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filterPrivacy="1" defaultThemeVersion="124226"/>
  <xr:revisionPtr revIDLastSave="0" documentId="13_ncr:1_{2FF68A77-6596-45BC-9831-4F5A4D9CCF9D}" xr6:coauthVersionLast="47" xr6:coauthVersionMax="47" xr10:uidLastSave="{00000000-0000-0000-0000-000000000000}"/>
  <bookViews>
    <workbookView xWindow="-108" yWindow="-108" windowWidth="23256" windowHeight="12576" tabRatio="862" activeTab="3" xr2:uid="{DE3169C0-DD65-4353-A38D-B5EF182318C9}"/>
  </bookViews>
  <sheets>
    <sheet name="Для ГНБ" sheetId="305" r:id="rId1"/>
    <sheet name="ПБУР 1" sheetId="306" r:id="rId2"/>
    <sheet name="ИППТ 1" sheetId="307" r:id="rId3"/>
    <sheet name="АкПС 1" sheetId="340" r:id="rId4"/>
    <sheet name="ПОДПИСИ" sheetId="115" r:id="rId5"/>
    <sheet name="ФОРМА" sheetId="116" r:id="rId6"/>
    <sheet name="Титул " sheetId="321" r:id="rId7"/>
    <sheet name="Жвх.к" sheetId="322" r:id="rId8"/>
    <sheet name="Жвх.к (т)" sheetId="323" r:id="rId9"/>
    <sheet name="Форма журнала" sheetId="324" r:id="rId10"/>
    <sheet name="АВК 1" sheetId="325" r:id="rId11"/>
    <sheet name="АВК 2" sheetId="326" r:id="rId12"/>
    <sheet name="АВК 3" sheetId="327" r:id="rId13"/>
    <sheet name="АВК 4" sheetId="328" r:id="rId14"/>
    <sheet name="АВК 5" sheetId="329" r:id="rId15"/>
    <sheet name="АВК 6" sheetId="330" r:id="rId16"/>
    <sheet name="АВК 7" sheetId="331" r:id="rId17"/>
    <sheet name="АВК 8" sheetId="332" r:id="rId18"/>
    <sheet name="АВК 9" sheetId="333" r:id="rId19"/>
    <sheet name="АВК 10" sheetId="334" r:id="rId20"/>
    <sheet name="АВК 11" sheetId="335" r:id="rId21"/>
    <sheet name="АВК 12" sheetId="336" r:id="rId22"/>
    <sheet name="АВК 36" sheetId="337" r:id="rId23"/>
    <sheet name="Заполнение" sheetId="338" r:id="rId24"/>
    <sheet name="Образец" sheetId="339" r:id="rId25"/>
    <sheet name="АКТЫ скрытых работ" sheetId="117" r:id="rId26"/>
    <sheet name="Материалы для Ф.5" sheetId="310" r:id="rId27"/>
    <sheet name="Тит." sheetId="100" r:id="rId28"/>
    <sheet name="Форма 1" sheetId="254" r:id="rId29"/>
    <sheet name="ВОР" sheetId="308" r:id="rId30"/>
    <sheet name="Форма 2" sheetId="1" r:id="rId31"/>
    <sheet name="Акт дем.оборуд" sheetId="143" r:id="rId32"/>
    <sheet name="Форма 3" sheetId="6" r:id="rId33"/>
    <sheet name="Форма 4" sheetId="268" r:id="rId34"/>
    <sheet name="Форма 5_Обор." sheetId="11" r:id="rId35"/>
    <sheet name="Форма 5_Мат." sheetId="153" r:id="rId36"/>
    <sheet name="Форма 6" sheetId="154" r:id="rId37"/>
    <sheet name="Форма 6а" sheetId="133" r:id="rId38"/>
    <sheet name="Форма 6б" sheetId="269" r:id="rId39"/>
    <sheet name="Форма 8" sheetId="270" r:id="rId40"/>
    <sheet name="Ведомость к Ф-8" sheetId="144" r:id="rId41"/>
    <sheet name="АКТ болт соед" sheetId="145" r:id="rId42"/>
    <sheet name="Форма 11" sheetId="114" r:id="rId43"/>
    <sheet name="Форма 14а" sheetId="110" r:id="rId44"/>
    <sheet name="Форма 15" sheetId="109" r:id="rId45"/>
    <sheet name="Форма 17" sheetId="112" r:id="rId46"/>
    <sheet name="Форма 18" sheetId="113" r:id="rId47"/>
    <sheet name="Форма 19" sheetId="111" r:id="rId48"/>
    <sheet name="Форма 22_ВЛЗ-10кВ" sheetId="135" r:id="rId49"/>
    <sheet name="Форма 22_ВЛИ-0,4кВ" sheetId="200" r:id="rId50"/>
    <sheet name="Форма 23_дор._10" sheetId="139" r:id="rId51"/>
    <sheet name="Форма 23_дор._0,4" sheetId="309" r:id="rId52"/>
    <sheet name="Форма 24_ВЛЗ-10кВ" sheetId="136" r:id="rId53"/>
    <sheet name="Форма 24_ВЛИ-0,4кВ" sheetId="202" r:id="rId54"/>
    <sheet name="Форма 24_ТП" sheetId="171" r:id="rId55"/>
    <sheet name="ОГРАС" sheetId="267" r:id="rId56"/>
    <sheet name="Акт проверка швов ВЛ-10кВ" sheetId="225" r:id="rId57"/>
    <sheet name="Акт проверка швов ВЛ-0,4кВ" sheetId="227" r:id="rId58"/>
    <sheet name="Акт проверка швов КТП" sheetId="231" r:id="rId59"/>
    <sheet name="Акт защитного покрытия ВЛ-10кВ" sheetId="226" r:id="rId60"/>
    <sheet name="Акт защитного покрытия ВЛ-0,4кВ" sheetId="232" r:id="rId61"/>
    <sheet name="Акт защитного покрытия КТП" sheetId="235" r:id="rId62"/>
    <sheet name="Акт про знаки 10кВ" sheetId="236" r:id="rId63"/>
    <sheet name="Акт про знаки 0,4" sheetId="228" r:id="rId64"/>
    <sheet name="Акт внеш осмотра ЛР" sheetId="148" r:id="rId65"/>
    <sheet name="Акт внеш осмотра ОПН" sheetId="149" r:id="rId66"/>
    <sheet name="Акт внеш осмотра провода_01" sheetId="150" r:id="rId67"/>
    <sheet name="Акт внеш осмотра провода_02" sheetId="175" r:id="rId68"/>
    <sheet name="Акт расчистки" sheetId="264" r:id="rId69"/>
    <sheet name="АКТ приемки участка ВЛ" sheetId="266" r:id="rId70"/>
    <sheet name="АГРО КЛ-10кВ" sheetId="208" r:id="rId71"/>
    <sheet name="АГРО ВЛЗ-10 кВ" sheetId="209" r:id="rId72"/>
    <sheet name="АГРО КЛ-0,4кВ" sheetId="258" r:id="rId73"/>
    <sheet name="АГРО ВЛИ-0,4 кВ" sheetId="211" r:id="rId74"/>
    <sheet name="АГРО ТП" sheetId="210" r:id="rId75"/>
    <sheet name="АРОК КЛ-10кВ" sheetId="212" r:id="rId76"/>
    <sheet name="АРОК ВЛЗ-10 кВ" sheetId="213" r:id="rId77"/>
    <sheet name="АРОК КЛ-0,4кВ" sheetId="259" r:id="rId78"/>
    <sheet name="АРОК ВЛИ-0,4 кВ" sheetId="215" r:id="rId79"/>
    <sheet name="АРОК ТП" sheetId="214" r:id="rId80"/>
    <sheet name="АОСР 1" sheetId="205" r:id="rId81"/>
    <sheet name="АОСР 2" sheetId="271" r:id="rId82"/>
    <sheet name="АОСР 3" sheetId="272" r:id="rId83"/>
    <sheet name="АОСР 4" sheetId="273" r:id="rId84"/>
    <sheet name="АОСР 5" sheetId="274" r:id="rId85"/>
    <sheet name="АОСР 6" sheetId="275" r:id="rId86"/>
    <sheet name="АОСР 7" sheetId="276" r:id="rId87"/>
    <sheet name="АОСР 8" sheetId="277" r:id="rId88"/>
    <sheet name="АОСР 9" sheetId="278" r:id="rId89"/>
    <sheet name="АОСР 10" sheetId="279" r:id="rId90"/>
    <sheet name="АОСР 11" sheetId="280" r:id="rId91"/>
    <sheet name="АОСР 12" sheetId="281" r:id="rId92"/>
    <sheet name="АОСР 13" sheetId="282" r:id="rId93"/>
    <sheet name="АОСР 14" sheetId="283" r:id="rId94"/>
    <sheet name="АОСР 15" sheetId="284" r:id="rId95"/>
    <sheet name="АОСР 16" sheetId="285" r:id="rId96"/>
    <sheet name="АОСР 17" sheetId="286" r:id="rId97"/>
    <sheet name="АОСР 18" sheetId="287" r:id="rId98"/>
    <sheet name="АОСР 19" sheetId="288" r:id="rId99"/>
    <sheet name="АОСР 20" sheetId="289" r:id="rId100"/>
    <sheet name="АОСР 21" sheetId="290" r:id="rId101"/>
    <sheet name="АОСР 22" sheetId="291" r:id="rId102"/>
    <sheet name="АОСР 23" sheetId="292" r:id="rId103"/>
    <sheet name="АОСР 24" sheetId="293" r:id="rId104"/>
    <sheet name="АОСР 25" sheetId="294" r:id="rId105"/>
    <sheet name="АОСР 26" sheetId="295" r:id="rId106"/>
    <sheet name="АОСР 27" sheetId="296" r:id="rId107"/>
    <sheet name="АОСР 28" sheetId="297" r:id="rId108"/>
    <sheet name="АОСР 29" sheetId="298" r:id="rId109"/>
    <sheet name="АООК 30" sheetId="118" r:id="rId110"/>
    <sheet name="АООК 31" sheetId="302" r:id="rId111"/>
    <sheet name="АООК 32" sheetId="303" r:id="rId112"/>
    <sheet name="АООК 33" sheetId="304" r:id="rId113"/>
    <sheet name="Обложка" sheetId="311" r:id="rId114"/>
    <sheet name="Титульный лист" sheetId="312" r:id="rId115"/>
    <sheet name="страница1" sheetId="313" r:id="rId116"/>
    <sheet name="2-я и послед страницы" sheetId="314" r:id="rId117"/>
    <sheet name="3-я страница обложки" sheetId="315" r:id="rId118"/>
    <sheet name="4-я страница удостоверения" sheetId="320" r:id="rId119"/>
    <sheet name="Обложка (АКЗ)" sheetId="316" r:id="rId120"/>
    <sheet name="Титульный лист (АКЗ)" sheetId="317" r:id="rId121"/>
    <sheet name="журнал (АКЗ)" sheetId="318" r:id="rId122"/>
    <sheet name="3-я страница обложки (2)" sheetId="319" r:id="rId123"/>
  </sheets>
  <externalReferences>
    <externalReference r:id="rId124"/>
  </externalReferences>
  <definedNames>
    <definedName name="_FilterDatabase" localSheetId="28" hidden="1">'Форма 1'!$A$9:$BP$407</definedName>
    <definedName name="_Hlk188187310" localSheetId="3">'АкПС 1'!$A$28</definedName>
    <definedName name="_xlnm._FilterDatabase" localSheetId="116" hidden="1">'2-я и послед страницы'!$N$2:$N$439</definedName>
    <definedName name="_xlnm._FilterDatabase" localSheetId="3" hidden="1">'АкПС 1'!$F$27:$F$47</definedName>
    <definedName name="_xlnm._FilterDatabase" localSheetId="31" hidden="1">'Акт дем.оборуд'!$A$15:$K$24</definedName>
    <definedName name="_xlnm._FilterDatabase" localSheetId="29" hidden="1">ВОР!$A$163:$Z$177</definedName>
    <definedName name="_xlnm._FilterDatabase" localSheetId="7" hidden="1">Жвх.к!$A$197:$M$260</definedName>
    <definedName name="_xlnm._FilterDatabase" localSheetId="121" hidden="1">'журнал (АКЗ)'!$M$2:$M$439</definedName>
    <definedName name="_xlnm._FilterDatabase" localSheetId="28" hidden="1">'Форма 1'!$A$9:$BS$407</definedName>
    <definedName name="_xlnm._FilterDatabase" localSheetId="33" hidden="1">'Форма 4'!$A$28:$DC$35</definedName>
    <definedName name="_xlnm._FilterDatabase" localSheetId="35" hidden="1">'Форма 5_Мат.'!$A$14:$K$644</definedName>
    <definedName name="_xlnm._FilterDatabase" localSheetId="34" hidden="1">'Форма 5_Обор.'!$A$14:$K$647</definedName>
    <definedName name="_xlnm._FilterDatabase" localSheetId="9" hidden="1">'Форма журнала'!$B$1:$N$86</definedName>
    <definedName name="dews212" localSheetId="19">#REF!</definedName>
    <definedName name="dews212" localSheetId="20">#REF!</definedName>
    <definedName name="dews212" localSheetId="21">#REF!</definedName>
    <definedName name="dews212" localSheetId="12">#REF!</definedName>
    <definedName name="dews212" localSheetId="22">#REF!</definedName>
    <definedName name="dews212" localSheetId="13">#REF!</definedName>
    <definedName name="dews212" localSheetId="14">#REF!</definedName>
    <definedName name="dews212" localSheetId="15">#REF!</definedName>
    <definedName name="dews212" localSheetId="16">#REF!</definedName>
    <definedName name="dews212" localSheetId="17">#REF!</definedName>
    <definedName name="dews212" localSheetId="18">#REF!</definedName>
    <definedName name="dews212" localSheetId="60">#REF!</definedName>
    <definedName name="dews212" localSheetId="61">#REF!</definedName>
    <definedName name="dews212" localSheetId="69">#REF!</definedName>
    <definedName name="dews212" localSheetId="63">#REF!</definedName>
    <definedName name="dews212" localSheetId="62">#REF!</definedName>
    <definedName name="dews212" localSheetId="57">#REF!</definedName>
    <definedName name="dews212" localSheetId="58">#REF!</definedName>
    <definedName name="dews212" localSheetId="29">#REF!</definedName>
    <definedName name="dews212">#REF!</definedName>
    <definedName name="Excel_BuiltIn_Print_Area_23" localSheetId="19">#REF!</definedName>
    <definedName name="Excel_BuiltIn_Print_Area_23" localSheetId="20">#REF!</definedName>
    <definedName name="Excel_BuiltIn_Print_Area_23" localSheetId="21">#REF!</definedName>
    <definedName name="Excel_BuiltIn_Print_Area_23" localSheetId="12">#REF!</definedName>
    <definedName name="Excel_BuiltIn_Print_Area_23" localSheetId="22">#REF!</definedName>
    <definedName name="Excel_BuiltIn_Print_Area_23" localSheetId="13">#REF!</definedName>
    <definedName name="Excel_BuiltIn_Print_Area_23" localSheetId="14">#REF!</definedName>
    <definedName name="Excel_BuiltIn_Print_Area_23" localSheetId="15">#REF!</definedName>
    <definedName name="Excel_BuiltIn_Print_Area_23" localSheetId="16">#REF!</definedName>
    <definedName name="Excel_BuiltIn_Print_Area_23" localSheetId="17">#REF!</definedName>
    <definedName name="Excel_BuiltIn_Print_Area_23" localSheetId="18">#REF!</definedName>
    <definedName name="Excel_BuiltIn_Print_Area_23" localSheetId="60">#REF!</definedName>
    <definedName name="Excel_BuiltIn_Print_Area_23" localSheetId="61">#REF!</definedName>
    <definedName name="Excel_BuiltIn_Print_Area_23" localSheetId="69">#REF!</definedName>
    <definedName name="Excel_BuiltIn_Print_Area_23" localSheetId="63">#REF!</definedName>
    <definedName name="Excel_BuiltIn_Print_Area_23" localSheetId="62">#REF!</definedName>
    <definedName name="Excel_BuiltIn_Print_Area_23" localSheetId="57">#REF!</definedName>
    <definedName name="Excel_BuiltIn_Print_Area_23" localSheetId="58">#REF!</definedName>
    <definedName name="Excel_BuiltIn_Print_Area_23" localSheetId="29">#REF!</definedName>
    <definedName name="Excel_BuiltIn_Print_Area_23">#REF!</definedName>
    <definedName name="Excel_BuiltIn_Print_Area_24" localSheetId="19">#REF!</definedName>
    <definedName name="Excel_BuiltIn_Print_Area_24" localSheetId="20">#REF!</definedName>
    <definedName name="Excel_BuiltIn_Print_Area_24" localSheetId="21">#REF!</definedName>
    <definedName name="Excel_BuiltIn_Print_Area_24" localSheetId="12">#REF!</definedName>
    <definedName name="Excel_BuiltIn_Print_Area_24" localSheetId="22">#REF!</definedName>
    <definedName name="Excel_BuiltIn_Print_Area_24" localSheetId="13">#REF!</definedName>
    <definedName name="Excel_BuiltIn_Print_Area_24" localSheetId="14">#REF!</definedName>
    <definedName name="Excel_BuiltIn_Print_Area_24" localSheetId="15">#REF!</definedName>
    <definedName name="Excel_BuiltIn_Print_Area_24" localSheetId="16">#REF!</definedName>
    <definedName name="Excel_BuiltIn_Print_Area_24" localSheetId="17">#REF!</definedName>
    <definedName name="Excel_BuiltIn_Print_Area_24" localSheetId="18">#REF!</definedName>
    <definedName name="Excel_BuiltIn_Print_Area_24" localSheetId="60">#REF!</definedName>
    <definedName name="Excel_BuiltIn_Print_Area_24" localSheetId="61">#REF!</definedName>
    <definedName name="Excel_BuiltIn_Print_Area_24" localSheetId="69">#REF!</definedName>
    <definedName name="Excel_BuiltIn_Print_Area_24" localSheetId="63">#REF!</definedName>
    <definedName name="Excel_BuiltIn_Print_Area_24" localSheetId="62">#REF!</definedName>
    <definedName name="Excel_BuiltIn_Print_Area_24" localSheetId="57">#REF!</definedName>
    <definedName name="Excel_BuiltIn_Print_Area_24" localSheetId="58">#REF!</definedName>
    <definedName name="Excel_BuiltIn_Print_Area_24" localSheetId="29">#REF!</definedName>
    <definedName name="Excel_BuiltIn_Print_Area_24">#REF!</definedName>
    <definedName name="Excel_BuiltIn_Print_Area_29" localSheetId="19">#REF!</definedName>
    <definedName name="Excel_BuiltIn_Print_Area_29" localSheetId="20">#REF!</definedName>
    <definedName name="Excel_BuiltIn_Print_Area_29" localSheetId="21">#REF!</definedName>
    <definedName name="Excel_BuiltIn_Print_Area_29" localSheetId="12">#REF!</definedName>
    <definedName name="Excel_BuiltIn_Print_Area_29" localSheetId="22">#REF!</definedName>
    <definedName name="Excel_BuiltIn_Print_Area_29" localSheetId="13">#REF!</definedName>
    <definedName name="Excel_BuiltIn_Print_Area_29" localSheetId="14">#REF!</definedName>
    <definedName name="Excel_BuiltIn_Print_Area_29" localSheetId="15">#REF!</definedName>
    <definedName name="Excel_BuiltIn_Print_Area_29" localSheetId="16">#REF!</definedName>
    <definedName name="Excel_BuiltIn_Print_Area_29" localSheetId="17">#REF!</definedName>
    <definedName name="Excel_BuiltIn_Print_Area_29" localSheetId="18">#REF!</definedName>
    <definedName name="Excel_BuiltIn_Print_Area_29" localSheetId="60">#REF!</definedName>
    <definedName name="Excel_BuiltIn_Print_Area_29" localSheetId="61">#REF!</definedName>
    <definedName name="Excel_BuiltIn_Print_Area_29" localSheetId="69">#REF!</definedName>
    <definedName name="Excel_BuiltIn_Print_Area_29" localSheetId="63">#REF!</definedName>
    <definedName name="Excel_BuiltIn_Print_Area_29" localSheetId="62">#REF!</definedName>
    <definedName name="Excel_BuiltIn_Print_Area_29" localSheetId="57">#REF!</definedName>
    <definedName name="Excel_BuiltIn_Print_Area_29" localSheetId="58">#REF!</definedName>
    <definedName name="Excel_BuiltIn_Print_Area_29" localSheetId="29">#REF!</definedName>
    <definedName name="Excel_BuiltIn_Print_Area_29">#REF!</definedName>
    <definedName name="Print_Area" localSheetId="28">'Форма 1'!$A$1:$BP$407</definedName>
    <definedName name="Print_Titles" localSheetId="28">'Форма 1'!$9:$9</definedName>
    <definedName name="qawdeds12321" localSheetId="19">#REF!</definedName>
    <definedName name="qawdeds12321" localSheetId="20">#REF!</definedName>
    <definedName name="qawdeds12321" localSheetId="21">#REF!</definedName>
    <definedName name="qawdeds12321" localSheetId="12">#REF!</definedName>
    <definedName name="qawdeds12321" localSheetId="22">#REF!</definedName>
    <definedName name="qawdeds12321" localSheetId="13">#REF!</definedName>
    <definedName name="qawdeds12321" localSheetId="14">#REF!</definedName>
    <definedName name="qawdeds12321" localSheetId="15">#REF!</definedName>
    <definedName name="qawdeds12321" localSheetId="16">#REF!</definedName>
    <definedName name="qawdeds12321" localSheetId="17">#REF!</definedName>
    <definedName name="qawdeds12321" localSheetId="18">#REF!</definedName>
    <definedName name="qawdeds12321" localSheetId="60">#REF!</definedName>
    <definedName name="qawdeds12321" localSheetId="61">#REF!</definedName>
    <definedName name="qawdeds12321" localSheetId="69">#REF!</definedName>
    <definedName name="qawdeds12321" localSheetId="63">#REF!</definedName>
    <definedName name="qawdeds12321" localSheetId="62">#REF!</definedName>
    <definedName name="qawdeds12321" localSheetId="57">#REF!</definedName>
    <definedName name="qawdeds12321" localSheetId="58">#REF!</definedName>
    <definedName name="qawdeds12321" localSheetId="29">#REF!</definedName>
    <definedName name="qawdeds12321">#REF!</definedName>
    <definedName name="а" localSheetId="19">#REF!</definedName>
    <definedName name="а" localSheetId="20">#REF!</definedName>
    <definedName name="а" localSheetId="21">#REF!</definedName>
    <definedName name="а" localSheetId="12">#REF!</definedName>
    <definedName name="а" localSheetId="22">#REF!</definedName>
    <definedName name="а" localSheetId="13">#REF!</definedName>
    <definedName name="а" localSheetId="14">#REF!</definedName>
    <definedName name="а" localSheetId="15">#REF!</definedName>
    <definedName name="а" localSheetId="16">#REF!</definedName>
    <definedName name="а" localSheetId="17">#REF!</definedName>
    <definedName name="а" localSheetId="18">#REF!</definedName>
    <definedName name="а" localSheetId="60">#REF!</definedName>
    <definedName name="а" localSheetId="61">#REF!</definedName>
    <definedName name="а" localSheetId="69">#REF!</definedName>
    <definedName name="а" localSheetId="63">#REF!</definedName>
    <definedName name="а" localSheetId="62">#REF!</definedName>
    <definedName name="а" localSheetId="57">#REF!</definedName>
    <definedName name="а" localSheetId="58">#REF!</definedName>
    <definedName name="а">#REF!</definedName>
    <definedName name="А27" localSheetId="19">#REF!</definedName>
    <definedName name="А27" localSheetId="20">#REF!</definedName>
    <definedName name="А27" localSheetId="21">#REF!</definedName>
    <definedName name="А27" localSheetId="12">#REF!</definedName>
    <definedName name="А27" localSheetId="22">#REF!</definedName>
    <definedName name="А27" localSheetId="13">#REF!</definedName>
    <definedName name="А27" localSheetId="14">#REF!</definedName>
    <definedName name="А27" localSheetId="15">#REF!</definedName>
    <definedName name="А27" localSheetId="16">#REF!</definedName>
    <definedName name="А27" localSheetId="17">#REF!</definedName>
    <definedName name="А27" localSheetId="18">#REF!</definedName>
    <definedName name="А27" localSheetId="60">#REF!</definedName>
    <definedName name="А27" localSheetId="61">#REF!</definedName>
    <definedName name="А27" localSheetId="69">#REF!</definedName>
    <definedName name="А27" localSheetId="63">#REF!</definedName>
    <definedName name="А27" localSheetId="62">#REF!</definedName>
    <definedName name="А27" localSheetId="57">#REF!</definedName>
    <definedName name="А27" localSheetId="58">#REF!</definedName>
    <definedName name="А27">#REF!</definedName>
    <definedName name="авпр45е3" localSheetId="19">#REF!</definedName>
    <definedName name="авпр45е3" localSheetId="20">#REF!</definedName>
    <definedName name="авпр45е3" localSheetId="21">#REF!</definedName>
    <definedName name="авпр45е3" localSheetId="12">#REF!</definedName>
    <definedName name="авпр45е3" localSheetId="22">#REF!</definedName>
    <definedName name="авпр45е3" localSheetId="13">#REF!</definedName>
    <definedName name="авпр45е3" localSheetId="14">#REF!</definedName>
    <definedName name="авпр45е3" localSheetId="15">#REF!</definedName>
    <definedName name="авпр45е3" localSheetId="16">#REF!</definedName>
    <definedName name="авпр45е3" localSheetId="17">#REF!</definedName>
    <definedName name="авпр45е3" localSheetId="18">#REF!</definedName>
    <definedName name="авпр45е3" localSheetId="60">#REF!</definedName>
    <definedName name="авпр45е3" localSheetId="61">#REF!</definedName>
    <definedName name="авпр45е3" localSheetId="69">#REF!</definedName>
    <definedName name="авпр45е3" localSheetId="63">#REF!</definedName>
    <definedName name="авпр45е3" localSheetId="62">#REF!</definedName>
    <definedName name="авпр45е3" localSheetId="57">#REF!</definedName>
    <definedName name="авпр45е3" localSheetId="58">#REF!</definedName>
    <definedName name="авпр45е3" localSheetId="29">#REF!</definedName>
    <definedName name="авпр45е3">#REF!</definedName>
    <definedName name="АОК1" localSheetId="19">#REF!</definedName>
    <definedName name="АОК1" localSheetId="20">#REF!</definedName>
    <definedName name="АОК1" localSheetId="21">#REF!</definedName>
    <definedName name="АОК1" localSheetId="12">#REF!</definedName>
    <definedName name="АОК1" localSheetId="22">#REF!</definedName>
    <definedName name="АОК1" localSheetId="13">#REF!</definedName>
    <definedName name="АОК1" localSheetId="14">#REF!</definedName>
    <definedName name="АОК1" localSheetId="15">#REF!</definedName>
    <definedName name="АОК1" localSheetId="16">#REF!</definedName>
    <definedName name="АОК1" localSheetId="17">#REF!</definedName>
    <definedName name="АОК1" localSheetId="18">#REF!</definedName>
    <definedName name="АОК1" localSheetId="60">#REF!</definedName>
    <definedName name="АОК1" localSheetId="61">#REF!</definedName>
    <definedName name="АОК1" localSheetId="69">#REF!</definedName>
    <definedName name="АОК1" localSheetId="63">#REF!</definedName>
    <definedName name="АОК1" localSheetId="62">#REF!</definedName>
    <definedName name="АОК1" localSheetId="57">#REF!</definedName>
    <definedName name="АОК1" localSheetId="58">#REF!</definedName>
    <definedName name="АОК1" localSheetId="29">#REF!</definedName>
    <definedName name="АОК1">#REF!</definedName>
    <definedName name="АОСР1копия" localSheetId="19">#REF!</definedName>
    <definedName name="АОСР1копия" localSheetId="20">#REF!</definedName>
    <definedName name="АОСР1копия" localSheetId="21">#REF!</definedName>
    <definedName name="АОСР1копия" localSheetId="12">#REF!</definedName>
    <definedName name="АОСР1копия" localSheetId="22">#REF!</definedName>
    <definedName name="АОСР1копия" localSheetId="13">#REF!</definedName>
    <definedName name="АОСР1копия" localSheetId="14">#REF!</definedName>
    <definedName name="АОСР1копия" localSheetId="15">#REF!</definedName>
    <definedName name="АОСР1копия" localSheetId="16">#REF!</definedName>
    <definedName name="АОСР1копия" localSheetId="17">#REF!</definedName>
    <definedName name="АОСР1копия" localSheetId="18">#REF!</definedName>
    <definedName name="АОСР1копия" localSheetId="60">#REF!</definedName>
    <definedName name="АОСР1копия" localSheetId="61">#REF!</definedName>
    <definedName name="АОСР1копия" localSheetId="69">#REF!</definedName>
    <definedName name="АОСР1копия" localSheetId="63">#REF!</definedName>
    <definedName name="АОСР1копия" localSheetId="62">#REF!</definedName>
    <definedName name="АОСР1копия" localSheetId="57">#REF!</definedName>
    <definedName name="АОСР1копия" localSheetId="58">#REF!</definedName>
    <definedName name="АОСР1копия">#REF!</definedName>
    <definedName name="апапап" localSheetId="19">#REF!</definedName>
    <definedName name="апапап" localSheetId="20">#REF!</definedName>
    <definedName name="апапап" localSheetId="21">#REF!</definedName>
    <definedName name="апапап" localSheetId="12">#REF!</definedName>
    <definedName name="апапап" localSheetId="22">#REF!</definedName>
    <definedName name="апапап" localSheetId="13">#REF!</definedName>
    <definedName name="апапап" localSheetId="14">#REF!</definedName>
    <definedName name="апапап" localSheetId="15">#REF!</definedName>
    <definedName name="апапап" localSheetId="16">#REF!</definedName>
    <definedName name="апапап" localSheetId="17">#REF!</definedName>
    <definedName name="апапап" localSheetId="18">#REF!</definedName>
    <definedName name="апапап" localSheetId="60">#REF!</definedName>
    <definedName name="апапап" localSheetId="61">#REF!</definedName>
    <definedName name="апапап" localSheetId="69">#REF!</definedName>
    <definedName name="апапап" localSheetId="63">#REF!</definedName>
    <definedName name="апапап" localSheetId="62">#REF!</definedName>
    <definedName name="апапап" localSheetId="57">#REF!</definedName>
    <definedName name="апапап" localSheetId="58">#REF!</definedName>
    <definedName name="апапап" localSheetId="29">#REF!</definedName>
    <definedName name="апапап">#REF!</definedName>
    <definedName name="АРТ" localSheetId="19">#REF!</definedName>
    <definedName name="АРТ" localSheetId="20">#REF!</definedName>
    <definedName name="АРТ" localSheetId="21">#REF!</definedName>
    <definedName name="АРТ" localSheetId="12">#REF!</definedName>
    <definedName name="АРТ" localSheetId="22">#REF!</definedName>
    <definedName name="АРТ" localSheetId="13">#REF!</definedName>
    <definedName name="АРТ" localSheetId="14">#REF!</definedName>
    <definedName name="АРТ" localSheetId="15">#REF!</definedName>
    <definedName name="АРТ" localSheetId="16">#REF!</definedName>
    <definedName name="АРТ" localSheetId="17">#REF!</definedName>
    <definedName name="АРТ" localSheetId="18">#REF!</definedName>
    <definedName name="АРТ" localSheetId="60">#REF!</definedName>
    <definedName name="АРТ" localSheetId="61">#REF!</definedName>
    <definedName name="АРТ" localSheetId="69">#REF!</definedName>
    <definedName name="АРТ" localSheetId="63">#REF!</definedName>
    <definedName name="АРТ" localSheetId="62">#REF!</definedName>
    <definedName name="АРТ" localSheetId="57">#REF!</definedName>
    <definedName name="АРТ" localSheetId="58">#REF!</definedName>
    <definedName name="АРТ">#REF!</definedName>
    <definedName name="б" localSheetId="19">#REF!</definedName>
    <definedName name="б" localSheetId="20">#REF!</definedName>
    <definedName name="б" localSheetId="21">#REF!</definedName>
    <definedName name="б" localSheetId="12">#REF!</definedName>
    <definedName name="б" localSheetId="22">#REF!</definedName>
    <definedName name="б" localSheetId="13">#REF!</definedName>
    <definedName name="б" localSheetId="14">#REF!</definedName>
    <definedName name="б" localSheetId="15">#REF!</definedName>
    <definedName name="б" localSheetId="16">#REF!</definedName>
    <definedName name="б" localSheetId="17">#REF!</definedName>
    <definedName name="б" localSheetId="18">#REF!</definedName>
    <definedName name="б" localSheetId="60">#REF!</definedName>
    <definedName name="б" localSheetId="61">#REF!</definedName>
    <definedName name="б" localSheetId="69">#REF!</definedName>
    <definedName name="б" localSheetId="63">#REF!</definedName>
    <definedName name="б" localSheetId="62">#REF!</definedName>
    <definedName name="б" localSheetId="57">#REF!</definedName>
    <definedName name="б" localSheetId="58">#REF!</definedName>
    <definedName name="б">#REF!</definedName>
    <definedName name="в" localSheetId="19">#REF!</definedName>
    <definedName name="в" localSheetId="20">#REF!</definedName>
    <definedName name="в" localSheetId="21">#REF!</definedName>
    <definedName name="в" localSheetId="12">#REF!</definedName>
    <definedName name="в" localSheetId="22">#REF!</definedName>
    <definedName name="в" localSheetId="13">#REF!</definedName>
    <definedName name="в" localSheetId="14">#REF!</definedName>
    <definedName name="в" localSheetId="15">#REF!</definedName>
    <definedName name="в" localSheetId="16">#REF!</definedName>
    <definedName name="в" localSheetId="17">#REF!</definedName>
    <definedName name="в" localSheetId="18">#REF!</definedName>
    <definedName name="в" localSheetId="60">#REF!</definedName>
    <definedName name="в" localSheetId="61">#REF!</definedName>
    <definedName name="в" localSheetId="69">#REF!</definedName>
    <definedName name="в" localSheetId="63">#REF!</definedName>
    <definedName name="в" localSheetId="62">#REF!</definedName>
    <definedName name="в" localSheetId="57">#REF!</definedName>
    <definedName name="в" localSheetId="58">#REF!</definedName>
    <definedName name="в">#REF!</definedName>
    <definedName name="ввр" localSheetId="19">#REF!</definedName>
    <definedName name="ввр" localSheetId="20">#REF!</definedName>
    <definedName name="ввр" localSheetId="21">#REF!</definedName>
    <definedName name="ввр" localSheetId="12">#REF!</definedName>
    <definedName name="ввр" localSheetId="22">#REF!</definedName>
    <definedName name="ввр" localSheetId="13">#REF!</definedName>
    <definedName name="ввр" localSheetId="14">#REF!</definedName>
    <definedName name="ввр" localSheetId="15">#REF!</definedName>
    <definedName name="ввр" localSheetId="16">#REF!</definedName>
    <definedName name="ввр" localSheetId="17">#REF!</definedName>
    <definedName name="ввр" localSheetId="18">#REF!</definedName>
    <definedName name="ввр" localSheetId="60">#REF!</definedName>
    <definedName name="ввр" localSheetId="61">#REF!</definedName>
    <definedName name="ввр" localSheetId="69">#REF!</definedName>
    <definedName name="ввр" localSheetId="63">#REF!</definedName>
    <definedName name="ввр" localSheetId="62">#REF!</definedName>
    <definedName name="ввр" localSheetId="57">#REF!</definedName>
    <definedName name="ввр" localSheetId="58">#REF!</definedName>
    <definedName name="ввр">#REF!</definedName>
    <definedName name="вкарка44" localSheetId="19">#REF!</definedName>
    <definedName name="вкарка44" localSheetId="20">#REF!</definedName>
    <definedName name="вкарка44" localSheetId="21">#REF!</definedName>
    <definedName name="вкарка44" localSheetId="12">#REF!</definedName>
    <definedName name="вкарка44" localSheetId="22">#REF!</definedName>
    <definedName name="вкарка44" localSheetId="13">#REF!</definedName>
    <definedName name="вкарка44" localSheetId="14">#REF!</definedName>
    <definedName name="вкарка44" localSheetId="15">#REF!</definedName>
    <definedName name="вкарка44" localSheetId="16">#REF!</definedName>
    <definedName name="вкарка44" localSheetId="17">#REF!</definedName>
    <definedName name="вкарка44" localSheetId="18">#REF!</definedName>
    <definedName name="вкарка44" localSheetId="60">#REF!</definedName>
    <definedName name="вкарка44" localSheetId="61">#REF!</definedName>
    <definedName name="вкарка44" localSheetId="69">#REF!</definedName>
    <definedName name="вкарка44" localSheetId="63">#REF!</definedName>
    <definedName name="вкарка44" localSheetId="62">#REF!</definedName>
    <definedName name="вкарка44" localSheetId="57">#REF!</definedName>
    <definedName name="вкарка44" localSheetId="58">#REF!</definedName>
    <definedName name="вкарка44" localSheetId="29">#REF!</definedName>
    <definedName name="вкарка44">#REF!</definedName>
    <definedName name="выв" localSheetId="19">#REF!</definedName>
    <definedName name="выв" localSheetId="20">#REF!</definedName>
    <definedName name="выв" localSheetId="21">#REF!</definedName>
    <definedName name="выв" localSheetId="12">#REF!</definedName>
    <definedName name="выв" localSheetId="22">#REF!</definedName>
    <definedName name="выв" localSheetId="13">#REF!</definedName>
    <definedName name="выв" localSheetId="14">#REF!</definedName>
    <definedName name="выв" localSheetId="15">#REF!</definedName>
    <definedName name="выв" localSheetId="16">#REF!</definedName>
    <definedName name="выв" localSheetId="17">#REF!</definedName>
    <definedName name="выв" localSheetId="18">#REF!</definedName>
    <definedName name="выв" localSheetId="60">#REF!</definedName>
    <definedName name="выв" localSheetId="61">#REF!</definedName>
    <definedName name="выв" localSheetId="69">#REF!</definedName>
    <definedName name="выв" localSheetId="63">#REF!</definedName>
    <definedName name="выв" localSheetId="62">#REF!</definedName>
    <definedName name="выв" localSheetId="57">#REF!</definedName>
    <definedName name="выв" localSheetId="58">#REF!</definedName>
    <definedName name="выв" localSheetId="29">#REF!</definedName>
    <definedName name="выв">#REF!</definedName>
    <definedName name="вякр" localSheetId="19">#REF!</definedName>
    <definedName name="вякр" localSheetId="20">#REF!</definedName>
    <definedName name="вякр" localSheetId="21">#REF!</definedName>
    <definedName name="вякр" localSheetId="12">#REF!</definedName>
    <definedName name="вякр" localSheetId="22">#REF!</definedName>
    <definedName name="вякр" localSheetId="13">#REF!</definedName>
    <definedName name="вякр" localSheetId="14">#REF!</definedName>
    <definedName name="вякр" localSheetId="15">#REF!</definedName>
    <definedName name="вякр" localSheetId="16">#REF!</definedName>
    <definedName name="вякр" localSheetId="17">#REF!</definedName>
    <definedName name="вякр" localSheetId="18">#REF!</definedName>
    <definedName name="вякр" localSheetId="60">#REF!</definedName>
    <definedName name="вякр" localSheetId="61">#REF!</definedName>
    <definedName name="вякр" localSheetId="69">#REF!</definedName>
    <definedName name="вякр" localSheetId="63">#REF!</definedName>
    <definedName name="вякр" localSheetId="62">#REF!</definedName>
    <definedName name="вякр" localSheetId="57">#REF!</definedName>
    <definedName name="вякр" localSheetId="58">#REF!</definedName>
    <definedName name="вякр">#REF!</definedName>
    <definedName name="г" localSheetId="19">#REF!</definedName>
    <definedName name="г" localSheetId="20">#REF!</definedName>
    <definedName name="г" localSheetId="21">#REF!</definedName>
    <definedName name="г" localSheetId="12">#REF!</definedName>
    <definedName name="г" localSheetId="22">#REF!</definedName>
    <definedName name="г" localSheetId="13">#REF!</definedName>
    <definedName name="г" localSheetId="14">#REF!</definedName>
    <definedName name="г" localSheetId="15">#REF!</definedName>
    <definedName name="г" localSheetId="16">#REF!</definedName>
    <definedName name="г" localSheetId="17">#REF!</definedName>
    <definedName name="г" localSheetId="18">#REF!</definedName>
    <definedName name="г" localSheetId="60">#REF!</definedName>
    <definedName name="г" localSheetId="61">#REF!</definedName>
    <definedName name="г" localSheetId="69">#REF!</definedName>
    <definedName name="г" localSheetId="63">#REF!</definedName>
    <definedName name="г" localSheetId="62">#REF!</definedName>
    <definedName name="г" localSheetId="57">#REF!</definedName>
    <definedName name="г" localSheetId="58">#REF!</definedName>
    <definedName name="г">#REF!</definedName>
    <definedName name="ГЕОДЕЗ_ЗАКАЗЧИКА">ПОДПИСИ!$B$9</definedName>
    <definedName name="д" localSheetId="19">#REF!</definedName>
    <definedName name="д" localSheetId="20">#REF!</definedName>
    <definedName name="д" localSheetId="21">#REF!</definedName>
    <definedName name="д" localSheetId="12">#REF!</definedName>
    <definedName name="д" localSheetId="22">#REF!</definedName>
    <definedName name="д" localSheetId="13">#REF!</definedName>
    <definedName name="д" localSheetId="14">#REF!</definedName>
    <definedName name="д" localSheetId="15">#REF!</definedName>
    <definedName name="д" localSheetId="16">#REF!</definedName>
    <definedName name="д" localSheetId="17">#REF!</definedName>
    <definedName name="д" localSheetId="18">#REF!</definedName>
    <definedName name="д" localSheetId="60">#REF!</definedName>
    <definedName name="д" localSheetId="61">#REF!</definedName>
    <definedName name="д" localSheetId="69">#REF!</definedName>
    <definedName name="д" localSheetId="63">#REF!</definedName>
    <definedName name="д" localSheetId="62">#REF!</definedName>
    <definedName name="д" localSheetId="57">#REF!</definedName>
    <definedName name="д" localSheetId="58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19">#REF!</definedName>
    <definedName name="е" localSheetId="20">#REF!</definedName>
    <definedName name="е" localSheetId="21">#REF!</definedName>
    <definedName name="е" localSheetId="12">#REF!</definedName>
    <definedName name="е" localSheetId="22">#REF!</definedName>
    <definedName name="е" localSheetId="13">#REF!</definedName>
    <definedName name="е" localSheetId="14">#REF!</definedName>
    <definedName name="е" localSheetId="15">#REF!</definedName>
    <definedName name="е" localSheetId="16">#REF!</definedName>
    <definedName name="е" localSheetId="17">#REF!</definedName>
    <definedName name="е" localSheetId="18">#REF!</definedName>
    <definedName name="е" localSheetId="60">#REF!</definedName>
    <definedName name="е" localSheetId="61">#REF!</definedName>
    <definedName name="е" localSheetId="69">#REF!</definedName>
    <definedName name="е" localSheetId="63">#REF!</definedName>
    <definedName name="е" localSheetId="62">#REF!</definedName>
    <definedName name="е" localSheetId="57">#REF!</definedName>
    <definedName name="е" localSheetId="58">#REF!</definedName>
    <definedName name="е">#REF!</definedName>
    <definedName name="ж" localSheetId="19">#REF!</definedName>
    <definedName name="ж" localSheetId="20">#REF!</definedName>
    <definedName name="ж" localSheetId="21">#REF!</definedName>
    <definedName name="ж" localSheetId="12">#REF!</definedName>
    <definedName name="ж" localSheetId="22">#REF!</definedName>
    <definedName name="ж" localSheetId="13">#REF!</definedName>
    <definedName name="ж" localSheetId="14">#REF!</definedName>
    <definedName name="ж" localSheetId="15">#REF!</definedName>
    <definedName name="ж" localSheetId="16">#REF!</definedName>
    <definedName name="ж" localSheetId="17">#REF!</definedName>
    <definedName name="ж" localSheetId="18">#REF!</definedName>
    <definedName name="ж" localSheetId="60">#REF!</definedName>
    <definedName name="ж" localSheetId="61">#REF!</definedName>
    <definedName name="ж" localSheetId="69">#REF!</definedName>
    <definedName name="ж" localSheetId="63">#REF!</definedName>
    <definedName name="ж" localSheetId="62">#REF!</definedName>
    <definedName name="ж" localSheetId="57">#REF!</definedName>
    <definedName name="ж" localSheetId="58">#REF!</definedName>
    <definedName name="ж">#REF!</definedName>
    <definedName name="Журнал" localSheetId="19">#REF!</definedName>
    <definedName name="Журнал" localSheetId="20">#REF!</definedName>
    <definedName name="Журнал" localSheetId="21">#REF!</definedName>
    <definedName name="Журнал" localSheetId="12">#REF!</definedName>
    <definedName name="Журнал" localSheetId="22">#REF!</definedName>
    <definedName name="Журнал" localSheetId="13">#REF!</definedName>
    <definedName name="Журнал" localSheetId="14">#REF!</definedName>
    <definedName name="Журнал" localSheetId="15">#REF!</definedName>
    <definedName name="Журнал" localSheetId="16">#REF!</definedName>
    <definedName name="Журнал" localSheetId="17">#REF!</definedName>
    <definedName name="Журнал" localSheetId="18">#REF!</definedName>
    <definedName name="Журнал">#REF!</definedName>
    <definedName name="журналл" localSheetId="19">#REF!</definedName>
    <definedName name="журналл" localSheetId="20">#REF!</definedName>
    <definedName name="журналл" localSheetId="21">#REF!</definedName>
    <definedName name="журналл" localSheetId="12">#REF!</definedName>
    <definedName name="журналл" localSheetId="22">#REF!</definedName>
    <definedName name="журналл" localSheetId="13">#REF!</definedName>
    <definedName name="журналл" localSheetId="14">#REF!</definedName>
    <definedName name="журналл" localSheetId="15">#REF!</definedName>
    <definedName name="журналл" localSheetId="16">#REF!</definedName>
    <definedName name="журналл" localSheetId="17">#REF!</definedName>
    <definedName name="журналл" localSheetId="18">#REF!</definedName>
    <definedName name="журналл">#REF!</definedName>
    <definedName name="з" localSheetId="19">#REF!</definedName>
    <definedName name="з" localSheetId="20">#REF!</definedName>
    <definedName name="з" localSheetId="21">#REF!</definedName>
    <definedName name="з" localSheetId="12">#REF!</definedName>
    <definedName name="з" localSheetId="22">#REF!</definedName>
    <definedName name="з" localSheetId="13">#REF!</definedName>
    <definedName name="з" localSheetId="14">#REF!</definedName>
    <definedName name="з" localSheetId="15">#REF!</definedName>
    <definedName name="з" localSheetId="16">#REF!</definedName>
    <definedName name="з" localSheetId="17">#REF!</definedName>
    <definedName name="з" localSheetId="18">#REF!</definedName>
    <definedName name="з" localSheetId="60">#REF!</definedName>
    <definedName name="з" localSheetId="61">#REF!</definedName>
    <definedName name="з" localSheetId="69">#REF!</definedName>
    <definedName name="з" localSheetId="63">#REF!</definedName>
    <definedName name="з" localSheetId="62">#REF!</definedName>
    <definedName name="з" localSheetId="57">#REF!</definedName>
    <definedName name="з" localSheetId="58">#REF!</definedName>
    <definedName name="з">#REF!</definedName>
    <definedName name="_xlnm.Print_Titles" localSheetId="116">'2-я и послед страницы'!$1:$1</definedName>
    <definedName name="_xlnm.Print_Titles" localSheetId="117">'3-я страница обложки'!#REF!</definedName>
    <definedName name="_xlnm.Print_Titles" localSheetId="122">'3-я страница обложки (2)'!#REF!</definedName>
    <definedName name="_xlnm.Print_Titles" localSheetId="118">'4-я страница удостоверения'!#REF!</definedName>
    <definedName name="_xlnm.Print_Titles" localSheetId="31">'Акт дем.оборуд'!$12:$12</definedName>
    <definedName name="_xlnm.Print_Titles" localSheetId="40">'Ведомость к Ф-8'!$8:$9</definedName>
    <definedName name="_xlnm.Print_Titles" localSheetId="7">Жвх.к!$1:$2</definedName>
    <definedName name="_xlnm.Print_Titles" localSheetId="121">'журнал (АКЗ)'!$1:$1</definedName>
    <definedName name="_xlnm.Print_Titles" localSheetId="115">страница1!$2:$2</definedName>
    <definedName name="_xlnm.Print_Titles" localSheetId="35">'Форма 5_Мат.'!$14:$14</definedName>
    <definedName name="_xlnm.Print_Titles" localSheetId="34">'Форма 5_Обор.'!$14:$14</definedName>
    <definedName name="ЗАКАЗЧИК">ПОДПИСИ!$B$4</definedName>
    <definedName name="и" localSheetId="19">#REF!</definedName>
    <definedName name="и" localSheetId="20">#REF!</definedName>
    <definedName name="и" localSheetId="21">#REF!</definedName>
    <definedName name="и" localSheetId="12">#REF!</definedName>
    <definedName name="и" localSheetId="22">#REF!</definedName>
    <definedName name="и" localSheetId="13">#REF!</definedName>
    <definedName name="и" localSheetId="14">#REF!</definedName>
    <definedName name="и" localSheetId="15">#REF!</definedName>
    <definedName name="и" localSheetId="16">#REF!</definedName>
    <definedName name="и" localSheetId="17">#REF!</definedName>
    <definedName name="и" localSheetId="18">#REF!</definedName>
    <definedName name="и" localSheetId="60">#REF!</definedName>
    <definedName name="и" localSheetId="61">#REF!</definedName>
    <definedName name="и" localSheetId="69">#REF!</definedName>
    <definedName name="и" localSheetId="63">#REF!</definedName>
    <definedName name="и" localSheetId="62">#REF!</definedName>
    <definedName name="и" localSheetId="57">#REF!</definedName>
    <definedName name="и" localSheetId="58">#REF!</definedName>
    <definedName name="и">#REF!</definedName>
    <definedName name="ИмяГенПодряд" localSheetId="29">#REF!</definedName>
    <definedName name="ИмяГенПодряд">#REF!</definedName>
    <definedName name="ИмяЗаказчика" localSheetId="29">#REF!</definedName>
    <definedName name="ИмяЗаказчика">#REF!</definedName>
    <definedName name="йацука2" localSheetId="19">#REF!</definedName>
    <definedName name="йацука2" localSheetId="20">#REF!</definedName>
    <definedName name="йацука2" localSheetId="21">#REF!</definedName>
    <definedName name="йацука2" localSheetId="12">#REF!</definedName>
    <definedName name="йацука2" localSheetId="22">#REF!</definedName>
    <definedName name="йацука2" localSheetId="13">#REF!</definedName>
    <definedName name="йацука2" localSheetId="14">#REF!</definedName>
    <definedName name="йацука2" localSheetId="15">#REF!</definedName>
    <definedName name="йацука2" localSheetId="16">#REF!</definedName>
    <definedName name="йацука2" localSheetId="17">#REF!</definedName>
    <definedName name="йацука2" localSheetId="18">#REF!</definedName>
    <definedName name="йацука2" localSheetId="60">#REF!</definedName>
    <definedName name="йацука2" localSheetId="61">#REF!</definedName>
    <definedName name="йацука2" localSheetId="69">#REF!</definedName>
    <definedName name="йацука2" localSheetId="63">#REF!</definedName>
    <definedName name="йацука2" localSheetId="62">#REF!</definedName>
    <definedName name="йацука2" localSheetId="57">#REF!</definedName>
    <definedName name="йацука2" localSheetId="58">#REF!</definedName>
    <definedName name="йацука2" localSheetId="29">#REF!</definedName>
    <definedName name="йацука2">#REF!</definedName>
    <definedName name="к" localSheetId="19">#REF!</definedName>
    <definedName name="к" localSheetId="20">#REF!</definedName>
    <definedName name="к" localSheetId="21">#REF!</definedName>
    <definedName name="к" localSheetId="12">#REF!</definedName>
    <definedName name="к" localSheetId="22">#REF!</definedName>
    <definedName name="к" localSheetId="13">#REF!</definedName>
    <definedName name="к" localSheetId="14">#REF!</definedName>
    <definedName name="к" localSheetId="15">#REF!</definedName>
    <definedName name="к" localSheetId="16">#REF!</definedName>
    <definedName name="к" localSheetId="17">#REF!</definedName>
    <definedName name="к" localSheetId="18">#REF!</definedName>
    <definedName name="к" localSheetId="60">#REF!</definedName>
    <definedName name="к" localSheetId="61">#REF!</definedName>
    <definedName name="к" localSheetId="69">#REF!</definedName>
    <definedName name="к" localSheetId="63">#REF!</definedName>
    <definedName name="к" localSheetId="62">#REF!</definedName>
    <definedName name="к" localSheetId="57">#REF!</definedName>
    <definedName name="к" localSheetId="58">#REF!</definedName>
    <definedName name="к">#REF!</definedName>
    <definedName name="кувепк443" localSheetId="19">#REF!</definedName>
    <definedName name="кувепк443" localSheetId="20">#REF!</definedName>
    <definedName name="кувепк443" localSheetId="21">#REF!</definedName>
    <definedName name="кувепк443" localSheetId="12">#REF!</definedName>
    <definedName name="кувепк443" localSheetId="22">#REF!</definedName>
    <definedName name="кувепк443" localSheetId="13">#REF!</definedName>
    <definedName name="кувепк443" localSheetId="14">#REF!</definedName>
    <definedName name="кувепк443" localSheetId="15">#REF!</definedName>
    <definedName name="кувепк443" localSheetId="16">#REF!</definedName>
    <definedName name="кувепк443" localSheetId="17">#REF!</definedName>
    <definedName name="кувепк443" localSheetId="18">#REF!</definedName>
    <definedName name="кувепк443" localSheetId="60">#REF!</definedName>
    <definedName name="кувепк443" localSheetId="61">#REF!</definedName>
    <definedName name="кувепк443" localSheetId="69">#REF!</definedName>
    <definedName name="кувепк443" localSheetId="63">#REF!</definedName>
    <definedName name="кувепк443" localSheetId="62">#REF!</definedName>
    <definedName name="кувепк443" localSheetId="57">#REF!</definedName>
    <definedName name="кувепк443" localSheetId="58">#REF!</definedName>
    <definedName name="кувепк443" localSheetId="29">#REF!</definedName>
    <definedName name="кувепк443">#REF!</definedName>
    <definedName name="куе214" localSheetId="19">#REF!</definedName>
    <definedName name="куе214" localSheetId="20">#REF!</definedName>
    <definedName name="куе214" localSheetId="21">#REF!</definedName>
    <definedName name="куе214" localSheetId="12">#REF!</definedName>
    <definedName name="куе214" localSheetId="22">#REF!</definedName>
    <definedName name="куе214" localSheetId="13">#REF!</definedName>
    <definedName name="куе214" localSheetId="14">#REF!</definedName>
    <definedName name="куе214" localSheetId="15">#REF!</definedName>
    <definedName name="куе214" localSheetId="16">#REF!</definedName>
    <definedName name="куе214" localSheetId="17">#REF!</definedName>
    <definedName name="куе214" localSheetId="18">#REF!</definedName>
    <definedName name="куе214" localSheetId="60">#REF!</definedName>
    <definedName name="куе214" localSheetId="61">#REF!</definedName>
    <definedName name="куе214" localSheetId="69">#REF!</definedName>
    <definedName name="куе214" localSheetId="63">#REF!</definedName>
    <definedName name="куе214" localSheetId="62">#REF!</definedName>
    <definedName name="куе214" localSheetId="57">#REF!</definedName>
    <definedName name="куе214" localSheetId="58">#REF!</definedName>
    <definedName name="куе214" localSheetId="29">#REF!</definedName>
    <definedName name="куе214">#REF!</definedName>
    <definedName name="куе5у346" localSheetId="19">#REF!</definedName>
    <definedName name="куе5у346" localSheetId="20">#REF!</definedName>
    <definedName name="куе5у346" localSheetId="21">#REF!</definedName>
    <definedName name="куе5у346" localSheetId="12">#REF!</definedName>
    <definedName name="куе5у346" localSheetId="22">#REF!</definedName>
    <definedName name="куе5у346" localSheetId="13">#REF!</definedName>
    <definedName name="куе5у346" localSheetId="14">#REF!</definedName>
    <definedName name="куе5у346" localSheetId="15">#REF!</definedName>
    <definedName name="куе5у346" localSheetId="16">#REF!</definedName>
    <definedName name="куе5у346" localSheetId="17">#REF!</definedName>
    <definedName name="куе5у346" localSheetId="18">#REF!</definedName>
    <definedName name="куе5у346" localSheetId="60">#REF!</definedName>
    <definedName name="куе5у346" localSheetId="61">#REF!</definedName>
    <definedName name="куе5у346" localSheetId="69">#REF!</definedName>
    <definedName name="куе5у346" localSheetId="63">#REF!</definedName>
    <definedName name="куе5у346" localSheetId="62">#REF!</definedName>
    <definedName name="куе5у346" localSheetId="57">#REF!</definedName>
    <definedName name="куе5у346" localSheetId="58">#REF!</definedName>
    <definedName name="куе5у346" localSheetId="29">#REF!</definedName>
    <definedName name="куе5у346">#REF!</definedName>
    <definedName name="Материалы_для_АОСР" localSheetId="29">#REF!</definedName>
    <definedName name="Материалы_для_АОСР">#REF!</definedName>
    <definedName name="_xlnm.Print_Area" localSheetId="116">'2-я и послед страницы'!$A$1:$M$435</definedName>
    <definedName name="_xlnm.Print_Area" localSheetId="117">'3-я страница обложки'!$A$1:$I$61</definedName>
    <definedName name="_xlnm.Print_Area" localSheetId="122">'3-я страница обложки (2)'!$A$1:$I$61</definedName>
    <definedName name="_xlnm.Print_Area" localSheetId="118">'4-я страница удостоверения'!$A$1:$I$58</definedName>
    <definedName name="_xlnm.Print_Area" localSheetId="10">'АВК 1'!$A$1:$I$89</definedName>
    <definedName name="_xlnm.Print_Area" localSheetId="19">'АВК 10'!$A$1:$I$89</definedName>
    <definedName name="_xlnm.Print_Area" localSheetId="20">'АВК 11'!$A$1:$I$89</definedName>
    <definedName name="_xlnm.Print_Area" localSheetId="21">'АВК 12'!$A$1:$I$89</definedName>
    <definedName name="_xlnm.Print_Area" localSheetId="11">'АВК 2'!$A$1:$I$89</definedName>
    <definedName name="_xlnm.Print_Area" localSheetId="12">'АВК 3'!$A$1:$I$89</definedName>
    <definedName name="_xlnm.Print_Area" localSheetId="22">'АВК 36'!$A$1:$I$89</definedName>
    <definedName name="_xlnm.Print_Area" localSheetId="13">'АВК 4'!$A$1:$I$89</definedName>
    <definedName name="_xlnm.Print_Area" localSheetId="14">'АВК 5'!$A$1:$I$89</definedName>
    <definedName name="_xlnm.Print_Area" localSheetId="15">'АВК 6'!$A$1:$I$89</definedName>
    <definedName name="_xlnm.Print_Area" localSheetId="16">'АВК 7'!$A$1:$I$89</definedName>
    <definedName name="_xlnm.Print_Area" localSheetId="17">'АВК 8'!$A$1:$I$89</definedName>
    <definedName name="_xlnm.Print_Area" localSheetId="18">'АВК 9'!$A$1:$I$89</definedName>
    <definedName name="_xlnm.Print_Area" localSheetId="71">'АГРО ВЛЗ-10 кВ'!$A$1:$BA$103</definedName>
    <definedName name="_xlnm.Print_Area" localSheetId="73">'АГРО ВЛИ-0,4 кВ'!$A$1:$BA$99</definedName>
    <definedName name="_xlnm.Print_Area" localSheetId="72">'АГРО КЛ-0,4кВ'!$A$1:$AZ$103</definedName>
    <definedName name="_xlnm.Print_Area" localSheetId="70">'АГРО КЛ-10кВ'!$A$1:$BA$103</definedName>
    <definedName name="_xlnm.Print_Area" localSheetId="74">'АГРО ТП'!$A$1:$BA$103</definedName>
    <definedName name="_xlnm.Print_Area" localSheetId="3">'АкПС 1'!$A$1:$E$82</definedName>
    <definedName name="_xlnm.Print_Area" localSheetId="41">'АКТ болт соед'!$A$1:$DB$44</definedName>
    <definedName name="_xlnm.Print_Area" localSheetId="64">'Акт внеш осмотра ЛР'!$A$1:$DB$31</definedName>
    <definedName name="_xlnm.Print_Area" localSheetId="65">'Акт внеш осмотра ОПН'!$A$1:$I$28</definedName>
    <definedName name="_xlnm.Print_Area" localSheetId="66">'Акт внеш осмотра провода_01'!$A$1:$DB$31</definedName>
    <definedName name="_xlnm.Print_Area" localSheetId="67">'Акт внеш осмотра провода_02'!$A$1:$DB$31</definedName>
    <definedName name="_xlnm.Print_Area" localSheetId="31">'Акт дем.оборуд'!$A$1:$J$24</definedName>
    <definedName name="_xlnm.Print_Area" localSheetId="60">'Акт защитного покрытия ВЛ-0,4кВ'!$A$1:$I$34</definedName>
    <definedName name="_xlnm.Print_Area" localSheetId="59">'Акт защитного покрытия ВЛ-10кВ'!$A$1:$I$34</definedName>
    <definedName name="_xlnm.Print_Area" localSheetId="61">'Акт защитного покрытия КТП'!$A$1:$I$34</definedName>
    <definedName name="_xlnm.Print_Area" localSheetId="69">'АКТ приемки участка ВЛ'!$A$1:$BB$96</definedName>
    <definedName name="_xlnm.Print_Area" localSheetId="63">'Акт про знаки 0,4'!$A$1:$I$30</definedName>
    <definedName name="_xlnm.Print_Area" localSheetId="62">'Акт про знаки 10кВ'!$A$1:$I$30</definedName>
    <definedName name="_xlnm.Print_Area" localSheetId="57">'Акт проверка швов ВЛ-0,4кВ'!$A$1:$DB$36</definedName>
    <definedName name="_xlnm.Print_Area" localSheetId="56">'Акт проверка швов ВЛ-10кВ'!$A$1:$DB$36</definedName>
    <definedName name="_xlnm.Print_Area" localSheetId="58">'Акт проверка швов КТП'!$A$1:$DB$36</definedName>
    <definedName name="_xlnm.Print_Area" localSheetId="68">'Акт расчистки'!$A$1:$BB$96</definedName>
    <definedName name="_xlnm.Print_Area" localSheetId="25">'АКТЫ скрытых работ'!$B$1:$O$34</definedName>
    <definedName name="_xlnm.Print_Area" localSheetId="109">'АООК 30'!$A$2:$BA$115</definedName>
    <definedName name="_xlnm.Print_Area" localSheetId="110">'АООК 31'!$A$2:$BA$115</definedName>
    <definedName name="_xlnm.Print_Area" localSheetId="111">'АООК 32'!$A$2:$BA$115</definedName>
    <definedName name="_xlnm.Print_Area" localSheetId="112">'АООК 33'!$A$2:$BA$115</definedName>
    <definedName name="_xlnm.Print_Area" localSheetId="80">'АОСР 1'!$A$1:$BB$100</definedName>
    <definedName name="_xlnm.Print_Area" localSheetId="89">'АОСР 10'!$A$1:$BB$100</definedName>
    <definedName name="_xlnm.Print_Area" localSheetId="90">'АОСР 11'!$A$1:$BB$100</definedName>
    <definedName name="_xlnm.Print_Area" localSheetId="91">'АОСР 12'!$A$1:$BB$100</definedName>
    <definedName name="_xlnm.Print_Area" localSheetId="92">'АОСР 13'!$A$1:$BB$100</definedName>
    <definedName name="_xlnm.Print_Area" localSheetId="93">'АОСР 14'!$A$1:$BB$100</definedName>
    <definedName name="_xlnm.Print_Area" localSheetId="94">'АОСР 15'!$A$1:$BB$100</definedName>
    <definedName name="_xlnm.Print_Area" localSheetId="95">'АОСР 16'!$A$1:$BB$100</definedName>
    <definedName name="_xlnm.Print_Area" localSheetId="96">'АОСР 17'!$A$1:$BB$100</definedName>
    <definedName name="_xlnm.Print_Area" localSheetId="97">'АОСР 18'!$A$1:$BB$100</definedName>
    <definedName name="_xlnm.Print_Area" localSheetId="98">'АОСР 19'!$A$1:$BB$100</definedName>
    <definedName name="_xlnm.Print_Area" localSheetId="81">'АОСР 2'!$A$1:$BB$100</definedName>
    <definedName name="_xlnm.Print_Area" localSheetId="99">'АОСР 20'!$A$1:$BB$100</definedName>
    <definedName name="_xlnm.Print_Area" localSheetId="100">'АОСР 21'!$A$1:$BB$100</definedName>
    <definedName name="_xlnm.Print_Area" localSheetId="101">'АОСР 22'!$A$1:$BB$100</definedName>
    <definedName name="_xlnm.Print_Area" localSheetId="102">'АОСР 23'!$A$1:$BB$100</definedName>
    <definedName name="_xlnm.Print_Area" localSheetId="103">'АОСР 24'!$A$1:$BB$100</definedName>
    <definedName name="_xlnm.Print_Area" localSheetId="104">'АОСР 25'!$A$1:$BB$100</definedName>
    <definedName name="_xlnm.Print_Area" localSheetId="105">'АОСР 26'!$A$1:$BB$100</definedName>
    <definedName name="_xlnm.Print_Area" localSheetId="106">'АОСР 27'!$A$1:$BB$100</definedName>
    <definedName name="_xlnm.Print_Area" localSheetId="107">'АОСР 28'!$A$1:$BB$100</definedName>
    <definedName name="_xlnm.Print_Area" localSheetId="108">'АОСР 29'!$A$1:$BB$100</definedName>
    <definedName name="_xlnm.Print_Area" localSheetId="82">'АОСР 3'!$A$1:$BB$100</definedName>
    <definedName name="_xlnm.Print_Area" localSheetId="83">'АОСР 4'!$A$1:$BB$100</definedName>
    <definedName name="_xlnm.Print_Area" localSheetId="84">'АОСР 5'!$A$1:$BB$100</definedName>
    <definedName name="_xlnm.Print_Area" localSheetId="85">'АОСР 6'!$A$1:$BB$100</definedName>
    <definedName name="_xlnm.Print_Area" localSheetId="86">'АОСР 7'!$A$1:$BB$100</definedName>
    <definedName name="_xlnm.Print_Area" localSheetId="87">'АОСР 8'!$A$1:$BB$100</definedName>
    <definedName name="_xlnm.Print_Area" localSheetId="88">'АОСР 9'!$A$1:$BB$100</definedName>
    <definedName name="_xlnm.Print_Area" localSheetId="76">'АРОК ВЛЗ-10 кВ'!$A$1:$BA$107</definedName>
    <definedName name="_xlnm.Print_Area" localSheetId="78">'АРОК ВЛИ-0,4 кВ'!$A$1:$BA$107</definedName>
    <definedName name="_xlnm.Print_Area" localSheetId="77">'АРОК КЛ-0,4кВ'!$A$1:$BA$107</definedName>
    <definedName name="_xlnm.Print_Area" localSheetId="75">'АРОК КЛ-10кВ'!$A$1:$BA$107</definedName>
    <definedName name="_xlnm.Print_Area" localSheetId="79">'АРОК ТП'!$A$1:$BA$107</definedName>
    <definedName name="_xlnm.Print_Area" localSheetId="40">'Ведомость к Ф-8'!$A$1:$J$16</definedName>
    <definedName name="_xlnm.Print_Area" localSheetId="29">ВОР!$A$1:$Y$177</definedName>
    <definedName name="_xlnm.Print_Area" localSheetId="7">Жвх.к!$A$1:$H$132</definedName>
    <definedName name="_xlnm.Print_Area" localSheetId="8">'Жвх.к (т)'!$A$1:$Z$34</definedName>
    <definedName name="_xlnm.Print_Area" localSheetId="121">'журнал (АКЗ)'!$A$1:$L$435</definedName>
    <definedName name="_xlnm.Print_Area" localSheetId="2">'ИППТ 1'!$A$1:$D$17</definedName>
    <definedName name="_xlnm.Print_Area" localSheetId="113">Обложка!$A$1:$J$42</definedName>
    <definedName name="_xlnm.Print_Area" localSheetId="119">'Обложка (АКЗ)'!$A$1:$J$40</definedName>
    <definedName name="_xlnm.Print_Area" localSheetId="1">'ПБУР 1'!$A$1:$E$39</definedName>
    <definedName name="_xlnm.Print_Area" localSheetId="4">ПОДПИСИ!$A$1:$G$27</definedName>
    <definedName name="_xlnm.Print_Area" localSheetId="115">страница1!$A$1:$G$19</definedName>
    <definedName name="_xlnm.Print_Area" localSheetId="27">Тит.!$A$1:$I$22</definedName>
    <definedName name="_xlnm.Print_Area" localSheetId="6">'Титул '!$A$1:$AD$31</definedName>
    <definedName name="_xlnm.Print_Area" localSheetId="114">'Титульный лист'!$A$1:$J$37</definedName>
    <definedName name="_xlnm.Print_Area" localSheetId="120">'Титульный лист (АКЗ)'!$A$1:$J$37</definedName>
    <definedName name="_xlnm.Print_Area" localSheetId="5">ФОРМА!$A$1:$I$72</definedName>
    <definedName name="_xlnm.Print_Area" localSheetId="28">'Форма 1'!$A$1:$BP$407</definedName>
    <definedName name="_xlnm.Print_Area" localSheetId="42">'Форма 11'!$A$1:$H$45</definedName>
    <definedName name="_xlnm.Print_Area" localSheetId="43">'Форма 14а'!$A$1:$H$67</definedName>
    <definedName name="_xlnm.Print_Area" localSheetId="44">'Форма 15'!$A$1:$J$22</definedName>
    <definedName name="_xlnm.Print_Area" localSheetId="45">'Форма 17'!$A$1:$H$59</definedName>
    <definedName name="_xlnm.Print_Area" localSheetId="46">'Форма 18'!$A$1:$I$17</definedName>
    <definedName name="_xlnm.Print_Area" localSheetId="47">'Форма 19'!$A$1:$H$19</definedName>
    <definedName name="_xlnm.Print_Area" localSheetId="30">'Форма 2'!$A$1:$DB$71</definedName>
    <definedName name="_xlnm.Print_Area" localSheetId="48">'Форма 22_ВЛЗ-10кВ'!$A$1:$DB$59</definedName>
    <definedName name="_xlnm.Print_Area" localSheetId="49">'Форма 22_ВЛИ-0,4кВ'!$A$1:$DB$59</definedName>
    <definedName name="_xlnm.Print_Area" localSheetId="51">'Форма 23_дор._0,4'!$A$1:$CI$39</definedName>
    <definedName name="_xlnm.Print_Area" localSheetId="50">'Форма 23_дор._10'!$A$1:$CI$39</definedName>
    <definedName name="_xlnm.Print_Area" localSheetId="52">'Форма 24_ВЛЗ-10кВ'!$A$1:$DB$48</definedName>
    <definedName name="_xlnm.Print_Area" localSheetId="53">'Форма 24_ВЛИ-0,4кВ'!$A$1:$DB$48</definedName>
    <definedName name="_xlnm.Print_Area" localSheetId="54">'Форма 24_ТП'!$A$1:$DB$46</definedName>
    <definedName name="_xlnm.Print_Area" localSheetId="32">'Форма 3'!$A$1:$DB$30</definedName>
    <definedName name="_xlnm.Print_Area" localSheetId="33">'Форма 4'!$A$1:$DB$39</definedName>
    <definedName name="_xlnm.Print_Area" localSheetId="35">'Форма 5_Мат.'!$A$1:$J$649</definedName>
    <definedName name="_xlnm.Print_Area" localSheetId="34">'Форма 5_Обор.'!$A$1:$J$647</definedName>
    <definedName name="_xlnm.Print_Area" localSheetId="36">'Форма 6'!$A$1:$DB$56</definedName>
    <definedName name="_xlnm.Print_Area" localSheetId="37">'Форма 6а'!$A$1:$H$28</definedName>
    <definedName name="_xlnm.Print_Area" localSheetId="38">'Форма 6б'!$A$1:$DB$46</definedName>
    <definedName name="_xlnm.Print_Area" localSheetId="39">'Форма 8'!$A$1:$DB$42</definedName>
    <definedName name="_xlnm.Print_Area" localSheetId="9">'Форма журнала'!$B$1:$K$86</definedName>
    <definedName name="оор" localSheetId="19">#REF!</definedName>
    <definedName name="оор" localSheetId="20">#REF!</definedName>
    <definedName name="оор" localSheetId="21">#REF!</definedName>
    <definedName name="оор" localSheetId="12">#REF!</definedName>
    <definedName name="оор" localSheetId="22">#REF!</definedName>
    <definedName name="оор" localSheetId="13">#REF!</definedName>
    <definedName name="оор" localSheetId="14">#REF!</definedName>
    <definedName name="оор" localSheetId="15">#REF!</definedName>
    <definedName name="оор" localSheetId="16">#REF!</definedName>
    <definedName name="оор" localSheetId="17">#REF!</definedName>
    <definedName name="оор" localSheetId="18">#REF!</definedName>
    <definedName name="оор" localSheetId="60">#REF!</definedName>
    <definedName name="оор" localSheetId="61">#REF!</definedName>
    <definedName name="оор" localSheetId="69">#REF!</definedName>
    <definedName name="оор" localSheetId="63">#REF!</definedName>
    <definedName name="оор" localSheetId="62">#REF!</definedName>
    <definedName name="оор" localSheetId="57">#REF!</definedName>
    <definedName name="оор" localSheetId="58">#REF!</definedName>
    <definedName name="оор" localSheetId="29">#REF!</definedName>
    <definedName name="оор">#REF!</definedName>
    <definedName name="Полимер" localSheetId="19">#REF!</definedName>
    <definedName name="Полимер" localSheetId="20">#REF!</definedName>
    <definedName name="Полимер" localSheetId="21">#REF!</definedName>
    <definedName name="Полимер" localSheetId="12">#REF!</definedName>
    <definedName name="Полимер" localSheetId="22">#REF!</definedName>
    <definedName name="Полимер" localSheetId="13">#REF!</definedName>
    <definedName name="Полимер" localSheetId="14">#REF!</definedName>
    <definedName name="Полимер" localSheetId="15">#REF!</definedName>
    <definedName name="Полимер" localSheetId="16">#REF!</definedName>
    <definedName name="Полимер" localSheetId="17">#REF!</definedName>
    <definedName name="Полимер" localSheetId="18">#REF!</definedName>
    <definedName name="Полимер">#REF!</definedName>
    <definedName name="Стройка" localSheetId="29">#REF!</definedName>
    <definedName name="Стройка">#REF!</definedName>
    <definedName name="уаывп32ц5" localSheetId="19">#REF!</definedName>
    <definedName name="уаывп32ц5" localSheetId="20">#REF!</definedName>
    <definedName name="уаывп32ц5" localSheetId="21">#REF!</definedName>
    <definedName name="уаывп32ц5" localSheetId="12">#REF!</definedName>
    <definedName name="уаывп32ц5" localSheetId="22">#REF!</definedName>
    <definedName name="уаывп32ц5" localSheetId="13">#REF!</definedName>
    <definedName name="уаывп32ц5" localSheetId="14">#REF!</definedName>
    <definedName name="уаывп32ц5" localSheetId="15">#REF!</definedName>
    <definedName name="уаывп32ц5" localSheetId="16">#REF!</definedName>
    <definedName name="уаывп32ц5" localSheetId="17">#REF!</definedName>
    <definedName name="уаывп32ц5" localSheetId="18">#REF!</definedName>
    <definedName name="уаывп32ц5" localSheetId="60">#REF!</definedName>
    <definedName name="уаывп32ц5" localSheetId="61">#REF!</definedName>
    <definedName name="уаывп32ц5" localSheetId="69">#REF!</definedName>
    <definedName name="уаывп32ц5" localSheetId="63">#REF!</definedName>
    <definedName name="уаывп32ц5" localSheetId="62">#REF!</definedName>
    <definedName name="уаывп32ц5" localSheetId="57">#REF!</definedName>
    <definedName name="уаывп32ц5" localSheetId="58">#REF!</definedName>
    <definedName name="уаывп32ц5" localSheetId="29">#REF!</definedName>
    <definedName name="уаывп32ц5">#REF!</definedName>
    <definedName name="фыв" localSheetId="19">#REF!</definedName>
    <definedName name="фыв" localSheetId="20">#REF!</definedName>
    <definedName name="фыв" localSheetId="21">#REF!</definedName>
    <definedName name="фыв" localSheetId="12">#REF!</definedName>
    <definedName name="фыв" localSheetId="22">#REF!</definedName>
    <definedName name="фыв" localSheetId="13">#REF!</definedName>
    <definedName name="фыв" localSheetId="14">#REF!</definedName>
    <definedName name="фыв" localSheetId="15">#REF!</definedName>
    <definedName name="фыв" localSheetId="16">#REF!</definedName>
    <definedName name="фыв" localSheetId="17">#REF!</definedName>
    <definedName name="фыв" localSheetId="18">#REF!</definedName>
    <definedName name="фыв">#REF!</definedName>
    <definedName name="ыпарпмт24" localSheetId="19">#REF!</definedName>
    <definedName name="ыпарпмт24" localSheetId="20">#REF!</definedName>
    <definedName name="ыпарпмт24" localSheetId="21">#REF!</definedName>
    <definedName name="ыпарпмт24" localSheetId="12">#REF!</definedName>
    <definedName name="ыпарпмт24" localSheetId="22">#REF!</definedName>
    <definedName name="ыпарпмт24" localSheetId="13">#REF!</definedName>
    <definedName name="ыпарпмт24" localSheetId="14">#REF!</definedName>
    <definedName name="ыпарпмт24" localSheetId="15">#REF!</definedName>
    <definedName name="ыпарпмт24" localSheetId="16">#REF!</definedName>
    <definedName name="ыпарпмт24" localSheetId="17">#REF!</definedName>
    <definedName name="ыпарпмт24" localSheetId="18">#REF!</definedName>
    <definedName name="ыпарпмт24" localSheetId="60">#REF!</definedName>
    <definedName name="ыпарпмт24" localSheetId="61">#REF!</definedName>
    <definedName name="ыпарпмт24" localSheetId="69">#REF!</definedName>
    <definedName name="ыпарпмт24" localSheetId="63">#REF!</definedName>
    <definedName name="ыпарпмт24" localSheetId="62">#REF!</definedName>
    <definedName name="ыпарпмт24" localSheetId="57">#REF!</definedName>
    <definedName name="ыпарпмт24" localSheetId="58">#REF!</definedName>
    <definedName name="ыпарпмт24" localSheetId="29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D8" i="307" l="1"/>
  <c r="E80" i="340"/>
  <c r="E78" i="340"/>
  <c r="E76" i="340"/>
  <c r="E74" i="340"/>
  <c r="B57" i="340"/>
  <c r="B56" i="340"/>
  <c r="A50" i="340"/>
  <c r="B36" i="340"/>
  <c r="A25" i="340"/>
  <c r="A21" i="340" l="1"/>
  <c r="A18" i="340"/>
  <c r="D17" i="340"/>
  <c r="A15" i="340"/>
  <c r="D14" i="340"/>
  <c r="A12" i="340"/>
  <c r="D11" i="340"/>
  <c r="A6" i="340"/>
  <c r="H2" i="340"/>
  <c r="H3" i="340" s="1"/>
  <c r="H32" i="340"/>
  <c r="H31" i="340"/>
  <c r="H30" i="340"/>
  <c r="H29" i="340"/>
  <c r="H28" i="340"/>
  <c r="A69" i="340"/>
  <c r="C53" i="340"/>
  <c r="C52" i="340"/>
  <c r="B30" i="340"/>
  <c r="B29" i="340"/>
  <c r="B28" i="340"/>
  <c r="A27" i="340"/>
  <c r="E8" i="340"/>
  <c r="B8" i="340"/>
  <c r="F29" i="340" l="1"/>
  <c r="F30" i="340"/>
  <c r="F45" i="340" s="1"/>
  <c r="F31" i="340"/>
  <c r="F32" i="340"/>
  <c r="F47" i="340" s="1"/>
  <c r="F28" i="340"/>
  <c r="F43" i="340" s="1"/>
  <c r="F44" i="340"/>
  <c r="F46" i="340"/>
  <c r="B42" i="340"/>
  <c r="B44" i="340"/>
  <c r="B45" i="340"/>
  <c r="B43" i="340"/>
  <c r="C17" i="323"/>
  <c r="B7" i="323"/>
  <c r="G3" i="322"/>
  <c r="G21" i="321"/>
  <c r="G18" i="321"/>
  <c r="G16" i="321"/>
  <c r="A84" i="337"/>
  <c r="C78" i="337"/>
  <c r="B22" i="337"/>
  <c r="B20" i="337"/>
  <c r="C76" i="337" s="1"/>
  <c r="A18" i="337"/>
  <c r="C73" i="337" s="1"/>
  <c r="K4" i="337"/>
  <c r="K5" i="337" s="1"/>
  <c r="A84" i="336"/>
  <c r="C76" i="336"/>
  <c r="C73" i="336"/>
  <c r="B22" i="336"/>
  <c r="C78" i="336" s="1"/>
  <c r="B20" i="336"/>
  <c r="A18" i="336"/>
  <c r="K4" i="336"/>
  <c r="K5" i="336" s="1"/>
  <c r="A84" i="335"/>
  <c r="C73" i="335"/>
  <c r="B22" i="335"/>
  <c r="C78" i="335" s="1"/>
  <c r="B20" i="335"/>
  <c r="C76" i="335" s="1"/>
  <c r="A18" i="335"/>
  <c r="K4" i="335"/>
  <c r="K5" i="335" s="1"/>
  <c r="A84" i="334"/>
  <c r="C78" i="334"/>
  <c r="B22" i="334"/>
  <c r="B20" i="334"/>
  <c r="C76" i="334" s="1"/>
  <c r="A18" i="334"/>
  <c r="C73" i="334" s="1"/>
  <c r="K4" i="334"/>
  <c r="K5" i="334" s="1"/>
  <c r="A84" i="333"/>
  <c r="C78" i="333"/>
  <c r="C76" i="333"/>
  <c r="B22" i="333"/>
  <c r="B20" i="333"/>
  <c r="A18" i="333"/>
  <c r="C73" i="333" s="1"/>
  <c r="K4" i="333"/>
  <c r="K5" i="333" s="1"/>
  <c r="A84" i="332"/>
  <c r="C78" i="332"/>
  <c r="C76" i="332"/>
  <c r="C73" i="332"/>
  <c r="B22" i="332"/>
  <c r="B20" i="332"/>
  <c r="A18" i="332"/>
  <c r="K4" i="332"/>
  <c r="K5" i="332" s="1"/>
  <c r="A84" i="331"/>
  <c r="C73" i="331"/>
  <c r="B22" i="331"/>
  <c r="C78" i="331" s="1"/>
  <c r="B20" i="331"/>
  <c r="C76" i="331" s="1"/>
  <c r="A18" i="331"/>
  <c r="K4" i="331"/>
  <c r="K5" i="331" s="1"/>
  <c r="A84" i="330"/>
  <c r="C78" i="330"/>
  <c r="B22" i="330"/>
  <c r="B20" i="330"/>
  <c r="C76" i="330" s="1"/>
  <c r="A18" i="330"/>
  <c r="C73" i="330" s="1"/>
  <c r="K4" i="330"/>
  <c r="K5" i="330" s="1"/>
  <c r="A84" i="329"/>
  <c r="C78" i="329"/>
  <c r="C76" i="329"/>
  <c r="B22" i="329"/>
  <c r="B20" i="329"/>
  <c r="A18" i="329"/>
  <c r="C73" i="329" s="1"/>
  <c r="K4" i="329"/>
  <c r="K5" i="329" s="1"/>
  <c r="A84" i="328"/>
  <c r="C78" i="328"/>
  <c r="C76" i="328"/>
  <c r="C73" i="328"/>
  <c r="B22" i="328"/>
  <c r="B20" i="328"/>
  <c r="A18" i="328"/>
  <c r="K4" i="328"/>
  <c r="K5" i="328" s="1"/>
  <c r="A84" i="327"/>
  <c r="C76" i="327"/>
  <c r="C73" i="327"/>
  <c r="B22" i="327"/>
  <c r="C78" i="327" s="1"/>
  <c r="B20" i="327"/>
  <c r="A18" i="327"/>
  <c r="K4" i="327"/>
  <c r="K5" i="327" s="1"/>
  <c r="A84" i="326"/>
  <c r="C78" i="326"/>
  <c r="B22" i="326"/>
  <c r="B20" i="326"/>
  <c r="C76" i="326" s="1"/>
  <c r="A18" i="326"/>
  <c r="C73" i="326" s="1"/>
  <c r="K4" i="326"/>
  <c r="K5" i="326" s="1"/>
  <c r="A84" i="325"/>
  <c r="C78" i="325"/>
  <c r="C76" i="325"/>
  <c r="B22" i="325"/>
  <c r="B20" i="325"/>
  <c r="A18" i="325"/>
  <c r="C73" i="325" s="1"/>
  <c r="K4" i="325"/>
  <c r="K5" i="325" s="1"/>
  <c r="L203" i="324"/>
  <c r="L202" i="324"/>
  <c r="L201" i="324"/>
  <c r="L200" i="324"/>
  <c r="L199" i="324"/>
  <c r="L198" i="324"/>
  <c r="L197" i="324"/>
  <c r="L196" i="324"/>
  <c r="L195" i="324"/>
  <c r="L194" i="324"/>
  <c r="H86" i="324"/>
  <c r="G86" i="324"/>
  <c r="F86" i="324"/>
  <c r="E86" i="324"/>
  <c r="D86" i="324"/>
  <c r="C86" i="324"/>
  <c r="G85" i="324"/>
  <c r="F85" i="324"/>
  <c r="E85" i="324"/>
  <c r="D85" i="324"/>
  <c r="C85" i="324"/>
  <c r="M84" i="324"/>
  <c r="G84" i="324"/>
  <c r="F84" i="324"/>
  <c r="E84" i="324"/>
  <c r="D84" i="324"/>
  <c r="C84" i="324"/>
  <c r="L84" i="324" s="1"/>
  <c r="M83" i="324"/>
  <c r="G83" i="324"/>
  <c r="F83" i="324"/>
  <c r="E83" i="324"/>
  <c r="D83" i="324"/>
  <c r="C83" i="324"/>
  <c r="L83" i="324" s="1"/>
  <c r="G82" i="324"/>
  <c r="F82" i="324"/>
  <c r="M82" i="324" s="1"/>
  <c r="E82" i="324"/>
  <c r="D82" i="324"/>
  <c r="C82" i="324"/>
  <c r="L82" i="324" s="1"/>
  <c r="L81" i="324"/>
  <c r="G81" i="324"/>
  <c r="F81" i="324"/>
  <c r="M81" i="324" s="1"/>
  <c r="E81" i="324"/>
  <c r="D81" i="324"/>
  <c r="C81" i="324"/>
  <c r="G80" i="324"/>
  <c r="F80" i="324"/>
  <c r="M80" i="324" s="1"/>
  <c r="E80" i="324"/>
  <c r="D80" i="324"/>
  <c r="C80" i="324"/>
  <c r="L80" i="324" s="1"/>
  <c r="M79" i="324"/>
  <c r="G79" i="324"/>
  <c r="F79" i="324"/>
  <c r="E79" i="324"/>
  <c r="D79" i="324"/>
  <c r="C79" i="324"/>
  <c r="L79" i="324" s="1"/>
  <c r="M78" i="324"/>
  <c r="G78" i="324"/>
  <c r="F78" i="324"/>
  <c r="E78" i="324"/>
  <c r="D78" i="324"/>
  <c r="C78" i="324"/>
  <c r="L78" i="324" s="1"/>
  <c r="L77" i="324"/>
  <c r="G77" i="324"/>
  <c r="F77" i="324"/>
  <c r="M77" i="324" s="1"/>
  <c r="E77" i="324"/>
  <c r="D77" i="324"/>
  <c r="C77" i="324"/>
  <c r="M76" i="324"/>
  <c r="G76" i="324"/>
  <c r="F76" i="324"/>
  <c r="E76" i="324"/>
  <c r="D76" i="324"/>
  <c r="C76" i="324"/>
  <c r="L76" i="324" s="1"/>
  <c r="M75" i="324"/>
  <c r="G75" i="324"/>
  <c r="F75" i="324"/>
  <c r="E75" i="324"/>
  <c r="D75" i="324"/>
  <c r="C75" i="324"/>
  <c r="L75" i="324" s="1"/>
  <c r="G74" i="324"/>
  <c r="F74" i="324"/>
  <c r="M74" i="324" s="1"/>
  <c r="E74" i="324"/>
  <c r="D74" i="324"/>
  <c r="C74" i="324"/>
  <c r="L74" i="324" s="1"/>
  <c r="L73" i="324"/>
  <c r="G73" i="324"/>
  <c r="F73" i="324"/>
  <c r="M73" i="324" s="1"/>
  <c r="E73" i="324"/>
  <c r="D73" i="324"/>
  <c r="C73" i="324"/>
  <c r="G72" i="324"/>
  <c r="F72" i="324"/>
  <c r="M72" i="324" s="1"/>
  <c r="E72" i="324"/>
  <c r="D72" i="324"/>
  <c r="C72" i="324"/>
  <c r="L72" i="324" s="1"/>
  <c r="M71" i="324"/>
  <c r="G71" i="324"/>
  <c r="F71" i="324"/>
  <c r="E71" i="324"/>
  <c r="D71" i="324"/>
  <c r="C71" i="324"/>
  <c r="L71" i="324" s="1"/>
  <c r="M70" i="324"/>
  <c r="G70" i="324"/>
  <c r="F70" i="324"/>
  <c r="E70" i="324"/>
  <c r="D70" i="324"/>
  <c r="C70" i="324"/>
  <c r="L70" i="324" s="1"/>
  <c r="L69" i="324"/>
  <c r="G69" i="324"/>
  <c r="F69" i="324"/>
  <c r="M69" i="324" s="1"/>
  <c r="E69" i="324"/>
  <c r="D69" i="324"/>
  <c r="C69" i="324"/>
  <c r="M68" i="324"/>
  <c r="G68" i="324"/>
  <c r="F68" i="324"/>
  <c r="E68" i="324"/>
  <c r="D68" i="324"/>
  <c r="C68" i="324"/>
  <c r="L68" i="324" s="1"/>
  <c r="M67" i="324"/>
  <c r="G67" i="324"/>
  <c r="F67" i="324"/>
  <c r="E67" i="324"/>
  <c r="D67" i="324"/>
  <c r="C67" i="324"/>
  <c r="L67" i="324" s="1"/>
  <c r="G66" i="324"/>
  <c r="F66" i="324"/>
  <c r="M66" i="324" s="1"/>
  <c r="E66" i="324"/>
  <c r="D66" i="324"/>
  <c r="C66" i="324"/>
  <c r="L66" i="324" s="1"/>
  <c r="L65" i="324"/>
  <c r="G65" i="324"/>
  <c r="F65" i="324"/>
  <c r="M65" i="324" s="1"/>
  <c r="E65" i="324"/>
  <c r="D65" i="324"/>
  <c r="C65" i="324"/>
  <c r="G64" i="324"/>
  <c r="F64" i="324"/>
  <c r="M64" i="324" s="1"/>
  <c r="E64" i="324"/>
  <c r="D64" i="324"/>
  <c r="C64" i="324"/>
  <c r="L64" i="324" s="1"/>
  <c r="M63" i="324"/>
  <c r="G63" i="324"/>
  <c r="F63" i="324"/>
  <c r="E63" i="324"/>
  <c r="D63" i="324"/>
  <c r="C63" i="324"/>
  <c r="L63" i="324" s="1"/>
  <c r="M62" i="324"/>
  <c r="G62" i="324"/>
  <c r="F62" i="324"/>
  <c r="E62" i="324"/>
  <c r="D62" i="324"/>
  <c r="C62" i="324"/>
  <c r="L62" i="324" s="1"/>
  <c r="L61" i="324"/>
  <c r="G61" i="324"/>
  <c r="F61" i="324"/>
  <c r="M61" i="324" s="1"/>
  <c r="E61" i="324"/>
  <c r="D61" i="324"/>
  <c r="C61" i="324"/>
  <c r="M60" i="324"/>
  <c r="G60" i="324"/>
  <c r="F60" i="324"/>
  <c r="E60" i="324"/>
  <c r="D60" i="324"/>
  <c r="C60" i="324"/>
  <c r="L60" i="324" s="1"/>
  <c r="M59" i="324"/>
  <c r="G59" i="324"/>
  <c r="F59" i="324"/>
  <c r="E59" i="324"/>
  <c r="D59" i="324"/>
  <c r="C59" i="324"/>
  <c r="L59" i="324" s="1"/>
  <c r="G58" i="324"/>
  <c r="F58" i="324"/>
  <c r="M58" i="324" s="1"/>
  <c r="E58" i="324"/>
  <c r="D58" i="324"/>
  <c r="C58" i="324"/>
  <c r="L58" i="324" s="1"/>
  <c r="L57" i="324"/>
  <c r="G57" i="324"/>
  <c r="F57" i="324"/>
  <c r="M57" i="324" s="1"/>
  <c r="E57" i="324"/>
  <c r="D57" i="324"/>
  <c r="C57" i="324"/>
  <c r="G56" i="324"/>
  <c r="F56" i="324"/>
  <c r="M56" i="324" s="1"/>
  <c r="E56" i="324"/>
  <c r="D56" i="324"/>
  <c r="C56" i="324"/>
  <c r="L56" i="324" s="1"/>
  <c r="M55" i="324"/>
  <c r="G55" i="324"/>
  <c r="F55" i="324"/>
  <c r="E55" i="324"/>
  <c r="D55" i="324"/>
  <c r="C55" i="324"/>
  <c r="L55" i="324" s="1"/>
  <c r="M54" i="324"/>
  <c r="G54" i="324"/>
  <c r="F54" i="324"/>
  <c r="E54" i="324"/>
  <c r="D54" i="324"/>
  <c r="C54" i="324"/>
  <c r="L54" i="324" s="1"/>
  <c r="G53" i="324"/>
  <c r="F53" i="324"/>
  <c r="M53" i="324" s="1"/>
  <c r="E53" i="324"/>
  <c r="D53" i="324"/>
  <c r="C53" i="324"/>
  <c r="L53" i="324" s="1"/>
  <c r="M52" i="324"/>
  <c r="G52" i="324"/>
  <c r="F52" i="324"/>
  <c r="E52" i="324"/>
  <c r="D52" i="324"/>
  <c r="C52" i="324"/>
  <c r="L52" i="324" s="1"/>
  <c r="M51" i="324"/>
  <c r="G51" i="324"/>
  <c r="F51" i="324"/>
  <c r="E51" i="324"/>
  <c r="D51" i="324"/>
  <c r="C51" i="324"/>
  <c r="L51" i="324" s="1"/>
  <c r="G50" i="324"/>
  <c r="F50" i="324"/>
  <c r="M50" i="324" s="1"/>
  <c r="E50" i="324"/>
  <c r="D50" i="324"/>
  <c r="C50" i="324"/>
  <c r="L50" i="324" s="1"/>
  <c r="L49" i="324"/>
  <c r="G49" i="324"/>
  <c r="F49" i="324"/>
  <c r="M49" i="324" s="1"/>
  <c r="E49" i="324"/>
  <c r="D49" i="324"/>
  <c r="C49" i="324"/>
  <c r="G48" i="324"/>
  <c r="F48" i="324"/>
  <c r="M48" i="324" s="1"/>
  <c r="E48" i="324"/>
  <c r="D48" i="324"/>
  <c r="C48" i="324"/>
  <c r="L48" i="324" s="1"/>
  <c r="M47" i="324"/>
  <c r="G47" i="324"/>
  <c r="F47" i="324"/>
  <c r="E47" i="324"/>
  <c r="D47" i="324"/>
  <c r="C47" i="324"/>
  <c r="L47" i="324" s="1"/>
  <c r="M46" i="324"/>
  <c r="G46" i="324"/>
  <c r="F46" i="324"/>
  <c r="E46" i="324"/>
  <c r="D46" i="324"/>
  <c r="C46" i="324"/>
  <c r="L46" i="324" s="1"/>
  <c r="G45" i="324"/>
  <c r="F45" i="324"/>
  <c r="M45" i="324" s="1"/>
  <c r="E45" i="324"/>
  <c r="D45" i="324"/>
  <c r="C45" i="324"/>
  <c r="L45" i="324" s="1"/>
  <c r="M44" i="324"/>
  <c r="G44" i="324"/>
  <c r="F44" i="324"/>
  <c r="E44" i="324"/>
  <c r="D44" i="324"/>
  <c r="C44" i="324"/>
  <c r="L44" i="324" s="1"/>
  <c r="G43" i="324"/>
  <c r="F43" i="324"/>
  <c r="M43" i="324" s="1"/>
  <c r="E43" i="324"/>
  <c r="D43" i="324"/>
  <c r="C43" i="324"/>
  <c r="L43" i="324" s="1"/>
  <c r="M42" i="324"/>
  <c r="G42" i="324"/>
  <c r="F42" i="324"/>
  <c r="E42" i="324"/>
  <c r="D42" i="324"/>
  <c r="C42" i="324"/>
  <c r="L42" i="324" s="1"/>
  <c r="G41" i="324"/>
  <c r="F41" i="324"/>
  <c r="M41" i="324" s="1"/>
  <c r="E41" i="324"/>
  <c r="D41" i="324"/>
  <c r="C41" i="324"/>
  <c r="L41" i="324" s="1"/>
  <c r="M40" i="324"/>
  <c r="G40" i="324"/>
  <c r="F40" i="324"/>
  <c r="E40" i="324"/>
  <c r="D40" i="324"/>
  <c r="C40" i="324"/>
  <c r="L40" i="324" s="1"/>
  <c r="G39" i="324"/>
  <c r="F39" i="324"/>
  <c r="M39" i="324" s="1"/>
  <c r="E39" i="324"/>
  <c r="D39" i="324"/>
  <c r="C39" i="324"/>
  <c r="L39" i="324" s="1"/>
  <c r="L38" i="324"/>
  <c r="G38" i="324"/>
  <c r="F38" i="324"/>
  <c r="E38" i="324"/>
  <c r="D38" i="324"/>
  <c r="C38" i="324"/>
  <c r="G37" i="324"/>
  <c r="F37" i="324"/>
  <c r="E37" i="324"/>
  <c r="D37" i="324"/>
  <c r="C37" i="324"/>
  <c r="L37" i="324" s="1"/>
  <c r="G36" i="324"/>
  <c r="F36" i="324"/>
  <c r="M36" i="324" s="1"/>
  <c r="E36" i="324"/>
  <c r="D36" i="324"/>
  <c r="C36" i="324"/>
  <c r="L36" i="324" s="1"/>
  <c r="G35" i="324"/>
  <c r="F35" i="324"/>
  <c r="M35" i="324" s="1"/>
  <c r="E35" i="324"/>
  <c r="D35" i="324"/>
  <c r="C35" i="324"/>
  <c r="L35" i="324" s="1"/>
  <c r="G34" i="324"/>
  <c r="F34" i="324"/>
  <c r="M34" i="324" s="1"/>
  <c r="E34" i="324"/>
  <c r="D34" i="324"/>
  <c r="C34" i="324"/>
  <c r="L34" i="324" s="1"/>
  <c r="G33" i="324"/>
  <c r="F33" i="324"/>
  <c r="M33" i="324" s="1"/>
  <c r="E33" i="324"/>
  <c r="D33" i="324"/>
  <c r="C33" i="324"/>
  <c r="L33" i="324" s="1"/>
  <c r="G32" i="324"/>
  <c r="F32" i="324"/>
  <c r="M32" i="324" s="1"/>
  <c r="E32" i="324"/>
  <c r="D32" i="324"/>
  <c r="C32" i="324"/>
  <c r="L32" i="324" s="1"/>
  <c r="G31" i="324"/>
  <c r="F31" i="324"/>
  <c r="M31" i="324" s="1"/>
  <c r="E31" i="324"/>
  <c r="D31" i="324"/>
  <c r="C31" i="324"/>
  <c r="L31" i="324" s="1"/>
  <c r="G30" i="324"/>
  <c r="F30" i="324"/>
  <c r="M30" i="324" s="1"/>
  <c r="E30" i="324"/>
  <c r="D30" i="324"/>
  <c r="C30" i="324"/>
  <c r="L30" i="324" s="1"/>
  <c r="G29" i="324"/>
  <c r="F29" i="324"/>
  <c r="M29" i="324" s="1"/>
  <c r="E29" i="324"/>
  <c r="D29" i="324"/>
  <c r="C29" i="324"/>
  <c r="L29" i="324" s="1"/>
  <c r="M28" i="324"/>
  <c r="G28" i="324"/>
  <c r="F28" i="324"/>
  <c r="E28" i="324"/>
  <c r="D28" i="324"/>
  <c r="C28" i="324"/>
  <c r="L28" i="324" s="1"/>
  <c r="G27" i="324"/>
  <c r="F27" i="324"/>
  <c r="M27" i="324" s="1"/>
  <c r="E27" i="324"/>
  <c r="D27" i="324"/>
  <c r="C27" i="324"/>
  <c r="L27" i="324" s="1"/>
  <c r="M26" i="324"/>
  <c r="G26" i="324"/>
  <c r="F26" i="324"/>
  <c r="E26" i="324"/>
  <c r="D26" i="324"/>
  <c r="C26" i="324"/>
  <c r="L26" i="324" s="1"/>
  <c r="G25" i="324"/>
  <c r="F25" i="324"/>
  <c r="M25" i="324" s="1"/>
  <c r="E25" i="324"/>
  <c r="D25" i="324"/>
  <c r="C25" i="324"/>
  <c r="L25" i="324" s="1"/>
  <c r="M24" i="324"/>
  <c r="G24" i="324"/>
  <c r="F24" i="324"/>
  <c r="E24" i="324"/>
  <c r="D24" i="324"/>
  <c r="C24" i="324"/>
  <c r="L24" i="324" s="1"/>
  <c r="G23" i="324"/>
  <c r="F23" i="324"/>
  <c r="M23" i="324" s="1"/>
  <c r="E23" i="324"/>
  <c r="D23" i="324"/>
  <c r="C23" i="324"/>
  <c r="L23" i="324" s="1"/>
  <c r="M22" i="324"/>
  <c r="G22" i="324"/>
  <c r="F22" i="324"/>
  <c r="E22" i="324"/>
  <c r="D22" i="324"/>
  <c r="C22" i="324"/>
  <c r="L22" i="324" s="1"/>
  <c r="G21" i="324"/>
  <c r="F21" i="324"/>
  <c r="M21" i="324" s="1"/>
  <c r="E21" i="324"/>
  <c r="D21" i="324"/>
  <c r="C21" i="324"/>
  <c r="L21" i="324" s="1"/>
  <c r="M20" i="324"/>
  <c r="G20" i="324"/>
  <c r="F20" i="324"/>
  <c r="E20" i="324"/>
  <c r="D20" i="324"/>
  <c r="C20" i="324"/>
  <c r="L20" i="324" s="1"/>
  <c r="G19" i="324"/>
  <c r="F19" i="324"/>
  <c r="M19" i="324" s="1"/>
  <c r="E19" i="324"/>
  <c r="D19" i="324"/>
  <c r="C19" i="324"/>
  <c r="L19" i="324" s="1"/>
  <c r="M18" i="324"/>
  <c r="G18" i="324"/>
  <c r="F18" i="324"/>
  <c r="E18" i="324"/>
  <c r="D18" i="324"/>
  <c r="C18" i="324"/>
  <c r="L18" i="324" s="1"/>
  <c r="G17" i="324"/>
  <c r="F17" i="324"/>
  <c r="M17" i="324" s="1"/>
  <c r="E17" i="324"/>
  <c r="D17" i="324"/>
  <c r="C17" i="324"/>
  <c r="L17" i="324" s="1"/>
  <c r="M16" i="324"/>
  <c r="G16" i="324"/>
  <c r="F16" i="324"/>
  <c r="E16" i="324"/>
  <c r="D16" i="324"/>
  <c r="C16" i="324"/>
  <c r="L16" i="324" s="1"/>
  <c r="G15" i="324"/>
  <c r="F15" i="324"/>
  <c r="M15" i="324" s="1"/>
  <c r="E15" i="324"/>
  <c r="D15" i="324"/>
  <c r="C15" i="324"/>
  <c r="L15" i="324" s="1"/>
  <c r="G14" i="324"/>
  <c r="F14" i="324"/>
  <c r="E14" i="324"/>
  <c r="D14" i="324"/>
  <c r="C14" i="324"/>
  <c r="L14" i="324" s="1"/>
  <c r="G13" i="324"/>
  <c r="F13" i="324"/>
  <c r="E13" i="324"/>
  <c r="D13" i="324"/>
  <c r="C13" i="324"/>
  <c r="L13" i="324" s="1"/>
  <c r="L12" i="324"/>
  <c r="G12" i="324"/>
  <c r="F12" i="324"/>
  <c r="E12" i="324"/>
  <c r="D12" i="324"/>
  <c r="C12" i="324"/>
  <c r="G11" i="324"/>
  <c r="F11" i="324"/>
  <c r="E11" i="324"/>
  <c r="D11" i="324"/>
  <c r="C11" i="324"/>
  <c r="L11" i="324" s="1"/>
  <c r="G10" i="324"/>
  <c r="F10" i="324"/>
  <c r="E10" i="324"/>
  <c r="D10" i="324"/>
  <c r="C10" i="324"/>
  <c r="L10" i="324" s="1"/>
  <c r="G9" i="324"/>
  <c r="F9" i="324"/>
  <c r="E9" i="324"/>
  <c r="D9" i="324"/>
  <c r="C9" i="324"/>
  <c r="L9" i="324" s="1"/>
  <c r="G8" i="324"/>
  <c r="F8" i="324"/>
  <c r="E8" i="324"/>
  <c r="D8" i="324"/>
  <c r="C8" i="324"/>
  <c r="L8" i="324" s="1"/>
  <c r="G7" i="324"/>
  <c r="F7" i="324"/>
  <c r="E7" i="324"/>
  <c r="D7" i="324"/>
  <c r="C7" i="324"/>
  <c r="L7" i="324" s="1"/>
  <c r="G6" i="324"/>
  <c r="F6" i="324"/>
  <c r="E6" i="324"/>
  <c r="D6" i="324"/>
  <c r="C6" i="324"/>
  <c r="L6" i="324" s="1"/>
  <c r="G5" i="324"/>
  <c r="F5" i="324"/>
  <c r="E5" i="324"/>
  <c r="D5" i="324"/>
  <c r="C5" i="324"/>
  <c r="L5" i="324" s="1"/>
  <c r="G4" i="324"/>
  <c r="F4" i="324"/>
  <c r="E4" i="324"/>
  <c r="D4" i="324"/>
  <c r="C4" i="324"/>
  <c r="L4" i="324" s="1"/>
  <c r="G3" i="324"/>
  <c r="F3" i="324"/>
  <c r="E3" i="324"/>
  <c r="D3" i="324"/>
  <c r="C3" i="324"/>
  <c r="L3" i="324" s="1"/>
  <c r="D8" i="334"/>
  <c r="C15" i="337"/>
  <c r="J198" i="322"/>
  <c r="B31" i="340"/>
  <c r="B32" i="340"/>
  <c r="F57" i="330"/>
  <c r="A31" i="330"/>
  <c r="C38" i="331"/>
  <c r="C36" i="331"/>
  <c r="C36" i="326"/>
  <c r="A34" i="334"/>
  <c r="F57" i="327"/>
  <c r="F57" i="334"/>
  <c r="F57" i="326"/>
  <c r="C36" i="330"/>
  <c r="G13" i="331"/>
  <c r="A34" i="327"/>
  <c r="A31" i="326"/>
  <c r="A31" i="337"/>
  <c r="A34" i="330"/>
  <c r="C36" i="334"/>
  <c r="A31" i="327"/>
  <c r="B47" i="340" l="1"/>
  <c r="B46" i="340"/>
  <c r="A46" i="326"/>
  <c r="A46" i="331"/>
  <c r="A46" i="334"/>
  <c r="A46" i="330"/>
  <c r="B84" i="324"/>
  <c r="B83" i="324"/>
  <c r="B82" i="324"/>
  <c r="B81" i="324"/>
  <c r="B80" i="324"/>
  <c r="B79" i="324"/>
  <c r="B78" i="324"/>
  <c r="B77" i="324"/>
  <c r="B76" i="324"/>
  <c r="B75" i="324"/>
  <c r="B74" i="324"/>
  <c r="B73" i="324"/>
  <c r="B72" i="324"/>
  <c r="B71" i="324"/>
  <c r="B70" i="324"/>
  <c r="B69" i="324"/>
  <c r="B68" i="324"/>
  <c r="B67" i="324"/>
  <c r="B66" i="324"/>
  <c r="B65" i="324"/>
  <c r="B64" i="324"/>
  <c r="B63" i="324"/>
  <c r="B62" i="324"/>
  <c r="B61" i="324"/>
  <c r="B60" i="324"/>
  <c r="B59" i="324"/>
  <c r="B58" i="324"/>
  <c r="B57" i="324"/>
  <c r="B56" i="324"/>
  <c r="B55" i="324"/>
  <c r="B54" i="324"/>
  <c r="B53" i="324"/>
  <c r="B52" i="324"/>
  <c r="B51" i="324"/>
  <c r="B50" i="324"/>
  <c r="B49" i="324"/>
  <c r="B48" i="324"/>
  <c r="B47" i="324"/>
  <c r="B46" i="324"/>
  <c r="B45" i="324"/>
  <c r="B37" i="324"/>
  <c r="B36" i="324"/>
  <c r="B35" i="324"/>
  <c r="B34" i="324"/>
  <c r="B33" i="324"/>
  <c r="B32" i="324"/>
  <c r="B31" i="324"/>
  <c r="B30" i="324"/>
  <c r="B29" i="324"/>
  <c r="B28" i="324"/>
  <c r="B27" i="324"/>
  <c r="B26" i="324"/>
  <c r="B25" i="324"/>
  <c r="B24" i="324"/>
  <c r="B23" i="324"/>
  <c r="B22" i="324"/>
  <c r="B21" i="324"/>
  <c r="B20" i="324"/>
  <c r="B19" i="324"/>
  <c r="B18" i="324"/>
  <c r="B17" i="324"/>
  <c r="B16" i="324"/>
  <c r="B15" i="324"/>
  <c r="B38" i="324"/>
  <c r="B12" i="324"/>
  <c r="B8" i="324"/>
  <c r="B4" i="324"/>
  <c r="B14" i="324"/>
  <c r="B6" i="324"/>
  <c r="B11" i="324"/>
  <c r="B44" i="324"/>
  <c r="B43" i="324"/>
  <c r="B42" i="324"/>
  <c r="B41" i="324"/>
  <c r="B40" i="324"/>
  <c r="B39" i="324"/>
  <c r="B13" i="324"/>
  <c r="B9" i="324"/>
  <c r="B5" i="324"/>
  <c r="B10" i="324"/>
  <c r="B7" i="324"/>
  <c r="B3" i="324"/>
  <c r="D8" i="325"/>
  <c r="D8" i="326"/>
  <c r="C15" i="328"/>
  <c r="C15" i="332"/>
  <c r="C15" i="336"/>
  <c r="C15" i="334"/>
  <c r="C15" i="330"/>
  <c r="C15" i="335"/>
  <c r="C15" i="331"/>
  <c r="C15" i="327"/>
  <c r="D8" i="329"/>
  <c r="D8" i="333"/>
  <c r="D8" i="337"/>
  <c r="D8" i="335"/>
  <c r="D8" i="331"/>
  <c r="D8" i="336"/>
  <c r="D8" i="332"/>
  <c r="D8" i="328"/>
  <c r="C15" i="325"/>
  <c r="C15" i="326"/>
  <c r="C15" i="329"/>
  <c r="C15" i="333"/>
  <c r="D8" i="327"/>
  <c r="D8" i="330"/>
  <c r="A34" i="332"/>
  <c r="C38" i="328"/>
  <c r="A11" i="335"/>
  <c r="G13" i="328"/>
  <c r="G13" i="327"/>
  <c r="G13" i="330"/>
  <c r="C36" i="328"/>
  <c r="A31" i="336"/>
  <c r="A34" i="329"/>
  <c r="C36" i="336"/>
  <c r="G13" i="334"/>
  <c r="C38" i="335"/>
  <c r="G13" i="326"/>
  <c r="A31" i="331"/>
  <c r="C38" i="336"/>
  <c r="A11" i="329"/>
  <c r="A34" i="328"/>
  <c r="G13" i="336"/>
  <c r="C36" i="329"/>
  <c r="G13" i="329"/>
  <c r="A11" i="328"/>
  <c r="A11" i="327"/>
  <c r="A34" i="333"/>
  <c r="A34" i="336"/>
  <c r="A11" i="331"/>
  <c r="C38" i="329"/>
  <c r="A11" i="337"/>
  <c r="A31" i="332"/>
  <c r="C38" i="333"/>
  <c r="C36" i="327"/>
  <c r="C38" i="327"/>
  <c r="A34" i="325"/>
  <c r="A31" i="328"/>
  <c r="G13" i="332"/>
  <c r="F57" i="333"/>
  <c r="A31" i="335"/>
  <c r="A34" i="326"/>
  <c r="C38" i="325"/>
  <c r="C38" i="334"/>
  <c r="A11" i="332"/>
  <c r="C36" i="325"/>
  <c r="A11" i="333"/>
  <c r="F57" i="331"/>
  <c r="G13" i="337"/>
  <c r="A34" i="335"/>
  <c r="F57" i="328"/>
  <c r="A11" i="325"/>
  <c r="F57" i="329"/>
  <c r="A34" i="331"/>
  <c r="F57" i="337"/>
  <c r="C36" i="335"/>
  <c r="A11" i="330"/>
  <c r="C36" i="333"/>
  <c r="F57" i="336"/>
  <c r="C38" i="337"/>
  <c r="G13" i="333"/>
  <c r="C38" i="332"/>
  <c r="A31" i="325"/>
  <c r="G13" i="335"/>
  <c r="A31" i="333"/>
  <c r="C38" i="330"/>
  <c r="G13" i="325"/>
  <c r="F57" i="335"/>
  <c r="C36" i="337"/>
  <c r="A34" i="337"/>
  <c r="F57" i="325"/>
  <c r="A31" i="329"/>
  <c r="A11" i="336"/>
  <c r="A11" i="326"/>
  <c r="A11" i="334"/>
  <c r="F57" i="332"/>
  <c r="C38" i="326"/>
  <c r="C36" i="332"/>
  <c r="A31" i="334"/>
  <c r="A46" i="333" l="1"/>
  <c r="A46" i="332"/>
  <c r="A46" i="335"/>
  <c r="A46" i="337"/>
  <c r="A46" i="327"/>
  <c r="A46" i="336"/>
  <c r="A46" i="329"/>
  <c r="A46" i="325"/>
  <c r="A46" i="328"/>
  <c r="CJ45" i="171" l="1"/>
  <c r="CJ43" i="171"/>
  <c r="A304" i="318"/>
  <c r="B304" i="318"/>
  <c r="C304" i="318"/>
  <c r="D304" i="318"/>
  <c r="G304" i="318"/>
  <c r="H304" i="318"/>
  <c r="M304" i="318"/>
  <c r="A305" i="318"/>
  <c r="B305" i="318"/>
  <c r="C305" i="318"/>
  <c r="D305" i="318"/>
  <c r="G305" i="318"/>
  <c r="H305" i="318"/>
  <c r="M305" i="318"/>
  <c r="A306" i="318"/>
  <c r="B306" i="318"/>
  <c r="C306" i="318"/>
  <c r="D306" i="318"/>
  <c r="G306" i="318"/>
  <c r="H306" i="318"/>
  <c r="M306" i="318"/>
  <c r="A307" i="318"/>
  <c r="B307" i="318"/>
  <c r="C307" i="318"/>
  <c r="D307" i="318"/>
  <c r="G307" i="318"/>
  <c r="H307" i="318"/>
  <c r="M307" i="318"/>
  <c r="A308" i="318"/>
  <c r="B308" i="318"/>
  <c r="C308" i="318"/>
  <c r="D308" i="318"/>
  <c r="G308" i="318"/>
  <c r="H308" i="318"/>
  <c r="M308" i="318"/>
  <c r="A309" i="318"/>
  <c r="B309" i="318"/>
  <c r="C309" i="318"/>
  <c r="D309" i="318"/>
  <c r="G309" i="318"/>
  <c r="H309" i="318"/>
  <c r="M309" i="318"/>
  <c r="A310" i="318"/>
  <c r="B310" i="318"/>
  <c r="C310" i="318"/>
  <c r="D310" i="318"/>
  <c r="G310" i="318"/>
  <c r="H310" i="318"/>
  <c r="M310" i="318"/>
  <c r="A311" i="318"/>
  <c r="B311" i="318"/>
  <c r="C311" i="318"/>
  <c r="D311" i="318"/>
  <c r="G311" i="318"/>
  <c r="H311" i="318"/>
  <c r="M311" i="318"/>
  <c r="A312" i="318"/>
  <c r="B312" i="318"/>
  <c r="C312" i="318"/>
  <c r="D312" i="318"/>
  <c r="G312" i="318"/>
  <c r="H312" i="318"/>
  <c r="M312" i="318"/>
  <c r="A313" i="318"/>
  <c r="B313" i="318"/>
  <c r="C313" i="318"/>
  <c r="D313" i="318"/>
  <c r="G313" i="318"/>
  <c r="H313" i="318"/>
  <c r="M313" i="318"/>
  <c r="A314" i="318"/>
  <c r="B314" i="318"/>
  <c r="C314" i="318"/>
  <c r="D314" i="318"/>
  <c r="G314" i="318"/>
  <c r="H314" i="318"/>
  <c r="M314" i="318"/>
  <c r="A315" i="318"/>
  <c r="B315" i="318"/>
  <c r="C315" i="318"/>
  <c r="D315" i="318"/>
  <c r="G315" i="318"/>
  <c r="H315" i="318"/>
  <c r="M315" i="318"/>
  <c r="A316" i="318"/>
  <c r="B316" i="318"/>
  <c r="C316" i="318"/>
  <c r="D316" i="318"/>
  <c r="G316" i="318"/>
  <c r="H316" i="318"/>
  <c r="M316" i="318"/>
  <c r="A317" i="318"/>
  <c r="B317" i="318"/>
  <c r="C317" i="318"/>
  <c r="D317" i="318"/>
  <c r="G317" i="318"/>
  <c r="H317" i="318"/>
  <c r="M317" i="318"/>
  <c r="A318" i="318"/>
  <c r="B318" i="318"/>
  <c r="C318" i="318"/>
  <c r="D318" i="318"/>
  <c r="G318" i="318"/>
  <c r="H318" i="318"/>
  <c r="M318" i="318"/>
  <c r="A319" i="318"/>
  <c r="B319" i="318"/>
  <c r="C319" i="318"/>
  <c r="D319" i="318"/>
  <c r="G319" i="318"/>
  <c r="H319" i="318"/>
  <c r="M319" i="318"/>
  <c r="A320" i="318"/>
  <c r="B320" i="318"/>
  <c r="C320" i="318"/>
  <c r="D320" i="318"/>
  <c r="G320" i="318"/>
  <c r="H320" i="318"/>
  <c r="M320" i="318"/>
  <c r="A321" i="318"/>
  <c r="B321" i="318"/>
  <c r="C321" i="318"/>
  <c r="D321" i="318"/>
  <c r="G321" i="318"/>
  <c r="H321" i="318"/>
  <c r="M321" i="318"/>
  <c r="A322" i="318"/>
  <c r="B322" i="318"/>
  <c r="C322" i="318"/>
  <c r="D322" i="318"/>
  <c r="G322" i="318"/>
  <c r="H322" i="318"/>
  <c r="M322" i="318"/>
  <c r="A323" i="318"/>
  <c r="B323" i="318"/>
  <c r="C323" i="318"/>
  <c r="D323" i="318"/>
  <c r="G323" i="318"/>
  <c r="H323" i="318"/>
  <c r="M323" i="318"/>
  <c r="A324" i="318"/>
  <c r="B324" i="318"/>
  <c r="C324" i="318"/>
  <c r="D324" i="318"/>
  <c r="G324" i="318"/>
  <c r="H324" i="318"/>
  <c r="M324" i="318"/>
  <c r="A325" i="318"/>
  <c r="B325" i="318"/>
  <c r="C325" i="318"/>
  <c r="D325" i="318"/>
  <c r="G325" i="318"/>
  <c r="H325" i="318"/>
  <c r="M325" i="318"/>
  <c r="A326" i="318"/>
  <c r="B326" i="318"/>
  <c r="C326" i="318"/>
  <c r="D326" i="318"/>
  <c r="G326" i="318"/>
  <c r="H326" i="318"/>
  <c r="M326" i="318"/>
  <c r="A327" i="318"/>
  <c r="B327" i="318"/>
  <c r="C327" i="318"/>
  <c r="D327" i="318"/>
  <c r="G327" i="318"/>
  <c r="H327" i="318"/>
  <c r="M327" i="318"/>
  <c r="A328" i="318"/>
  <c r="B328" i="318"/>
  <c r="C328" i="318"/>
  <c r="D328" i="318"/>
  <c r="G328" i="318"/>
  <c r="H328" i="318"/>
  <c r="M328" i="318"/>
  <c r="A329" i="318"/>
  <c r="B329" i="318"/>
  <c r="C329" i="318"/>
  <c r="D329" i="318"/>
  <c r="G329" i="318"/>
  <c r="H329" i="318"/>
  <c r="M329" i="318"/>
  <c r="A330" i="318"/>
  <c r="B330" i="318"/>
  <c r="C330" i="318"/>
  <c r="D330" i="318"/>
  <c r="G330" i="318"/>
  <c r="H330" i="318"/>
  <c r="M330" i="318"/>
  <c r="A331" i="318"/>
  <c r="B331" i="318"/>
  <c r="C331" i="318"/>
  <c r="D331" i="318"/>
  <c r="G331" i="318"/>
  <c r="H331" i="318"/>
  <c r="M331" i="318"/>
  <c r="A332" i="318"/>
  <c r="B332" i="318"/>
  <c r="C332" i="318"/>
  <c r="D332" i="318"/>
  <c r="G332" i="318"/>
  <c r="H332" i="318"/>
  <c r="M332" i="318"/>
  <c r="A333" i="318"/>
  <c r="B333" i="318"/>
  <c r="C333" i="318"/>
  <c r="D333" i="318"/>
  <c r="G333" i="318"/>
  <c r="H333" i="318"/>
  <c r="M333" i="318"/>
  <c r="A334" i="318"/>
  <c r="B334" i="318"/>
  <c r="C334" i="318"/>
  <c r="D334" i="318"/>
  <c r="G334" i="318"/>
  <c r="H334" i="318"/>
  <c r="M334" i="318"/>
  <c r="A335" i="318"/>
  <c r="B335" i="318"/>
  <c r="C335" i="318"/>
  <c r="D335" i="318"/>
  <c r="G335" i="318"/>
  <c r="H335" i="318"/>
  <c r="M335" i="318"/>
  <c r="A336" i="318"/>
  <c r="B336" i="318"/>
  <c r="C336" i="318"/>
  <c r="D336" i="318"/>
  <c r="G336" i="318"/>
  <c r="H336" i="318"/>
  <c r="M336" i="318"/>
  <c r="A337" i="318"/>
  <c r="B337" i="318"/>
  <c r="C337" i="318"/>
  <c r="D337" i="318"/>
  <c r="G337" i="318"/>
  <c r="H337" i="318"/>
  <c r="M337" i="318"/>
  <c r="A338" i="318"/>
  <c r="B338" i="318"/>
  <c r="C338" i="318"/>
  <c r="D338" i="318"/>
  <c r="G338" i="318"/>
  <c r="H338" i="318"/>
  <c r="M338" i="318"/>
  <c r="A339" i="318"/>
  <c r="B339" i="318"/>
  <c r="C339" i="318"/>
  <c r="D339" i="318"/>
  <c r="G339" i="318"/>
  <c r="H339" i="318"/>
  <c r="M339" i="318"/>
  <c r="A340" i="318"/>
  <c r="B340" i="318"/>
  <c r="C340" i="318"/>
  <c r="D340" i="318"/>
  <c r="G340" i="318"/>
  <c r="H340" i="318"/>
  <c r="M340" i="318"/>
  <c r="A341" i="318"/>
  <c r="B341" i="318"/>
  <c r="C341" i="318"/>
  <c r="D341" i="318"/>
  <c r="G341" i="318"/>
  <c r="H341" i="318"/>
  <c r="M341" i="318"/>
  <c r="A342" i="318"/>
  <c r="B342" i="318"/>
  <c r="C342" i="318"/>
  <c r="D342" i="318"/>
  <c r="G342" i="318"/>
  <c r="H342" i="318"/>
  <c r="M342" i="318"/>
  <c r="A343" i="318"/>
  <c r="B343" i="318"/>
  <c r="C343" i="318"/>
  <c r="D343" i="318"/>
  <c r="G343" i="318"/>
  <c r="H343" i="318"/>
  <c r="M343" i="318"/>
  <c r="A344" i="318"/>
  <c r="B344" i="318"/>
  <c r="C344" i="318"/>
  <c r="D344" i="318"/>
  <c r="G344" i="318"/>
  <c r="H344" i="318"/>
  <c r="M344" i="318"/>
  <c r="A345" i="318"/>
  <c r="B345" i="318"/>
  <c r="C345" i="318"/>
  <c r="D345" i="318"/>
  <c r="G345" i="318"/>
  <c r="H345" i="318"/>
  <c r="M345" i="318"/>
  <c r="A346" i="318"/>
  <c r="B346" i="318"/>
  <c r="C346" i="318"/>
  <c r="D346" i="318"/>
  <c r="G346" i="318"/>
  <c r="H346" i="318"/>
  <c r="M346" i="318"/>
  <c r="A347" i="318"/>
  <c r="B347" i="318"/>
  <c r="C347" i="318"/>
  <c r="D347" i="318"/>
  <c r="G347" i="318"/>
  <c r="H347" i="318"/>
  <c r="M347" i="318"/>
  <c r="A348" i="318"/>
  <c r="B348" i="318"/>
  <c r="C348" i="318"/>
  <c r="D348" i="318"/>
  <c r="G348" i="318"/>
  <c r="H348" i="318"/>
  <c r="M348" i="318"/>
  <c r="A349" i="318"/>
  <c r="B349" i="318"/>
  <c r="C349" i="318"/>
  <c r="D349" i="318"/>
  <c r="G349" i="318"/>
  <c r="H349" i="318"/>
  <c r="M349" i="318"/>
  <c r="A350" i="318"/>
  <c r="B350" i="318"/>
  <c r="C350" i="318"/>
  <c r="D350" i="318"/>
  <c r="G350" i="318"/>
  <c r="H350" i="318"/>
  <c r="M350" i="318"/>
  <c r="A351" i="318"/>
  <c r="B351" i="318"/>
  <c r="C351" i="318"/>
  <c r="D351" i="318"/>
  <c r="G351" i="318"/>
  <c r="H351" i="318"/>
  <c r="M351" i="318"/>
  <c r="A352" i="318"/>
  <c r="B352" i="318"/>
  <c r="C352" i="318"/>
  <c r="D352" i="318"/>
  <c r="G352" i="318"/>
  <c r="H352" i="318"/>
  <c r="M352" i="318"/>
  <c r="A353" i="318"/>
  <c r="B353" i="318"/>
  <c r="C353" i="318"/>
  <c r="D353" i="318"/>
  <c r="G353" i="318"/>
  <c r="H353" i="318"/>
  <c r="M353" i="318"/>
  <c r="A354" i="318"/>
  <c r="B354" i="318"/>
  <c r="C354" i="318"/>
  <c r="D354" i="318"/>
  <c r="G354" i="318"/>
  <c r="H354" i="318"/>
  <c r="M354" i="318"/>
  <c r="A355" i="318"/>
  <c r="B355" i="318"/>
  <c r="C355" i="318"/>
  <c r="D355" i="318"/>
  <c r="G355" i="318"/>
  <c r="H355" i="318"/>
  <c r="M355" i="318"/>
  <c r="A356" i="318"/>
  <c r="B356" i="318"/>
  <c r="C356" i="318"/>
  <c r="D356" i="318"/>
  <c r="G356" i="318"/>
  <c r="H356" i="318"/>
  <c r="M356" i="318"/>
  <c r="A357" i="318"/>
  <c r="B357" i="318"/>
  <c r="C357" i="318"/>
  <c r="D357" i="318"/>
  <c r="G357" i="318"/>
  <c r="H357" i="318"/>
  <c r="M357" i="318"/>
  <c r="A358" i="318"/>
  <c r="B358" i="318"/>
  <c r="C358" i="318"/>
  <c r="D358" i="318"/>
  <c r="G358" i="318"/>
  <c r="H358" i="318"/>
  <c r="M358" i="318"/>
  <c r="A359" i="318"/>
  <c r="B359" i="318"/>
  <c r="C359" i="318"/>
  <c r="D359" i="318"/>
  <c r="G359" i="318"/>
  <c r="H359" i="318"/>
  <c r="M359" i="318"/>
  <c r="A360" i="318"/>
  <c r="B360" i="318"/>
  <c r="C360" i="318"/>
  <c r="D360" i="318"/>
  <c r="G360" i="318"/>
  <c r="H360" i="318"/>
  <c r="M360" i="318"/>
  <c r="A361" i="318"/>
  <c r="B361" i="318"/>
  <c r="C361" i="318"/>
  <c r="D361" i="318"/>
  <c r="G361" i="318"/>
  <c r="H361" i="318"/>
  <c r="M361" i="318"/>
  <c r="A362" i="318"/>
  <c r="B362" i="318"/>
  <c r="C362" i="318"/>
  <c r="D362" i="318"/>
  <c r="G362" i="318"/>
  <c r="H362" i="318"/>
  <c r="M362" i="318"/>
  <c r="A363" i="318"/>
  <c r="B363" i="318"/>
  <c r="C363" i="318"/>
  <c r="D363" i="318"/>
  <c r="G363" i="318"/>
  <c r="H363" i="318"/>
  <c r="M363" i="318"/>
  <c r="A364" i="318"/>
  <c r="B364" i="318"/>
  <c r="C364" i="318"/>
  <c r="D364" i="318"/>
  <c r="G364" i="318"/>
  <c r="H364" i="318"/>
  <c r="M364" i="318"/>
  <c r="A365" i="318"/>
  <c r="B365" i="318"/>
  <c r="C365" i="318"/>
  <c r="D365" i="318"/>
  <c r="G365" i="318"/>
  <c r="H365" i="318"/>
  <c r="M365" i="318"/>
  <c r="A366" i="318"/>
  <c r="B366" i="318"/>
  <c r="C366" i="318"/>
  <c r="D366" i="318"/>
  <c r="G366" i="318"/>
  <c r="H366" i="318"/>
  <c r="M366" i="318"/>
  <c r="A367" i="318"/>
  <c r="B367" i="318"/>
  <c r="C367" i="318"/>
  <c r="D367" i="318"/>
  <c r="G367" i="318"/>
  <c r="H367" i="318"/>
  <c r="M367" i="318"/>
  <c r="A368" i="318"/>
  <c r="B368" i="318"/>
  <c r="C368" i="318"/>
  <c r="D368" i="318"/>
  <c r="G368" i="318"/>
  <c r="H368" i="318"/>
  <c r="M368" i="318"/>
  <c r="A369" i="318"/>
  <c r="B369" i="318"/>
  <c r="C369" i="318"/>
  <c r="D369" i="318"/>
  <c r="G369" i="318"/>
  <c r="H369" i="318"/>
  <c r="M369" i="318"/>
  <c r="A370" i="318"/>
  <c r="B370" i="318"/>
  <c r="C370" i="318"/>
  <c r="D370" i="318"/>
  <c r="G370" i="318"/>
  <c r="H370" i="318"/>
  <c r="M370" i="318"/>
  <c r="A371" i="318"/>
  <c r="B371" i="318"/>
  <c r="C371" i="318"/>
  <c r="D371" i="318"/>
  <c r="G371" i="318"/>
  <c r="H371" i="318"/>
  <c r="M371" i="318"/>
  <c r="A372" i="318"/>
  <c r="B372" i="318"/>
  <c r="C372" i="318"/>
  <c r="D372" i="318"/>
  <c r="G372" i="318"/>
  <c r="H372" i="318"/>
  <c r="M372" i="318"/>
  <c r="A373" i="318"/>
  <c r="B373" i="318"/>
  <c r="C373" i="318"/>
  <c r="D373" i="318"/>
  <c r="G373" i="318"/>
  <c r="H373" i="318"/>
  <c r="M373" i="318"/>
  <c r="A374" i="318"/>
  <c r="B374" i="318"/>
  <c r="C374" i="318"/>
  <c r="D374" i="318"/>
  <c r="G374" i="318"/>
  <c r="H374" i="318"/>
  <c r="M374" i="318"/>
  <c r="A375" i="318"/>
  <c r="B375" i="318"/>
  <c r="C375" i="318"/>
  <c r="D375" i="318"/>
  <c r="G375" i="318"/>
  <c r="H375" i="318"/>
  <c r="M375" i="318"/>
  <c r="A376" i="318"/>
  <c r="B376" i="318"/>
  <c r="C376" i="318"/>
  <c r="D376" i="318"/>
  <c r="G376" i="318"/>
  <c r="H376" i="318"/>
  <c r="M376" i="318"/>
  <c r="A377" i="318"/>
  <c r="B377" i="318"/>
  <c r="C377" i="318"/>
  <c r="D377" i="318"/>
  <c r="G377" i="318"/>
  <c r="H377" i="318"/>
  <c r="M377" i="318"/>
  <c r="A378" i="318"/>
  <c r="B378" i="318"/>
  <c r="C378" i="318"/>
  <c r="D378" i="318"/>
  <c r="G378" i="318"/>
  <c r="H378" i="318"/>
  <c r="M378" i="318"/>
  <c r="A379" i="318"/>
  <c r="B379" i="318"/>
  <c r="C379" i="318"/>
  <c r="D379" i="318"/>
  <c r="G379" i="318"/>
  <c r="H379" i="318"/>
  <c r="M379" i="318"/>
  <c r="A380" i="318"/>
  <c r="B380" i="318"/>
  <c r="C380" i="318"/>
  <c r="D380" i="318"/>
  <c r="G380" i="318"/>
  <c r="H380" i="318"/>
  <c r="M380" i="318"/>
  <c r="A381" i="318"/>
  <c r="B381" i="318"/>
  <c r="C381" i="318"/>
  <c r="D381" i="318"/>
  <c r="G381" i="318"/>
  <c r="H381" i="318"/>
  <c r="M381" i="318"/>
  <c r="A382" i="318"/>
  <c r="B382" i="318"/>
  <c r="C382" i="318"/>
  <c r="D382" i="318"/>
  <c r="G382" i="318"/>
  <c r="H382" i="318"/>
  <c r="M382" i="318"/>
  <c r="A383" i="318"/>
  <c r="B383" i="318"/>
  <c r="C383" i="318"/>
  <c r="D383" i="318"/>
  <c r="G383" i="318"/>
  <c r="H383" i="318"/>
  <c r="M383" i="318"/>
  <c r="A384" i="318"/>
  <c r="B384" i="318"/>
  <c r="C384" i="318"/>
  <c r="D384" i="318"/>
  <c r="G384" i="318"/>
  <c r="H384" i="318"/>
  <c r="M384" i="318"/>
  <c r="A385" i="318"/>
  <c r="B385" i="318"/>
  <c r="C385" i="318"/>
  <c r="D385" i="318"/>
  <c r="G385" i="318"/>
  <c r="H385" i="318"/>
  <c r="M385" i="318"/>
  <c r="A386" i="318"/>
  <c r="B386" i="318"/>
  <c r="C386" i="318"/>
  <c r="D386" i="318"/>
  <c r="G386" i="318"/>
  <c r="H386" i="318"/>
  <c r="M386" i="318"/>
  <c r="A387" i="318"/>
  <c r="B387" i="318"/>
  <c r="C387" i="318"/>
  <c r="D387" i="318"/>
  <c r="G387" i="318"/>
  <c r="H387" i="318"/>
  <c r="M387" i="318"/>
  <c r="A388" i="318"/>
  <c r="B388" i="318"/>
  <c r="C388" i="318"/>
  <c r="D388" i="318"/>
  <c r="G388" i="318"/>
  <c r="H388" i="318"/>
  <c r="M388" i="318"/>
  <c r="A389" i="318"/>
  <c r="B389" i="318"/>
  <c r="C389" i="318"/>
  <c r="D389" i="318"/>
  <c r="G389" i="318"/>
  <c r="H389" i="318"/>
  <c r="M389" i="318"/>
  <c r="A390" i="318"/>
  <c r="B390" i="318"/>
  <c r="C390" i="318"/>
  <c r="D390" i="318"/>
  <c r="G390" i="318"/>
  <c r="H390" i="318"/>
  <c r="M390" i="318"/>
  <c r="A391" i="318"/>
  <c r="B391" i="318"/>
  <c r="C391" i="318"/>
  <c r="D391" i="318"/>
  <c r="G391" i="318"/>
  <c r="H391" i="318"/>
  <c r="M391" i="318"/>
  <c r="A392" i="318"/>
  <c r="B392" i="318"/>
  <c r="C392" i="318"/>
  <c r="D392" i="318"/>
  <c r="G392" i="318"/>
  <c r="H392" i="318"/>
  <c r="M392" i="318"/>
  <c r="A393" i="318"/>
  <c r="B393" i="318"/>
  <c r="C393" i="318"/>
  <c r="D393" i="318"/>
  <c r="G393" i="318"/>
  <c r="H393" i="318"/>
  <c r="M393" i="318"/>
  <c r="A394" i="318"/>
  <c r="B394" i="318"/>
  <c r="C394" i="318"/>
  <c r="D394" i="318"/>
  <c r="G394" i="318"/>
  <c r="H394" i="318"/>
  <c r="M394" i="318"/>
  <c r="A395" i="318"/>
  <c r="B395" i="318"/>
  <c r="C395" i="318"/>
  <c r="D395" i="318"/>
  <c r="G395" i="318"/>
  <c r="H395" i="318"/>
  <c r="M395" i="318"/>
  <c r="A396" i="318"/>
  <c r="B396" i="318"/>
  <c r="C396" i="318"/>
  <c r="D396" i="318"/>
  <c r="G396" i="318"/>
  <c r="H396" i="318"/>
  <c r="M396" i="318"/>
  <c r="A397" i="318"/>
  <c r="B397" i="318"/>
  <c r="C397" i="318"/>
  <c r="D397" i="318"/>
  <c r="G397" i="318"/>
  <c r="H397" i="318"/>
  <c r="M397" i="318"/>
  <c r="A398" i="318"/>
  <c r="B398" i="318"/>
  <c r="C398" i="318"/>
  <c r="D398" i="318"/>
  <c r="G398" i="318"/>
  <c r="H398" i="318"/>
  <c r="M398" i="318"/>
  <c r="A399" i="318"/>
  <c r="B399" i="318"/>
  <c r="C399" i="318"/>
  <c r="D399" i="318"/>
  <c r="G399" i="318"/>
  <c r="H399" i="318"/>
  <c r="M399" i="318"/>
  <c r="A400" i="318"/>
  <c r="B400" i="318"/>
  <c r="C400" i="318"/>
  <c r="D400" i="318"/>
  <c r="G400" i="318"/>
  <c r="H400" i="318"/>
  <c r="M400" i="318"/>
  <c r="A401" i="318"/>
  <c r="B401" i="318"/>
  <c r="C401" i="318"/>
  <c r="D401" i="318"/>
  <c r="G401" i="318"/>
  <c r="H401" i="318"/>
  <c r="M401" i="318"/>
  <c r="A402" i="318"/>
  <c r="B402" i="318"/>
  <c r="C402" i="318"/>
  <c r="D402" i="318"/>
  <c r="G402" i="318"/>
  <c r="H402" i="318"/>
  <c r="M402" i="318"/>
  <c r="A403" i="318"/>
  <c r="B403" i="318"/>
  <c r="C403" i="318"/>
  <c r="D403" i="318"/>
  <c r="G403" i="318"/>
  <c r="H403" i="318"/>
  <c r="M403" i="318"/>
  <c r="A404" i="318"/>
  <c r="B404" i="318"/>
  <c r="C404" i="318"/>
  <c r="D404" i="318"/>
  <c r="G404" i="318"/>
  <c r="H404" i="318"/>
  <c r="M404" i="318"/>
  <c r="A405" i="318"/>
  <c r="B405" i="318"/>
  <c r="C405" i="318"/>
  <c r="D405" i="318"/>
  <c r="G405" i="318"/>
  <c r="H405" i="318"/>
  <c r="M405" i="318"/>
  <c r="A406" i="318"/>
  <c r="B406" i="318"/>
  <c r="C406" i="318"/>
  <c r="D406" i="318"/>
  <c r="G406" i="318"/>
  <c r="H406" i="318"/>
  <c r="M406" i="318"/>
  <c r="A407" i="318"/>
  <c r="B407" i="318"/>
  <c r="C407" i="318"/>
  <c r="D407" i="318"/>
  <c r="G407" i="318"/>
  <c r="H407" i="318"/>
  <c r="M407" i="318"/>
  <c r="A408" i="318"/>
  <c r="B408" i="318"/>
  <c r="C408" i="318"/>
  <c r="D408" i="318"/>
  <c r="G408" i="318"/>
  <c r="H408" i="318"/>
  <c r="M408" i="318"/>
  <c r="A409" i="318"/>
  <c r="B409" i="318"/>
  <c r="C409" i="318"/>
  <c r="D409" i="318"/>
  <c r="G409" i="318"/>
  <c r="H409" i="318"/>
  <c r="M409" i="318"/>
  <c r="A410" i="318"/>
  <c r="B410" i="318"/>
  <c r="C410" i="318"/>
  <c r="D410" i="318"/>
  <c r="G410" i="318"/>
  <c r="H410" i="318"/>
  <c r="M410" i="318"/>
  <c r="A411" i="318"/>
  <c r="B411" i="318"/>
  <c r="C411" i="318"/>
  <c r="D411" i="318"/>
  <c r="G411" i="318"/>
  <c r="H411" i="318"/>
  <c r="M411" i="318"/>
  <c r="A412" i="318"/>
  <c r="B412" i="318"/>
  <c r="C412" i="318"/>
  <c r="D412" i="318"/>
  <c r="G412" i="318"/>
  <c r="H412" i="318"/>
  <c r="M412" i="318"/>
  <c r="A413" i="318"/>
  <c r="B413" i="318"/>
  <c r="C413" i="318"/>
  <c r="D413" i="318"/>
  <c r="G413" i="318"/>
  <c r="H413" i="318"/>
  <c r="M413" i="318"/>
  <c r="A414" i="318"/>
  <c r="B414" i="318"/>
  <c r="C414" i="318"/>
  <c r="D414" i="318"/>
  <c r="G414" i="318"/>
  <c r="H414" i="318"/>
  <c r="M414" i="318"/>
  <c r="A415" i="318"/>
  <c r="B415" i="318"/>
  <c r="C415" i="318"/>
  <c r="D415" i="318"/>
  <c r="G415" i="318"/>
  <c r="H415" i="318"/>
  <c r="M415" i="318"/>
  <c r="A416" i="318"/>
  <c r="B416" i="318"/>
  <c r="C416" i="318"/>
  <c r="D416" i="318"/>
  <c r="G416" i="318"/>
  <c r="H416" i="318"/>
  <c r="M416" i="318"/>
  <c r="A417" i="318"/>
  <c r="B417" i="318"/>
  <c r="C417" i="318"/>
  <c r="D417" i="318"/>
  <c r="G417" i="318"/>
  <c r="H417" i="318"/>
  <c r="M417" i="318"/>
  <c r="A418" i="318"/>
  <c r="B418" i="318"/>
  <c r="C418" i="318"/>
  <c r="D418" i="318"/>
  <c r="G418" i="318"/>
  <c r="H418" i="318"/>
  <c r="M418" i="318"/>
  <c r="A419" i="318"/>
  <c r="B419" i="318"/>
  <c r="C419" i="318"/>
  <c r="D419" i="318"/>
  <c r="G419" i="318"/>
  <c r="H419" i="318"/>
  <c r="M419" i="318"/>
  <c r="A420" i="318"/>
  <c r="B420" i="318"/>
  <c r="C420" i="318"/>
  <c r="D420" i="318"/>
  <c r="G420" i="318"/>
  <c r="H420" i="318"/>
  <c r="M420" i="318"/>
  <c r="A421" i="318"/>
  <c r="B421" i="318"/>
  <c r="C421" i="318"/>
  <c r="D421" i="318"/>
  <c r="G421" i="318"/>
  <c r="H421" i="318"/>
  <c r="M421" i="318"/>
  <c r="A422" i="318"/>
  <c r="B422" i="318"/>
  <c r="C422" i="318"/>
  <c r="D422" i="318"/>
  <c r="G422" i="318"/>
  <c r="H422" i="318"/>
  <c r="M422" i="318"/>
  <c r="A423" i="318"/>
  <c r="B423" i="318"/>
  <c r="C423" i="318"/>
  <c r="D423" i="318"/>
  <c r="G423" i="318"/>
  <c r="H423" i="318"/>
  <c r="M423" i="318"/>
  <c r="A424" i="318"/>
  <c r="B424" i="318"/>
  <c r="C424" i="318"/>
  <c r="D424" i="318"/>
  <c r="G424" i="318"/>
  <c r="H424" i="318"/>
  <c r="M424" i="318"/>
  <c r="A425" i="318"/>
  <c r="B425" i="318"/>
  <c r="C425" i="318"/>
  <c r="D425" i="318"/>
  <c r="G425" i="318"/>
  <c r="H425" i="318"/>
  <c r="M425" i="318"/>
  <c r="A426" i="318"/>
  <c r="B426" i="318"/>
  <c r="C426" i="318"/>
  <c r="D426" i="318"/>
  <c r="G426" i="318"/>
  <c r="H426" i="318"/>
  <c r="M426" i="318"/>
  <c r="A427" i="318"/>
  <c r="B427" i="318"/>
  <c r="C427" i="318"/>
  <c r="D427" i="318"/>
  <c r="G427" i="318"/>
  <c r="H427" i="318"/>
  <c r="M427" i="318"/>
  <c r="A428" i="318"/>
  <c r="B428" i="318"/>
  <c r="C428" i="318"/>
  <c r="D428" i="318"/>
  <c r="G428" i="318"/>
  <c r="H428" i="318"/>
  <c r="M428" i="318"/>
  <c r="A429" i="318"/>
  <c r="B429" i="318"/>
  <c r="C429" i="318"/>
  <c r="D429" i="318"/>
  <c r="G429" i="318"/>
  <c r="H429" i="318"/>
  <c r="M429" i="318"/>
  <c r="A430" i="318"/>
  <c r="B430" i="318"/>
  <c r="C430" i="318"/>
  <c r="D430" i="318"/>
  <c r="G430" i="318"/>
  <c r="H430" i="318"/>
  <c r="M430" i="318"/>
  <c r="A431" i="318"/>
  <c r="B431" i="318"/>
  <c r="C431" i="318"/>
  <c r="D431" i="318"/>
  <c r="G431" i="318"/>
  <c r="H431" i="318"/>
  <c r="M431" i="318"/>
  <c r="A432" i="318"/>
  <c r="B432" i="318"/>
  <c r="C432" i="318"/>
  <c r="D432" i="318"/>
  <c r="G432" i="318"/>
  <c r="H432" i="318"/>
  <c r="M432" i="318"/>
  <c r="A433" i="318"/>
  <c r="B433" i="318"/>
  <c r="C433" i="318"/>
  <c r="D433" i="318"/>
  <c r="G433" i="318"/>
  <c r="H433" i="318"/>
  <c r="M433" i="318"/>
  <c r="A434" i="318"/>
  <c r="B434" i="318"/>
  <c r="C434" i="318"/>
  <c r="D434" i="318"/>
  <c r="G434" i="318"/>
  <c r="H434" i="318"/>
  <c r="M434" i="318"/>
  <c r="A435" i="318"/>
  <c r="B435" i="318"/>
  <c r="C435" i="318"/>
  <c r="D435" i="318"/>
  <c r="G435" i="318"/>
  <c r="H435" i="318"/>
  <c r="M435" i="318"/>
  <c r="M303" i="318"/>
  <c r="M302" i="318"/>
  <c r="A302" i="318"/>
  <c r="A209" i="318"/>
  <c r="B209" i="318"/>
  <c r="C209" i="318"/>
  <c r="D209" i="318"/>
  <c r="G209" i="318"/>
  <c r="H209" i="318"/>
  <c r="M209" i="318"/>
  <c r="A210" i="318"/>
  <c r="B210" i="318"/>
  <c r="C210" i="318"/>
  <c r="D210" i="318"/>
  <c r="G210" i="318"/>
  <c r="H210" i="318"/>
  <c r="M210" i="318"/>
  <c r="A211" i="318"/>
  <c r="B211" i="318"/>
  <c r="C211" i="318"/>
  <c r="D211" i="318"/>
  <c r="G211" i="318"/>
  <c r="H211" i="318"/>
  <c r="M211" i="318"/>
  <c r="A212" i="318"/>
  <c r="B212" i="318"/>
  <c r="C212" i="318"/>
  <c r="D212" i="318"/>
  <c r="G212" i="318"/>
  <c r="H212" i="318"/>
  <c r="M212" i="318"/>
  <c r="A213" i="318"/>
  <c r="B213" i="318"/>
  <c r="C213" i="318"/>
  <c r="D213" i="318"/>
  <c r="G213" i="318"/>
  <c r="H213" i="318"/>
  <c r="M213" i="318"/>
  <c r="A214" i="318"/>
  <c r="B214" i="318"/>
  <c r="C214" i="318"/>
  <c r="D214" i="318"/>
  <c r="G214" i="318"/>
  <c r="H214" i="318"/>
  <c r="M214" i="318"/>
  <c r="A215" i="318"/>
  <c r="B215" i="318"/>
  <c r="C215" i="318"/>
  <c r="D215" i="318"/>
  <c r="G215" i="318"/>
  <c r="H215" i="318"/>
  <c r="M215" i="318"/>
  <c r="A216" i="318"/>
  <c r="B216" i="318"/>
  <c r="C216" i="318"/>
  <c r="D216" i="318"/>
  <c r="G216" i="318"/>
  <c r="H216" i="318"/>
  <c r="M216" i="318"/>
  <c r="A217" i="318"/>
  <c r="B217" i="318"/>
  <c r="C217" i="318"/>
  <c r="D217" i="318"/>
  <c r="G217" i="318"/>
  <c r="H217" i="318"/>
  <c r="M217" i="318"/>
  <c r="A218" i="318"/>
  <c r="B218" i="318"/>
  <c r="C218" i="318"/>
  <c r="D218" i="318"/>
  <c r="G218" i="318"/>
  <c r="H218" i="318"/>
  <c r="M218" i="318"/>
  <c r="A219" i="318"/>
  <c r="B219" i="318"/>
  <c r="C219" i="318"/>
  <c r="D219" i="318"/>
  <c r="G219" i="318"/>
  <c r="H219" i="318"/>
  <c r="M219" i="318"/>
  <c r="A220" i="318"/>
  <c r="B220" i="318"/>
  <c r="C220" i="318"/>
  <c r="D220" i="318"/>
  <c r="G220" i="318"/>
  <c r="H220" i="318"/>
  <c r="M220" i="318"/>
  <c r="A221" i="318"/>
  <c r="B221" i="318"/>
  <c r="C221" i="318"/>
  <c r="D221" i="318"/>
  <c r="G221" i="318"/>
  <c r="H221" i="318"/>
  <c r="M221" i="318"/>
  <c r="A222" i="318"/>
  <c r="B222" i="318"/>
  <c r="C222" i="318"/>
  <c r="D222" i="318"/>
  <c r="G222" i="318"/>
  <c r="H222" i="318"/>
  <c r="M222" i="318"/>
  <c r="A223" i="318"/>
  <c r="B223" i="318"/>
  <c r="C223" i="318"/>
  <c r="D223" i="318"/>
  <c r="G223" i="318"/>
  <c r="H223" i="318"/>
  <c r="M223" i="318"/>
  <c r="A224" i="318"/>
  <c r="B224" i="318"/>
  <c r="C224" i="318"/>
  <c r="D224" i="318"/>
  <c r="G224" i="318"/>
  <c r="H224" i="318"/>
  <c r="M224" i="318"/>
  <c r="A225" i="318"/>
  <c r="B225" i="318"/>
  <c r="C225" i="318"/>
  <c r="D225" i="318"/>
  <c r="G225" i="318"/>
  <c r="H225" i="318"/>
  <c r="M225" i="318"/>
  <c r="A226" i="318"/>
  <c r="B226" i="318"/>
  <c r="C226" i="318"/>
  <c r="D226" i="318"/>
  <c r="G226" i="318"/>
  <c r="H226" i="318"/>
  <c r="M226" i="318"/>
  <c r="A227" i="318"/>
  <c r="B227" i="318"/>
  <c r="C227" i="318"/>
  <c r="D227" i="318"/>
  <c r="G227" i="318"/>
  <c r="H227" i="318"/>
  <c r="M227" i="318"/>
  <c r="A228" i="318"/>
  <c r="B228" i="318"/>
  <c r="C228" i="318"/>
  <c r="D228" i="318"/>
  <c r="G228" i="318"/>
  <c r="H228" i="318"/>
  <c r="M228" i="318"/>
  <c r="A229" i="318"/>
  <c r="B229" i="318"/>
  <c r="C229" i="318"/>
  <c r="D229" i="318"/>
  <c r="G229" i="318"/>
  <c r="H229" i="318"/>
  <c r="M229" i="318"/>
  <c r="A230" i="318"/>
  <c r="B230" i="318"/>
  <c r="C230" i="318"/>
  <c r="D230" i="318"/>
  <c r="G230" i="318"/>
  <c r="H230" i="318"/>
  <c r="M230" i="318"/>
  <c r="A231" i="318"/>
  <c r="B231" i="318"/>
  <c r="C231" i="318"/>
  <c r="D231" i="318"/>
  <c r="G231" i="318"/>
  <c r="H231" i="318"/>
  <c r="M231" i="318"/>
  <c r="A232" i="318"/>
  <c r="B232" i="318"/>
  <c r="C232" i="318"/>
  <c r="D232" i="318"/>
  <c r="G232" i="318"/>
  <c r="H232" i="318"/>
  <c r="M232" i="318"/>
  <c r="A233" i="318"/>
  <c r="B233" i="318"/>
  <c r="C233" i="318"/>
  <c r="D233" i="318"/>
  <c r="G233" i="318"/>
  <c r="H233" i="318"/>
  <c r="M233" i="318"/>
  <c r="A234" i="318"/>
  <c r="B234" i="318"/>
  <c r="C234" i="318"/>
  <c r="D234" i="318"/>
  <c r="G234" i="318"/>
  <c r="H234" i="318"/>
  <c r="M234" i="318"/>
  <c r="A235" i="318"/>
  <c r="B235" i="318"/>
  <c r="C235" i="318"/>
  <c r="D235" i="318"/>
  <c r="G235" i="318"/>
  <c r="H235" i="318"/>
  <c r="M235" i="318"/>
  <c r="A236" i="318"/>
  <c r="B236" i="318"/>
  <c r="C236" i="318"/>
  <c r="D236" i="318"/>
  <c r="G236" i="318"/>
  <c r="H236" i="318"/>
  <c r="M236" i="318"/>
  <c r="A237" i="318"/>
  <c r="B237" i="318"/>
  <c r="C237" i="318"/>
  <c r="D237" i="318"/>
  <c r="G237" i="318"/>
  <c r="H237" i="318"/>
  <c r="M237" i="318"/>
  <c r="A238" i="318"/>
  <c r="B238" i="318"/>
  <c r="C238" i="318"/>
  <c r="D238" i="318"/>
  <c r="G238" i="318"/>
  <c r="H238" i="318"/>
  <c r="M238" i="318"/>
  <c r="A239" i="318"/>
  <c r="B239" i="318"/>
  <c r="C239" i="318"/>
  <c r="D239" i="318"/>
  <c r="G239" i="318"/>
  <c r="H239" i="318"/>
  <c r="M239" i="318"/>
  <c r="A240" i="318"/>
  <c r="B240" i="318"/>
  <c r="C240" i="318"/>
  <c r="D240" i="318"/>
  <c r="G240" i="318"/>
  <c r="H240" i="318"/>
  <c r="M240" i="318"/>
  <c r="A241" i="318"/>
  <c r="B241" i="318"/>
  <c r="C241" i="318"/>
  <c r="D241" i="318"/>
  <c r="G241" i="318"/>
  <c r="H241" i="318"/>
  <c r="M241" i="318"/>
  <c r="A242" i="318"/>
  <c r="B242" i="318"/>
  <c r="C242" i="318"/>
  <c r="D242" i="318"/>
  <c r="G242" i="318"/>
  <c r="H242" i="318"/>
  <c r="M242" i="318"/>
  <c r="A243" i="318"/>
  <c r="B243" i="318"/>
  <c r="C243" i="318"/>
  <c r="D243" i="318"/>
  <c r="G243" i="318"/>
  <c r="H243" i="318"/>
  <c r="M243" i="318"/>
  <c r="A244" i="318"/>
  <c r="B244" i="318"/>
  <c r="C244" i="318"/>
  <c r="D244" i="318"/>
  <c r="G244" i="318"/>
  <c r="H244" i="318"/>
  <c r="M244" i="318"/>
  <c r="A245" i="318"/>
  <c r="B245" i="318"/>
  <c r="C245" i="318"/>
  <c r="D245" i="318"/>
  <c r="G245" i="318"/>
  <c r="H245" i="318"/>
  <c r="M245" i="318"/>
  <c r="A246" i="318"/>
  <c r="B246" i="318"/>
  <c r="C246" i="318"/>
  <c r="D246" i="318"/>
  <c r="G246" i="318"/>
  <c r="H246" i="318"/>
  <c r="M246" i="318"/>
  <c r="A247" i="318"/>
  <c r="B247" i="318"/>
  <c r="C247" i="318"/>
  <c r="D247" i="318"/>
  <c r="G247" i="318"/>
  <c r="H247" i="318"/>
  <c r="M247" i="318"/>
  <c r="A248" i="318"/>
  <c r="B248" i="318"/>
  <c r="C248" i="318"/>
  <c r="D248" i="318"/>
  <c r="G248" i="318"/>
  <c r="H248" i="318"/>
  <c r="M248" i="318"/>
  <c r="A249" i="318"/>
  <c r="B249" i="318"/>
  <c r="C249" i="318"/>
  <c r="D249" i="318"/>
  <c r="G249" i="318"/>
  <c r="H249" i="318"/>
  <c r="M249" i="318"/>
  <c r="A250" i="318"/>
  <c r="B250" i="318"/>
  <c r="C250" i="318"/>
  <c r="D250" i="318"/>
  <c r="G250" i="318"/>
  <c r="H250" i="318"/>
  <c r="M250" i="318"/>
  <c r="A251" i="318"/>
  <c r="B251" i="318"/>
  <c r="C251" i="318"/>
  <c r="D251" i="318"/>
  <c r="G251" i="318"/>
  <c r="H251" i="318"/>
  <c r="M251" i="318"/>
  <c r="A252" i="318"/>
  <c r="B252" i="318"/>
  <c r="C252" i="318"/>
  <c r="D252" i="318"/>
  <c r="G252" i="318"/>
  <c r="H252" i="318"/>
  <c r="M252" i="318"/>
  <c r="A253" i="318"/>
  <c r="B253" i="318"/>
  <c r="C253" i="318"/>
  <c r="D253" i="318"/>
  <c r="G253" i="318"/>
  <c r="H253" i="318"/>
  <c r="M253" i="318"/>
  <c r="A254" i="318"/>
  <c r="B254" i="318"/>
  <c r="C254" i="318"/>
  <c r="D254" i="318"/>
  <c r="G254" i="318"/>
  <c r="H254" i="318"/>
  <c r="M254" i="318"/>
  <c r="A255" i="318"/>
  <c r="B255" i="318"/>
  <c r="C255" i="318"/>
  <c r="D255" i="318"/>
  <c r="G255" i="318"/>
  <c r="H255" i="318"/>
  <c r="M255" i="318"/>
  <c r="A256" i="318"/>
  <c r="B256" i="318"/>
  <c r="C256" i="318"/>
  <c r="D256" i="318"/>
  <c r="G256" i="318"/>
  <c r="H256" i="318"/>
  <c r="M256" i="318"/>
  <c r="A257" i="318"/>
  <c r="B257" i="318"/>
  <c r="C257" i="318"/>
  <c r="D257" i="318"/>
  <c r="G257" i="318"/>
  <c r="H257" i="318"/>
  <c r="M257" i="318"/>
  <c r="A258" i="318"/>
  <c r="B258" i="318"/>
  <c r="C258" i="318"/>
  <c r="D258" i="318"/>
  <c r="G258" i="318"/>
  <c r="H258" i="318"/>
  <c r="M258" i="318"/>
  <c r="A259" i="318"/>
  <c r="B259" i="318"/>
  <c r="C259" i="318"/>
  <c r="D259" i="318"/>
  <c r="G259" i="318"/>
  <c r="H259" i="318"/>
  <c r="M259" i="318"/>
  <c r="A260" i="318"/>
  <c r="B260" i="318"/>
  <c r="C260" i="318"/>
  <c r="D260" i="318"/>
  <c r="G260" i="318"/>
  <c r="H260" i="318"/>
  <c r="M260" i="318"/>
  <c r="A261" i="318"/>
  <c r="B261" i="318"/>
  <c r="C261" i="318"/>
  <c r="D261" i="318"/>
  <c r="G261" i="318"/>
  <c r="H261" i="318"/>
  <c r="M261" i="318"/>
  <c r="A262" i="318"/>
  <c r="B262" i="318"/>
  <c r="C262" i="318"/>
  <c r="D262" i="318"/>
  <c r="G262" i="318"/>
  <c r="H262" i="318"/>
  <c r="M262" i="318"/>
  <c r="A263" i="318"/>
  <c r="B263" i="318"/>
  <c r="C263" i="318"/>
  <c r="D263" i="318"/>
  <c r="G263" i="318"/>
  <c r="H263" i="318"/>
  <c r="M263" i="318"/>
  <c r="A264" i="318"/>
  <c r="B264" i="318"/>
  <c r="C264" i="318"/>
  <c r="D264" i="318"/>
  <c r="G264" i="318"/>
  <c r="H264" i="318"/>
  <c r="M264" i="318"/>
  <c r="A265" i="318"/>
  <c r="B265" i="318"/>
  <c r="C265" i="318"/>
  <c r="D265" i="318"/>
  <c r="G265" i="318"/>
  <c r="H265" i="318"/>
  <c r="M265" i="318"/>
  <c r="A266" i="318"/>
  <c r="B266" i="318"/>
  <c r="C266" i="318"/>
  <c r="D266" i="318"/>
  <c r="G266" i="318"/>
  <c r="H266" i="318"/>
  <c r="M266" i="318"/>
  <c r="A267" i="318"/>
  <c r="B267" i="318"/>
  <c r="C267" i="318"/>
  <c r="D267" i="318"/>
  <c r="G267" i="318"/>
  <c r="H267" i="318"/>
  <c r="M267" i="318"/>
  <c r="A268" i="318"/>
  <c r="B268" i="318"/>
  <c r="C268" i="318"/>
  <c r="D268" i="318"/>
  <c r="G268" i="318"/>
  <c r="H268" i="318"/>
  <c r="M268" i="318"/>
  <c r="A269" i="318"/>
  <c r="B269" i="318"/>
  <c r="C269" i="318"/>
  <c r="D269" i="318"/>
  <c r="G269" i="318"/>
  <c r="H269" i="318"/>
  <c r="M269" i="318"/>
  <c r="A270" i="318"/>
  <c r="B270" i="318"/>
  <c r="C270" i="318"/>
  <c r="D270" i="318"/>
  <c r="G270" i="318"/>
  <c r="H270" i="318"/>
  <c r="M270" i="318"/>
  <c r="A271" i="318"/>
  <c r="B271" i="318"/>
  <c r="C271" i="318"/>
  <c r="D271" i="318"/>
  <c r="G271" i="318"/>
  <c r="H271" i="318"/>
  <c r="M271" i="318"/>
  <c r="A272" i="318"/>
  <c r="B272" i="318"/>
  <c r="C272" i="318"/>
  <c r="D272" i="318"/>
  <c r="G272" i="318"/>
  <c r="H272" i="318"/>
  <c r="M272" i="318"/>
  <c r="A273" i="318"/>
  <c r="B273" i="318"/>
  <c r="C273" i="318"/>
  <c r="D273" i="318"/>
  <c r="G273" i="318"/>
  <c r="H273" i="318"/>
  <c r="M273" i="318"/>
  <c r="A274" i="318"/>
  <c r="B274" i="318"/>
  <c r="C274" i="318"/>
  <c r="D274" i="318"/>
  <c r="G274" i="318"/>
  <c r="H274" i="318"/>
  <c r="M274" i="318"/>
  <c r="A275" i="318"/>
  <c r="B275" i="318"/>
  <c r="C275" i="318"/>
  <c r="D275" i="318"/>
  <c r="G275" i="318"/>
  <c r="H275" i="318"/>
  <c r="M275" i="318"/>
  <c r="A276" i="318"/>
  <c r="B276" i="318"/>
  <c r="C276" i="318"/>
  <c r="D276" i="318"/>
  <c r="G276" i="318"/>
  <c r="H276" i="318"/>
  <c r="M276" i="318"/>
  <c r="A277" i="318"/>
  <c r="B277" i="318"/>
  <c r="C277" i="318"/>
  <c r="D277" i="318"/>
  <c r="G277" i="318"/>
  <c r="H277" i="318"/>
  <c r="M277" i="318"/>
  <c r="A278" i="318"/>
  <c r="B278" i="318"/>
  <c r="C278" i="318"/>
  <c r="D278" i="318"/>
  <c r="G278" i="318"/>
  <c r="H278" i="318"/>
  <c r="M278" i="318"/>
  <c r="A279" i="318"/>
  <c r="B279" i="318"/>
  <c r="C279" i="318"/>
  <c r="D279" i="318"/>
  <c r="G279" i="318"/>
  <c r="H279" i="318"/>
  <c r="M279" i="318"/>
  <c r="A280" i="318"/>
  <c r="B280" i="318"/>
  <c r="C280" i="318"/>
  <c r="D280" i="318"/>
  <c r="G280" i="318"/>
  <c r="H280" i="318"/>
  <c r="M280" i="318"/>
  <c r="A281" i="318"/>
  <c r="B281" i="318"/>
  <c r="C281" i="318"/>
  <c r="D281" i="318"/>
  <c r="G281" i="318"/>
  <c r="H281" i="318"/>
  <c r="M281" i="318"/>
  <c r="A282" i="318"/>
  <c r="B282" i="318"/>
  <c r="C282" i="318"/>
  <c r="D282" i="318"/>
  <c r="G282" i="318"/>
  <c r="H282" i="318"/>
  <c r="M282" i="318"/>
  <c r="A283" i="318"/>
  <c r="B283" i="318"/>
  <c r="C283" i="318"/>
  <c r="D283" i="318"/>
  <c r="G283" i="318"/>
  <c r="H283" i="318"/>
  <c r="M283" i="318"/>
  <c r="A284" i="318"/>
  <c r="B284" i="318"/>
  <c r="C284" i="318"/>
  <c r="D284" i="318"/>
  <c r="G284" i="318"/>
  <c r="H284" i="318"/>
  <c r="M284" i="318"/>
  <c r="A285" i="318"/>
  <c r="B285" i="318"/>
  <c r="C285" i="318"/>
  <c r="D285" i="318"/>
  <c r="G285" i="318"/>
  <c r="H285" i="318"/>
  <c r="M285" i="318"/>
  <c r="A286" i="318"/>
  <c r="B286" i="318"/>
  <c r="C286" i="318"/>
  <c r="D286" i="318"/>
  <c r="G286" i="318"/>
  <c r="H286" i="318"/>
  <c r="M286" i="318"/>
  <c r="A287" i="318"/>
  <c r="B287" i="318"/>
  <c r="C287" i="318"/>
  <c r="D287" i="318"/>
  <c r="G287" i="318"/>
  <c r="H287" i="318"/>
  <c r="M287" i="318"/>
  <c r="A288" i="318"/>
  <c r="B288" i="318"/>
  <c r="C288" i="318"/>
  <c r="D288" i="318"/>
  <c r="G288" i="318"/>
  <c r="H288" i="318"/>
  <c r="M288" i="318"/>
  <c r="A289" i="318"/>
  <c r="B289" i="318"/>
  <c r="C289" i="318"/>
  <c r="D289" i="318"/>
  <c r="G289" i="318"/>
  <c r="H289" i="318"/>
  <c r="M289" i="318"/>
  <c r="A290" i="318"/>
  <c r="B290" i="318"/>
  <c r="C290" i="318"/>
  <c r="D290" i="318"/>
  <c r="G290" i="318"/>
  <c r="H290" i="318"/>
  <c r="M290" i="318"/>
  <c r="A291" i="318"/>
  <c r="B291" i="318"/>
  <c r="C291" i="318"/>
  <c r="D291" i="318"/>
  <c r="G291" i="318"/>
  <c r="H291" i="318"/>
  <c r="M291" i="318"/>
  <c r="A292" i="318"/>
  <c r="B292" i="318"/>
  <c r="C292" i="318"/>
  <c r="D292" i="318"/>
  <c r="G292" i="318"/>
  <c r="H292" i="318"/>
  <c r="M292" i="318"/>
  <c r="A293" i="318"/>
  <c r="B293" i="318"/>
  <c r="C293" i="318"/>
  <c r="D293" i="318"/>
  <c r="G293" i="318"/>
  <c r="H293" i="318"/>
  <c r="M293" i="318"/>
  <c r="A294" i="318"/>
  <c r="B294" i="318"/>
  <c r="C294" i="318"/>
  <c r="D294" i="318"/>
  <c r="G294" i="318"/>
  <c r="H294" i="318"/>
  <c r="M294" i="318"/>
  <c r="A295" i="318"/>
  <c r="B295" i="318"/>
  <c r="C295" i="318"/>
  <c r="D295" i="318"/>
  <c r="G295" i="318"/>
  <c r="H295" i="318"/>
  <c r="M295" i="318"/>
  <c r="A296" i="318"/>
  <c r="B296" i="318"/>
  <c r="C296" i="318"/>
  <c r="D296" i="318"/>
  <c r="G296" i="318"/>
  <c r="H296" i="318"/>
  <c r="M296" i="318"/>
  <c r="A297" i="318"/>
  <c r="B297" i="318"/>
  <c r="C297" i="318"/>
  <c r="D297" i="318"/>
  <c r="G297" i="318"/>
  <c r="H297" i="318"/>
  <c r="M297" i="318"/>
  <c r="A298" i="318"/>
  <c r="B298" i="318"/>
  <c r="C298" i="318"/>
  <c r="D298" i="318"/>
  <c r="G298" i="318"/>
  <c r="H298" i="318"/>
  <c r="M298" i="318"/>
  <c r="A299" i="318"/>
  <c r="B299" i="318"/>
  <c r="C299" i="318"/>
  <c r="D299" i="318"/>
  <c r="G299" i="318"/>
  <c r="H299" i="318"/>
  <c r="M299" i="318"/>
  <c r="A300" i="318"/>
  <c r="B300" i="318"/>
  <c r="C300" i="318"/>
  <c r="D300" i="318"/>
  <c r="G300" i="318"/>
  <c r="H300" i="318"/>
  <c r="M300" i="318"/>
  <c r="A301" i="318"/>
  <c r="B301" i="318"/>
  <c r="C301" i="318"/>
  <c r="D301" i="318"/>
  <c r="G301" i="318"/>
  <c r="H301" i="318"/>
  <c r="M301" i="318"/>
  <c r="A206" i="318"/>
  <c r="B206" i="318"/>
  <c r="C206" i="318"/>
  <c r="D206" i="318"/>
  <c r="G206" i="318"/>
  <c r="H206" i="318"/>
  <c r="M206" i="318"/>
  <c r="A207" i="318"/>
  <c r="B207" i="318"/>
  <c r="C207" i="318"/>
  <c r="D207" i="318"/>
  <c r="G207" i="318"/>
  <c r="H207" i="318"/>
  <c r="M207" i="318"/>
  <c r="A208" i="318"/>
  <c r="B208" i="318"/>
  <c r="C208" i="318"/>
  <c r="D208" i="318"/>
  <c r="G208" i="318"/>
  <c r="H208" i="318"/>
  <c r="M208" i="318"/>
  <c r="A203" i="318"/>
  <c r="B203" i="318"/>
  <c r="C203" i="318"/>
  <c r="D203" i="318"/>
  <c r="G203" i="318"/>
  <c r="H203" i="318"/>
  <c r="M203" i="318"/>
  <c r="A204" i="318"/>
  <c r="B204" i="318"/>
  <c r="C204" i="318"/>
  <c r="D204" i="318"/>
  <c r="G204" i="318"/>
  <c r="H204" i="318"/>
  <c r="M204" i="318"/>
  <c r="A205" i="318"/>
  <c r="B205" i="318"/>
  <c r="C205" i="318"/>
  <c r="D205" i="318"/>
  <c r="G205" i="318"/>
  <c r="H205" i="318"/>
  <c r="M205" i="318"/>
  <c r="M202" i="318"/>
  <c r="A101" i="318"/>
  <c r="B101" i="318"/>
  <c r="C101" i="318"/>
  <c r="D101" i="318"/>
  <c r="G101" i="318"/>
  <c r="H101" i="318"/>
  <c r="M101" i="318"/>
  <c r="A102" i="318"/>
  <c r="B102" i="318"/>
  <c r="C102" i="318"/>
  <c r="D102" i="318"/>
  <c r="G102" i="318"/>
  <c r="H102" i="318"/>
  <c r="M102" i="318"/>
  <c r="A103" i="318"/>
  <c r="B103" i="318"/>
  <c r="C103" i="318"/>
  <c r="D103" i="318"/>
  <c r="G103" i="318"/>
  <c r="H103" i="318"/>
  <c r="M103" i="318"/>
  <c r="A104" i="318"/>
  <c r="B104" i="318"/>
  <c r="C104" i="318"/>
  <c r="D104" i="318"/>
  <c r="G104" i="318"/>
  <c r="H104" i="318"/>
  <c r="M104" i="318"/>
  <c r="A105" i="318"/>
  <c r="B105" i="318"/>
  <c r="C105" i="318"/>
  <c r="D105" i="318"/>
  <c r="G105" i="318"/>
  <c r="H105" i="318"/>
  <c r="M105" i="318"/>
  <c r="A106" i="318"/>
  <c r="B106" i="318"/>
  <c r="C106" i="318"/>
  <c r="D106" i="318"/>
  <c r="G106" i="318"/>
  <c r="H106" i="318"/>
  <c r="M106" i="318"/>
  <c r="A107" i="318"/>
  <c r="B107" i="318"/>
  <c r="C107" i="318"/>
  <c r="D107" i="318"/>
  <c r="G107" i="318"/>
  <c r="H107" i="318"/>
  <c r="M107" i="318"/>
  <c r="A108" i="318"/>
  <c r="B108" i="318"/>
  <c r="C108" i="318"/>
  <c r="D108" i="318"/>
  <c r="G108" i="318"/>
  <c r="H108" i="318"/>
  <c r="M108" i="318"/>
  <c r="A109" i="318"/>
  <c r="B109" i="318"/>
  <c r="C109" i="318"/>
  <c r="D109" i="318"/>
  <c r="G109" i="318"/>
  <c r="H109" i="318"/>
  <c r="M109" i="318"/>
  <c r="A110" i="318"/>
  <c r="B110" i="318"/>
  <c r="C110" i="318"/>
  <c r="D110" i="318"/>
  <c r="G110" i="318"/>
  <c r="H110" i="318"/>
  <c r="M110" i="318"/>
  <c r="A111" i="318"/>
  <c r="B111" i="318"/>
  <c r="C111" i="318"/>
  <c r="D111" i="318"/>
  <c r="G111" i="318"/>
  <c r="H111" i="318"/>
  <c r="M111" i="318"/>
  <c r="A112" i="318"/>
  <c r="B112" i="318"/>
  <c r="C112" i="318"/>
  <c r="D112" i="318"/>
  <c r="G112" i="318"/>
  <c r="H112" i="318"/>
  <c r="M112" i="318"/>
  <c r="A113" i="318"/>
  <c r="B113" i="318"/>
  <c r="C113" i="318"/>
  <c r="D113" i="318"/>
  <c r="G113" i="318"/>
  <c r="H113" i="318"/>
  <c r="M113" i="318"/>
  <c r="A114" i="318"/>
  <c r="B114" i="318"/>
  <c r="C114" i="318"/>
  <c r="D114" i="318"/>
  <c r="G114" i="318"/>
  <c r="H114" i="318"/>
  <c r="M114" i="318"/>
  <c r="A115" i="318"/>
  <c r="B115" i="318"/>
  <c r="C115" i="318"/>
  <c r="D115" i="318"/>
  <c r="G115" i="318"/>
  <c r="H115" i="318"/>
  <c r="M115" i="318"/>
  <c r="A116" i="318"/>
  <c r="B116" i="318"/>
  <c r="C116" i="318"/>
  <c r="D116" i="318"/>
  <c r="G116" i="318"/>
  <c r="H116" i="318"/>
  <c r="M116" i="318"/>
  <c r="A117" i="318"/>
  <c r="B117" i="318"/>
  <c r="C117" i="318"/>
  <c r="D117" i="318"/>
  <c r="G117" i="318"/>
  <c r="H117" i="318"/>
  <c r="M117" i="318"/>
  <c r="A118" i="318"/>
  <c r="B118" i="318"/>
  <c r="C118" i="318"/>
  <c r="D118" i="318"/>
  <c r="G118" i="318"/>
  <c r="H118" i="318"/>
  <c r="M118" i="318"/>
  <c r="A119" i="318"/>
  <c r="B119" i="318"/>
  <c r="C119" i="318"/>
  <c r="D119" i="318"/>
  <c r="G119" i="318"/>
  <c r="H119" i="318"/>
  <c r="M119" i="318"/>
  <c r="A120" i="318"/>
  <c r="B120" i="318"/>
  <c r="C120" i="318"/>
  <c r="D120" i="318"/>
  <c r="G120" i="318"/>
  <c r="H120" i="318"/>
  <c r="M120" i="318"/>
  <c r="A121" i="318"/>
  <c r="B121" i="318"/>
  <c r="C121" i="318"/>
  <c r="D121" i="318"/>
  <c r="G121" i="318"/>
  <c r="H121" i="318"/>
  <c r="M121" i="318"/>
  <c r="A122" i="318"/>
  <c r="B122" i="318"/>
  <c r="C122" i="318"/>
  <c r="D122" i="318"/>
  <c r="G122" i="318"/>
  <c r="H122" i="318"/>
  <c r="M122" i="318"/>
  <c r="A123" i="318"/>
  <c r="B123" i="318"/>
  <c r="C123" i="318"/>
  <c r="D123" i="318"/>
  <c r="G123" i="318"/>
  <c r="H123" i="318"/>
  <c r="M123" i="318"/>
  <c r="A124" i="318"/>
  <c r="B124" i="318"/>
  <c r="C124" i="318"/>
  <c r="D124" i="318"/>
  <c r="G124" i="318"/>
  <c r="H124" i="318"/>
  <c r="M124" i="318"/>
  <c r="A125" i="318"/>
  <c r="B125" i="318"/>
  <c r="C125" i="318"/>
  <c r="D125" i="318"/>
  <c r="G125" i="318"/>
  <c r="H125" i="318"/>
  <c r="M125" i="318"/>
  <c r="A126" i="318"/>
  <c r="B126" i="318"/>
  <c r="C126" i="318"/>
  <c r="D126" i="318"/>
  <c r="G126" i="318"/>
  <c r="H126" i="318"/>
  <c r="M126" i="318"/>
  <c r="A127" i="318"/>
  <c r="B127" i="318"/>
  <c r="C127" i="318"/>
  <c r="D127" i="318"/>
  <c r="G127" i="318"/>
  <c r="H127" i="318"/>
  <c r="M127" i="318"/>
  <c r="A128" i="318"/>
  <c r="B128" i="318"/>
  <c r="C128" i="318"/>
  <c r="D128" i="318"/>
  <c r="G128" i="318"/>
  <c r="H128" i="318"/>
  <c r="M128" i="318"/>
  <c r="A129" i="318"/>
  <c r="B129" i="318"/>
  <c r="C129" i="318"/>
  <c r="D129" i="318"/>
  <c r="G129" i="318"/>
  <c r="H129" i="318"/>
  <c r="M129" i="318"/>
  <c r="A130" i="318"/>
  <c r="B130" i="318"/>
  <c r="C130" i="318"/>
  <c r="D130" i="318"/>
  <c r="G130" i="318"/>
  <c r="H130" i="318"/>
  <c r="M130" i="318"/>
  <c r="A131" i="318"/>
  <c r="B131" i="318"/>
  <c r="C131" i="318"/>
  <c r="D131" i="318"/>
  <c r="G131" i="318"/>
  <c r="H131" i="318"/>
  <c r="M131" i="318"/>
  <c r="A132" i="318"/>
  <c r="B132" i="318"/>
  <c r="C132" i="318"/>
  <c r="D132" i="318"/>
  <c r="G132" i="318"/>
  <c r="H132" i="318"/>
  <c r="M132" i="318"/>
  <c r="A133" i="318"/>
  <c r="B133" i="318"/>
  <c r="C133" i="318"/>
  <c r="D133" i="318"/>
  <c r="G133" i="318"/>
  <c r="H133" i="318"/>
  <c r="M133" i="318"/>
  <c r="A134" i="318"/>
  <c r="B134" i="318"/>
  <c r="C134" i="318"/>
  <c r="D134" i="318"/>
  <c r="G134" i="318"/>
  <c r="H134" i="318"/>
  <c r="M134" i="318"/>
  <c r="A135" i="318"/>
  <c r="B135" i="318"/>
  <c r="C135" i="318"/>
  <c r="D135" i="318"/>
  <c r="G135" i="318"/>
  <c r="H135" i="318"/>
  <c r="M135" i="318"/>
  <c r="A136" i="318"/>
  <c r="B136" i="318"/>
  <c r="C136" i="318"/>
  <c r="D136" i="318"/>
  <c r="G136" i="318"/>
  <c r="H136" i="318"/>
  <c r="M136" i="318"/>
  <c r="A137" i="318"/>
  <c r="B137" i="318"/>
  <c r="C137" i="318"/>
  <c r="D137" i="318"/>
  <c r="G137" i="318"/>
  <c r="H137" i="318"/>
  <c r="M137" i="318"/>
  <c r="A138" i="318"/>
  <c r="B138" i="318"/>
  <c r="C138" i="318"/>
  <c r="D138" i="318"/>
  <c r="G138" i="318"/>
  <c r="H138" i="318"/>
  <c r="M138" i="318"/>
  <c r="A139" i="318"/>
  <c r="B139" i="318"/>
  <c r="C139" i="318"/>
  <c r="D139" i="318"/>
  <c r="G139" i="318"/>
  <c r="H139" i="318"/>
  <c r="M139" i="318"/>
  <c r="A140" i="318"/>
  <c r="B140" i="318"/>
  <c r="C140" i="318"/>
  <c r="D140" i="318"/>
  <c r="G140" i="318"/>
  <c r="H140" i="318"/>
  <c r="M140" i="318"/>
  <c r="A141" i="318"/>
  <c r="B141" i="318"/>
  <c r="C141" i="318"/>
  <c r="D141" i="318"/>
  <c r="G141" i="318"/>
  <c r="H141" i="318"/>
  <c r="M141" i="318"/>
  <c r="A142" i="318"/>
  <c r="B142" i="318"/>
  <c r="C142" i="318"/>
  <c r="D142" i="318"/>
  <c r="G142" i="318"/>
  <c r="H142" i="318"/>
  <c r="M142" i="318"/>
  <c r="A143" i="318"/>
  <c r="B143" i="318"/>
  <c r="C143" i="318"/>
  <c r="D143" i="318"/>
  <c r="G143" i="318"/>
  <c r="H143" i="318"/>
  <c r="M143" i="318"/>
  <c r="A144" i="318"/>
  <c r="B144" i="318"/>
  <c r="C144" i="318"/>
  <c r="D144" i="318"/>
  <c r="G144" i="318"/>
  <c r="H144" i="318"/>
  <c r="M144" i="318"/>
  <c r="A145" i="318"/>
  <c r="B145" i="318"/>
  <c r="C145" i="318"/>
  <c r="D145" i="318"/>
  <c r="G145" i="318"/>
  <c r="H145" i="318"/>
  <c r="M145" i="318"/>
  <c r="A146" i="318"/>
  <c r="B146" i="318"/>
  <c r="C146" i="318"/>
  <c r="D146" i="318"/>
  <c r="G146" i="318"/>
  <c r="H146" i="318"/>
  <c r="M146" i="318"/>
  <c r="A147" i="318"/>
  <c r="B147" i="318"/>
  <c r="C147" i="318"/>
  <c r="D147" i="318"/>
  <c r="G147" i="318"/>
  <c r="H147" i="318"/>
  <c r="M147" i="318"/>
  <c r="A148" i="318"/>
  <c r="B148" i="318"/>
  <c r="C148" i="318"/>
  <c r="D148" i="318"/>
  <c r="G148" i="318"/>
  <c r="H148" i="318"/>
  <c r="M148" i="318"/>
  <c r="A149" i="318"/>
  <c r="B149" i="318"/>
  <c r="C149" i="318"/>
  <c r="D149" i="318"/>
  <c r="G149" i="318"/>
  <c r="H149" i="318"/>
  <c r="M149" i="318"/>
  <c r="A150" i="318"/>
  <c r="B150" i="318"/>
  <c r="C150" i="318"/>
  <c r="D150" i="318"/>
  <c r="G150" i="318"/>
  <c r="H150" i="318"/>
  <c r="M150" i="318"/>
  <c r="A151" i="318"/>
  <c r="B151" i="318"/>
  <c r="C151" i="318"/>
  <c r="D151" i="318"/>
  <c r="G151" i="318"/>
  <c r="H151" i="318"/>
  <c r="M151" i="318"/>
  <c r="A152" i="318"/>
  <c r="B152" i="318"/>
  <c r="C152" i="318"/>
  <c r="D152" i="318"/>
  <c r="G152" i="318"/>
  <c r="H152" i="318"/>
  <c r="M152" i="318"/>
  <c r="A153" i="318"/>
  <c r="B153" i="318"/>
  <c r="C153" i="318"/>
  <c r="D153" i="318"/>
  <c r="G153" i="318"/>
  <c r="H153" i="318"/>
  <c r="M153" i="318"/>
  <c r="A154" i="318"/>
  <c r="B154" i="318"/>
  <c r="C154" i="318"/>
  <c r="D154" i="318"/>
  <c r="G154" i="318"/>
  <c r="H154" i="318"/>
  <c r="M154" i="318"/>
  <c r="A155" i="318"/>
  <c r="B155" i="318"/>
  <c r="C155" i="318"/>
  <c r="D155" i="318"/>
  <c r="G155" i="318"/>
  <c r="H155" i="318"/>
  <c r="M155" i="318"/>
  <c r="A156" i="318"/>
  <c r="B156" i="318"/>
  <c r="C156" i="318"/>
  <c r="D156" i="318"/>
  <c r="G156" i="318"/>
  <c r="H156" i="318"/>
  <c r="M156" i="318"/>
  <c r="A157" i="318"/>
  <c r="B157" i="318"/>
  <c r="C157" i="318"/>
  <c r="D157" i="318"/>
  <c r="G157" i="318"/>
  <c r="H157" i="318"/>
  <c r="M157" i="318"/>
  <c r="A158" i="318"/>
  <c r="B158" i="318"/>
  <c r="C158" i="318"/>
  <c r="D158" i="318"/>
  <c r="G158" i="318"/>
  <c r="H158" i="318"/>
  <c r="M158" i="318"/>
  <c r="A159" i="318"/>
  <c r="B159" i="318"/>
  <c r="C159" i="318"/>
  <c r="D159" i="318"/>
  <c r="G159" i="318"/>
  <c r="H159" i="318"/>
  <c r="M159" i="318"/>
  <c r="A160" i="318"/>
  <c r="B160" i="318"/>
  <c r="C160" i="318"/>
  <c r="D160" i="318"/>
  <c r="G160" i="318"/>
  <c r="H160" i="318"/>
  <c r="M160" i="318"/>
  <c r="A161" i="318"/>
  <c r="B161" i="318"/>
  <c r="C161" i="318"/>
  <c r="D161" i="318"/>
  <c r="G161" i="318"/>
  <c r="H161" i="318"/>
  <c r="M161" i="318"/>
  <c r="A162" i="318"/>
  <c r="B162" i="318"/>
  <c r="C162" i="318"/>
  <c r="D162" i="318"/>
  <c r="G162" i="318"/>
  <c r="H162" i="318"/>
  <c r="M162" i="318"/>
  <c r="A163" i="318"/>
  <c r="B163" i="318"/>
  <c r="C163" i="318"/>
  <c r="D163" i="318"/>
  <c r="G163" i="318"/>
  <c r="H163" i="318"/>
  <c r="M163" i="318"/>
  <c r="A164" i="318"/>
  <c r="B164" i="318"/>
  <c r="C164" i="318"/>
  <c r="D164" i="318"/>
  <c r="G164" i="318"/>
  <c r="H164" i="318"/>
  <c r="M164" i="318"/>
  <c r="A165" i="318"/>
  <c r="B165" i="318"/>
  <c r="C165" i="318"/>
  <c r="D165" i="318"/>
  <c r="G165" i="318"/>
  <c r="H165" i="318"/>
  <c r="M165" i="318"/>
  <c r="A166" i="318"/>
  <c r="B166" i="318"/>
  <c r="C166" i="318"/>
  <c r="D166" i="318"/>
  <c r="G166" i="318"/>
  <c r="H166" i="318"/>
  <c r="M166" i="318"/>
  <c r="A167" i="318"/>
  <c r="B167" i="318"/>
  <c r="C167" i="318"/>
  <c r="D167" i="318"/>
  <c r="G167" i="318"/>
  <c r="H167" i="318"/>
  <c r="M167" i="318"/>
  <c r="A168" i="318"/>
  <c r="B168" i="318"/>
  <c r="C168" i="318"/>
  <c r="D168" i="318"/>
  <c r="G168" i="318"/>
  <c r="H168" i="318"/>
  <c r="M168" i="318"/>
  <c r="A169" i="318"/>
  <c r="B169" i="318"/>
  <c r="C169" i="318"/>
  <c r="D169" i="318"/>
  <c r="G169" i="318"/>
  <c r="H169" i="318"/>
  <c r="M169" i="318"/>
  <c r="A170" i="318"/>
  <c r="B170" i="318"/>
  <c r="C170" i="318"/>
  <c r="D170" i="318"/>
  <c r="G170" i="318"/>
  <c r="H170" i="318"/>
  <c r="M170" i="318"/>
  <c r="A171" i="318"/>
  <c r="B171" i="318"/>
  <c r="C171" i="318"/>
  <c r="D171" i="318"/>
  <c r="G171" i="318"/>
  <c r="H171" i="318"/>
  <c r="M171" i="318"/>
  <c r="A172" i="318"/>
  <c r="B172" i="318"/>
  <c r="C172" i="318"/>
  <c r="D172" i="318"/>
  <c r="G172" i="318"/>
  <c r="H172" i="318"/>
  <c r="M172" i="318"/>
  <c r="A173" i="318"/>
  <c r="B173" i="318"/>
  <c r="C173" i="318"/>
  <c r="D173" i="318"/>
  <c r="G173" i="318"/>
  <c r="H173" i="318"/>
  <c r="M173" i="318"/>
  <c r="A174" i="318"/>
  <c r="B174" i="318"/>
  <c r="C174" i="318"/>
  <c r="D174" i="318"/>
  <c r="G174" i="318"/>
  <c r="H174" i="318"/>
  <c r="M174" i="318"/>
  <c r="A175" i="318"/>
  <c r="B175" i="318"/>
  <c r="C175" i="318"/>
  <c r="D175" i="318"/>
  <c r="G175" i="318"/>
  <c r="H175" i="318"/>
  <c r="M175" i="318"/>
  <c r="A176" i="318"/>
  <c r="B176" i="318"/>
  <c r="C176" i="318"/>
  <c r="D176" i="318"/>
  <c r="G176" i="318"/>
  <c r="H176" i="318"/>
  <c r="M176" i="318"/>
  <c r="A177" i="318"/>
  <c r="B177" i="318"/>
  <c r="C177" i="318"/>
  <c r="D177" i="318"/>
  <c r="G177" i="318"/>
  <c r="H177" i="318"/>
  <c r="M177" i="318"/>
  <c r="A178" i="318"/>
  <c r="B178" i="318"/>
  <c r="C178" i="318"/>
  <c r="D178" i="318"/>
  <c r="G178" i="318"/>
  <c r="H178" i="318"/>
  <c r="M178" i="318"/>
  <c r="A179" i="318"/>
  <c r="B179" i="318"/>
  <c r="C179" i="318"/>
  <c r="D179" i="318"/>
  <c r="G179" i="318"/>
  <c r="H179" i="318"/>
  <c r="M179" i="318"/>
  <c r="A180" i="318"/>
  <c r="B180" i="318"/>
  <c r="C180" i="318"/>
  <c r="D180" i="318"/>
  <c r="G180" i="318"/>
  <c r="H180" i="318"/>
  <c r="M180" i="318"/>
  <c r="A181" i="318"/>
  <c r="B181" i="318"/>
  <c r="C181" i="318"/>
  <c r="D181" i="318"/>
  <c r="G181" i="318"/>
  <c r="H181" i="318"/>
  <c r="M181" i="318"/>
  <c r="A182" i="318"/>
  <c r="B182" i="318"/>
  <c r="C182" i="318"/>
  <c r="D182" i="318"/>
  <c r="G182" i="318"/>
  <c r="H182" i="318"/>
  <c r="M182" i="318"/>
  <c r="A183" i="318"/>
  <c r="B183" i="318"/>
  <c r="C183" i="318"/>
  <c r="D183" i="318"/>
  <c r="G183" i="318"/>
  <c r="H183" i="318"/>
  <c r="M183" i="318"/>
  <c r="A184" i="318"/>
  <c r="B184" i="318"/>
  <c r="C184" i="318"/>
  <c r="D184" i="318"/>
  <c r="G184" i="318"/>
  <c r="H184" i="318"/>
  <c r="M184" i="318"/>
  <c r="A185" i="318"/>
  <c r="B185" i="318"/>
  <c r="C185" i="318"/>
  <c r="D185" i="318"/>
  <c r="G185" i="318"/>
  <c r="H185" i="318"/>
  <c r="M185" i="318"/>
  <c r="A186" i="318"/>
  <c r="B186" i="318"/>
  <c r="C186" i="318"/>
  <c r="D186" i="318"/>
  <c r="G186" i="318"/>
  <c r="H186" i="318"/>
  <c r="M186" i="318"/>
  <c r="A187" i="318"/>
  <c r="B187" i="318"/>
  <c r="C187" i="318"/>
  <c r="D187" i="318"/>
  <c r="G187" i="318"/>
  <c r="H187" i="318"/>
  <c r="M187" i="318"/>
  <c r="A188" i="318"/>
  <c r="B188" i="318"/>
  <c r="C188" i="318"/>
  <c r="D188" i="318"/>
  <c r="G188" i="318"/>
  <c r="H188" i="318"/>
  <c r="M188" i="318"/>
  <c r="A189" i="318"/>
  <c r="B189" i="318"/>
  <c r="C189" i="318"/>
  <c r="D189" i="318"/>
  <c r="G189" i="318"/>
  <c r="H189" i="318"/>
  <c r="M189" i="318"/>
  <c r="A190" i="318"/>
  <c r="B190" i="318"/>
  <c r="C190" i="318"/>
  <c r="D190" i="318"/>
  <c r="G190" i="318"/>
  <c r="H190" i="318"/>
  <c r="M190" i="318"/>
  <c r="A191" i="318"/>
  <c r="B191" i="318"/>
  <c r="C191" i="318"/>
  <c r="D191" i="318"/>
  <c r="G191" i="318"/>
  <c r="H191" i="318"/>
  <c r="M191" i="318"/>
  <c r="A192" i="318"/>
  <c r="B192" i="318"/>
  <c r="C192" i="318"/>
  <c r="D192" i="318"/>
  <c r="G192" i="318"/>
  <c r="H192" i="318"/>
  <c r="M192" i="318"/>
  <c r="A193" i="318"/>
  <c r="B193" i="318"/>
  <c r="C193" i="318"/>
  <c r="D193" i="318"/>
  <c r="G193" i="318"/>
  <c r="H193" i="318"/>
  <c r="M193" i="318"/>
  <c r="A194" i="318"/>
  <c r="B194" i="318"/>
  <c r="C194" i="318"/>
  <c r="D194" i="318"/>
  <c r="G194" i="318"/>
  <c r="H194" i="318"/>
  <c r="M194" i="318"/>
  <c r="A195" i="318"/>
  <c r="B195" i="318"/>
  <c r="C195" i="318"/>
  <c r="D195" i="318"/>
  <c r="G195" i="318"/>
  <c r="H195" i="318"/>
  <c r="M195" i="318"/>
  <c r="A196" i="318"/>
  <c r="B196" i="318"/>
  <c r="C196" i="318"/>
  <c r="D196" i="318"/>
  <c r="G196" i="318"/>
  <c r="H196" i="318"/>
  <c r="M196" i="318"/>
  <c r="A197" i="318"/>
  <c r="B197" i="318"/>
  <c r="C197" i="318"/>
  <c r="D197" i="318"/>
  <c r="G197" i="318"/>
  <c r="H197" i="318"/>
  <c r="M197" i="318"/>
  <c r="A198" i="318"/>
  <c r="B198" i="318"/>
  <c r="C198" i="318"/>
  <c r="D198" i="318"/>
  <c r="G198" i="318"/>
  <c r="H198" i="318"/>
  <c r="M198" i="318"/>
  <c r="A199" i="318"/>
  <c r="B199" i="318"/>
  <c r="C199" i="318"/>
  <c r="D199" i="318"/>
  <c r="G199" i="318"/>
  <c r="H199" i="318"/>
  <c r="M199" i="318"/>
  <c r="A200" i="318"/>
  <c r="B200" i="318"/>
  <c r="C200" i="318"/>
  <c r="D200" i="318"/>
  <c r="G200" i="318"/>
  <c r="H200" i="318"/>
  <c r="M200" i="318"/>
  <c r="M100" i="318"/>
  <c r="M438" i="318"/>
  <c r="M436" i="318"/>
  <c r="M201" i="318"/>
  <c r="M99" i="318"/>
  <c r="M3" i="318"/>
  <c r="M5" i="318"/>
  <c r="M6" i="318"/>
  <c r="M7" i="318"/>
  <c r="M8" i="318"/>
  <c r="M9" i="318"/>
  <c r="M10" i="318"/>
  <c r="M11" i="318"/>
  <c r="M12" i="318"/>
  <c r="M13" i="318"/>
  <c r="M14" i="318"/>
  <c r="M15" i="318"/>
  <c r="M16" i="318"/>
  <c r="M17" i="318"/>
  <c r="M18" i="318"/>
  <c r="M19" i="318"/>
  <c r="M20" i="318"/>
  <c r="M21" i="318"/>
  <c r="M22" i="318"/>
  <c r="M23" i="318"/>
  <c r="M24" i="318"/>
  <c r="M25" i="318"/>
  <c r="M26" i="318"/>
  <c r="M27" i="318"/>
  <c r="M28" i="318"/>
  <c r="M29" i="318"/>
  <c r="M30" i="318"/>
  <c r="M31" i="318"/>
  <c r="M32" i="318"/>
  <c r="M33" i="318"/>
  <c r="M34" i="318"/>
  <c r="M35" i="318"/>
  <c r="M36" i="318"/>
  <c r="M37" i="318"/>
  <c r="M38" i="318"/>
  <c r="M39" i="318"/>
  <c r="M40" i="318"/>
  <c r="M41" i="318"/>
  <c r="M42" i="318"/>
  <c r="M43" i="318"/>
  <c r="M44" i="318"/>
  <c r="M45" i="318"/>
  <c r="M46" i="318"/>
  <c r="M47" i="318"/>
  <c r="M48" i="318"/>
  <c r="M49" i="318"/>
  <c r="M50" i="318"/>
  <c r="M51" i="318"/>
  <c r="M52" i="318"/>
  <c r="M53" i="318"/>
  <c r="M54" i="318"/>
  <c r="M55" i="318"/>
  <c r="M56" i="318"/>
  <c r="M57" i="318"/>
  <c r="M58" i="318"/>
  <c r="M59" i="318"/>
  <c r="M60" i="318"/>
  <c r="M61" i="318"/>
  <c r="M62" i="318"/>
  <c r="M63" i="318"/>
  <c r="M64" i="318"/>
  <c r="M65" i="318"/>
  <c r="M66" i="318"/>
  <c r="M67" i="318"/>
  <c r="M68" i="318"/>
  <c r="M69" i="318"/>
  <c r="M70" i="318"/>
  <c r="M71" i="318"/>
  <c r="M72" i="318"/>
  <c r="M73" i="318"/>
  <c r="M74" i="318"/>
  <c r="M75" i="318"/>
  <c r="M76" i="318"/>
  <c r="M77" i="318"/>
  <c r="M78" i="318"/>
  <c r="M79" i="318"/>
  <c r="M80" i="318"/>
  <c r="M81" i="318"/>
  <c r="M82" i="318"/>
  <c r="M83" i="318"/>
  <c r="M84" i="318"/>
  <c r="M85" i="318"/>
  <c r="M86" i="318"/>
  <c r="M87" i="318"/>
  <c r="M88" i="318"/>
  <c r="M89" i="318"/>
  <c r="M90" i="318"/>
  <c r="M91" i="318"/>
  <c r="M92" i="318"/>
  <c r="M93" i="318"/>
  <c r="M94" i="318"/>
  <c r="M95" i="318"/>
  <c r="M96" i="318"/>
  <c r="M97" i="318"/>
  <c r="M98" i="318"/>
  <c r="M4" i="318"/>
  <c r="A5" i="318"/>
  <c r="B5" i="318"/>
  <c r="C5" i="318"/>
  <c r="D5" i="318"/>
  <c r="G5" i="318"/>
  <c r="H5" i="318"/>
  <c r="A6" i="318"/>
  <c r="B6" i="318"/>
  <c r="C6" i="318"/>
  <c r="D6" i="318"/>
  <c r="G6" i="318"/>
  <c r="H6" i="318"/>
  <c r="A7" i="318"/>
  <c r="B7" i="318"/>
  <c r="C7" i="318"/>
  <c r="D7" i="318"/>
  <c r="G7" i="318"/>
  <c r="H7" i="318"/>
  <c r="A8" i="318"/>
  <c r="B8" i="318"/>
  <c r="C8" i="318"/>
  <c r="D8" i="318"/>
  <c r="G8" i="318"/>
  <c r="H8" i="318"/>
  <c r="A9" i="318"/>
  <c r="B9" i="318"/>
  <c r="C9" i="318"/>
  <c r="D9" i="318"/>
  <c r="G9" i="318"/>
  <c r="H9" i="318"/>
  <c r="A10" i="318"/>
  <c r="B10" i="318"/>
  <c r="C10" i="318"/>
  <c r="D10" i="318"/>
  <c r="G10" i="318"/>
  <c r="H10" i="318"/>
  <c r="A11" i="318"/>
  <c r="B11" i="318"/>
  <c r="C11" i="318"/>
  <c r="D11" i="318"/>
  <c r="G11" i="318"/>
  <c r="H11" i="318"/>
  <c r="A12" i="318"/>
  <c r="B12" i="318"/>
  <c r="C12" i="318"/>
  <c r="D12" i="318"/>
  <c r="G12" i="318"/>
  <c r="H12" i="318"/>
  <c r="A13" i="318"/>
  <c r="B13" i="318"/>
  <c r="C13" i="318"/>
  <c r="D13" i="318"/>
  <c r="G13" i="318"/>
  <c r="H13" i="318"/>
  <c r="A14" i="318"/>
  <c r="B14" i="318"/>
  <c r="C14" i="318"/>
  <c r="D14" i="318"/>
  <c r="G14" i="318"/>
  <c r="H14" i="318"/>
  <c r="A15" i="318"/>
  <c r="B15" i="318"/>
  <c r="C15" i="318"/>
  <c r="D15" i="318"/>
  <c r="G15" i="318"/>
  <c r="H15" i="318"/>
  <c r="A16" i="318"/>
  <c r="B16" i="318"/>
  <c r="C16" i="318"/>
  <c r="D16" i="318"/>
  <c r="G16" i="318"/>
  <c r="H16" i="318"/>
  <c r="A17" i="318"/>
  <c r="B17" i="318"/>
  <c r="C17" i="318"/>
  <c r="D17" i="318"/>
  <c r="G17" i="318"/>
  <c r="H17" i="318"/>
  <c r="A18" i="318"/>
  <c r="B18" i="318"/>
  <c r="C18" i="318"/>
  <c r="D18" i="318"/>
  <c r="G18" i="318"/>
  <c r="H18" i="318"/>
  <c r="A19" i="318"/>
  <c r="B19" i="318"/>
  <c r="C19" i="318"/>
  <c r="D19" i="318"/>
  <c r="G19" i="318"/>
  <c r="H19" i="318"/>
  <c r="A20" i="318"/>
  <c r="B20" i="318"/>
  <c r="C20" i="318"/>
  <c r="D20" i="318"/>
  <c r="G20" i="318"/>
  <c r="H20" i="318"/>
  <c r="A21" i="318"/>
  <c r="B21" i="318"/>
  <c r="C21" i="318"/>
  <c r="D21" i="318"/>
  <c r="G21" i="318"/>
  <c r="H21" i="318"/>
  <c r="A22" i="318"/>
  <c r="B22" i="318"/>
  <c r="C22" i="318"/>
  <c r="D22" i="318"/>
  <c r="G22" i="318"/>
  <c r="H22" i="318"/>
  <c r="A23" i="318"/>
  <c r="B23" i="318"/>
  <c r="C23" i="318"/>
  <c r="D23" i="318"/>
  <c r="G23" i="318"/>
  <c r="H23" i="318"/>
  <c r="A24" i="318"/>
  <c r="B24" i="318"/>
  <c r="C24" i="318"/>
  <c r="D24" i="318"/>
  <c r="G24" i="318"/>
  <c r="H24" i="318"/>
  <c r="A25" i="318"/>
  <c r="B25" i="318"/>
  <c r="C25" i="318"/>
  <c r="D25" i="318"/>
  <c r="G25" i="318"/>
  <c r="H25" i="318"/>
  <c r="A26" i="318"/>
  <c r="B26" i="318"/>
  <c r="C26" i="318"/>
  <c r="D26" i="318"/>
  <c r="G26" i="318"/>
  <c r="H26" i="318"/>
  <c r="A27" i="318"/>
  <c r="B27" i="318"/>
  <c r="C27" i="318"/>
  <c r="D27" i="318"/>
  <c r="G27" i="318"/>
  <c r="H27" i="318"/>
  <c r="A28" i="318"/>
  <c r="B28" i="318"/>
  <c r="C28" i="318"/>
  <c r="D28" i="318"/>
  <c r="G28" i="318"/>
  <c r="H28" i="318"/>
  <c r="A29" i="318"/>
  <c r="B29" i="318"/>
  <c r="C29" i="318"/>
  <c r="D29" i="318"/>
  <c r="G29" i="318"/>
  <c r="H29" i="318"/>
  <c r="A30" i="318"/>
  <c r="B30" i="318"/>
  <c r="C30" i="318"/>
  <c r="D30" i="318"/>
  <c r="G30" i="318"/>
  <c r="H30" i="318"/>
  <c r="A31" i="318"/>
  <c r="B31" i="318"/>
  <c r="C31" i="318"/>
  <c r="D31" i="318"/>
  <c r="G31" i="318"/>
  <c r="H31" i="318"/>
  <c r="A32" i="318"/>
  <c r="B32" i="318"/>
  <c r="C32" i="318"/>
  <c r="D32" i="318"/>
  <c r="G32" i="318"/>
  <c r="H32" i="318"/>
  <c r="A33" i="318"/>
  <c r="B33" i="318"/>
  <c r="C33" i="318"/>
  <c r="D33" i="318"/>
  <c r="G33" i="318"/>
  <c r="H33" i="318"/>
  <c r="A34" i="318"/>
  <c r="B34" i="318"/>
  <c r="C34" i="318"/>
  <c r="D34" i="318"/>
  <c r="G34" i="318"/>
  <c r="H34" i="318"/>
  <c r="A35" i="318"/>
  <c r="B35" i="318"/>
  <c r="C35" i="318"/>
  <c r="D35" i="318"/>
  <c r="G35" i="318"/>
  <c r="H35" i="318"/>
  <c r="A36" i="318"/>
  <c r="B36" i="318"/>
  <c r="C36" i="318"/>
  <c r="D36" i="318"/>
  <c r="G36" i="318"/>
  <c r="H36" i="318"/>
  <c r="A37" i="318"/>
  <c r="B37" i="318"/>
  <c r="C37" i="318"/>
  <c r="D37" i="318"/>
  <c r="G37" i="318"/>
  <c r="H37" i="318"/>
  <c r="A38" i="318"/>
  <c r="B38" i="318"/>
  <c r="C38" i="318"/>
  <c r="D38" i="318"/>
  <c r="G38" i="318"/>
  <c r="H38" i="318"/>
  <c r="A39" i="318"/>
  <c r="B39" i="318"/>
  <c r="C39" i="318"/>
  <c r="D39" i="318"/>
  <c r="G39" i="318"/>
  <c r="H39" i="318"/>
  <c r="A40" i="318"/>
  <c r="B40" i="318"/>
  <c r="C40" i="318"/>
  <c r="D40" i="318"/>
  <c r="G40" i="318"/>
  <c r="H40" i="318"/>
  <c r="A41" i="318"/>
  <c r="B41" i="318"/>
  <c r="C41" i="318"/>
  <c r="D41" i="318"/>
  <c r="G41" i="318"/>
  <c r="H41" i="318"/>
  <c r="A42" i="318"/>
  <c r="B42" i="318"/>
  <c r="C42" i="318"/>
  <c r="D42" i="318"/>
  <c r="G42" i="318"/>
  <c r="H42" i="318"/>
  <c r="A43" i="318"/>
  <c r="B43" i="318"/>
  <c r="C43" i="318"/>
  <c r="D43" i="318"/>
  <c r="G43" i="318"/>
  <c r="H43" i="318"/>
  <c r="A44" i="318"/>
  <c r="B44" i="318"/>
  <c r="C44" i="318"/>
  <c r="D44" i="318"/>
  <c r="G44" i="318"/>
  <c r="H44" i="318"/>
  <c r="A45" i="318"/>
  <c r="B45" i="318"/>
  <c r="C45" i="318"/>
  <c r="D45" i="318"/>
  <c r="G45" i="318"/>
  <c r="H45" i="318"/>
  <c r="A46" i="318"/>
  <c r="B46" i="318"/>
  <c r="C46" i="318"/>
  <c r="D46" i="318"/>
  <c r="G46" i="318"/>
  <c r="H46" i="318"/>
  <c r="A47" i="318"/>
  <c r="B47" i="318"/>
  <c r="C47" i="318"/>
  <c r="D47" i="318"/>
  <c r="G47" i="318"/>
  <c r="H47" i="318"/>
  <c r="A48" i="318"/>
  <c r="B48" i="318"/>
  <c r="C48" i="318"/>
  <c r="D48" i="318"/>
  <c r="G48" i="318"/>
  <c r="H48" i="318"/>
  <c r="A49" i="318"/>
  <c r="B49" i="318"/>
  <c r="C49" i="318"/>
  <c r="D49" i="318"/>
  <c r="G49" i="318"/>
  <c r="H49" i="318"/>
  <c r="A50" i="318"/>
  <c r="B50" i="318"/>
  <c r="C50" i="318"/>
  <c r="D50" i="318"/>
  <c r="G50" i="318"/>
  <c r="H50" i="318"/>
  <c r="A51" i="318"/>
  <c r="B51" i="318"/>
  <c r="C51" i="318"/>
  <c r="D51" i="318"/>
  <c r="G51" i="318"/>
  <c r="H51" i="318"/>
  <c r="A52" i="318"/>
  <c r="B52" i="318"/>
  <c r="C52" i="318"/>
  <c r="D52" i="318"/>
  <c r="G52" i="318"/>
  <c r="H52" i="318"/>
  <c r="A53" i="318"/>
  <c r="B53" i="318"/>
  <c r="C53" i="318"/>
  <c r="D53" i="318"/>
  <c r="G53" i="318"/>
  <c r="H53" i="318"/>
  <c r="A54" i="318"/>
  <c r="B54" i="318"/>
  <c r="C54" i="318"/>
  <c r="D54" i="318"/>
  <c r="G54" i="318"/>
  <c r="H54" i="318"/>
  <c r="A55" i="318"/>
  <c r="B55" i="318"/>
  <c r="C55" i="318"/>
  <c r="D55" i="318"/>
  <c r="G55" i="318"/>
  <c r="H55" i="318"/>
  <c r="A56" i="318"/>
  <c r="B56" i="318"/>
  <c r="C56" i="318"/>
  <c r="D56" i="318"/>
  <c r="G56" i="318"/>
  <c r="H56" i="318"/>
  <c r="A57" i="318"/>
  <c r="B57" i="318"/>
  <c r="C57" i="318"/>
  <c r="D57" i="318"/>
  <c r="G57" i="318"/>
  <c r="H57" i="318"/>
  <c r="A58" i="318"/>
  <c r="B58" i="318"/>
  <c r="C58" i="318"/>
  <c r="D58" i="318"/>
  <c r="G58" i="318"/>
  <c r="H58" i="318"/>
  <c r="A59" i="318"/>
  <c r="B59" i="318"/>
  <c r="C59" i="318"/>
  <c r="D59" i="318"/>
  <c r="G59" i="318"/>
  <c r="H59" i="318"/>
  <c r="A60" i="318"/>
  <c r="B60" i="318"/>
  <c r="C60" i="318"/>
  <c r="D60" i="318"/>
  <c r="G60" i="318"/>
  <c r="H60" i="318"/>
  <c r="A61" i="318"/>
  <c r="B61" i="318"/>
  <c r="C61" i="318"/>
  <c r="D61" i="318"/>
  <c r="G61" i="318"/>
  <c r="H61" i="318"/>
  <c r="A62" i="318"/>
  <c r="B62" i="318"/>
  <c r="C62" i="318"/>
  <c r="D62" i="318"/>
  <c r="G62" i="318"/>
  <c r="H62" i="318"/>
  <c r="A63" i="318"/>
  <c r="B63" i="318"/>
  <c r="C63" i="318"/>
  <c r="D63" i="318"/>
  <c r="G63" i="318"/>
  <c r="H63" i="318"/>
  <c r="A64" i="318"/>
  <c r="B64" i="318"/>
  <c r="C64" i="318"/>
  <c r="D64" i="318"/>
  <c r="G64" i="318"/>
  <c r="H64" i="318"/>
  <c r="A65" i="318"/>
  <c r="B65" i="318"/>
  <c r="C65" i="318"/>
  <c r="D65" i="318"/>
  <c r="G65" i="318"/>
  <c r="H65" i="318"/>
  <c r="A66" i="318"/>
  <c r="B66" i="318"/>
  <c r="C66" i="318"/>
  <c r="D66" i="318"/>
  <c r="G66" i="318"/>
  <c r="H66" i="318"/>
  <c r="A67" i="318"/>
  <c r="B67" i="318"/>
  <c r="C67" i="318"/>
  <c r="D67" i="318"/>
  <c r="G67" i="318"/>
  <c r="H67" i="318"/>
  <c r="A68" i="318"/>
  <c r="B68" i="318"/>
  <c r="C68" i="318"/>
  <c r="D68" i="318"/>
  <c r="G68" i="318"/>
  <c r="H68" i="318"/>
  <c r="A69" i="318"/>
  <c r="B69" i="318"/>
  <c r="C69" i="318"/>
  <c r="D69" i="318"/>
  <c r="G69" i="318"/>
  <c r="H69" i="318"/>
  <c r="A70" i="318"/>
  <c r="B70" i="318"/>
  <c r="C70" i="318"/>
  <c r="D70" i="318"/>
  <c r="G70" i="318"/>
  <c r="H70" i="318"/>
  <c r="A71" i="318"/>
  <c r="B71" i="318"/>
  <c r="C71" i="318"/>
  <c r="D71" i="318"/>
  <c r="G71" i="318"/>
  <c r="H71" i="318"/>
  <c r="A72" i="318"/>
  <c r="B72" i="318"/>
  <c r="C72" i="318"/>
  <c r="D72" i="318"/>
  <c r="G72" i="318"/>
  <c r="H72" i="318"/>
  <c r="A73" i="318"/>
  <c r="B73" i="318"/>
  <c r="C73" i="318"/>
  <c r="D73" i="318"/>
  <c r="G73" i="318"/>
  <c r="H73" i="318"/>
  <c r="A74" i="318"/>
  <c r="B74" i="318"/>
  <c r="C74" i="318"/>
  <c r="D74" i="318"/>
  <c r="G74" i="318"/>
  <c r="H74" i="318"/>
  <c r="A75" i="318"/>
  <c r="B75" i="318"/>
  <c r="C75" i="318"/>
  <c r="D75" i="318"/>
  <c r="G75" i="318"/>
  <c r="H75" i="318"/>
  <c r="A76" i="318"/>
  <c r="B76" i="318"/>
  <c r="C76" i="318"/>
  <c r="D76" i="318"/>
  <c r="G76" i="318"/>
  <c r="H76" i="318"/>
  <c r="A77" i="318"/>
  <c r="B77" i="318"/>
  <c r="C77" i="318"/>
  <c r="D77" i="318"/>
  <c r="G77" i="318"/>
  <c r="H77" i="318"/>
  <c r="A78" i="318"/>
  <c r="B78" i="318"/>
  <c r="C78" i="318"/>
  <c r="D78" i="318"/>
  <c r="G78" i="318"/>
  <c r="H78" i="318"/>
  <c r="A79" i="318"/>
  <c r="B79" i="318"/>
  <c r="C79" i="318"/>
  <c r="D79" i="318"/>
  <c r="G79" i="318"/>
  <c r="H79" i="318"/>
  <c r="A80" i="318"/>
  <c r="B80" i="318"/>
  <c r="C80" i="318"/>
  <c r="D80" i="318"/>
  <c r="G80" i="318"/>
  <c r="H80" i="318"/>
  <c r="A81" i="318"/>
  <c r="B81" i="318"/>
  <c r="C81" i="318"/>
  <c r="D81" i="318"/>
  <c r="G81" i="318"/>
  <c r="H81" i="318"/>
  <c r="A82" i="318"/>
  <c r="B82" i="318"/>
  <c r="C82" i="318"/>
  <c r="D82" i="318"/>
  <c r="G82" i="318"/>
  <c r="H82" i="318"/>
  <c r="A83" i="318"/>
  <c r="B83" i="318"/>
  <c r="C83" i="318"/>
  <c r="D83" i="318"/>
  <c r="G83" i="318"/>
  <c r="H83" i="318"/>
  <c r="A84" i="318"/>
  <c r="B84" i="318"/>
  <c r="C84" i="318"/>
  <c r="D84" i="318"/>
  <c r="G84" i="318"/>
  <c r="H84" i="318"/>
  <c r="A85" i="318"/>
  <c r="B85" i="318"/>
  <c r="C85" i="318"/>
  <c r="D85" i="318"/>
  <c r="G85" i="318"/>
  <c r="H85" i="318"/>
  <c r="A86" i="318"/>
  <c r="B86" i="318"/>
  <c r="C86" i="318"/>
  <c r="D86" i="318"/>
  <c r="G86" i="318"/>
  <c r="H86" i="318"/>
  <c r="A87" i="318"/>
  <c r="B87" i="318"/>
  <c r="C87" i="318"/>
  <c r="D87" i="318"/>
  <c r="G87" i="318"/>
  <c r="H87" i="318"/>
  <c r="A88" i="318"/>
  <c r="B88" i="318"/>
  <c r="C88" i="318"/>
  <c r="D88" i="318"/>
  <c r="G88" i="318"/>
  <c r="H88" i="318"/>
  <c r="A89" i="318"/>
  <c r="B89" i="318"/>
  <c r="C89" i="318"/>
  <c r="D89" i="318"/>
  <c r="G89" i="318"/>
  <c r="H89" i="318"/>
  <c r="A90" i="318"/>
  <c r="B90" i="318"/>
  <c r="C90" i="318"/>
  <c r="D90" i="318"/>
  <c r="G90" i="318"/>
  <c r="H90" i="318"/>
  <c r="A91" i="318"/>
  <c r="B91" i="318"/>
  <c r="C91" i="318"/>
  <c r="D91" i="318"/>
  <c r="G91" i="318"/>
  <c r="H91" i="318"/>
  <c r="A92" i="318"/>
  <c r="B92" i="318"/>
  <c r="C92" i="318"/>
  <c r="D92" i="318"/>
  <c r="G92" i="318"/>
  <c r="H92" i="318"/>
  <c r="A93" i="318"/>
  <c r="B93" i="318"/>
  <c r="C93" i="318"/>
  <c r="D93" i="318"/>
  <c r="G93" i="318"/>
  <c r="H93" i="318"/>
  <c r="A94" i="318"/>
  <c r="B94" i="318"/>
  <c r="C94" i="318"/>
  <c r="D94" i="318"/>
  <c r="G94" i="318"/>
  <c r="H94" i="318"/>
  <c r="A95" i="318"/>
  <c r="B95" i="318"/>
  <c r="C95" i="318"/>
  <c r="D95" i="318"/>
  <c r="G95" i="318"/>
  <c r="H95" i="318"/>
  <c r="A96" i="318"/>
  <c r="B96" i="318"/>
  <c r="C96" i="318"/>
  <c r="D96" i="318"/>
  <c r="G96" i="318"/>
  <c r="H96" i="318"/>
  <c r="A97" i="318"/>
  <c r="B97" i="318"/>
  <c r="C97" i="318"/>
  <c r="D97" i="318"/>
  <c r="G97" i="318"/>
  <c r="H97" i="318"/>
  <c r="A98" i="318"/>
  <c r="B98" i="318"/>
  <c r="C98" i="318"/>
  <c r="D98" i="318"/>
  <c r="G98" i="318"/>
  <c r="H98" i="318"/>
  <c r="N303" i="314"/>
  <c r="N100" i="314"/>
  <c r="N4" i="314"/>
  <c r="N201" i="314"/>
  <c r="O304" i="314"/>
  <c r="O305" i="314" s="1"/>
  <c r="N305" i="314" s="1"/>
  <c r="O101" i="314"/>
  <c r="O5" i="314"/>
  <c r="A302" i="314"/>
  <c r="B303" i="314" s="1"/>
  <c r="B304" i="314" s="1"/>
  <c r="B305" i="314" s="1"/>
  <c r="B306" i="314" s="1"/>
  <c r="B307" i="314" s="1"/>
  <c r="B308" i="314" s="1"/>
  <c r="B309" i="314" s="1"/>
  <c r="B310" i="314" s="1"/>
  <c r="B311" i="314" s="1"/>
  <c r="B312" i="314" s="1"/>
  <c r="B313" i="314" s="1"/>
  <c r="B314" i="314" s="1"/>
  <c r="B315" i="314" s="1"/>
  <c r="B316" i="314" s="1"/>
  <c r="B317" i="314" s="1"/>
  <c r="B318" i="314" s="1"/>
  <c r="B319" i="314" s="1"/>
  <c r="B320" i="314" s="1"/>
  <c r="B321" i="314" s="1"/>
  <c r="B322" i="314" s="1"/>
  <c r="B323" i="314" s="1"/>
  <c r="B324" i="314" s="1"/>
  <c r="B325" i="314" s="1"/>
  <c r="B326" i="314" s="1"/>
  <c r="B327" i="314" s="1"/>
  <c r="B328" i="314" s="1"/>
  <c r="B329" i="314" s="1"/>
  <c r="B330" i="314" s="1"/>
  <c r="B331" i="314" s="1"/>
  <c r="B332" i="314" s="1"/>
  <c r="B333" i="314" s="1"/>
  <c r="B334" i="314" s="1"/>
  <c r="B335" i="314" s="1"/>
  <c r="B336" i="314" s="1"/>
  <c r="B337" i="314" s="1"/>
  <c r="B338" i="314" s="1"/>
  <c r="B339" i="314" s="1"/>
  <c r="B340" i="314" s="1"/>
  <c r="B341" i="314" s="1"/>
  <c r="B342" i="314" s="1"/>
  <c r="B343" i="314" s="1"/>
  <c r="B344" i="314" s="1"/>
  <c r="B345" i="314" s="1"/>
  <c r="B346" i="314" s="1"/>
  <c r="B347" i="314" s="1"/>
  <c r="B348" i="314" s="1"/>
  <c r="B349" i="314" s="1"/>
  <c r="B350" i="314" s="1"/>
  <c r="B351" i="314" s="1"/>
  <c r="B352" i="314" s="1"/>
  <c r="B353" i="314" s="1"/>
  <c r="B354" i="314" s="1"/>
  <c r="B355" i="314" s="1"/>
  <c r="B356" i="314" s="1"/>
  <c r="B357" i="314" s="1"/>
  <c r="B358" i="314" s="1"/>
  <c r="B359" i="314" s="1"/>
  <c r="B360" i="314" s="1"/>
  <c r="B361" i="314" s="1"/>
  <c r="B362" i="314" s="1"/>
  <c r="B363" i="314" s="1"/>
  <c r="B364" i="314" s="1"/>
  <c r="B365" i="314" s="1"/>
  <c r="B366" i="314" s="1"/>
  <c r="B367" i="314" s="1"/>
  <c r="B368" i="314" s="1"/>
  <c r="B369" i="314" s="1"/>
  <c r="B370" i="314" s="1"/>
  <c r="B371" i="314" s="1"/>
  <c r="B372" i="314" s="1"/>
  <c r="B373" i="314" s="1"/>
  <c r="B374" i="314" s="1"/>
  <c r="B375" i="314" s="1"/>
  <c r="B376" i="314" s="1"/>
  <c r="B377" i="314" s="1"/>
  <c r="B378" i="314" s="1"/>
  <c r="B379" i="314" s="1"/>
  <c r="B380" i="314" s="1"/>
  <c r="B381" i="314" s="1"/>
  <c r="B382" i="314" s="1"/>
  <c r="B383" i="314" s="1"/>
  <c r="B384" i="314" s="1"/>
  <c r="B385" i="314" s="1"/>
  <c r="B386" i="314" s="1"/>
  <c r="B387" i="314" s="1"/>
  <c r="B388" i="314" s="1"/>
  <c r="B389" i="314" s="1"/>
  <c r="B390" i="314" s="1"/>
  <c r="B391" i="314" s="1"/>
  <c r="B392" i="314" s="1"/>
  <c r="B393" i="314" s="1"/>
  <c r="B394" i="314" s="1"/>
  <c r="B395" i="314" s="1"/>
  <c r="B396" i="314" s="1"/>
  <c r="B397" i="314" s="1"/>
  <c r="B398" i="314" s="1"/>
  <c r="B399" i="314" s="1"/>
  <c r="B400" i="314" s="1"/>
  <c r="B401" i="314" s="1"/>
  <c r="B402" i="314" s="1"/>
  <c r="B403" i="314" s="1"/>
  <c r="B404" i="314" s="1"/>
  <c r="B405" i="314" s="1"/>
  <c r="B406" i="314" s="1"/>
  <c r="B407" i="314" s="1"/>
  <c r="B408" i="314" s="1"/>
  <c r="B409" i="314" s="1"/>
  <c r="B410" i="314" s="1"/>
  <c r="B411" i="314" s="1"/>
  <c r="B412" i="314" s="1"/>
  <c r="B413" i="314" s="1"/>
  <c r="B414" i="314" s="1"/>
  <c r="B415" i="314" s="1"/>
  <c r="B416" i="314" s="1"/>
  <c r="B417" i="314" s="1"/>
  <c r="B418" i="314" s="1"/>
  <c r="B419" i="314" s="1"/>
  <c r="B420" i="314" s="1"/>
  <c r="B421" i="314" s="1"/>
  <c r="B422" i="314" s="1"/>
  <c r="B423" i="314" s="1"/>
  <c r="B424" i="314" s="1"/>
  <c r="B425" i="314" s="1"/>
  <c r="B426" i="314" s="1"/>
  <c r="B427" i="314" s="1"/>
  <c r="B428" i="314" s="1"/>
  <c r="B429" i="314" s="1"/>
  <c r="B430" i="314" s="1"/>
  <c r="B431" i="314" s="1"/>
  <c r="B432" i="314" s="1"/>
  <c r="B433" i="314" s="1"/>
  <c r="B434" i="314" s="1"/>
  <c r="B435" i="314" s="1"/>
  <c r="F304" i="314"/>
  <c r="F303" i="314"/>
  <c r="F303" i="318" s="1"/>
  <c r="A201" i="314"/>
  <c r="A201" i="318" s="1"/>
  <c r="A99" i="314"/>
  <c r="B100" i="314" s="1"/>
  <c r="B101" i="314" s="1"/>
  <c r="B102" i="314" s="1"/>
  <c r="B103" i="314" s="1"/>
  <c r="B104" i="314" s="1"/>
  <c r="B105" i="314" s="1"/>
  <c r="B106" i="314" s="1"/>
  <c r="B107" i="314" s="1"/>
  <c r="B108" i="314" s="1"/>
  <c r="B109" i="314" s="1"/>
  <c r="B110" i="314" s="1"/>
  <c r="B111" i="314" s="1"/>
  <c r="B112" i="314" s="1"/>
  <c r="B113" i="314" s="1"/>
  <c r="B114" i="314" s="1"/>
  <c r="B115" i="314" s="1"/>
  <c r="B116" i="314" s="1"/>
  <c r="B117" i="314" s="1"/>
  <c r="B118" i="314" s="1"/>
  <c r="B119" i="314" s="1"/>
  <c r="B120" i="314" s="1"/>
  <c r="B121" i="314" s="1"/>
  <c r="B122" i="314" s="1"/>
  <c r="B123" i="314" s="1"/>
  <c r="B124" i="314" s="1"/>
  <c r="B125" i="314" s="1"/>
  <c r="B126" i="314" s="1"/>
  <c r="B127" i="314" s="1"/>
  <c r="B128" i="314" s="1"/>
  <c r="B129" i="314" s="1"/>
  <c r="B130" i="314" s="1"/>
  <c r="B131" i="314" s="1"/>
  <c r="B132" i="314" s="1"/>
  <c r="B133" i="314" s="1"/>
  <c r="B134" i="314" s="1"/>
  <c r="B135" i="314" s="1"/>
  <c r="B136" i="314" s="1"/>
  <c r="B137" i="314" s="1"/>
  <c r="B138" i="314" s="1"/>
  <c r="B139" i="314" s="1"/>
  <c r="B140" i="314" s="1"/>
  <c r="B141" i="314" s="1"/>
  <c r="B142" i="314" s="1"/>
  <c r="B143" i="314" s="1"/>
  <c r="B144" i="314" s="1"/>
  <c r="B145" i="314" s="1"/>
  <c r="B146" i="314" s="1"/>
  <c r="B147" i="314" s="1"/>
  <c r="B148" i="314" s="1"/>
  <c r="B149" i="314" s="1"/>
  <c r="B150" i="314" s="1"/>
  <c r="B151" i="314" s="1"/>
  <c r="B152" i="314" s="1"/>
  <c r="B153" i="314" s="1"/>
  <c r="B154" i="314" s="1"/>
  <c r="B155" i="314" s="1"/>
  <c r="B156" i="314" s="1"/>
  <c r="B157" i="314" s="1"/>
  <c r="B158" i="314" s="1"/>
  <c r="B159" i="314" s="1"/>
  <c r="B160" i="314" s="1"/>
  <c r="B161" i="314" s="1"/>
  <c r="B162" i="314" s="1"/>
  <c r="B163" i="314" s="1"/>
  <c r="B164" i="314" s="1"/>
  <c r="B165" i="314" s="1"/>
  <c r="B166" i="314" s="1"/>
  <c r="B167" i="314" s="1"/>
  <c r="B168" i="314" s="1"/>
  <c r="B169" i="314" s="1"/>
  <c r="B170" i="314" s="1"/>
  <c r="B171" i="314" s="1"/>
  <c r="B172" i="314" s="1"/>
  <c r="B173" i="314" s="1"/>
  <c r="B174" i="314" s="1"/>
  <c r="B175" i="314" s="1"/>
  <c r="B176" i="314" s="1"/>
  <c r="B177" i="314" s="1"/>
  <c r="B178" i="314" s="1"/>
  <c r="B179" i="314" s="1"/>
  <c r="B180" i="314" s="1"/>
  <c r="B181" i="314" s="1"/>
  <c r="B182" i="314" s="1"/>
  <c r="B183" i="314" s="1"/>
  <c r="B184" i="314" s="1"/>
  <c r="B185" i="314" s="1"/>
  <c r="B186" i="314" s="1"/>
  <c r="B187" i="314" s="1"/>
  <c r="B188" i="314" s="1"/>
  <c r="B189" i="314" s="1"/>
  <c r="B190" i="314" s="1"/>
  <c r="B191" i="314" s="1"/>
  <c r="B192" i="314" s="1"/>
  <c r="B193" i="314" s="1"/>
  <c r="B194" i="314" s="1"/>
  <c r="B195" i="314" s="1"/>
  <c r="B196" i="314" s="1"/>
  <c r="B197" i="314" s="1"/>
  <c r="B198" i="314" s="1"/>
  <c r="B199" i="314" s="1"/>
  <c r="B200" i="314" s="1"/>
  <c r="F203" i="314"/>
  <c r="F204" i="314" s="1"/>
  <c r="F205" i="314" s="1"/>
  <c r="F206" i="314" s="1"/>
  <c r="F207" i="314" s="1"/>
  <c r="F208" i="314" s="1"/>
  <c r="F209" i="314" s="1"/>
  <c r="F202" i="314"/>
  <c r="F202" i="318" s="1"/>
  <c r="C303" i="314"/>
  <c r="C304" i="314" s="1"/>
  <c r="C305" i="314" s="1"/>
  <c r="C306" i="314" s="1"/>
  <c r="C307" i="314" s="1"/>
  <c r="C308" i="314" s="1"/>
  <c r="C309" i="314" s="1"/>
  <c r="C310" i="314" s="1"/>
  <c r="C311" i="314" s="1"/>
  <c r="C312" i="314" s="1"/>
  <c r="C313" i="314" s="1"/>
  <c r="C314" i="314" s="1"/>
  <c r="C315" i="314" s="1"/>
  <c r="C316" i="314" s="1"/>
  <c r="C317" i="314" s="1"/>
  <c r="C318" i="314" s="1"/>
  <c r="C319" i="314" s="1"/>
  <c r="C320" i="314" s="1"/>
  <c r="C321" i="314" s="1"/>
  <c r="C322" i="314" s="1"/>
  <c r="C323" i="314" s="1"/>
  <c r="C324" i="314" s="1"/>
  <c r="C325" i="314" s="1"/>
  <c r="C326" i="314" s="1"/>
  <c r="C327" i="314" s="1"/>
  <c r="C328" i="314" s="1"/>
  <c r="C329" i="314" s="1"/>
  <c r="C330" i="314" s="1"/>
  <c r="C331" i="314" s="1"/>
  <c r="C332" i="314" s="1"/>
  <c r="C333" i="314" s="1"/>
  <c r="C334" i="314" s="1"/>
  <c r="C335" i="314" s="1"/>
  <c r="C336" i="314" s="1"/>
  <c r="C337" i="314" s="1"/>
  <c r="C338" i="314" s="1"/>
  <c r="C339" i="314" s="1"/>
  <c r="C340" i="314" s="1"/>
  <c r="C341" i="314" s="1"/>
  <c r="C342" i="314" s="1"/>
  <c r="C343" i="314" s="1"/>
  <c r="C344" i="314" s="1"/>
  <c r="C345" i="314" s="1"/>
  <c r="C346" i="314" s="1"/>
  <c r="C347" i="314" s="1"/>
  <c r="C348" i="314" s="1"/>
  <c r="C349" i="314" s="1"/>
  <c r="C350" i="314" s="1"/>
  <c r="C351" i="314" s="1"/>
  <c r="C352" i="314" s="1"/>
  <c r="C353" i="314" s="1"/>
  <c r="C354" i="314" s="1"/>
  <c r="C355" i="314" s="1"/>
  <c r="C356" i="314" s="1"/>
  <c r="C357" i="314" s="1"/>
  <c r="C358" i="314" s="1"/>
  <c r="C359" i="314" s="1"/>
  <c r="C360" i="314" s="1"/>
  <c r="C361" i="314" s="1"/>
  <c r="C362" i="314" s="1"/>
  <c r="C363" i="314" s="1"/>
  <c r="C364" i="314" s="1"/>
  <c r="C365" i="314" s="1"/>
  <c r="C366" i="314" s="1"/>
  <c r="C367" i="314" s="1"/>
  <c r="C368" i="314" s="1"/>
  <c r="C369" i="314" s="1"/>
  <c r="C370" i="314" s="1"/>
  <c r="C371" i="314" s="1"/>
  <c r="C372" i="314" s="1"/>
  <c r="C373" i="314" s="1"/>
  <c r="C374" i="314" s="1"/>
  <c r="C375" i="314" s="1"/>
  <c r="C376" i="314" s="1"/>
  <c r="C377" i="314" s="1"/>
  <c r="C378" i="314" s="1"/>
  <c r="C379" i="314" s="1"/>
  <c r="C380" i="314" s="1"/>
  <c r="C381" i="314" s="1"/>
  <c r="C382" i="314" s="1"/>
  <c r="C383" i="314" s="1"/>
  <c r="C384" i="314" s="1"/>
  <c r="C385" i="314" s="1"/>
  <c r="C386" i="314" s="1"/>
  <c r="C387" i="314" s="1"/>
  <c r="C388" i="314" s="1"/>
  <c r="C389" i="314" s="1"/>
  <c r="C390" i="314" s="1"/>
  <c r="C391" i="314" s="1"/>
  <c r="C392" i="314" s="1"/>
  <c r="C393" i="314" s="1"/>
  <c r="C394" i="314" s="1"/>
  <c r="C395" i="314" s="1"/>
  <c r="C396" i="314" s="1"/>
  <c r="C397" i="314" s="1"/>
  <c r="C398" i="314" s="1"/>
  <c r="C399" i="314" s="1"/>
  <c r="C400" i="314" s="1"/>
  <c r="C401" i="314" s="1"/>
  <c r="C402" i="314" s="1"/>
  <c r="C403" i="314" s="1"/>
  <c r="C404" i="314" s="1"/>
  <c r="C405" i="314" s="1"/>
  <c r="C406" i="314" s="1"/>
  <c r="C407" i="314" s="1"/>
  <c r="C408" i="314" s="1"/>
  <c r="C409" i="314" s="1"/>
  <c r="C410" i="314" s="1"/>
  <c r="C411" i="314" s="1"/>
  <c r="C412" i="314" s="1"/>
  <c r="C413" i="314" s="1"/>
  <c r="C414" i="314" s="1"/>
  <c r="C415" i="314" s="1"/>
  <c r="C416" i="314" s="1"/>
  <c r="C417" i="314" s="1"/>
  <c r="C418" i="314" s="1"/>
  <c r="C419" i="314" s="1"/>
  <c r="C420" i="314" s="1"/>
  <c r="C421" i="314" s="1"/>
  <c r="C422" i="314" s="1"/>
  <c r="C423" i="314" s="1"/>
  <c r="C424" i="314" s="1"/>
  <c r="C425" i="314" s="1"/>
  <c r="C426" i="314" s="1"/>
  <c r="C427" i="314" s="1"/>
  <c r="C428" i="314" s="1"/>
  <c r="C429" i="314" s="1"/>
  <c r="C430" i="314" s="1"/>
  <c r="C431" i="314" s="1"/>
  <c r="C432" i="314" s="1"/>
  <c r="C433" i="314" s="1"/>
  <c r="C434" i="314" s="1"/>
  <c r="C435" i="314" s="1"/>
  <c r="N302" i="314"/>
  <c r="F101" i="314"/>
  <c r="F100" i="314"/>
  <c r="F100" i="318" s="1"/>
  <c r="N99" i="314"/>
  <c r="F4" i="314"/>
  <c r="F5" i="314" s="1"/>
  <c r="C17" i="312"/>
  <c r="C17" i="317" s="1"/>
  <c r="D35" i="312"/>
  <c r="F3" i="313" s="1"/>
  <c r="D33" i="312"/>
  <c r="D3" i="313" s="1"/>
  <c r="A3" i="314"/>
  <c r="C4" i="314" s="1"/>
  <c r="C4" i="318" s="1"/>
  <c r="N3" i="314"/>
  <c r="A28" i="316"/>
  <c r="A15" i="311"/>
  <c r="A29" i="311"/>
  <c r="A18" i="311"/>
  <c r="A9" i="312" s="1"/>
  <c r="A26" i="311"/>
  <c r="A25" i="316" s="1"/>
  <c r="H439" i="318"/>
  <c r="G439" i="318"/>
  <c r="F439" i="318"/>
  <c r="D439" i="318"/>
  <c r="C439" i="318"/>
  <c r="B439" i="318"/>
  <c r="A439" i="318"/>
  <c r="A438" i="318"/>
  <c r="H437" i="318"/>
  <c r="G437" i="318"/>
  <c r="F437" i="318"/>
  <c r="D437" i="318"/>
  <c r="C437" i="318"/>
  <c r="B437" i="318"/>
  <c r="A437" i="318"/>
  <c r="A436" i="318"/>
  <c r="H303" i="318"/>
  <c r="G303" i="318"/>
  <c r="D303" i="318"/>
  <c r="A303" i="318"/>
  <c r="H202" i="318"/>
  <c r="G202" i="318"/>
  <c r="D202" i="318"/>
  <c r="A202" i="318"/>
  <c r="H100" i="318"/>
  <c r="G100" i="318"/>
  <c r="D100" i="318"/>
  <c r="A100" i="318"/>
  <c r="H4" i="318"/>
  <c r="G4" i="318"/>
  <c r="D4" i="318"/>
  <c r="A4" i="318"/>
  <c r="D35" i="317"/>
  <c r="A31" i="317"/>
  <c r="A9" i="317"/>
  <c r="F6" i="317"/>
  <c r="A22" i="316"/>
  <c r="A18" i="316"/>
  <c r="A15" i="316"/>
  <c r="A30" i="312"/>
  <c r="A30" i="317" s="1"/>
  <c r="BV383" i="254"/>
  <c r="BU380" i="254"/>
  <c r="BQ395" i="254"/>
  <c r="C397" i="254"/>
  <c r="BQ397" i="254"/>
  <c r="B398" i="254"/>
  <c r="C398" i="254"/>
  <c r="BQ400" i="254"/>
  <c r="BQ401" i="254"/>
  <c r="BQ402" i="254"/>
  <c r="BQ403" i="254"/>
  <c r="BQ404" i="254"/>
  <c r="BQ405" i="254"/>
  <c r="D406" i="254"/>
  <c r="AW406" i="254"/>
  <c r="BV368" i="254"/>
  <c r="BU365" i="254"/>
  <c r="BV353" i="254"/>
  <c r="BU350" i="254"/>
  <c r="BV338" i="254"/>
  <c r="BU335" i="254"/>
  <c r="BV323" i="254"/>
  <c r="BU320" i="254"/>
  <c r="BV308" i="254"/>
  <c r="BU305" i="254"/>
  <c r="BV293" i="254"/>
  <c r="BU290" i="254"/>
  <c r="BV278" i="254"/>
  <c r="BU275" i="254"/>
  <c r="BV263" i="254"/>
  <c r="BU260" i="254"/>
  <c r="BV248" i="254"/>
  <c r="BU245" i="254"/>
  <c r="BV233" i="254"/>
  <c r="BU230" i="254"/>
  <c r="BV218" i="254"/>
  <c r="BU215" i="254"/>
  <c r="BV203" i="254"/>
  <c r="BU200" i="254"/>
  <c r="BV188" i="254"/>
  <c r="BU185" i="254"/>
  <c r="BV173" i="254"/>
  <c r="BU170" i="254"/>
  <c r="BV158" i="254"/>
  <c r="BU155" i="254"/>
  <c r="BV143" i="254"/>
  <c r="BU140" i="254"/>
  <c r="BV128" i="254"/>
  <c r="BU125" i="254"/>
  <c r="BV113" i="254"/>
  <c r="BU110" i="254"/>
  <c r="BV98" i="254"/>
  <c r="BU95" i="254"/>
  <c r="K15" i="11"/>
  <c r="K17" i="11"/>
  <c r="K18" i="11"/>
  <c r="K19" i="11"/>
  <c r="K20" i="11"/>
  <c r="K21" i="11"/>
  <c r="K22" i="11"/>
  <c r="K23" i="11"/>
  <c r="K24" i="11"/>
  <c r="K25" i="11"/>
  <c r="K26" i="11"/>
  <c r="K28" i="11"/>
  <c r="K29" i="11"/>
  <c r="K30" i="11"/>
  <c r="K31" i="11"/>
  <c r="K32" i="11"/>
  <c r="K33" i="11"/>
  <c r="K34" i="11"/>
  <c r="K35" i="11"/>
  <c r="K37" i="11"/>
  <c r="K38" i="11"/>
  <c r="K39" i="11"/>
  <c r="K40" i="11"/>
  <c r="K42" i="11"/>
  <c r="K43" i="11"/>
  <c r="K45" i="11"/>
  <c r="K46" i="11"/>
  <c r="K47" i="11"/>
  <c r="K50" i="11"/>
  <c r="K51" i="11"/>
  <c r="K52" i="11"/>
  <c r="K53" i="11"/>
  <c r="K54" i="11"/>
  <c r="K55" i="11"/>
  <c r="K56" i="11"/>
  <c r="K57" i="11"/>
  <c r="K58" i="11"/>
  <c r="K59" i="11"/>
  <c r="K61" i="11"/>
  <c r="K63" i="11"/>
  <c r="K64" i="11"/>
  <c r="K65" i="11"/>
  <c r="K66" i="11"/>
  <c r="K69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W16" i="153"/>
  <c r="W17" i="153"/>
  <c r="W18" i="153"/>
  <c r="W19" i="153"/>
  <c r="W20" i="153"/>
  <c r="W21" i="153"/>
  <c r="W22" i="153"/>
  <c r="W23" i="153"/>
  <c r="W24" i="153"/>
  <c r="W25" i="153"/>
  <c r="W26" i="153"/>
  <c r="W27" i="153"/>
  <c r="W28" i="153"/>
  <c r="W29" i="153"/>
  <c r="W30" i="153"/>
  <c r="W31" i="153"/>
  <c r="W32" i="153"/>
  <c r="W33" i="153"/>
  <c r="W34" i="153"/>
  <c r="W35" i="153"/>
  <c r="W36" i="153"/>
  <c r="W37" i="153"/>
  <c r="W38" i="153"/>
  <c r="W39" i="153"/>
  <c r="W40" i="153"/>
  <c r="W41" i="153"/>
  <c r="W42" i="153"/>
  <c r="W43" i="153"/>
  <c r="W44" i="153"/>
  <c r="W45" i="153"/>
  <c r="W46" i="153"/>
  <c r="W47" i="153"/>
  <c r="W48" i="153"/>
  <c r="W49" i="153"/>
  <c r="W50" i="153"/>
  <c r="W51" i="153"/>
  <c r="W52" i="153"/>
  <c r="W53" i="153"/>
  <c r="W54" i="153"/>
  <c r="W55" i="153"/>
  <c r="W56" i="153"/>
  <c r="W57" i="153"/>
  <c r="W58" i="153"/>
  <c r="W59" i="153"/>
  <c r="W60" i="153"/>
  <c r="W61" i="153"/>
  <c r="W62" i="153"/>
  <c r="W63" i="153"/>
  <c r="W64" i="153"/>
  <c r="W65" i="153"/>
  <c r="W66" i="153"/>
  <c r="W67" i="153"/>
  <c r="W68" i="153"/>
  <c r="W69" i="153"/>
  <c r="W70" i="153"/>
  <c r="W71" i="153"/>
  <c r="W72" i="153"/>
  <c r="W73" i="153"/>
  <c r="W74" i="153"/>
  <c r="W75" i="153"/>
  <c r="W76" i="153"/>
  <c r="W77" i="153"/>
  <c r="W78" i="153"/>
  <c r="W79" i="153"/>
  <c r="W80" i="153"/>
  <c r="W81" i="153"/>
  <c r="W82" i="153"/>
  <c r="W83" i="153"/>
  <c r="W84" i="153"/>
  <c r="W85" i="153"/>
  <c r="W86" i="153"/>
  <c r="W87" i="153"/>
  <c r="W88" i="153"/>
  <c r="W89" i="153"/>
  <c r="W90" i="153"/>
  <c r="W91" i="153"/>
  <c r="W92" i="153"/>
  <c r="W93" i="153"/>
  <c r="W94" i="153"/>
  <c r="W95" i="153"/>
  <c r="W96" i="153"/>
  <c r="W97" i="153"/>
  <c r="W98" i="153"/>
  <c r="W99" i="153"/>
  <c r="W100" i="153"/>
  <c r="W101" i="153"/>
  <c r="W102" i="153"/>
  <c r="W103" i="153"/>
  <c r="W104" i="153"/>
  <c r="W105" i="153"/>
  <c r="W106" i="153"/>
  <c r="W107" i="153"/>
  <c r="W108" i="153"/>
  <c r="W109" i="153"/>
  <c r="W110" i="153"/>
  <c r="W111" i="153"/>
  <c r="W112" i="153"/>
  <c r="W113" i="153"/>
  <c r="W114" i="153"/>
  <c r="W115" i="153"/>
  <c r="W116" i="153"/>
  <c r="W117" i="153"/>
  <c r="W118" i="153"/>
  <c r="W119" i="153"/>
  <c r="W120" i="153"/>
  <c r="W121" i="153"/>
  <c r="W122" i="153"/>
  <c r="W123" i="153"/>
  <c r="W124" i="153"/>
  <c r="W125" i="153"/>
  <c r="W126" i="153"/>
  <c r="W127" i="153"/>
  <c r="W128" i="153"/>
  <c r="W129" i="153"/>
  <c r="W130" i="153"/>
  <c r="W131" i="153"/>
  <c r="W132" i="153"/>
  <c r="W133" i="153"/>
  <c r="W134" i="153"/>
  <c r="W135" i="153"/>
  <c r="W136" i="153"/>
  <c r="W137" i="153"/>
  <c r="W138" i="153"/>
  <c r="W139" i="153"/>
  <c r="W140" i="153"/>
  <c r="W141" i="153"/>
  <c r="W142" i="153"/>
  <c r="W143" i="153"/>
  <c r="W144" i="153"/>
  <c r="W145" i="153"/>
  <c r="W146" i="153"/>
  <c r="W147" i="153"/>
  <c r="W148" i="153"/>
  <c r="W149" i="153"/>
  <c r="W150" i="153"/>
  <c r="W151" i="153"/>
  <c r="W152" i="153"/>
  <c r="W153" i="153"/>
  <c r="W154" i="153"/>
  <c r="W155" i="153"/>
  <c r="W156" i="153"/>
  <c r="W157" i="153"/>
  <c r="W158" i="153"/>
  <c r="W159" i="153"/>
  <c r="W160" i="153"/>
  <c r="W161" i="153"/>
  <c r="W162" i="153"/>
  <c r="W163" i="153"/>
  <c r="W164" i="153"/>
  <c r="W165" i="153"/>
  <c r="W166" i="153"/>
  <c r="W167" i="153"/>
  <c r="W168" i="153"/>
  <c r="W169" i="153"/>
  <c r="W170" i="153"/>
  <c r="W171" i="153"/>
  <c r="W172" i="153"/>
  <c r="W173" i="153"/>
  <c r="W174" i="153"/>
  <c r="W175" i="153"/>
  <c r="W176" i="153"/>
  <c r="W177" i="153"/>
  <c r="W178" i="153"/>
  <c r="W179" i="153"/>
  <c r="W180" i="153"/>
  <c r="W181" i="153"/>
  <c r="W182" i="153"/>
  <c r="W183" i="153"/>
  <c r="W184" i="153"/>
  <c r="W185" i="153"/>
  <c r="W186" i="153"/>
  <c r="W187" i="153"/>
  <c r="W188" i="153"/>
  <c r="W189" i="153"/>
  <c r="W190" i="153"/>
  <c r="W191" i="153"/>
  <c r="W192" i="153"/>
  <c r="W193" i="153"/>
  <c r="W194" i="153"/>
  <c r="W195" i="153"/>
  <c r="W196" i="153"/>
  <c r="W197" i="153"/>
  <c r="W198" i="153"/>
  <c r="W199" i="153"/>
  <c r="W200" i="153"/>
  <c r="W201" i="153"/>
  <c r="W202" i="153"/>
  <c r="W203" i="153"/>
  <c r="W204" i="153"/>
  <c r="W205" i="153"/>
  <c r="W206" i="153"/>
  <c r="W207" i="153"/>
  <c r="W208" i="153"/>
  <c r="W209" i="153"/>
  <c r="W210" i="153"/>
  <c r="W211" i="153"/>
  <c r="W212" i="153"/>
  <c r="W213" i="153"/>
  <c r="W214" i="153"/>
  <c r="W215" i="153"/>
  <c r="W216" i="153"/>
  <c r="W217" i="153"/>
  <c r="W218" i="153"/>
  <c r="W219" i="153"/>
  <c r="W220" i="153"/>
  <c r="W221" i="153"/>
  <c r="W222" i="153"/>
  <c r="W223" i="153"/>
  <c r="W224" i="153"/>
  <c r="W225" i="153"/>
  <c r="W226" i="153"/>
  <c r="W227" i="153"/>
  <c r="W228" i="153"/>
  <c r="W229" i="153"/>
  <c r="W230" i="153"/>
  <c r="W231" i="153"/>
  <c r="W232" i="153"/>
  <c r="W233" i="153"/>
  <c r="W234" i="153"/>
  <c r="W235" i="153"/>
  <c r="W236" i="153"/>
  <c r="W237" i="153"/>
  <c r="W238" i="153"/>
  <c r="W239" i="153"/>
  <c r="W240" i="153"/>
  <c r="W241" i="153"/>
  <c r="W242" i="153"/>
  <c r="W243" i="153"/>
  <c r="W244" i="153"/>
  <c r="W245" i="153"/>
  <c r="W246" i="153"/>
  <c r="W247" i="153"/>
  <c r="W248" i="153"/>
  <c r="W249" i="153"/>
  <c r="W250" i="153"/>
  <c r="W251" i="153"/>
  <c r="W252" i="153"/>
  <c r="W253" i="153"/>
  <c r="W254" i="153"/>
  <c r="W255" i="153"/>
  <c r="W256" i="153"/>
  <c r="W257" i="153"/>
  <c r="W258" i="153"/>
  <c r="W259" i="153"/>
  <c r="W260" i="153"/>
  <c r="W261" i="153"/>
  <c r="W262" i="153"/>
  <c r="W263" i="153"/>
  <c r="W264" i="153"/>
  <c r="W265" i="153"/>
  <c r="W266" i="153"/>
  <c r="W267" i="153"/>
  <c r="W268" i="153"/>
  <c r="W269" i="153"/>
  <c r="W270" i="153"/>
  <c r="W271" i="153"/>
  <c r="W272" i="153"/>
  <c r="W273" i="153"/>
  <c r="K274" i="153"/>
  <c r="W274" i="153"/>
  <c r="W275" i="153"/>
  <c r="W276" i="153"/>
  <c r="W277" i="153"/>
  <c r="W278" i="153"/>
  <c r="W279" i="153"/>
  <c r="W280" i="153"/>
  <c r="W281" i="153"/>
  <c r="W282" i="153"/>
  <c r="W283" i="153"/>
  <c r="W284" i="153"/>
  <c r="W285" i="153"/>
  <c r="W286" i="153"/>
  <c r="W287" i="153"/>
  <c r="W288" i="153"/>
  <c r="W289" i="153"/>
  <c r="W290" i="153"/>
  <c r="W291" i="153"/>
  <c r="W292" i="153"/>
  <c r="W293" i="153"/>
  <c r="W294" i="153"/>
  <c r="W295" i="153"/>
  <c r="W296" i="153"/>
  <c r="W297" i="153"/>
  <c r="W298" i="153"/>
  <c r="W299" i="153"/>
  <c r="W300" i="153"/>
  <c r="W301" i="153"/>
  <c r="W302" i="153"/>
  <c r="W303" i="153"/>
  <c r="W304" i="153"/>
  <c r="W305" i="153"/>
  <c r="W306" i="153"/>
  <c r="W307" i="153"/>
  <c r="W308" i="153"/>
  <c r="W309" i="153"/>
  <c r="W310" i="153"/>
  <c r="W311" i="153"/>
  <c r="W312" i="153"/>
  <c r="W313" i="153"/>
  <c r="W314" i="153"/>
  <c r="W315" i="153"/>
  <c r="W316" i="153"/>
  <c r="W317" i="153"/>
  <c r="W318" i="153"/>
  <c r="W319" i="153"/>
  <c r="W320" i="153"/>
  <c r="W321" i="153"/>
  <c r="W322" i="153"/>
  <c r="W323" i="153"/>
  <c r="W324" i="153"/>
  <c r="W325" i="153"/>
  <c r="W326" i="153"/>
  <c r="W327" i="153"/>
  <c r="W328" i="153"/>
  <c r="W329" i="153"/>
  <c r="W330" i="153"/>
  <c r="W331" i="153"/>
  <c r="W332" i="153"/>
  <c r="W333" i="153"/>
  <c r="W334" i="153"/>
  <c r="W335" i="153"/>
  <c r="W336" i="153"/>
  <c r="W337" i="153"/>
  <c r="W338" i="153"/>
  <c r="W339" i="153"/>
  <c r="W340" i="153"/>
  <c r="W341" i="153"/>
  <c r="W342" i="153"/>
  <c r="W343" i="153"/>
  <c r="W344" i="153"/>
  <c r="W345" i="153"/>
  <c r="W346" i="153"/>
  <c r="W347" i="153"/>
  <c r="W348" i="153"/>
  <c r="W349" i="153"/>
  <c r="W350" i="153"/>
  <c r="W351" i="153"/>
  <c r="W352" i="153"/>
  <c r="W353" i="153"/>
  <c r="W354" i="153"/>
  <c r="W355" i="153"/>
  <c r="W356" i="153"/>
  <c r="W357" i="153"/>
  <c r="W358" i="153"/>
  <c r="W359" i="153"/>
  <c r="W360" i="153"/>
  <c r="W361" i="153"/>
  <c r="W362" i="153"/>
  <c r="W363" i="153"/>
  <c r="W364" i="153"/>
  <c r="W365" i="153"/>
  <c r="W366" i="153"/>
  <c r="W367" i="153"/>
  <c r="W368" i="153"/>
  <c r="W369" i="153"/>
  <c r="W370" i="153"/>
  <c r="W371" i="153"/>
  <c r="W372" i="153"/>
  <c r="W373" i="153"/>
  <c r="W374" i="153"/>
  <c r="W375" i="153"/>
  <c r="W376" i="153"/>
  <c r="W377" i="153"/>
  <c r="W378" i="153"/>
  <c r="W379" i="153"/>
  <c r="W380" i="153"/>
  <c r="W381" i="153"/>
  <c r="W382" i="153"/>
  <c r="W383" i="153"/>
  <c r="W384" i="153"/>
  <c r="W385" i="153"/>
  <c r="W386" i="153"/>
  <c r="W387" i="153"/>
  <c r="W388" i="153"/>
  <c r="W389" i="153"/>
  <c r="W390" i="153"/>
  <c r="W391" i="153"/>
  <c r="W392" i="153"/>
  <c r="W393" i="153"/>
  <c r="W394" i="153"/>
  <c r="W395" i="153"/>
  <c r="W396" i="153"/>
  <c r="W397" i="153"/>
  <c r="W398" i="153"/>
  <c r="W399" i="153"/>
  <c r="W400" i="153"/>
  <c r="W401" i="153"/>
  <c r="W402" i="153"/>
  <c r="W403" i="153"/>
  <c r="W404" i="153"/>
  <c r="W405" i="153"/>
  <c r="W406" i="153"/>
  <c r="W407" i="153"/>
  <c r="W408" i="153"/>
  <c r="W409" i="153"/>
  <c r="W410" i="153"/>
  <c r="W411" i="153"/>
  <c r="W412" i="153"/>
  <c r="W413" i="153"/>
  <c r="W414" i="153"/>
  <c r="W415" i="153"/>
  <c r="W416" i="153"/>
  <c r="W417" i="153"/>
  <c r="W418" i="153"/>
  <c r="W419" i="153"/>
  <c r="W420" i="153"/>
  <c r="W421" i="153"/>
  <c r="W422" i="153"/>
  <c r="W423" i="153"/>
  <c r="W424" i="153"/>
  <c r="W425" i="153"/>
  <c r="W426" i="153"/>
  <c r="W427" i="153"/>
  <c r="W428" i="153"/>
  <c r="W429" i="153"/>
  <c r="W430" i="153"/>
  <c r="W431" i="153"/>
  <c r="W432" i="153"/>
  <c r="W433" i="153"/>
  <c r="W434" i="153"/>
  <c r="W435" i="153"/>
  <c r="W436" i="153"/>
  <c r="W437" i="153"/>
  <c r="W438" i="153"/>
  <c r="W439" i="153"/>
  <c r="W440" i="153"/>
  <c r="W441" i="153"/>
  <c r="W442" i="153"/>
  <c r="W443" i="153"/>
  <c r="W444" i="153"/>
  <c r="W445" i="153"/>
  <c r="W446" i="153"/>
  <c r="W447" i="153"/>
  <c r="W448" i="153"/>
  <c r="W449" i="153"/>
  <c r="W450" i="153"/>
  <c r="W451" i="153"/>
  <c r="W452" i="153"/>
  <c r="W453" i="153"/>
  <c r="K454" i="153"/>
  <c r="W454" i="153"/>
  <c r="W455" i="153"/>
  <c r="W456" i="153"/>
  <c r="W457" i="153"/>
  <c r="W458" i="153"/>
  <c r="W459" i="153"/>
  <c r="W460" i="153"/>
  <c r="W461" i="153"/>
  <c r="W462" i="153"/>
  <c r="W463" i="153"/>
  <c r="W464" i="153"/>
  <c r="W465" i="153"/>
  <c r="W466" i="153"/>
  <c r="W467" i="153"/>
  <c r="W468" i="153"/>
  <c r="W469" i="153"/>
  <c r="K470" i="153"/>
  <c r="W470" i="153"/>
  <c r="W471" i="153"/>
  <c r="W472" i="153"/>
  <c r="W473" i="153"/>
  <c r="W474" i="153"/>
  <c r="W475" i="153"/>
  <c r="W476" i="153"/>
  <c r="W477" i="153"/>
  <c r="W478" i="153"/>
  <c r="W479" i="153"/>
  <c r="W480" i="153"/>
  <c r="W481" i="153"/>
  <c r="W482" i="153"/>
  <c r="W483" i="153"/>
  <c r="W484" i="153"/>
  <c r="W485" i="153"/>
  <c r="K486" i="153"/>
  <c r="W486" i="153"/>
  <c r="W487" i="153"/>
  <c r="W488" i="153"/>
  <c r="W489" i="153"/>
  <c r="W490" i="153"/>
  <c r="W491" i="153"/>
  <c r="W492" i="153"/>
  <c r="W493" i="153"/>
  <c r="W494" i="153"/>
  <c r="W495" i="153"/>
  <c r="W496" i="153"/>
  <c r="W497" i="153"/>
  <c r="W498" i="153"/>
  <c r="W499" i="153"/>
  <c r="W500" i="153"/>
  <c r="W501" i="153"/>
  <c r="K502" i="153"/>
  <c r="W502" i="153"/>
  <c r="W503" i="153"/>
  <c r="W504" i="153"/>
  <c r="W505" i="153"/>
  <c r="W506" i="153"/>
  <c r="W507" i="153"/>
  <c r="W508" i="153"/>
  <c r="W509" i="153"/>
  <c r="W510" i="153"/>
  <c r="W511" i="153"/>
  <c r="W512" i="153"/>
  <c r="W513" i="153"/>
  <c r="W514" i="153"/>
  <c r="W515" i="153"/>
  <c r="W516" i="153"/>
  <c r="W517" i="153"/>
  <c r="K518" i="153"/>
  <c r="W518" i="153"/>
  <c r="W519" i="153"/>
  <c r="W520" i="153"/>
  <c r="W521" i="153"/>
  <c r="W522" i="153"/>
  <c r="W523" i="153"/>
  <c r="W524" i="153"/>
  <c r="W525" i="153"/>
  <c r="W526" i="153"/>
  <c r="W527" i="153"/>
  <c r="W528" i="153"/>
  <c r="W529" i="153"/>
  <c r="W530" i="153"/>
  <c r="W531" i="153"/>
  <c r="W532" i="153"/>
  <c r="W533" i="153"/>
  <c r="K534" i="153"/>
  <c r="W534" i="153"/>
  <c r="W535" i="153"/>
  <c r="W536" i="153"/>
  <c r="W537" i="153"/>
  <c r="W538" i="153"/>
  <c r="W539" i="153"/>
  <c r="W540" i="153"/>
  <c r="W541" i="153"/>
  <c r="W542" i="153"/>
  <c r="W543" i="153"/>
  <c r="W544" i="153"/>
  <c r="W545" i="153"/>
  <c r="W546" i="153"/>
  <c r="W547" i="153"/>
  <c r="W548" i="153"/>
  <c r="W549" i="153"/>
  <c r="K550" i="153"/>
  <c r="W550" i="153"/>
  <c r="W551" i="153"/>
  <c r="W552" i="153"/>
  <c r="W553" i="153"/>
  <c r="W554" i="153"/>
  <c r="W555" i="153"/>
  <c r="W556" i="153"/>
  <c r="W557" i="153"/>
  <c r="W558" i="153"/>
  <c r="W559" i="153"/>
  <c r="W560" i="153"/>
  <c r="W561" i="153"/>
  <c r="W562" i="153"/>
  <c r="W563" i="153"/>
  <c r="W564" i="153"/>
  <c r="W565" i="153"/>
  <c r="K566" i="153"/>
  <c r="W566" i="153"/>
  <c r="W567" i="153"/>
  <c r="W568" i="153"/>
  <c r="W569" i="153"/>
  <c r="W570" i="153"/>
  <c r="W571" i="153"/>
  <c r="W572" i="153"/>
  <c r="W573" i="153"/>
  <c r="W574" i="153"/>
  <c r="W575" i="153"/>
  <c r="W576" i="153"/>
  <c r="W577" i="153"/>
  <c r="W578" i="153"/>
  <c r="W579" i="153"/>
  <c r="W580" i="153"/>
  <c r="W581" i="153"/>
  <c r="K582" i="153"/>
  <c r="W582" i="153"/>
  <c r="W583" i="153"/>
  <c r="W584" i="153"/>
  <c r="W585" i="153"/>
  <c r="W586" i="153"/>
  <c r="W587" i="153"/>
  <c r="W588" i="153"/>
  <c r="W589" i="153"/>
  <c r="W590" i="153"/>
  <c r="W591" i="153"/>
  <c r="W592" i="153"/>
  <c r="W593" i="153"/>
  <c r="W594" i="153"/>
  <c r="W595" i="153"/>
  <c r="W596" i="153"/>
  <c r="W597" i="153"/>
  <c r="K598" i="153"/>
  <c r="W598" i="153"/>
  <c r="W599" i="153"/>
  <c r="W600" i="153"/>
  <c r="W601" i="153"/>
  <c r="W602" i="153"/>
  <c r="W603" i="153"/>
  <c r="W604" i="153"/>
  <c r="W605" i="153"/>
  <c r="W606" i="153"/>
  <c r="W607" i="153"/>
  <c r="W608" i="153"/>
  <c r="W609" i="153"/>
  <c r="W610" i="153"/>
  <c r="W611" i="153"/>
  <c r="W612" i="153"/>
  <c r="W613" i="153"/>
  <c r="K614" i="153"/>
  <c r="W614" i="153"/>
  <c r="W615" i="153"/>
  <c r="W616" i="153"/>
  <c r="W617" i="153"/>
  <c r="W618" i="153"/>
  <c r="W619" i="153"/>
  <c r="W620" i="153"/>
  <c r="W621" i="153"/>
  <c r="W622" i="153"/>
  <c r="W623" i="153"/>
  <c r="W624" i="153"/>
  <c r="W625" i="153"/>
  <c r="W626" i="153"/>
  <c r="W627" i="153"/>
  <c r="W628" i="153"/>
  <c r="W629" i="153"/>
  <c r="K630" i="153"/>
  <c r="W630" i="153"/>
  <c r="W631" i="153"/>
  <c r="W632" i="153"/>
  <c r="W633" i="153"/>
  <c r="W634" i="153"/>
  <c r="W635" i="153"/>
  <c r="W636" i="153"/>
  <c r="H35" i="153"/>
  <c r="H36" i="153"/>
  <c r="H37" i="153"/>
  <c r="H38" i="153"/>
  <c r="H39" i="153"/>
  <c r="H40" i="153"/>
  <c r="H41" i="153"/>
  <c r="H42" i="153"/>
  <c r="H43" i="153"/>
  <c r="H44" i="153"/>
  <c r="H45" i="153"/>
  <c r="H46" i="153"/>
  <c r="H47" i="153"/>
  <c r="H48" i="153"/>
  <c r="H49" i="153"/>
  <c r="H50" i="153"/>
  <c r="H51" i="153"/>
  <c r="H52" i="153"/>
  <c r="H53" i="153"/>
  <c r="H54" i="153"/>
  <c r="H55" i="153"/>
  <c r="H56" i="153"/>
  <c r="H57" i="153"/>
  <c r="H58" i="153"/>
  <c r="H59" i="153"/>
  <c r="H60" i="153"/>
  <c r="H61" i="153"/>
  <c r="H62" i="153"/>
  <c r="H63" i="153"/>
  <c r="H64" i="153"/>
  <c r="H65" i="153"/>
  <c r="H66" i="153"/>
  <c r="H67" i="153"/>
  <c r="H68" i="153"/>
  <c r="H69" i="153"/>
  <c r="H70" i="153"/>
  <c r="H71" i="153"/>
  <c r="H72" i="153"/>
  <c r="H73" i="153"/>
  <c r="H74" i="153"/>
  <c r="H75" i="153"/>
  <c r="H76" i="153"/>
  <c r="H77" i="153"/>
  <c r="H78" i="153"/>
  <c r="H79" i="153"/>
  <c r="H80" i="153"/>
  <c r="H81" i="153"/>
  <c r="H82" i="153"/>
  <c r="H83" i="153"/>
  <c r="H84" i="153"/>
  <c r="H85" i="153"/>
  <c r="H86" i="153"/>
  <c r="H87" i="153"/>
  <c r="H88" i="153"/>
  <c r="H89" i="153"/>
  <c r="H90" i="153"/>
  <c r="H91" i="153"/>
  <c r="H92" i="153"/>
  <c r="H93" i="153"/>
  <c r="H94" i="153"/>
  <c r="H95" i="153"/>
  <c r="H96" i="153"/>
  <c r="H97" i="153"/>
  <c r="H98" i="153"/>
  <c r="H99" i="153"/>
  <c r="H100" i="153"/>
  <c r="H101" i="153"/>
  <c r="H102" i="153"/>
  <c r="H103" i="153"/>
  <c r="H104" i="153"/>
  <c r="H105" i="153"/>
  <c r="H106" i="153"/>
  <c r="H107" i="153"/>
  <c r="H108" i="153"/>
  <c r="H109" i="153"/>
  <c r="H110" i="153"/>
  <c r="H111" i="153"/>
  <c r="H112" i="153"/>
  <c r="H113" i="153"/>
  <c r="H114" i="153"/>
  <c r="H115" i="153"/>
  <c r="H116" i="153"/>
  <c r="H117" i="153"/>
  <c r="H118" i="153"/>
  <c r="H119" i="153"/>
  <c r="H120" i="153"/>
  <c r="H121" i="153"/>
  <c r="H122" i="153"/>
  <c r="H123" i="153"/>
  <c r="H124" i="153"/>
  <c r="H125" i="153"/>
  <c r="H126" i="153"/>
  <c r="H127" i="153"/>
  <c r="H128" i="153"/>
  <c r="H129" i="153"/>
  <c r="H130" i="153"/>
  <c r="H131" i="153"/>
  <c r="H132" i="153"/>
  <c r="H133" i="153"/>
  <c r="H134" i="153"/>
  <c r="H135" i="153"/>
  <c r="H136" i="153"/>
  <c r="H137" i="153"/>
  <c r="H138" i="153"/>
  <c r="H139" i="153"/>
  <c r="H140" i="153"/>
  <c r="H141" i="153"/>
  <c r="H142" i="153"/>
  <c r="H143" i="153"/>
  <c r="H144" i="153"/>
  <c r="H145" i="153"/>
  <c r="H146" i="153"/>
  <c r="H147" i="153"/>
  <c r="H148" i="153"/>
  <c r="H149" i="153"/>
  <c r="H150" i="153"/>
  <c r="H151" i="153"/>
  <c r="H152" i="153"/>
  <c r="H153" i="153"/>
  <c r="H154" i="153"/>
  <c r="H155" i="153"/>
  <c r="H156" i="153"/>
  <c r="H157" i="153"/>
  <c r="H158" i="153"/>
  <c r="H159" i="153"/>
  <c r="H160" i="153"/>
  <c r="H161" i="153"/>
  <c r="H162" i="153"/>
  <c r="H163" i="153"/>
  <c r="H164" i="153"/>
  <c r="H165" i="153"/>
  <c r="H166" i="153"/>
  <c r="H167" i="153"/>
  <c r="H168" i="153"/>
  <c r="H169" i="153"/>
  <c r="H170" i="153"/>
  <c r="H171" i="153"/>
  <c r="H172" i="153"/>
  <c r="H173" i="153"/>
  <c r="H174" i="153"/>
  <c r="H175" i="153"/>
  <c r="H176" i="153"/>
  <c r="H177" i="153"/>
  <c r="H178" i="153"/>
  <c r="H179" i="153"/>
  <c r="H180" i="153"/>
  <c r="H181" i="153"/>
  <c r="H182" i="153"/>
  <c r="H183" i="153"/>
  <c r="H184" i="153"/>
  <c r="H185" i="153"/>
  <c r="H186" i="153"/>
  <c r="H187" i="153"/>
  <c r="H188" i="153"/>
  <c r="H189" i="153"/>
  <c r="H190" i="153"/>
  <c r="H191" i="153"/>
  <c r="H192" i="153"/>
  <c r="H193" i="153"/>
  <c r="H194" i="153"/>
  <c r="H195" i="153"/>
  <c r="H196" i="153"/>
  <c r="H197" i="153"/>
  <c r="H198" i="153"/>
  <c r="H199" i="153"/>
  <c r="H200" i="153"/>
  <c r="H201" i="153"/>
  <c r="H202" i="153"/>
  <c r="H203" i="153"/>
  <c r="H204" i="153"/>
  <c r="H205" i="153"/>
  <c r="H206" i="153"/>
  <c r="H207" i="153"/>
  <c r="H208" i="153"/>
  <c r="H209" i="153"/>
  <c r="H210" i="153"/>
  <c r="H211" i="153"/>
  <c r="H212" i="153"/>
  <c r="H213" i="153"/>
  <c r="H214" i="153"/>
  <c r="H215" i="153"/>
  <c r="H216" i="153"/>
  <c r="H217" i="153"/>
  <c r="H218" i="153"/>
  <c r="H219" i="153"/>
  <c r="H220" i="153"/>
  <c r="H221" i="153"/>
  <c r="H222" i="153"/>
  <c r="H223" i="153"/>
  <c r="H224" i="153"/>
  <c r="H225" i="153"/>
  <c r="H226" i="153"/>
  <c r="H227" i="153"/>
  <c r="H228" i="153"/>
  <c r="H229" i="153"/>
  <c r="H230" i="153"/>
  <c r="H231" i="153"/>
  <c r="H232" i="153"/>
  <c r="H233" i="153"/>
  <c r="H234" i="153"/>
  <c r="H235" i="153"/>
  <c r="H236" i="153"/>
  <c r="H237" i="153"/>
  <c r="H238" i="153"/>
  <c r="H239" i="153"/>
  <c r="H240" i="153"/>
  <c r="H241" i="153"/>
  <c r="H242" i="153"/>
  <c r="H243" i="153"/>
  <c r="H244" i="153"/>
  <c r="H245" i="153"/>
  <c r="H246" i="153"/>
  <c r="H247" i="153"/>
  <c r="H248" i="153"/>
  <c r="H249" i="153"/>
  <c r="H250" i="153"/>
  <c r="H251" i="153"/>
  <c r="H252" i="153"/>
  <c r="H253" i="153"/>
  <c r="H254" i="153"/>
  <c r="H255" i="153"/>
  <c r="H256" i="153"/>
  <c r="H257" i="153"/>
  <c r="H258" i="153"/>
  <c r="H259" i="153"/>
  <c r="H260" i="153"/>
  <c r="H261" i="153"/>
  <c r="H262" i="153"/>
  <c r="H263" i="153"/>
  <c r="H264" i="153"/>
  <c r="H265" i="153"/>
  <c r="H266" i="153"/>
  <c r="H267" i="153"/>
  <c r="H268" i="153"/>
  <c r="H269" i="153"/>
  <c r="H270" i="153"/>
  <c r="H271" i="153"/>
  <c r="H272" i="153"/>
  <c r="H273" i="153"/>
  <c r="H274" i="153"/>
  <c r="H275" i="153"/>
  <c r="H276" i="153"/>
  <c r="H277" i="153"/>
  <c r="H278" i="153"/>
  <c r="H279" i="153"/>
  <c r="H280" i="153"/>
  <c r="H281" i="153"/>
  <c r="H282" i="153"/>
  <c r="H283" i="153"/>
  <c r="H284" i="153"/>
  <c r="H285" i="153"/>
  <c r="H286" i="153"/>
  <c r="H287" i="153"/>
  <c r="H288" i="153"/>
  <c r="H289" i="153"/>
  <c r="H290" i="153"/>
  <c r="H291" i="153"/>
  <c r="H292" i="153"/>
  <c r="H293" i="153"/>
  <c r="H294" i="153"/>
  <c r="H295" i="153"/>
  <c r="H296" i="153"/>
  <c r="H297" i="153"/>
  <c r="H298" i="153"/>
  <c r="H299" i="153"/>
  <c r="H300" i="153"/>
  <c r="H301" i="153"/>
  <c r="H302" i="153"/>
  <c r="H303" i="153"/>
  <c r="H304" i="153"/>
  <c r="H305" i="153"/>
  <c r="H306" i="153"/>
  <c r="H307" i="153"/>
  <c r="H308" i="153"/>
  <c r="H309" i="153"/>
  <c r="H310" i="153"/>
  <c r="H311" i="153"/>
  <c r="H312" i="153"/>
  <c r="H313" i="153"/>
  <c r="H314" i="153"/>
  <c r="H315" i="153"/>
  <c r="H316" i="153"/>
  <c r="H317" i="153"/>
  <c r="H318" i="153"/>
  <c r="H319" i="153"/>
  <c r="H320" i="153"/>
  <c r="H321" i="153"/>
  <c r="H322" i="153"/>
  <c r="H323" i="153"/>
  <c r="H324" i="153"/>
  <c r="H325" i="153"/>
  <c r="H326" i="153"/>
  <c r="H327" i="153"/>
  <c r="H328" i="153"/>
  <c r="H329" i="153"/>
  <c r="H330" i="153"/>
  <c r="H331" i="153"/>
  <c r="H332" i="153"/>
  <c r="H333" i="153"/>
  <c r="H334" i="153"/>
  <c r="H335" i="153"/>
  <c r="H336" i="153"/>
  <c r="H337" i="153"/>
  <c r="H338" i="153"/>
  <c r="H339" i="153"/>
  <c r="H340" i="153"/>
  <c r="H341" i="153"/>
  <c r="H342" i="153"/>
  <c r="H343" i="153"/>
  <c r="H344" i="153"/>
  <c r="H345" i="153"/>
  <c r="H346" i="153"/>
  <c r="H347" i="153"/>
  <c r="H348" i="153"/>
  <c r="H349" i="153"/>
  <c r="H350" i="153"/>
  <c r="H351" i="153"/>
  <c r="H352" i="153"/>
  <c r="H353" i="153"/>
  <c r="H354" i="153"/>
  <c r="H355" i="153"/>
  <c r="H356" i="153"/>
  <c r="H357" i="153"/>
  <c r="H358" i="153"/>
  <c r="H359" i="153"/>
  <c r="H360" i="153"/>
  <c r="H361" i="153"/>
  <c r="H362" i="153"/>
  <c r="H363" i="153"/>
  <c r="H364" i="153"/>
  <c r="H365" i="153"/>
  <c r="H366" i="153"/>
  <c r="H367" i="153"/>
  <c r="H368" i="153"/>
  <c r="H369" i="153"/>
  <c r="H370" i="153"/>
  <c r="H371" i="153"/>
  <c r="H372" i="153"/>
  <c r="H373" i="153"/>
  <c r="H374" i="153"/>
  <c r="H375" i="153"/>
  <c r="H376" i="153"/>
  <c r="H377" i="153"/>
  <c r="H378" i="153"/>
  <c r="H379" i="153"/>
  <c r="H380" i="153"/>
  <c r="H381" i="153"/>
  <c r="H382" i="153"/>
  <c r="H383" i="153"/>
  <c r="H384" i="153"/>
  <c r="H385" i="153"/>
  <c r="H386" i="153"/>
  <c r="H387" i="153"/>
  <c r="H388" i="153"/>
  <c r="H389" i="153"/>
  <c r="H390" i="153"/>
  <c r="H391" i="153"/>
  <c r="H392" i="153"/>
  <c r="H393" i="153"/>
  <c r="H394" i="153"/>
  <c r="H395" i="153"/>
  <c r="H396" i="153"/>
  <c r="H397" i="153"/>
  <c r="H398" i="153"/>
  <c r="H399" i="153"/>
  <c r="H400" i="153"/>
  <c r="H401" i="153"/>
  <c r="H402" i="153"/>
  <c r="H403" i="153"/>
  <c r="H404" i="153"/>
  <c r="H405" i="153"/>
  <c r="H406" i="153"/>
  <c r="H407" i="153"/>
  <c r="H408" i="153"/>
  <c r="H409" i="153"/>
  <c r="H410" i="153"/>
  <c r="H411" i="153"/>
  <c r="H412" i="153"/>
  <c r="H413" i="153"/>
  <c r="H414" i="153"/>
  <c r="H415" i="153"/>
  <c r="H416" i="153"/>
  <c r="H417" i="153"/>
  <c r="H418" i="153"/>
  <c r="H419" i="153"/>
  <c r="H420" i="153"/>
  <c r="H421" i="153"/>
  <c r="H422" i="153"/>
  <c r="H423" i="153"/>
  <c r="H424" i="153"/>
  <c r="H425" i="153"/>
  <c r="H426" i="153"/>
  <c r="H427" i="153"/>
  <c r="H428" i="153"/>
  <c r="H429" i="153"/>
  <c r="H430" i="153"/>
  <c r="H431" i="153"/>
  <c r="H432" i="153"/>
  <c r="H433" i="153"/>
  <c r="H434" i="153"/>
  <c r="H435" i="153"/>
  <c r="H436" i="153"/>
  <c r="H437" i="153"/>
  <c r="H438" i="153"/>
  <c r="H439" i="153"/>
  <c r="H440" i="153"/>
  <c r="H441" i="153"/>
  <c r="H442" i="153"/>
  <c r="H443" i="153"/>
  <c r="H444" i="153"/>
  <c r="H445" i="153"/>
  <c r="H446" i="153"/>
  <c r="H447" i="153"/>
  <c r="H448" i="153"/>
  <c r="H449" i="153"/>
  <c r="H450" i="153"/>
  <c r="H451" i="153"/>
  <c r="H452" i="153"/>
  <c r="H453" i="153"/>
  <c r="H454" i="153"/>
  <c r="H455" i="153"/>
  <c r="H456" i="153"/>
  <c r="H457" i="153"/>
  <c r="H458" i="153"/>
  <c r="H459" i="153"/>
  <c r="H460" i="153"/>
  <c r="H461" i="153"/>
  <c r="H462" i="153"/>
  <c r="H463" i="153"/>
  <c r="H464" i="153"/>
  <c r="H465" i="153"/>
  <c r="H466" i="153"/>
  <c r="H467" i="153"/>
  <c r="H468" i="153"/>
  <c r="H469" i="153"/>
  <c r="H470" i="153"/>
  <c r="H471" i="153"/>
  <c r="H472" i="153"/>
  <c r="H473" i="153"/>
  <c r="H474" i="153"/>
  <c r="H475" i="153"/>
  <c r="H476" i="153"/>
  <c r="H477" i="153"/>
  <c r="H478" i="153"/>
  <c r="H479" i="153"/>
  <c r="H480" i="153"/>
  <c r="H481" i="153"/>
  <c r="H482" i="153"/>
  <c r="H483" i="153"/>
  <c r="H484" i="153"/>
  <c r="H485" i="153"/>
  <c r="H486" i="153"/>
  <c r="H487" i="153"/>
  <c r="H488" i="153"/>
  <c r="H489" i="153"/>
  <c r="H490" i="153"/>
  <c r="H491" i="153"/>
  <c r="H492" i="153"/>
  <c r="H493" i="153"/>
  <c r="H494" i="153"/>
  <c r="H495" i="153"/>
  <c r="H496" i="153"/>
  <c r="H497" i="153"/>
  <c r="H498" i="153"/>
  <c r="H499" i="153"/>
  <c r="H500" i="153"/>
  <c r="H501" i="153"/>
  <c r="H502" i="153"/>
  <c r="H503" i="153"/>
  <c r="H504" i="153"/>
  <c r="H505" i="153"/>
  <c r="H506" i="153"/>
  <c r="H507" i="153"/>
  <c r="H508" i="153"/>
  <c r="H509" i="153"/>
  <c r="H510" i="153"/>
  <c r="H511" i="153"/>
  <c r="H512" i="153"/>
  <c r="H513" i="153"/>
  <c r="H514" i="153"/>
  <c r="H515" i="153"/>
  <c r="H516" i="153"/>
  <c r="H517" i="153"/>
  <c r="H518" i="153"/>
  <c r="H519" i="153"/>
  <c r="H520" i="153"/>
  <c r="H521" i="153"/>
  <c r="H522" i="153"/>
  <c r="H523" i="153"/>
  <c r="H524" i="153"/>
  <c r="H525" i="153"/>
  <c r="H526" i="153"/>
  <c r="H527" i="153"/>
  <c r="H528" i="153"/>
  <c r="H529" i="153"/>
  <c r="H530" i="153"/>
  <c r="H531" i="153"/>
  <c r="H532" i="153"/>
  <c r="H533" i="153"/>
  <c r="H534" i="153"/>
  <c r="H535" i="153"/>
  <c r="H536" i="153"/>
  <c r="H537" i="153"/>
  <c r="H538" i="153"/>
  <c r="H539" i="153"/>
  <c r="H540" i="153"/>
  <c r="H541" i="153"/>
  <c r="H542" i="153"/>
  <c r="H543" i="153"/>
  <c r="H544" i="153"/>
  <c r="H545" i="153"/>
  <c r="H546" i="153"/>
  <c r="H547" i="153"/>
  <c r="H548" i="153"/>
  <c r="H549" i="153"/>
  <c r="H550" i="153"/>
  <c r="H551" i="153"/>
  <c r="H552" i="153"/>
  <c r="H553" i="153"/>
  <c r="H554" i="153"/>
  <c r="H555" i="153"/>
  <c r="H556" i="153"/>
  <c r="H557" i="153"/>
  <c r="H558" i="153"/>
  <c r="H559" i="153"/>
  <c r="H560" i="153"/>
  <c r="H561" i="153"/>
  <c r="H562" i="153"/>
  <c r="H563" i="153"/>
  <c r="H564" i="153"/>
  <c r="H565" i="153"/>
  <c r="H566" i="153"/>
  <c r="H567" i="153"/>
  <c r="H568" i="153"/>
  <c r="H569" i="153"/>
  <c r="H570" i="153"/>
  <c r="H571" i="153"/>
  <c r="H572" i="153"/>
  <c r="H573" i="153"/>
  <c r="H574" i="153"/>
  <c r="H575" i="153"/>
  <c r="H576" i="153"/>
  <c r="H577" i="153"/>
  <c r="H578" i="153"/>
  <c r="H579" i="153"/>
  <c r="H580" i="153"/>
  <c r="H581" i="153"/>
  <c r="H582" i="153"/>
  <c r="H583" i="153"/>
  <c r="H584" i="153"/>
  <c r="H585" i="153"/>
  <c r="H586" i="153"/>
  <c r="H587" i="153"/>
  <c r="H588" i="153"/>
  <c r="H589" i="153"/>
  <c r="H590" i="153"/>
  <c r="H591" i="153"/>
  <c r="H592" i="153"/>
  <c r="H593" i="153"/>
  <c r="H594" i="153"/>
  <c r="H595" i="153"/>
  <c r="H596" i="153"/>
  <c r="H597" i="153"/>
  <c r="H598" i="153"/>
  <c r="H599" i="153"/>
  <c r="H600" i="153"/>
  <c r="H601" i="153"/>
  <c r="H602" i="153"/>
  <c r="H603" i="153"/>
  <c r="H604" i="153"/>
  <c r="H605" i="153"/>
  <c r="H606" i="153"/>
  <c r="H607" i="153"/>
  <c r="H608" i="153"/>
  <c r="H609" i="153"/>
  <c r="H610" i="153"/>
  <c r="H611" i="153"/>
  <c r="H612" i="153"/>
  <c r="H613" i="153"/>
  <c r="H614" i="153"/>
  <c r="H615" i="153"/>
  <c r="H616" i="153"/>
  <c r="H617" i="153"/>
  <c r="H618" i="153"/>
  <c r="H619" i="153"/>
  <c r="H620" i="153"/>
  <c r="H621" i="153"/>
  <c r="H622" i="153"/>
  <c r="H623" i="153"/>
  <c r="H624" i="153"/>
  <c r="H625" i="153"/>
  <c r="H626" i="153"/>
  <c r="H627" i="153"/>
  <c r="H628" i="153"/>
  <c r="H629" i="153"/>
  <c r="H630" i="153"/>
  <c r="H631" i="153"/>
  <c r="H632" i="153"/>
  <c r="H633" i="153"/>
  <c r="H634" i="153"/>
  <c r="H635" i="153"/>
  <c r="H636" i="153"/>
  <c r="H16" i="153"/>
  <c r="H17" i="153"/>
  <c r="H18" i="153"/>
  <c r="H19" i="153"/>
  <c r="H20" i="153"/>
  <c r="H21" i="153"/>
  <c r="H22" i="153"/>
  <c r="H23" i="153"/>
  <c r="H24" i="153"/>
  <c r="H25" i="153"/>
  <c r="H26" i="153"/>
  <c r="H27" i="153"/>
  <c r="H28" i="153"/>
  <c r="H29" i="153"/>
  <c r="H30" i="153"/>
  <c r="H31" i="153"/>
  <c r="H32" i="153"/>
  <c r="H33" i="153"/>
  <c r="H34" i="153"/>
  <c r="C35" i="153"/>
  <c r="C36" i="153"/>
  <c r="C37" i="153"/>
  <c r="C38" i="153"/>
  <c r="C39" i="153"/>
  <c r="C40" i="153"/>
  <c r="C41" i="153"/>
  <c r="C42" i="153"/>
  <c r="C43" i="153"/>
  <c r="C44" i="153"/>
  <c r="C45" i="153"/>
  <c r="C46" i="153"/>
  <c r="C47" i="153"/>
  <c r="C48" i="153"/>
  <c r="C49" i="153"/>
  <c r="C50" i="153"/>
  <c r="C51" i="153"/>
  <c r="C52" i="153"/>
  <c r="C53" i="153"/>
  <c r="C54" i="153"/>
  <c r="C55" i="153"/>
  <c r="C56" i="153"/>
  <c r="C57" i="153"/>
  <c r="C58" i="153"/>
  <c r="C59" i="153"/>
  <c r="C60" i="153"/>
  <c r="C61" i="153"/>
  <c r="C62" i="153"/>
  <c r="C63" i="153"/>
  <c r="C64" i="153"/>
  <c r="C65" i="153"/>
  <c r="C66" i="153"/>
  <c r="C67" i="153"/>
  <c r="C68" i="153"/>
  <c r="C69" i="153"/>
  <c r="C70" i="153"/>
  <c r="C71" i="153"/>
  <c r="C72" i="153"/>
  <c r="C73" i="153"/>
  <c r="C74" i="153"/>
  <c r="C75" i="153"/>
  <c r="C76" i="153"/>
  <c r="C77" i="153"/>
  <c r="C78" i="153"/>
  <c r="C79" i="153"/>
  <c r="C80" i="153"/>
  <c r="C81" i="153"/>
  <c r="C82" i="153"/>
  <c r="C83" i="153"/>
  <c r="C84" i="153"/>
  <c r="C85" i="153"/>
  <c r="C86" i="153"/>
  <c r="C87" i="153"/>
  <c r="C88" i="153"/>
  <c r="C89" i="153"/>
  <c r="C90" i="153"/>
  <c r="C91" i="153"/>
  <c r="C92" i="153"/>
  <c r="C93" i="153"/>
  <c r="C94" i="153"/>
  <c r="C95" i="153"/>
  <c r="C96" i="153"/>
  <c r="C97" i="153"/>
  <c r="C98" i="153"/>
  <c r="C99" i="153"/>
  <c r="C100" i="153"/>
  <c r="C101" i="153"/>
  <c r="C102" i="153"/>
  <c r="C103" i="153"/>
  <c r="C104" i="153"/>
  <c r="C105" i="153"/>
  <c r="C106" i="153"/>
  <c r="C107" i="153"/>
  <c r="C108" i="153"/>
  <c r="C109" i="153"/>
  <c r="C110" i="153"/>
  <c r="C111" i="153"/>
  <c r="C112" i="153"/>
  <c r="C113" i="153"/>
  <c r="C114" i="153"/>
  <c r="C115" i="153"/>
  <c r="C116" i="153"/>
  <c r="C117" i="153"/>
  <c r="C118" i="153"/>
  <c r="C119" i="153"/>
  <c r="C120" i="153"/>
  <c r="C121" i="153"/>
  <c r="C122" i="153"/>
  <c r="C123" i="153"/>
  <c r="C124" i="153"/>
  <c r="C125" i="153"/>
  <c r="C126" i="153"/>
  <c r="C127" i="153"/>
  <c r="C128" i="153"/>
  <c r="C129" i="153"/>
  <c r="C130" i="153"/>
  <c r="C131" i="153"/>
  <c r="C132" i="153"/>
  <c r="C133" i="153"/>
  <c r="C134" i="153"/>
  <c r="C135" i="153"/>
  <c r="C136" i="153"/>
  <c r="C137" i="153"/>
  <c r="C138" i="153"/>
  <c r="C139" i="153"/>
  <c r="C140" i="153"/>
  <c r="C141" i="153"/>
  <c r="C142" i="153"/>
  <c r="C143" i="153"/>
  <c r="C144" i="153"/>
  <c r="C145" i="153"/>
  <c r="C146" i="153"/>
  <c r="C147" i="153"/>
  <c r="C148" i="153"/>
  <c r="C149" i="153"/>
  <c r="C150" i="153"/>
  <c r="C151" i="153"/>
  <c r="C152" i="153"/>
  <c r="C153" i="153"/>
  <c r="C154" i="153"/>
  <c r="C155" i="153"/>
  <c r="C156" i="153"/>
  <c r="C157" i="153"/>
  <c r="C158" i="153"/>
  <c r="C159" i="153"/>
  <c r="C160" i="153"/>
  <c r="C161" i="153"/>
  <c r="C162" i="153"/>
  <c r="C163" i="153"/>
  <c r="C164" i="153"/>
  <c r="C165" i="153"/>
  <c r="C166" i="153"/>
  <c r="C167" i="153"/>
  <c r="C168" i="153"/>
  <c r="C169" i="153"/>
  <c r="C170" i="153"/>
  <c r="C171" i="153"/>
  <c r="C172" i="153"/>
  <c r="C173" i="153"/>
  <c r="C174" i="153"/>
  <c r="C175" i="153"/>
  <c r="C176" i="153"/>
  <c r="C177" i="153"/>
  <c r="C178" i="153"/>
  <c r="C179" i="153"/>
  <c r="C180" i="153"/>
  <c r="C181" i="153"/>
  <c r="C182" i="153"/>
  <c r="C183" i="153"/>
  <c r="C184" i="153"/>
  <c r="C185" i="153"/>
  <c r="C186" i="153"/>
  <c r="C187" i="153"/>
  <c r="C188" i="153"/>
  <c r="C189" i="153"/>
  <c r="C190" i="153"/>
  <c r="C191" i="153"/>
  <c r="C192" i="153"/>
  <c r="C193" i="153"/>
  <c r="C194" i="153"/>
  <c r="C195" i="153"/>
  <c r="C196" i="153"/>
  <c r="C197" i="153"/>
  <c r="C198" i="153"/>
  <c r="C199" i="153"/>
  <c r="C200" i="153"/>
  <c r="C201" i="153"/>
  <c r="C202" i="153"/>
  <c r="C203" i="153"/>
  <c r="C204" i="153"/>
  <c r="C205" i="153"/>
  <c r="C206" i="153"/>
  <c r="C207" i="153"/>
  <c r="C208" i="153"/>
  <c r="C209" i="153"/>
  <c r="C210" i="153"/>
  <c r="C211" i="153"/>
  <c r="C212" i="153"/>
  <c r="C213" i="153"/>
  <c r="C214" i="153"/>
  <c r="C215" i="153"/>
  <c r="C216" i="153"/>
  <c r="C217" i="153"/>
  <c r="C218" i="153"/>
  <c r="C219" i="153"/>
  <c r="C220" i="153"/>
  <c r="C221" i="153"/>
  <c r="C222" i="153"/>
  <c r="C223" i="153"/>
  <c r="C224" i="153"/>
  <c r="C225" i="153"/>
  <c r="C226" i="153"/>
  <c r="C227" i="153"/>
  <c r="C228" i="153"/>
  <c r="C229" i="153"/>
  <c r="C230" i="153"/>
  <c r="C231" i="153"/>
  <c r="C232" i="153"/>
  <c r="C233" i="153"/>
  <c r="C234" i="153"/>
  <c r="C235" i="153"/>
  <c r="C236" i="153"/>
  <c r="C237" i="153"/>
  <c r="C238" i="153"/>
  <c r="C239" i="153"/>
  <c r="C240" i="153"/>
  <c r="C241" i="153"/>
  <c r="C242" i="153"/>
  <c r="C243" i="153"/>
  <c r="C244" i="153"/>
  <c r="C245" i="153"/>
  <c r="C246" i="153"/>
  <c r="C247" i="153"/>
  <c r="C248" i="153"/>
  <c r="C249" i="153"/>
  <c r="C250" i="153"/>
  <c r="C251" i="153"/>
  <c r="C252" i="153"/>
  <c r="C253" i="153"/>
  <c r="C254" i="153"/>
  <c r="C255" i="153"/>
  <c r="C256" i="153"/>
  <c r="C257" i="153"/>
  <c r="C258" i="153"/>
  <c r="C259" i="153"/>
  <c r="C260" i="153"/>
  <c r="C261" i="153"/>
  <c r="C262" i="153"/>
  <c r="C263" i="153"/>
  <c r="C264" i="153"/>
  <c r="C265" i="153"/>
  <c r="C266" i="153"/>
  <c r="C267" i="153"/>
  <c r="C268" i="153"/>
  <c r="C269" i="153"/>
  <c r="C270" i="153"/>
  <c r="C271" i="153"/>
  <c r="C272" i="153"/>
  <c r="C273" i="153"/>
  <c r="C274" i="153"/>
  <c r="C275" i="153"/>
  <c r="C276" i="153"/>
  <c r="C277" i="153"/>
  <c r="C278" i="153"/>
  <c r="C279" i="153"/>
  <c r="C280" i="153"/>
  <c r="C281" i="153"/>
  <c r="C282" i="153"/>
  <c r="C283" i="153"/>
  <c r="C284" i="153"/>
  <c r="C285" i="153"/>
  <c r="C286" i="153"/>
  <c r="C287" i="153"/>
  <c r="C288" i="153"/>
  <c r="C289" i="153"/>
  <c r="C290" i="153"/>
  <c r="C291" i="153"/>
  <c r="C292" i="153"/>
  <c r="C293" i="153"/>
  <c r="C294" i="153"/>
  <c r="C295" i="153"/>
  <c r="C296" i="153"/>
  <c r="C297" i="153"/>
  <c r="C298" i="153"/>
  <c r="C299" i="153"/>
  <c r="C300" i="153"/>
  <c r="C301" i="153"/>
  <c r="C302" i="153"/>
  <c r="C303" i="153"/>
  <c r="C304" i="153"/>
  <c r="C305" i="153"/>
  <c r="C306" i="153"/>
  <c r="C307" i="153"/>
  <c r="C308" i="153"/>
  <c r="C309" i="153"/>
  <c r="C310" i="153"/>
  <c r="C311" i="153"/>
  <c r="C312" i="153"/>
  <c r="C313" i="153"/>
  <c r="C314" i="153"/>
  <c r="C315" i="153"/>
  <c r="C316" i="153"/>
  <c r="C317" i="153"/>
  <c r="C318" i="153"/>
  <c r="C319" i="153"/>
  <c r="C320" i="153"/>
  <c r="C321" i="153"/>
  <c r="C322" i="153"/>
  <c r="C323" i="153"/>
  <c r="C324" i="153"/>
  <c r="C325" i="153"/>
  <c r="C326" i="153"/>
  <c r="C327" i="153"/>
  <c r="C328" i="153"/>
  <c r="C329" i="153"/>
  <c r="C330" i="153"/>
  <c r="C331" i="153"/>
  <c r="C332" i="153"/>
  <c r="C333" i="153"/>
  <c r="C334" i="153"/>
  <c r="C335" i="153"/>
  <c r="C336" i="153"/>
  <c r="C337" i="153"/>
  <c r="C338" i="153"/>
  <c r="C339" i="153"/>
  <c r="C340" i="153"/>
  <c r="C341" i="153"/>
  <c r="C342" i="153"/>
  <c r="C343" i="153"/>
  <c r="C344" i="153"/>
  <c r="C345" i="153"/>
  <c r="C346" i="153"/>
  <c r="C347" i="153"/>
  <c r="C348" i="153"/>
  <c r="C349" i="153"/>
  <c r="C350" i="153"/>
  <c r="C351" i="153"/>
  <c r="C352" i="153"/>
  <c r="C353" i="153"/>
  <c r="C354" i="153"/>
  <c r="C355" i="153"/>
  <c r="C356" i="153"/>
  <c r="C357" i="153"/>
  <c r="C358" i="153"/>
  <c r="C359" i="153"/>
  <c r="C360" i="153"/>
  <c r="C361" i="153"/>
  <c r="C362" i="153"/>
  <c r="C363" i="153"/>
  <c r="C364" i="153"/>
  <c r="C365" i="153"/>
  <c r="C366" i="153"/>
  <c r="C367" i="153"/>
  <c r="C368" i="153"/>
  <c r="C369" i="153"/>
  <c r="C370" i="153"/>
  <c r="C371" i="153"/>
  <c r="C372" i="153"/>
  <c r="C373" i="153"/>
  <c r="C374" i="153"/>
  <c r="C375" i="153"/>
  <c r="C376" i="153"/>
  <c r="C377" i="153"/>
  <c r="C378" i="153"/>
  <c r="C379" i="153"/>
  <c r="C380" i="153"/>
  <c r="C381" i="153"/>
  <c r="C382" i="153"/>
  <c r="C383" i="153"/>
  <c r="C384" i="153"/>
  <c r="C385" i="153"/>
  <c r="C386" i="153"/>
  <c r="C387" i="153"/>
  <c r="C388" i="153"/>
  <c r="C389" i="153"/>
  <c r="C390" i="153"/>
  <c r="C391" i="153"/>
  <c r="C392" i="153"/>
  <c r="C393" i="153"/>
  <c r="C394" i="153"/>
  <c r="C395" i="153"/>
  <c r="C396" i="153"/>
  <c r="C397" i="153"/>
  <c r="C398" i="153"/>
  <c r="C399" i="153"/>
  <c r="C400" i="153"/>
  <c r="C401" i="153"/>
  <c r="C402" i="153"/>
  <c r="C403" i="153"/>
  <c r="C404" i="153"/>
  <c r="C405" i="153"/>
  <c r="C406" i="153"/>
  <c r="C407" i="153"/>
  <c r="C408" i="153"/>
  <c r="C409" i="153"/>
  <c r="C410" i="153"/>
  <c r="C411" i="153"/>
  <c r="C412" i="153"/>
  <c r="C413" i="153"/>
  <c r="C414" i="153"/>
  <c r="C415" i="153"/>
  <c r="C416" i="153"/>
  <c r="C417" i="153"/>
  <c r="C418" i="153"/>
  <c r="C419" i="153"/>
  <c r="C420" i="153"/>
  <c r="C421" i="153"/>
  <c r="C422" i="153"/>
  <c r="C423" i="153"/>
  <c r="C424" i="153"/>
  <c r="C425" i="153"/>
  <c r="C426" i="153"/>
  <c r="C427" i="153"/>
  <c r="C428" i="153"/>
  <c r="C429" i="153"/>
  <c r="C430" i="153"/>
  <c r="C431" i="153"/>
  <c r="C432" i="153"/>
  <c r="C433" i="153"/>
  <c r="C434" i="153"/>
  <c r="C435" i="153"/>
  <c r="C436" i="153"/>
  <c r="C437" i="153"/>
  <c r="C438" i="153"/>
  <c r="C439" i="153"/>
  <c r="C440" i="153"/>
  <c r="C441" i="153"/>
  <c r="C442" i="153"/>
  <c r="C443" i="153"/>
  <c r="C444" i="153"/>
  <c r="C445" i="153"/>
  <c r="C446" i="153"/>
  <c r="C447" i="153"/>
  <c r="C448" i="153"/>
  <c r="C449" i="153"/>
  <c r="C450" i="153"/>
  <c r="C451" i="153"/>
  <c r="C452" i="153"/>
  <c r="C453" i="153"/>
  <c r="C454" i="153"/>
  <c r="C455" i="153"/>
  <c r="C456" i="153"/>
  <c r="C457" i="153"/>
  <c r="C458" i="153"/>
  <c r="C459" i="153"/>
  <c r="C460" i="153"/>
  <c r="C461" i="153"/>
  <c r="C462" i="153"/>
  <c r="C463" i="153"/>
  <c r="C464" i="153"/>
  <c r="C465" i="153"/>
  <c r="C466" i="153"/>
  <c r="C467" i="153"/>
  <c r="C468" i="153"/>
  <c r="C469" i="153"/>
  <c r="C470" i="153"/>
  <c r="C471" i="153"/>
  <c r="C472" i="153"/>
  <c r="C473" i="153"/>
  <c r="C474" i="153"/>
  <c r="C475" i="153"/>
  <c r="C476" i="153"/>
  <c r="C477" i="153"/>
  <c r="C478" i="153"/>
  <c r="C479" i="153"/>
  <c r="C480" i="153"/>
  <c r="C481" i="153"/>
  <c r="C482" i="153"/>
  <c r="C483" i="153"/>
  <c r="C484" i="153"/>
  <c r="C485" i="153"/>
  <c r="C486" i="153"/>
  <c r="C487" i="153"/>
  <c r="C488" i="153"/>
  <c r="C489" i="153"/>
  <c r="C490" i="153"/>
  <c r="C491" i="153"/>
  <c r="C492" i="153"/>
  <c r="C493" i="153"/>
  <c r="C494" i="153"/>
  <c r="C495" i="153"/>
  <c r="C496" i="153"/>
  <c r="C497" i="153"/>
  <c r="C498" i="153"/>
  <c r="C499" i="153"/>
  <c r="C500" i="153"/>
  <c r="C501" i="153"/>
  <c r="C502" i="153"/>
  <c r="C503" i="153"/>
  <c r="C504" i="153"/>
  <c r="C505" i="153"/>
  <c r="C506" i="153"/>
  <c r="C507" i="153"/>
  <c r="C508" i="153"/>
  <c r="C509" i="153"/>
  <c r="C510" i="153"/>
  <c r="C511" i="153"/>
  <c r="C512" i="153"/>
  <c r="C513" i="153"/>
  <c r="C514" i="153"/>
  <c r="C515" i="153"/>
  <c r="C516" i="153"/>
  <c r="C517" i="153"/>
  <c r="C518" i="153"/>
  <c r="C519" i="153"/>
  <c r="C520" i="153"/>
  <c r="C521" i="153"/>
  <c r="C522" i="153"/>
  <c r="C523" i="153"/>
  <c r="C524" i="153"/>
  <c r="C525" i="153"/>
  <c r="C526" i="153"/>
  <c r="C527" i="153"/>
  <c r="C528" i="153"/>
  <c r="C529" i="153"/>
  <c r="C530" i="153"/>
  <c r="C531" i="153"/>
  <c r="C532" i="153"/>
  <c r="C533" i="153"/>
  <c r="C534" i="153"/>
  <c r="C535" i="153"/>
  <c r="C536" i="153"/>
  <c r="C537" i="153"/>
  <c r="C538" i="153"/>
  <c r="C539" i="153"/>
  <c r="C540" i="153"/>
  <c r="C541" i="153"/>
  <c r="C542" i="153"/>
  <c r="C543" i="153"/>
  <c r="C544" i="153"/>
  <c r="C545" i="153"/>
  <c r="C546" i="153"/>
  <c r="C547" i="153"/>
  <c r="C548" i="153"/>
  <c r="C549" i="153"/>
  <c r="C550" i="153"/>
  <c r="C551" i="153"/>
  <c r="C552" i="153"/>
  <c r="C553" i="153"/>
  <c r="C554" i="153"/>
  <c r="C555" i="153"/>
  <c r="C556" i="153"/>
  <c r="C557" i="153"/>
  <c r="C558" i="153"/>
  <c r="C559" i="153"/>
  <c r="C560" i="153"/>
  <c r="C561" i="153"/>
  <c r="C562" i="153"/>
  <c r="C563" i="153"/>
  <c r="C564" i="153"/>
  <c r="C565" i="153"/>
  <c r="C566" i="153"/>
  <c r="C567" i="153"/>
  <c r="C568" i="153"/>
  <c r="C569" i="153"/>
  <c r="C570" i="153"/>
  <c r="C571" i="153"/>
  <c r="C572" i="153"/>
  <c r="C573" i="153"/>
  <c r="C574" i="153"/>
  <c r="C575" i="153"/>
  <c r="C576" i="153"/>
  <c r="C577" i="153"/>
  <c r="C578" i="153"/>
  <c r="C579" i="153"/>
  <c r="C580" i="153"/>
  <c r="C581" i="153"/>
  <c r="C582" i="153"/>
  <c r="C583" i="153"/>
  <c r="C584" i="153"/>
  <c r="C585" i="153"/>
  <c r="C586" i="153"/>
  <c r="C587" i="153"/>
  <c r="C588" i="153"/>
  <c r="C589" i="153"/>
  <c r="C590" i="153"/>
  <c r="C591" i="153"/>
  <c r="C592" i="153"/>
  <c r="C593" i="153"/>
  <c r="C594" i="153"/>
  <c r="C595" i="153"/>
  <c r="C596" i="153"/>
  <c r="C597" i="153"/>
  <c r="C598" i="153"/>
  <c r="C599" i="153"/>
  <c r="C600" i="153"/>
  <c r="C601" i="153"/>
  <c r="C602" i="153"/>
  <c r="C603" i="153"/>
  <c r="C604" i="153"/>
  <c r="C605" i="153"/>
  <c r="C606" i="153"/>
  <c r="C607" i="153"/>
  <c r="C608" i="153"/>
  <c r="C609" i="153"/>
  <c r="C610" i="153"/>
  <c r="C611" i="153"/>
  <c r="C612" i="153"/>
  <c r="C613" i="153"/>
  <c r="C614" i="153"/>
  <c r="C615" i="153"/>
  <c r="C616" i="153"/>
  <c r="C617" i="153"/>
  <c r="C618" i="153"/>
  <c r="C619" i="153"/>
  <c r="C620" i="153"/>
  <c r="C621" i="153"/>
  <c r="C622" i="153"/>
  <c r="C623" i="153"/>
  <c r="C624" i="153"/>
  <c r="C625" i="153"/>
  <c r="C626" i="153"/>
  <c r="C627" i="153"/>
  <c r="C628" i="153"/>
  <c r="C629" i="153"/>
  <c r="C630" i="153"/>
  <c r="C631" i="153"/>
  <c r="C632" i="153"/>
  <c r="C633" i="153"/>
  <c r="C634" i="153"/>
  <c r="C635" i="153"/>
  <c r="C636" i="153"/>
  <c r="C16" i="153"/>
  <c r="C17" i="153"/>
  <c r="C18" i="153"/>
  <c r="C19" i="153"/>
  <c r="C20" i="153"/>
  <c r="C21" i="153"/>
  <c r="C22" i="153"/>
  <c r="C23" i="153"/>
  <c r="C24" i="153"/>
  <c r="C25" i="153"/>
  <c r="C26" i="153"/>
  <c r="C27" i="153"/>
  <c r="C28" i="153"/>
  <c r="C29" i="153"/>
  <c r="C30" i="153"/>
  <c r="C31" i="153"/>
  <c r="C32" i="153"/>
  <c r="C33" i="153"/>
  <c r="C34" i="153"/>
  <c r="B16" i="153"/>
  <c r="K16" i="153" s="1"/>
  <c r="B17" i="153"/>
  <c r="K17" i="153" s="1"/>
  <c r="B18" i="153"/>
  <c r="K18" i="153" s="1"/>
  <c r="B19" i="153"/>
  <c r="K19" i="153" s="1"/>
  <c r="B20" i="153"/>
  <c r="K20" i="153" s="1"/>
  <c r="B21" i="153"/>
  <c r="K21" i="153" s="1"/>
  <c r="B22" i="153"/>
  <c r="K22" i="153" s="1"/>
  <c r="B23" i="153"/>
  <c r="K23" i="153" s="1"/>
  <c r="B24" i="153"/>
  <c r="K24" i="153" s="1"/>
  <c r="B25" i="153"/>
  <c r="K25" i="153" s="1"/>
  <c r="B26" i="153"/>
  <c r="K26" i="153" s="1"/>
  <c r="B27" i="153"/>
  <c r="K27" i="153" s="1"/>
  <c r="B28" i="153"/>
  <c r="K28" i="153" s="1"/>
  <c r="B29" i="153"/>
  <c r="K29" i="153" s="1"/>
  <c r="B30" i="153"/>
  <c r="K30" i="153" s="1"/>
  <c r="B31" i="153"/>
  <c r="K31" i="153" s="1"/>
  <c r="B32" i="153"/>
  <c r="K32" i="153" s="1"/>
  <c r="B33" i="153"/>
  <c r="K33" i="153" s="1"/>
  <c r="B34" i="153"/>
  <c r="K34" i="153" s="1"/>
  <c r="B35" i="153"/>
  <c r="K35" i="153" s="1"/>
  <c r="B36" i="153"/>
  <c r="K36" i="153" s="1"/>
  <c r="B37" i="153"/>
  <c r="K37" i="153" s="1"/>
  <c r="B38" i="153"/>
  <c r="K38" i="153" s="1"/>
  <c r="B39" i="153"/>
  <c r="K39" i="153" s="1"/>
  <c r="B40" i="153"/>
  <c r="K40" i="153" s="1"/>
  <c r="B41" i="153"/>
  <c r="K41" i="153" s="1"/>
  <c r="B42" i="153"/>
  <c r="K42" i="153" s="1"/>
  <c r="B43" i="153"/>
  <c r="K43" i="153" s="1"/>
  <c r="B44" i="153"/>
  <c r="K44" i="153" s="1"/>
  <c r="B45" i="153"/>
  <c r="K45" i="153" s="1"/>
  <c r="B46" i="153"/>
  <c r="K46" i="153" s="1"/>
  <c r="B47" i="153"/>
  <c r="K47" i="153" s="1"/>
  <c r="B48" i="153"/>
  <c r="K48" i="153" s="1"/>
  <c r="B49" i="153"/>
  <c r="K49" i="153" s="1"/>
  <c r="B50" i="153"/>
  <c r="K50" i="153" s="1"/>
  <c r="B51" i="153"/>
  <c r="K51" i="153" s="1"/>
  <c r="B52" i="153"/>
  <c r="K52" i="153" s="1"/>
  <c r="B53" i="153"/>
  <c r="K53" i="153" s="1"/>
  <c r="B54" i="153"/>
  <c r="K54" i="153" s="1"/>
  <c r="B55" i="153"/>
  <c r="K55" i="153" s="1"/>
  <c r="B56" i="153"/>
  <c r="K56" i="153" s="1"/>
  <c r="B57" i="153"/>
  <c r="K57" i="153" s="1"/>
  <c r="B58" i="153"/>
  <c r="K58" i="153" s="1"/>
  <c r="B59" i="153"/>
  <c r="K59" i="153" s="1"/>
  <c r="B60" i="153"/>
  <c r="K60" i="153" s="1"/>
  <c r="B61" i="153"/>
  <c r="K61" i="153" s="1"/>
  <c r="B62" i="153"/>
  <c r="K62" i="153" s="1"/>
  <c r="B63" i="153"/>
  <c r="K63" i="153" s="1"/>
  <c r="B64" i="153"/>
  <c r="K64" i="153" s="1"/>
  <c r="B65" i="153"/>
  <c r="K65" i="153" s="1"/>
  <c r="B66" i="153"/>
  <c r="K66" i="153" s="1"/>
  <c r="B67" i="153"/>
  <c r="K67" i="153" s="1"/>
  <c r="B68" i="153"/>
  <c r="K68" i="153" s="1"/>
  <c r="B69" i="153"/>
  <c r="K69" i="153" s="1"/>
  <c r="B70" i="153"/>
  <c r="K70" i="153" s="1"/>
  <c r="B71" i="153"/>
  <c r="K71" i="153" s="1"/>
  <c r="B72" i="153"/>
  <c r="K72" i="153" s="1"/>
  <c r="B73" i="153"/>
  <c r="K73" i="153" s="1"/>
  <c r="B74" i="153"/>
  <c r="K74" i="153" s="1"/>
  <c r="B75" i="153"/>
  <c r="K75" i="153" s="1"/>
  <c r="B76" i="153"/>
  <c r="K76" i="153" s="1"/>
  <c r="B77" i="153"/>
  <c r="K77" i="153" s="1"/>
  <c r="B78" i="153"/>
  <c r="K78" i="153" s="1"/>
  <c r="B79" i="153"/>
  <c r="K79" i="153" s="1"/>
  <c r="B80" i="153"/>
  <c r="K80" i="153" s="1"/>
  <c r="B81" i="153"/>
  <c r="K81" i="153" s="1"/>
  <c r="B82" i="153"/>
  <c r="K82" i="153" s="1"/>
  <c r="B83" i="153"/>
  <c r="K83" i="153" s="1"/>
  <c r="B84" i="153"/>
  <c r="K84" i="153" s="1"/>
  <c r="B85" i="153"/>
  <c r="K85" i="153" s="1"/>
  <c r="B86" i="153"/>
  <c r="K86" i="153" s="1"/>
  <c r="B87" i="153"/>
  <c r="K87" i="153" s="1"/>
  <c r="B88" i="153"/>
  <c r="K88" i="153" s="1"/>
  <c r="B89" i="153"/>
  <c r="K89" i="153" s="1"/>
  <c r="B90" i="153"/>
  <c r="K90" i="153" s="1"/>
  <c r="B91" i="153"/>
  <c r="K91" i="153" s="1"/>
  <c r="B92" i="153"/>
  <c r="K92" i="153" s="1"/>
  <c r="B93" i="153"/>
  <c r="K93" i="153" s="1"/>
  <c r="B94" i="153"/>
  <c r="K94" i="153" s="1"/>
  <c r="B95" i="153"/>
  <c r="K95" i="153" s="1"/>
  <c r="B96" i="153"/>
  <c r="K96" i="153" s="1"/>
  <c r="B97" i="153"/>
  <c r="K97" i="153" s="1"/>
  <c r="B98" i="153"/>
  <c r="K98" i="153" s="1"/>
  <c r="B99" i="153"/>
  <c r="K99" i="153" s="1"/>
  <c r="B100" i="153"/>
  <c r="K100" i="153" s="1"/>
  <c r="B101" i="153"/>
  <c r="K101" i="153" s="1"/>
  <c r="B102" i="153"/>
  <c r="K102" i="153" s="1"/>
  <c r="B103" i="153"/>
  <c r="K103" i="153" s="1"/>
  <c r="B104" i="153"/>
  <c r="K104" i="153" s="1"/>
  <c r="B105" i="153"/>
  <c r="K105" i="153" s="1"/>
  <c r="B106" i="153"/>
  <c r="K106" i="153" s="1"/>
  <c r="B107" i="153"/>
  <c r="K107" i="153" s="1"/>
  <c r="B108" i="153"/>
  <c r="K108" i="153" s="1"/>
  <c r="B109" i="153"/>
  <c r="K109" i="153" s="1"/>
  <c r="B110" i="153"/>
  <c r="K110" i="153" s="1"/>
  <c r="B111" i="153"/>
  <c r="K111" i="153" s="1"/>
  <c r="B112" i="153"/>
  <c r="K112" i="153" s="1"/>
  <c r="B113" i="153"/>
  <c r="K113" i="153" s="1"/>
  <c r="B114" i="153"/>
  <c r="K114" i="153" s="1"/>
  <c r="B115" i="153"/>
  <c r="K115" i="153" s="1"/>
  <c r="B116" i="153"/>
  <c r="K116" i="153" s="1"/>
  <c r="B117" i="153"/>
  <c r="K117" i="153" s="1"/>
  <c r="B118" i="153"/>
  <c r="K118" i="153" s="1"/>
  <c r="B119" i="153"/>
  <c r="K119" i="153" s="1"/>
  <c r="B120" i="153"/>
  <c r="K120" i="153" s="1"/>
  <c r="B121" i="153"/>
  <c r="K121" i="153" s="1"/>
  <c r="B122" i="153"/>
  <c r="K122" i="153" s="1"/>
  <c r="B123" i="153"/>
  <c r="K123" i="153" s="1"/>
  <c r="B124" i="153"/>
  <c r="K124" i="153" s="1"/>
  <c r="B125" i="153"/>
  <c r="K125" i="153" s="1"/>
  <c r="B126" i="153"/>
  <c r="K126" i="153" s="1"/>
  <c r="B127" i="153"/>
  <c r="K127" i="153" s="1"/>
  <c r="B128" i="153"/>
  <c r="K128" i="153" s="1"/>
  <c r="B129" i="153"/>
  <c r="K129" i="153" s="1"/>
  <c r="B130" i="153"/>
  <c r="K130" i="153" s="1"/>
  <c r="B131" i="153"/>
  <c r="K131" i="153" s="1"/>
  <c r="B132" i="153"/>
  <c r="K132" i="153" s="1"/>
  <c r="B133" i="153"/>
  <c r="K133" i="153" s="1"/>
  <c r="B134" i="153"/>
  <c r="K134" i="153" s="1"/>
  <c r="B135" i="153"/>
  <c r="K135" i="153" s="1"/>
  <c r="B136" i="153"/>
  <c r="K136" i="153" s="1"/>
  <c r="B137" i="153"/>
  <c r="K137" i="153" s="1"/>
  <c r="B138" i="153"/>
  <c r="K138" i="153" s="1"/>
  <c r="B139" i="153"/>
  <c r="K139" i="153" s="1"/>
  <c r="B140" i="153"/>
  <c r="K140" i="153" s="1"/>
  <c r="B141" i="153"/>
  <c r="K141" i="153" s="1"/>
  <c r="B142" i="153"/>
  <c r="K142" i="153" s="1"/>
  <c r="B143" i="153"/>
  <c r="K143" i="153" s="1"/>
  <c r="B144" i="153"/>
  <c r="K144" i="153" s="1"/>
  <c r="B145" i="153"/>
  <c r="K145" i="153" s="1"/>
  <c r="B146" i="153"/>
  <c r="K146" i="153" s="1"/>
  <c r="B147" i="153"/>
  <c r="K147" i="153" s="1"/>
  <c r="B148" i="153"/>
  <c r="K148" i="153" s="1"/>
  <c r="B149" i="153"/>
  <c r="K149" i="153" s="1"/>
  <c r="B150" i="153"/>
  <c r="K150" i="153" s="1"/>
  <c r="B151" i="153"/>
  <c r="K151" i="153" s="1"/>
  <c r="B152" i="153"/>
  <c r="K152" i="153" s="1"/>
  <c r="B153" i="153"/>
  <c r="K153" i="153" s="1"/>
  <c r="B154" i="153"/>
  <c r="K154" i="153" s="1"/>
  <c r="B155" i="153"/>
  <c r="K155" i="153" s="1"/>
  <c r="B156" i="153"/>
  <c r="K156" i="153" s="1"/>
  <c r="B157" i="153"/>
  <c r="K157" i="153" s="1"/>
  <c r="B158" i="153"/>
  <c r="K158" i="153" s="1"/>
  <c r="B159" i="153"/>
  <c r="K159" i="153" s="1"/>
  <c r="B160" i="153"/>
  <c r="K160" i="153" s="1"/>
  <c r="B161" i="153"/>
  <c r="K161" i="153" s="1"/>
  <c r="B162" i="153"/>
  <c r="K162" i="153" s="1"/>
  <c r="B163" i="153"/>
  <c r="K163" i="153" s="1"/>
  <c r="B164" i="153"/>
  <c r="K164" i="153" s="1"/>
  <c r="B165" i="153"/>
  <c r="K165" i="153" s="1"/>
  <c r="B166" i="153"/>
  <c r="K166" i="153" s="1"/>
  <c r="B167" i="153"/>
  <c r="K167" i="153" s="1"/>
  <c r="B168" i="153"/>
  <c r="K168" i="153" s="1"/>
  <c r="B169" i="153"/>
  <c r="K169" i="153" s="1"/>
  <c r="B170" i="153"/>
  <c r="K170" i="153" s="1"/>
  <c r="B171" i="153"/>
  <c r="K171" i="153" s="1"/>
  <c r="B172" i="153"/>
  <c r="K172" i="153" s="1"/>
  <c r="B173" i="153"/>
  <c r="K173" i="153" s="1"/>
  <c r="B174" i="153"/>
  <c r="K174" i="153" s="1"/>
  <c r="B175" i="153"/>
  <c r="K175" i="153" s="1"/>
  <c r="B176" i="153"/>
  <c r="K176" i="153" s="1"/>
  <c r="B177" i="153"/>
  <c r="K177" i="153" s="1"/>
  <c r="B178" i="153"/>
  <c r="K178" i="153" s="1"/>
  <c r="B179" i="153"/>
  <c r="K179" i="153" s="1"/>
  <c r="B180" i="153"/>
  <c r="K180" i="153" s="1"/>
  <c r="B181" i="153"/>
  <c r="K181" i="153" s="1"/>
  <c r="B182" i="153"/>
  <c r="K182" i="153" s="1"/>
  <c r="B183" i="153"/>
  <c r="K183" i="153" s="1"/>
  <c r="B184" i="153"/>
  <c r="K184" i="153" s="1"/>
  <c r="B185" i="153"/>
  <c r="K185" i="153" s="1"/>
  <c r="B186" i="153"/>
  <c r="K186" i="153" s="1"/>
  <c r="B187" i="153"/>
  <c r="K187" i="153" s="1"/>
  <c r="B188" i="153"/>
  <c r="K188" i="153" s="1"/>
  <c r="B189" i="153"/>
  <c r="K189" i="153" s="1"/>
  <c r="B190" i="153"/>
  <c r="K190" i="153" s="1"/>
  <c r="B191" i="153"/>
  <c r="K191" i="153" s="1"/>
  <c r="B192" i="153"/>
  <c r="K192" i="153" s="1"/>
  <c r="B193" i="153"/>
  <c r="K193" i="153" s="1"/>
  <c r="B194" i="153"/>
  <c r="K194" i="153" s="1"/>
  <c r="B195" i="153"/>
  <c r="K195" i="153" s="1"/>
  <c r="B196" i="153"/>
  <c r="K196" i="153" s="1"/>
  <c r="B197" i="153"/>
  <c r="K197" i="153" s="1"/>
  <c r="B198" i="153"/>
  <c r="K198" i="153" s="1"/>
  <c r="B199" i="153"/>
  <c r="K199" i="153" s="1"/>
  <c r="B200" i="153"/>
  <c r="K200" i="153" s="1"/>
  <c r="B201" i="153"/>
  <c r="K201" i="153" s="1"/>
  <c r="B202" i="153"/>
  <c r="K202" i="153" s="1"/>
  <c r="B203" i="153"/>
  <c r="K203" i="153" s="1"/>
  <c r="B204" i="153"/>
  <c r="K204" i="153" s="1"/>
  <c r="B205" i="153"/>
  <c r="K205" i="153" s="1"/>
  <c r="B206" i="153"/>
  <c r="K206" i="153" s="1"/>
  <c r="B207" i="153"/>
  <c r="K207" i="153" s="1"/>
  <c r="B208" i="153"/>
  <c r="K208" i="153" s="1"/>
  <c r="B209" i="153"/>
  <c r="K209" i="153" s="1"/>
  <c r="B210" i="153"/>
  <c r="K210" i="153" s="1"/>
  <c r="B211" i="153"/>
  <c r="K211" i="153" s="1"/>
  <c r="B212" i="153"/>
  <c r="K212" i="153" s="1"/>
  <c r="B213" i="153"/>
  <c r="K213" i="153" s="1"/>
  <c r="B214" i="153"/>
  <c r="K214" i="153" s="1"/>
  <c r="B215" i="153"/>
  <c r="K215" i="153" s="1"/>
  <c r="B216" i="153"/>
  <c r="K216" i="153" s="1"/>
  <c r="B217" i="153"/>
  <c r="K217" i="153" s="1"/>
  <c r="B218" i="153"/>
  <c r="K218" i="153" s="1"/>
  <c r="B219" i="153"/>
  <c r="K219" i="153" s="1"/>
  <c r="B220" i="153"/>
  <c r="K220" i="153" s="1"/>
  <c r="B221" i="153"/>
  <c r="K221" i="153" s="1"/>
  <c r="B222" i="153"/>
  <c r="K222" i="153" s="1"/>
  <c r="B223" i="153"/>
  <c r="K223" i="153" s="1"/>
  <c r="B224" i="153"/>
  <c r="K224" i="153" s="1"/>
  <c r="B225" i="153"/>
  <c r="K225" i="153" s="1"/>
  <c r="B226" i="153"/>
  <c r="K226" i="153" s="1"/>
  <c r="B227" i="153"/>
  <c r="K227" i="153" s="1"/>
  <c r="B228" i="153"/>
  <c r="K228" i="153" s="1"/>
  <c r="B229" i="153"/>
  <c r="K229" i="153" s="1"/>
  <c r="B230" i="153"/>
  <c r="K230" i="153" s="1"/>
  <c r="B231" i="153"/>
  <c r="K231" i="153" s="1"/>
  <c r="B232" i="153"/>
  <c r="K232" i="153" s="1"/>
  <c r="B233" i="153"/>
  <c r="K233" i="153" s="1"/>
  <c r="B234" i="153"/>
  <c r="K234" i="153" s="1"/>
  <c r="B235" i="153"/>
  <c r="K235" i="153" s="1"/>
  <c r="B236" i="153"/>
  <c r="K236" i="153" s="1"/>
  <c r="B237" i="153"/>
  <c r="K237" i="153" s="1"/>
  <c r="B238" i="153"/>
  <c r="K238" i="153" s="1"/>
  <c r="B239" i="153"/>
  <c r="K239" i="153" s="1"/>
  <c r="B240" i="153"/>
  <c r="K240" i="153" s="1"/>
  <c r="B241" i="153"/>
  <c r="K241" i="153" s="1"/>
  <c r="B242" i="153"/>
  <c r="K242" i="153" s="1"/>
  <c r="B243" i="153"/>
  <c r="K243" i="153" s="1"/>
  <c r="B244" i="153"/>
  <c r="K244" i="153" s="1"/>
  <c r="B245" i="153"/>
  <c r="K245" i="153" s="1"/>
  <c r="B246" i="153"/>
  <c r="K246" i="153" s="1"/>
  <c r="B247" i="153"/>
  <c r="K247" i="153" s="1"/>
  <c r="B248" i="153"/>
  <c r="K248" i="153" s="1"/>
  <c r="B249" i="153"/>
  <c r="K249" i="153" s="1"/>
  <c r="B250" i="153"/>
  <c r="K250" i="153" s="1"/>
  <c r="B251" i="153"/>
  <c r="K251" i="153" s="1"/>
  <c r="B252" i="153"/>
  <c r="K252" i="153" s="1"/>
  <c r="B253" i="153"/>
  <c r="K253" i="153" s="1"/>
  <c r="B254" i="153"/>
  <c r="K254" i="153" s="1"/>
  <c r="B255" i="153"/>
  <c r="K255" i="153" s="1"/>
  <c r="B256" i="153"/>
  <c r="K256" i="153" s="1"/>
  <c r="B257" i="153"/>
  <c r="K257" i="153" s="1"/>
  <c r="B258" i="153"/>
  <c r="K258" i="153" s="1"/>
  <c r="B259" i="153"/>
  <c r="K259" i="153" s="1"/>
  <c r="B260" i="153"/>
  <c r="K260" i="153" s="1"/>
  <c r="B261" i="153"/>
  <c r="K261" i="153" s="1"/>
  <c r="B262" i="153"/>
  <c r="K262" i="153" s="1"/>
  <c r="B263" i="153"/>
  <c r="K263" i="153" s="1"/>
  <c r="B264" i="153"/>
  <c r="K264" i="153" s="1"/>
  <c r="B265" i="153"/>
  <c r="K265" i="153" s="1"/>
  <c r="B266" i="153"/>
  <c r="K266" i="153" s="1"/>
  <c r="B267" i="153"/>
  <c r="K267" i="153" s="1"/>
  <c r="B268" i="153"/>
  <c r="K268" i="153" s="1"/>
  <c r="B269" i="153"/>
  <c r="K269" i="153" s="1"/>
  <c r="B270" i="153"/>
  <c r="K270" i="153" s="1"/>
  <c r="B271" i="153"/>
  <c r="K271" i="153" s="1"/>
  <c r="B272" i="153"/>
  <c r="K272" i="153" s="1"/>
  <c r="B273" i="153"/>
  <c r="K273" i="153" s="1"/>
  <c r="B274" i="153"/>
  <c r="B275" i="153"/>
  <c r="K275" i="153" s="1"/>
  <c r="B276" i="153"/>
  <c r="K276" i="153" s="1"/>
  <c r="B277" i="153"/>
  <c r="K277" i="153" s="1"/>
  <c r="B278" i="153"/>
  <c r="K278" i="153" s="1"/>
  <c r="B279" i="153"/>
  <c r="K279" i="153" s="1"/>
  <c r="B280" i="153"/>
  <c r="K280" i="153" s="1"/>
  <c r="B281" i="153"/>
  <c r="K281" i="153" s="1"/>
  <c r="B282" i="153"/>
  <c r="K282" i="153" s="1"/>
  <c r="B283" i="153"/>
  <c r="K283" i="153" s="1"/>
  <c r="B284" i="153"/>
  <c r="K284" i="153" s="1"/>
  <c r="B285" i="153"/>
  <c r="K285" i="153" s="1"/>
  <c r="B286" i="153"/>
  <c r="K286" i="153" s="1"/>
  <c r="B287" i="153"/>
  <c r="K287" i="153" s="1"/>
  <c r="B288" i="153"/>
  <c r="K288" i="153" s="1"/>
  <c r="B289" i="153"/>
  <c r="K289" i="153" s="1"/>
  <c r="B290" i="153"/>
  <c r="K290" i="153" s="1"/>
  <c r="B291" i="153"/>
  <c r="K291" i="153" s="1"/>
  <c r="B292" i="153"/>
  <c r="K292" i="153" s="1"/>
  <c r="B293" i="153"/>
  <c r="K293" i="153" s="1"/>
  <c r="B294" i="153"/>
  <c r="K294" i="153" s="1"/>
  <c r="B295" i="153"/>
  <c r="K295" i="153" s="1"/>
  <c r="B296" i="153"/>
  <c r="K296" i="153" s="1"/>
  <c r="B297" i="153"/>
  <c r="K297" i="153" s="1"/>
  <c r="B298" i="153"/>
  <c r="K298" i="153" s="1"/>
  <c r="B299" i="153"/>
  <c r="K299" i="153" s="1"/>
  <c r="B300" i="153"/>
  <c r="K300" i="153" s="1"/>
  <c r="B301" i="153"/>
  <c r="K301" i="153" s="1"/>
  <c r="B302" i="153"/>
  <c r="K302" i="153" s="1"/>
  <c r="B303" i="153"/>
  <c r="K303" i="153" s="1"/>
  <c r="B304" i="153"/>
  <c r="K304" i="153" s="1"/>
  <c r="B305" i="153"/>
  <c r="K305" i="153" s="1"/>
  <c r="B306" i="153"/>
  <c r="K306" i="153" s="1"/>
  <c r="B307" i="153"/>
  <c r="K307" i="153" s="1"/>
  <c r="B308" i="153"/>
  <c r="K308" i="153" s="1"/>
  <c r="B309" i="153"/>
  <c r="K309" i="153" s="1"/>
  <c r="B310" i="153"/>
  <c r="K310" i="153" s="1"/>
  <c r="B311" i="153"/>
  <c r="K311" i="153" s="1"/>
  <c r="B312" i="153"/>
  <c r="K312" i="153" s="1"/>
  <c r="B313" i="153"/>
  <c r="K313" i="153" s="1"/>
  <c r="B314" i="153"/>
  <c r="K314" i="153" s="1"/>
  <c r="B315" i="153"/>
  <c r="K315" i="153" s="1"/>
  <c r="B316" i="153"/>
  <c r="K316" i="153" s="1"/>
  <c r="B317" i="153"/>
  <c r="K317" i="153" s="1"/>
  <c r="B318" i="153"/>
  <c r="K318" i="153" s="1"/>
  <c r="B319" i="153"/>
  <c r="K319" i="153" s="1"/>
  <c r="B320" i="153"/>
  <c r="K320" i="153" s="1"/>
  <c r="B321" i="153"/>
  <c r="K321" i="153" s="1"/>
  <c r="B322" i="153"/>
  <c r="K322" i="153" s="1"/>
  <c r="B323" i="153"/>
  <c r="K323" i="153" s="1"/>
  <c r="B324" i="153"/>
  <c r="K324" i="153" s="1"/>
  <c r="B325" i="153"/>
  <c r="K325" i="153" s="1"/>
  <c r="B326" i="153"/>
  <c r="K326" i="153" s="1"/>
  <c r="B327" i="153"/>
  <c r="K327" i="153" s="1"/>
  <c r="B328" i="153"/>
  <c r="K328" i="153" s="1"/>
  <c r="B329" i="153"/>
  <c r="K329" i="153" s="1"/>
  <c r="B330" i="153"/>
  <c r="K330" i="153" s="1"/>
  <c r="B331" i="153"/>
  <c r="K331" i="153" s="1"/>
  <c r="B332" i="153"/>
  <c r="K332" i="153" s="1"/>
  <c r="B333" i="153"/>
  <c r="K333" i="153" s="1"/>
  <c r="B334" i="153"/>
  <c r="K334" i="153" s="1"/>
  <c r="B335" i="153"/>
  <c r="K335" i="153" s="1"/>
  <c r="B336" i="153"/>
  <c r="K336" i="153" s="1"/>
  <c r="B337" i="153"/>
  <c r="K337" i="153" s="1"/>
  <c r="B338" i="153"/>
  <c r="K338" i="153" s="1"/>
  <c r="B339" i="153"/>
  <c r="K339" i="153" s="1"/>
  <c r="B340" i="153"/>
  <c r="K340" i="153" s="1"/>
  <c r="B341" i="153"/>
  <c r="K341" i="153" s="1"/>
  <c r="B342" i="153"/>
  <c r="K342" i="153" s="1"/>
  <c r="B343" i="153"/>
  <c r="K343" i="153" s="1"/>
  <c r="B344" i="153"/>
  <c r="K344" i="153" s="1"/>
  <c r="B345" i="153"/>
  <c r="K345" i="153" s="1"/>
  <c r="B346" i="153"/>
  <c r="K346" i="153" s="1"/>
  <c r="B347" i="153"/>
  <c r="K347" i="153" s="1"/>
  <c r="B348" i="153"/>
  <c r="K348" i="153" s="1"/>
  <c r="B349" i="153"/>
  <c r="K349" i="153" s="1"/>
  <c r="B350" i="153"/>
  <c r="K350" i="153" s="1"/>
  <c r="B351" i="153"/>
  <c r="K351" i="153" s="1"/>
  <c r="B352" i="153"/>
  <c r="K352" i="153" s="1"/>
  <c r="B353" i="153"/>
  <c r="K353" i="153" s="1"/>
  <c r="B354" i="153"/>
  <c r="K354" i="153" s="1"/>
  <c r="B355" i="153"/>
  <c r="K355" i="153" s="1"/>
  <c r="B356" i="153"/>
  <c r="K356" i="153" s="1"/>
  <c r="B357" i="153"/>
  <c r="K357" i="153" s="1"/>
  <c r="B358" i="153"/>
  <c r="K358" i="153" s="1"/>
  <c r="B359" i="153"/>
  <c r="K359" i="153" s="1"/>
  <c r="B360" i="153"/>
  <c r="K360" i="153" s="1"/>
  <c r="B361" i="153"/>
  <c r="K361" i="153" s="1"/>
  <c r="B362" i="153"/>
  <c r="K362" i="153" s="1"/>
  <c r="B363" i="153"/>
  <c r="K363" i="153" s="1"/>
  <c r="B364" i="153"/>
  <c r="K364" i="153" s="1"/>
  <c r="B365" i="153"/>
  <c r="K365" i="153" s="1"/>
  <c r="B366" i="153"/>
  <c r="K366" i="153" s="1"/>
  <c r="B367" i="153"/>
  <c r="K367" i="153" s="1"/>
  <c r="B368" i="153"/>
  <c r="K368" i="153" s="1"/>
  <c r="B369" i="153"/>
  <c r="K369" i="153" s="1"/>
  <c r="B370" i="153"/>
  <c r="K370" i="153" s="1"/>
  <c r="B371" i="153"/>
  <c r="K371" i="153" s="1"/>
  <c r="B372" i="153"/>
  <c r="K372" i="153" s="1"/>
  <c r="B373" i="153"/>
  <c r="K373" i="153" s="1"/>
  <c r="B374" i="153"/>
  <c r="K374" i="153" s="1"/>
  <c r="B375" i="153"/>
  <c r="K375" i="153" s="1"/>
  <c r="B376" i="153"/>
  <c r="K376" i="153" s="1"/>
  <c r="B377" i="153"/>
  <c r="K377" i="153" s="1"/>
  <c r="B378" i="153"/>
  <c r="K378" i="153" s="1"/>
  <c r="B379" i="153"/>
  <c r="K379" i="153" s="1"/>
  <c r="B380" i="153"/>
  <c r="K380" i="153" s="1"/>
  <c r="B381" i="153"/>
  <c r="K381" i="153" s="1"/>
  <c r="B382" i="153"/>
  <c r="K382" i="153" s="1"/>
  <c r="B383" i="153"/>
  <c r="K383" i="153" s="1"/>
  <c r="B384" i="153"/>
  <c r="K384" i="153" s="1"/>
  <c r="B385" i="153"/>
  <c r="K385" i="153" s="1"/>
  <c r="B386" i="153"/>
  <c r="K386" i="153" s="1"/>
  <c r="B387" i="153"/>
  <c r="K387" i="153" s="1"/>
  <c r="B388" i="153"/>
  <c r="K388" i="153" s="1"/>
  <c r="B389" i="153"/>
  <c r="K389" i="153" s="1"/>
  <c r="B390" i="153"/>
  <c r="K390" i="153" s="1"/>
  <c r="B391" i="153"/>
  <c r="K391" i="153" s="1"/>
  <c r="B392" i="153"/>
  <c r="K392" i="153" s="1"/>
  <c r="B393" i="153"/>
  <c r="K393" i="153" s="1"/>
  <c r="B394" i="153"/>
  <c r="K394" i="153" s="1"/>
  <c r="B395" i="153"/>
  <c r="K395" i="153" s="1"/>
  <c r="B396" i="153"/>
  <c r="K396" i="153" s="1"/>
  <c r="B397" i="153"/>
  <c r="K397" i="153" s="1"/>
  <c r="B398" i="153"/>
  <c r="K398" i="153" s="1"/>
  <c r="B399" i="153"/>
  <c r="K399" i="153" s="1"/>
  <c r="B400" i="153"/>
  <c r="K400" i="153" s="1"/>
  <c r="B401" i="153"/>
  <c r="K401" i="153" s="1"/>
  <c r="B402" i="153"/>
  <c r="K402" i="153" s="1"/>
  <c r="B403" i="153"/>
  <c r="K403" i="153" s="1"/>
  <c r="B404" i="153"/>
  <c r="K404" i="153" s="1"/>
  <c r="B405" i="153"/>
  <c r="K405" i="153" s="1"/>
  <c r="B406" i="153"/>
  <c r="K406" i="153" s="1"/>
  <c r="B407" i="153"/>
  <c r="K407" i="153" s="1"/>
  <c r="B408" i="153"/>
  <c r="K408" i="153" s="1"/>
  <c r="B409" i="153"/>
  <c r="K409" i="153" s="1"/>
  <c r="B410" i="153"/>
  <c r="K410" i="153" s="1"/>
  <c r="B411" i="153"/>
  <c r="K411" i="153" s="1"/>
  <c r="B412" i="153"/>
  <c r="K412" i="153" s="1"/>
  <c r="B413" i="153"/>
  <c r="K413" i="153" s="1"/>
  <c r="B414" i="153"/>
  <c r="K414" i="153" s="1"/>
  <c r="B415" i="153"/>
  <c r="K415" i="153" s="1"/>
  <c r="B416" i="153"/>
  <c r="K416" i="153" s="1"/>
  <c r="B417" i="153"/>
  <c r="K417" i="153" s="1"/>
  <c r="B418" i="153"/>
  <c r="K418" i="153" s="1"/>
  <c r="B419" i="153"/>
  <c r="K419" i="153" s="1"/>
  <c r="B420" i="153"/>
  <c r="K420" i="153" s="1"/>
  <c r="B421" i="153"/>
  <c r="K421" i="153" s="1"/>
  <c r="B422" i="153"/>
  <c r="K422" i="153" s="1"/>
  <c r="B423" i="153"/>
  <c r="K423" i="153" s="1"/>
  <c r="B424" i="153"/>
  <c r="K424" i="153" s="1"/>
  <c r="B425" i="153"/>
  <c r="K425" i="153" s="1"/>
  <c r="B426" i="153"/>
  <c r="K426" i="153" s="1"/>
  <c r="B427" i="153"/>
  <c r="K427" i="153" s="1"/>
  <c r="B428" i="153"/>
  <c r="K428" i="153" s="1"/>
  <c r="B429" i="153"/>
  <c r="K429" i="153" s="1"/>
  <c r="B430" i="153"/>
  <c r="K430" i="153" s="1"/>
  <c r="B431" i="153"/>
  <c r="K431" i="153" s="1"/>
  <c r="B432" i="153"/>
  <c r="K432" i="153" s="1"/>
  <c r="B433" i="153"/>
  <c r="K433" i="153" s="1"/>
  <c r="B434" i="153"/>
  <c r="K434" i="153" s="1"/>
  <c r="B435" i="153"/>
  <c r="K435" i="153" s="1"/>
  <c r="B436" i="153"/>
  <c r="K436" i="153" s="1"/>
  <c r="B437" i="153"/>
  <c r="K437" i="153" s="1"/>
  <c r="B438" i="153"/>
  <c r="K438" i="153" s="1"/>
  <c r="B439" i="153"/>
  <c r="K439" i="153" s="1"/>
  <c r="B440" i="153"/>
  <c r="K440" i="153" s="1"/>
  <c r="B441" i="153"/>
  <c r="K441" i="153" s="1"/>
  <c r="B442" i="153"/>
  <c r="K442" i="153" s="1"/>
  <c r="B443" i="153"/>
  <c r="K443" i="153" s="1"/>
  <c r="B444" i="153"/>
  <c r="K444" i="153" s="1"/>
  <c r="B445" i="153"/>
  <c r="K445" i="153" s="1"/>
  <c r="B446" i="153"/>
  <c r="K446" i="153" s="1"/>
  <c r="B447" i="153"/>
  <c r="K447" i="153" s="1"/>
  <c r="B448" i="153"/>
  <c r="K448" i="153" s="1"/>
  <c r="B449" i="153"/>
  <c r="K449" i="153" s="1"/>
  <c r="B450" i="153"/>
  <c r="K450" i="153" s="1"/>
  <c r="B451" i="153"/>
  <c r="K451" i="153" s="1"/>
  <c r="B452" i="153"/>
  <c r="K452" i="153" s="1"/>
  <c r="B453" i="153"/>
  <c r="K453" i="153" s="1"/>
  <c r="B454" i="153"/>
  <c r="B455" i="153"/>
  <c r="K455" i="153" s="1"/>
  <c r="B456" i="153"/>
  <c r="K456" i="153" s="1"/>
  <c r="B457" i="153"/>
  <c r="K457" i="153" s="1"/>
  <c r="B458" i="153"/>
  <c r="K458" i="153" s="1"/>
  <c r="B459" i="153"/>
  <c r="K459" i="153" s="1"/>
  <c r="B460" i="153"/>
  <c r="K460" i="153" s="1"/>
  <c r="B461" i="153"/>
  <c r="K461" i="153" s="1"/>
  <c r="B462" i="153"/>
  <c r="K462" i="153" s="1"/>
  <c r="B463" i="153"/>
  <c r="K463" i="153" s="1"/>
  <c r="B464" i="153"/>
  <c r="K464" i="153" s="1"/>
  <c r="B465" i="153"/>
  <c r="K465" i="153" s="1"/>
  <c r="B466" i="153"/>
  <c r="K466" i="153" s="1"/>
  <c r="B467" i="153"/>
  <c r="K467" i="153" s="1"/>
  <c r="B468" i="153"/>
  <c r="K468" i="153" s="1"/>
  <c r="B469" i="153"/>
  <c r="K469" i="153" s="1"/>
  <c r="B470" i="153"/>
  <c r="B471" i="153"/>
  <c r="K471" i="153" s="1"/>
  <c r="B472" i="153"/>
  <c r="K472" i="153" s="1"/>
  <c r="B473" i="153"/>
  <c r="K473" i="153" s="1"/>
  <c r="B474" i="153"/>
  <c r="K474" i="153" s="1"/>
  <c r="B475" i="153"/>
  <c r="K475" i="153" s="1"/>
  <c r="B476" i="153"/>
  <c r="K476" i="153" s="1"/>
  <c r="B477" i="153"/>
  <c r="K477" i="153" s="1"/>
  <c r="B478" i="153"/>
  <c r="K478" i="153" s="1"/>
  <c r="B479" i="153"/>
  <c r="K479" i="153" s="1"/>
  <c r="B480" i="153"/>
  <c r="K480" i="153" s="1"/>
  <c r="B481" i="153"/>
  <c r="K481" i="153" s="1"/>
  <c r="B482" i="153"/>
  <c r="K482" i="153" s="1"/>
  <c r="B483" i="153"/>
  <c r="K483" i="153" s="1"/>
  <c r="B484" i="153"/>
  <c r="K484" i="153" s="1"/>
  <c r="B485" i="153"/>
  <c r="K485" i="153" s="1"/>
  <c r="B486" i="153"/>
  <c r="B487" i="153"/>
  <c r="K487" i="153" s="1"/>
  <c r="B488" i="153"/>
  <c r="K488" i="153" s="1"/>
  <c r="B489" i="153"/>
  <c r="K489" i="153" s="1"/>
  <c r="B490" i="153"/>
  <c r="K490" i="153" s="1"/>
  <c r="B491" i="153"/>
  <c r="K491" i="153" s="1"/>
  <c r="B492" i="153"/>
  <c r="K492" i="153" s="1"/>
  <c r="B493" i="153"/>
  <c r="K493" i="153" s="1"/>
  <c r="B494" i="153"/>
  <c r="K494" i="153" s="1"/>
  <c r="B495" i="153"/>
  <c r="K495" i="153" s="1"/>
  <c r="B496" i="153"/>
  <c r="K496" i="153" s="1"/>
  <c r="B497" i="153"/>
  <c r="K497" i="153" s="1"/>
  <c r="B498" i="153"/>
  <c r="K498" i="153" s="1"/>
  <c r="B499" i="153"/>
  <c r="K499" i="153" s="1"/>
  <c r="B500" i="153"/>
  <c r="K500" i="153" s="1"/>
  <c r="B501" i="153"/>
  <c r="K501" i="153" s="1"/>
  <c r="B502" i="153"/>
  <c r="B503" i="153"/>
  <c r="K503" i="153" s="1"/>
  <c r="B504" i="153"/>
  <c r="K504" i="153" s="1"/>
  <c r="B505" i="153"/>
  <c r="K505" i="153" s="1"/>
  <c r="B506" i="153"/>
  <c r="K506" i="153" s="1"/>
  <c r="B507" i="153"/>
  <c r="K507" i="153" s="1"/>
  <c r="B508" i="153"/>
  <c r="K508" i="153" s="1"/>
  <c r="B509" i="153"/>
  <c r="K509" i="153" s="1"/>
  <c r="B510" i="153"/>
  <c r="K510" i="153" s="1"/>
  <c r="B511" i="153"/>
  <c r="K511" i="153" s="1"/>
  <c r="B512" i="153"/>
  <c r="K512" i="153" s="1"/>
  <c r="B513" i="153"/>
  <c r="K513" i="153" s="1"/>
  <c r="B514" i="153"/>
  <c r="K514" i="153" s="1"/>
  <c r="B515" i="153"/>
  <c r="K515" i="153" s="1"/>
  <c r="B516" i="153"/>
  <c r="K516" i="153" s="1"/>
  <c r="B517" i="153"/>
  <c r="K517" i="153" s="1"/>
  <c r="B518" i="153"/>
  <c r="B519" i="153"/>
  <c r="K519" i="153" s="1"/>
  <c r="B520" i="153"/>
  <c r="K520" i="153" s="1"/>
  <c r="B521" i="153"/>
  <c r="K521" i="153" s="1"/>
  <c r="B522" i="153"/>
  <c r="K522" i="153" s="1"/>
  <c r="B523" i="153"/>
  <c r="K523" i="153" s="1"/>
  <c r="B524" i="153"/>
  <c r="K524" i="153" s="1"/>
  <c r="B525" i="153"/>
  <c r="K525" i="153" s="1"/>
  <c r="B526" i="153"/>
  <c r="K526" i="153" s="1"/>
  <c r="B527" i="153"/>
  <c r="K527" i="153" s="1"/>
  <c r="B528" i="153"/>
  <c r="K528" i="153" s="1"/>
  <c r="B529" i="153"/>
  <c r="K529" i="153" s="1"/>
  <c r="B530" i="153"/>
  <c r="K530" i="153" s="1"/>
  <c r="B531" i="153"/>
  <c r="K531" i="153" s="1"/>
  <c r="B532" i="153"/>
  <c r="K532" i="153" s="1"/>
  <c r="B533" i="153"/>
  <c r="K533" i="153" s="1"/>
  <c r="B534" i="153"/>
  <c r="B535" i="153"/>
  <c r="K535" i="153" s="1"/>
  <c r="B536" i="153"/>
  <c r="K536" i="153" s="1"/>
  <c r="B537" i="153"/>
  <c r="K537" i="153" s="1"/>
  <c r="B538" i="153"/>
  <c r="K538" i="153" s="1"/>
  <c r="B539" i="153"/>
  <c r="K539" i="153" s="1"/>
  <c r="B540" i="153"/>
  <c r="K540" i="153" s="1"/>
  <c r="B541" i="153"/>
  <c r="K541" i="153" s="1"/>
  <c r="B542" i="153"/>
  <c r="K542" i="153" s="1"/>
  <c r="B543" i="153"/>
  <c r="K543" i="153" s="1"/>
  <c r="B544" i="153"/>
  <c r="K544" i="153" s="1"/>
  <c r="B545" i="153"/>
  <c r="K545" i="153" s="1"/>
  <c r="B546" i="153"/>
  <c r="K546" i="153" s="1"/>
  <c r="B547" i="153"/>
  <c r="K547" i="153" s="1"/>
  <c r="B548" i="153"/>
  <c r="K548" i="153" s="1"/>
  <c r="B549" i="153"/>
  <c r="K549" i="153" s="1"/>
  <c r="B550" i="153"/>
  <c r="B551" i="153"/>
  <c r="K551" i="153" s="1"/>
  <c r="B552" i="153"/>
  <c r="K552" i="153" s="1"/>
  <c r="B553" i="153"/>
  <c r="K553" i="153" s="1"/>
  <c r="B554" i="153"/>
  <c r="K554" i="153" s="1"/>
  <c r="B555" i="153"/>
  <c r="K555" i="153" s="1"/>
  <c r="B556" i="153"/>
  <c r="K556" i="153" s="1"/>
  <c r="B557" i="153"/>
  <c r="K557" i="153" s="1"/>
  <c r="B558" i="153"/>
  <c r="K558" i="153" s="1"/>
  <c r="B559" i="153"/>
  <c r="K559" i="153" s="1"/>
  <c r="B560" i="153"/>
  <c r="K560" i="153" s="1"/>
  <c r="B561" i="153"/>
  <c r="K561" i="153" s="1"/>
  <c r="B562" i="153"/>
  <c r="K562" i="153" s="1"/>
  <c r="B563" i="153"/>
  <c r="K563" i="153" s="1"/>
  <c r="B564" i="153"/>
  <c r="K564" i="153" s="1"/>
  <c r="B565" i="153"/>
  <c r="K565" i="153" s="1"/>
  <c r="B566" i="153"/>
  <c r="B567" i="153"/>
  <c r="K567" i="153" s="1"/>
  <c r="B568" i="153"/>
  <c r="K568" i="153" s="1"/>
  <c r="B569" i="153"/>
  <c r="K569" i="153" s="1"/>
  <c r="B570" i="153"/>
  <c r="K570" i="153" s="1"/>
  <c r="B571" i="153"/>
  <c r="K571" i="153" s="1"/>
  <c r="B572" i="153"/>
  <c r="K572" i="153" s="1"/>
  <c r="B573" i="153"/>
  <c r="K573" i="153" s="1"/>
  <c r="B574" i="153"/>
  <c r="K574" i="153" s="1"/>
  <c r="B575" i="153"/>
  <c r="K575" i="153" s="1"/>
  <c r="B576" i="153"/>
  <c r="K576" i="153" s="1"/>
  <c r="B577" i="153"/>
  <c r="K577" i="153" s="1"/>
  <c r="B578" i="153"/>
  <c r="K578" i="153" s="1"/>
  <c r="B579" i="153"/>
  <c r="K579" i="153" s="1"/>
  <c r="B580" i="153"/>
  <c r="K580" i="153" s="1"/>
  <c r="B581" i="153"/>
  <c r="K581" i="153" s="1"/>
  <c r="B582" i="153"/>
  <c r="B583" i="153"/>
  <c r="K583" i="153" s="1"/>
  <c r="B584" i="153"/>
  <c r="K584" i="153" s="1"/>
  <c r="B585" i="153"/>
  <c r="K585" i="153" s="1"/>
  <c r="B586" i="153"/>
  <c r="K586" i="153" s="1"/>
  <c r="B587" i="153"/>
  <c r="K587" i="153" s="1"/>
  <c r="B588" i="153"/>
  <c r="K588" i="153" s="1"/>
  <c r="B589" i="153"/>
  <c r="K589" i="153" s="1"/>
  <c r="B590" i="153"/>
  <c r="K590" i="153" s="1"/>
  <c r="B591" i="153"/>
  <c r="K591" i="153" s="1"/>
  <c r="B592" i="153"/>
  <c r="K592" i="153" s="1"/>
  <c r="B593" i="153"/>
  <c r="K593" i="153" s="1"/>
  <c r="B594" i="153"/>
  <c r="K594" i="153" s="1"/>
  <c r="B595" i="153"/>
  <c r="K595" i="153" s="1"/>
  <c r="B596" i="153"/>
  <c r="K596" i="153" s="1"/>
  <c r="B597" i="153"/>
  <c r="K597" i="153" s="1"/>
  <c r="B598" i="153"/>
  <c r="B599" i="153"/>
  <c r="K599" i="153" s="1"/>
  <c r="B600" i="153"/>
  <c r="K600" i="153" s="1"/>
  <c r="B601" i="153"/>
  <c r="K601" i="153" s="1"/>
  <c r="B602" i="153"/>
  <c r="K602" i="153" s="1"/>
  <c r="B603" i="153"/>
  <c r="K603" i="153" s="1"/>
  <c r="B604" i="153"/>
  <c r="K604" i="153" s="1"/>
  <c r="B605" i="153"/>
  <c r="K605" i="153" s="1"/>
  <c r="B606" i="153"/>
  <c r="K606" i="153" s="1"/>
  <c r="B607" i="153"/>
  <c r="K607" i="153" s="1"/>
  <c r="B608" i="153"/>
  <c r="K608" i="153" s="1"/>
  <c r="B609" i="153"/>
  <c r="K609" i="153" s="1"/>
  <c r="B610" i="153"/>
  <c r="K610" i="153" s="1"/>
  <c r="B611" i="153"/>
  <c r="K611" i="153" s="1"/>
  <c r="B612" i="153"/>
  <c r="K612" i="153" s="1"/>
  <c r="B613" i="153"/>
  <c r="K613" i="153" s="1"/>
  <c r="B614" i="153"/>
  <c r="B615" i="153"/>
  <c r="K615" i="153" s="1"/>
  <c r="B616" i="153"/>
  <c r="K616" i="153" s="1"/>
  <c r="B617" i="153"/>
  <c r="K617" i="153" s="1"/>
  <c r="B618" i="153"/>
  <c r="K618" i="153" s="1"/>
  <c r="B619" i="153"/>
  <c r="K619" i="153" s="1"/>
  <c r="B620" i="153"/>
  <c r="K620" i="153" s="1"/>
  <c r="B621" i="153"/>
  <c r="K621" i="153" s="1"/>
  <c r="B622" i="153"/>
  <c r="K622" i="153" s="1"/>
  <c r="B623" i="153"/>
  <c r="K623" i="153" s="1"/>
  <c r="B624" i="153"/>
  <c r="K624" i="153" s="1"/>
  <c r="B625" i="153"/>
  <c r="K625" i="153" s="1"/>
  <c r="B626" i="153"/>
  <c r="K626" i="153" s="1"/>
  <c r="B627" i="153"/>
  <c r="K627" i="153" s="1"/>
  <c r="B628" i="153"/>
  <c r="K628" i="153" s="1"/>
  <c r="B629" i="153"/>
  <c r="K629" i="153" s="1"/>
  <c r="B630" i="153"/>
  <c r="B631" i="153"/>
  <c r="K631" i="153" s="1"/>
  <c r="B632" i="153"/>
  <c r="K632" i="153" s="1"/>
  <c r="B633" i="153"/>
  <c r="K633" i="153" s="1"/>
  <c r="B634" i="153"/>
  <c r="K634" i="153" s="1"/>
  <c r="B635" i="153"/>
  <c r="K635" i="153" s="1"/>
  <c r="B636" i="153"/>
  <c r="K636" i="153" s="1"/>
  <c r="W15" i="153"/>
  <c r="M12" i="153"/>
  <c r="H15" i="153"/>
  <c r="C15" i="153"/>
  <c r="B15" i="153"/>
  <c r="K15" i="153" s="1"/>
  <c r="A23" i="153" s="1"/>
  <c r="B176" i="11"/>
  <c r="C176" i="11"/>
  <c r="H176" i="11"/>
  <c r="I176" i="11"/>
  <c r="V176" i="11"/>
  <c r="B177" i="11"/>
  <c r="C177" i="11"/>
  <c r="H177" i="11"/>
  <c r="I177" i="11"/>
  <c r="V177" i="11"/>
  <c r="B178" i="11"/>
  <c r="C178" i="11"/>
  <c r="H178" i="11"/>
  <c r="I178" i="11"/>
  <c r="V178" i="11"/>
  <c r="B179" i="11"/>
  <c r="C179" i="11"/>
  <c r="H179" i="11"/>
  <c r="I179" i="11"/>
  <c r="V179" i="11"/>
  <c r="B180" i="11"/>
  <c r="C180" i="11"/>
  <c r="H180" i="11"/>
  <c r="I180" i="11"/>
  <c r="V180" i="11"/>
  <c r="B181" i="11"/>
  <c r="C181" i="11"/>
  <c r="H181" i="11"/>
  <c r="I181" i="11"/>
  <c r="V181" i="11"/>
  <c r="B182" i="11"/>
  <c r="C182" i="11"/>
  <c r="H182" i="11"/>
  <c r="I182" i="11"/>
  <c r="V182" i="11"/>
  <c r="B183" i="11"/>
  <c r="C183" i="11"/>
  <c r="H183" i="11"/>
  <c r="I183" i="11"/>
  <c r="V183" i="11"/>
  <c r="B184" i="11"/>
  <c r="C184" i="11"/>
  <c r="H184" i="11"/>
  <c r="I184" i="11"/>
  <c r="V184" i="11"/>
  <c r="B185" i="11"/>
  <c r="C185" i="11"/>
  <c r="H185" i="11"/>
  <c r="I185" i="11"/>
  <c r="V185" i="11"/>
  <c r="B186" i="11"/>
  <c r="C186" i="11"/>
  <c r="H186" i="11"/>
  <c r="I186" i="11"/>
  <c r="V186" i="11"/>
  <c r="B187" i="11"/>
  <c r="C187" i="11"/>
  <c r="H187" i="11"/>
  <c r="I187" i="11"/>
  <c r="V187" i="11"/>
  <c r="B188" i="11"/>
  <c r="C188" i="11"/>
  <c r="H188" i="11"/>
  <c r="I188" i="11"/>
  <c r="V188" i="11"/>
  <c r="B189" i="11"/>
  <c r="C189" i="11"/>
  <c r="H189" i="11"/>
  <c r="I189" i="11"/>
  <c r="V189" i="11"/>
  <c r="B190" i="11"/>
  <c r="C190" i="11"/>
  <c r="H190" i="11"/>
  <c r="I190" i="11"/>
  <c r="V190" i="11"/>
  <c r="B191" i="11"/>
  <c r="C191" i="11"/>
  <c r="H191" i="11"/>
  <c r="I191" i="11"/>
  <c r="V191" i="11"/>
  <c r="B192" i="11"/>
  <c r="C192" i="11"/>
  <c r="H192" i="11"/>
  <c r="I192" i="11"/>
  <c r="V192" i="11"/>
  <c r="B193" i="11"/>
  <c r="C193" i="11"/>
  <c r="H193" i="11"/>
  <c r="I193" i="11"/>
  <c r="V193" i="11"/>
  <c r="B194" i="11"/>
  <c r="C194" i="11"/>
  <c r="H194" i="11"/>
  <c r="I194" i="11"/>
  <c r="V194" i="11"/>
  <c r="B195" i="11"/>
  <c r="C195" i="11"/>
  <c r="H195" i="11"/>
  <c r="I195" i="11"/>
  <c r="V195" i="11"/>
  <c r="B196" i="11"/>
  <c r="C196" i="11"/>
  <c r="H196" i="11"/>
  <c r="I196" i="11"/>
  <c r="V196" i="11"/>
  <c r="B197" i="11"/>
  <c r="C197" i="11"/>
  <c r="H197" i="11"/>
  <c r="I197" i="11"/>
  <c r="V197" i="11"/>
  <c r="B198" i="11"/>
  <c r="C198" i="11"/>
  <c r="H198" i="11"/>
  <c r="I198" i="11"/>
  <c r="V198" i="11"/>
  <c r="B199" i="11"/>
  <c r="C199" i="11"/>
  <c r="H199" i="11"/>
  <c r="I199" i="11"/>
  <c r="V199" i="11"/>
  <c r="B200" i="11"/>
  <c r="C200" i="11"/>
  <c r="H200" i="11"/>
  <c r="I200" i="11"/>
  <c r="V200" i="11"/>
  <c r="B201" i="11"/>
  <c r="C201" i="11"/>
  <c r="H201" i="11"/>
  <c r="I201" i="11"/>
  <c r="V201" i="11"/>
  <c r="B202" i="11"/>
  <c r="C202" i="11"/>
  <c r="H202" i="11"/>
  <c r="I202" i="11"/>
  <c r="V202" i="11"/>
  <c r="B203" i="11"/>
  <c r="C203" i="11"/>
  <c r="H203" i="11"/>
  <c r="I203" i="11"/>
  <c r="V203" i="11"/>
  <c r="B204" i="11"/>
  <c r="C204" i="11"/>
  <c r="H204" i="11"/>
  <c r="I204" i="11"/>
  <c r="V204" i="11"/>
  <c r="B205" i="11"/>
  <c r="C205" i="11"/>
  <c r="H205" i="11"/>
  <c r="I205" i="11"/>
  <c r="V205" i="11"/>
  <c r="B206" i="11"/>
  <c r="C206" i="11"/>
  <c r="H206" i="11"/>
  <c r="I206" i="11"/>
  <c r="V206" i="11"/>
  <c r="B207" i="11"/>
  <c r="C207" i="11"/>
  <c r="H207" i="11"/>
  <c r="I207" i="11"/>
  <c r="V207" i="11"/>
  <c r="B208" i="11"/>
  <c r="C208" i="11"/>
  <c r="H208" i="11"/>
  <c r="I208" i="11"/>
  <c r="V208" i="11"/>
  <c r="B209" i="11"/>
  <c r="C209" i="11"/>
  <c r="H209" i="11"/>
  <c r="I209" i="11"/>
  <c r="V209" i="11"/>
  <c r="B210" i="11"/>
  <c r="C210" i="11"/>
  <c r="H210" i="11"/>
  <c r="I210" i="11"/>
  <c r="V210" i="11"/>
  <c r="B211" i="11"/>
  <c r="C211" i="11"/>
  <c r="H211" i="11"/>
  <c r="I211" i="11"/>
  <c r="V211" i="11"/>
  <c r="B212" i="11"/>
  <c r="C212" i="11"/>
  <c r="H212" i="11"/>
  <c r="I212" i="11"/>
  <c r="V212" i="11"/>
  <c r="B213" i="11"/>
  <c r="C213" i="11"/>
  <c r="H213" i="11"/>
  <c r="I213" i="11"/>
  <c r="V213" i="11"/>
  <c r="B214" i="11"/>
  <c r="C214" i="11"/>
  <c r="H214" i="11"/>
  <c r="I214" i="11"/>
  <c r="V214" i="11"/>
  <c r="B215" i="11"/>
  <c r="C215" i="11"/>
  <c r="H215" i="11"/>
  <c r="I215" i="11"/>
  <c r="V215" i="11"/>
  <c r="B216" i="11"/>
  <c r="C216" i="11"/>
  <c r="H216" i="11"/>
  <c r="I216" i="11"/>
  <c r="V216" i="11"/>
  <c r="B217" i="11"/>
  <c r="C217" i="11"/>
  <c r="H217" i="11"/>
  <c r="I217" i="11"/>
  <c r="V217" i="11"/>
  <c r="B218" i="11"/>
  <c r="C218" i="11"/>
  <c r="H218" i="11"/>
  <c r="I218" i="11"/>
  <c r="V218" i="11"/>
  <c r="B219" i="11"/>
  <c r="C219" i="11"/>
  <c r="H219" i="11"/>
  <c r="I219" i="11"/>
  <c r="V219" i="11"/>
  <c r="B220" i="11"/>
  <c r="C220" i="11"/>
  <c r="H220" i="11"/>
  <c r="I220" i="11"/>
  <c r="V220" i="11"/>
  <c r="B221" i="11"/>
  <c r="C221" i="11"/>
  <c r="H221" i="11"/>
  <c r="I221" i="11"/>
  <c r="V221" i="11"/>
  <c r="B222" i="11"/>
  <c r="C222" i="11"/>
  <c r="H222" i="11"/>
  <c r="I222" i="11"/>
  <c r="V222" i="11"/>
  <c r="B223" i="11"/>
  <c r="C223" i="11"/>
  <c r="H223" i="11"/>
  <c r="I223" i="11"/>
  <c r="V223" i="11"/>
  <c r="B224" i="11"/>
  <c r="C224" i="11"/>
  <c r="H224" i="11"/>
  <c r="I224" i="11"/>
  <c r="V224" i="11"/>
  <c r="B225" i="11"/>
  <c r="C225" i="11"/>
  <c r="H225" i="11"/>
  <c r="I225" i="11"/>
  <c r="V225" i="11"/>
  <c r="B226" i="11"/>
  <c r="C226" i="11"/>
  <c r="H226" i="11"/>
  <c r="I226" i="11"/>
  <c r="V226" i="11"/>
  <c r="B227" i="11"/>
  <c r="C227" i="11"/>
  <c r="H227" i="11"/>
  <c r="I227" i="11"/>
  <c r="V227" i="11"/>
  <c r="B228" i="11"/>
  <c r="C228" i="11"/>
  <c r="H228" i="11"/>
  <c r="I228" i="11"/>
  <c r="V228" i="11"/>
  <c r="B229" i="11"/>
  <c r="C229" i="11"/>
  <c r="H229" i="11"/>
  <c r="I229" i="11"/>
  <c r="V229" i="11"/>
  <c r="B230" i="11"/>
  <c r="C230" i="11"/>
  <c r="H230" i="11"/>
  <c r="I230" i="11"/>
  <c r="V230" i="11"/>
  <c r="B231" i="11"/>
  <c r="C231" i="11"/>
  <c r="H231" i="11"/>
  <c r="I231" i="11"/>
  <c r="V231" i="11"/>
  <c r="B232" i="11"/>
  <c r="C232" i="11"/>
  <c r="H232" i="11"/>
  <c r="I232" i="11"/>
  <c r="V232" i="11"/>
  <c r="B233" i="11"/>
  <c r="C233" i="11"/>
  <c r="H233" i="11"/>
  <c r="I233" i="11"/>
  <c r="V233" i="11"/>
  <c r="B234" i="11"/>
  <c r="C234" i="11"/>
  <c r="H234" i="11"/>
  <c r="I234" i="11"/>
  <c r="V234" i="11"/>
  <c r="B235" i="11"/>
  <c r="C235" i="11"/>
  <c r="H235" i="11"/>
  <c r="I235" i="11"/>
  <c r="V235" i="11"/>
  <c r="B236" i="11"/>
  <c r="C236" i="11"/>
  <c r="H236" i="11"/>
  <c r="I236" i="11"/>
  <c r="V236" i="11"/>
  <c r="B237" i="11"/>
  <c r="C237" i="11"/>
  <c r="H237" i="11"/>
  <c r="I237" i="11"/>
  <c r="V237" i="11"/>
  <c r="B238" i="11"/>
  <c r="C238" i="11"/>
  <c r="H238" i="11"/>
  <c r="I238" i="11"/>
  <c r="V238" i="11"/>
  <c r="B239" i="11"/>
  <c r="C239" i="11"/>
  <c r="H239" i="11"/>
  <c r="I239" i="11"/>
  <c r="V239" i="11"/>
  <c r="B240" i="11"/>
  <c r="C240" i="11"/>
  <c r="H240" i="11"/>
  <c r="I240" i="11"/>
  <c r="V240" i="11"/>
  <c r="B241" i="11"/>
  <c r="C241" i="11"/>
  <c r="H241" i="11"/>
  <c r="I241" i="11"/>
  <c r="V241" i="11"/>
  <c r="B242" i="11"/>
  <c r="C242" i="11"/>
  <c r="H242" i="11"/>
  <c r="I242" i="11"/>
  <c r="V242" i="11"/>
  <c r="B243" i="11"/>
  <c r="C243" i="11"/>
  <c r="H243" i="11"/>
  <c r="I243" i="11"/>
  <c r="V243" i="11"/>
  <c r="B244" i="11"/>
  <c r="C244" i="11"/>
  <c r="H244" i="11"/>
  <c r="I244" i="11"/>
  <c r="V244" i="11"/>
  <c r="B245" i="11"/>
  <c r="C245" i="11"/>
  <c r="H245" i="11"/>
  <c r="I245" i="11"/>
  <c r="V245" i="11"/>
  <c r="B246" i="11"/>
  <c r="C246" i="11"/>
  <c r="H246" i="11"/>
  <c r="I246" i="11"/>
  <c r="V246" i="11"/>
  <c r="B247" i="11"/>
  <c r="C247" i="11"/>
  <c r="H247" i="11"/>
  <c r="I247" i="11"/>
  <c r="V247" i="11"/>
  <c r="B248" i="11"/>
  <c r="C248" i="11"/>
  <c r="H248" i="11"/>
  <c r="I248" i="11"/>
  <c r="V248" i="11"/>
  <c r="B249" i="11"/>
  <c r="C249" i="11"/>
  <c r="H249" i="11"/>
  <c r="I249" i="11"/>
  <c r="V249" i="11"/>
  <c r="B250" i="11"/>
  <c r="C250" i="11"/>
  <c r="H250" i="11"/>
  <c r="I250" i="11"/>
  <c r="V250" i="11"/>
  <c r="B251" i="11"/>
  <c r="C251" i="11"/>
  <c r="H251" i="11"/>
  <c r="I251" i="11"/>
  <c r="V251" i="11"/>
  <c r="B252" i="11"/>
  <c r="C252" i="11"/>
  <c r="H252" i="11"/>
  <c r="I252" i="11"/>
  <c r="V252" i="11"/>
  <c r="B253" i="11"/>
  <c r="C253" i="11"/>
  <c r="H253" i="11"/>
  <c r="I253" i="11"/>
  <c r="V253" i="11"/>
  <c r="B254" i="11"/>
  <c r="C254" i="11"/>
  <c r="H254" i="11"/>
  <c r="I254" i="11"/>
  <c r="V254" i="11"/>
  <c r="B255" i="11"/>
  <c r="C255" i="11"/>
  <c r="H255" i="11"/>
  <c r="I255" i="11"/>
  <c r="V255" i="11"/>
  <c r="B256" i="11"/>
  <c r="C256" i="11"/>
  <c r="H256" i="11"/>
  <c r="I256" i="11"/>
  <c r="V256" i="11"/>
  <c r="B257" i="11"/>
  <c r="C257" i="11"/>
  <c r="H257" i="11"/>
  <c r="I257" i="11"/>
  <c r="V257" i="11"/>
  <c r="B258" i="11"/>
  <c r="C258" i="11"/>
  <c r="H258" i="11"/>
  <c r="I258" i="11"/>
  <c r="V258" i="11"/>
  <c r="B259" i="11"/>
  <c r="C259" i="11"/>
  <c r="H259" i="11"/>
  <c r="I259" i="11"/>
  <c r="V259" i="11"/>
  <c r="B260" i="11"/>
  <c r="C260" i="11"/>
  <c r="H260" i="11"/>
  <c r="I260" i="11"/>
  <c r="V260" i="11"/>
  <c r="B261" i="11"/>
  <c r="C261" i="11"/>
  <c r="H261" i="11"/>
  <c r="I261" i="11"/>
  <c r="V261" i="11"/>
  <c r="B262" i="11"/>
  <c r="C262" i="11"/>
  <c r="H262" i="11"/>
  <c r="I262" i="11"/>
  <c r="V262" i="11"/>
  <c r="B263" i="11"/>
  <c r="C263" i="11"/>
  <c r="H263" i="11"/>
  <c r="I263" i="11"/>
  <c r="V263" i="11"/>
  <c r="B264" i="11"/>
  <c r="C264" i="11"/>
  <c r="H264" i="11"/>
  <c r="I264" i="11"/>
  <c r="V264" i="11"/>
  <c r="B265" i="11"/>
  <c r="C265" i="11"/>
  <c r="H265" i="11"/>
  <c r="I265" i="11"/>
  <c r="V265" i="11"/>
  <c r="B266" i="11"/>
  <c r="C266" i="11"/>
  <c r="H266" i="11"/>
  <c r="I266" i="11"/>
  <c r="V266" i="11"/>
  <c r="B267" i="11"/>
  <c r="C267" i="11"/>
  <c r="H267" i="11"/>
  <c r="I267" i="11"/>
  <c r="V267" i="11"/>
  <c r="B268" i="11"/>
  <c r="C268" i="11"/>
  <c r="H268" i="11"/>
  <c r="I268" i="11"/>
  <c r="V268" i="11"/>
  <c r="B269" i="11"/>
  <c r="C269" i="11"/>
  <c r="H269" i="11"/>
  <c r="I269" i="11"/>
  <c r="V269" i="11"/>
  <c r="B270" i="11"/>
  <c r="C270" i="11"/>
  <c r="H270" i="11"/>
  <c r="I270" i="11"/>
  <c r="V270" i="11"/>
  <c r="B271" i="11"/>
  <c r="C271" i="11"/>
  <c r="H271" i="11"/>
  <c r="I271" i="11"/>
  <c r="V271" i="11"/>
  <c r="B272" i="11"/>
  <c r="C272" i="11"/>
  <c r="H272" i="11"/>
  <c r="I272" i="11"/>
  <c r="V272" i="11"/>
  <c r="B273" i="11"/>
  <c r="C273" i="11"/>
  <c r="H273" i="11"/>
  <c r="I273" i="11"/>
  <c r="V273" i="11"/>
  <c r="B274" i="11"/>
  <c r="C274" i="11"/>
  <c r="H274" i="11"/>
  <c r="I274" i="11"/>
  <c r="V274" i="11"/>
  <c r="B275" i="11"/>
  <c r="C275" i="11"/>
  <c r="H275" i="11"/>
  <c r="I275" i="11"/>
  <c r="V275" i="11"/>
  <c r="B276" i="11"/>
  <c r="C276" i="11"/>
  <c r="H276" i="11"/>
  <c r="I276" i="11"/>
  <c r="V276" i="11"/>
  <c r="B277" i="11"/>
  <c r="C277" i="11"/>
  <c r="H277" i="11"/>
  <c r="I277" i="11"/>
  <c r="V277" i="11"/>
  <c r="B278" i="11"/>
  <c r="C278" i="11"/>
  <c r="H278" i="11"/>
  <c r="I278" i="11"/>
  <c r="V278" i="11"/>
  <c r="B279" i="11"/>
  <c r="C279" i="11"/>
  <c r="H279" i="11"/>
  <c r="I279" i="11"/>
  <c r="V279" i="11"/>
  <c r="B280" i="11"/>
  <c r="C280" i="11"/>
  <c r="H280" i="11"/>
  <c r="I280" i="11"/>
  <c r="V280" i="11"/>
  <c r="B281" i="11"/>
  <c r="C281" i="11"/>
  <c r="H281" i="11"/>
  <c r="I281" i="11"/>
  <c r="V281" i="11"/>
  <c r="B282" i="11"/>
  <c r="C282" i="11"/>
  <c r="H282" i="11"/>
  <c r="I282" i="11"/>
  <c r="V282" i="11"/>
  <c r="B283" i="11"/>
  <c r="C283" i="11"/>
  <c r="H283" i="11"/>
  <c r="I283" i="11"/>
  <c r="V283" i="11"/>
  <c r="B284" i="11"/>
  <c r="C284" i="11"/>
  <c r="H284" i="11"/>
  <c r="I284" i="11"/>
  <c r="V284" i="11"/>
  <c r="B285" i="11"/>
  <c r="C285" i="11"/>
  <c r="H285" i="11"/>
  <c r="I285" i="11"/>
  <c r="V285" i="11"/>
  <c r="B286" i="11"/>
  <c r="C286" i="11"/>
  <c r="H286" i="11"/>
  <c r="I286" i="11"/>
  <c r="V286" i="11"/>
  <c r="B287" i="11"/>
  <c r="C287" i="11"/>
  <c r="H287" i="11"/>
  <c r="I287" i="11"/>
  <c r="V287" i="11"/>
  <c r="B288" i="11"/>
  <c r="C288" i="11"/>
  <c r="H288" i="11"/>
  <c r="I288" i="11"/>
  <c r="V288" i="11"/>
  <c r="B289" i="11"/>
  <c r="C289" i="11"/>
  <c r="H289" i="11"/>
  <c r="I289" i="11"/>
  <c r="V289" i="11"/>
  <c r="B290" i="11"/>
  <c r="C290" i="11"/>
  <c r="H290" i="11"/>
  <c r="I290" i="11"/>
  <c r="V290" i="11"/>
  <c r="B291" i="11"/>
  <c r="C291" i="11"/>
  <c r="H291" i="11"/>
  <c r="I291" i="11"/>
  <c r="V291" i="11"/>
  <c r="B292" i="11"/>
  <c r="C292" i="11"/>
  <c r="H292" i="11"/>
  <c r="I292" i="11"/>
  <c r="V292" i="11"/>
  <c r="B293" i="11"/>
  <c r="C293" i="11"/>
  <c r="H293" i="11"/>
  <c r="I293" i="11"/>
  <c r="V293" i="11"/>
  <c r="B294" i="11"/>
  <c r="C294" i="11"/>
  <c r="H294" i="11"/>
  <c r="I294" i="11"/>
  <c r="V294" i="11"/>
  <c r="B295" i="11"/>
  <c r="C295" i="11"/>
  <c r="H295" i="11"/>
  <c r="I295" i="11"/>
  <c r="V295" i="11"/>
  <c r="B296" i="11"/>
  <c r="C296" i="11"/>
  <c r="H296" i="11"/>
  <c r="I296" i="11"/>
  <c r="V296" i="11"/>
  <c r="B297" i="11"/>
  <c r="C297" i="11"/>
  <c r="H297" i="11"/>
  <c r="I297" i="11"/>
  <c r="V297" i="11"/>
  <c r="B298" i="11"/>
  <c r="C298" i="11"/>
  <c r="H298" i="11"/>
  <c r="I298" i="11"/>
  <c r="V298" i="11"/>
  <c r="B299" i="11"/>
  <c r="C299" i="11"/>
  <c r="H299" i="11"/>
  <c r="I299" i="11"/>
  <c r="V299" i="11"/>
  <c r="B300" i="11"/>
  <c r="C300" i="11"/>
  <c r="H300" i="11"/>
  <c r="I300" i="11"/>
  <c r="V300" i="11"/>
  <c r="B301" i="11"/>
  <c r="C301" i="11"/>
  <c r="H301" i="11"/>
  <c r="I301" i="11"/>
  <c r="V301" i="11"/>
  <c r="B302" i="11"/>
  <c r="C302" i="11"/>
  <c r="H302" i="11"/>
  <c r="I302" i="11"/>
  <c r="V302" i="11"/>
  <c r="B303" i="11"/>
  <c r="C303" i="11"/>
  <c r="H303" i="11"/>
  <c r="I303" i="11"/>
  <c r="V303" i="11"/>
  <c r="B304" i="11"/>
  <c r="C304" i="11"/>
  <c r="H304" i="11"/>
  <c r="I304" i="11"/>
  <c r="V304" i="11"/>
  <c r="B305" i="11"/>
  <c r="C305" i="11"/>
  <c r="H305" i="11"/>
  <c r="I305" i="11"/>
  <c r="V305" i="11"/>
  <c r="B306" i="11"/>
  <c r="C306" i="11"/>
  <c r="H306" i="11"/>
  <c r="I306" i="11"/>
  <c r="V306" i="11"/>
  <c r="B307" i="11"/>
  <c r="C307" i="11"/>
  <c r="H307" i="11"/>
  <c r="I307" i="11"/>
  <c r="V307" i="11"/>
  <c r="B308" i="11"/>
  <c r="C308" i="11"/>
  <c r="H308" i="11"/>
  <c r="I308" i="11"/>
  <c r="V308" i="11"/>
  <c r="B309" i="11"/>
  <c r="C309" i="11"/>
  <c r="H309" i="11"/>
  <c r="I309" i="11"/>
  <c r="V309" i="11"/>
  <c r="B310" i="11"/>
  <c r="C310" i="11"/>
  <c r="H310" i="11"/>
  <c r="I310" i="11"/>
  <c r="V310" i="11"/>
  <c r="B311" i="11"/>
  <c r="C311" i="11"/>
  <c r="H311" i="11"/>
  <c r="I311" i="11"/>
  <c r="V311" i="11"/>
  <c r="B312" i="11"/>
  <c r="C312" i="11"/>
  <c r="H312" i="11"/>
  <c r="I312" i="11"/>
  <c r="V312" i="11"/>
  <c r="B313" i="11"/>
  <c r="C313" i="11"/>
  <c r="H313" i="11"/>
  <c r="I313" i="11"/>
  <c r="V313" i="11"/>
  <c r="B314" i="11"/>
  <c r="C314" i="11"/>
  <c r="H314" i="11"/>
  <c r="I314" i="11"/>
  <c r="V314" i="11"/>
  <c r="B315" i="11"/>
  <c r="C315" i="11"/>
  <c r="H315" i="11"/>
  <c r="I315" i="11"/>
  <c r="V315" i="11"/>
  <c r="B316" i="11"/>
  <c r="C316" i="11"/>
  <c r="H316" i="11"/>
  <c r="I316" i="11"/>
  <c r="V316" i="11"/>
  <c r="B317" i="11"/>
  <c r="C317" i="11"/>
  <c r="H317" i="11"/>
  <c r="I317" i="11"/>
  <c r="V317" i="11"/>
  <c r="B318" i="11"/>
  <c r="C318" i="11"/>
  <c r="H318" i="11"/>
  <c r="I318" i="11"/>
  <c r="V318" i="11"/>
  <c r="B319" i="11"/>
  <c r="C319" i="11"/>
  <c r="H319" i="11"/>
  <c r="I319" i="11"/>
  <c r="V319" i="11"/>
  <c r="B320" i="11"/>
  <c r="C320" i="11"/>
  <c r="H320" i="11"/>
  <c r="I320" i="11"/>
  <c r="V320" i="11"/>
  <c r="B321" i="11"/>
  <c r="C321" i="11"/>
  <c r="H321" i="11"/>
  <c r="I321" i="11"/>
  <c r="V321" i="11"/>
  <c r="B322" i="11"/>
  <c r="C322" i="11"/>
  <c r="H322" i="11"/>
  <c r="I322" i="11"/>
  <c r="V322" i="11"/>
  <c r="B323" i="11"/>
  <c r="C323" i="11"/>
  <c r="H323" i="11"/>
  <c r="I323" i="11"/>
  <c r="V323" i="11"/>
  <c r="B324" i="11"/>
  <c r="C324" i="11"/>
  <c r="H324" i="11"/>
  <c r="I324" i="11"/>
  <c r="V324" i="11"/>
  <c r="B325" i="11"/>
  <c r="C325" i="11"/>
  <c r="H325" i="11"/>
  <c r="I325" i="11"/>
  <c r="V325" i="11"/>
  <c r="B326" i="11"/>
  <c r="C326" i="11"/>
  <c r="H326" i="11"/>
  <c r="I326" i="11"/>
  <c r="V326" i="11"/>
  <c r="B327" i="11"/>
  <c r="C327" i="11"/>
  <c r="H327" i="11"/>
  <c r="I327" i="11"/>
  <c r="V327" i="11"/>
  <c r="B328" i="11"/>
  <c r="C328" i="11"/>
  <c r="H328" i="11"/>
  <c r="I328" i="11"/>
  <c r="V328" i="11"/>
  <c r="B329" i="11"/>
  <c r="C329" i="11"/>
  <c r="H329" i="11"/>
  <c r="I329" i="11"/>
  <c r="V329" i="11"/>
  <c r="B330" i="11"/>
  <c r="C330" i="11"/>
  <c r="H330" i="11"/>
  <c r="I330" i="11"/>
  <c r="V330" i="11"/>
  <c r="B331" i="11"/>
  <c r="C331" i="11"/>
  <c r="H331" i="11"/>
  <c r="I331" i="11"/>
  <c r="V331" i="11"/>
  <c r="B332" i="11"/>
  <c r="C332" i="11"/>
  <c r="H332" i="11"/>
  <c r="I332" i="11"/>
  <c r="V332" i="11"/>
  <c r="B333" i="11"/>
  <c r="C333" i="11"/>
  <c r="H333" i="11"/>
  <c r="I333" i="11"/>
  <c r="V333" i="11"/>
  <c r="B334" i="11"/>
  <c r="C334" i="11"/>
  <c r="H334" i="11"/>
  <c r="I334" i="11"/>
  <c r="V334" i="11"/>
  <c r="B335" i="11"/>
  <c r="C335" i="11"/>
  <c r="H335" i="11"/>
  <c r="I335" i="11"/>
  <c r="V335" i="11"/>
  <c r="B336" i="11"/>
  <c r="C336" i="11"/>
  <c r="H336" i="11"/>
  <c r="I336" i="11"/>
  <c r="V336" i="11"/>
  <c r="B337" i="11"/>
  <c r="C337" i="11"/>
  <c r="H337" i="11"/>
  <c r="I337" i="11"/>
  <c r="V337" i="11"/>
  <c r="B338" i="11"/>
  <c r="C338" i="11"/>
  <c r="H338" i="11"/>
  <c r="I338" i="11"/>
  <c r="V338" i="11"/>
  <c r="B339" i="11"/>
  <c r="C339" i="11"/>
  <c r="H339" i="11"/>
  <c r="I339" i="11"/>
  <c r="V339" i="11"/>
  <c r="B340" i="11"/>
  <c r="C340" i="11"/>
  <c r="H340" i="11"/>
  <c r="I340" i="11"/>
  <c r="V340" i="11"/>
  <c r="B341" i="11"/>
  <c r="C341" i="11"/>
  <c r="H341" i="11"/>
  <c r="I341" i="11"/>
  <c r="V341" i="11"/>
  <c r="B342" i="11"/>
  <c r="C342" i="11"/>
  <c r="H342" i="11"/>
  <c r="I342" i="11"/>
  <c r="V342" i="11"/>
  <c r="B343" i="11"/>
  <c r="C343" i="11"/>
  <c r="H343" i="11"/>
  <c r="I343" i="11"/>
  <c r="V343" i="11"/>
  <c r="B344" i="11"/>
  <c r="C344" i="11"/>
  <c r="H344" i="11"/>
  <c r="I344" i="11"/>
  <c r="V344" i="11"/>
  <c r="B345" i="11"/>
  <c r="C345" i="11"/>
  <c r="H345" i="11"/>
  <c r="I345" i="11"/>
  <c r="V345" i="11"/>
  <c r="B346" i="11"/>
  <c r="C346" i="11"/>
  <c r="H346" i="11"/>
  <c r="I346" i="11"/>
  <c r="V346" i="11"/>
  <c r="B347" i="11"/>
  <c r="C347" i="11"/>
  <c r="H347" i="11"/>
  <c r="I347" i="11"/>
  <c r="V347" i="11"/>
  <c r="B348" i="11"/>
  <c r="C348" i="11"/>
  <c r="H348" i="11"/>
  <c r="I348" i="11"/>
  <c r="V348" i="11"/>
  <c r="B349" i="11"/>
  <c r="C349" i="11"/>
  <c r="H349" i="11"/>
  <c r="I349" i="11"/>
  <c r="V349" i="11"/>
  <c r="B350" i="11"/>
  <c r="C350" i="11"/>
  <c r="H350" i="11"/>
  <c r="I350" i="11"/>
  <c r="V350" i="11"/>
  <c r="B351" i="11"/>
  <c r="C351" i="11"/>
  <c r="H351" i="11"/>
  <c r="I351" i="11"/>
  <c r="V351" i="11"/>
  <c r="B352" i="11"/>
  <c r="C352" i="11"/>
  <c r="H352" i="11"/>
  <c r="I352" i="11"/>
  <c r="V352" i="11"/>
  <c r="B353" i="11"/>
  <c r="C353" i="11"/>
  <c r="H353" i="11"/>
  <c r="I353" i="11"/>
  <c r="V353" i="11"/>
  <c r="B354" i="11"/>
  <c r="C354" i="11"/>
  <c r="H354" i="11"/>
  <c r="I354" i="11"/>
  <c r="V354" i="11"/>
  <c r="B355" i="11"/>
  <c r="C355" i="11"/>
  <c r="H355" i="11"/>
  <c r="I355" i="11"/>
  <c r="V355" i="11"/>
  <c r="B356" i="11"/>
  <c r="C356" i="11"/>
  <c r="H356" i="11"/>
  <c r="I356" i="11"/>
  <c r="V356" i="11"/>
  <c r="B357" i="11"/>
  <c r="C357" i="11"/>
  <c r="H357" i="11"/>
  <c r="I357" i="11"/>
  <c r="V357" i="11"/>
  <c r="B358" i="11"/>
  <c r="C358" i="11"/>
  <c r="H358" i="11"/>
  <c r="I358" i="11"/>
  <c r="V358" i="11"/>
  <c r="B359" i="11"/>
  <c r="C359" i="11"/>
  <c r="H359" i="11"/>
  <c r="I359" i="11"/>
  <c r="V359" i="11"/>
  <c r="B360" i="11"/>
  <c r="C360" i="11"/>
  <c r="H360" i="11"/>
  <c r="I360" i="11"/>
  <c r="V360" i="11"/>
  <c r="B361" i="11"/>
  <c r="C361" i="11"/>
  <c r="H361" i="11"/>
  <c r="I361" i="11"/>
  <c r="V361" i="11"/>
  <c r="B362" i="11"/>
  <c r="C362" i="11"/>
  <c r="H362" i="11"/>
  <c r="I362" i="11"/>
  <c r="V362" i="11"/>
  <c r="B363" i="11"/>
  <c r="C363" i="11"/>
  <c r="H363" i="11"/>
  <c r="I363" i="11"/>
  <c r="V363" i="11"/>
  <c r="B364" i="11"/>
  <c r="C364" i="11"/>
  <c r="H364" i="11"/>
  <c r="I364" i="11"/>
  <c r="V364" i="11"/>
  <c r="B365" i="11"/>
  <c r="C365" i="11"/>
  <c r="H365" i="11"/>
  <c r="I365" i="11"/>
  <c r="V365" i="11"/>
  <c r="B366" i="11"/>
  <c r="C366" i="11"/>
  <c r="H366" i="11"/>
  <c r="I366" i="11"/>
  <c r="V366" i="11"/>
  <c r="B367" i="11"/>
  <c r="C367" i="11"/>
  <c r="H367" i="11"/>
  <c r="I367" i="11"/>
  <c r="V367" i="11"/>
  <c r="B368" i="11"/>
  <c r="C368" i="11"/>
  <c r="H368" i="11"/>
  <c r="I368" i="11"/>
  <c r="V368" i="11"/>
  <c r="B369" i="11"/>
  <c r="C369" i="11"/>
  <c r="H369" i="11"/>
  <c r="I369" i="11"/>
  <c r="V369" i="11"/>
  <c r="B370" i="11"/>
  <c r="C370" i="11"/>
  <c r="H370" i="11"/>
  <c r="I370" i="11"/>
  <c r="V370" i="11"/>
  <c r="B371" i="11"/>
  <c r="C371" i="11"/>
  <c r="H371" i="11"/>
  <c r="I371" i="11"/>
  <c r="V371" i="11"/>
  <c r="B372" i="11"/>
  <c r="C372" i="11"/>
  <c r="H372" i="11"/>
  <c r="I372" i="11"/>
  <c r="V372" i="11"/>
  <c r="B373" i="11"/>
  <c r="C373" i="11"/>
  <c r="H373" i="11"/>
  <c r="I373" i="11"/>
  <c r="V373" i="11"/>
  <c r="B374" i="11"/>
  <c r="C374" i="11"/>
  <c r="H374" i="11"/>
  <c r="I374" i="11"/>
  <c r="V374" i="11"/>
  <c r="B375" i="11"/>
  <c r="C375" i="11"/>
  <c r="H375" i="11"/>
  <c r="I375" i="11"/>
  <c r="V375" i="11"/>
  <c r="B376" i="11"/>
  <c r="C376" i="11"/>
  <c r="H376" i="11"/>
  <c r="I376" i="11"/>
  <c r="V376" i="11"/>
  <c r="B377" i="11"/>
  <c r="C377" i="11"/>
  <c r="H377" i="11"/>
  <c r="I377" i="11"/>
  <c r="V377" i="11"/>
  <c r="B378" i="11"/>
  <c r="C378" i="11"/>
  <c r="H378" i="11"/>
  <c r="I378" i="11"/>
  <c r="V378" i="11"/>
  <c r="B379" i="11"/>
  <c r="C379" i="11"/>
  <c r="H379" i="11"/>
  <c r="I379" i="11"/>
  <c r="V379" i="11"/>
  <c r="B380" i="11"/>
  <c r="C380" i="11"/>
  <c r="H380" i="11"/>
  <c r="I380" i="11"/>
  <c r="V380" i="11"/>
  <c r="B381" i="11"/>
  <c r="C381" i="11"/>
  <c r="H381" i="11"/>
  <c r="I381" i="11"/>
  <c r="V381" i="11"/>
  <c r="B382" i="11"/>
  <c r="C382" i="11"/>
  <c r="H382" i="11"/>
  <c r="I382" i="11"/>
  <c r="V382" i="11"/>
  <c r="B383" i="11"/>
  <c r="C383" i="11"/>
  <c r="H383" i="11"/>
  <c r="I383" i="11"/>
  <c r="V383" i="11"/>
  <c r="B384" i="11"/>
  <c r="C384" i="11"/>
  <c r="H384" i="11"/>
  <c r="I384" i="11"/>
  <c r="V384" i="11"/>
  <c r="B385" i="11"/>
  <c r="C385" i="11"/>
  <c r="H385" i="11"/>
  <c r="I385" i="11"/>
  <c r="V385" i="11"/>
  <c r="B386" i="11"/>
  <c r="C386" i="11"/>
  <c r="H386" i="11"/>
  <c r="I386" i="11"/>
  <c r="V386" i="11"/>
  <c r="B387" i="11"/>
  <c r="C387" i="11"/>
  <c r="H387" i="11"/>
  <c r="I387" i="11"/>
  <c r="V387" i="11"/>
  <c r="B388" i="11"/>
  <c r="C388" i="11"/>
  <c r="H388" i="11"/>
  <c r="I388" i="11"/>
  <c r="V388" i="11"/>
  <c r="B389" i="11"/>
  <c r="C389" i="11"/>
  <c r="H389" i="11"/>
  <c r="I389" i="11"/>
  <c r="V389" i="11"/>
  <c r="B390" i="11"/>
  <c r="C390" i="11"/>
  <c r="H390" i="11"/>
  <c r="I390" i="11"/>
  <c r="V390" i="11"/>
  <c r="B391" i="11"/>
  <c r="C391" i="11"/>
  <c r="H391" i="11"/>
  <c r="I391" i="11"/>
  <c r="V391" i="11"/>
  <c r="B392" i="11"/>
  <c r="C392" i="11"/>
  <c r="H392" i="11"/>
  <c r="I392" i="11"/>
  <c r="V392" i="11"/>
  <c r="B393" i="11"/>
  <c r="C393" i="11"/>
  <c r="H393" i="11"/>
  <c r="I393" i="11"/>
  <c r="V393" i="11"/>
  <c r="B394" i="11"/>
  <c r="C394" i="11"/>
  <c r="H394" i="11"/>
  <c r="I394" i="11"/>
  <c r="V394" i="11"/>
  <c r="B395" i="11"/>
  <c r="C395" i="11"/>
  <c r="H395" i="11"/>
  <c r="I395" i="11"/>
  <c r="V395" i="11"/>
  <c r="B396" i="11"/>
  <c r="C396" i="11"/>
  <c r="H396" i="11"/>
  <c r="I396" i="11"/>
  <c r="V396" i="11"/>
  <c r="B397" i="11"/>
  <c r="C397" i="11"/>
  <c r="H397" i="11"/>
  <c r="I397" i="11"/>
  <c r="V397" i="11"/>
  <c r="B398" i="11"/>
  <c r="C398" i="11"/>
  <c r="H398" i="11"/>
  <c r="I398" i="11"/>
  <c r="V398" i="11"/>
  <c r="B399" i="11"/>
  <c r="C399" i="11"/>
  <c r="H399" i="11"/>
  <c r="I399" i="11"/>
  <c r="V399" i="11"/>
  <c r="B400" i="11"/>
  <c r="C400" i="11"/>
  <c r="H400" i="11"/>
  <c r="I400" i="11"/>
  <c r="V400" i="11"/>
  <c r="B401" i="11"/>
  <c r="C401" i="11"/>
  <c r="H401" i="11"/>
  <c r="I401" i="11"/>
  <c r="V401" i="11"/>
  <c r="B402" i="11"/>
  <c r="C402" i="11"/>
  <c r="H402" i="11"/>
  <c r="I402" i="11"/>
  <c r="V402" i="11"/>
  <c r="B403" i="11"/>
  <c r="C403" i="11"/>
  <c r="H403" i="11"/>
  <c r="I403" i="11"/>
  <c r="V403" i="11"/>
  <c r="B404" i="11"/>
  <c r="C404" i="11"/>
  <c r="H404" i="11"/>
  <c r="I404" i="11"/>
  <c r="V404" i="11"/>
  <c r="B405" i="11"/>
  <c r="C405" i="11"/>
  <c r="H405" i="11"/>
  <c r="I405" i="11"/>
  <c r="V405" i="11"/>
  <c r="B406" i="11"/>
  <c r="C406" i="11"/>
  <c r="H406" i="11"/>
  <c r="I406" i="11"/>
  <c r="V406" i="11"/>
  <c r="B407" i="11"/>
  <c r="C407" i="11"/>
  <c r="H407" i="11"/>
  <c r="I407" i="11"/>
  <c r="V407" i="11"/>
  <c r="B408" i="11"/>
  <c r="C408" i="11"/>
  <c r="H408" i="11"/>
  <c r="I408" i="11"/>
  <c r="V408" i="11"/>
  <c r="B409" i="11"/>
  <c r="C409" i="11"/>
  <c r="H409" i="11"/>
  <c r="I409" i="11"/>
  <c r="V409" i="11"/>
  <c r="B410" i="11"/>
  <c r="C410" i="11"/>
  <c r="H410" i="11"/>
  <c r="I410" i="11"/>
  <c r="V410" i="11"/>
  <c r="B411" i="11"/>
  <c r="C411" i="11"/>
  <c r="H411" i="11"/>
  <c r="I411" i="11"/>
  <c r="V411" i="11"/>
  <c r="B412" i="11"/>
  <c r="C412" i="11"/>
  <c r="H412" i="11"/>
  <c r="I412" i="11"/>
  <c r="V412" i="11"/>
  <c r="B413" i="11"/>
  <c r="C413" i="11"/>
  <c r="H413" i="11"/>
  <c r="I413" i="11"/>
  <c r="V413" i="11"/>
  <c r="B414" i="11"/>
  <c r="C414" i="11"/>
  <c r="H414" i="11"/>
  <c r="I414" i="11"/>
  <c r="V414" i="11"/>
  <c r="B415" i="11"/>
  <c r="C415" i="11"/>
  <c r="H415" i="11"/>
  <c r="I415" i="11"/>
  <c r="V415" i="11"/>
  <c r="B416" i="11"/>
  <c r="C416" i="11"/>
  <c r="H416" i="11"/>
  <c r="I416" i="11"/>
  <c r="V416" i="11"/>
  <c r="B417" i="11"/>
  <c r="C417" i="11"/>
  <c r="H417" i="11"/>
  <c r="I417" i="11"/>
  <c r="V417" i="11"/>
  <c r="B418" i="11"/>
  <c r="C418" i="11"/>
  <c r="H418" i="11"/>
  <c r="I418" i="11"/>
  <c r="V418" i="11"/>
  <c r="B419" i="11"/>
  <c r="C419" i="11"/>
  <c r="H419" i="11"/>
  <c r="I419" i="11"/>
  <c r="V419" i="11"/>
  <c r="B420" i="11"/>
  <c r="C420" i="11"/>
  <c r="H420" i="11"/>
  <c r="I420" i="11"/>
  <c r="V420" i="11"/>
  <c r="B421" i="11"/>
  <c r="C421" i="11"/>
  <c r="H421" i="11"/>
  <c r="I421" i="11"/>
  <c r="V421" i="11"/>
  <c r="B422" i="11"/>
  <c r="C422" i="11"/>
  <c r="H422" i="11"/>
  <c r="I422" i="11"/>
  <c r="V422" i="11"/>
  <c r="B423" i="11"/>
  <c r="C423" i="11"/>
  <c r="H423" i="11"/>
  <c r="I423" i="11"/>
  <c r="V423" i="11"/>
  <c r="B424" i="11"/>
  <c r="C424" i="11"/>
  <c r="H424" i="11"/>
  <c r="I424" i="11"/>
  <c r="V424" i="11"/>
  <c r="B425" i="11"/>
  <c r="C425" i="11"/>
  <c r="H425" i="11"/>
  <c r="I425" i="11"/>
  <c r="V425" i="11"/>
  <c r="B426" i="11"/>
  <c r="C426" i="11"/>
  <c r="H426" i="11"/>
  <c r="I426" i="11"/>
  <c r="V426" i="11"/>
  <c r="B427" i="11"/>
  <c r="C427" i="11"/>
  <c r="H427" i="11"/>
  <c r="I427" i="11"/>
  <c r="V427" i="11"/>
  <c r="B428" i="11"/>
  <c r="C428" i="11"/>
  <c r="H428" i="11"/>
  <c r="I428" i="11"/>
  <c r="V428" i="11"/>
  <c r="B429" i="11"/>
  <c r="C429" i="11"/>
  <c r="H429" i="11"/>
  <c r="I429" i="11"/>
  <c r="V429" i="11"/>
  <c r="B430" i="11"/>
  <c r="C430" i="11"/>
  <c r="H430" i="11"/>
  <c r="I430" i="11"/>
  <c r="V430" i="11"/>
  <c r="B431" i="11"/>
  <c r="C431" i="11"/>
  <c r="H431" i="11"/>
  <c r="I431" i="11"/>
  <c r="V431" i="11"/>
  <c r="B432" i="11"/>
  <c r="C432" i="11"/>
  <c r="H432" i="11"/>
  <c r="I432" i="11"/>
  <c r="V432" i="11"/>
  <c r="B433" i="11"/>
  <c r="C433" i="11"/>
  <c r="H433" i="11"/>
  <c r="I433" i="11"/>
  <c r="V433" i="11"/>
  <c r="B434" i="11"/>
  <c r="C434" i="11"/>
  <c r="H434" i="11"/>
  <c r="I434" i="11"/>
  <c r="V434" i="11"/>
  <c r="B435" i="11"/>
  <c r="C435" i="11"/>
  <c r="H435" i="11"/>
  <c r="I435" i="11"/>
  <c r="V435" i="11"/>
  <c r="B436" i="11"/>
  <c r="C436" i="11"/>
  <c r="H436" i="11"/>
  <c r="I436" i="11"/>
  <c r="V436" i="11"/>
  <c r="B437" i="11"/>
  <c r="C437" i="11"/>
  <c r="H437" i="11"/>
  <c r="I437" i="11"/>
  <c r="V437" i="11"/>
  <c r="B438" i="11"/>
  <c r="C438" i="11"/>
  <c r="H438" i="11"/>
  <c r="I438" i="11"/>
  <c r="V438" i="11"/>
  <c r="B439" i="11"/>
  <c r="C439" i="11"/>
  <c r="H439" i="11"/>
  <c r="I439" i="11"/>
  <c r="V439" i="11"/>
  <c r="B440" i="11"/>
  <c r="C440" i="11"/>
  <c r="H440" i="11"/>
  <c r="I440" i="11"/>
  <c r="V440" i="11"/>
  <c r="B441" i="11"/>
  <c r="C441" i="11"/>
  <c r="H441" i="11"/>
  <c r="I441" i="11"/>
  <c r="V441" i="11"/>
  <c r="B442" i="11"/>
  <c r="C442" i="11"/>
  <c r="H442" i="11"/>
  <c r="I442" i="11"/>
  <c r="V442" i="11"/>
  <c r="B443" i="11"/>
  <c r="C443" i="11"/>
  <c r="H443" i="11"/>
  <c r="I443" i="11"/>
  <c r="V443" i="11"/>
  <c r="B444" i="11"/>
  <c r="C444" i="11"/>
  <c r="H444" i="11"/>
  <c r="I444" i="11"/>
  <c r="V444" i="11"/>
  <c r="B445" i="11"/>
  <c r="C445" i="11"/>
  <c r="H445" i="11"/>
  <c r="I445" i="11"/>
  <c r="V445" i="11"/>
  <c r="B446" i="11"/>
  <c r="C446" i="11"/>
  <c r="H446" i="11"/>
  <c r="I446" i="11"/>
  <c r="V446" i="11"/>
  <c r="B447" i="11"/>
  <c r="C447" i="11"/>
  <c r="H447" i="11"/>
  <c r="I447" i="11"/>
  <c r="V447" i="11"/>
  <c r="B448" i="11"/>
  <c r="C448" i="11"/>
  <c r="H448" i="11"/>
  <c r="I448" i="11"/>
  <c r="V448" i="11"/>
  <c r="B449" i="11"/>
  <c r="C449" i="11"/>
  <c r="H449" i="11"/>
  <c r="I449" i="11"/>
  <c r="V449" i="11"/>
  <c r="B450" i="11"/>
  <c r="C450" i="11"/>
  <c r="H450" i="11"/>
  <c r="I450" i="11"/>
  <c r="V450" i="11"/>
  <c r="B451" i="11"/>
  <c r="C451" i="11"/>
  <c r="H451" i="11"/>
  <c r="I451" i="11"/>
  <c r="V451" i="11"/>
  <c r="B452" i="11"/>
  <c r="C452" i="11"/>
  <c r="H452" i="11"/>
  <c r="I452" i="11"/>
  <c r="V452" i="11"/>
  <c r="B453" i="11"/>
  <c r="C453" i="11"/>
  <c r="H453" i="11"/>
  <c r="I453" i="11"/>
  <c r="V453" i="11"/>
  <c r="B454" i="11"/>
  <c r="C454" i="11"/>
  <c r="H454" i="11"/>
  <c r="I454" i="11"/>
  <c r="V454" i="11"/>
  <c r="B455" i="11"/>
  <c r="C455" i="11"/>
  <c r="H455" i="11"/>
  <c r="I455" i="11"/>
  <c r="V455" i="11"/>
  <c r="B456" i="11"/>
  <c r="C456" i="11"/>
  <c r="H456" i="11"/>
  <c r="I456" i="11"/>
  <c r="V456" i="11"/>
  <c r="B457" i="11"/>
  <c r="C457" i="11"/>
  <c r="H457" i="11"/>
  <c r="I457" i="11"/>
  <c r="V457" i="11"/>
  <c r="B458" i="11"/>
  <c r="C458" i="11"/>
  <c r="H458" i="11"/>
  <c r="I458" i="11"/>
  <c r="V458" i="11"/>
  <c r="B459" i="11"/>
  <c r="C459" i="11"/>
  <c r="H459" i="11"/>
  <c r="I459" i="11"/>
  <c r="V459" i="11"/>
  <c r="B460" i="11"/>
  <c r="C460" i="11"/>
  <c r="H460" i="11"/>
  <c r="I460" i="11"/>
  <c r="V460" i="11"/>
  <c r="B461" i="11"/>
  <c r="C461" i="11"/>
  <c r="H461" i="11"/>
  <c r="I461" i="11"/>
  <c r="V461" i="11"/>
  <c r="B462" i="11"/>
  <c r="C462" i="11"/>
  <c r="H462" i="11"/>
  <c r="I462" i="11"/>
  <c r="V462" i="11"/>
  <c r="B463" i="11"/>
  <c r="C463" i="11"/>
  <c r="H463" i="11"/>
  <c r="I463" i="11"/>
  <c r="V463" i="11"/>
  <c r="B464" i="11"/>
  <c r="C464" i="11"/>
  <c r="H464" i="11"/>
  <c r="I464" i="11"/>
  <c r="V464" i="11"/>
  <c r="B465" i="11"/>
  <c r="C465" i="11"/>
  <c r="H465" i="11"/>
  <c r="I465" i="11"/>
  <c r="V465" i="11"/>
  <c r="B466" i="11"/>
  <c r="C466" i="11"/>
  <c r="H466" i="11"/>
  <c r="I466" i="11"/>
  <c r="V466" i="11"/>
  <c r="B467" i="11"/>
  <c r="C467" i="11"/>
  <c r="H467" i="11"/>
  <c r="I467" i="11"/>
  <c r="V467" i="11"/>
  <c r="B468" i="11"/>
  <c r="C468" i="11"/>
  <c r="H468" i="11"/>
  <c r="I468" i="11"/>
  <c r="V468" i="11"/>
  <c r="B469" i="11"/>
  <c r="C469" i="11"/>
  <c r="H469" i="11"/>
  <c r="I469" i="11"/>
  <c r="V469" i="11"/>
  <c r="B470" i="11"/>
  <c r="C470" i="11"/>
  <c r="H470" i="11"/>
  <c r="I470" i="11"/>
  <c r="V470" i="11"/>
  <c r="B471" i="11"/>
  <c r="C471" i="11"/>
  <c r="H471" i="11"/>
  <c r="I471" i="11"/>
  <c r="V471" i="11"/>
  <c r="B472" i="11"/>
  <c r="C472" i="11"/>
  <c r="H472" i="11"/>
  <c r="I472" i="11"/>
  <c r="V472" i="11"/>
  <c r="B473" i="11"/>
  <c r="C473" i="11"/>
  <c r="H473" i="11"/>
  <c r="I473" i="11"/>
  <c r="V473" i="11"/>
  <c r="B474" i="11"/>
  <c r="C474" i="11"/>
  <c r="H474" i="11"/>
  <c r="I474" i="11"/>
  <c r="V474" i="11"/>
  <c r="B475" i="11"/>
  <c r="C475" i="11"/>
  <c r="H475" i="11"/>
  <c r="I475" i="11"/>
  <c r="V475" i="11"/>
  <c r="B476" i="11"/>
  <c r="C476" i="11"/>
  <c r="H476" i="11"/>
  <c r="I476" i="11"/>
  <c r="V476" i="11"/>
  <c r="B477" i="11"/>
  <c r="C477" i="11"/>
  <c r="H477" i="11"/>
  <c r="I477" i="11"/>
  <c r="V477" i="11"/>
  <c r="B478" i="11"/>
  <c r="C478" i="11"/>
  <c r="H478" i="11"/>
  <c r="I478" i="11"/>
  <c r="V478" i="11"/>
  <c r="B479" i="11"/>
  <c r="C479" i="11"/>
  <c r="H479" i="11"/>
  <c r="I479" i="11"/>
  <c r="V479" i="11"/>
  <c r="B480" i="11"/>
  <c r="C480" i="11"/>
  <c r="H480" i="11"/>
  <c r="I480" i="11"/>
  <c r="V480" i="11"/>
  <c r="B481" i="11"/>
  <c r="C481" i="11"/>
  <c r="H481" i="11"/>
  <c r="I481" i="11"/>
  <c r="V481" i="11"/>
  <c r="B482" i="11"/>
  <c r="C482" i="11"/>
  <c r="H482" i="11"/>
  <c r="I482" i="11"/>
  <c r="V482" i="11"/>
  <c r="B483" i="11"/>
  <c r="C483" i="11"/>
  <c r="H483" i="11"/>
  <c r="I483" i="11"/>
  <c r="V483" i="11"/>
  <c r="B484" i="11"/>
  <c r="C484" i="11"/>
  <c r="H484" i="11"/>
  <c r="I484" i="11"/>
  <c r="V484" i="11"/>
  <c r="B485" i="11"/>
  <c r="C485" i="11"/>
  <c r="H485" i="11"/>
  <c r="I485" i="11"/>
  <c r="V485" i="11"/>
  <c r="B486" i="11"/>
  <c r="C486" i="11"/>
  <c r="H486" i="11"/>
  <c r="I486" i="11"/>
  <c r="V486" i="11"/>
  <c r="B487" i="11"/>
  <c r="C487" i="11"/>
  <c r="H487" i="11"/>
  <c r="I487" i="11"/>
  <c r="V487" i="11"/>
  <c r="B488" i="11"/>
  <c r="C488" i="11"/>
  <c r="H488" i="11"/>
  <c r="I488" i="11"/>
  <c r="V488" i="11"/>
  <c r="B489" i="11"/>
  <c r="C489" i="11"/>
  <c r="H489" i="11"/>
  <c r="I489" i="11"/>
  <c r="V489" i="11"/>
  <c r="B490" i="11"/>
  <c r="C490" i="11"/>
  <c r="H490" i="11"/>
  <c r="I490" i="11"/>
  <c r="V490" i="11"/>
  <c r="B491" i="11"/>
  <c r="C491" i="11"/>
  <c r="H491" i="11"/>
  <c r="I491" i="11"/>
  <c r="V491" i="11"/>
  <c r="B492" i="11"/>
  <c r="C492" i="11"/>
  <c r="H492" i="11"/>
  <c r="I492" i="11"/>
  <c r="V492" i="11"/>
  <c r="B493" i="11"/>
  <c r="C493" i="11"/>
  <c r="H493" i="11"/>
  <c r="I493" i="11"/>
  <c r="V493" i="11"/>
  <c r="B494" i="11"/>
  <c r="C494" i="11"/>
  <c r="H494" i="11"/>
  <c r="I494" i="11"/>
  <c r="V494" i="11"/>
  <c r="B495" i="11"/>
  <c r="C495" i="11"/>
  <c r="H495" i="11"/>
  <c r="I495" i="11"/>
  <c r="V495" i="11"/>
  <c r="B496" i="11"/>
  <c r="C496" i="11"/>
  <c r="H496" i="11"/>
  <c r="I496" i="11"/>
  <c r="V496" i="11"/>
  <c r="B497" i="11"/>
  <c r="C497" i="11"/>
  <c r="H497" i="11"/>
  <c r="I497" i="11"/>
  <c r="V497" i="11"/>
  <c r="B498" i="11"/>
  <c r="C498" i="11"/>
  <c r="H498" i="11"/>
  <c r="I498" i="11"/>
  <c r="V498" i="11"/>
  <c r="B499" i="11"/>
  <c r="C499" i="11"/>
  <c r="H499" i="11"/>
  <c r="I499" i="11"/>
  <c r="V499" i="11"/>
  <c r="B500" i="11"/>
  <c r="C500" i="11"/>
  <c r="H500" i="11"/>
  <c r="I500" i="11"/>
  <c r="V500" i="11"/>
  <c r="B501" i="11"/>
  <c r="C501" i="11"/>
  <c r="H501" i="11"/>
  <c r="I501" i="11"/>
  <c r="V501" i="11"/>
  <c r="B502" i="11"/>
  <c r="C502" i="11"/>
  <c r="H502" i="11"/>
  <c r="I502" i="11"/>
  <c r="V502" i="11"/>
  <c r="B503" i="11"/>
  <c r="C503" i="11"/>
  <c r="H503" i="11"/>
  <c r="I503" i="11"/>
  <c r="V503" i="11"/>
  <c r="B504" i="11"/>
  <c r="C504" i="11"/>
  <c r="H504" i="11"/>
  <c r="I504" i="11"/>
  <c r="V504" i="11"/>
  <c r="B505" i="11"/>
  <c r="C505" i="11"/>
  <c r="H505" i="11"/>
  <c r="I505" i="11"/>
  <c r="V505" i="11"/>
  <c r="B506" i="11"/>
  <c r="C506" i="11"/>
  <c r="H506" i="11"/>
  <c r="I506" i="11"/>
  <c r="V506" i="11"/>
  <c r="B507" i="11"/>
  <c r="C507" i="11"/>
  <c r="H507" i="11"/>
  <c r="I507" i="11"/>
  <c r="V507" i="11"/>
  <c r="B508" i="11"/>
  <c r="C508" i="11"/>
  <c r="H508" i="11"/>
  <c r="I508" i="11"/>
  <c r="V508" i="11"/>
  <c r="B509" i="11"/>
  <c r="C509" i="11"/>
  <c r="H509" i="11"/>
  <c r="I509" i="11"/>
  <c r="V509" i="11"/>
  <c r="B510" i="11"/>
  <c r="C510" i="11"/>
  <c r="H510" i="11"/>
  <c r="I510" i="11"/>
  <c r="V510" i="11"/>
  <c r="B511" i="11"/>
  <c r="C511" i="11"/>
  <c r="H511" i="11"/>
  <c r="I511" i="11"/>
  <c r="V511" i="11"/>
  <c r="B512" i="11"/>
  <c r="C512" i="11"/>
  <c r="H512" i="11"/>
  <c r="I512" i="11"/>
  <c r="V512" i="11"/>
  <c r="B513" i="11"/>
  <c r="C513" i="11"/>
  <c r="H513" i="11"/>
  <c r="I513" i="11"/>
  <c r="V513" i="11"/>
  <c r="B514" i="11"/>
  <c r="C514" i="11"/>
  <c r="H514" i="11"/>
  <c r="I514" i="11"/>
  <c r="V514" i="11"/>
  <c r="B515" i="11"/>
  <c r="C515" i="11"/>
  <c r="H515" i="11"/>
  <c r="I515" i="11"/>
  <c r="V515" i="11"/>
  <c r="B516" i="11"/>
  <c r="C516" i="11"/>
  <c r="H516" i="11"/>
  <c r="I516" i="11"/>
  <c r="V516" i="11"/>
  <c r="B517" i="11"/>
  <c r="C517" i="11"/>
  <c r="H517" i="11"/>
  <c r="I517" i="11"/>
  <c r="V517" i="11"/>
  <c r="B518" i="11"/>
  <c r="C518" i="11"/>
  <c r="H518" i="11"/>
  <c r="I518" i="11"/>
  <c r="V518" i="11"/>
  <c r="B519" i="11"/>
  <c r="C519" i="11"/>
  <c r="H519" i="11"/>
  <c r="I519" i="11"/>
  <c r="V519" i="11"/>
  <c r="B520" i="11"/>
  <c r="C520" i="11"/>
  <c r="H520" i="11"/>
  <c r="I520" i="11"/>
  <c r="V520" i="11"/>
  <c r="B521" i="11"/>
  <c r="C521" i="11"/>
  <c r="H521" i="11"/>
  <c r="I521" i="11"/>
  <c r="V521" i="11"/>
  <c r="B522" i="11"/>
  <c r="C522" i="11"/>
  <c r="H522" i="11"/>
  <c r="I522" i="11"/>
  <c r="V522" i="11"/>
  <c r="B523" i="11"/>
  <c r="C523" i="11"/>
  <c r="H523" i="11"/>
  <c r="I523" i="11"/>
  <c r="V523" i="11"/>
  <c r="B524" i="11"/>
  <c r="C524" i="11"/>
  <c r="H524" i="11"/>
  <c r="I524" i="11"/>
  <c r="V524" i="11"/>
  <c r="B525" i="11"/>
  <c r="C525" i="11"/>
  <c r="H525" i="11"/>
  <c r="I525" i="11"/>
  <c r="V525" i="11"/>
  <c r="B526" i="11"/>
  <c r="C526" i="11"/>
  <c r="H526" i="11"/>
  <c r="I526" i="11"/>
  <c r="V526" i="11"/>
  <c r="B527" i="11"/>
  <c r="C527" i="11"/>
  <c r="H527" i="11"/>
  <c r="I527" i="11"/>
  <c r="V527" i="11"/>
  <c r="B528" i="11"/>
  <c r="C528" i="11"/>
  <c r="H528" i="11"/>
  <c r="I528" i="11"/>
  <c r="V528" i="11"/>
  <c r="B529" i="11"/>
  <c r="C529" i="11"/>
  <c r="H529" i="11"/>
  <c r="I529" i="11"/>
  <c r="V529" i="11"/>
  <c r="B530" i="11"/>
  <c r="C530" i="11"/>
  <c r="H530" i="11"/>
  <c r="I530" i="11"/>
  <c r="V530" i="11"/>
  <c r="B531" i="11"/>
  <c r="C531" i="11"/>
  <c r="H531" i="11"/>
  <c r="I531" i="11"/>
  <c r="V531" i="11"/>
  <c r="B532" i="11"/>
  <c r="C532" i="11"/>
  <c r="H532" i="11"/>
  <c r="I532" i="11"/>
  <c r="V532" i="11"/>
  <c r="B533" i="11"/>
  <c r="C533" i="11"/>
  <c r="H533" i="11"/>
  <c r="I533" i="11"/>
  <c r="V533" i="11"/>
  <c r="B534" i="11"/>
  <c r="C534" i="11"/>
  <c r="H534" i="11"/>
  <c r="I534" i="11"/>
  <c r="V534" i="11"/>
  <c r="B535" i="11"/>
  <c r="C535" i="11"/>
  <c r="H535" i="11"/>
  <c r="I535" i="11"/>
  <c r="V535" i="11"/>
  <c r="B536" i="11"/>
  <c r="C536" i="11"/>
  <c r="H536" i="11"/>
  <c r="I536" i="11"/>
  <c r="V536" i="11"/>
  <c r="B537" i="11"/>
  <c r="C537" i="11"/>
  <c r="H537" i="11"/>
  <c r="I537" i="11"/>
  <c r="V537" i="11"/>
  <c r="B538" i="11"/>
  <c r="C538" i="11"/>
  <c r="H538" i="11"/>
  <c r="I538" i="11"/>
  <c r="V538" i="11"/>
  <c r="B539" i="11"/>
  <c r="C539" i="11"/>
  <c r="H539" i="11"/>
  <c r="I539" i="11"/>
  <c r="V539" i="11"/>
  <c r="B540" i="11"/>
  <c r="C540" i="11"/>
  <c r="H540" i="11"/>
  <c r="I540" i="11"/>
  <c r="V540" i="11"/>
  <c r="B541" i="11"/>
  <c r="C541" i="11"/>
  <c r="H541" i="11"/>
  <c r="I541" i="11"/>
  <c r="V541" i="11"/>
  <c r="B542" i="11"/>
  <c r="C542" i="11"/>
  <c r="H542" i="11"/>
  <c r="I542" i="11"/>
  <c r="V542" i="11"/>
  <c r="B543" i="11"/>
  <c r="C543" i="11"/>
  <c r="H543" i="11"/>
  <c r="I543" i="11"/>
  <c r="V543" i="11"/>
  <c r="B544" i="11"/>
  <c r="C544" i="11"/>
  <c r="H544" i="11"/>
  <c r="I544" i="11"/>
  <c r="V544" i="11"/>
  <c r="B545" i="11"/>
  <c r="C545" i="11"/>
  <c r="H545" i="11"/>
  <c r="I545" i="11"/>
  <c r="V545" i="11"/>
  <c r="B546" i="11"/>
  <c r="C546" i="11"/>
  <c r="H546" i="11"/>
  <c r="I546" i="11"/>
  <c r="V546" i="11"/>
  <c r="B547" i="11"/>
  <c r="C547" i="11"/>
  <c r="H547" i="11"/>
  <c r="I547" i="11"/>
  <c r="V547" i="11"/>
  <c r="B548" i="11"/>
  <c r="C548" i="11"/>
  <c r="H548" i="11"/>
  <c r="I548" i="11"/>
  <c r="V548" i="11"/>
  <c r="B549" i="11"/>
  <c r="C549" i="11"/>
  <c r="H549" i="11"/>
  <c r="I549" i="11"/>
  <c r="V549" i="11"/>
  <c r="B550" i="11"/>
  <c r="C550" i="11"/>
  <c r="H550" i="11"/>
  <c r="I550" i="11"/>
  <c r="V550" i="11"/>
  <c r="B551" i="11"/>
  <c r="C551" i="11"/>
  <c r="H551" i="11"/>
  <c r="I551" i="11"/>
  <c r="V551" i="11"/>
  <c r="B552" i="11"/>
  <c r="C552" i="11"/>
  <c r="H552" i="11"/>
  <c r="I552" i="11"/>
  <c r="V552" i="11"/>
  <c r="B553" i="11"/>
  <c r="C553" i="11"/>
  <c r="H553" i="11"/>
  <c r="I553" i="11"/>
  <c r="V553" i="11"/>
  <c r="B554" i="11"/>
  <c r="C554" i="11"/>
  <c r="H554" i="11"/>
  <c r="I554" i="11"/>
  <c r="V554" i="11"/>
  <c r="B555" i="11"/>
  <c r="C555" i="11"/>
  <c r="H555" i="11"/>
  <c r="I555" i="11"/>
  <c r="V555" i="11"/>
  <c r="B556" i="11"/>
  <c r="C556" i="11"/>
  <c r="H556" i="11"/>
  <c r="I556" i="11"/>
  <c r="V556" i="11"/>
  <c r="B557" i="11"/>
  <c r="C557" i="11"/>
  <c r="H557" i="11"/>
  <c r="I557" i="11"/>
  <c r="V557" i="11"/>
  <c r="B558" i="11"/>
  <c r="C558" i="11"/>
  <c r="H558" i="11"/>
  <c r="I558" i="11"/>
  <c r="V558" i="11"/>
  <c r="B559" i="11"/>
  <c r="C559" i="11"/>
  <c r="H559" i="11"/>
  <c r="I559" i="11"/>
  <c r="V559" i="11"/>
  <c r="B560" i="11"/>
  <c r="C560" i="11"/>
  <c r="H560" i="11"/>
  <c r="I560" i="11"/>
  <c r="V560" i="11"/>
  <c r="B561" i="11"/>
  <c r="C561" i="11"/>
  <c r="H561" i="11"/>
  <c r="I561" i="11"/>
  <c r="V561" i="11"/>
  <c r="B562" i="11"/>
  <c r="C562" i="11"/>
  <c r="H562" i="11"/>
  <c r="I562" i="11"/>
  <c r="V562" i="11"/>
  <c r="B563" i="11"/>
  <c r="C563" i="11"/>
  <c r="H563" i="11"/>
  <c r="I563" i="11"/>
  <c r="V563" i="11"/>
  <c r="B564" i="11"/>
  <c r="C564" i="11"/>
  <c r="H564" i="11"/>
  <c r="I564" i="11"/>
  <c r="V564" i="11"/>
  <c r="B565" i="11"/>
  <c r="C565" i="11"/>
  <c r="H565" i="11"/>
  <c r="I565" i="11"/>
  <c r="V565" i="11"/>
  <c r="B566" i="11"/>
  <c r="C566" i="11"/>
  <c r="H566" i="11"/>
  <c r="I566" i="11"/>
  <c r="V566" i="11"/>
  <c r="B567" i="11"/>
  <c r="C567" i="11"/>
  <c r="H567" i="11"/>
  <c r="I567" i="11"/>
  <c r="V567" i="11"/>
  <c r="B568" i="11"/>
  <c r="C568" i="11"/>
  <c r="H568" i="11"/>
  <c r="I568" i="11"/>
  <c r="V568" i="11"/>
  <c r="B569" i="11"/>
  <c r="C569" i="11"/>
  <c r="H569" i="11"/>
  <c r="I569" i="11"/>
  <c r="V569" i="11"/>
  <c r="B570" i="11"/>
  <c r="C570" i="11"/>
  <c r="H570" i="11"/>
  <c r="I570" i="11"/>
  <c r="V570" i="11"/>
  <c r="B571" i="11"/>
  <c r="C571" i="11"/>
  <c r="H571" i="11"/>
  <c r="I571" i="11"/>
  <c r="V571" i="11"/>
  <c r="B572" i="11"/>
  <c r="C572" i="11"/>
  <c r="H572" i="11"/>
  <c r="I572" i="11"/>
  <c r="V572" i="11"/>
  <c r="B573" i="11"/>
  <c r="C573" i="11"/>
  <c r="H573" i="11"/>
  <c r="I573" i="11"/>
  <c r="V573" i="11"/>
  <c r="B574" i="11"/>
  <c r="C574" i="11"/>
  <c r="H574" i="11"/>
  <c r="I574" i="11"/>
  <c r="V574" i="11"/>
  <c r="B575" i="11"/>
  <c r="C575" i="11"/>
  <c r="H575" i="11"/>
  <c r="I575" i="11"/>
  <c r="V575" i="11"/>
  <c r="B576" i="11"/>
  <c r="C576" i="11"/>
  <c r="H576" i="11"/>
  <c r="I576" i="11"/>
  <c r="V576" i="11"/>
  <c r="B577" i="11"/>
  <c r="C577" i="11"/>
  <c r="H577" i="11"/>
  <c r="I577" i="11"/>
  <c r="V577" i="11"/>
  <c r="B578" i="11"/>
  <c r="C578" i="11"/>
  <c r="H578" i="11"/>
  <c r="I578" i="11"/>
  <c r="V578" i="11"/>
  <c r="B579" i="11"/>
  <c r="C579" i="11"/>
  <c r="H579" i="11"/>
  <c r="I579" i="11"/>
  <c r="V579" i="11"/>
  <c r="B580" i="11"/>
  <c r="C580" i="11"/>
  <c r="H580" i="11"/>
  <c r="I580" i="11"/>
  <c r="V580" i="11"/>
  <c r="B581" i="11"/>
  <c r="C581" i="11"/>
  <c r="H581" i="11"/>
  <c r="I581" i="11"/>
  <c r="V581" i="11"/>
  <c r="B582" i="11"/>
  <c r="C582" i="11"/>
  <c r="H582" i="11"/>
  <c r="I582" i="11"/>
  <c r="V582" i="11"/>
  <c r="B583" i="11"/>
  <c r="C583" i="11"/>
  <c r="H583" i="11"/>
  <c r="I583" i="11"/>
  <c r="V583" i="11"/>
  <c r="B584" i="11"/>
  <c r="C584" i="11"/>
  <c r="H584" i="11"/>
  <c r="I584" i="11"/>
  <c r="V584" i="11"/>
  <c r="B585" i="11"/>
  <c r="C585" i="11"/>
  <c r="H585" i="11"/>
  <c r="I585" i="11"/>
  <c r="V585" i="11"/>
  <c r="B586" i="11"/>
  <c r="C586" i="11"/>
  <c r="H586" i="11"/>
  <c r="I586" i="11"/>
  <c r="V586" i="11"/>
  <c r="B587" i="11"/>
  <c r="C587" i="11"/>
  <c r="H587" i="11"/>
  <c r="I587" i="11"/>
  <c r="V587" i="11"/>
  <c r="B588" i="11"/>
  <c r="C588" i="11"/>
  <c r="H588" i="11"/>
  <c r="I588" i="11"/>
  <c r="V588" i="11"/>
  <c r="B589" i="11"/>
  <c r="C589" i="11"/>
  <c r="H589" i="11"/>
  <c r="I589" i="11"/>
  <c r="V589" i="11"/>
  <c r="B590" i="11"/>
  <c r="C590" i="11"/>
  <c r="H590" i="11"/>
  <c r="I590" i="11"/>
  <c r="V590" i="11"/>
  <c r="B591" i="11"/>
  <c r="C591" i="11"/>
  <c r="H591" i="11"/>
  <c r="I591" i="11"/>
  <c r="V591" i="11"/>
  <c r="B592" i="11"/>
  <c r="C592" i="11"/>
  <c r="H592" i="11"/>
  <c r="I592" i="11"/>
  <c r="V592" i="11"/>
  <c r="B593" i="11"/>
  <c r="C593" i="11"/>
  <c r="H593" i="11"/>
  <c r="I593" i="11"/>
  <c r="V593" i="11"/>
  <c r="B594" i="11"/>
  <c r="C594" i="11"/>
  <c r="H594" i="11"/>
  <c r="I594" i="11"/>
  <c r="V594" i="11"/>
  <c r="B595" i="11"/>
  <c r="C595" i="11"/>
  <c r="H595" i="11"/>
  <c r="I595" i="11"/>
  <c r="V595" i="11"/>
  <c r="B596" i="11"/>
  <c r="C596" i="11"/>
  <c r="H596" i="11"/>
  <c r="I596" i="11"/>
  <c r="V596" i="11"/>
  <c r="B597" i="11"/>
  <c r="C597" i="11"/>
  <c r="H597" i="11"/>
  <c r="I597" i="11"/>
  <c r="V597" i="11"/>
  <c r="B598" i="11"/>
  <c r="C598" i="11"/>
  <c r="H598" i="11"/>
  <c r="I598" i="11"/>
  <c r="V598" i="11"/>
  <c r="B599" i="11"/>
  <c r="C599" i="11"/>
  <c r="H599" i="11"/>
  <c r="I599" i="11"/>
  <c r="V599" i="11"/>
  <c r="B600" i="11"/>
  <c r="C600" i="11"/>
  <c r="H600" i="11"/>
  <c r="I600" i="11"/>
  <c r="V600" i="11"/>
  <c r="B601" i="11"/>
  <c r="C601" i="11"/>
  <c r="H601" i="11"/>
  <c r="I601" i="11"/>
  <c r="V601" i="11"/>
  <c r="B602" i="11"/>
  <c r="C602" i="11"/>
  <c r="H602" i="11"/>
  <c r="I602" i="11"/>
  <c r="V602" i="11"/>
  <c r="B603" i="11"/>
  <c r="C603" i="11"/>
  <c r="H603" i="11"/>
  <c r="I603" i="11"/>
  <c r="V603" i="11"/>
  <c r="B604" i="11"/>
  <c r="C604" i="11"/>
  <c r="H604" i="11"/>
  <c r="I604" i="11"/>
  <c r="V604" i="11"/>
  <c r="B605" i="11"/>
  <c r="C605" i="11"/>
  <c r="H605" i="11"/>
  <c r="I605" i="11"/>
  <c r="V605" i="11"/>
  <c r="B606" i="11"/>
  <c r="C606" i="11"/>
  <c r="H606" i="11"/>
  <c r="I606" i="11"/>
  <c r="V606" i="11"/>
  <c r="B607" i="11"/>
  <c r="C607" i="11"/>
  <c r="H607" i="11"/>
  <c r="I607" i="11"/>
  <c r="V607" i="11"/>
  <c r="B608" i="11"/>
  <c r="C608" i="11"/>
  <c r="H608" i="11"/>
  <c r="I608" i="11"/>
  <c r="V608" i="11"/>
  <c r="B609" i="11"/>
  <c r="C609" i="11"/>
  <c r="H609" i="11"/>
  <c r="I609" i="11"/>
  <c r="V609" i="11"/>
  <c r="B610" i="11"/>
  <c r="C610" i="11"/>
  <c r="H610" i="11"/>
  <c r="I610" i="11"/>
  <c r="V610" i="11"/>
  <c r="B611" i="11"/>
  <c r="C611" i="11"/>
  <c r="H611" i="11"/>
  <c r="I611" i="11"/>
  <c r="V611" i="11"/>
  <c r="B612" i="11"/>
  <c r="C612" i="11"/>
  <c r="H612" i="11"/>
  <c r="I612" i="11"/>
  <c r="V612" i="11"/>
  <c r="B613" i="11"/>
  <c r="C613" i="11"/>
  <c r="H613" i="11"/>
  <c r="I613" i="11"/>
  <c r="V613" i="11"/>
  <c r="B614" i="11"/>
  <c r="C614" i="11"/>
  <c r="H614" i="11"/>
  <c r="I614" i="11"/>
  <c r="V614" i="11"/>
  <c r="B615" i="11"/>
  <c r="C615" i="11"/>
  <c r="H615" i="11"/>
  <c r="I615" i="11"/>
  <c r="V615" i="11"/>
  <c r="B616" i="11"/>
  <c r="C616" i="11"/>
  <c r="H616" i="11"/>
  <c r="I616" i="11"/>
  <c r="V616" i="11"/>
  <c r="B617" i="11"/>
  <c r="C617" i="11"/>
  <c r="H617" i="11"/>
  <c r="I617" i="11"/>
  <c r="V617" i="11"/>
  <c r="B618" i="11"/>
  <c r="C618" i="11"/>
  <c r="H618" i="11"/>
  <c r="I618" i="11"/>
  <c r="V618" i="11"/>
  <c r="B619" i="11"/>
  <c r="C619" i="11"/>
  <c r="H619" i="11"/>
  <c r="I619" i="11"/>
  <c r="V619" i="11"/>
  <c r="B620" i="11"/>
  <c r="C620" i="11"/>
  <c r="H620" i="11"/>
  <c r="I620" i="11"/>
  <c r="V620" i="11"/>
  <c r="B621" i="11"/>
  <c r="C621" i="11"/>
  <c r="H621" i="11"/>
  <c r="I621" i="11"/>
  <c r="V621" i="11"/>
  <c r="B622" i="11"/>
  <c r="C622" i="11"/>
  <c r="H622" i="11"/>
  <c r="I622" i="11"/>
  <c r="V622" i="11"/>
  <c r="B623" i="11"/>
  <c r="C623" i="11"/>
  <c r="H623" i="11"/>
  <c r="I623" i="11"/>
  <c r="V623" i="11"/>
  <c r="B624" i="11"/>
  <c r="C624" i="11"/>
  <c r="H624" i="11"/>
  <c r="I624" i="11"/>
  <c r="V624" i="11"/>
  <c r="B625" i="11"/>
  <c r="C625" i="11"/>
  <c r="H625" i="11"/>
  <c r="I625" i="11"/>
  <c r="V625" i="11"/>
  <c r="B626" i="11"/>
  <c r="C626" i="11"/>
  <c r="H626" i="11"/>
  <c r="I626" i="11"/>
  <c r="V626" i="11"/>
  <c r="B627" i="11"/>
  <c r="C627" i="11"/>
  <c r="H627" i="11"/>
  <c r="I627" i="11"/>
  <c r="V627" i="11"/>
  <c r="B628" i="11"/>
  <c r="C628" i="11"/>
  <c r="H628" i="11"/>
  <c r="I628" i="11"/>
  <c r="V628" i="11"/>
  <c r="B629" i="11"/>
  <c r="C629" i="11"/>
  <c r="H629" i="11"/>
  <c r="I629" i="11"/>
  <c r="V629" i="11"/>
  <c r="B630" i="11"/>
  <c r="C630" i="11"/>
  <c r="H630" i="11"/>
  <c r="I630" i="11"/>
  <c r="V630" i="11"/>
  <c r="B631" i="11"/>
  <c r="C631" i="11"/>
  <c r="H631" i="11"/>
  <c r="I631" i="11"/>
  <c r="V631" i="11"/>
  <c r="B632" i="11"/>
  <c r="C632" i="11"/>
  <c r="H632" i="11"/>
  <c r="I632" i="11"/>
  <c r="V632" i="11"/>
  <c r="B633" i="11"/>
  <c r="C633" i="11"/>
  <c r="H633" i="11"/>
  <c r="I633" i="11"/>
  <c r="V633" i="11"/>
  <c r="B634" i="11"/>
  <c r="C634" i="11"/>
  <c r="H634" i="11"/>
  <c r="I634" i="11"/>
  <c r="V634" i="11"/>
  <c r="B635" i="11"/>
  <c r="C635" i="11"/>
  <c r="H635" i="11"/>
  <c r="I635" i="11"/>
  <c r="V635" i="11"/>
  <c r="B636" i="11"/>
  <c r="C636" i="11"/>
  <c r="H636" i="11"/>
  <c r="I636" i="11"/>
  <c r="V636" i="11"/>
  <c r="B152" i="11"/>
  <c r="C152" i="11"/>
  <c r="H152" i="11"/>
  <c r="I152" i="11"/>
  <c r="V152" i="11"/>
  <c r="B153" i="11"/>
  <c r="C153" i="11"/>
  <c r="H153" i="11"/>
  <c r="I153" i="11"/>
  <c r="V153" i="11"/>
  <c r="B154" i="11"/>
  <c r="C154" i="11"/>
  <c r="H154" i="11"/>
  <c r="I154" i="11"/>
  <c r="V154" i="11"/>
  <c r="B155" i="11"/>
  <c r="C155" i="11"/>
  <c r="H155" i="11"/>
  <c r="I155" i="11"/>
  <c r="V155" i="11"/>
  <c r="B156" i="11"/>
  <c r="C156" i="11"/>
  <c r="H156" i="11"/>
  <c r="I156" i="11"/>
  <c r="V156" i="11"/>
  <c r="B157" i="11"/>
  <c r="C157" i="11"/>
  <c r="H157" i="11"/>
  <c r="I157" i="11"/>
  <c r="V157" i="11"/>
  <c r="B158" i="11"/>
  <c r="C158" i="11"/>
  <c r="H158" i="11"/>
  <c r="I158" i="11"/>
  <c r="V158" i="11"/>
  <c r="B159" i="11"/>
  <c r="C159" i="11"/>
  <c r="H159" i="11"/>
  <c r="I159" i="11"/>
  <c r="V159" i="11"/>
  <c r="B160" i="11"/>
  <c r="C160" i="11"/>
  <c r="H160" i="11"/>
  <c r="I160" i="11"/>
  <c r="V160" i="11"/>
  <c r="B161" i="11"/>
  <c r="C161" i="11"/>
  <c r="H161" i="11"/>
  <c r="I161" i="11"/>
  <c r="V161" i="11"/>
  <c r="B162" i="11"/>
  <c r="C162" i="11"/>
  <c r="H162" i="11"/>
  <c r="I162" i="11"/>
  <c r="V162" i="11"/>
  <c r="B163" i="11"/>
  <c r="C163" i="11"/>
  <c r="H163" i="11"/>
  <c r="I163" i="11"/>
  <c r="V163" i="11"/>
  <c r="B164" i="11"/>
  <c r="C164" i="11"/>
  <c r="H164" i="11"/>
  <c r="I164" i="11"/>
  <c r="V164" i="11"/>
  <c r="B165" i="11"/>
  <c r="C165" i="11"/>
  <c r="H165" i="11"/>
  <c r="I165" i="11"/>
  <c r="V165" i="11"/>
  <c r="B166" i="11"/>
  <c r="C166" i="11"/>
  <c r="H166" i="11"/>
  <c r="I166" i="11"/>
  <c r="V166" i="11"/>
  <c r="B167" i="11"/>
  <c r="C167" i="11"/>
  <c r="H167" i="11"/>
  <c r="I167" i="11"/>
  <c r="V167" i="11"/>
  <c r="B168" i="11"/>
  <c r="C168" i="11"/>
  <c r="H168" i="11"/>
  <c r="I168" i="11"/>
  <c r="V168" i="11"/>
  <c r="B169" i="11"/>
  <c r="C169" i="11"/>
  <c r="H169" i="11"/>
  <c r="I169" i="11"/>
  <c r="V169" i="11"/>
  <c r="B170" i="11"/>
  <c r="C170" i="11"/>
  <c r="H170" i="11"/>
  <c r="I170" i="11"/>
  <c r="V170" i="11"/>
  <c r="B171" i="11"/>
  <c r="C171" i="11"/>
  <c r="H171" i="11"/>
  <c r="I171" i="11"/>
  <c r="V171" i="11"/>
  <c r="B172" i="11"/>
  <c r="C172" i="11"/>
  <c r="H172" i="11"/>
  <c r="I172" i="11"/>
  <c r="V172" i="11"/>
  <c r="B173" i="11"/>
  <c r="C173" i="11"/>
  <c r="H173" i="11"/>
  <c r="I173" i="11"/>
  <c r="V173" i="11"/>
  <c r="B174" i="11"/>
  <c r="C174" i="11"/>
  <c r="H174" i="11"/>
  <c r="I174" i="11"/>
  <c r="V174" i="11"/>
  <c r="B175" i="11"/>
  <c r="C175" i="11"/>
  <c r="H175" i="11"/>
  <c r="I175" i="11"/>
  <c r="V175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6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B16" i="11"/>
  <c r="K16" i="11" s="1"/>
  <c r="B17" i="11"/>
  <c r="B18" i="11"/>
  <c r="B19" i="11"/>
  <c r="B20" i="11"/>
  <c r="B21" i="11"/>
  <c r="B22" i="11"/>
  <c r="B23" i="11"/>
  <c r="B24" i="11"/>
  <c r="B25" i="11"/>
  <c r="B26" i="11"/>
  <c r="B27" i="11"/>
  <c r="K27" i="11" s="1"/>
  <c r="B28" i="11"/>
  <c r="B29" i="11"/>
  <c r="B30" i="11"/>
  <c r="B31" i="11"/>
  <c r="B32" i="11"/>
  <c r="B33" i="11"/>
  <c r="B34" i="11"/>
  <c r="B35" i="11"/>
  <c r="B36" i="11"/>
  <c r="K36" i="11" s="1"/>
  <c r="B37" i="11"/>
  <c r="B38" i="11"/>
  <c r="B39" i="11"/>
  <c r="B40" i="11"/>
  <c r="B41" i="11"/>
  <c r="K41" i="11" s="1"/>
  <c r="B42" i="11"/>
  <c r="B43" i="11"/>
  <c r="B44" i="11"/>
  <c r="K44" i="11" s="1"/>
  <c r="B45" i="11"/>
  <c r="B46" i="11"/>
  <c r="B47" i="11"/>
  <c r="B48" i="11"/>
  <c r="K48" i="11" s="1"/>
  <c r="B49" i="11"/>
  <c r="K49" i="11" s="1"/>
  <c r="B50" i="11"/>
  <c r="B51" i="11"/>
  <c r="B52" i="11"/>
  <c r="B53" i="11"/>
  <c r="B54" i="11"/>
  <c r="B55" i="11"/>
  <c r="B56" i="11"/>
  <c r="B57" i="11"/>
  <c r="B58" i="11"/>
  <c r="B59" i="11"/>
  <c r="B60" i="11"/>
  <c r="K60" i="11" s="1"/>
  <c r="B61" i="11"/>
  <c r="B62" i="11"/>
  <c r="K62" i="11" s="1"/>
  <c r="B63" i="11"/>
  <c r="B64" i="11"/>
  <c r="B65" i="11"/>
  <c r="B66" i="11"/>
  <c r="B67" i="11"/>
  <c r="K67" i="11" s="1"/>
  <c r="B68" i="11"/>
  <c r="K68" i="11" s="1"/>
  <c r="B69" i="11"/>
  <c r="B70" i="11"/>
  <c r="K70" i="11" s="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C15" i="11"/>
  <c r="B15" i="11"/>
  <c r="H27" i="11"/>
  <c r="I27" i="11"/>
  <c r="H28" i="11"/>
  <c r="I28" i="11"/>
  <c r="H99" i="11"/>
  <c r="I99" i="11"/>
  <c r="H100" i="11"/>
  <c r="I100" i="11"/>
  <c r="H101" i="11"/>
  <c r="I101" i="11"/>
  <c r="H102" i="11"/>
  <c r="I102" i="11"/>
  <c r="H103" i="11"/>
  <c r="I103" i="11"/>
  <c r="H104" i="11"/>
  <c r="I104" i="11"/>
  <c r="H105" i="11"/>
  <c r="I105" i="11"/>
  <c r="H106" i="11"/>
  <c r="I106" i="11"/>
  <c r="H107" i="11"/>
  <c r="I107" i="11"/>
  <c r="H108" i="11"/>
  <c r="I108" i="11"/>
  <c r="H109" i="11"/>
  <c r="I109" i="11"/>
  <c r="H110" i="11"/>
  <c r="I110" i="11"/>
  <c r="H111" i="11"/>
  <c r="I111" i="11"/>
  <c r="H112" i="11"/>
  <c r="I112" i="11"/>
  <c r="H113" i="11"/>
  <c r="I113" i="11"/>
  <c r="H114" i="11"/>
  <c r="I114" i="11"/>
  <c r="H115" i="11"/>
  <c r="I115" i="11"/>
  <c r="H116" i="11"/>
  <c r="I116" i="11"/>
  <c r="H117" i="11"/>
  <c r="I117" i="11"/>
  <c r="H118" i="11"/>
  <c r="I118" i="11"/>
  <c r="H119" i="11"/>
  <c r="I119" i="11"/>
  <c r="H120" i="11"/>
  <c r="I120" i="11"/>
  <c r="H121" i="11"/>
  <c r="I121" i="11"/>
  <c r="H122" i="11"/>
  <c r="I122" i="11"/>
  <c r="H123" i="11"/>
  <c r="I123" i="11"/>
  <c r="H124" i="11"/>
  <c r="I124" i="11"/>
  <c r="H125" i="11"/>
  <c r="I125" i="11"/>
  <c r="H126" i="11"/>
  <c r="I126" i="11"/>
  <c r="H127" i="11"/>
  <c r="I127" i="11"/>
  <c r="H128" i="11"/>
  <c r="I128" i="11"/>
  <c r="H129" i="11"/>
  <c r="I129" i="11"/>
  <c r="H130" i="11"/>
  <c r="I130" i="11"/>
  <c r="H131" i="11"/>
  <c r="I131" i="11"/>
  <c r="H132" i="11"/>
  <c r="I132" i="11"/>
  <c r="H133" i="11"/>
  <c r="I133" i="11"/>
  <c r="H134" i="11"/>
  <c r="I134" i="11"/>
  <c r="H135" i="11"/>
  <c r="I135" i="11"/>
  <c r="H136" i="11"/>
  <c r="I136" i="11"/>
  <c r="H137" i="11"/>
  <c r="I137" i="11"/>
  <c r="H138" i="11"/>
  <c r="I138" i="11"/>
  <c r="H139" i="11"/>
  <c r="I139" i="11"/>
  <c r="H140" i="11"/>
  <c r="I140" i="11"/>
  <c r="H141" i="11"/>
  <c r="I141" i="11"/>
  <c r="H142" i="11"/>
  <c r="I142" i="11"/>
  <c r="H143" i="11"/>
  <c r="I143" i="11"/>
  <c r="H144" i="11"/>
  <c r="I144" i="11"/>
  <c r="H145" i="11"/>
  <c r="I145" i="11"/>
  <c r="H146" i="11"/>
  <c r="I146" i="11"/>
  <c r="H147" i="11"/>
  <c r="I147" i="11"/>
  <c r="H148" i="11"/>
  <c r="I148" i="11"/>
  <c r="H149" i="11"/>
  <c r="I149" i="11"/>
  <c r="H150" i="11"/>
  <c r="I150" i="11"/>
  <c r="H151" i="11"/>
  <c r="I151" i="11"/>
  <c r="H16" i="11"/>
  <c r="I16" i="11"/>
  <c r="H17" i="11"/>
  <c r="I17" i="11"/>
  <c r="H18" i="11"/>
  <c r="I18" i="11"/>
  <c r="H19" i="11"/>
  <c r="I19" i="11"/>
  <c r="H20" i="11"/>
  <c r="I20" i="11"/>
  <c r="H21" i="11"/>
  <c r="I21" i="11"/>
  <c r="H22" i="11"/>
  <c r="I22" i="11"/>
  <c r="H23" i="11"/>
  <c r="I23" i="11"/>
  <c r="H24" i="11"/>
  <c r="I24" i="11"/>
  <c r="H25" i="11"/>
  <c r="I25" i="11"/>
  <c r="H26" i="11"/>
  <c r="I26" i="11"/>
  <c r="H29" i="11"/>
  <c r="I29" i="11"/>
  <c r="H30" i="11"/>
  <c r="I30" i="11"/>
  <c r="H31" i="11"/>
  <c r="I31" i="11"/>
  <c r="H32" i="11"/>
  <c r="I32" i="11"/>
  <c r="H33" i="11"/>
  <c r="I33" i="11"/>
  <c r="H34" i="11"/>
  <c r="I34" i="11"/>
  <c r="H35" i="11"/>
  <c r="I35" i="11"/>
  <c r="H36" i="11"/>
  <c r="I36" i="11"/>
  <c r="H37" i="11"/>
  <c r="I37" i="11"/>
  <c r="H38" i="11"/>
  <c r="I38" i="11"/>
  <c r="H39" i="11"/>
  <c r="I39" i="11"/>
  <c r="H40" i="11"/>
  <c r="I40" i="11"/>
  <c r="H41" i="11"/>
  <c r="I41" i="11"/>
  <c r="H42" i="11"/>
  <c r="I42" i="11"/>
  <c r="H43" i="11"/>
  <c r="I43" i="11"/>
  <c r="H44" i="11"/>
  <c r="I44" i="11"/>
  <c r="H45" i="11"/>
  <c r="I45" i="11"/>
  <c r="H46" i="11"/>
  <c r="I46" i="11"/>
  <c r="H47" i="11"/>
  <c r="I47" i="11"/>
  <c r="H48" i="11"/>
  <c r="I48" i="11"/>
  <c r="H49" i="11"/>
  <c r="I49" i="11"/>
  <c r="H50" i="11"/>
  <c r="I50" i="11"/>
  <c r="H51" i="11"/>
  <c r="I51" i="11"/>
  <c r="H52" i="11"/>
  <c r="I52" i="11"/>
  <c r="H53" i="11"/>
  <c r="I53" i="11"/>
  <c r="H54" i="11"/>
  <c r="I54" i="11"/>
  <c r="H55" i="11"/>
  <c r="I55" i="11"/>
  <c r="H56" i="11"/>
  <c r="I56" i="11"/>
  <c r="H57" i="11"/>
  <c r="I57" i="11"/>
  <c r="H58" i="11"/>
  <c r="I58" i="11"/>
  <c r="H59" i="11"/>
  <c r="I59" i="11"/>
  <c r="H60" i="11"/>
  <c r="I60" i="11"/>
  <c r="H61" i="11"/>
  <c r="I61" i="11"/>
  <c r="H62" i="11"/>
  <c r="I62" i="11"/>
  <c r="H63" i="11"/>
  <c r="I63" i="11"/>
  <c r="H64" i="11"/>
  <c r="I64" i="11"/>
  <c r="H65" i="11"/>
  <c r="I65" i="11"/>
  <c r="H66" i="11"/>
  <c r="I66" i="11"/>
  <c r="H67" i="11"/>
  <c r="I67" i="11"/>
  <c r="H68" i="11"/>
  <c r="I68" i="11"/>
  <c r="H69" i="11"/>
  <c r="I69" i="11"/>
  <c r="H70" i="11"/>
  <c r="I70" i="11"/>
  <c r="H71" i="11"/>
  <c r="I71" i="11"/>
  <c r="H72" i="11"/>
  <c r="I72" i="11"/>
  <c r="H73" i="11"/>
  <c r="I73" i="11"/>
  <c r="H74" i="11"/>
  <c r="I74" i="11"/>
  <c r="H75" i="11"/>
  <c r="I75" i="11"/>
  <c r="H76" i="11"/>
  <c r="I76" i="11"/>
  <c r="H77" i="11"/>
  <c r="I77" i="11"/>
  <c r="H78" i="11"/>
  <c r="I78" i="11"/>
  <c r="H79" i="11"/>
  <c r="I79" i="11"/>
  <c r="H80" i="11"/>
  <c r="I80" i="11"/>
  <c r="H81" i="11"/>
  <c r="I81" i="11"/>
  <c r="H82" i="11"/>
  <c r="I82" i="11"/>
  <c r="H83" i="11"/>
  <c r="I83" i="11"/>
  <c r="H84" i="11"/>
  <c r="I84" i="11"/>
  <c r="H85" i="11"/>
  <c r="I85" i="11"/>
  <c r="H86" i="11"/>
  <c r="I86" i="11"/>
  <c r="H87" i="11"/>
  <c r="I87" i="11"/>
  <c r="H88" i="11"/>
  <c r="I88" i="11"/>
  <c r="H89" i="11"/>
  <c r="I89" i="11"/>
  <c r="H90" i="11"/>
  <c r="I90" i="11"/>
  <c r="H91" i="11"/>
  <c r="I91" i="11"/>
  <c r="H92" i="11"/>
  <c r="I92" i="11"/>
  <c r="H93" i="11"/>
  <c r="I93" i="11"/>
  <c r="H94" i="11"/>
  <c r="I94" i="11"/>
  <c r="H95" i="11"/>
  <c r="I95" i="11"/>
  <c r="H96" i="11"/>
  <c r="I96" i="11"/>
  <c r="H97" i="11"/>
  <c r="I97" i="11"/>
  <c r="H98" i="11"/>
  <c r="I98" i="11"/>
  <c r="E7" i="11"/>
  <c r="E9" i="11"/>
  <c r="E11" i="11"/>
  <c r="H15" i="11"/>
  <c r="BS185" i="254"/>
  <c r="BS245" i="254"/>
  <c r="BS290" i="254"/>
  <c r="BS230" i="254"/>
  <c r="BS170" i="254"/>
  <c r="BS95" i="254"/>
  <c r="BS335" i="254"/>
  <c r="BS350" i="254"/>
  <c r="BS365" i="254"/>
  <c r="BS275" i="254"/>
  <c r="BS380" i="254"/>
  <c r="BS140" i="254"/>
  <c r="BS305" i="254"/>
  <c r="BS110" i="254"/>
  <c r="BS320" i="254"/>
  <c r="BS200" i="254"/>
  <c r="BS215" i="254"/>
  <c r="BS155" i="254"/>
  <c r="BS260" i="254"/>
  <c r="BS125" i="254"/>
  <c r="F305" i="314" l="1"/>
  <c r="F304" i="318"/>
  <c r="F210" i="314"/>
  <c r="F209" i="318"/>
  <c r="F208" i="318"/>
  <c r="F207" i="318"/>
  <c r="F206" i="318"/>
  <c r="F205" i="318"/>
  <c r="F204" i="318"/>
  <c r="F203" i="318"/>
  <c r="F102" i="314"/>
  <c r="F101" i="318"/>
  <c r="F6" i="314"/>
  <c r="F5" i="318"/>
  <c r="O6" i="314"/>
  <c r="N6" i="314" s="1"/>
  <c r="N5" i="314"/>
  <c r="O102" i="314"/>
  <c r="N101" i="314"/>
  <c r="N304" i="314"/>
  <c r="O306" i="314"/>
  <c r="N306" i="314" s="1"/>
  <c r="O7" i="314"/>
  <c r="N7" i="314" s="1"/>
  <c r="O307" i="314"/>
  <c r="N307" i="314" s="1"/>
  <c r="A15" i="312"/>
  <c r="A15" i="317" s="1"/>
  <c r="B202" i="314"/>
  <c r="B202" i="318" s="1"/>
  <c r="C303" i="318"/>
  <c r="B303" i="318"/>
  <c r="C100" i="314"/>
  <c r="A99" i="318"/>
  <c r="B4" i="314"/>
  <c r="B5" i="314" s="1"/>
  <c r="B6" i="314" s="1"/>
  <c r="B7" i="314" s="1"/>
  <c r="B8" i="314" s="1"/>
  <c r="B9" i="314" s="1"/>
  <c r="B10" i="314" s="1"/>
  <c r="B11" i="314" s="1"/>
  <c r="B12" i="314" s="1"/>
  <c r="B13" i="314" s="1"/>
  <c r="B14" i="314" s="1"/>
  <c r="B15" i="314" s="1"/>
  <c r="B16" i="314" s="1"/>
  <c r="B17" i="314" s="1"/>
  <c r="B18" i="314" s="1"/>
  <c r="B19" i="314" s="1"/>
  <c r="B20" i="314" s="1"/>
  <c r="B21" i="314" s="1"/>
  <c r="B22" i="314" s="1"/>
  <c r="B23" i="314" s="1"/>
  <c r="B24" i="314" s="1"/>
  <c r="B25" i="314" s="1"/>
  <c r="B26" i="314" s="1"/>
  <c r="B27" i="314" s="1"/>
  <c r="B28" i="314" s="1"/>
  <c r="B29" i="314" s="1"/>
  <c r="B30" i="314" s="1"/>
  <c r="B31" i="314" s="1"/>
  <c r="B32" i="314" s="1"/>
  <c r="B33" i="314" s="1"/>
  <c r="B34" i="314" s="1"/>
  <c r="B35" i="314" s="1"/>
  <c r="B36" i="314" s="1"/>
  <c r="B37" i="314" s="1"/>
  <c r="B38" i="314" s="1"/>
  <c r="B39" i="314" s="1"/>
  <c r="B40" i="314" s="1"/>
  <c r="B41" i="314" s="1"/>
  <c r="B42" i="314" s="1"/>
  <c r="B43" i="314" s="1"/>
  <c r="B44" i="314" s="1"/>
  <c r="B45" i="314" s="1"/>
  <c r="B46" i="314" s="1"/>
  <c r="B47" i="314" s="1"/>
  <c r="B48" i="314" s="1"/>
  <c r="B49" i="314" s="1"/>
  <c r="B50" i="314" s="1"/>
  <c r="B51" i="314" s="1"/>
  <c r="B52" i="314" s="1"/>
  <c r="B53" i="314" s="1"/>
  <c r="B54" i="314" s="1"/>
  <c r="B55" i="314" s="1"/>
  <c r="B56" i="314" s="1"/>
  <c r="B57" i="314" s="1"/>
  <c r="B58" i="314" s="1"/>
  <c r="B59" i="314" s="1"/>
  <c r="B60" i="314" s="1"/>
  <c r="B61" i="314" s="1"/>
  <c r="B62" i="314" s="1"/>
  <c r="B63" i="314" s="1"/>
  <c r="B64" i="314" s="1"/>
  <c r="B65" i="314" s="1"/>
  <c r="B66" i="314" s="1"/>
  <c r="B67" i="314" s="1"/>
  <c r="B68" i="314" s="1"/>
  <c r="B69" i="314" s="1"/>
  <c r="B70" i="314" s="1"/>
  <c r="B71" i="314" s="1"/>
  <c r="B72" i="314" s="1"/>
  <c r="B73" i="314" s="1"/>
  <c r="B74" i="314" s="1"/>
  <c r="B75" i="314" s="1"/>
  <c r="B76" i="314" s="1"/>
  <c r="B77" i="314" s="1"/>
  <c r="B78" i="314" s="1"/>
  <c r="B79" i="314" s="1"/>
  <c r="B80" i="314" s="1"/>
  <c r="B81" i="314" s="1"/>
  <c r="B82" i="314" s="1"/>
  <c r="B83" i="314" s="1"/>
  <c r="B84" i="314" s="1"/>
  <c r="B85" i="314" s="1"/>
  <c r="B86" i="314" s="1"/>
  <c r="B87" i="314" s="1"/>
  <c r="B88" i="314" s="1"/>
  <c r="B89" i="314" s="1"/>
  <c r="B90" i="314" s="1"/>
  <c r="B91" i="314" s="1"/>
  <c r="B92" i="314" s="1"/>
  <c r="B93" i="314" s="1"/>
  <c r="B94" i="314" s="1"/>
  <c r="B95" i="314" s="1"/>
  <c r="B96" i="314" s="1"/>
  <c r="B97" i="314" s="1"/>
  <c r="B98" i="314" s="1"/>
  <c r="C202" i="314"/>
  <c r="B100" i="318"/>
  <c r="F4" i="318"/>
  <c r="D33" i="317"/>
  <c r="C5" i="314"/>
  <c r="C6" i="314" s="1"/>
  <c r="C7" i="314" s="1"/>
  <c r="C8" i="314" s="1"/>
  <c r="C9" i="314" s="1"/>
  <c r="C10" i="314" s="1"/>
  <c r="C11" i="314" s="1"/>
  <c r="C12" i="314" s="1"/>
  <c r="C13" i="314" s="1"/>
  <c r="C14" i="314" s="1"/>
  <c r="C15" i="314" s="1"/>
  <c r="C16" i="314" s="1"/>
  <c r="C17" i="314" s="1"/>
  <c r="C18" i="314" s="1"/>
  <c r="C19" i="314" s="1"/>
  <c r="C20" i="314" s="1"/>
  <c r="C21" i="314" s="1"/>
  <c r="C22" i="314" s="1"/>
  <c r="C23" i="314" s="1"/>
  <c r="C24" i="314" s="1"/>
  <c r="C25" i="314" s="1"/>
  <c r="C26" i="314" s="1"/>
  <c r="C27" i="314" s="1"/>
  <c r="C28" i="314" s="1"/>
  <c r="C29" i="314" s="1"/>
  <c r="C30" i="314" s="1"/>
  <c r="C31" i="314" s="1"/>
  <c r="C32" i="314" s="1"/>
  <c r="C33" i="314" s="1"/>
  <c r="C34" i="314" s="1"/>
  <c r="C35" i="314" s="1"/>
  <c r="C36" i="314" s="1"/>
  <c r="C37" i="314" s="1"/>
  <c r="C38" i="314" s="1"/>
  <c r="C39" i="314" s="1"/>
  <c r="C40" i="314" s="1"/>
  <c r="C41" i="314" s="1"/>
  <c r="C42" i="314" s="1"/>
  <c r="C43" i="314" s="1"/>
  <c r="C44" i="314" s="1"/>
  <c r="C45" i="314" s="1"/>
  <c r="C46" i="314" s="1"/>
  <c r="C47" i="314" s="1"/>
  <c r="C48" i="314" s="1"/>
  <c r="C49" i="314" s="1"/>
  <c r="C50" i="314" s="1"/>
  <c r="C51" i="314" s="1"/>
  <c r="C52" i="314" s="1"/>
  <c r="C53" i="314" s="1"/>
  <c r="C54" i="314" s="1"/>
  <c r="C55" i="314" s="1"/>
  <c r="C56" i="314" s="1"/>
  <c r="C57" i="314" s="1"/>
  <c r="C58" i="314" s="1"/>
  <c r="C59" i="314" s="1"/>
  <c r="C60" i="314" s="1"/>
  <c r="C61" i="314" s="1"/>
  <c r="C62" i="314" s="1"/>
  <c r="C63" i="314" s="1"/>
  <c r="C64" i="314" s="1"/>
  <c r="C65" i="314" s="1"/>
  <c r="C66" i="314" s="1"/>
  <c r="C67" i="314" s="1"/>
  <c r="C68" i="314" s="1"/>
  <c r="C69" i="314" s="1"/>
  <c r="C70" i="314" s="1"/>
  <c r="C71" i="314" s="1"/>
  <c r="C72" i="314" s="1"/>
  <c r="C73" i="314" s="1"/>
  <c r="C74" i="314" s="1"/>
  <c r="C75" i="314" s="1"/>
  <c r="C76" i="314" s="1"/>
  <c r="C77" i="314" s="1"/>
  <c r="C78" i="314" s="1"/>
  <c r="C79" i="314" s="1"/>
  <c r="C80" i="314" s="1"/>
  <c r="C81" i="314" s="1"/>
  <c r="C82" i="314" s="1"/>
  <c r="C83" i="314" s="1"/>
  <c r="C84" i="314" s="1"/>
  <c r="C85" i="314" s="1"/>
  <c r="C86" i="314" s="1"/>
  <c r="C87" i="314" s="1"/>
  <c r="C88" i="314" s="1"/>
  <c r="C89" i="314" s="1"/>
  <c r="C90" i="314" s="1"/>
  <c r="C91" i="314" s="1"/>
  <c r="C92" i="314" s="1"/>
  <c r="C93" i="314" s="1"/>
  <c r="C94" i="314" s="1"/>
  <c r="C95" i="314" s="1"/>
  <c r="C96" i="314" s="1"/>
  <c r="C97" i="314" s="1"/>
  <c r="C98" i="314" s="1"/>
  <c r="A3" i="318"/>
  <c r="F6" i="312"/>
  <c r="C12" i="312" s="1"/>
  <c r="A12" i="317" s="1"/>
  <c r="B381" i="254"/>
  <c r="B382" i="254" s="1"/>
  <c r="B380" i="254"/>
  <c r="Z380" i="254"/>
  <c r="BQ380" i="254" s="1"/>
  <c r="C380" i="254"/>
  <c r="B385" i="254"/>
  <c r="B366" i="254"/>
  <c r="B367" i="254" s="1"/>
  <c r="Z365" i="254"/>
  <c r="BQ365" i="254" s="1"/>
  <c r="C365" i="254"/>
  <c r="B365" i="254"/>
  <c r="B370" i="254"/>
  <c r="Z320" i="254"/>
  <c r="BQ320" i="254" s="1"/>
  <c r="C320" i="254"/>
  <c r="B325" i="254"/>
  <c r="B321" i="254"/>
  <c r="B322" i="254" s="1"/>
  <c r="B320" i="254"/>
  <c r="B306" i="254"/>
  <c r="Z305" i="254"/>
  <c r="BQ305" i="254" s="1"/>
  <c r="B310" i="254"/>
  <c r="C305" i="254"/>
  <c r="B305" i="254"/>
  <c r="B355" i="254"/>
  <c r="B350" i="254"/>
  <c r="B351" i="254"/>
  <c r="B352" i="254" s="1"/>
  <c r="Z350" i="254"/>
  <c r="BQ350" i="254" s="1"/>
  <c r="C350" i="254"/>
  <c r="C335" i="254"/>
  <c r="B340" i="254"/>
  <c r="B335" i="254"/>
  <c r="B336" i="254"/>
  <c r="B337" i="254" s="1"/>
  <c r="Z335" i="254"/>
  <c r="BQ335" i="254" s="1"/>
  <c r="B231" i="254"/>
  <c r="B232" i="254" s="1"/>
  <c r="C230" i="254"/>
  <c r="Z230" i="254"/>
  <c r="BQ230" i="254" s="1"/>
  <c r="B235" i="254"/>
  <c r="B230" i="254"/>
  <c r="B280" i="254"/>
  <c r="B275" i="254"/>
  <c r="Z275" i="254"/>
  <c r="BQ275" i="254" s="1"/>
  <c r="C275" i="254"/>
  <c r="B276" i="254"/>
  <c r="Z245" i="254"/>
  <c r="BQ245" i="254" s="1"/>
  <c r="B250" i="254"/>
  <c r="B245" i="254"/>
  <c r="C245" i="254"/>
  <c r="B246" i="254"/>
  <c r="B291" i="254"/>
  <c r="B292" i="254" s="1"/>
  <c r="Z290" i="254"/>
  <c r="BQ290" i="254" s="1"/>
  <c r="C290" i="254"/>
  <c r="B295" i="254"/>
  <c r="B290" i="254"/>
  <c r="C260" i="254"/>
  <c r="B261" i="254"/>
  <c r="B262" i="254" s="1"/>
  <c r="Z260" i="254"/>
  <c r="BQ260" i="254" s="1"/>
  <c r="B265" i="254"/>
  <c r="B260" i="254"/>
  <c r="Z170" i="254"/>
  <c r="BQ170" i="254" s="1"/>
  <c r="C170" i="254"/>
  <c r="B175" i="254"/>
  <c r="B170" i="254"/>
  <c r="B171" i="254"/>
  <c r="B156" i="254"/>
  <c r="C155" i="254"/>
  <c r="B160" i="254"/>
  <c r="Z155" i="254"/>
  <c r="BQ155" i="254" s="1"/>
  <c r="B155" i="254"/>
  <c r="B216" i="254"/>
  <c r="B217" i="254" s="1"/>
  <c r="Z215" i="254"/>
  <c r="BQ215" i="254" s="1"/>
  <c r="C215" i="254"/>
  <c r="B220" i="254"/>
  <c r="B215" i="254"/>
  <c r="C185" i="254"/>
  <c r="B190" i="254"/>
  <c r="B185" i="254"/>
  <c r="B186" i="254"/>
  <c r="B187" i="254" s="1"/>
  <c r="Z185" i="254"/>
  <c r="BQ185" i="254" s="1"/>
  <c r="B205" i="254"/>
  <c r="B200" i="254"/>
  <c r="B201" i="254"/>
  <c r="B202" i="254" s="1"/>
  <c r="B203" i="254" s="1"/>
  <c r="Z200" i="254"/>
  <c r="BQ200" i="254" s="1"/>
  <c r="C200" i="254"/>
  <c r="B141" i="254"/>
  <c r="B142" i="254" s="1"/>
  <c r="Z140" i="254"/>
  <c r="BQ140" i="254" s="1"/>
  <c r="B140" i="254"/>
  <c r="C140" i="254"/>
  <c r="B145" i="254"/>
  <c r="B126" i="254"/>
  <c r="Z125" i="254"/>
  <c r="BQ125" i="254" s="1"/>
  <c r="B130" i="254"/>
  <c r="C125" i="254"/>
  <c r="B125" i="254"/>
  <c r="B111" i="254"/>
  <c r="B112" i="254" s="1"/>
  <c r="B115" i="254"/>
  <c r="Z110" i="254"/>
  <c r="BQ110" i="254" s="1"/>
  <c r="C110" i="254"/>
  <c r="B110" i="254"/>
  <c r="B96" i="254"/>
  <c r="B100" i="254"/>
  <c r="Z95" i="254"/>
  <c r="BQ95" i="254" s="1"/>
  <c r="C95" i="254"/>
  <c r="B95" i="254"/>
  <c r="A15" i="11"/>
  <c r="A197" i="11"/>
  <c r="A321" i="11"/>
  <c r="A619" i="11"/>
  <c r="A152" i="11"/>
  <c r="A463" i="11"/>
  <c r="A587" i="11"/>
  <c r="A523" i="11"/>
  <c r="A193" i="11"/>
  <c r="A173" i="11"/>
  <c r="A610" i="11"/>
  <c r="A249" i="11"/>
  <c r="A550" i="11"/>
  <c r="A377" i="11"/>
  <c r="A485" i="11"/>
  <c r="A594" i="11"/>
  <c r="A571" i="11"/>
  <c r="A534" i="11"/>
  <c r="A511" i="11"/>
  <c r="A469" i="11"/>
  <c r="A417" i="11"/>
  <c r="A345" i="11"/>
  <c r="A289" i="11"/>
  <c r="A217" i="11"/>
  <c r="A578" i="11"/>
  <c r="A555" i="11"/>
  <c r="A517" i="11"/>
  <c r="A495" i="11"/>
  <c r="A425" i="11"/>
  <c r="A385" i="11"/>
  <c r="A313" i="11"/>
  <c r="A257" i="11"/>
  <c r="A157" i="11"/>
  <c r="A155" i="11"/>
  <c r="A626" i="11"/>
  <c r="A603" i="11"/>
  <c r="A566" i="11"/>
  <c r="A539" i="11"/>
  <c r="A501" i="11"/>
  <c r="A479" i="11"/>
  <c r="A393" i="11"/>
  <c r="A353" i="11"/>
  <c r="A281" i="11"/>
  <c r="A225" i="11"/>
  <c r="A631" i="11"/>
  <c r="A622" i="11"/>
  <c r="A615" i="11"/>
  <c r="A606" i="11"/>
  <c r="A599" i="11"/>
  <c r="A590" i="11"/>
  <c r="A583" i="11"/>
  <c r="A581" i="11"/>
  <c r="A567" i="11"/>
  <c r="A562" i="11"/>
  <c r="A551" i="11"/>
  <c r="A546" i="11"/>
  <c r="A535" i="11"/>
  <c r="A530" i="11"/>
  <c r="A519" i="11"/>
  <c r="A512" i="11"/>
  <c r="A509" i="11"/>
  <c r="A496" i="11"/>
  <c r="A493" i="11"/>
  <c r="A480" i="11"/>
  <c r="A477" i="11"/>
  <c r="A464" i="11"/>
  <c r="A461" i="11"/>
  <c r="A448" i="11"/>
  <c r="A437" i="11"/>
  <c r="A405" i="11"/>
  <c r="A373" i="11"/>
  <c r="A341" i="11"/>
  <c r="A309" i="11"/>
  <c r="A277" i="11"/>
  <c r="A245" i="11"/>
  <c r="A213" i="11"/>
  <c r="A181" i="11"/>
  <c r="A179" i="11"/>
  <c r="A176" i="11"/>
  <c r="A153" i="11"/>
  <c r="A156" i="11"/>
  <c r="A636" i="11"/>
  <c r="A611" i="11"/>
  <c r="A602" i="11"/>
  <c r="A586" i="11"/>
  <c r="A563" i="11"/>
  <c r="A547" i="11"/>
  <c r="A531" i="11"/>
  <c r="A515" i="11"/>
  <c r="A499" i="11"/>
  <c r="A505" i="11"/>
  <c r="A483" i="11"/>
  <c r="A489" i="11"/>
  <c r="A467" i="11"/>
  <c r="A473" i="11"/>
  <c r="A451" i="11"/>
  <c r="A457" i="11"/>
  <c r="A440" i="11"/>
  <c r="A444" i="11"/>
  <c r="A433" i="11"/>
  <c r="A409" i="11"/>
  <c r="A401" i="11"/>
  <c r="A369" i="11"/>
  <c r="A361" i="11"/>
  <c r="A337" i="11"/>
  <c r="A329" i="11"/>
  <c r="A305" i="11"/>
  <c r="A297" i="11"/>
  <c r="A273" i="11"/>
  <c r="A265" i="11"/>
  <c r="A241" i="11"/>
  <c r="A233" i="11"/>
  <c r="A209" i="11"/>
  <c r="A185" i="11"/>
  <c r="A177" i="11"/>
  <c r="A169" i="11"/>
  <c r="A165" i="11"/>
  <c r="A634" i="11"/>
  <c r="A627" i="11"/>
  <c r="A618" i="11"/>
  <c r="A595" i="11"/>
  <c r="A579" i="11"/>
  <c r="A574" i="11"/>
  <c r="A558" i="11"/>
  <c r="A542" i="11"/>
  <c r="A526" i="11"/>
  <c r="A518" i="11"/>
  <c r="A161" i="11"/>
  <c r="A635" i="11"/>
  <c r="A630" i="11"/>
  <c r="A623" i="11"/>
  <c r="A614" i="11"/>
  <c r="A607" i="11"/>
  <c r="A598" i="11"/>
  <c r="A591" i="11"/>
  <c r="A582" i="11"/>
  <c r="A575" i="11"/>
  <c r="A570" i="11"/>
  <c r="A559" i="11"/>
  <c r="A554" i="11"/>
  <c r="A543" i="11"/>
  <c r="A538" i="11"/>
  <c r="A527" i="11"/>
  <c r="A522" i="11"/>
  <c r="A508" i="11"/>
  <c r="A492" i="11"/>
  <c r="A476" i="11"/>
  <c r="A460" i="11"/>
  <c r="A445" i="11"/>
  <c r="A421" i="11"/>
  <c r="A389" i="11"/>
  <c r="A357" i="11"/>
  <c r="A325" i="11"/>
  <c r="A293" i="11"/>
  <c r="A261" i="11"/>
  <c r="A229" i="11"/>
  <c r="A623" i="153"/>
  <c r="A607" i="153"/>
  <c r="A591" i="153"/>
  <c r="A575" i="153"/>
  <c r="A567" i="153"/>
  <c r="A543" i="153"/>
  <c r="A535" i="153"/>
  <c r="A519" i="153"/>
  <c r="A511" i="153"/>
  <c r="A503" i="153"/>
  <c r="A484" i="153"/>
  <c r="A462" i="153"/>
  <c r="A441" i="153"/>
  <c r="A420" i="153"/>
  <c r="A382" i="153"/>
  <c r="A300" i="153"/>
  <c r="A244" i="153"/>
  <c r="A187" i="153"/>
  <c r="A51" i="153"/>
  <c r="A630" i="153"/>
  <c r="A622" i="153"/>
  <c r="A606" i="153"/>
  <c r="A590" i="153"/>
  <c r="A574" i="153"/>
  <c r="A558" i="153"/>
  <c r="A542" i="153"/>
  <c r="A526" i="153"/>
  <c r="A510" i="153"/>
  <c r="A502" i="153"/>
  <c r="A482" i="153"/>
  <c r="A450" i="153"/>
  <c r="A440" i="153"/>
  <c r="A414" i="153"/>
  <c r="A377" i="153"/>
  <c r="A293" i="153"/>
  <c r="A208" i="153"/>
  <c r="A92" i="153"/>
  <c r="A635" i="153"/>
  <c r="A627" i="153"/>
  <c r="A619" i="153"/>
  <c r="A611" i="153"/>
  <c r="A603" i="153"/>
  <c r="A595" i="153"/>
  <c r="A587" i="153"/>
  <c r="A579" i="153"/>
  <c r="A571" i="153"/>
  <c r="A563" i="153"/>
  <c r="A555" i="153"/>
  <c r="A547" i="153"/>
  <c r="A539" i="153"/>
  <c r="A531" i="153"/>
  <c r="A523" i="153"/>
  <c r="A515" i="153"/>
  <c r="A507" i="153"/>
  <c r="A499" i="153"/>
  <c r="A489" i="153"/>
  <c r="A478" i="153"/>
  <c r="A468" i="153"/>
  <c r="A457" i="153"/>
  <c r="A446" i="153"/>
  <c r="A436" i="153"/>
  <c r="A425" i="153"/>
  <c r="A413" i="153"/>
  <c r="A393" i="153"/>
  <c r="A372" i="153"/>
  <c r="A343" i="153"/>
  <c r="A315" i="153"/>
  <c r="A287" i="153"/>
  <c r="A257" i="153"/>
  <c r="A229" i="153"/>
  <c r="A201" i="153"/>
  <c r="A167" i="153"/>
  <c r="A124" i="153"/>
  <c r="A82" i="153"/>
  <c r="A20" i="153"/>
  <c r="A26" i="153"/>
  <c r="A31" i="153"/>
  <c r="A36" i="153"/>
  <c r="A42" i="153"/>
  <c r="A47" i="153"/>
  <c r="A52" i="153"/>
  <c r="A58" i="153"/>
  <c r="A63" i="153"/>
  <c r="A68" i="153"/>
  <c r="A74" i="153"/>
  <c r="A79" i="153"/>
  <c r="A84" i="153"/>
  <c r="A89" i="153"/>
  <c r="A93" i="153"/>
  <c r="A97" i="153"/>
  <c r="A101" i="153"/>
  <c r="A105" i="153"/>
  <c r="A109" i="153"/>
  <c r="A113" i="153"/>
  <c r="A117" i="153"/>
  <c r="A121" i="153"/>
  <c r="A125" i="153"/>
  <c r="A129" i="153"/>
  <c r="A133" i="153"/>
  <c r="A137" i="153"/>
  <c r="A141" i="153"/>
  <c r="A145" i="153"/>
  <c r="A149" i="153"/>
  <c r="A153" i="153"/>
  <c r="A157" i="153"/>
  <c r="A161" i="153"/>
  <c r="A165" i="153"/>
  <c r="A169" i="153"/>
  <c r="A173" i="153"/>
  <c r="A177" i="153"/>
  <c r="A181" i="153"/>
  <c r="A16" i="153"/>
  <c r="A22" i="153"/>
  <c r="A27" i="153"/>
  <c r="A32" i="153"/>
  <c r="A38" i="153"/>
  <c r="A43" i="153"/>
  <c r="A48" i="153"/>
  <c r="A54" i="153"/>
  <c r="A59" i="153"/>
  <c r="A64" i="153"/>
  <c r="A70" i="153"/>
  <c r="A75" i="153"/>
  <c r="A80" i="153"/>
  <c r="A86" i="153"/>
  <c r="A90" i="153"/>
  <c r="A94" i="153"/>
  <c r="A98" i="153"/>
  <c r="A102" i="153"/>
  <c r="A106" i="153"/>
  <c r="A110" i="153"/>
  <c r="A114" i="153"/>
  <c r="A118" i="153"/>
  <c r="A122" i="153"/>
  <c r="A126" i="153"/>
  <c r="A130" i="153"/>
  <c r="A134" i="153"/>
  <c r="A138" i="153"/>
  <c r="A142" i="153"/>
  <c r="A146" i="153"/>
  <c r="A150" i="153"/>
  <c r="A154" i="153"/>
  <c r="A158" i="153"/>
  <c r="A162" i="153"/>
  <c r="A166" i="153"/>
  <c r="A170" i="153"/>
  <c r="A174" i="153"/>
  <c r="A178" i="153"/>
  <c r="A182" i="153"/>
  <c r="A186" i="153"/>
  <c r="A190" i="153"/>
  <c r="A194" i="153"/>
  <c r="A198" i="153"/>
  <c r="A202" i="153"/>
  <c r="A206" i="153"/>
  <c r="A210" i="153"/>
  <c r="A214" i="153"/>
  <c r="A218" i="153"/>
  <c r="A222" i="153"/>
  <c r="A226" i="153"/>
  <c r="A230" i="153"/>
  <c r="A234" i="153"/>
  <c r="A238" i="153"/>
  <c r="A242" i="153"/>
  <c r="A246" i="153"/>
  <c r="A250" i="153"/>
  <c r="A254" i="153"/>
  <c r="A258" i="153"/>
  <c r="A262" i="153"/>
  <c r="A266" i="153"/>
  <c r="A270" i="153"/>
  <c r="A274" i="153"/>
  <c r="A278" i="153"/>
  <c r="A282" i="153"/>
  <c r="A286" i="153"/>
  <c r="A290" i="153"/>
  <c r="A294" i="153"/>
  <c r="A298" i="153"/>
  <c r="A302" i="153"/>
  <c r="A306" i="153"/>
  <c r="A310" i="153"/>
  <c r="A314" i="153"/>
  <c r="A318" i="153"/>
  <c r="A322" i="153"/>
  <c r="A326" i="153"/>
  <c r="A330" i="153"/>
  <c r="A334" i="153"/>
  <c r="A338" i="153"/>
  <c r="A342" i="153"/>
  <c r="A346" i="153"/>
  <c r="A350" i="153"/>
  <c r="A354" i="153"/>
  <c r="A358" i="153"/>
  <c r="A362" i="153"/>
  <c r="A366" i="153"/>
  <c r="A370" i="153"/>
  <c r="A24" i="153"/>
  <c r="A35" i="153"/>
  <c r="A46" i="153"/>
  <c r="A56" i="153"/>
  <c r="A67" i="153"/>
  <c r="A78" i="153"/>
  <c r="A88" i="153"/>
  <c r="A96" i="153"/>
  <c r="A104" i="153"/>
  <c r="A112" i="153"/>
  <c r="A120" i="153"/>
  <c r="A128" i="153"/>
  <c r="A136" i="153"/>
  <c r="A144" i="153"/>
  <c r="A152" i="153"/>
  <c r="A160" i="153"/>
  <c r="A168" i="153"/>
  <c r="A176" i="153"/>
  <c r="A184" i="153"/>
  <c r="A189" i="153"/>
  <c r="A195" i="153"/>
  <c r="A200" i="153"/>
  <c r="A205" i="153"/>
  <c r="A211" i="153"/>
  <c r="A216" i="153"/>
  <c r="A221" i="153"/>
  <c r="A227" i="153"/>
  <c r="A232" i="153"/>
  <c r="A237" i="153"/>
  <c r="A243" i="153"/>
  <c r="A248" i="153"/>
  <c r="A253" i="153"/>
  <c r="A259" i="153"/>
  <c r="A264" i="153"/>
  <c r="A269" i="153"/>
  <c r="A275" i="153"/>
  <c r="A280" i="153"/>
  <c r="A285" i="153"/>
  <c r="A291" i="153"/>
  <c r="A296" i="153"/>
  <c r="A301" i="153"/>
  <c r="A307" i="153"/>
  <c r="A312" i="153"/>
  <c r="A317" i="153"/>
  <c r="A323" i="153"/>
  <c r="A328" i="153"/>
  <c r="A333" i="153"/>
  <c r="A339" i="153"/>
  <c r="A344" i="153"/>
  <c r="A349" i="153"/>
  <c r="A355" i="153"/>
  <c r="A360" i="153"/>
  <c r="A365" i="153"/>
  <c r="A371" i="153"/>
  <c r="A375" i="153"/>
  <c r="A379" i="153"/>
  <c r="A383" i="153"/>
  <c r="A387" i="153"/>
  <c r="A391" i="153"/>
  <c r="A395" i="153"/>
  <c r="A399" i="153"/>
  <c r="A403" i="153"/>
  <c r="A407" i="153"/>
  <c r="A411" i="153"/>
  <c r="A415" i="153"/>
  <c r="A419" i="153"/>
  <c r="A423" i="153"/>
  <c r="A427" i="153"/>
  <c r="A431" i="153"/>
  <c r="A435" i="153"/>
  <c r="A439" i="153"/>
  <c r="A443" i="153"/>
  <c r="A447" i="153"/>
  <c r="A451" i="153"/>
  <c r="A455" i="153"/>
  <c r="A459" i="153"/>
  <c r="A463" i="153"/>
  <c r="A467" i="153"/>
  <c r="A471" i="153"/>
  <c r="A475" i="153"/>
  <c r="A479" i="153"/>
  <c r="A483" i="153"/>
  <c r="A487" i="153"/>
  <c r="A491" i="153"/>
  <c r="A495" i="153"/>
  <c r="A28" i="153"/>
  <c r="A40" i="153"/>
  <c r="A55" i="153"/>
  <c r="A71" i="153"/>
  <c r="A83" i="153"/>
  <c r="A95" i="153"/>
  <c r="A107" i="153"/>
  <c r="A116" i="153"/>
  <c r="A127" i="153"/>
  <c r="A139" i="153"/>
  <c r="A148" i="153"/>
  <c r="A159" i="153"/>
  <c r="A171" i="153"/>
  <c r="A180" i="153"/>
  <c r="A188" i="153"/>
  <c r="A196" i="153"/>
  <c r="A203" i="153"/>
  <c r="A209" i="153"/>
  <c r="A217" i="153"/>
  <c r="A224" i="153"/>
  <c r="A231" i="153"/>
  <c r="A239" i="153"/>
  <c r="A245" i="153"/>
  <c r="A252" i="153"/>
  <c r="A260" i="153"/>
  <c r="A267" i="153"/>
  <c r="A273" i="153"/>
  <c r="A281" i="153"/>
  <c r="A288" i="153"/>
  <c r="A295" i="153"/>
  <c r="A303" i="153"/>
  <c r="A309" i="153"/>
  <c r="A316" i="153"/>
  <c r="A324" i="153"/>
  <c r="A331" i="153"/>
  <c r="A337" i="153"/>
  <c r="A345" i="153"/>
  <c r="A352" i="153"/>
  <c r="A359" i="153"/>
  <c r="A367" i="153"/>
  <c r="A373" i="153"/>
  <c r="A378" i="153"/>
  <c r="A384" i="153"/>
  <c r="A389" i="153"/>
  <c r="A394" i="153"/>
  <c r="A400" i="153"/>
  <c r="A405" i="153"/>
  <c r="A410" i="153"/>
  <c r="A416" i="153"/>
  <c r="A421" i="153"/>
  <c r="A426" i="153"/>
  <c r="A432" i="153"/>
  <c r="A437" i="153"/>
  <c r="A442" i="153"/>
  <c r="A448" i="153"/>
  <c r="A453" i="153"/>
  <c r="A458" i="153"/>
  <c r="A464" i="153"/>
  <c r="A469" i="153"/>
  <c r="A474" i="153"/>
  <c r="A480" i="153"/>
  <c r="A485" i="153"/>
  <c r="A490" i="153"/>
  <c r="A496" i="153"/>
  <c r="A500" i="153"/>
  <c r="A504" i="153"/>
  <c r="A508" i="153"/>
  <c r="A512" i="153"/>
  <c r="A516" i="153"/>
  <c r="A520" i="153"/>
  <c r="A524" i="153"/>
  <c r="A528" i="153"/>
  <c r="A532" i="153"/>
  <c r="A536" i="153"/>
  <c r="A540" i="153"/>
  <c r="A544" i="153"/>
  <c r="A548" i="153"/>
  <c r="A552" i="153"/>
  <c r="A556" i="153"/>
  <c r="A560" i="153"/>
  <c r="A564" i="153"/>
  <c r="A568" i="153"/>
  <c r="A572" i="153"/>
  <c r="A576" i="153"/>
  <c r="A580" i="153"/>
  <c r="A584" i="153"/>
  <c r="A588" i="153"/>
  <c r="A592" i="153"/>
  <c r="A596" i="153"/>
  <c r="A600" i="153"/>
  <c r="A604" i="153"/>
  <c r="A608" i="153"/>
  <c r="A612" i="153"/>
  <c r="A616" i="153"/>
  <c r="A620" i="153"/>
  <c r="A624" i="153"/>
  <c r="A628" i="153"/>
  <c r="A632" i="153"/>
  <c r="A636" i="153"/>
  <c r="A87" i="153"/>
  <c r="A233" i="153"/>
  <c r="A255" i="153"/>
  <c r="A268" i="153"/>
  <c r="A276" i="153"/>
  <c r="A289" i="153"/>
  <c r="A304" i="153"/>
  <c r="A311" i="153"/>
  <c r="A325" i="153"/>
  <c r="A347" i="153"/>
  <c r="A361" i="153"/>
  <c r="A374" i="153"/>
  <c r="A385" i="153"/>
  <c r="A396" i="153"/>
  <c r="A406" i="153"/>
  <c r="A412" i="153"/>
  <c r="A422" i="153"/>
  <c r="A428" i="153"/>
  <c r="A438" i="153"/>
  <c r="A444" i="153"/>
  <c r="A454" i="153"/>
  <c r="A465" i="153"/>
  <c r="A470" i="153"/>
  <c r="A481" i="153"/>
  <c r="A492" i="153"/>
  <c r="A497" i="153"/>
  <c r="A505" i="153"/>
  <c r="A513" i="153"/>
  <c r="A521" i="153"/>
  <c r="A525" i="153"/>
  <c r="A533" i="153"/>
  <c r="A541" i="153"/>
  <c r="A553" i="153"/>
  <c r="A561" i="153"/>
  <c r="A565" i="153"/>
  <c r="A573" i="153"/>
  <c r="A577" i="153"/>
  <c r="A585" i="153"/>
  <c r="A593" i="153"/>
  <c r="A601" i="153"/>
  <c r="A605" i="153"/>
  <c r="A613" i="153"/>
  <c r="A621" i="153"/>
  <c r="A625" i="153"/>
  <c r="A633" i="153"/>
  <c r="A19" i="153"/>
  <c r="A50" i="153"/>
  <c r="A62" i="153"/>
  <c r="A91" i="153"/>
  <c r="A111" i="153"/>
  <c r="A123" i="153"/>
  <c r="A155" i="153"/>
  <c r="A164" i="153"/>
  <c r="A185" i="153"/>
  <c r="A199" i="153"/>
  <c r="A213" i="153"/>
  <c r="A228" i="153"/>
  <c r="A241" i="153"/>
  <c r="A256" i="153"/>
  <c r="A271" i="153"/>
  <c r="A284" i="153"/>
  <c r="A299" i="153"/>
  <c r="A320" i="153"/>
  <c r="A327" i="153"/>
  <c r="A341" i="153"/>
  <c r="A356" i="153"/>
  <c r="A369" i="153"/>
  <c r="A376" i="153"/>
  <c r="A392" i="153"/>
  <c r="A402" i="153"/>
  <c r="A408" i="153"/>
  <c r="A18" i="153"/>
  <c r="A30" i="153"/>
  <c r="A44" i="153"/>
  <c r="A60" i="153"/>
  <c r="A72" i="153"/>
  <c r="A99" i="153"/>
  <c r="A108" i="153"/>
  <c r="A119" i="153"/>
  <c r="A131" i="153"/>
  <c r="A140" i="153"/>
  <c r="A151" i="153"/>
  <c r="A163" i="153"/>
  <c r="A172" i="153"/>
  <c r="A183" i="153"/>
  <c r="A191" i="153"/>
  <c r="A197" i="153"/>
  <c r="A204" i="153"/>
  <c r="A212" i="153"/>
  <c r="A219" i="153"/>
  <c r="A225" i="153"/>
  <c r="A240" i="153"/>
  <c r="A247" i="153"/>
  <c r="A261" i="153"/>
  <c r="A283" i="153"/>
  <c r="A297" i="153"/>
  <c r="A319" i="153"/>
  <c r="A332" i="153"/>
  <c r="A340" i="153"/>
  <c r="A353" i="153"/>
  <c r="A368" i="153"/>
  <c r="A380" i="153"/>
  <c r="A390" i="153"/>
  <c r="A401" i="153"/>
  <c r="A417" i="153"/>
  <c r="A433" i="153"/>
  <c r="A449" i="153"/>
  <c r="A460" i="153"/>
  <c r="A476" i="153"/>
  <c r="A486" i="153"/>
  <c r="A501" i="153"/>
  <c r="A509" i="153"/>
  <c r="A517" i="153"/>
  <c r="A529" i="153"/>
  <c r="A537" i="153"/>
  <c r="A545" i="153"/>
  <c r="A549" i="153"/>
  <c r="A557" i="153"/>
  <c r="A569" i="153"/>
  <c r="A581" i="153"/>
  <c r="A589" i="153"/>
  <c r="A597" i="153"/>
  <c r="A609" i="153"/>
  <c r="A617" i="153"/>
  <c r="A629" i="153"/>
  <c r="A34" i="153"/>
  <c r="A76" i="153"/>
  <c r="A100" i="153"/>
  <c r="A132" i="153"/>
  <c r="A143" i="153"/>
  <c r="A175" i="153"/>
  <c r="A192" i="153"/>
  <c r="A207" i="153"/>
  <c r="A220" i="153"/>
  <c r="A235" i="153"/>
  <c r="A249" i="153"/>
  <c r="A263" i="153"/>
  <c r="A277" i="153"/>
  <c r="A292" i="153"/>
  <c r="A305" i="153"/>
  <c r="A313" i="153"/>
  <c r="A335" i="153"/>
  <c r="A348" i="153"/>
  <c r="A363" i="153"/>
  <c r="A381" i="153"/>
  <c r="A386" i="153"/>
  <c r="A397" i="153"/>
  <c r="A418" i="153"/>
  <c r="A631" i="153"/>
  <c r="A615" i="153"/>
  <c r="A599" i="153"/>
  <c r="A583" i="153"/>
  <c r="A559" i="153"/>
  <c r="A551" i="153"/>
  <c r="A527" i="153"/>
  <c r="A494" i="153"/>
  <c r="A473" i="153"/>
  <c r="A452" i="153"/>
  <c r="A430" i="153"/>
  <c r="A404" i="153"/>
  <c r="A357" i="153"/>
  <c r="A329" i="153"/>
  <c r="A272" i="153"/>
  <c r="A215" i="153"/>
  <c r="A147" i="153"/>
  <c r="A103" i="153"/>
  <c r="A614" i="153"/>
  <c r="A598" i="153"/>
  <c r="A582" i="153"/>
  <c r="A566" i="153"/>
  <c r="A550" i="153"/>
  <c r="A534" i="153"/>
  <c r="A518" i="153"/>
  <c r="A493" i="153"/>
  <c r="A472" i="153"/>
  <c r="A461" i="153"/>
  <c r="A429" i="153"/>
  <c r="A398" i="153"/>
  <c r="A351" i="153"/>
  <c r="A321" i="153"/>
  <c r="A265" i="153"/>
  <c r="A236" i="153"/>
  <c r="A179" i="153"/>
  <c r="A135" i="153"/>
  <c r="A39" i="153"/>
  <c r="A15" i="153"/>
  <c r="A634" i="153"/>
  <c r="A626" i="153"/>
  <c r="A618" i="153"/>
  <c r="A610" i="153"/>
  <c r="A602" i="153"/>
  <c r="A594" i="153"/>
  <c r="A586" i="153"/>
  <c r="A578" i="153"/>
  <c r="A570" i="153"/>
  <c r="A562" i="153"/>
  <c r="A554" i="153"/>
  <c r="A546" i="153"/>
  <c r="A538" i="153"/>
  <c r="A530" i="153"/>
  <c r="A522" i="153"/>
  <c r="A514" i="153"/>
  <c r="A506" i="153"/>
  <c r="A498" i="153"/>
  <c r="A488" i="153"/>
  <c r="A477" i="153"/>
  <c r="A466" i="153"/>
  <c r="A456" i="153"/>
  <c r="A445" i="153"/>
  <c r="A434" i="153"/>
  <c r="A424" i="153"/>
  <c r="A409" i="153"/>
  <c r="A388" i="153"/>
  <c r="A364" i="153"/>
  <c r="A336" i="153"/>
  <c r="A308" i="153"/>
  <c r="A279" i="153"/>
  <c r="A251" i="153"/>
  <c r="A223" i="153"/>
  <c r="A193" i="153"/>
  <c r="A156" i="153"/>
  <c r="A115" i="153"/>
  <c r="A66" i="153"/>
  <c r="A85" i="153"/>
  <c r="A81" i="153"/>
  <c r="A77" i="153"/>
  <c r="A73" i="153"/>
  <c r="A69" i="153"/>
  <c r="A17" i="153"/>
  <c r="A65" i="153"/>
  <c r="A61" i="153"/>
  <c r="A57" i="153"/>
  <c r="A53" i="153"/>
  <c r="A49" i="153"/>
  <c r="A45" i="153"/>
  <c r="A41" i="153"/>
  <c r="A37" i="153"/>
  <c r="A33" i="153"/>
  <c r="A29" i="153"/>
  <c r="A25" i="153"/>
  <c r="A21" i="153"/>
  <c r="A632" i="11"/>
  <c r="A628" i="11"/>
  <c r="A624" i="11"/>
  <c r="A620" i="11"/>
  <c r="A616" i="11"/>
  <c r="A612" i="11"/>
  <c r="A608" i="11"/>
  <c r="A604" i="11"/>
  <c r="A600" i="11"/>
  <c r="A596" i="11"/>
  <c r="A592" i="11"/>
  <c r="A588" i="11"/>
  <c r="A584" i="11"/>
  <c r="A580" i="11"/>
  <c r="A576" i="11"/>
  <c r="A572" i="11"/>
  <c r="A568" i="11"/>
  <c r="A564" i="11"/>
  <c r="A560" i="11"/>
  <c r="A556" i="11"/>
  <c r="A552" i="11"/>
  <c r="A548" i="11"/>
  <c r="A544" i="11"/>
  <c r="A540" i="11"/>
  <c r="A536" i="11"/>
  <c r="A532" i="11"/>
  <c r="A528" i="11"/>
  <c r="A524" i="11"/>
  <c r="A520" i="11"/>
  <c r="A516" i="11"/>
  <c r="A513" i="11"/>
  <c r="A503" i="11"/>
  <c r="A500" i="11"/>
  <c r="A497" i="11"/>
  <c r="A487" i="11"/>
  <c r="A484" i="11"/>
  <c r="A481" i="11"/>
  <c r="A471" i="11"/>
  <c r="A468" i="11"/>
  <c r="A465" i="11"/>
  <c r="A455" i="11"/>
  <c r="A452" i="11"/>
  <c r="A449" i="11"/>
  <c r="A441" i="11"/>
  <c r="A429" i="11"/>
  <c r="A413" i="11"/>
  <c r="A397" i="11"/>
  <c r="A381" i="11"/>
  <c r="A365" i="11"/>
  <c r="A349" i="11"/>
  <c r="A333" i="11"/>
  <c r="A317" i="11"/>
  <c r="A301" i="11"/>
  <c r="A285" i="11"/>
  <c r="A269" i="11"/>
  <c r="A253" i="11"/>
  <c r="A237" i="11"/>
  <c r="A221" i="11"/>
  <c r="A205" i="11"/>
  <c r="A189" i="11"/>
  <c r="A180" i="11"/>
  <c r="A184" i="11"/>
  <c r="A188" i="11"/>
  <c r="A192" i="11"/>
  <c r="A196" i="11"/>
  <c r="A200" i="11"/>
  <c r="A204" i="11"/>
  <c r="A208" i="11"/>
  <c r="A212" i="11"/>
  <c r="A216" i="11"/>
  <c r="A220" i="11"/>
  <c r="A224" i="11"/>
  <c r="A228" i="11"/>
  <c r="A232" i="11"/>
  <c r="A236" i="11"/>
  <c r="A240" i="11"/>
  <c r="A244" i="11"/>
  <c r="A248" i="11"/>
  <c r="A252" i="11"/>
  <c r="A256" i="11"/>
  <c r="A260" i="11"/>
  <c r="A264" i="11"/>
  <c r="A268" i="11"/>
  <c r="A272" i="11"/>
  <c r="A276" i="11"/>
  <c r="A280" i="11"/>
  <c r="A284" i="11"/>
  <c r="A288" i="11"/>
  <c r="A292" i="11"/>
  <c r="A296" i="11"/>
  <c r="A300" i="11"/>
  <c r="A304" i="11"/>
  <c r="A308" i="11"/>
  <c r="A312" i="11"/>
  <c r="A316" i="11"/>
  <c r="A320" i="11"/>
  <c r="A324" i="11"/>
  <c r="A328" i="11"/>
  <c r="A332" i="11"/>
  <c r="A336" i="11"/>
  <c r="A340" i="11"/>
  <c r="A344" i="11"/>
  <c r="A348" i="11"/>
  <c r="A352" i="11"/>
  <c r="A356" i="11"/>
  <c r="A360" i="11"/>
  <c r="A364" i="11"/>
  <c r="A368" i="11"/>
  <c r="A372" i="11"/>
  <c r="A376" i="11"/>
  <c r="A380" i="11"/>
  <c r="A384" i="11"/>
  <c r="A388" i="11"/>
  <c r="A392" i="11"/>
  <c r="A396" i="11"/>
  <c r="A400" i="11"/>
  <c r="A404" i="11"/>
  <c r="A408" i="11"/>
  <c r="A412" i="11"/>
  <c r="A416" i="11"/>
  <c r="A420" i="11"/>
  <c r="A424" i="11"/>
  <c r="A428" i="11"/>
  <c r="A432" i="11"/>
  <c r="A436" i="11"/>
  <c r="A183" i="11"/>
  <c r="A187" i="11"/>
  <c r="A191" i="11"/>
  <c r="A195" i="11"/>
  <c r="A199" i="11"/>
  <c r="A203" i="11"/>
  <c r="A207" i="11"/>
  <c r="A211" i="11"/>
  <c r="A215" i="11"/>
  <c r="A219" i="11"/>
  <c r="A223" i="11"/>
  <c r="A227" i="11"/>
  <c r="A231" i="11"/>
  <c r="A235" i="11"/>
  <c r="A239" i="11"/>
  <c r="A243" i="11"/>
  <c r="A247" i="11"/>
  <c r="A251" i="11"/>
  <c r="A255" i="11"/>
  <c r="A259" i="11"/>
  <c r="A263" i="11"/>
  <c r="A267" i="11"/>
  <c r="A271" i="11"/>
  <c r="A275" i="11"/>
  <c r="A279" i="11"/>
  <c r="A283" i="11"/>
  <c r="A287" i="11"/>
  <c r="A291" i="11"/>
  <c r="A295" i="11"/>
  <c r="A299" i="11"/>
  <c r="A303" i="11"/>
  <c r="A307" i="11"/>
  <c r="A311" i="11"/>
  <c r="A315" i="11"/>
  <c r="A319" i="11"/>
  <c r="A323" i="11"/>
  <c r="A327" i="11"/>
  <c r="A331" i="11"/>
  <c r="A335" i="11"/>
  <c r="A339" i="11"/>
  <c r="A343" i="11"/>
  <c r="A347" i="11"/>
  <c r="A351" i="11"/>
  <c r="A355" i="11"/>
  <c r="A359" i="11"/>
  <c r="A363" i="11"/>
  <c r="A367" i="11"/>
  <c r="A371" i="11"/>
  <c r="A375" i="11"/>
  <c r="A379" i="11"/>
  <c r="A383" i="11"/>
  <c r="A387" i="11"/>
  <c r="A391" i="11"/>
  <c r="A395" i="11"/>
  <c r="A399" i="11"/>
  <c r="A403" i="11"/>
  <c r="A407" i="11"/>
  <c r="A411" i="11"/>
  <c r="A415" i="11"/>
  <c r="A419" i="11"/>
  <c r="A423" i="11"/>
  <c r="A427" i="11"/>
  <c r="A431" i="11"/>
  <c r="A435" i="11"/>
  <c r="A439" i="11"/>
  <c r="A443" i="11"/>
  <c r="A447" i="11"/>
  <c r="A182" i="11"/>
  <c r="A186" i="11"/>
  <c r="A190" i="11"/>
  <c r="A194" i="11"/>
  <c r="A198" i="11"/>
  <c r="A202" i="11"/>
  <c r="A206" i="11"/>
  <c r="A210" i="11"/>
  <c r="A214" i="11"/>
  <c r="A218" i="11"/>
  <c r="A222" i="11"/>
  <c r="A226" i="11"/>
  <c r="A230" i="11"/>
  <c r="A234" i="11"/>
  <c r="A238" i="11"/>
  <c r="A242" i="11"/>
  <c r="A246" i="11"/>
  <c r="A250" i="11"/>
  <c r="A254" i="11"/>
  <c r="A258" i="11"/>
  <c r="A262" i="11"/>
  <c r="A266" i="11"/>
  <c r="A270" i="11"/>
  <c r="A274" i="11"/>
  <c r="A278" i="11"/>
  <c r="A282" i="11"/>
  <c r="A286" i="11"/>
  <c r="A290" i="11"/>
  <c r="A294" i="11"/>
  <c r="A298" i="11"/>
  <c r="A302" i="11"/>
  <c r="A306" i="11"/>
  <c r="A310" i="11"/>
  <c r="A314" i="11"/>
  <c r="A318" i="11"/>
  <c r="A322" i="11"/>
  <c r="A326" i="11"/>
  <c r="A330" i="11"/>
  <c r="A334" i="11"/>
  <c r="A338" i="11"/>
  <c r="A342" i="11"/>
  <c r="A346" i="11"/>
  <c r="A350" i="11"/>
  <c r="A354" i="11"/>
  <c r="A358" i="11"/>
  <c r="A362" i="11"/>
  <c r="A366" i="11"/>
  <c r="A370" i="11"/>
  <c r="A374" i="11"/>
  <c r="A378" i="11"/>
  <c r="A382" i="11"/>
  <c r="A386" i="11"/>
  <c r="A390" i="11"/>
  <c r="A394" i="11"/>
  <c r="A398" i="11"/>
  <c r="A402" i="11"/>
  <c r="A406" i="11"/>
  <c r="A410" i="11"/>
  <c r="A414" i="11"/>
  <c r="A418" i="11"/>
  <c r="A422" i="11"/>
  <c r="A426" i="11"/>
  <c r="A430" i="11"/>
  <c r="A434" i="11"/>
  <c r="A438" i="11"/>
  <c r="A442" i="11"/>
  <c r="A446" i="11"/>
  <c r="A450" i="11"/>
  <c r="A454" i="11"/>
  <c r="A458" i="11"/>
  <c r="A462" i="11"/>
  <c r="A466" i="11"/>
  <c r="A470" i="11"/>
  <c r="A474" i="11"/>
  <c r="A478" i="11"/>
  <c r="A482" i="11"/>
  <c r="A486" i="11"/>
  <c r="A490" i="11"/>
  <c r="A494" i="11"/>
  <c r="A498" i="11"/>
  <c r="A502" i="11"/>
  <c r="A506" i="11"/>
  <c r="A510" i="11"/>
  <c r="A514" i="11"/>
  <c r="A633" i="11"/>
  <c r="A629" i="11"/>
  <c r="A625" i="11"/>
  <c r="A621" i="11"/>
  <c r="A617" i="11"/>
  <c r="A613" i="11"/>
  <c r="A609" i="11"/>
  <c r="A605" i="11"/>
  <c r="A601" i="11"/>
  <c r="A597" i="11"/>
  <c r="A593" i="11"/>
  <c r="A589" i="11"/>
  <c r="A585" i="11"/>
  <c r="A577" i="11"/>
  <c r="A573" i="11"/>
  <c r="A569" i="11"/>
  <c r="A565" i="11"/>
  <c r="A561" i="11"/>
  <c r="A557" i="11"/>
  <c r="A553" i="11"/>
  <c r="A549" i="11"/>
  <c r="A545" i="11"/>
  <c r="A541" i="11"/>
  <c r="A537" i="11"/>
  <c r="A533" i="11"/>
  <c r="A529" i="11"/>
  <c r="A525" i="11"/>
  <c r="A521" i="11"/>
  <c r="A507" i="11"/>
  <c r="A504" i="11"/>
  <c r="A491" i="11"/>
  <c r="A488" i="11"/>
  <c r="A475" i="11"/>
  <c r="A472" i="11"/>
  <c r="A459" i="11"/>
  <c r="A456" i="11"/>
  <c r="A453" i="11"/>
  <c r="A201" i="11"/>
  <c r="A178" i="11"/>
  <c r="A174" i="11"/>
  <c r="A170" i="11"/>
  <c r="A166" i="11"/>
  <c r="A162" i="11"/>
  <c r="A158" i="11"/>
  <c r="A154" i="11"/>
  <c r="A175" i="11"/>
  <c r="A171" i="11"/>
  <c r="A167" i="11"/>
  <c r="A163" i="11"/>
  <c r="A159" i="11"/>
  <c r="A172" i="11"/>
  <c r="A168" i="11"/>
  <c r="A164" i="11"/>
  <c r="A160" i="11"/>
  <c r="A16" i="11"/>
  <c r="A18" i="11"/>
  <c r="A147" i="11"/>
  <c r="A139" i="11"/>
  <c r="A131" i="11"/>
  <c r="A123" i="11"/>
  <c r="A115" i="11"/>
  <c r="A107" i="11"/>
  <c r="A99" i="11"/>
  <c r="A91" i="11"/>
  <c r="A83" i="11"/>
  <c r="A75" i="11"/>
  <c r="A67" i="11"/>
  <c r="A59" i="11"/>
  <c r="A51" i="11"/>
  <c r="A43" i="11"/>
  <c r="A35" i="11"/>
  <c r="A27" i="11"/>
  <c r="A19" i="11"/>
  <c r="A146" i="11"/>
  <c r="A138" i="11"/>
  <c r="A130" i="11"/>
  <c r="A122" i="11"/>
  <c r="A114" i="11"/>
  <c r="A106" i="11"/>
  <c r="A98" i="11"/>
  <c r="A90" i="11"/>
  <c r="A82" i="11"/>
  <c r="A74" i="11"/>
  <c r="A66" i="11"/>
  <c r="A58" i="11"/>
  <c r="A50" i="11"/>
  <c r="A42" i="11"/>
  <c r="A34" i="11"/>
  <c r="A26" i="11"/>
  <c r="A22" i="11"/>
  <c r="A149" i="11"/>
  <c r="A145" i="11"/>
  <c r="A141" i="11"/>
  <c r="A137" i="11"/>
  <c r="A133" i="11"/>
  <c r="A129" i="11"/>
  <c r="A125" i="11"/>
  <c r="A121" i="11"/>
  <c r="A117" i="11"/>
  <c r="A113" i="11"/>
  <c r="A109" i="11"/>
  <c r="A105" i="11"/>
  <c r="A101" i="11"/>
  <c r="A97" i="11"/>
  <c r="A93" i="11"/>
  <c r="A89" i="11"/>
  <c r="A85" i="11"/>
  <c r="A81" i="11"/>
  <c r="A77" i="11"/>
  <c r="A73" i="11"/>
  <c r="A69" i="11"/>
  <c r="A65" i="11"/>
  <c r="A61" i="11"/>
  <c r="A57" i="11"/>
  <c r="A53" i="11"/>
  <c r="A49" i="11"/>
  <c r="A45" i="11"/>
  <c r="A41" i="11"/>
  <c r="A37" i="11"/>
  <c r="A33" i="11"/>
  <c r="A29" i="11"/>
  <c r="A25" i="11"/>
  <c r="A21" i="11"/>
  <c r="A17" i="11"/>
  <c r="A151" i="11"/>
  <c r="A143" i="11"/>
  <c r="A135" i="11"/>
  <c r="A127" i="11"/>
  <c r="A119" i="11"/>
  <c r="A111" i="11"/>
  <c r="A103" i="11"/>
  <c r="A95" i="11"/>
  <c r="A87" i="11"/>
  <c r="A79" i="11"/>
  <c r="A71" i="11"/>
  <c r="A63" i="11"/>
  <c r="A55" i="11"/>
  <c r="A47" i="11"/>
  <c r="A39" i="11"/>
  <c r="A31" i="11"/>
  <c r="A23" i="11"/>
  <c r="A150" i="11"/>
  <c r="A142" i="11"/>
  <c r="A134" i="11"/>
  <c r="A126" i="11"/>
  <c r="A118" i="11"/>
  <c r="A110" i="11"/>
  <c r="A102" i="11"/>
  <c r="A94" i="11"/>
  <c r="A86" i="11"/>
  <c r="A78" i="11"/>
  <c r="A70" i="11"/>
  <c r="A62" i="11"/>
  <c r="A54" i="11"/>
  <c r="A46" i="11"/>
  <c r="A38" i="11"/>
  <c r="A30" i="11"/>
  <c r="A148" i="11"/>
  <c r="A144" i="11"/>
  <c r="A140" i="11"/>
  <c r="A136" i="11"/>
  <c r="A132" i="11"/>
  <c r="A128" i="11"/>
  <c r="A124" i="11"/>
  <c r="A120" i="11"/>
  <c r="A116" i="11"/>
  <c r="A112" i="11"/>
  <c r="A108" i="11"/>
  <c r="A104" i="11"/>
  <c r="A100" i="11"/>
  <c r="A96" i="11"/>
  <c r="A92" i="11"/>
  <c r="A88" i="11"/>
  <c r="A84" i="11"/>
  <c r="A80" i="11"/>
  <c r="A76" i="11"/>
  <c r="A72" i="11"/>
  <c r="A68" i="11"/>
  <c r="A64" i="11"/>
  <c r="A60" i="11"/>
  <c r="A56" i="11"/>
  <c r="A52" i="11"/>
  <c r="A48" i="11"/>
  <c r="A44" i="11"/>
  <c r="A40" i="11"/>
  <c r="A36" i="11"/>
  <c r="A32" i="11"/>
  <c r="A28" i="11"/>
  <c r="A24" i="11"/>
  <c r="A20" i="11"/>
  <c r="F306" i="314" l="1"/>
  <c r="F305" i="318"/>
  <c r="F211" i="314"/>
  <c r="F210" i="318"/>
  <c r="F103" i="314"/>
  <c r="F102" i="318"/>
  <c r="F7" i="314"/>
  <c r="F6" i="318"/>
  <c r="O103" i="314"/>
  <c r="N102" i="314"/>
  <c r="B203" i="314"/>
  <c r="B204" i="314" s="1"/>
  <c r="B205" i="314" s="1"/>
  <c r="B206" i="314" s="1"/>
  <c r="B207" i="314" s="1"/>
  <c r="B208" i="314" s="1"/>
  <c r="B209" i="314" s="1"/>
  <c r="B210" i="314" s="1"/>
  <c r="B211" i="314" s="1"/>
  <c r="B212" i="314" s="1"/>
  <c r="B213" i="314" s="1"/>
  <c r="B214" i="314" s="1"/>
  <c r="B215" i="314" s="1"/>
  <c r="B216" i="314" s="1"/>
  <c r="B217" i="314" s="1"/>
  <c r="B218" i="314" s="1"/>
  <c r="B219" i="314" s="1"/>
  <c r="B220" i="314" s="1"/>
  <c r="B221" i="314" s="1"/>
  <c r="B222" i="314" s="1"/>
  <c r="B223" i="314" s="1"/>
  <c r="B224" i="314" s="1"/>
  <c r="B225" i="314" s="1"/>
  <c r="B226" i="314" s="1"/>
  <c r="B227" i="314" s="1"/>
  <c r="B228" i="314" s="1"/>
  <c r="B229" i="314" s="1"/>
  <c r="B230" i="314" s="1"/>
  <c r="B231" i="314" s="1"/>
  <c r="B232" i="314" s="1"/>
  <c r="B233" i="314" s="1"/>
  <c r="B234" i="314" s="1"/>
  <c r="B235" i="314" s="1"/>
  <c r="B236" i="314" s="1"/>
  <c r="B237" i="314" s="1"/>
  <c r="B238" i="314" s="1"/>
  <c r="B239" i="314" s="1"/>
  <c r="B240" i="314" s="1"/>
  <c r="B241" i="314" s="1"/>
  <c r="B242" i="314" s="1"/>
  <c r="B243" i="314" s="1"/>
  <c r="B244" i="314" s="1"/>
  <c r="B245" i="314" s="1"/>
  <c r="B246" i="314" s="1"/>
  <c r="B247" i="314" s="1"/>
  <c r="B248" i="314" s="1"/>
  <c r="B249" i="314" s="1"/>
  <c r="B250" i="314" s="1"/>
  <c r="B251" i="314" s="1"/>
  <c r="B252" i="314" s="1"/>
  <c r="B253" i="314" s="1"/>
  <c r="B254" i="314" s="1"/>
  <c r="B255" i="314" s="1"/>
  <c r="B256" i="314" s="1"/>
  <c r="B257" i="314" s="1"/>
  <c r="B258" i="314" s="1"/>
  <c r="B259" i="314" s="1"/>
  <c r="B260" i="314" s="1"/>
  <c r="B261" i="314" s="1"/>
  <c r="B262" i="314" s="1"/>
  <c r="B263" i="314" s="1"/>
  <c r="B264" i="314" s="1"/>
  <c r="B265" i="314" s="1"/>
  <c r="B266" i="314" s="1"/>
  <c r="B267" i="314" s="1"/>
  <c r="B268" i="314" s="1"/>
  <c r="B269" i="314" s="1"/>
  <c r="B270" i="314" s="1"/>
  <c r="B271" i="314" s="1"/>
  <c r="B272" i="314" s="1"/>
  <c r="B273" i="314" s="1"/>
  <c r="B274" i="314" s="1"/>
  <c r="B275" i="314" s="1"/>
  <c r="B276" i="314" s="1"/>
  <c r="B277" i="314" s="1"/>
  <c r="B278" i="314" s="1"/>
  <c r="B279" i="314" s="1"/>
  <c r="B280" i="314" s="1"/>
  <c r="B281" i="314" s="1"/>
  <c r="B282" i="314" s="1"/>
  <c r="B283" i="314" s="1"/>
  <c r="B284" i="314" s="1"/>
  <c r="B285" i="314" s="1"/>
  <c r="B286" i="314" s="1"/>
  <c r="B287" i="314" s="1"/>
  <c r="B288" i="314" s="1"/>
  <c r="B289" i="314" s="1"/>
  <c r="B290" i="314" s="1"/>
  <c r="B291" i="314" s="1"/>
  <c r="B292" i="314" s="1"/>
  <c r="B293" i="314" s="1"/>
  <c r="B294" i="314" s="1"/>
  <c r="B295" i="314" s="1"/>
  <c r="B296" i="314" s="1"/>
  <c r="B297" i="314" s="1"/>
  <c r="B298" i="314" s="1"/>
  <c r="B299" i="314" s="1"/>
  <c r="B300" i="314" s="1"/>
  <c r="B301" i="314" s="1"/>
  <c r="O308" i="314"/>
  <c r="N308" i="314" s="1"/>
  <c r="O8" i="314"/>
  <c r="N8" i="314" s="1"/>
  <c r="C101" i="314"/>
  <c r="C102" i="314" s="1"/>
  <c r="C103" i="314" s="1"/>
  <c r="C104" i="314" s="1"/>
  <c r="C105" i="314" s="1"/>
  <c r="C106" i="314" s="1"/>
  <c r="C107" i="314" s="1"/>
  <c r="C108" i="314" s="1"/>
  <c r="C109" i="314" s="1"/>
  <c r="C110" i="314" s="1"/>
  <c r="C111" i="314" s="1"/>
  <c r="C112" i="314" s="1"/>
  <c r="C113" i="314" s="1"/>
  <c r="C114" i="314" s="1"/>
  <c r="C115" i="314" s="1"/>
  <c r="C116" i="314" s="1"/>
  <c r="C117" i="314" s="1"/>
  <c r="C118" i="314" s="1"/>
  <c r="C119" i="314" s="1"/>
  <c r="C120" i="314" s="1"/>
  <c r="C121" i="314" s="1"/>
  <c r="C122" i="314" s="1"/>
  <c r="C123" i="314" s="1"/>
  <c r="C124" i="314" s="1"/>
  <c r="C125" i="314" s="1"/>
  <c r="C126" i="314" s="1"/>
  <c r="C127" i="314" s="1"/>
  <c r="C128" i="314" s="1"/>
  <c r="C129" i="314" s="1"/>
  <c r="C130" i="314" s="1"/>
  <c r="C131" i="314" s="1"/>
  <c r="C132" i="314" s="1"/>
  <c r="C133" i="314" s="1"/>
  <c r="C134" i="314" s="1"/>
  <c r="C135" i="314" s="1"/>
  <c r="C136" i="314" s="1"/>
  <c r="C137" i="314" s="1"/>
  <c r="C138" i="314" s="1"/>
  <c r="C139" i="314" s="1"/>
  <c r="C140" i="314" s="1"/>
  <c r="C141" i="314" s="1"/>
  <c r="C142" i="314" s="1"/>
  <c r="C143" i="314" s="1"/>
  <c r="C144" i="314" s="1"/>
  <c r="C145" i="314" s="1"/>
  <c r="C146" i="314" s="1"/>
  <c r="C147" i="314" s="1"/>
  <c r="C148" i="314" s="1"/>
  <c r="C149" i="314" s="1"/>
  <c r="C150" i="314" s="1"/>
  <c r="C151" i="314" s="1"/>
  <c r="C152" i="314" s="1"/>
  <c r="C153" i="314" s="1"/>
  <c r="C154" i="314" s="1"/>
  <c r="C155" i="314" s="1"/>
  <c r="C156" i="314" s="1"/>
  <c r="C157" i="314" s="1"/>
  <c r="C158" i="314" s="1"/>
  <c r="C159" i="314" s="1"/>
  <c r="C160" i="314" s="1"/>
  <c r="C161" i="314" s="1"/>
  <c r="C162" i="314" s="1"/>
  <c r="C163" i="314" s="1"/>
  <c r="C164" i="314" s="1"/>
  <c r="C165" i="314" s="1"/>
  <c r="C166" i="314" s="1"/>
  <c r="C167" i="314" s="1"/>
  <c r="C168" i="314" s="1"/>
  <c r="C169" i="314" s="1"/>
  <c r="C170" i="314" s="1"/>
  <c r="C171" i="314" s="1"/>
  <c r="C172" i="314" s="1"/>
  <c r="C173" i="314" s="1"/>
  <c r="C174" i="314" s="1"/>
  <c r="C175" i="314" s="1"/>
  <c r="C176" i="314" s="1"/>
  <c r="C177" i="314" s="1"/>
  <c r="C178" i="314" s="1"/>
  <c r="C179" i="314" s="1"/>
  <c r="C180" i="314" s="1"/>
  <c r="C181" i="314" s="1"/>
  <c r="C182" i="314" s="1"/>
  <c r="C183" i="314" s="1"/>
  <c r="C184" i="314" s="1"/>
  <c r="C185" i="314" s="1"/>
  <c r="C186" i="314" s="1"/>
  <c r="C187" i="314" s="1"/>
  <c r="C188" i="314" s="1"/>
  <c r="C189" i="314" s="1"/>
  <c r="C190" i="314" s="1"/>
  <c r="C191" i="314" s="1"/>
  <c r="C192" i="314" s="1"/>
  <c r="C193" i="314" s="1"/>
  <c r="C194" i="314" s="1"/>
  <c r="C195" i="314" s="1"/>
  <c r="C196" i="314" s="1"/>
  <c r="C197" i="314" s="1"/>
  <c r="C198" i="314" s="1"/>
  <c r="C199" i="314" s="1"/>
  <c r="C200" i="314" s="1"/>
  <c r="C100" i="318"/>
  <c r="C203" i="314"/>
  <c r="C204" i="314" s="1"/>
  <c r="C205" i="314" s="1"/>
  <c r="C206" i="314" s="1"/>
  <c r="C207" i="314" s="1"/>
  <c r="C208" i="314" s="1"/>
  <c r="C209" i="314" s="1"/>
  <c r="C210" i="314" s="1"/>
  <c r="C211" i="314" s="1"/>
  <c r="C212" i="314" s="1"/>
  <c r="C213" i="314" s="1"/>
  <c r="C214" i="314" s="1"/>
  <c r="C215" i="314" s="1"/>
  <c r="C216" i="314" s="1"/>
  <c r="C217" i="314" s="1"/>
  <c r="C218" i="314" s="1"/>
  <c r="C219" i="314" s="1"/>
  <c r="C220" i="314" s="1"/>
  <c r="C221" i="314" s="1"/>
  <c r="C222" i="314" s="1"/>
  <c r="C223" i="314" s="1"/>
  <c r="C224" i="314" s="1"/>
  <c r="C225" i="314" s="1"/>
  <c r="C226" i="314" s="1"/>
  <c r="C227" i="314" s="1"/>
  <c r="C228" i="314" s="1"/>
  <c r="C229" i="314" s="1"/>
  <c r="C230" i="314" s="1"/>
  <c r="C231" i="314" s="1"/>
  <c r="C232" i="314" s="1"/>
  <c r="C233" i="314" s="1"/>
  <c r="C234" i="314" s="1"/>
  <c r="C235" i="314" s="1"/>
  <c r="C236" i="314" s="1"/>
  <c r="C237" i="314" s="1"/>
  <c r="C238" i="314" s="1"/>
  <c r="C239" i="314" s="1"/>
  <c r="C240" i="314" s="1"/>
  <c r="C241" i="314" s="1"/>
  <c r="C242" i="314" s="1"/>
  <c r="C243" i="314" s="1"/>
  <c r="C244" i="314" s="1"/>
  <c r="C245" i="314" s="1"/>
  <c r="C246" i="314" s="1"/>
  <c r="C247" i="314" s="1"/>
  <c r="C248" i="314" s="1"/>
  <c r="C249" i="314" s="1"/>
  <c r="C250" i="314" s="1"/>
  <c r="C251" i="314" s="1"/>
  <c r="C252" i="314" s="1"/>
  <c r="C253" i="314" s="1"/>
  <c r="C254" i="314" s="1"/>
  <c r="C255" i="314" s="1"/>
  <c r="C256" i="314" s="1"/>
  <c r="C257" i="314" s="1"/>
  <c r="C258" i="314" s="1"/>
  <c r="C259" i="314" s="1"/>
  <c r="C260" i="314" s="1"/>
  <c r="C261" i="314" s="1"/>
  <c r="C262" i="314" s="1"/>
  <c r="C263" i="314" s="1"/>
  <c r="C264" i="314" s="1"/>
  <c r="C265" i="314" s="1"/>
  <c r="C266" i="314" s="1"/>
  <c r="C267" i="314" s="1"/>
  <c r="C268" i="314" s="1"/>
  <c r="C269" i="314" s="1"/>
  <c r="C270" i="314" s="1"/>
  <c r="C271" i="314" s="1"/>
  <c r="C272" i="314" s="1"/>
  <c r="C273" i="314" s="1"/>
  <c r="C274" i="314" s="1"/>
  <c r="C275" i="314" s="1"/>
  <c r="C276" i="314" s="1"/>
  <c r="C277" i="314" s="1"/>
  <c r="C278" i="314" s="1"/>
  <c r="C279" i="314" s="1"/>
  <c r="C280" i="314" s="1"/>
  <c r="C281" i="314" s="1"/>
  <c r="C282" i="314" s="1"/>
  <c r="C283" i="314" s="1"/>
  <c r="C284" i="314" s="1"/>
  <c r="C285" i="314" s="1"/>
  <c r="C286" i="314" s="1"/>
  <c r="C287" i="314" s="1"/>
  <c r="C288" i="314" s="1"/>
  <c r="C289" i="314" s="1"/>
  <c r="C290" i="314" s="1"/>
  <c r="C291" i="314" s="1"/>
  <c r="C292" i="314" s="1"/>
  <c r="C293" i="314" s="1"/>
  <c r="C294" i="314" s="1"/>
  <c r="C295" i="314" s="1"/>
  <c r="C296" i="314" s="1"/>
  <c r="C297" i="314" s="1"/>
  <c r="C298" i="314" s="1"/>
  <c r="C299" i="314" s="1"/>
  <c r="C300" i="314" s="1"/>
  <c r="C301" i="314" s="1"/>
  <c r="C202" i="318"/>
  <c r="B4" i="318"/>
  <c r="Z382" i="254"/>
  <c r="BQ382" i="254" s="1"/>
  <c r="C382" i="254"/>
  <c r="Z394" i="254"/>
  <c r="Z393" i="254"/>
  <c r="Z392" i="254"/>
  <c r="Z391" i="254"/>
  <c r="Z390" i="254"/>
  <c r="Z389" i="254"/>
  <c r="Z388" i="254"/>
  <c r="Z387" i="254"/>
  <c r="Z386" i="254"/>
  <c r="B383" i="254"/>
  <c r="C381" i="254"/>
  <c r="Z381" i="254"/>
  <c r="BQ381" i="254" s="1"/>
  <c r="Z385" i="254"/>
  <c r="BQ385" i="254" s="1"/>
  <c r="C385" i="254"/>
  <c r="B353" i="254"/>
  <c r="Z353" i="254" s="1"/>
  <c r="BQ353" i="254" s="1"/>
  <c r="Z322" i="254"/>
  <c r="BQ322" i="254" s="1"/>
  <c r="C322" i="254"/>
  <c r="B323" i="254"/>
  <c r="B324" i="254" s="1"/>
  <c r="B277" i="254"/>
  <c r="B278" i="254" s="1"/>
  <c r="C337" i="254"/>
  <c r="Z337" i="254"/>
  <c r="BQ337" i="254" s="1"/>
  <c r="Z319" i="254"/>
  <c r="Z318" i="254"/>
  <c r="Z317" i="254"/>
  <c r="Z316" i="254"/>
  <c r="Z315" i="254"/>
  <c r="Z314" i="254"/>
  <c r="Z313" i="254"/>
  <c r="Z312" i="254"/>
  <c r="Z311" i="254"/>
  <c r="Z310" i="254"/>
  <c r="BQ310" i="254" s="1"/>
  <c r="C310" i="254"/>
  <c r="Z325" i="254"/>
  <c r="BQ325" i="254" s="1"/>
  <c r="C325" i="254"/>
  <c r="Z367" i="254"/>
  <c r="BQ367" i="254" s="1"/>
  <c r="C367" i="254"/>
  <c r="B368" i="254"/>
  <c r="B369" i="254" s="1"/>
  <c r="Z336" i="254"/>
  <c r="BQ336" i="254" s="1"/>
  <c r="C336" i="254"/>
  <c r="C340" i="254"/>
  <c r="Z340" i="254"/>
  <c r="BQ340" i="254" s="1"/>
  <c r="Z363" i="254"/>
  <c r="Z361" i="254"/>
  <c r="Z359" i="254"/>
  <c r="Z357" i="254"/>
  <c r="Z364" i="254"/>
  <c r="Z362" i="254"/>
  <c r="Z360" i="254"/>
  <c r="Z358" i="254"/>
  <c r="Z356" i="254"/>
  <c r="Z370" i="254"/>
  <c r="BQ370" i="254" s="1"/>
  <c r="C370" i="254"/>
  <c r="Z306" i="254"/>
  <c r="BQ306" i="254" s="1"/>
  <c r="C306" i="254"/>
  <c r="Z334" i="254"/>
  <c r="Z333" i="254"/>
  <c r="Z332" i="254"/>
  <c r="Z331" i="254"/>
  <c r="Z330" i="254"/>
  <c r="Z329" i="254"/>
  <c r="Z328" i="254"/>
  <c r="Z327" i="254"/>
  <c r="Z326" i="254"/>
  <c r="Z379" i="254"/>
  <c r="Z378" i="254"/>
  <c r="Z377" i="254"/>
  <c r="Z376" i="254"/>
  <c r="Z375" i="254"/>
  <c r="Z374" i="254"/>
  <c r="Z373" i="254"/>
  <c r="Z372" i="254"/>
  <c r="Z371" i="254"/>
  <c r="Z366" i="254"/>
  <c r="BQ366" i="254" s="1"/>
  <c r="C366" i="254"/>
  <c r="Z352" i="254"/>
  <c r="BQ352" i="254" s="1"/>
  <c r="C352" i="254"/>
  <c r="B233" i="254"/>
  <c r="Z233" i="254" s="1"/>
  <c r="BQ233" i="254" s="1"/>
  <c r="Z349" i="254"/>
  <c r="Z347" i="254"/>
  <c r="Z345" i="254"/>
  <c r="Z343" i="254"/>
  <c r="Z341" i="254"/>
  <c r="Z348" i="254"/>
  <c r="Z346" i="254"/>
  <c r="Z344" i="254"/>
  <c r="Z342" i="254"/>
  <c r="B338" i="254"/>
  <c r="C351" i="254"/>
  <c r="Z351" i="254"/>
  <c r="BQ351" i="254" s="1"/>
  <c r="Z355" i="254"/>
  <c r="BQ355" i="254" s="1"/>
  <c r="C355" i="254"/>
  <c r="B307" i="254"/>
  <c r="Z321" i="254"/>
  <c r="BQ321" i="254" s="1"/>
  <c r="C321" i="254"/>
  <c r="Z292" i="254"/>
  <c r="BQ292" i="254" s="1"/>
  <c r="C292" i="254"/>
  <c r="B293" i="254"/>
  <c r="B294" i="254" s="1"/>
  <c r="C262" i="254"/>
  <c r="Z262" i="254"/>
  <c r="BQ262" i="254" s="1"/>
  <c r="Z261" i="254"/>
  <c r="BQ261" i="254" s="1"/>
  <c r="C261" i="254"/>
  <c r="Z304" i="254"/>
  <c r="Z303" i="254"/>
  <c r="Z302" i="254"/>
  <c r="Z301" i="254"/>
  <c r="Z300" i="254"/>
  <c r="Z299" i="254"/>
  <c r="Z298" i="254"/>
  <c r="Z297" i="254"/>
  <c r="Z296" i="254"/>
  <c r="Z259" i="254"/>
  <c r="Z258" i="254"/>
  <c r="Z257" i="254"/>
  <c r="Z256" i="254"/>
  <c r="Z255" i="254"/>
  <c r="Z254" i="254"/>
  <c r="Z253" i="254"/>
  <c r="Z252" i="254"/>
  <c r="Z251" i="254"/>
  <c r="C232" i="254"/>
  <c r="Z232" i="254"/>
  <c r="BQ232" i="254" s="1"/>
  <c r="C246" i="254"/>
  <c r="Z246" i="254"/>
  <c r="BQ246" i="254" s="1"/>
  <c r="Z273" i="254"/>
  <c r="Z271" i="254"/>
  <c r="Z269" i="254"/>
  <c r="Z267" i="254"/>
  <c r="Z274" i="254"/>
  <c r="Z272" i="254"/>
  <c r="Z270" i="254"/>
  <c r="Z268" i="254"/>
  <c r="Z266" i="254"/>
  <c r="B247" i="254"/>
  <c r="C276" i="254"/>
  <c r="Z276" i="254"/>
  <c r="BQ276" i="254" s="1"/>
  <c r="Z289" i="254"/>
  <c r="Z288" i="254"/>
  <c r="Z287" i="254"/>
  <c r="Z286" i="254"/>
  <c r="Z285" i="254"/>
  <c r="Z284" i="254"/>
  <c r="Z283" i="254"/>
  <c r="Z282" i="254"/>
  <c r="Z281" i="254"/>
  <c r="Z243" i="254"/>
  <c r="Z241" i="254"/>
  <c r="Z239" i="254"/>
  <c r="Z237" i="254"/>
  <c r="Z244" i="254"/>
  <c r="Z242" i="254"/>
  <c r="Z240" i="254"/>
  <c r="Z238" i="254"/>
  <c r="Z236" i="254"/>
  <c r="C265" i="254"/>
  <c r="Z265" i="254"/>
  <c r="BQ265" i="254" s="1"/>
  <c r="Z295" i="254"/>
  <c r="BQ295" i="254" s="1"/>
  <c r="C295" i="254"/>
  <c r="Z291" i="254"/>
  <c r="BQ291" i="254" s="1"/>
  <c r="C291" i="254"/>
  <c r="Z250" i="254"/>
  <c r="BQ250" i="254" s="1"/>
  <c r="C250" i="254"/>
  <c r="C235" i="254"/>
  <c r="Z235" i="254"/>
  <c r="BQ235" i="254" s="1"/>
  <c r="Z231" i="254"/>
  <c r="BQ231" i="254" s="1"/>
  <c r="C231" i="254"/>
  <c r="B157" i="254"/>
  <c r="B158" i="254" s="1"/>
  <c r="B263" i="254"/>
  <c r="B264" i="254" s="1"/>
  <c r="Z280" i="254"/>
  <c r="BQ280" i="254" s="1"/>
  <c r="C280" i="254"/>
  <c r="Z203" i="254"/>
  <c r="BQ203" i="254" s="1"/>
  <c r="C203" i="254"/>
  <c r="B204" i="254"/>
  <c r="Z217" i="254"/>
  <c r="BQ217" i="254" s="1"/>
  <c r="C217" i="254"/>
  <c r="B218" i="254"/>
  <c r="B219" i="254" s="1"/>
  <c r="Z171" i="254"/>
  <c r="BQ171" i="254" s="1"/>
  <c r="C171" i="254"/>
  <c r="Z175" i="254"/>
  <c r="BQ175" i="254" s="1"/>
  <c r="C175" i="254"/>
  <c r="C187" i="254"/>
  <c r="Z187" i="254"/>
  <c r="BQ187" i="254" s="1"/>
  <c r="Z229" i="254"/>
  <c r="Z228" i="254"/>
  <c r="Z227" i="254"/>
  <c r="Z226" i="254"/>
  <c r="Z225" i="254"/>
  <c r="Z224" i="254"/>
  <c r="Z223" i="254"/>
  <c r="Z222" i="254"/>
  <c r="Z221" i="254"/>
  <c r="Z169" i="254"/>
  <c r="Z168" i="254"/>
  <c r="Z167" i="254"/>
  <c r="Z166" i="254"/>
  <c r="Z165" i="254"/>
  <c r="Z164" i="254"/>
  <c r="Z163" i="254"/>
  <c r="Z162" i="254"/>
  <c r="Z161" i="254"/>
  <c r="Z214" i="254"/>
  <c r="Z213" i="254"/>
  <c r="Z212" i="254"/>
  <c r="Z211" i="254"/>
  <c r="Z210" i="254"/>
  <c r="Z209" i="254"/>
  <c r="Z208" i="254"/>
  <c r="Z207" i="254"/>
  <c r="Z206" i="254"/>
  <c r="Z186" i="254"/>
  <c r="BQ186" i="254" s="1"/>
  <c r="C186" i="254"/>
  <c r="C190" i="254"/>
  <c r="Z190" i="254"/>
  <c r="BQ190" i="254" s="1"/>
  <c r="Z202" i="254"/>
  <c r="BQ202" i="254" s="1"/>
  <c r="C202" i="254"/>
  <c r="Z220" i="254"/>
  <c r="BQ220" i="254" s="1"/>
  <c r="C220" i="254"/>
  <c r="Z216" i="254"/>
  <c r="BQ216" i="254" s="1"/>
  <c r="C216" i="254"/>
  <c r="Z156" i="254"/>
  <c r="BQ156" i="254" s="1"/>
  <c r="C156" i="254"/>
  <c r="Z184" i="254"/>
  <c r="Z183" i="254"/>
  <c r="Z182" i="254"/>
  <c r="Z181" i="254"/>
  <c r="Z180" i="254"/>
  <c r="Z179" i="254"/>
  <c r="Z178" i="254"/>
  <c r="Z177" i="254"/>
  <c r="Z176" i="254"/>
  <c r="C201" i="254"/>
  <c r="Z201" i="254"/>
  <c r="BQ201" i="254" s="1"/>
  <c r="Z205" i="254"/>
  <c r="BQ205" i="254" s="1"/>
  <c r="C205" i="254"/>
  <c r="Z199" i="254"/>
  <c r="Z198" i="254"/>
  <c r="Z197" i="254"/>
  <c r="Z196" i="254"/>
  <c r="Z195" i="254"/>
  <c r="Z194" i="254"/>
  <c r="Z193" i="254"/>
  <c r="Z192" i="254"/>
  <c r="Z191" i="254"/>
  <c r="B188" i="254"/>
  <c r="Z160" i="254"/>
  <c r="BQ160" i="254" s="1"/>
  <c r="C160" i="254"/>
  <c r="B172" i="254"/>
  <c r="B173" i="254" s="1"/>
  <c r="Z145" i="254"/>
  <c r="BQ145" i="254" s="1"/>
  <c r="C145" i="254"/>
  <c r="Z142" i="254"/>
  <c r="BQ142" i="254" s="1"/>
  <c r="C142" i="254"/>
  <c r="B143" i="254"/>
  <c r="B144" i="254" s="1"/>
  <c r="Z141" i="254"/>
  <c r="BQ141" i="254" s="1"/>
  <c r="C141" i="254"/>
  <c r="Z154" i="254"/>
  <c r="Z153" i="254"/>
  <c r="Z152" i="254"/>
  <c r="Z151" i="254"/>
  <c r="Z150" i="254"/>
  <c r="Z149" i="254"/>
  <c r="Z148" i="254"/>
  <c r="Z147" i="254"/>
  <c r="Z146" i="254"/>
  <c r="Z139" i="254"/>
  <c r="Z138" i="254"/>
  <c r="Z137" i="254"/>
  <c r="Z136" i="254"/>
  <c r="Z135" i="254"/>
  <c r="Z134" i="254"/>
  <c r="Z133" i="254"/>
  <c r="Z132" i="254"/>
  <c r="Z131" i="254"/>
  <c r="C126" i="254"/>
  <c r="Z126" i="254"/>
  <c r="BQ126" i="254" s="1"/>
  <c r="Z130" i="254"/>
  <c r="BQ130" i="254" s="1"/>
  <c r="C130" i="254"/>
  <c r="B127" i="254"/>
  <c r="Z112" i="254"/>
  <c r="BQ112" i="254" s="1"/>
  <c r="C112" i="254"/>
  <c r="Z115" i="254"/>
  <c r="BQ115" i="254" s="1"/>
  <c r="C115" i="254"/>
  <c r="B113" i="254"/>
  <c r="B114" i="254" s="1"/>
  <c r="C111" i="254"/>
  <c r="Z111" i="254"/>
  <c r="BQ111" i="254" s="1"/>
  <c r="Z124" i="254"/>
  <c r="Z123" i="254"/>
  <c r="Z122" i="254"/>
  <c r="Z121" i="254"/>
  <c r="Z120" i="254"/>
  <c r="Z119" i="254"/>
  <c r="Z118" i="254"/>
  <c r="Z117" i="254"/>
  <c r="Z116" i="254"/>
  <c r="Z100" i="254"/>
  <c r="BQ100" i="254" s="1"/>
  <c r="C100" i="254"/>
  <c r="C96" i="254"/>
  <c r="Z96" i="254"/>
  <c r="BQ96" i="254" s="1"/>
  <c r="Z109" i="254"/>
  <c r="Z108" i="254"/>
  <c r="Z107" i="254"/>
  <c r="Z106" i="254"/>
  <c r="Z105" i="254"/>
  <c r="Z104" i="254"/>
  <c r="Z103" i="254"/>
  <c r="Z102" i="254"/>
  <c r="Z101" i="254"/>
  <c r="B97" i="254"/>
  <c r="F307" i="314" l="1"/>
  <c r="F306" i="318"/>
  <c r="F212" i="314"/>
  <c r="F211" i="318"/>
  <c r="F104" i="314"/>
  <c r="F103" i="318"/>
  <c r="F7" i="318"/>
  <c r="F8" i="314"/>
  <c r="O309" i="314"/>
  <c r="N309" i="314" s="1"/>
  <c r="N103" i="314"/>
  <c r="O104" i="314"/>
  <c r="O9" i="314"/>
  <c r="N9" i="314" s="1"/>
  <c r="O310" i="314"/>
  <c r="N310" i="314" s="1"/>
  <c r="C277" i="254"/>
  <c r="Z277" i="254"/>
  <c r="BQ277" i="254" s="1"/>
  <c r="B234" i="254"/>
  <c r="C234" i="254" s="1"/>
  <c r="C157" i="254"/>
  <c r="Z383" i="254"/>
  <c r="BQ383" i="254" s="1"/>
  <c r="C383" i="254"/>
  <c r="BQ389" i="254"/>
  <c r="C389" i="254"/>
  <c r="BQ393" i="254"/>
  <c r="C393" i="254"/>
  <c r="BQ386" i="254"/>
  <c r="C386" i="254"/>
  <c r="BQ390" i="254"/>
  <c r="C390" i="254"/>
  <c r="BQ394" i="254"/>
  <c r="C394" i="254"/>
  <c r="C233" i="254"/>
  <c r="BQ387" i="254"/>
  <c r="C387" i="254"/>
  <c r="BQ391" i="254"/>
  <c r="C391" i="254"/>
  <c r="B384" i="254"/>
  <c r="BQ388" i="254"/>
  <c r="C388" i="254"/>
  <c r="BQ392" i="254"/>
  <c r="C392" i="254"/>
  <c r="B354" i="254"/>
  <c r="C354" i="254" s="1"/>
  <c r="C353" i="254"/>
  <c r="Z157" i="254"/>
  <c r="BQ157" i="254" s="1"/>
  <c r="Z278" i="254"/>
  <c r="BQ278" i="254" s="1"/>
  <c r="C278" i="254"/>
  <c r="B279" i="254"/>
  <c r="C279" i="254" s="1"/>
  <c r="C342" i="254"/>
  <c r="BQ342" i="254"/>
  <c r="C341" i="254"/>
  <c r="BQ341" i="254"/>
  <c r="C349" i="254"/>
  <c r="BQ349" i="254"/>
  <c r="BQ373" i="254"/>
  <c r="C373" i="254"/>
  <c r="BQ377" i="254"/>
  <c r="C377" i="254"/>
  <c r="C327" i="254"/>
  <c r="BQ327" i="254"/>
  <c r="C331" i="254"/>
  <c r="BQ331" i="254"/>
  <c r="BQ356" i="254"/>
  <c r="C356" i="254"/>
  <c r="BQ364" i="254"/>
  <c r="C364" i="254"/>
  <c r="BQ363" i="254"/>
  <c r="C363" i="254"/>
  <c r="BQ311" i="254"/>
  <c r="BQ315" i="254"/>
  <c r="BQ319" i="254"/>
  <c r="Z324" i="254"/>
  <c r="BQ324" i="254" s="1"/>
  <c r="C324" i="254"/>
  <c r="C344" i="254"/>
  <c r="BQ344" i="254"/>
  <c r="C343" i="254"/>
  <c r="BQ343" i="254"/>
  <c r="BQ374" i="254"/>
  <c r="C374" i="254"/>
  <c r="BQ378" i="254"/>
  <c r="C378" i="254"/>
  <c r="C328" i="254"/>
  <c r="BQ328" i="254"/>
  <c r="C332" i="254"/>
  <c r="BQ332" i="254"/>
  <c r="BQ358" i="254"/>
  <c r="C358" i="254"/>
  <c r="BQ357" i="254"/>
  <c r="C357" i="254"/>
  <c r="Z368" i="254"/>
  <c r="BQ368" i="254" s="1"/>
  <c r="C368" i="254"/>
  <c r="BQ312" i="254"/>
  <c r="BQ316" i="254"/>
  <c r="C323" i="254"/>
  <c r="Z323" i="254"/>
  <c r="BQ323" i="254" s="1"/>
  <c r="Z369" i="254"/>
  <c r="BQ369" i="254" s="1"/>
  <c r="C369" i="254"/>
  <c r="Z307" i="254"/>
  <c r="BQ307" i="254" s="1"/>
  <c r="C307" i="254"/>
  <c r="C317" i="254" s="1"/>
  <c r="B308" i="254"/>
  <c r="C346" i="254"/>
  <c r="BQ346" i="254"/>
  <c r="C345" i="254"/>
  <c r="BQ345" i="254"/>
  <c r="BQ371" i="254"/>
  <c r="C371" i="254"/>
  <c r="BQ375" i="254"/>
  <c r="C375" i="254"/>
  <c r="BQ379" i="254"/>
  <c r="C379" i="254"/>
  <c r="C329" i="254"/>
  <c r="BQ329" i="254"/>
  <c r="C333" i="254"/>
  <c r="BQ333" i="254"/>
  <c r="BQ360" i="254"/>
  <c r="C360" i="254"/>
  <c r="BQ359" i="254"/>
  <c r="C359" i="254"/>
  <c r="BQ313" i="254"/>
  <c r="BQ317" i="254"/>
  <c r="Z338" i="254"/>
  <c r="BQ338" i="254" s="1"/>
  <c r="C338" i="254"/>
  <c r="B339" i="254"/>
  <c r="C348" i="254"/>
  <c r="BQ348" i="254"/>
  <c r="C347" i="254"/>
  <c r="BQ347" i="254"/>
  <c r="BQ372" i="254"/>
  <c r="C372" i="254"/>
  <c r="BQ376" i="254"/>
  <c r="C376" i="254"/>
  <c r="C326" i="254"/>
  <c r="BQ326" i="254"/>
  <c r="C330" i="254"/>
  <c r="BQ330" i="254"/>
  <c r="C334" i="254"/>
  <c r="BQ334" i="254"/>
  <c r="BQ362" i="254"/>
  <c r="C362" i="254"/>
  <c r="BQ361" i="254"/>
  <c r="C361" i="254"/>
  <c r="BQ314" i="254"/>
  <c r="BQ318" i="254"/>
  <c r="C158" i="254"/>
  <c r="Z158" i="254"/>
  <c r="BQ158" i="254" s="1"/>
  <c r="B159" i="254"/>
  <c r="Z159" i="254" s="1"/>
  <c r="BQ159" i="254" s="1"/>
  <c r="Z294" i="254"/>
  <c r="BQ294" i="254" s="1"/>
  <c r="C294" i="254"/>
  <c r="BQ240" i="254"/>
  <c r="C240" i="254"/>
  <c r="BQ282" i="254"/>
  <c r="C282" i="254"/>
  <c r="Z264" i="254"/>
  <c r="BQ264" i="254" s="1"/>
  <c r="C264" i="254"/>
  <c r="C271" i="254"/>
  <c r="BQ271" i="254"/>
  <c r="BQ254" i="254"/>
  <c r="BQ258" i="254"/>
  <c r="BQ298" i="254"/>
  <c r="C298" i="254"/>
  <c r="BQ302" i="254"/>
  <c r="C302" i="254"/>
  <c r="Z263" i="254"/>
  <c r="BQ263" i="254" s="1"/>
  <c r="C263" i="254"/>
  <c r="BQ242" i="254"/>
  <c r="C242" i="254"/>
  <c r="BQ241" i="254"/>
  <c r="C241" i="254"/>
  <c r="BQ283" i="254"/>
  <c r="C283" i="254"/>
  <c r="BQ287" i="254"/>
  <c r="C287" i="254"/>
  <c r="C266" i="254"/>
  <c r="BQ266" i="254"/>
  <c r="C274" i="254"/>
  <c r="BQ274" i="254"/>
  <c r="C273" i="254"/>
  <c r="BQ273" i="254"/>
  <c r="BQ251" i="254"/>
  <c r="BQ255" i="254"/>
  <c r="BQ259" i="254"/>
  <c r="BQ299" i="254"/>
  <c r="C299" i="254"/>
  <c r="BQ303" i="254"/>
  <c r="C303" i="254"/>
  <c r="Z293" i="254"/>
  <c r="BQ293" i="254" s="1"/>
  <c r="C293" i="254"/>
  <c r="BQ239" i="254"/>
  <c r="C239" i="254"/>
  <c r="BQ286" i="254"/>
  <c r="C286" i="254"/>
  <c r="C272" i="254"/>
  <c r="BQ272" i="254"/>
  <c r="BQ236" i="254"/>
  <c r="C236" i="254"/>
  <c r="BQ244" i="254"/>
  <c r="C244" i="254"/>
  <c r="BQ243" i="254"/>
  <c r="C243" i="254"/>
  <c r="BQ284" i="254"/>
  <c r="C284" i="254"/>
  <c r="BQ288" i="254"/>
  <c r="C288" i="254"/>
  <c r="Z247" i="254"/>
  <c r="BQ247" i="254" s="1"/>
  <c r="C247" i="254"/>
  <c r="C258" i="254" s="1"/>
  <c r="C268" i="254"/>
  <c r="BQ268" i="254"/>
  <c r="C267" i="254"/>
  <c r="BQ267" i="254"/>
  <c r="BQ252" i="254"/>
  <c r="BQ256" i="254"/>
  <c r="BQ296" i="254"/>
  <c r="C296" i="254"/>
  <c r="BQ300" i="254"/>
  <c r="C300" i="254"/>
  <c r="BQ304" i="254"/>
  <c r="C304" i="254"/>
  <c r="B248" i="254"/>
  <c r="B249" i="254" s="1"/>
  <c r="BQ238" i="254"/>
  <c r="C238" i="254"/>
  <c r="BQ237" i="254"/>
  <c r="C237" i="254"/>
  <c r="BQ281" i="254"/>
  <c r="C281" i="254"/>
  <c r="BQ285" i="254"/>
  <c r="C285" i="254"/>
  <c r="BQ289" i="254"/>
  <c r="C289" i="254"/>
  <c r="C270" i="254"/>
  <c r="BQ270" i="254"/>
  <c r="C269" i="254"/>
  <c r="BQ269" i="254"/>
  <c r="BQ253" i="254"/>
  <c r="BQ257" i="254"/>
  <c r="BQ297" i="254"/>
  <c r="C297" i="254"/>
  <c r="BQ301" i="254"/>
  <c r="C301" i="254"/>
  <c r="C191" i="254"/>
  <c r="BQ191" i="254"/>
  <c r="C195" i="254"/>
  <c r="BQ195" i="254"/>
  <c r="C199" i="254"/>
  <c r="BQ199" i="254"/>
  <c r="BQ178" i="254"/>
  <c r="BQ182" i="254"/>
  <c r="BQ207" i="254"/>
  <c r="C207" i="254"/>
  <c r="BQ211" i="254"/>
  <c r="C211" i="254"/>
  <c r="BQ161" i="254"/>
  <c r="C161" i="254"/>
  <c r="BQ165" i="254"/>
  <c r="C165" i="254"/>
  <c r="BQ169" i="254"/>
  <c r="C169" i="254"/>
  <c r="BQ224" i="254"/>
  <c r="C224" i="254"/>
  <c r="BQ228" i="254"/>
  <c r="C228" i="254"/>
  <c r="C192" i="254"/>
  <c r="BQ192" i="254"/>
  <c r="C196" i="254"/>
  <c r="BQ196" i="254"/>
  <c r="C173" i="254"/>
  <c r="Z173" i="254"/>
  <c r="BQ173" i="254" s="1"/>
  <c r="BQ179" i="254"/>
  <c r="BQ183" i="254"/>
  <c r="BQ208" i="254"/>
  <c r="C208" i="254"/>
  <c r="BQ212" i="254"/>
  <c r="C212" i="254"/>
  <c r="BQ162" i="254"/>
  <c r="C162" i="254"/>
  <c r="BQ166" i="254"/>
  <c r="C166" i="254"/>
  <c r="BQ221" i="254"/>
  <c r="C221" i="254"/>
  <c r="BQ225" i="254"/>
  <c r="C225" i="254"/>
  <c r="BQ229" i="254"/>
  <c r="C229" i="254"/>
  <c r="C204" i="254"/>
  <c r="Z204" i="254"/>
  <c r="BQ204" i="254" s="1"/>
  <c r="Z172" i="254"/>
  <c r="BQ172" i="254" s="1"/>
  <c r="C172" i="254"/>
  <c r="C178" i="254" s="1"/>
  <c r="Z219" i="254"/>
  <c r="BQ219" i="254" s="1"/>
  <c r="C219" i="254"/>
  <c r="C193" i="254"/>
  <c r="BQ193" i="254"/>
  <c r="C197" i="254"/>
  <c r="BQ197" i="254"/>
  <c r="BQ176" i="254"/>
  <c r="BQ180" i="254"/>
  <c r="BQ184" i="254"/>
  <c r="B174" i="254"/>
  <c r="BQ209" i="254"/>
  <c r="C209" i="254"/>
  <c r="BQ213" i="254"/>
  <c r="C213" i="254"/>
  <c r="BQ163" i="254"/>
  <c r="C163" i="254"/>
  <c r="BQ167" i="254"/>
  <c r="C167" i="254"/>
  <c r="BQ222" i="254"/>
  <c r="C222" i="254"/>
  <c r="BQ226" i="254"/>
  <c r="C226" i="254"/>
  <c r="Z218" i="254"/>
  <c r="BQ218" i="254" s="1"/>
  <c r="C218" i="254"/>
  <c r="Z188" i="254"/>
  <c r="BQ188" i="254" s="1"/>
  <c r="C188" i="254"/>
  <c r="C194" i="254"/>
  <c r="BQ194" i="254"/>
  <c r="C198" i="254"/>
  <c r="BQ198" i="254"/>
  <c r="BQ177" i="254"/>
  <c r="BQ181" i="254"/>
  <c r="B189" i="254"/>
  <c r="BQ206" i="254"/>
  <c r="C206" i="254"/>
  <c r="BQ210" i="254"/>
  <c r="C210" i="254"/>
  <c r="BQ214" i="254"/>
  <c r="C214" i="254"/>
  <c r="BQ164" i="254"/>
  <c r="C164" i="254"/>
  <c r="BQ168" i="254"/>
  <c r="C168" i="254"/>
  <c r="BQ223" i="254"/>
  <c r="C223" i="254"/>
  <c r="BQ227" i="254"/>
  <c r="C227" i="254"/>
  <c r="BQ150" i="254"/>
  <c r="C150" i="254"/>
  <c r="BQ147" i="254"/>
  <c r="C147" i="254"/>
  <c r="BQ151" i="254"/>
  <c r="C151" i="254"/>
  <c r="BQ148" i="254"/>
  <c r="C148" i="254"/>
  <c r="BQ152" i="254"/>
  <c r="C152" i="254"/>
  <c r="BQ146" i="254"/>
  <c r="C146" i="254"/>
  <c r="BQ154" i="254"/>
  <c r="C154" i="254"/>
  <c r="Z144" i="254"/>
  <c r="BQ144" i="254" s="1"/>
  <c r="C144" i="254"/>
  <c r="BQ149" i="254"/>
  <c r="C149" i="254"/>
  <c r="BQ153" i="254"/>
  <c r="C153" i="254"/>
  <c r="Z143" i="254"/>
  <c r="BQ143" i="254" s="1"/>
  <c r="C143" i="254"/>
  <c r="BQ132" i="254"/>
  <c r="BQ136" i="254"/>
  <c r="BQ133" i="254"/>
  <c r="BQ137" i="254"/>
  <c r="Z127" i="254"/>
  <c r="BQ127" i="254" s="1"/>
  <c r="C127" i="254"/>
  <c r="C132" i="254" s="1"/>
  <c r="B128" i="254"/>
  <c r="BQ134" i="254"/>
  <c r="BQ138" i="254"/>
  <c r="BQ131" i="254"/>
  <c r="BQ135" i="254"/>
  <c r="BQ139" i="254"/>
  <c r="BQ120" i="254"/>
  <c r="C120" i="254"/>
  <c r="BQ117" i="254"/>
  <c r="C117" i="254"/>
  <c r="BQ121" i="254"/>
  <c r="C121" i="254"/>
  <c r="BQ124" i="254"/>
  <c r="C124" i="254"/>
  <c r="BQ118" i="254"/>
  <c r="C118" i="254"/>
  <c r="BQ122" i="254"/>
  <c r="C122" i="254"/>
  <c r="BQ116" i="254"/>
  <c r="C116" i="254"/>
  <c r="C114" i="254"/>
  <c r="Z114" i="254"/>
  <c r="BQ114" i="254" s="1"/>
  <c r="BQ119" i="254"/>
  <c r="C119" i="254"/>
  <c r="BQ123" i="254"/>
  <c r="C123" i="254"/>
  <c r="Z113" i="254"/>
  <c r="BQ113" i="254" s="1"/>
  <c r="C113" i="254"/>
  <c r="BQ106" i="254"/>
  <c r="BQ103" i="254"/>
  <c r="BQ107" i="254"/>
  <c r="BQ102" i="254"/>
  <c r="BQ104" i="254"/>
  <c r="BQ108" i="254"/>
  <c r="Z97" i="254"/>
  <c r="BQ97" i="254" s="1"/>
  <c r="C97" i="254"/>
  <c r="C103" i="254" s="1"/>
  <c r="B98" i="254"/>
  <c r="BQ101" i="254"/>
  <c r="BQ105" i="254"/>
  <c r="BQ109" i="254"/>
  <c r="F308" i="314" l="1"/>
  <c r="F307" i="318"/>
  <c r="F213" i="314"/>
  <c r="F212" i="318"/>
  <c r="F105" i="314"/>
  <c r="F104" i="318"/>
  <c r="F8" i="318"/>
  <c r="F9" i="314"/>
  <c r="N104" i="314"/>
  <c r="O105" i="314"/>
  <c r="O10" i="314"/>
  <c r="N10" i="314" s="1"/>
  <c r="O311" i="314"/>
  <c r="N311" i="314" s="1"/>
  <c r="Z234" i="254"/>
  <c r="BQ234" i="254" s="1"/>
  <c r="Z279" i="254"/>
  <c r="BQ279" i="254" s="1"/>
  <c r="C159" i="254"/>
  <c r="Z354" i="254"/>
  <c r="BQ354" i="254" s="1"/>
  <c r="Z384" i="254"/>
  <c r="BQ384" i="254" s="1"/>
  <c r="C384" i="254"/>
  <c r="C252" i="254"/>
  <c r="C257" i="254"/>
  <c r="C318" i="254"/>
  <c r="C256" i="254"/>
  <c r="C255" i="254"/>
  <c r="C314" i="254"/>
  <c r="Z339" i="254"/>
  <c r="BQ339" i="254" s="1"/>
  <c r="C339" i="254"/>
  <c r="C316" i="254"/>
  <c r="C315" i="254"/>
  <c r="C313" i="254"/>
  <c r="Z308" i="254"/>
  <c r="BQ308" i="254" s="1"/>
  <c r="C308" i="254"/>
  <c r="C312" i="254"/>
  <c r="C319" i="254"/>
  <c r="C311" i="254"/>
  <c r="C181" i="254"/>
  <c r="C183" i="254"/>
  <c r="C254" i="254"/>
  <c r="B309" i="254"/>
  <c r="C180" i="254"/>
  <c r="C177" i="254"/>
  <c r="C253" i="254"/>
  <c r="C248" i="254"/>
  <c r="Z248" i="254"/>
  <c r="BQ248" i="254" s="1"/>
  <c r="C259" i="254"/>
  <c r="C251" i="254"/>
  <c r="C184" i="254"/>
  <c r="C182" i="254"/>
  <c r="C249" i="254"/>
  <c r="Z249" i="254"/>
  <c r="BQ249" i="254" s="1"/>
  <c r="Z189" i="254"/>
  <c r="BQ189" i="254" s="1"/>
  <c r="C189" i="254"/>
  <c r="C176" i="254"/>
  <c r="C179" i="254"/>
  <c r="Z174" i="254"/>
  <c r="BQ174" i="254" s="1"/>
  <c r="C174" i="254"/>
  <c r="C138" i="254"/>
  <c r="C135" i="254"/>
  <c r="C139" i="254"/>
  <c r="C131" i="254"/>
  <c r="C134" i="254"/>
  <c r="C136" i="254"/>
  <c r="C137" i="254"/>
  <c r="Z128" i="254"/>
  <c r="BQ128" i="254" s="1"/>
  <c r="C128" i="254"/>
  <c r="C133" i="254"/>
  <c r="B129" i="254"/>
  <c r="C104" i="254"/>
  <c r="C107" i="254"/>
  <c r="C106" i="254"/>
  <c r="Z98" i="254"/>
  <c r="BQ98" i="254" s="1"/>
  <c r="C98" i="254"/>
  <c r="C109" i="254"/>
  <c r="C101" i="254"/>
  <c r="C105" i="254"/>
  <c r="C108" i="254"/>
  <c r="C102" i="254"/>
  <c r="B99" i="254"/>
  <c r="F309" i="314" l="1"/>
  <c r="F308" i="318"/>
  <c r="F214" i="314"/>
  <c r="F213" i="318"/>
  <c r="F106" i="314"/>
  <c r="F105" i="318"/>
  <c r="F10" i="314"/>
  <c r="F9" i="318"/>
  <c r="N105" i="314"/>
  <c r="O106" i="314"/>
  <c r="O11" i="314"/>
  <c r="N11" i="314" s="1"/>
  <c r="O312" i="314"/>
  <c r="N312" i="314" s="1"/>
  <c r="Z309" i="254"/>
  <c r="BQ309" i="254" s="1"/>
  <c r="C309" i="254"/>
  <c r="C129" i="254"/>
  <c r="Z129" i="254"/>
  <c r="BQ129" i="254" s="1"/>
  <c r="C99" i="254"/>
  <c r="Z99" i="254"/>
  <c r="BQ99" i="254" s="1"/>
  <c r="F310" i="314" l="1"/>
  <c r="F309" i="318"/>
  <c r="F215" i="314"/>
  <c r="F214" i="318"/>
  <c r="F107" i="314"/>
  <c r="F106" i="318"/>
  <c r="F11" i="314"/>
  <c r="F10" i="318"/>
  <c r="N106" i="314"/>
  <c r="O107" i="314"/>
  <c r="O12" i="314"/>
  <c r="N12" i="314" s="1"/>
  <c r="O313" i="314"/>
  <c r="N313" i="314" s="1"/>
  <c r="D16" i="307"/>
  <c r="B16" i="307"/>
  <c r="O12" i="115" a="1"/>
  <c r="O13" i="115" s="1"/>
  <c r="K638" i="153"/>
  <c r="K640" i="153"/>
  <c r="K642" i="153"/>
  <c r="K642" i="11"/>
  <c r="K640" i="11"/>
  <c r="K638" i="11"/>
  <c r="DC29" i="268"/>
  <c r="DC31" i="268"/>
  <c r="DC33" i="268"/>
  <c r="K21" i="143"/>
  <c r="K19" i="143"/>
  <c r="K17" i="143"/>
  <c r="Z170" i="308"/>
  <c r="Z167" i="308"/>
  <c r="Z164" i="308"/>
  <c r="H13" i="115"/>
  <c r="H12" i="115"/>
  <c r="L12" i="115" s="1" a="1"/>
  <c r="L12" i="115" s="1"/>
  <c r="H15" i="115"/>
  <c r="H17" i="115"/>
  <c r="H19" i="115"/>
  <c r="H21" i="115"/>
  <c r="H23" i="115"/>
  <c r="H2" i="115"/>
  <c r="A11" i="143"/>
  <c r="F311" i="314" l="1"/>
  <c r="F310" i="318"/>
  <c r="F216" i="314"/>
  <c r="F215" i="318"/>
  <c r="F108" i="314"/>
  <c r="F107" i="318"/>
  <c r="F12" i="314"/>
  <c r="F11" i="318"/>
  <c r="N107" i="314"/>
  <c r="O108" i="314"/>
  <c r="O13" i="314"/>
  <c r="N13" i="314" s="1"/>
  <c r="O314" i="314"/>
  <c r="N314" i="314" s="1"/>
  <c r="L13" i="115" a="1"/>
  <c r="L13" i="115" s="1"/>
  <c r="L14" i="115" s="1" a="1"/>
  <c r="L14" i="115" s="1"/>
  <c r="O12" i="115"/>
  <c r="O15" i="115"/>
  <c r="O14" i="115"/>
  <c r="O16" i="115"/>
  <c r="Z165" i="308"/>
  <c r="K20" i="143"/>
  <c r="DC34" i="268"/>
  <c r="DC32" i="268"/>
  <c r="K641" i="11"/>
  <c r="K641" i="153"/>
  <c r="K639" i="11"/>
  <c r="K639" i="153"/>
  <c r="K18" i="143"/>
  <c r="DC30" i="268"/>
  <c r="K643" i="11"/>
  <c r="K22" i="143"/>
  <c r="Z171" i="308"/>
  <c r="K643" i="153"/>
  <c r="AB14" i="308"/>
  <c r="AB15" i="308"/>
  <c r="AA16" i="308"/>
  <c r="AA99" i="308"/>
  <c r="AA114" i="308"/>
  <c r="AE115" i="308"/>
  <c r="Z168" i="308"/>
  <c r="W21" i="308"/>
  <c r="W25" i="308" s="1"/>
  <c r="W29" i="308" s="1"/>
  <c r="W33" i="308" s="1"/>
  <c r="W37" i="308" s="1"/>
  <c r="W41" i="308" s="1"/>
  <c r="W45" i="308" s="1"/>
  <c r="W49" i="308" s="1"/>
  <c r="W53" i="308" s="1"/>
  <c r="W57" i="308" s="1"/>
  <c r="W61" i="308" s="1"/>
  <c r="W65" i="308" s="1"/>
  <c r="W69" i="308" s="1"/>
  <c r="W73" i="308" s="1"/>
  <c r="W77" i="308" s="1"/>
  <c r="W81" i="308" s="1"/>
  <c r="W85" i="308" s="1"/>
  <c r="W89" i="308" s="1"/>
  <c r="O27" i="139"/>
  <c r="AU21" i="139"/>
  <c r="AU21" i="309"/>
  <c r="AY20" i="309"/>
  <c r="O27" i="309"/>
  <c r="L32" i="309"/>
  <c r="L32" i="139"/>
  <c r="Z34" i="254"/>
  <c r="BQ34" i="254" s="1"/>
  <c r="Z36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F312" i="314" l="1"/>
  <c r="F311" i="318"/>
  <c r="F217" i="314"/>
  <c r="F216" i="318"/>
  <c r="F109" i="314"/>
  <c r="F108" i="318"/>
  <c r="F13" i="314"/>
  <c r="F12" i="318"/>
  <c r="N108" i="314"/>
  <c r="O109" i="314"/>
  <c r="O14" i="314"/>
  <c r="N14" i="314" s="1"/>
  <c r="O315" i="314"/>
  <c r="N315" i="314" s="1"/>
  <c r="L15" i="115" a="1"/>
  <c r="L15" i="115" s="1"/>
  <c r="F313" i="314" l="1"/>
  <c r="F312" i="318"/>
  <c r="F218" i="314"/>
  <c r="F217" i="318"/>
  <c r="F110" i="314"/>
  <c r="F109" i="318"/>
  <c r="F14" i="314"/>
  <c r="F13" i="318"/>
  <c r="N109" i="314"/>
  <c r="O110" i="314"/>
  <c r="O15" i="314"/>
  <c r="N15" i="314" s="1"/>
  <c r="O316" i="314"/>
  <c r="N316" i="314" s="1"/>
  <c r="L16" i="115" a="1"/>
  <c r="L16" i="115" s="1"/>
  <c r="L17" i="115" s="1" a="1"/>
  <c r="L17" i="115" s="1"/>
  <c r="F314" i="314" l="1"/>
  <c r="F313" i="318"/>
  <c r="F219" i="314"/>
  <c r="F218" i="318"/>
  <c r="F111" i="314"/>
  <c r="F110" i="318"/>
  <c r="F15" i="314"/>
  <c r="F14" i="318"/>
  <c r="N110" i="314"/>
  <c r="O111" i="314"/>
  <c r="O16" i="314"/>
  <c r="N16" i="314" s="1"/>
  <c r="O317" i="314"/>
  <c r="N317" i="314" s="1"/>
  <c r="BV83" i="254"/>
  <c r="BU80" i="254"/>
  <c r="M34" i="117"/>
  <c r="J34" i="117"/>
  <c r="J33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U176" i="308"/>
  <c r="E176" i="308"/>
  <c r="U173" i="308"/>
  <c r="E173" i="308"/>
  <c r="U170" i="308"/>
  <c r="E170" i="308"/>
  <c r="U167" i="308"/>
  <c r="E167" i="308"/>
  <c r="U164" i="308"/>
  <c r="E164" i="308"/>
  <c r="L7" i="308"/>
  <c r="L5" i="308"/>
  <c r="L3" i="308"/>
  <c r="L1" i="308"/>
  <c r="A3" i="308"/>
  <c r="W162" i="308"/>
  <c r="W152" i="308"/>
  <c r="W153" i="308" s="1"/>
  <c r="W150" i="308"/>
  <c r="W146" i="308" s="1"/>
  <c r="W143" i="308"/>
  <c r="W132" i="308"/>
  <c r="W130" i="308"/>
  <c r="W129" i="308"/>
  <c r="W127" i="308"/>
  <c r="B127" i="308"/>
  <c r="W124" i="308"/>
  <c r="W118" i="308"/>
  <c r="W117" i="308"/>
  <c r="W116" i="308"/>
  <c r="W115" i="308"/>
  <c r="W113" i="308"/>
  <c r="W114" i="308" s="1"/>
  <c r="W111" i="308"/>
  <c r="W110" i="308"/>
  <c r="W125" i="308" s="1"/>
  <c r="W107" i="308"/>
  <c r="W122" i="308" s="1"/>
  <c r="W105" i="308"/>
  <c r="W104" i="308"/>
  <c r="W103" i="308"/>
  <c r="W102" i="308"/>
  <c r="W101" i="308"/>
  <c r="W100" i="308"/>
  <c r="W98" i="308"/>
  <c r="W97" i="308"/>
  <c r="W96" i="308"/>
  <c r="W95" i="308"/>
  <c r="W16" i="308"/>
  <c r="W15" i="308"/>
  <c r="W19" i="308" s="1"/>
  <c r="W23" i="308" s="1"/>
  <c r="W27" i="308" s="1"/>
  <c r="W31" i="308" s="1"/>
  <c r="W35" i="308" s="1"/>
  <c r="W39" i="308" s="1"/>
  <c r="W43" i="308" s="1"/>
  <c r="W47" i="308" s="1"/>
  <c r="W51" i="308" s="1"/>
  <c r="W55" i="308" s="1"/>
  <c r="W59" i="308" s="1"/>
  <c r="W63" i="308" s="1"/>
  <c r="W67" i="308" s="1"/>
  <c r="W71" i="308" s="1"/>
  <c r="W75" i="308" s="1"/>
  <c r="W79" i="308" s="1"/>
  <c r="W83" i="308" s="1"/>
  <c r="W87" i="308" s="1"/>
  <c r="W91" i="308" s="1"/>
  <c r="W14" i="308"/>
  <c r="W18" i="308" s="1"/>
  <c r="W22" i="308" s="1"/>
  <c r="W26" i="308" s="1"/>
  <c r="W30" i="308" s="1"/>
  <c r="W34" i="308" s="1"/>
  <c r="W38" i="308" s="1"/>
  <c r="W42" i="308" s="1"/>
  <c r="W46" i="308" s="1"/>
  <c r="W50" i="308" s="1"/>
  <c r="W54" i="308" s="1"/>
  <c r="W58" i="308" s="1"/>
  <c r="W62" i="308" s="1"/>
  <c r="W66" i="308" s="1"/>
  <c r="W70" i="308" s="1"/>
  <c r="W74" i="308" s="1"/>
  <c r="W78" i="308" s="1"/>
  <c r="W82" i="308" s="1"/>
  <c r="W86" i="308" s="1"/>
  <c r="W90" i="308" s="1"/>
  <c r="BS80" i="254"/>
  <c r="F315" i="314" l="1"/>
  <c r="F314" i="318"/>
  <c r="F220" i="314"/>
  <c r="F219" i="318"/>
  <c r="F112" i="314"/>
  <c r="F111" i="318"/>
  <c r="F16" i="314"/>
  <c r="F15" i="318"/>
  <c r="N111" i="314"/>
  <c r="O112" i="314"/>
  <c r="O17" i="314"/>
  <c r="N17" i="314" s="1"/>
  <c r="O318" i="314"/>
  <c r="N318" i="314" s="1"/>
  <c r="Z80" i="254"/>
  <c r="W120" i="308"/>
  <c r="W121" i="308" s="1"/>
  <c r="AA106" i="308"/>
  <c r="W92" i="308"/>
  <c r="W20" i="308"/>
  <c r="W24" i="308" s="1"/>
  <c r="W28" i="308" s="1"/>
  <c r="W32" i="308" s="1"/>
  <c r="W36" i="308" s="1"/>
  <c r="W40" i="308" s="1"/>
  <c r="W44" i="308" s="1"/>
  <c r="W48" i="308" s="1"/>
  <c r="W52" i="308" s="1"/>
  <c r="W56" i="308" s="1"/>
  <c r="W60" i="308" s="1"/>
  <c r="W64" i="308" s="1"/>
  <c r="W68" i="308" s="1"/>
  <c r="W72" i="308" s="1"/>
  <c r="W76" i="308" s="1"/>
  <c r="W80" i="308" s="1"/>
  <c r="W84" i="308" s="1"/>
  <c r="W88" i="308" s="1"/>
  <c r="B81" i="254"/>
  <c r="B80" i="254"/>
  <c r="W109" i="308"/>
  <c r="W106" i="308"/>
  <c r="W108" i="308"/>
  <c r="F316" i="314" l="1"/>
  <c r="F315" i="318"/>
  <c r="F221" i="314"/>
  <c r="F220" i="318"/>
  <c r="F113" i="314"/>
  <c r="F112" i="318"/>
  <c r="F17" i="314"/>
  <c r="F16" i="318"/>
  <c r="N112" i="314"/>
  <c r="O113" i="314"/>
  <c r="O18" i="314"/>
  <c r="N18" i="314" s="1"/>
  <c r="O319" i="314"/>
  <c r="N319" i="314" s="1"/>
  <c r="Z93" i="254"/>
  <c r="Z94" i="254"/>
  <c r="Z91" i="254"/>
  <c r="Z92" i="254"/>
  <c r="BQ92" i="254" s="1"/>
  <c r="Z89" i="254"/>
  <c r="Z90" i="254"/>
  <c r="Z87" i="254"/>
  <c r="Z88" i="254"/>
  <c r="Z86" i="254"/>
  <c r="B82" i="254"/>
  <c r="C81" i="254"/>
  <c r="AS4" i="254"/>
  <c r="A21" i="235"/>
  <c r="I31" i="235"/>
  <c r="A15" i="235"/>
  <c r="D13" i="235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M7" i="307"/>
  <c r="D7" i="307" s="1"/>
  <c r="D8" i="306"/>
  <c r="C7" i="306"/>
  <c r="D6" i="306"/>
  <c r="G2" i="307"/>
  <c r="G3" i="307" s="1"/>
  <c r="E38" i="306"/>
  <c r="E37" i="306"/>
  <c r="D15" i="306"/>
  <c r="D14" i="306"/>
  <c r="D13" i="306"/>
  <c r="D12" i="306"/>
  <c r="D11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642" i="11"/>
  <c r="J642" i="11"/>
  <c r="J642" i="153"/>
  <c r="D642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D12" i="307"/>
  <c r="D10" i="307"/>
  <c r="D14" i="307"/>
  <c r="D10" i="306"/>
  <c r="E35" i="306"/>
  <c r="W66" i="298"/>
  <c r="H95" i="303"/>
  <c r="W67" i="291"/>
  <c r="H95" i="302"/>
  <c r="I78" i="284"/>
  <c r="H95" i="304"/>
  <c r="A54" i="293"/>
  <c r="A79" i="292"/>
  <c r="S66" i="295"/>
  <c r="AE66" i="277"/>
  <c r="W66" i="294"/>
  <c r="I78" i="280"/>
  <c r="W67" i="279"/>
  <c r="I78" i="276"/>
  <c r="I78" i="272"/>
  <c r="AX23" i="283"/>
  <c r="F317" i="314" l="1"/>
  <c r="F316" i="318"/>
  <c r="F222" i="314"/>
  <c r="F221" i="318"/>
  <c r="F114" i="314"/>
  <c r="F113" i="318"/>
  <c r="F18" i="314"/>
  <c r="F17" i="318"/>
  <c r="N113" i="314"/>
  <c r="O114" i="314"/>
  <c r="O19" i="314"/>
  <c r="N19" i="314" s="1"/>
  <c r="O320" i="314"/>
  <c r="N320" i="314" s="1"/>
  <c r="BQ90" i="254"/>
  <c r="B83" i="254"/>
  <c r="B84" i="254" s="1"/>
  <c r="C82" i="254"/>
  <c r="C86" i="254" s="1"/>
  <c r="BQ94" i="254"/>
  <c r="BQ91" i="254"/>
  <c r="BQ93" i="254"/>
  <c r="BQ88" i="254"/>
  <c r="BQ87" i="254"/>
  <c r="BQ89" i="254"/>
  <c r="BQ86" i="254"/>
  <c r="A34" i="254"/>
  <c r="A35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E67" i="295"/>
  <c r="A82" i="295"/>
  <c r="F318" i="314" l="1"/>
  <c r="F317" i="318"/>
  <c r="F223" i="314"/>
  <c r="F222" i="318"/>
  <c r="F115" i="314"/>
  <c r="F114" i="318"/>
  <c r="F19" i="314"/>
  <c r="F18" i="318"/>
  <c r="N114" i="314"/>
  <c r="O115" i="314"/>
  <c r="O20" i="314"/>
  <c r="N20" i="314" s="1"/>
  <c r="O321" i="314"/>
  <c r="N321" i="314" s="1"/>
  <c r="C94" i="254"/>
  <c r="C93" i="254"/>
  <c r="C92" i="254"/>
  <c r="C91" i="254"/>
  <c r="C90" i="254"/>
  <c r="C89" i="254"/>
  <c r="C88" i="254"/>
  <c r="C87" i="254"/>
  <c r="C83" i="254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2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J31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F319" i="314" l="1"/>
  <c r="F318" i="318"/>
  <c r="F224" i="314"/>
  <c r="F223" i="318"/>
  <c r="F116" i="314"/>
  <c r="F115" i="318"/>
  <c r="F20" i="314"/>
  <c r="F19" i="318"/>
  <c r="N115" i="314"/>
  <c r="O116" i="314"/>
  <c r="O21" i="314"/>
  <c r="N21" i="314" s="1"/>
  <c r="O322" i="314"/>
  <c r="N322" i="314" s="1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F320" i="314" l="1"/>
  <c r="F319" i="318"/>
  <c r="F225" i="314"/>
  <c r="F224" i="318"/>
  <c r="F117" i="314"/>
  <c r="F116" i="318"/>
  <c r="F21" i="314"/>
  <c r="F20" i="318"/>
  <c r="N116" i="314"/>
  <c r="O117" i="314"/>
  <c r="O22" i="314"/>
  <c r="N22" i="314" s="1"/>
  <c r="O323" i="314"/>
  <c r="N323" i="314" s="1"/>
  <c r="J6" i="117"/>
  <c r="J14" i="117"/>
  <c r="M12" i="117"/>
  <c r="J12" i="117"/>
  <c r="M15" i="117"/>
  <c r="J15" i="117"/>
  <c r="J11" i="117"/>
  <c r="M10" i="117"/>
  <c r="F9" i="111"/>
  <c r="F321" i="314" l="1"/>
  <c r="F320" i="318"/>
  <c r="F226" i="314"/>
  <c r="F225" i="318"/>
  <c r="F118" i="314"/>
  <c r="F117" i="318"/>
  <c r="F22" i="314"/>
  <c r="F21" i="318"/>
  <c r="N117" i="314"/>
  <c r="O118" i="314"/>
  <c r="O23" i="314"/>
  <c r="N23" i="314" s="1"/>
  <c r="O324" i="314"/>
  <c r="N324" i="314" s="1"/>
  <c r="I15" i="11"/>
  <c r="F322" i="314" l="1"/>
  <c r="F321" i="318"/>
  <c r="F227" i="314"/>
  <c r="F226" i="318"/>
  <c r="F119" i="314"/>
  <c r="F118" i="318"/>
  <c r="F23" i="314"/>
  <c r="F22" i="318"/>
  <c r="N118" i="314"/>
  <c r="O119" i="314"/>
  <c r="O24" i="314"/>
  <c r="N24" i="314" s="1"/>
  <c r="O325" i="314"/>
  <c r="N325" i="314" s="1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F323" i="314" l="1"/>
  <c r="F322" i="318"/>
  <c r="F228" i="314"/>
  <c r="F227" i="318"/>
  <c r="F120" i="314"/>
  <c r="F119" i="318"/>
  <c r="F24" i="314"/>
  <c r="F23" i="318"/>
  <c r="N119" i="314"/>
  <c r="O120" i="314"/>
  <c r="O25" i="314"/>
  <c r="N25" i="314" s="1"/>
  <c r="O326" i="314"/>
  <c r="N326" i="314" s="1"/>
  <c r="I26" i="117"/>
  <c r="F26" i="117"/>
  <c r="I25" i="117"/>
  <c r="F25" i="117"/>
  <c r="I24" i="117"/>
  <c r="I23" i="117"/>
  <c r="F23" i="117"/>
  <c r="I22" i="117"/>
  <c r="F324" i="314" l="1"/>
  <c r="F323" i="318"/>
  <c r="F229" i="314"/>
  <c r="F228" i="318"/>
  <c r="F121" i="314"/>
  <c r="F120" i="318"/>
  <c r="F25" i="314"/>
  <c r="F24" i="318"/>
  <c r="N120" i="314"/>
  <c r="O121" i="314"/>
  <c r="O26" i="314"/>
  <c r="N26" i="314" s="1"/>
  <c r="O327" i="314"/>
  <c r="N327" i="314" s="1"/>
  <c r="P25" i="117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26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F325" i="314" l="1"/>
  <c r="F324" i="318"/>
  <c r="F230" i="314"/>
  <c r="F229" i="318"/>
  <c r="F122" i="314"/>
  <c r="F121" i="318"/>
  <c r="F26" i="314"/>
  <c r="F25" i="318"/>
  <c r="N121" i="314"/>
  <c r="O122" i="314"/>
  <c r="O27" i="314"/>
  <c r="N27" i="314" s="1"/>
  <c r="O328" i="314"/>
  <c r="N328" i="314" s="1"/>
  <c r="M29" i="117"/>
  <c r="M66" i="117"/>
  <c r="J66" i="117"/>
  <c r="M58" i="117"/>
  <c r="J58" i="117"/>
  <c r="I58" i="117"/>
  <c r="F58" i="117"/>
  <c r="AY20" i="139"/>
  <c r="X17" i="200"/>
  <c r="F326" i="314" l="1"/>
  <c r="F325" i="318"/>
  <c r="F231" i="314"/>
  <c r="F230" i="318"/>
  <c r="F123" i="314"/>
  <c r="F122" i="318"/>
  <c r="F27" i="314"/>
  <c r="F26" i="318"/>
  <c r="N122" i="314"/>
  <c r="O123" i="314"/>
  <c r="O28" i="314"/>
  <c r="N28" i="314" s="1"/>
  <c r="O329" i="314"/>
  <c r="N329" i="314" s="1"/>
  <c r="M33" i="117"/>
  <c r="X17" i="135"/>
  <c r="J640" i="153"/>
  <c r="D640" i="153"/>
  <c r="J640" i="11"/>
  <c r="D640" i="11"/>
  <c r="F327" i="314" l="1"/>
  <c r="F326" i="318"/>
  <c r="F232" i="314"/>
  <c r="F231" i="318"/>
  <c r="F124" i="314"/>
  <c r="F123" i="318"/>
  <c r="F28" i="314"/>
  <c r="F27" i="318"/>
  <c r="N123" i="314"/>
  <c r="O124" i="314"/>
  <c r="O29" i="314"/>
  <c r="N29" i="314" s="1"/>
  <c r="O330" i="314"/>
  <c r="N330" i="314" s="1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F328" i="314" l="1"/>
  <c r="F327" i="318"/>
  <c r="F233" i="314"/>
  <c r="F232" i="318"/>
  <c r="F125" i="314"/>
  <c r="F124" i="318"/>
  <c r="F29" i="314"/>
  <c r="F28" i="318"/>
  <c r="N124" i="314"/>
  <c r="O125" i="314"/>
  <c r="O30" i="314"/>
  <c r="N30" i="314" s="1"/>
  <c r="O331" i="314"/>
  <c r="N331" i="314" s="1"/>
  <c r="A18" i="205"/>
  <c r="A16" i="205"/>
  <c r="A13" i="205"/>
  <c r="A11" i="205"/>
  <c r="A8" i="205"/>
  <c r="A6" i="205"/>
  <c r="F329" i="314" l="1"/>
  <c r="F328" i="318"/>
  <c r="F234" i="314"/>
  <c r="F233" i="318"/>
  <c r="F126" i="314"/>
  <c r="F125" i="318"/>
  <c r="F30" i="314"/>
  <c r="F29" i="318"/>
  <c r="N125" i="314"/>
  <c r="O126" i="314"/>
  <c r="O31" i="314"/>
  <c r="N31" i="314" s="1"/>
  <c r="O332" i="314"/>
  <c r="N332" i="314" s="1"/>
  <c r="A3" i="205"/>
  <c r="BE3" i="205"/>
  <c r="F330" i="314" l="1"/>
  <c r="F329" i="318"/>
  <c r="F235" i="314"/>
  <c r="F234" i="318"/>
  <c r="F127" i="314"/>
  <c r="F126" i="318"/>
  <c r="F31" i="314"/>
  <c r="F30" i="318"/>
  <c r="N126" i="314"/>
  <c r="O127" i="314"/>
  <c r="O32" i="314"/>
  <c r="N32" i="314" s="1"/>
  <c r="O333" i="314"/>
  <c r="N333" i="314" s="1"/>
  <c r="I27" i="228"/>
  <c r="CJ33" i="227"/>
  <c r="AX23" i="296"/>
  <c r="A79" i="286"/>
  <c r="AT23" i="275"/>
  <c r="E34" i="306"/>
  <c r="C23" i="288"/>
  <c r="A26" i="285"/>
  <c r="I78" i="281"/>
  <c r="A79" i="298"/>
  <c r="W66" i="292"/>
  <c r="A82" i="274"/>
  <c r="A74" i="297"/>
  <c r="AT23" i="280"/>
  <c r="AE66" i="289"/>
  <c r="A64" i="271"/>
  <c r="V69" i="289"/>
  <c r="AX23" i="282"/>
  <c r="A74" i="283"/>
  <c r="A61" i="283"/>
  <c r="A79" i="273"/>
  <c r="W66" i="285"/>
  <c r="A54" i="285"/>
  <c r="A54" i="280"/>
  <c r="S67" i="297"/>
  <c r="W66" i="289"/>
  <c r="A79" i="272"/>
  <c r="A26" i="288"/>
  <c r="AX23" i="287"/>
  <c r="A27" i="277"/>
  <c r="S66" i="280"/>
  <c r="A61" i="279"/>
  <c r="A27" i="289"/>
  <c r="A71" i="303"/>
  <c r="A79" i="290"/>
  <c r="A79" i="278"/>
  <c r="S67" i="294"/>
  <c r="W66" i="290"/>
  <c r="A27" i="280"/>
  <c r="AE66" i="286"/>
  <c r="A82" i="281"/>
  <c r="A64" i="278"/>
  <c r="A61" i="273"/>
  <c r="A82" i="289"/>
  <c r="A26" i="284"/>
  <c r="A82" i="275"/>
  <c r="AT23" i="271"/>
  <c r="AN24" i="303"/>
  <c r="AE66" i="282"/>
  <c r="S67" i="289"/>
  <c r="AE66" i="284"/>
  <c r="A27" i="275"/>
  <c r="AV24" i="302"/>
  <c r="A82" i="271"/>
  <c r="A27" i="278"/>
  <c r="S66" i="276"/>
  <c r="W66" i="273"/>
  <c r="A64" i="280"/>
  <c r="AE67" i="292"/>
  <c r="A27" i="285"/>
  <c r="W67" i="294"/>
  <c r="S66" i="297"/>
  <c r="AE67" i="285"/>
  <c r="A26" i="276"/>
  <c r="A54" i="298"/>
  <c r="AV24" i="303"/>
  <c r="I78" i="288"/>
  <c r="S66" i="277"/>
  <c r="V69" i="290"/>
  <c r="AT23" i="287"/>
  <c r="BB23" i="277"/>
  <c r="A67" i="118"/>
  <c r="AE66" i="272"/>
  <c r="S79" i="302"/>
  <c r="AE67" i="290"/>
  <c r="W67" i="283"/>
  <c r="AE79" i="304"/>
  <c r="A79" i="277"/>
  <c r="AE67" i="282"/>
  <c r="A57" i="302"/>
  <c r="S67" i="278"/>
  <c r="A64" i="293"/>
  <c r="S67" i="274"/>
  <c r="A54" i="282"/>
  <c r="AX23" i="286"/>
  <c r="AI24" i="302"/>
  <c r="AI24" i="118"/>
  <c r="C24" i="304"/>
  <c r="AX23" i="284"/>
  <c r="C23" i="294"/>
  <c r="C23" i="291"/>
  <c r="AX23" i="273"/>
  <c r="A64" i="284"/>
  <c r="I78" i="290"/>
  <c r="A82" i="286"/>
  <c r="A61" i="277"/>
  <c r="AT23" i="272"/>
  <c r="AT23" i="278"/>
  <c r="W67" i="298"/>
  <c r="A27" i="282"/>
  <c r="A74" i="274"/>
  <c r="A82" i="298"/>
  <c r="AE67" i="272"/>
  <c r="C23" i="279"/>
  <c r="AE66" i="278"/>
  <c r="A61" i="281"/>
  <c r="A64" i="294"/>
  <c r="S66" i="272"/>
  <c r="A64" i="295"/>
  <c r="A27" i="287"/>
  <c r="W67" i="273"/>
  <c r="AX23" i="276"/>
  <c r="S67" i="284"/>
  <c r="AX23" i="281"/>
  <c r="A82" i="288"/>
  <c r="C23" i="272"/>
  <c r="S67" i="275"/>
  <c r="BB23" i="293"/>
  <c r="A54" i="295"/>
  <c r="V69" i="273"/>
  <c r="A61" i="298"/>
  <c r="V69" i="298"/>
  <c r="A91" i="304"/>
  <c r="C23" i="296"/>
  <c r="AE66" i="271"/>
  <c r="S66" i="298"/>
  <c r="I78" i="289"/>
  <c r="A27" i="296"/>
  <c r="A79" i="291"/>
  <c r="A79" i="294"/>
  <c r="AE67" i="289"/>
  <c r="A79" i="284"/>
  <c r="AE66" i="298"/>
  <c r="A54" i="288"/>
  <c r="S66" i="291"/>
  <c r="W67" i="282"/>
  <c r="V69" i="275"/>
  <c r="A79" i="296"/>
  <c r="A26" i="295"/>
  <c r="A61" i="290"/>
  <c r="BB23" i="292"/>
  <c r="A79" i="297"/>
  <c r="AT23" i="298"/>
  <c r="BB23" i="276"/>
  <c r="W66" i="274"/>
  <c r="I78" i="296"/>
  <c r="S66" i="293"/>
  <c r="V69" i="288"/>
  <c r="W67" i="292"/>
  <c r="AE67" i="278"/>
  <c r="AX23" i="292"/>
  <c r="AE67" i="288"/>
  <c r="A79" i="293"/>
  <c r="W66" i="286"/>
  <c r="BB23" i="282"/>
  <c r="AE66" i="294"/>
  <c r="BB23" i="286"/>
  <c r="C23" i="276"/>
  <c r="A74" i="275"/>
  <c r="A27" i="295"/>
  <c r="BB23" i="284"/>
  <c r="A64" i="298"/>
  <c r="W66" i="293"/>
  <c r="A74" i="272"/>
  <c r="A27" i="283"/>
  <c r="A64" i="297"/>
  <c r="A71" i="302"/>
  <c r="S66" i="285"/>
  <c r="AE67" i="297"/>
  <c r="AE66" i="296"/>
  <c r="A26" i="297"/>
  <c r="A27" i="281"/>
  <c r="A27" i="276"/>
  <c r="A64" i="292"/>
  <c r="A27" i="290"/>
  <c r="A74" i="298"/>
  <c r="A79" i="271"/>
  <c r="A26" i="290"/>
  <c r="A64" i="283"/>
  <c r="BB23" i="280"/>
  <c r="W67" i="287"/>
  <c r="AE67" i="291"/>
  <c r="A64" i="296"/>
  <c r="AX23" i="294"/>
  <c r="A82" i="284"/>
  <c r="I78" i="278"/>
  <c r="A54" i="296"/>
  <c r="C23" i="290"/>
  <c r="W66" i="280"/>
  <c r="A82" i="291"/>
  <c r="A82" i="283"/>
  <c r="AE67" i="277"/>
  <c r="W67" i="288"/>
  <c r="V69" i="272"/>
  <c r="I78" i="293"/>
  <c r="A82" i="287"/>
  <c r="BB23" i="289"/>
  <c r="A61" i="289"/>
  <c r="I78" i="275"/>
  <c r="W67" i="296"/>
  <c r="BB23" i="294"/>
  <c r="AT23" i="291"/>
  <c r="A27" i="284"/>
  <c r="A79" i="289"/>
  <c r="AT23" i="285"/>
  <c r="S67" i="280"/>
  <c r="A54" i="274"/>
  <c r="S67" i="291"/>
  <c r="C23" i="284"/>
  <c r="A79" i="295"/>
  <c r="AE66" i="275"/>
  <c r="S78" i="118"/>
  <c r="A27" i="274"/>
  <c r="S67" i="298"/>
  <c r="AX23" i="293"/>
  <c r="BB23" i="279"/>
  <c r="AX23" i="297"/>
  <c r="A57" i="304"/>
  <c r="W67" i="297"/>
  <c r="BB23" i="297"/>
  <c r="A57" i="118"/>
  <c r="A61" i="274"/>
  <c r="A34" i="306"/>
  <c r="AE67" i="280"/>
  <c r="AT23" i="274"/>
  <c r="W67" i="280"/>
  <c r="S67" i="293"/>
  <c r="W67" i="290"/>
  <c r="C23" i="285"/>
  <c r="A67" i="303"/>
  <c r="AE66" i="273"/>
  <c r="S66" i="294"/>
  <c r="A67" i="304"/>
  <c r="C23" i="275"/>
  <c r="W78" i="302"/>
  <c r="A82" i="272"/>
  <c r="S66" i="281"/>
  <c r="AE66" i="274"/>
  <c r="A74" i="280"/>
  <c r="V69" i="284"/>
  <c r="AX23" i="278"/>
  <c r="AX23" i="271"/>
  <c r="AE67" i="271"/>
  <c r="C24" i="118"/>
  <c r="W66" i="287"/>
  <c r="A82" i="290"/>
  <c r="S66" i="274"/>
  <c r="AX23" i="290"/>
  <c r="A26" i="274"/>
  <c r="I78" i="297"/>
  <c r="S66" i="290"/>
  <c r="A54" i="287"/>
  <c r="W67" i="278"/>
  <c r="S66" i="286"/>
  <c r="W66" i="282"/>
  <c r="A27" i="271"/>
  <c r="A64" i="282"/>
  <c r="AT23" i="282"/>
  <c r="A82" i="297"/>
  <c r="A26" i="280"/>
  <c r="A54" i="278"/>
  <c r="AE66" i="283"/>
  <c r="AT23" i="277"/>
  <c r="A82" i="279"/>
  <c r="AX23" i="285"/>
  <c r="V69" i="292"/>
  <c r="A26" i="273"/>
  <c r="AE67" i="279"/>
  <c r="AE67" i="284"/>
  <c r="AE66" i="280"/>
  <c r="A26" i="287"/>
  <c r="A26" i="294"/>
  <c r="A26" i="291"/>
  <c r="S66" i="289"/>
  <c r="AE67" i="287"/>
  <c r="A79" i="283"/>
  <c r="V69" i="294"/>
  <c r="S67" i="282"/>
  <c r="AN24" i="304"/>
  <c r="S67" i="277"/>
  <c r="A79" i="280"/>
  <c r="W66" i="275"/>
  <c r="A54" i="271"/>
  <c r="BB23" i="298"/>
  <c r="I78" i="271"/>
  <c r="A26" i="271"/>
  <c r="C24" i="303"/>
  <c r="AT23" i="279"/>
  <c r="I78" i="298"/>
  <c r="S67" i="273"/>
  <c r="BB23" i="275"/>
  <c r="C23" i="281"/>
  <c r="C23" i="274"/>
  <c r="W79" i="118"/>
  <c r="AT23" i="289"/>
  <c r="BB23" i="283"/>
  <c r="AT23" i="284"/>
  <c r="AE78" i="304"/>
  <c r="A26" i="275"/>
  <c r="A27" i="291"/>
  <c r="A26" i="283"/>
  <c r="A57" i="303"/>
  <c r="S67" i="287"/>
  <c r="A54" i="291"/>
  <c r="V69" i="291"/>
  <c r="AE67" i="275"/>
  <c r="W67" i="285"/>
  <c r="C23" i="282"/>
  <c r="A54" i="294"/>
  <c r="S79" i="303"/>
  <c r="W67" i="281"/>
  <c r="W66" i="296"/>
  <c r="W66" i="291"/>
  <c r="W66" i="283"/>
  <c r="AT23" i="288"/>
  <c r="A79" i="279"/>
  <c r="A54" i="289"/>
  <c r="I78" i="279"/>
  <c r="W67" i="272"/>
  <c r="AX23" i="275"/>
  <c r="A27" i="286"/>
  <c r="BB23" i="278"/>
  <c r="I78" i="283"/>
  <c r="A64" i="277"/>
  <c r="AE66" i="297"/>
  <c r="AT23" i="290"/>
  <c r="D9" i="306"/>
  <c r="AT23" i="286"/>
  <c r="I78" i="291"/>
  <c r="W78" i="304"/>
  <c r="W79" i="303"/>
  <c r="A61" i="275"/>
  <c r="A64" i="290"/>
  <c r="A79" i="282"/>
  <c r="AV24" i="118"/>
  <c r="V69" i="293"/>
  <c r="BB23" i="290"/>
  <c r="W78" i="118"/>
  <c r="A61" i="271"/>
  <c r="AE66" i="293"/>
  <c r="W66" i="277"/>
  <c r="A74" i="278"/>
  <c r="AE66" i="281"/>
  <c r="A74" i="281"/>
  <c r="A54" i="286"/>
  <c r="A27" i="298"/>
  <c r="A27" i="272"/>
  <c r="A79" i="288"/>
  <c r="S67" i="271"/>
  <c r="I78" i="277"/>
  <c r="A26" i="296"/>
  <c r="V69" i="282"/>
  <c r="AT23" i="281"/>
  <c r="W66" i="271"/>
  <c r="A64" i="288"/>
  <c r="C23" i="280"/>
  <c r="A54" i="292"/>
  <c r="A82" i="285"/>
  <c r="S66" i="288"/>
  <c r="AT23" i="276"/>
  <c r="A61" i="285"/>
  <c r="AX23" i="289"/>
  <c r="BB23" i="271"/>
  <c r="C23" i="295"/>
  <c r="A54" i="290"/>
  <c r="W66" i="278"/>
  <c r="S66" i="275"/>
  <c r="AE67" i="293"/>
  <c r="S66" i="292"/>
  <c r="V69" i="271"/>
  <c r="W66" i="276"/>
  <c r="C23" i="293"/>
  <c r="A26" i="278"/>
  <c r="S67" i="286"/>
  <c r="A64" i="273"/>
  <c r="S67" i="295"/>
  <c r="S78" i="302"/>
  <c r="C23" i="287"/>
  <c r="W67" i="286"/>
  <c r="A64" i="286"/>
  <c r="AE66" i="285"/>
  <c r="A27" i="288"/>
  <c r="A64" i="276"/>
  <c r="A64" i="275"/>
  <c r="AE78" i="118"/>
  <c r="BB23" i="296"/>
  <c r="V69" i="277"/>
  <c r="A26" i="281"/>
  <c r="S78" i="304"/>
  <c r="A82" i="293"/>
  <c r="A82" i="280"/>
  <c r="A74" i="294"/>
  <c r="A54" i="275"/>
  <c r="AE66" i="287"/>
  <c r="A54" i="277"/>
  <c r="A71" i="118"/>
  <c r="AX23" i="272"/>
  <c r="A64" i="289"/>
  <c r="A64" i="285"/>
  <c r="S66" i="284"/>
  <c r="A26" i="286"/>
  <c r="I78" i="273"/>
  <c r="S67" i="276"/>
  <c r="A82" i="296"/>
  <c r="A54" i="279"/>
  <c r="I78" i="292"/>
  <c r="C23" i="286"/>
  <c r="A82" i="278"/>
  <c r="W67" i="293"/>
  <c r="S67" i="288"/>
  <c r="AN24" i="118"/>
  <c r="A26" i="298"/>
  <c r="A64" i="274"/>
  <c r="BB23" i="281"/>
  <c r="AX23" i="280"/>
  <c r="AT23" i="292"/>
  <c r="S66" i="296"/>
  <c r="AE66" i="291"/>
  <c r="S79" i="304"/>
  <c r="W67" i="289"/>
  <c r="C23" i="298"/>
  <c r="I78" i="287"/>
  <c r="A27" i="279"/>
  <c r="I78" i="286"/>
  <c r="A82" i="282"/>
  <c r="S67" i="281"/>
  <c r="V69" i="280"/>
  <c r="A26" i="272"/>
  <c r="C23" i="297"/>
  <c r="A74" i="289"/>
  <c r="W66" i="279"/>
  <c r="V69" i="296"/>
  <c r="BB23" i="274"/>
  <c r="W67" i="295"/>
  <c r="AE79" i="118"/>
  <c r="AI24" i="303"/>
  <c r="AE66" i="276"/>
  <c r="A26" i="282"/>
  <c r="C23" i="289"/>
  <c r="AE79" i="303"/>
  <c r="W78" i="303"/>
  <c r="W66" i="288"/>
  <c r="AT23" i="283"/>
  <c r="BB23" i="295"/>
  <c r="S67" i="272"/>
  <c r="BB23" i="273"/>
  <c r="W79" i="304"/>
  <c r="BB23" i="272"/>
  <c r="W66" i="281"/>
  <c r="A26" i="292"/>
  <c r="A64" i="291"/>
  <c r="W66" i="295"/>
  <c r="V69" i="274"/>
  <c r="A79" i="276"/>
  <c r="A79" i="287"/>
  <c r="S67" i="292"/>
  <c r="BB23" i="287"/>
  <c r="A61" i="282"/>
  <c r="BB23" i="291"/>
  <c r="A64" i="272"/>
  <c r="W67" i="275"/>
  <c r="A79" i="275"/>
  <c r="A27" i="293"/>
  <c r="A79" i="274"/>
  <c r="A54" i="273"/>
  <c r="A27" i="292"/>
  <c r="AX23" i="279"/>
  <c r="A3" i="307"/>
  <c r="V69" i="276"/>
  <c r="V69" i="285"/>
  <c r="AE66" i="279"/>
  <c r="AT23" i="293"/>
  <c r="AT23" i="273"/>
  <c r="A91" i="303"/>
  <c r="A61" i="284"/>
  <c r="A61" i="272"/>
  <c r="I78" i="294"/>
  <c r="AT23" i="294"/>
  <c r="AE78" i="302"/>
  <c r="C24" i="302"/>
  <c r="A54" i="276"/>
  <c r="AV24" i="304"/>
  <c r="A61" i="278"/>
  <c r="A26" i="279"/>
  <c r="A82" i="294"/>
  <c r="I78" i="295"/>
  <c r="W67" i="277"/>
  <c r="A26" i="293"/>
  <c r="A61" i="280"/>
  <c r="S66" i="273"/>
  <c r="A26" i="289"/>
  <c r="A82" i="292"/>
  <c r="AE67" i="274"/>
  <c r="A64" i="281"/>
  <c r="A26" i="277"/>
  <c r="V69" i="278"/>
  <c r="AX23" i="288"/>
  <c r="W67" i="274"/>
  <c r="A74" i="282"/>
  <c r="S66" i="283"/>
  <c r="S66" i="271"/>
  <c r="AX23" i="298"/>
  <c r="A67" i="302"/>
  <c r="V69" i="286"/>
  <c r="S66" i="278"/>
  <c r="S67" i="290"/>
  <c r="W67" i="276"/>
  <c r="C23" i="273"/>
  <c r="A61" i="276"/>
  <c r="A64" i="287"/>
  <c r="A74" i="273"/>
  <c r="A27" i="273"/>
  <c r="C23" i="271"/>
  <c r="AE67" i="276"/>
  <c r="AT23" i="296"/>
  <c r="V69" i="287"/>
  <c r="A79" i="281"/>
  <c r="AT23" i="295"/>
  <c r="S67" i="283"/>
  <c r="S79" i="118"/>
  <c r="AX23" i="295"/>
  <c r="AE66" i="295"/>
  <c r="V69" i="295"/>
  <c r="A54" i="281"/>
  <c r="A35" i="306"/>
  <c r="S66" i="279"/>
  <c r="A71" i="304"/>
  <c r="S66" i="287"/>
  <c r="A61" i="295"/>
  <c r="I78" i="274"/>
  <c r="A54" i="272"/>
  <c r="BB23" i="285"/>
  <c r="S67" i="285"/>
  <c r="A64" i="279"/>
  <c r="A27" i="294"/>
  <c r="BB23" i="288"/>
  <c r="V69" i="297"/>
  <c r="AE67" i="298"/>
  <c r="W67" i="271"/>
  <c r="S78" i="303"/>
  <c r="AE67" i="273"/>
  <c r="C23" i="283"/>
  <c r="A74" i="276"/>
  <c r="S66" i="282"/>
  <c r="AE67" i="286"/>
  <c r="AE79" i="302"/>
  <c r="AX23" i="274"/>
  <c r="W66" i="272"/>
  <c r="A74" i="277"/>
  <c r="AN24" i="302"/>
  <c r="S67" i="296"/>
  <c r="S67" i="279"/>
  <c r="A61" i="294"/>
  <c r="AT23" i="297"/>
  <c r="A54" i="284"/>
  <c r="A79" i="285"/>
  <c r="AI24" i="304"/>
  <c r="W79" i="302"/>
  <c r="C23" i="277"/>
  <c r="C23" i="278"/>
  <c r="AX23" i="277"/>
  <c r="I78" i="282"/>
  <c r="AE67" i="296"/>
  <c r="W67" i="284"/>
  <c r="V69" i="281"/>
  <c r="W66" i="284"/>
  <c r="A54" i="283"/>
  <c r="AE67" i="283"/>
  <c r="C23" i="292"/>
  <c r="A82" i="273"/>
  <c r="V69" i="283"/>
  <c r="A4" i="306"/>
  <c r="V69" i="279"/>
  <c r="A82" i="277"/>
  <c r="A54" i="297"/>
  <c r="AE67" i="281"/>
  <c r="A82" i="276"/>
  <c r="AX23" i="291"/>
  <c r="AE66" i="288"/>
  <c r="A74" i="279"/>
  <c r="A82" i="205"/>
  <c r="W66" i="297"/>
  <c r="A74" i="284"/>
  <c r="I78" i="285"/>
  <c r="AE67" i="294"/>
  <c r="A27" i="297"/>
  <c r="AE78" i="303"/>
  <c r="V69" i="205"/>
  <c r="AE66" i="205"/>
  <c r="AT23" i="205"/>
  <c r="AE67" i="205"/>
  <c r="S66" i="205"/>
  <c r="AX23" i="205"/>
  <c r="A79" i="205"/>
  <c r="A26" i="205"/>
  <c r="A27" i="205"/>
  <c r="I78" i="205"/>
  <c r="W67" i="205"/>
  <c r="A61" i="205"/>
  <c r="BB23" i="205"/>
  <c r="C23" i="205"/>
  <c r="W66" i="205"/>
  <c r="S67" i="205"/>
  <c r="A64" i="205"/>
  <c r="A54" i="205"/>
  <c r="F331" i="314" l="1"/>
  <c r="F330" i="318"/>
  <c r="F236" i="314"/>
  <c r="F235" i="318"/>
  <c r="F128" i="314"/>
  <c r="F127" i="318"/>
  <c r="F32" i="314"/>
  <c r="F31" i="318"/>
  <c r="N127" i="314"/>
  <c r="O128" i="314"/>
  <c r="O33" i="314"/>
  <c r="N33" i="314" s="1"/>
  <c r="O334" i="314"/>
  <c r="N334" i="314" s="1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F332" i="314" l="1"/>
  <c r="F331" i="318"/>
  <c r="F237" i="314"/>
  <c r="F236" i="318"/>
  <c r="F129" i="314"/>
  <c r="F128" i="318"/>
  <c r="F33" i="314"/>
  <c r="F32" i="318"/>
  <c r="N128" i="314"/>
  <c r="O129" i="314"/>
  <c r="O34" i="314"/>
  <c r="N34" i="314" s="1"/>
  <c r="O335" i="314"/>
  <c r="N335" i="314" s="1"/>
  <c r="BX58" i="200"/>
  <c r="BC8" i="200"/>
  <c r="BC6" i="200"/>
  <c r="DH6" i="200" s="1"/>
  <c r="BC4" i="200"/>
  <c r="DH4" i="200" s="1"/>
  <c r="A4" i="200"/>
  <c r="BC2" i="200"/>
  <c r="F333" i="314" l="1"/>
  <c r="F332" i="318"/>
  <c r="F238" i="314"/>
  <c r="F237" i="318"/>
  <c r="F130" i="314"/>
  <c r="F129" i="318"/>
  <c r="F34" i="314"/>
  <c r="F33" i="318"/>
  <c r="N129" i="314"/>
  <c r="O130" i="314"/>
  <c r="O35" i="314"/>
  <c r="N35" i="314" s="1"/>
  <c r="O336" i="314"/>
  <c r="N336" i="314" s="1"/>
  <c r="A27" i="118"/>
  <c r="D638" i="153"/>
  <c r="D638" i="11"/>
  <c r="F334" i="314" l="1"/>
  <c r="F333" i="318"/>
  <c r="F239" i="314"/>
  <c r="F238" i="318"/>
  <c r="F131" i="314"/>
  <c r="F130" i="318"/>
  <c r="F35" i="314"/>
  <c r="F34" i="318"/>
  <c r="N130" i="314"/>
  <c r="O131" i="314"/>
  <c r="O36" i="314"/>
  <c r="N36" i="314" s="1"/>
  <c r="O337" i="314"/>
  <c r="N337" i="314" s="1"/>
  <c r="M23" i="117"/>
  <c r="J28" i="117"/>
  <c r="J18" i="117"/>
  <c r="J25" i="117"/>
  <c r="J19" i="117"/>
  <c r="CJ30" i="175"/>
  <c r="Q25" i="171"/>
  <c r="BN25" i="171"/>
  <c r="A61" i="286"/>
  <c r="A61" i="287"/>
  <c r="A61" i="293"/>
  <c r="A61" i="296"/>
  <c r="A74" i="291"/>
  <c r="F335" i="314" l="1"/>
  <c r="F334" i="318"/>
  <c r="F240" i="314"/>
  <c r="F239" i="318"/>
  <c r="F132" i="314"/>
  <c r="F131" i="318"/>
  <c r="F36" i="314"/>
  <c r="F35" i="318"/>
  <c r="N131" i="314"/>
  <c r="O132" i="314"/>
  <c r="O37" i="314"/>
  <c r="N37" i="314" s="1"/>
  <c r="O338" i="314"/>
  <c r="N338" i="314" s="1"/>
  <c r="A24" i="154"/>
  <c r="BC22" i="154"/>
  <c r="A20" i="154"/>
  <c r="AW18" i="154"/>
  <c r="F336" i="314" l="1"/>
  <c r="F335" i="318"/>
  <c r="F241" i="314"/>
  <c r="F240" i="318"/>
  <c r="F133" i="314"/>
  <c r="F132" i="318"/>
  <c r="F37" i="314"/>
  <c r="F36" i="318"/>
  <c r="N132" i="314"/>
  <c r="O133" i="314"/>
  <c r="O38" i="314"/>
  <c r="N38" i="314" s="1"/>
  <c r="O339" i="314"/>
  <c r="N339" i="314" s="1"/>
  <c r="A18" i="1"/>
  <c r="AT16" i="1"/>
  <c r="F337" i="314" l="1"/>
  <c r="F336" i="318"/>
  <c r="F242" i="314"/>
  <c r="F241" i="318"/>
  <c r="F134" i="314"/>
  <c r="F133" i="318"/>
  <c r="F38" i="314"/>
  <c r="F37" i="318"/>
  <c r="N133" i="314"/>
  <c r="O134" i="314"/>
  <c r="O39" i="314"/>
  <c r="N39" i="314" s="1"/>
  <c r="O340" i="314"/>
  <c r="N340" i="314" s="1"/>
  <c r="J23" i="117"/>
  <c r="M22" i="117"/>
  <c r="A74" i="290"/>
  <c r="A61" i="291"/>
  <c r="F338" i="314" l="1"/>
  <c r="F337" i="318"/>
  <c r="F243" i="314"/>
  <c r="F242" i="318"/>
  <c r="F135" i="314"/>
  <c r="F134" i="318"/>
  <c r="F39" i="314"/>
  <c r="F38" i="318"/>
  <c r="N134" i="314"/>
  <c r="O135" i="314"/>
  <c r="O40" i="314"/>
  <c r="N40" i="314" s="1"/>
  <c r="O341" i="314"/>
  <c r="N341" i="314" s="1"/>
  <c r="J29" i="117"/>
  <c r="A18" i="171"/>
  <c r="BC16" i="171"/>
  <c r="AG13" i="171"/>
  <c r="BC23" i="145"/>
  <c r="A21" i="145"/>
  <c r="AW19" i="145"/>
  <c r="AD15" i="145"/>
  <c r="AE14" i="154"/>
  <c r="A61" i="297"/>
  <c r="F339" i="314" l="1"/>
  <c r="F338" i="318"/>
  <c r="F244" i="314"/>
  <c r="F243" i="318"/>
  <c r="F136" i="314"/>
  <c r="F135" i="318"/>
  <c r="F40" i="314"/>
  <c r="F39" i="318"/>
  <c r="N135" i="314"/>
  <c r="O136" i="314"/>
  <c r="O41" i="314"/>
  <c r="N41" i="314" s="1"/>
  <c r="O342" i="314"/>
  <c r="N342" i="314" s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648" i="153"/>
  <c r="D648" i="153"/>
  <c r="D644" i="153"/>
  <c r="F340" i="314" l="1"/>
  <c r="F339" i="318"/>
  <c r="F245" i="314"/>
  <c r="F244" i="318"/>
  <c r="F137" i="314"/>
  <c r="F136" i="318"/>
  <c r="F41" i="314"/>
  <c r="F40" i="318"/>
  <c r="N136" i="314"/>
  <c r="O137" i="314"/>
  <c r="O42" i="314"/>
  <c r="N42" i="314" s="1"/>
  <c r="O343" i="314"/>
  <c r="N343" i="314" s="1"/>
  <c r="J646" i="11"/>
  <c r="D646" i="11"/>
  <c r="D644" i="11"/>
  <c r="F341" i="314" l="1"/>
  <c r="F340" i="318"/>
  <c r="F246" i="314"/>
  <c r="F245" i="318"/>
  <c r="F138" i="314"/>
  <c r="F137" i="318"/>
  <c r="F42" i="314"/>
  <c r="F41" i="318"/>
  <c r="N137" i="314"/>
  <c r="O138" i="314"/>
  <c r="O43" i="314"/>
  <c r="N43" i="314" s="1"/>
  <c r="O344" i="314"/>
  <c r="N344" i="314" s="1"/>
  <c r="J43" i="117"/>
  <c r="J42" i="117"/>
  <c r="F342" i="314" l="1"/>
  <c r="F341" i="318"/>
  <c r="F247" i="314"/>
  <c r="F246" i="318"/>
  <c r="F139" i="314"/>
  <c r="F138" i="318"/>
  <c r="F43" i="314"/>
  <c r="F42" i="318"/>
  <c r="N138" i="314"/>
  <c r="O139" i="314"/>
  <c r="O44" i="314"/>
  <c r="N44" i="314" s="1"/>
  <c r="O345" i="314"/>
  <c r="N345" i="314" s="1"/>
  <c r="A14" i="100"/>
  <c r="F343" i="314" l="1"/>
  <c r="F342" i="318"/>
  <c r="F248" i="314"/>
  <c r="F247" i="318"/>
  <c r="F140" i="314"/>
  <c r="F139" i="318"/>
  <c r="F44" i="314"/>
  <c r="F43" i="318"/>
  <c r="N139" i="314"/>
  <c r="O140" i="314"/>
  <c r="O45" i="314"/>
  <c r="N45" i="314" s="1"/>
  <c r="O346" i="314"/>
  <c r="N346" i="314" s="1"/>
  <c r="A19" i="112"/>
  <c r="A20" i="112"/>
  <c r="A21" i="110"/>
  <c r="A20" i="110"/>
  <c r="D23" i="143"/>
  <c r="F344" i="314" l="1"/>
  <c r="F343" i="318"/>
  <c r="F249" i="314"/>
  <c r="F248" i="318"/>
  <c r="F141" i="314"/>
  <c r="F140" i="318"/>
  <c r="F45" i="314"/>
  <c r="F44" i="318"/>
  <c r="N140" i="314"/>
  <c r="O141" i="314"/>
  <c r="O46" i="314"/>
  <c r="N46" i="314" s="1"/>
  <c r="O347" i="314"/>
  <c r="N347" i="314" s="1"/>
  <c r="M41" i="117"/>
  <c r="M40" i="117"/>
  <c r="F345" i="314" l="1"/>
  <c r="F344" i="318"/>
  <c r="F250" i="314"/>
  <c r="F249" i="318"/>
  <c r="F142" i="314"/>
  <c r="F141" i="318"/>
  <c r="F46" i="314"/>
  <c r="F45" i="318"/>
  <c r="N141" i="314"/>
  <c r="O142" i="314"/>
  <c r="O47" i="314"/>
  <c r="N47" i="314" s="1"/>
  <c r="O348" i="314"/>
  <c r="N348" i="314" s="1"/>
  <c r="G9" i="109"/>
  <c r="F346" i="314" l="1"/>
  <c r="F345" i="318"/>
  <c r="F251" i="314"/>
  <c r="F250" i="318"/>
  <c r="F143" i="314"/>
  <c r="F142" i="318"/>
  <c r="F47" i="314"/>
  <c r="F46" i="318"/>
  <c r="N142" i="314"/>
  <c r="O143" i="314"/>
  <c r="O48" i="314"/>
  <c r="N48" i="314" s="1"/>
  <c r="O349" i="314"/>
  <c r="N349" i="314" s="1"/>
  <c r="J20" i="117"/>
  <c r="J41" i="117"/>
  <c r="A61" i="288"/>
  <c r="F347" i="314" l="1"/>
  <c r="F346" i="318"/>
  <c r="F252" i="314"/>
  <c r="F251" i="318"/>
  <c r="F144" i="314"/>
  <c r="F143" i="318"/>
  <c r="F48" i="314"/>
  <c r="F47" i="318"/>
  <c r="N143" i="314"/>
  <c r="O144" i="314"/>
  <c r="O49" i="314"/>
  <c r="N49" i="314" s="1"/>
  <c r="O350" i="314"/>
  <c r="N350" i="314" s="1"/>
  <c r="J46" i="117"/>
  <c r="F348" i="314" l="1"/>
  <c r="F347" i="318"/>
  <c r="F253" i="314"/>
  <c r="F252" i="318"/>
  <c r="F145" i="314"/>
  <c r="F144" i="318"/>
  <c r="F49" i="314"/>
  <c r="F48" i="318"/>
  <c r="N144" i="314"/>
  <c r="O145" i="314"/>
  <c r="O50" i="314"/>
  <c r="N50" i="314" s="1"/>
  <c r="O351" i="314"/>
  <c r="N351" i="314" s="1"/>
  <c r="M42" i="117"/>
  <c r="F349" i="314" l="1"/>
  <c r="F348" i="318"/>
  <c r="F254" i="314"/>
  <c r="F253" i="318"/>
  <c r="F146" i="314"/>
  <c r="F145" i="318"/>
  <c r="F50" i="314"/>
  <c r="F49" i="318"/>
  <c r="N145" i="314"/>
  <c r="O146" i="314"/>
  <c r="O51" i="314"/>
  <c r="N51" i="314" s="1"/>
  <c r="O352" i="314"/>
  <c r="N352" i="314" s="1"/>
  <c r="J45" i="117"/>
  <c r="J44" i="117"/>
  <c r="J40" i="117"/>
  <c r="M46" i="117"/>
  <c r="M45" i="117"/>
  <c r="M43" i="117"/>
  <c r="M39" i="117"/>
  <c r="F350" i="314" l="1"/>
  <c r="F349" i="318"/>
  <c r="F255" i="314"/>
  <c r="F254" i="318"/>
  <c r="F147" i="314"/>
  <c r="F146" i="318"/>
  <c r="F51" i="314"/>
  <c r="F50" i="318"/>
  <c r="N146" i="314"/>
  <c r="O147" i="314"/>
  <c r="O52" i="314"/>
  <c r="N52" i="314" s="1"/>
  <c r="O353" i="314"/>
  <c r="N353" i="314" s="1"/>
  <c r="CJ67" i="1"/>
  <c r="Z75" i="1" s="1"/>
  <c r="F351" i="314" l="1"/>
  <c r="F350" i="318"/>
  <c r="F256" i="314"/>
  <c r="F255" i="318"/>
  <c r="F148" i="314"/>
  <c r="F147" i="318"/>
  <c r="F52" i="314"/>
  <c r="F51" i="318"/>
  <c r="N147" i="314"/>
  <c r="O148" i="314"/>
  <c r="O53" i="314"/>
  <c r="N53" i="314" s="1"/>
  <c r="O354" i="314"/>
  <c r="N354" i="314" s="1"/>
  <c r="F6" i="114"/>
  <c r="BE6" i="145"/>
  <c r="F24" i="117"/>
  <c r="F22" i="117"/>
  <c r="AE66" i="292"/>
  <c r="AE66" i="290"/>
  <c r="F352" i="314" l="1"/>
  <c r="F351" i="318"/>
  <c r="F257" i="314"/>
  <c r="F256" i="318"/>
  <c r="F149" i="314"/>
  <c r="F148" i="318"/>
  <c r="F53" i="314"/>
  <c r="F52" i="318"/>
  <c r="N148" i="314"/>
  <c r="O149" i="314"/>
  <c r="O54" i="314"/>
  <c r="N54" i="314" s="1"/>
  <c r="O355" i="314"/>
  <c r="N355" i="314" s="1"/>
  <c r="BC7" i="175"/>
  <c r="BC5" i="175"/>
  <c r="DH5" i="175" s="1"/>
  <c r="BC3" i="175"/>
  <c r="DH3" i="175" s="1"/>
  <c r="A3" i="175"/>
  <c r="BH1" i="175"/>
  <c r="F353" i="314" l="1"/>
  <c r="F352" i="318"/>
  <c r="F258" i="314"/>
  <c r="F257" i="318"/>
  <c r="F150" i="314"/>
  <c r="F149" i="318"/>
  <c r="F54" i="314"/>
  <c r="F53" i="318"/>
  <c r="N149" i="314"/>
  <c r="O150" i="314"/>
  <c r="O55" i="314"/>
  <c r="N55" i="314" s="1"/>
  <c r="O356" i="314"/>
  <c r="N356" i="314" s="1"/>
  <c r="A15" i="112"/>
  <c r="C19" i="114"/>
  <c r="A16" i="110"/>
  <c r="BE8" i="145"/>
  <c r="F354" i="314" l="1"/>
  <c r="F353" i="318"/>
  <c r="F259" i="314"/>
  <c r="F258" i="318"/>
  <c r="F151" i="314"/>
  <c r="F150" i="318"/>
  <c r="F55" i="314"/>
  <c r="F54" i="318"/>
  <c r="N150" i="314"/>
  <c r="O151" i="314"/>
  <c r="O56" i="314"/>
  <c r="N56" i="314" s="1"/>
  <c r="O357" i="314"/>
  <c r="N357" i="314" s="1"/>
  <c r="A20" i="114"/>
  <c r="A17" i="110"/>
  <c r="A16" i="112"/>
  <c r="C13" i="133"/>
  <c r="F355" i="314" l="1"/>
  <c r="F354" i="318"/>
  <c r="F260" i="314"/>
  <c r="F259" i="318"/>
  <c r="F152" i="314"/>
  <c r="F151" i="318"/>
  <c r="F56" i="314"/>
  <c r="F55" i="318"/>
  <c r="N151" i="314"/>
  <c r="O152" i="314"/>
  <c r="O57" i="314"/>
  <c r="N57" i="314" s="1"/>
  <c r="O358" i="314"/>
  <c r="N358" i="314" s="1"/>
  <c r="H58" i="110"/>
  <c r="F21" i="109"/>
  <c r="H52" i="112"/>
  <c r="H42" i="114"/>
  <c r="F356" i="314" l="1"/>
  <c r="F355" i="318"/>
  <c r="F261" i="314"/>
  <c r="F260" i="318"/>
  <c r="F153" i="314"/>
  <c r="F152" i="318"/>
  <c r="F57" i="314"/>
  <c r="F56" i="318"/>
  <c r="N152" i="314"/>
  <c r="O153" i="314"/>
  <c r="O58" i="314"/>
  <c r="N58" i="314" s="1"/>
  <c r="O359" i="314"/>
  <c r="N359" i="314" s="1"/>
  <c r="A13" i="118"/>
  <c r="A11" i="118"/>
  <c r="A23" i="171"/>
  <c r="BD8" i="171"/>
  <c r="BD6" i="171"/>
  <c r="DH6" i="171" s="1"/>
  <c r="BD4" i="171"/>
  <c r="DH4" i="171" s="1"/>
  <c r="A4" i="171"/>
  <c r="BD2" i="171"/>
  <c r="J651" i="11"/>
  <c r="J649" i="11"/>
  <c r="D651" i="11"/>
  <c r="D649" i="11"/>
  <c r="F357" i="314" l="1"/>
  <c r="F356" i="318"/>
  <c r="F262" i="314"/>
  <c r="F261" i="318"/>
  <c r="F154" i="314"/>
  <c r="F153" i="318"/>
  <c r="F58" i="314"/>
  <c r="F57" i="318"/>
  <c r="N153" i="314"/>
  <c r="O154" i="314"/>
  <c r="O59" i="314"/>
  <c r="N59" i="314" s="1"/>
  <c r="O360" i="314"/>
  <c r="N360" i="314" s="1"/>
  <c r="J37" i="117"/>
  <c r="J24" i="117"/>
  <c r="A61" i="292"/>
  <c r="F358" i="314" l="1"/>
  <c r="F357" i="318"/>
  <c r="F263" i="314"/>
  <c r="F262" i="318"/>
  <c r="F155" i="314"/>
  <c r="F154" i="318"/>
  <c r="F59" i="314"/>
  <c r="F58" i="318"/>
  <c r="N154" i="314"/>
  <c r="O155" i="314"/>
  <c r="O60" i="314"/>
  <c r="N60" i="314" s="1"/>
  <c r="O361" i="314"/>
  <c r="N361" i="314" s="1"/>
  <c r="M36" i="117"/>
  <c r="M28" i="117"/>
  <c r="M27" i="117"/>
  <c r="M20" i="117"/>
  <c r="M19" i="117"/>
  <c r="M18" i="117"/>
  <c r="M17" i="117"/>
  <c r="A74" i="288"/>
  <c r="A74" i="296"/>
  <c r="A74" i="287"/>
  <c r="A74" i="285"/>
  <c r="A74" i="286"/>
  <c r="A74" i="295"/>
  <c r="F359" i="314" l="1"/>
  <c r="F358" i="318"/>
  <c r="F264" i="314"/>
  <c r="F263" i="318"/>
  <c r="F156" i="314"/>
  <c r="F155" i="318"/>
  <c r="F60" i="314"/>
  <c r="F59" i="318"/>
  <c r="N155" i="314"/>
  <c r="O156" i="314"/>
  <c r="O61" i="314"/>
  <c r="N61" i="314" s="1"/>
  <c r="O362" i="314"/>
  <c r="N362" i="314" s="1"/>
  <c r="M31" i="117"/>
  <c r="M32" i="117"/>
  <c r="M25" i="117"/>
  <c r="M24" i="117"/>
  <c r="A91" i="302"/>
  <c r="A74" i="293"/>
  <c r="A91" i="118"/>
  <c r="A74" i="292"/>
  <c r="F360" i="314" l="1"/>
  <c r="F359" i="318"/>
  <c r="F265" i="314"/>
  <c r="F264" i="318"/>
  <c r="F157" i="314"/>
  <c r="F156" i="318"/>
  <c r="F61" i="314"/>
  <c r="F60" i="318"/>
  <c r="N156" i="314"/>
  <c r="O157" i="314"/>
  <c r="O62" i="314"/>
  <c r="N62" i="314" s="1"/>
  <c r="O363" i="314"/>
  <c r="N363" i="314" s="1"/>
  <c r="BH6" i="148"/>
  <c r="F361" i="314" l="1"/>
  <c r="F360" i="318"/>
  <c r="F266" i="314"/>
  <c r="F265" i="318"/>
  <c r="F158" i="314"/>
  <c r="F157" i="318"/>
  <c r="F62" i="314"/>
  <c r="F61" i="318"/>
  <c r="N157" i="314"/>
  <c r="O158" i="314"/>
  <c r="O63" i="314"/>
  <c r="N63" i="314" s="1"/>
  <c r="O364" i="314"/>
  <c r="N364" i="314" s="1"/>
  <c r="BE6" i="139"/>
  <c r="DH6" i="145"/>
  <c r="BC6" i="154"/>
  <c r="F362" i="314" l="1"/>
  <c r="F361" i="318"/>
  <c r="F267" i="314"/>
  <c r="F266" i="318"/>
  <c r="F159" i="314"/>
  <c r="F158" i="318"/>
  <c r="F63" i="314"/>
  <c r="F62" i="318"/>
  <c r="N158" i="314"/>
  <c r="O159" i="314"/>
  <c r="O64" i="314"/>
  <c r="N64" i="314" s="1"/>
  <c r="O365" i="314"/>
  <c r="N365" i="314" s="1"/>
  <c r="DH6" i="154"/>
  <c r="F363" i="314" l="1"/>
  <c r="F362" i="318"/>
  <c r="F268" i="314"/>
  <c r="F267" i="318"/>
  <c r="F160" i="314"/>
  <c r="F159" i="318"/>
  <c r="F64" i="314"/>
  <c r="F63" i="318"/>
  <c r="N159" i="314"/>
  <c r="O160" i="314"/>
  <c r="O65" i="314"/>
  <c r="N65" i="314" s="1"/>
  <c r="O366" i="314"/>
  <c r="N366" i="314" s="1"/>
  <c r="A28" i="118"/>
  <c r="A15" i="136"/>
  <c r="A16" i="148"/>
  <c r="A14" i="149"/>
  <c r="A14" i="1"/>
  <c r="F364" i="314" l="1"/>
  <c r="F363" i="318"/>
  <c r="F269" i="314"/>
  <c r="F268" i="318"/>
  <c r="F161" i="314"/>
  <c r="F160" i="318"/>
  <c r="F65" i="314"/>
  <c r="F64" i="318"/>
  <c r="N160" i="314"/>
  <c r="O161" i="314"/>
  <c r="O66" i="314"/>
  <c r="N66" i="314" s="1"/>
  <c r="O367" i="314"/>
  <c r="N367" i="314" s="1"/>
  <c r="CJ28" i="175"/>
  <c r="A15" i="171"/>
  <c r="CJ28" i="150"/>
  <c r="CJ28" i="148"/>
  <c r="CJ45" i="136"/>
  <c r="I25" i="149"/>
  <c r="F365" i="314" l="1"/>
  <c r="F364" i="318"/>
  <c r="F270" i="314"/>
  <c r="F269" i="318"/>
  <c r="F162" i="314"/>
  <c r="F161" i="318"/>
  <c r="F66" i="314"/>
  <c r="F65" i="318"/>
  <c r="N161" i="314"/>
  <c r="O162" i="314"/>
  <c r="O67" i="314"/>
  <c r="N67" i="314" s="1"/>
  <c r="O368" i="314"/>
  <c r="N368" i="314" s="1"/>
  <c r="J638" i="11"/>
  <c r="J638" i="153"/>
  <c r="H25" i="133"/>
  <c r="F366" i="314" l="1"/>
  <c r="F365" i="318"/>
  <c r="F271" i="314"/>
  <c r="F270" i="318"/>
  <c r="F163" i="314"/>
  <c r="F162" i="318"/>
  <c r="F67" i="314"/>
  <c r="F66" i="318"/>
  <c r="N162" i="314"/>
  <c r="O163" i="314"/>
  <c r="O68" i="314"/>
  <c r="N68" i="314" s="1"/>
  <c r="O369" i="314"/>
  <c r="N369" i="314" s="1"/>
  <c r="B24" i="149"/>
  <c r="F367" i="314" l="1"/>
  <c r="F366" i="318"/>
  <c r="F272" i="314"/>
  <c r="F271" i="318"/>
  <c r="F164" i="314"/>
  <c r="F163" i="318"/>
  <c r="F68" i="314"/>
  <c r="F67" i="318"/>
  <c r="N163" i="314"/>
  <c r="O164" i="314"/>
  <c r="O69" i="314"/>
  <c r="N69" i="314" s="1"/>
  <c r="O370" i="314"/>
  <c r="N370" i="314" s="1"/>
  <c r="A41" i="118"/>
  <c r="A61" i="118"/>
  <c r="AD59" i="118"/>
  <c r="A82" i="118"/>
  <c r="F368" i="314" l="1"/>
  <c r="F367" i="318"/>
  <c r="F273" i="314"/>
  <c r="F272" i="318"/>
  <c r="F165" i="314"/>
  <c r="F164" i="318"/>
  <c r="F69" i="314"/>
  <c r="F68" i="318"/>
  <c r="N164" i="314"/>
  <c r="O165" i="314"/>
  <c r="O70" i="314"/>
  <c r="N70" i="314" s="1"/>
  <c r="O371" i="314"/>
  <c r="N371" i="314" s="1"/>
  <c r="CJ69" i="1"/>
  <c r="BN26" i="136"/>
  <c r="Q26" i="136"/>
  <c r="A37" i="1"/>
  <c r="A16" i="118"/>
  <c r="A18" i="118"/>
  <c r="F369" i="314" l="1"/>
  <c r="F368" i="318"/>
  <c r="F274" i="314"/>
  <c r="F273" i="318"/>
  <c r="F166" i="314"/>
  <c r="F165" i="318"/>
  <c r="F70" i="314"/>
  <c r="F69" i="318"/>
  <c r="N165" i="314"/>
  <c r="O166" i="314"/>
  <c r="O71" i="314"/>
  <c r="N71" i="314" s="1"/>
  <c r="O372" i="314"/>
  <c r="N372" i="314" s="1"/>
  <c r="A53" i="118"/>
  <c r="A6" i="118"/>
  <c r="A3" i="118"/>
  <c r="F370" i="314" l="1"/>
  <c r="F369" i="318"/>
  <c r="F275" i="314"/>
  <c r="F274" i="318"/>
  <c r="F167" i="314"/>
  <c r="F166" i="318"/>
  <c r="F71" i="314"/>
  <c r="F70" i="318"/>
  <c r="N166" i="314"/>
  <c r="O167" i="314"/>
  <c r="O72" i="314"/>
  <c r="N72" i="314" s="1"/>
  <c r="O373" i="314"/>
  <c r="N373" i="314" s="1"/>
  <c r="F6" i="133"/>
  <c r="N6" i="133" s="1"/>
  <c r="F7" i="111"/>
  <c r="N7" i="111" s="1"/>
  <c r="G6" i="113"/>
  <c r="O6" i="113" s="1"/>
  <c r="E18" i="111"/>
  <c r="A23" i="112"/>
  <c r="A24" i="110"/>
  <c r="F371" i="314" l="1"/>
  <c r="F370" i="318"/>
  <c r="F276" i="314"/>
  <c r="F275" i="318"/>
  <c r="F168" i="314"/>
  <c r="F167" i="318"/>
  <c r="F72" i="314"/>
  <c r="F71" i="318"/>
  <c r="N167" i="314"/>
  <c r="O168" i="314"/>
  <c r="O73" i="314"/>
  <c r="N73" i="314" s="1"/>
  <c r="O374" i="314"/>
  <c r="N374" i="314" s="1"/>
  <c r="BB6" i="136"/>
  <c r="DH6" i="136" s="1"/>
  <c r="BC6" i="135"/>
  <c r="DH6" i="135" s="1"/>
  <c r="F372" i="314" l="1"/>
  <c r="F371" i="318"/>
  <c r="F277" i="314"/>
  <c r="F276" i="318"/>
  <c r="F169" i="314"/>
  <c r="F168" i="318"/>
  <c r="F73" i="314"/>
  <c r="F72" i="318"/>
  <c r="N168" i="314"/>
  <c r="O169" i="314"/>
  <c r="O74" i="314"/>
  <c r="N74" i="314" s="1"/>
  <c r="O375" i="314"/>
  <c r="N375" i="314" s="1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Q9" i="11"/>
  <c r="E6" i="143"/>
  <c r="Q6" i="143" s="1"/>
  <c r="BA9" i="6"/>
  <c r="DH9" i="6" s="1"/>
  <c r="BB6" i="1"/>
  <c r="DH6" i="1" s="1"/>
  <c r="F373" i="314" l="1"/>
  <c r="F372" i="318"/>
  <c r="F278" i="314"/>
  <c r="F277" i="318"/>
  <c r="F170" i="314"/>
  <c r="F169" i="318"/>
  <c r="F74" i="314"/>
  <c r="F73" i="318"/>
  <c r="N169" i="314"/>
  <c r="O170" i="314"/>
  <c r="O75" i="314"/>
  <c r="N75" i="314" s="1"/>
  <c r="O376" i="314"/>
  <c r="N376" i="314" s="1"/>
  <c r="CJ65" i="1"/>
  <c r="CH75" i="1" s="1"/>
  <c r="F374" i="314" l="1"/>
  <c r="F373" i="318"/>
  <c r="F279" i="314"/>
  <c r="F278" i="318"/>
  <c r="F171" i="314"/>
  <c r="F170" i="318"/>
  <c r="F75" i="314"/>
  <c r="F74" i="318"/>
  <c r="N170" i="314"/>
  <c r="O171" i="314"/>
  <c r="O76" i="314"/>
  <c r="N76" i="314" s="1"/>
  <c r="O377" i="314"/>
  <c r="N377" i="314" s="1"/>
  <c r="J644" i="153"/>
  <c r="J644" i="11"/>
  <c r="CF41" i="145"/>
  <c r="H54" i="112"/>
  <c r="H61" i="110"/>
  <c r="J23" i="143"/>
  <c r="J17" i="143"/>
  <c r="J646" i="153"/>
  <c r="D646" i="153"/>
  <c r="F375" i="314" l="1"/>
  <c r="F374" i="318"/>
  <c r="F280" i="314"/>
  <c r="F279" i="318"/>
  <c r="F172" i="314"/>
  <c r="F171" i="318"/>
  <c r="F76" i="314"/>
  <c r="F75" i="318"/>
  <c r="N171" i="314"/>
  <c r="O172" i="314"/>
  <c r="O77" i="314"/>
  <c r="N77" i="314" s="1"/>
  <c r="O378" i="314"/>
  <c r="N378" i="314" s="1"/>
  <c r="M3" i="117"/>
  <c r="M2" i="117"/>
  <c r="A74" i="205"/>
  <c r="A74" i="271"/>
  <c r="F376" i="314" l="1"/>
  <c r="F375" i="318"/>
  <c r="F281" i="314"/>
  <c r="F280" i="318"/>
  <c r="F173" i="314"/>
  <c r="F172" i="318"/>
  <c r="F77" i="314"/>
  <c r="F76" i="318"/>
  <c r="N172" i="314"/>
  <c r="O173" i="314"/>
  <c r="O78" i="314"/>
  <c r="N78" i="314" s="1"/>
  <c r="O379" i="314"/>
  <c r="N379" i="314" s="1"/>
  <c r="D30" i="112"/>
  <c r="DH6" i="148"/>
  <c r="F377" i="314" l="1"/>
  <c r="F376" i="318"/>
  <c r="F282" i="314"/>
  <c r="F281" i="318"/>
  <c r="F174" i="314"/>
  <c r="F173" i="318"/>
  <c r="F78" i="314"/>
  <c r="F77" i="318"/>
  <c r="N173" i="314"/>
  <c r="O174" i="314"/>
  <c r="O79" i="314"/>
  <c r="N79" i="314" s="1"/>
  <c r="O380" i="314"/>
  <c r="N380" i="314" s="1"/>
  <c r="A16" i="154"/>
  <c r="BC8" i="154"/>
  <c r="A4" i="154"/>
  <c r="BC2" i="154"/>
  <c r="BC4" i="154"/>
  <c r="DH4" i="154" s="1"/>
  <c r="AW23" i="154"/>
  <c r="AR19" i="154"/>
  <c r="F378" i="314" l="1"/>
  <c r="F377" i="318"/>
  <c r="F283" i="314"/>
  <c r="F282" i="318"/>
  <c r="F175" i="314"/>
  <c r="F174" i="318"/>
  <c r="F79" i="314"/>
  <c r="F78" i="318"/>
  <c r="N174" i="314"/>
  <c r="O175" i="314"/>
  <c r="O80" i="314"/>
  <c r="N80" i="314" s="1"/>
  <c r="O381" i="314"/>
  <c r="N381" i="314" s="1"/>
  <c r="E11" i="153"/>
  <c r="E7" i="153"/>
  <c r="Q7" i="153" s="1"/>
  <c r="A7" i="153"/>
  <c r="I4" i="153"/>
  <c r="F379" i="314" l="1"/>
  <c r="F378" i="318"/>
  <c r="F284" i="314"/>
  <c r="F283" i="318"/>
  <c r="F176" i="314"/>
  <c r="F175" i="318"/>
  <c r="F80" i="314"/>
  <c r="F79" i="318"/>
  <c r="N175" i="314"/>
  <c r="O176" i="314"/>
  <c r="O81" i="314"/>
  <c r="N81" i="314" s="1"/>
  <c r="O382" i="314"/>
  <c r="N382" i="314" s="1"/>
  <c r="CO6" i="139"/>
  <c r="F380" i="314" l="1"/>
  <c r="F379" i="318"/>
  <c r="F285" i="314"/>
  <c r="F284" i="318"/>
  <c r="F177" i="314"/>
  <c r="F176" i="318"/>
  <c r="F81" i="314"/>
  <c r="F80" i="318"/>
  <c r="N176" i="314"/>
  <c r="O177" i="314"/>
  <c r="O82" i="314"/>
  <c r="N82" i="314" s="1"/>
  <c r="O383" i="314"/>
  <c r="N383" i="314" s="1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F381" i="314" l="1"/>
  <c r="F380" i="318"/>
  <c r="F286" i="314"/>
  <c r="F285" i="318"/>
  <c r="F178" i="314"/>
  <c r="F177" i="318"/>
  <c r="F82" i="314"/>
  <c r="F81" i="318"/>
  <c r="N177" i="314"/>
  <c r="O178" i="314"/>
  <c r="O83" i="314"/>
  <c r="N83" i="314" s="1"/>
  <c r="O384" i="314"/>
  <c r="N384" i="314" s="1"/>
  <c r="A24" i="136"/>
  <c r="F382" i="314" l="1"/>
  <c r="F381" i="318"/>
  <c r="F287" i="314"/>
  <c r="F286" i="318"/>
  <c r="F179" i="314"/>
  <c r="F178" i="318"/>
  <c r="F83" i="314"/>
  <c r="F82" i="318"/>
  <c r="N178" i="314"/>
  <c r="O179" i="314"/>
  <c r="O84" i="314"/>
  <c r="N84" i="314" s="1"/>
  <c r="O385" i="314"/>
  <c r="N385" i="314" s="1"/>
  <c r="CF39" i="145"/>
  <c r="A17" i="145"/>
  <c r="D17" i="143"/>
  <c r="F383" i="314" l="1"/>
  <c r="F382" i="318"/>
  <c r="F288" i="314"/>
  <c r="F287" i="318"/>
  <c r="F180" i="314"/>
  <c r="F179" i="318"/>
  <c r="F84" i="314"/>
  <c r="F83" i="318"/>
  <c r="N179" i="314"/>
  <c r="O180" i="314"/>
  <c r="O85" i="314"/>
  <c r="N85" i="314" s="1"/>
  <c r="O386" i="314"/>
  <c r="N386" i="314" s="1"/>
  <c r="CF43" i="145"/>
  <c r="P29" i="145"/>
  <c r="A25" i="145"/>
  <c r="BE4" i="145"/>
  <c r="DH4" i="145" s="1"/>
  <c r="BE2" i="145"/>
  <c r="A4" i="145"/>
  <c r="I15" i="144"/>
  <c r="D15" i="144"/>
  <c r="F384" i="314" l="1"/>
  <c r="F383" i="318"/>
  <c r="F289" i="314"/>
  <c r="F288" i="318"/>
  <c r="F181" i="314"/>
  <c r="F180" i="318"/>
  <c r="F85" i="314"/>
  <c r="F84" i="318"/>
  <c r="N180" i="314"/>
  <c r="O181" i="314"/>
  <c r="O86" i="314"/>
  <c r="N86" i="314" s="1"/>
  <c r="O387" i="314"/>
  <c r="N387" i="314" s="1"/>
  <c r="E8" i="143"/>
  <c r="A4" i="143"/>
  <c r="E4" i="143"/>
  <c r="Q4" i="143" s="1"/>
  <c r="F385" i="314" l="1"/>
  <c r="F384" i="318"/>
  <c r="F290" i="314"/>
  <c r="F289" i="318"/>
  <c r="F182" i="314"/>
  <c r="F181" i="318"/>
  <c r="F86" i="314"/>
  <c r="F85" i="318"/>
  <c r="N181" i="314"/>
  <c r="O182" i="314"/>
  <c r="O87" i="314"/>
  <c r="N87" i="314" s="1"/>
  <c r="O388" i="314"/>
  <c r="N388" i="314" s="1"/>
  <c r="A32" i="1"/>
  <c r="F386" i="314" l="1"/>
  <c r="F385" i="318"/>
  <c r="F291" i="314"/>
  <c r="F290" i="318"/>
  <c r="F183" i="314"/>
  <c r="F182" i="318"/>
  <c r="F87" i="314"/>
  <c r="F86" i="318"/>
  <c r="N182" i="314"/>
  <c r="O183" i="314"/>
  <c r="O88" i="314"/>
  <c r="N88" i="314" s="1"/>
  <c r="O389" i="314"/>
  <c r="N389" i="314" s="1"/>
  <c r="A33" i="118"/>
  <c r="F387" i="314" l="1"/>
  <c r="F386" i="318"/>
  <c r="F292" i="314"/>
  <c r="F291" i="318"/>
  <c r="F184" i="314"/>
  <c r="F183" i="318"/>
  <c r="F88" i="314"/>
  <c r="F87" i="318"/>
  <c r="N183" i="314"/>
  <c r="O184" i="314"/>
  <c r="O89" i="314"/>
  <c r="N89" i="314" s="1"/>
  <c r="O390" i="314"/>
  <c r="N390" i="314" s="1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Q7" i="11"/>
  <c r="CI29" i="6"/>
  <c r="AF29" i="6"/>
  <c r="BA11" i="6"/>
  <c r="BA5" i="6"/>
  <c r="BA7" i="6"/>
  <c r="DH7" i="6" s="1"/>
  <c r="A7" i="6"/>
  <c r="BB4" i="1"/>
  <c r="DH4" i="1" s="1"/>
  <c r="F388" i="314" l="1"/>
  <c r="F387" i="318"/>
  <c r="F293" i="314"/>
  <c r="F292" i="318"/>
  <c r="F185" i="314"/>
  <c r="F184" i="318"/>
  <c r="F89" i="314"/>
  <c r="F88" i="318"/>
  <c r="N184" i="314"/>
  <c r="O185" i="314"/>
  <c r="O90" i="314"/>
  <c r="N90" i="314" s="1"/>
  <c r="O391" i="314"/>
  <c r="N391" i="314" s="1"/>
  <c r="A18" i="100"/>
  <c r="F389" i="314" l="1"/>
  <c r="F388" i="318"/>
  <c r="F294" i="314"/>
  <c r="F293" i="318"/>
  <c r="F186" i="314"/>
  <c r="F185" i="318"/>
  <c r="F90" i="314"/>
  <c r="F89" i="318"/>
  <c r="N185" i="314"/>
  <c r="O186" i="314"/>
  <c r="O91" i="314"/>
  <c r="N91" i="314" s="1"/>
  <c r="O392" i="314"/>
  <c r="N392" i="314" s="1"/>
  <c r="F8" i="112"/>
  <c r="F390" i="314" l="1"/>
  <c r="F389" i="318"/>
  <c r="F295" i="314"/>
  <c r="F294" i="318"/>
  <c r="F187" i="314"/>
  <c r="F186" i="318"/>
  <c r="F91" i="314"/>
  <c r="F90" i="318"/>
  <c r="N186" i="314"/>
  <c r="O187" i="314"/>
  <c r="O92" i="314"/>
  <c r="N92" i="314" s="1"/>
  <c r="O393" i="314"/>
  <c r="N393" i="314" s="1"/>
  <c r="A22" i="1"/>
  <c r="AZ20" i="1"/>
  <c r="F391" i="314" l="1"/>
  <c r="F390" i="318"/>
  <c r="F296" i="314"/>
  <c r="F295" i="318"/>
  <c r="F188" i="314"/>
  <c r="F187" i="318"/>
  <c r="F92" i="314"/>
  <c r="F91" i="318"/>
  <c r="N187" i="314"/>
  <c r="O188" i="314"/>
  <c r="O93" i="314"/>
  <c r="N93" i="314" s="1"/>
  <c r="O394" i="314"/>
  <c r="N394" i="314" s="1"/>
  <c r="F3" i="111"/>
  <c r="A5" i="111"/>
  <c r="F392" i="314" l="1"/>
  <c r="F391" i="318"/>
  <c r="F297" i="314"/>
  <c r="F296" i="318"/>
  <c r="F189" i="314"/>
  <c r="F188" i="318"/>
  <c r="F93" i="314"/>
  <c r="F92" i="318"/>
  <c r="N188" i="314"/>
  <c r="O189" i="314"/>
  <c r="O94" i="314"/>
  <c r="N94" i="314" s="1"/>
  <c r="O395" i="314"/>
  <c r="N395" i="314" s="1"/>
  <c r="A4" i="113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F393" i="314" l="1"/>
  <c r="F392" i="318"/>
  <c r="F298" i="314"/>
  <c r="F297" i="318"/>
  <c r="F190" i="314"/>
  <c r="F189" i="318"/>
  <c r="F94" i="314"/>
  <c r="F93" i="318"/>
  <c r="N189" i="314"/>
  <c r="O190" i="314"/>
  <c r="O95" i="314"/>
  <c r="N95" i="314" s="1"/>
  <c r="O396" i="314"/>
  <c r="N396" i="314" s="1"/>
  <c r="H64" i="110"/>
  <c r="B45" i="110"/>
  <c r="D27" i="110"/>
  <c r="A25" i="110"/>
  <c r="F5" i="110"/>
  <c r="N5" i="110" s="1"/>
  <c r="F3" i="110"/>
  <c r="A5" i="110"/>
  <c r="F9" i="110"/>
  <c r="E26" i="114"/>
  <c r="B22" i="114"/>
  <c r="F394" i="314" l="1"/>
  <c r="F393" i="318"/>
  <c r="F299" i="314"/>
  <c r="F298" i="318"/>
  <c r="F191" i="314"/>
  <c r="F190" i="318"/>
  <c r="F95" i="314"/>
  <c r="F94" i="318"/>
  <c r="N190" i="314"/>
  <c r="O191" i="314"/>
  <c r="O96" i="314"/>
  <c r="N96" i="314" s="1"/>
  <c r="O397" i="314"/>
  <c r="N397" i="314" s="1"/>
  <c r="BX58" i="135"/>
  <c r="F395" i="314" l="1"/>
  <c r="F394" i="318"/>
  <c r="F300" i="314"/>
  <c r="F299" i="318"/>
  <c r="F192" i="314"/>
  <c r="F191" i="318"/>
  <c r="F96" i="314"/>
  <c r="F95" i="318"/>
  <c r="N191" i="314"/>
  <c r="O192" i="314"/>
  <c r="O97" i="314"/>
  <c r="N97" i="314" s="1"/>
  <c r="O398" i="314"/>
  <c r="N398" i="314" s="1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F396" i="314" l="1"/>
  <c r="F395" i="318"/>
  <c r="F301" i="314"/>
  <c r="F301" i="318" s="1"/>
  <c r="F300" i="318"/>
  <c r="F193" i="314"/>
  <c r="F192" i="318"/>
  <c r="F97" i="314"/>
  <c r="F96" i="318"/>
  <c r="N192" i="314"/>
  <c r="O193" i="314"/>
  <c r="O98" i="314"/>
  <c r="N98" i="314" s="1"/>
  <c r="O399" i="314"/>
  <c r="N399" i="314" s="1"/>
  <c r="A385" i="254"/>
  <c r="A383" i="254"/>
  <c r="A387" i="254"/>
  <c r="A390" i="254"/>
  <c r="A393" i="254"/>
  <c r="A394" i="254"/>
  <c r="A381" i="254"/>
  <c r="A384" i="254"/>
  <c r="A386" i="254"/>
  <c r="A388" i="254"/>
  <c r="A389" i="254"/>
  <c r="A391" i="254"/>
  <c r="A392" i="254"/>
  <c r="A380" i="254"/>
  <c r="A382" i="254"/>
  <c r="A395" i="254"/>
  <c r="A402" i="254"/>
  <c r="A401" i="254"/>
  <c r="A404" i="254"/>
  <c r="A403" i="254"/>
  <c r="A397" i="254"/>
  <c r="A405" i="254"/>
  <c r="A399" i="254"/>
  <c r="A396" i="254"/>
  <c r="A398" i="254"/>
  <c r="A400" i="254"/>
  <c r="A329" i="254"/>
  <c r="A316" i="254"/>
  <c r="A339" i="254"/>
  <c r="A311" i="254"/>
  <c r="A313" i="254"/>
  <c r="A317" i="254"/>
  <c r="A375" i="254"/>
  <c r="A337" i="254"/>
  <c r="A332" i="254"/>
  <c r="A308" i="254"/>
  <c r="A336" i="254"/>
  <c r="A322" i="254"/>
  <c r="A370" i="254"/>
  <c r="A330" i="254"/>
  <c r="A327" i="254"/>
  <c r="A345" i="254"/>
  <c r="A356" i="254"/>
  <c r="A342" i="254"/>
  <c r="A321" i="254"/>
  <c r="A372" i="254"/>
  <c r="A368" i="254"/>
  <c r="A309" i="254"/>
  <c r="A305" i="254"/>
  <c r="A367" i="254"/>
  <c r="A328" i="254"/>
  <c r="A379" i="254"/>
  <c r="A344" i="254"/>
  <c r="A353" i="254"/>
  <c r="A376" i="254"/>
  <c r="A314" i="254"/>
  <c r="A335" i="254"/>
  <c r="A349" i="254"/>
  <c r="A360" i="254"/>
  <c r="A346" i="254"/>
  <c r="A357" i="254"/>
  <c r="A326" i="254"/>
  <c r="A377" i="254"/>
  <c r="A343" i="254"/>
  <c r="A324" i="254"/>
  <c r="A323" i="254"/>
  <c r="A312" i="254"/>
  <c r="A333" i="254"/>
  <c r="A348" i="254"/>
  <c r="A359" i="254"/>
  <c r="A319" i="254"/>
  <c r="A325" i="254"/>
  <c r="A354" i="254"/>
  <c r="A366" i="254"/>
  <c r="A364" i="254"/>
  <c r="A350" i="254"/>
  <c r="A361" i="254"/>
  <c r="A334" i="254"/>
  <c r="A331" i="254"/>
  <c r="A347" i="254"/>
  <c r="A358" i="254"/>
  <c r="A315" i="254"/>
  <c r="A320" i="254"/>
  <c r="A351" i="254"/>
  <c r="A355" i="254"/>
  <c r="A363" i="254"/>
  <c r="A378" i="254"/>
  <c r="A373" i="254"/>
  <c r="A341" i="254"/>
  <c r="A310" i="254"/>
  <c r="A306" i="254"/>
  <c r="A369" i="254"/>
  <c r="A365" i="254"/>
  <c r="A318" i="254"/>
  <c r="A340" i="254"/>
  <c r="A352" i="254"/>
  <c r="A362" i="254"/>
  <c r="A374" i="254"/>
  <c r="A371" i="254"/>
  <c r="A338" i="254"/>
  <c r="A307" i="254"/>
  <c r="A295" i="254"/>
  <c r="A231" i="254"/>
  <c r="A268" i="254"/>
  <c r="A259" i="254"/>
  <c r="A281" i="254"/>
  <c r="A301" i="254"/>
  <c r="A245" i="254"/>
  <c r="A300" i="254"/>
  <c r="A279" i="254"/>
  <c r="A286" i="254"/>
  <c r="A273" i="254"/>
  <c r="A303" i="254"/>
  <c r="A253" i="254"/>
  <c r="A230" i="254"/>
  <c r="A292" i="254"/>
  <c r="A242" i="254"/>
  <c r="A266" i="254"/>
  <c r="A258" i="254"/>
  <c r="A278" i="254"/>
  <c r="A250" i="254"/>
  <c r="A243" i="254"/>
  <c r="A296" i="254"/>
  <c r="A276" i="254"/>
  <c r="A285" i="254"/>
  <c r="A271" i="254"/>
  <c r="A299" i="254"/>
  <c r="A252" i="254"/>
  <c r="A294" i="254"/>
  <c r="A290" i="254"/>
  <c r="A236" i="254"/>
  <c r="A234" i="254"/>
  <c r="A257" i="254"/>
  <c r="A249" i="254"/>
  <c r="A247" i="254"/>
  <c r="A241" i="254"/>
  <c r="A274" i="254"/>
  <c r="A265" i="254"/>
  <c r="A284" i="254"/>
  <c r="A254" i="254"/>
  <c r="A269" i="254"/>
  <c r="A293" i="254"/>
  <c r="A251" i="254"/>
  <c r="A291" i="254"/>
  <c r="A289" i="254"/>
  <c r="A302" i="254"/>
  <c r="A233" i="254"/>
  <c r="A256" i="254"/>
  <c r="A246" i="254"/>
  <c r="A244" i="254"/>
  <c r="A239" i="254"/>
  <c r="A272" i="254"/>
  <c r="A262" i="254"/>
  <c r="A283" i="254"/>
  <c r="A267" i="254"/>
  <c r="A264" i="254"/>
  <c r="A248" i="254"/>
  <c r="A280" i="254"/>
  <c r="A288" i="254"/>
  <c r="A232" i="254"/>
  <c r="A298" i="254"/>
  <c r="A297" i="254"/>
  <c r="A255" i="254"/>
  <c r="A235" i="254"/>
  <c r="A240" i="254"/>
  <c r="A237" i="254"/>
  <c r="A270" i="254"/>
  <c r="A260" i="254"/>
  <c r="A282" i="254"/>
  <c r="A261" i="254"/>
  <c r="A263" i="254"/>
  <c r="A304" i="254"/>
  <c r="A277" i="254"/>
  <c r="A287" i="254"/>
  <c r="A275" i="254"/>
  <c r="A238" i="254"/>
  <c r="A220" i="254"/>
  <c r="A218" i="254"/>
  <c r="A181" i="254"/>
  <c r="A195" i="254"/>
  <c r="A206" i="254"/>
  <c r="A164" i="254"/>
  <c r="A225" i="254"/>
  <c r="A187" i="254"/>
  <c r="A200" i="254"/>
  <c r="A211" i="254"/>
  <c r="A169" i="254"/>
  <c r="A173" i="254"/>
  <c r="A159" i="254"/>
  <c r="A155" i="254"/>
  <c r="A217" i="254"/>
  <c r="A189" i="254"/>
  <c r="A180" i="254"/>
  <c r="A194" i="254"/>
  <c r="A203" i="254"/>
  <c r="A158" i="254"/>
  <c r="A224" i="254"/>
  <c r="A185" i="254"/>
  <c r="A199" i="254"/>
  <c r="A210" i="254"/>
  <c r="A168" i="254"/>
  <c r="A229" i="254"/>
  <c r="A156" i="254"/>
  <c r="A219" i="254"/>
  <c r="A215" i="254"/>
  <c r="A186" i="254"/>
  <c r="A179" i="254"/>
  <c r="A193" i="254"/>
  <c r="A174" i="254"/>
  <c r="A163" i="254"/>
  <c r="A223" i="254"/>
  <c r="A184" i="254"/>
  <c r="A198" i="254"/>
  <c r="A209" i="254"/>
  <c r="A188" i="254"/>
  <c r="A167" i="254"/>
  <c r="A228" i="254"/>
  <c r="A204" i="254"/>
  <c r="A216" i="254"/>
  <c r="A214" i="254"/>
  <c r="A175" i="254"/>
  <c r="A178" i="254"/>
  <c r="A192" i="254"/>
  <c r="A171" i="254"/>
  <c r="A162" i="254"/>
  <c r="A222" i="254"/>
  <c r="A183" i="254"/>
  <c r="A197" i="254"/>
  <c r="A208" i="254"/>
  <c r="A166" i="254"/>
  <c r="A227" i="254"/>
  <c r="A201" i="254"/>
  <c r="A205" i="254"/>
  <c r="A213" i="254"/>
  <c r="A157" i="254"/>
  <c r="A172" i="254"/>
  <c r="A177" i="254"/>
  <c r="A191" i="254"/>
  <c r="A160" i="254"/>
  <c r="A161" i="254"/>
  <c r="A221" i="254"/>
  <c r="A182" i="254"/>
  <c r="A196" i="254"/>
  <c r="A207" i="254"/>
  <c r="A165" i="254"/>
  <c r="A226" i="254"/>
  <c r="A190" i="254"/>
  <c r="A202" i="254"/>
  <c r="A212" i="254"/>
  <c r="A170" i="254"/>
  <c r="A176" i="254"/>
  <c r="A145" i="254"/>
  <c r="A148" i="254"/>
  <c r="A151" i="254"/>
  <c r="A154" i="254"/>
  <c r="A146" i="254"/>
  <c r="A149" i="254"/>
  <c r="A153" i="254"/>
  <c r="A141" i="254"/>
  <c r="A144" i="254"/>
  <c r="A143" i="254"/>
  <c r="A147" i="254"/>
  <c r="A150" i="254"/>
  <c r="A152" i="254"/>
  <c r="A140" i="254"/>
  <c r="A142" i="254"/>
  <c r="A130" i="254"/>
  <c r="A131" i="254"/>
  <c r="A134" i="254"/>
  <c r="A139" i="254"/>
  <c r="A133" i="254"/>
  <c r="A136" i="254"/>
  <c r="A137" i="254"/>
  <c r="A126" i="254"/>
  <c r="A129" i="254"/>
  <c r="A128" i="254"/>
  <c r="A132" i="254"/>
  <c r="A135" i="254"/>
  <c r="A138" i="254"/>
  <c r="A125" i="254"/>
  <c r="A127" i="254"/>
  <c r="A119" i="254"/>
  <c r="A115" i="254"/>
  <c r="A116" i="254"/>
  <c r="A120" i="254"/>
  <c r="A113" i="254"/>
  <c r="A117" i="254"/>
  <c r="A118" i="254"/>
  <c r="A121" i="254"/>
  <c r="A111" i="254"/>
  <c r="A114" i="254"/>
  <c r="A112" i="254"/>
  <c r="A123" i="254"/>
  <c r="A122" i="254"/>
  <c r="A110" i="254"/>
  <c r="A124" i="254"/>
  <c r="A100" i="254"/>
  <c r="A101" i="254"/>
  <c r="A104" i="254"/>
  <c r="A109" i="254"/>
  <c r="A103" i="254"/>
  <c r="A106" i="254"/>
  <c r="A108" i="254"/>
  <c r="A96" i="254"/>
  <c r="A99" i="254"/>
  <c r="A98" i="254"/>
  <c r="A102" i="254"/>
  <c r="A105" i="254"/>
  <c r="A107" i="254"/>
  <c r="A95" i="254"/>
  <c r="A97" i="254"/>
  <c r="A94" i="254"/>
  <c r="A86" i="254"/>
  <c r="A87" i="254"/>
  <c r="A89" i="254"/>
  <c r="A88" i="254"/>
  <c r="A91" i="254"/>
  <c r="A90" i="254"/>
  <c r="A92" i="254"/>
  <c r="A93" i="254"/>
  <c r="A85" i="254"/>
  <c r="A84" i="254"/>
  <c r="F397" i="314" l="1"/>
  <c r="F396" i="318"/>
  <c r="F194" i="314"/>
  <c r="F193" i="318"/>
  <c r="F98" i="314"/>
  <c r="F98" i="318" s="1"/>
  <c r="F97" i="318"/>
  <c r="N193" i="314"/>
  <c r="O194" i="314"/>
  <c r="O400" i="314"/>
  <c r="N400" i="314" s="1"/>
  <c r="F398" i="314" l="1"/>
  <c r="F397" i="318"/>
  <c r="F195" i="314"/>
  <c r="F194" i="318"/>
  <c r="N194" i="314"/>
  <c r="O195" i="314"/>
  <c r="O401" i="314"/>
  <c r="N401" i="314" s="1"/>
  <c r="F399" i="314" l="1"/>
  <c r="F398" i="318"/>
  <c r="F196" i="314"/>
  <c r="F195" i="318"/>
  <c r="N195" i="314"/>
  <c r="O196" i="314"/>
  <c r="O402" i="314"/>
  <c r="N402" i="314" s="1"/>
  <c r="F400" i="314" l="1"/>
  <c r="F399" i="318"/>
  <c r="F197" i="314"/>
  <c r="F196" i="318"/>
  <c r="N196" i="314"/>
  <c r="O197" i="314"/>
  <c r="O403" i="314"/>
  <c r="N403" i="314" s="1"/>
  <c r="F401" i="314" l="1"/>
  <c r="F400" i="318"/>
  <c r="F198" i="314"/>
  <c r="F197" i="318"/>
  <c r="N197" i="314"/>
  <c r="O198" i="314"/>
  <c r="O404" i="314"/>
  <c r="N404" i="314" s="1"/>
  <c r="F402" i="314" l="1"/>
  <c r="F401" i="318"/>
  <c r="F199" i="314"/>
  <c r="F198" i="318"/>
  <c r="N198" i="314"/>
  <c r="O199" i="314"/>
  <c r="O202" i="314"/>
  <c r="N202" i="314" s="1"/>
  <c r="O405" i="314"/>
  <c r="N405" i="314" s="1"/>
  <c r="F403" i="314" l="1"/>
  <c r="F402" i="318"/>
  <c r="F200" i="314"/>
  <c r="F200" i="318" s="1"/>
  <c r="F199" i="318"/>
  <c r="N199" i="314"/>
  <c r="O200" i="314"/>
  <c r="N200" i="314" s="1"/>
  <c r="O203" i="314"/>
  <c r="N203" i="314" s="1"/>
  <c r="O406" i="314"/>
  <c r="N406" i="314" s="1"/>
  <c r="F404" i="314" l="1"/>
  <c r="F403" i="318"/>
  <c r="O204" i="314"/>
  <c r="N204" i="314" s="1"/>
  <c r="O407" i="314"/>
  <c r="N407" i="314" s="1"/>
  <c r="F405" i="314" l="1"/>
  <c r="F404" i="318"/>
  <c r="O205" i="314"/>
  <c r="N205" i="314" s="1"/>
  <c r="O408" i="314"/>
  <c r="N408" i="314" s="1"/>
  <c r="F406" i="314" l="1"/>
  <c r="F405" i="318"/>
  <c r="O206" i="314"/>
  <c r="N206" i="314" s="1"/>
  <c r="O409" i="314"/>
  <c r="N409" i="314" s="1"/>
  <c r="F407" i="314" l="1"/>
  <c r="F406" i="318"/>
  <c r="O207" i="314"/>
  <c r="N207" i="314" s="1"/>
  <c r="O410" i="314"/>
  <c r="N410" i="314" s="1"/>
  <c r="F408" i="314" l="1"/>
  <c r="F407" i="318"/>
  <c r="O208" i="314"/>
  <c r="N208" i="314" s="1"/>
  <c r="O411" i="314"/>
  <c r="N411" i="314" s="1"/>
  <c r="F409" i="314" l="1"/>
  <c r="F408" i="318"/>
  <c r="O209" i="314"/>
  <c r="N209" i="314" s="1"/>
  <c r="O412" i="314"/>
  <c r="N412" i="314" s="1"/>
  <c r="F410" i="314" l="1"/>
  <c r="F409" i="318"/>
  <c r="O210" i="314"/>
  <c r="N210" i="314" s="1"/>
  <c r="O413" i="314"/>
  <c r="N413" i="314" s="1"/>
  <c r="F411" i="314" l="1"/>
  <c r="F410" i="318"/>
  <c r="O211" i="314"/>
  <c r="N211" i="314" s="1"/>
  <c r="O414" i="314"/>
  <c r="N414" i="314" s="1"/>
  <c r="F412" i="314" l="1"/>
  <c r="F411" i="318"/>
  <c r="O212" i="314"/>
  <c r="N212" i="314" s="1"/>
  <c r="O415" i="314"/>
  <c r="N415" i="314" s="1"/>
  <c r="F413" i="314" l="1"/>
  <c r="F412" i="318"/>
  <c r="O213" i="314"/>
  <c r="N213" i="314" s="1"/>
  <c r="O416" i="314"/>
  <c r="N416" i="314" s="1"/>
  <c r="F414" i="314" l="1"/>
  <c r="F413" i="318"/>
  <c r="O214" i="314"/>
  <c r="N214" i="314" s="1"/>
  <c r="O417" i="314"/>
  <c r="N417" i="314" s="1"/>
  <c r="F415" i="314" l="1"/>
  <c r="F414" i="318"/>
  <c r="O215" i="314"/>
  <c r="N215" i="314" s="1"/>
  <c r="O418" i="314"/>
  <c r="N418" i="314" s="1"/>
  <c r="F416" i="314" l="1"/>
  <c r="F415" i="318"/>
  <c r="O216" i="314"/>
  <c r="N216" i="314" s="1"/>
  <c r="O419" i="314"/>
  <c r="N419" i="314" s="1"/>
  <c r="F417" i="314" l="1"/>
  <c r="F416" i="318"/>
  <c r="O217" i="314"/>
  <c r="N217" i="314" s="1"/>
  <c r="O420" i="314"/>
  <c r="N420" i="314" s="1"/>
  <c r="F418" i="314" l="1"/>
  <c r="F417" i="318"/>
  <c r="O218" i="314"/>
  <c r="N218" i="314" s="1"/>
  <c r="O421" i="314"/>
  <c r="N421" i="314" s="1"/>
  <c r="F419" i="314" l="1"/>
  <c r="F418" i="318"/>
  <c r="O219" i="314"/>
  <c r="N219" i="314" s="1"/>
  <c r="O422" i="314"/>
  <c r="N422" i="314" s="1"/>
  <c r="F420" i="314" l="1"/>
  <c r="F419" i="318"/>
  <c r="O220" i="314"/>
  <c r="N220" i="314" s="1"/>
  <c r="O423" i="314"/>
  <c r="N423" i="314" s="1"/>
  <c r="F421" i="314" l="1"/>
  <c r="F420" i="318"/>
  <c r="O221" i="314"/>
  <c r="N221" i="314" s="1"/>
  <c r="O424" i="314"/>
  <c r="N424" i="314" s="1"/>
  <c r="F422" i="314" l="1"/>
  <c r="F421" i="318"/>
  <c r="O222" i="314"/>
  <c r="N222" i="314" s="1"/>
  <c r="O425" i="314"/>
  <c r="N425" i="314" s="1"/>
  <c r="F423" i="314" l="1"/>
  <c r="F422" i="318"/>
  <c r="O223" i="314"/>
  <c r="N223" i="314" s="1"/>
  <c r="O426" i="314"/>
  <c r="N426" i="314" s="1"/>
  <c r="F424" i="314" l="1"/>
  <c r="F423" i="318"/>
  <c r="O224" i="314"/>
  <c r="N224" i="314" s="1"/>
  <c r="O427" i="314"/>
  <c r="N427" i="314" s="1"/>
  <c r="F425" i="314" l="1"/>
  <c r="F424" i="318"/>
  <c r="O225" i="314"/>
  <c r="N225" i="314" s="1"/>
  <c r="O428" i="314"/>
  <c r="N428" i="314" s="1"/>
  <c r="F426" i="314" l="1"/>
  <c r="F425" i="318"/>
  <c r="O226" i="314"/>
  <c r="N226" i="314" s="1"/>
  <c r="O429" i="314"/>
  <c r="N429" i="314" s="1"/>
  <c r="F427" i="314" l="1"/>
  <c r="F426" i="318"/>
  <c r="O227" i="314"/>
  <c r="N227" i="314" s="1"/>
  <c r="O430" i="314"/>
  <c r="N430" i="314" s="1"/>
  <c r="F428" i="314" l="1"/>
  <c r="F427" i="318"/>
  <c r="O228" i="314"/>
  <c r="N228" i="314" s="1"/>
  <c r="O431" i="314"/>
  <c r="N431" i="314" s="1"/>
  <c r="F429" i="314" l="1"/>
  <c r="F428" i="318"/>
  <c r="O229" i="314"/>
  <c r="N229" i="314" s="1"/>
  <c r="O432" i="314"/>
  <c r="N432" i="314" s="1"/>
  <c r="F430" i="314" l="1"/>
  <c r="F429" i="318"/>
  <c r="O230" i="314"/>
  <c r="N230" i="314" s="1"/>
  <c r="O433" i="314"/>
  <c r="N433" i="314" s="1"/>
  <c r="F431" i="314" l="1"/>
  <c r="F430" i="318"/>
  <c r="O231" i="314"/>
  <c r="N231" i="314" s="1"/>
  <c r="O434" i="314"/>
  <c r="N434" i="314" s="1"/>
  <c r="F432" i="314" l="1"/>
  <c r="F431" i="318"/>
  <c r="O232" i="314"/>
  <c r="N232" i="314" s="1"/>
  <c r="O435" i="314"/>
  <c r="N435" i="314" s="1"/>
  <c r="F433" i="314" l="1"/>
  <c r="F432" i="318"/>
  <c r="O233" i="314"/>
  <c r="N233" i="314" s="1"/>
  <c r="F434" i="314" l="1"/>
  <c r="F433" i="318"/>
  <c r="O234" i="314"/>
  <c r="N234" i="314" s="1"/>
  <c r="F435" i="314" l="1"/>
  <c r="F435" i="318" s="1"/>
  <c r="F434" i="318"/>
  <c r="O235" i="314"/>
  <c r="N235" i="314" s="1"/>
  <c r="O236" i="314" l="1"/>
  <c r="N236" i="314" s="1"/>
  <c r="O237" i="314" l="1"/>
  <c r="N237" i="314" s="1"/>
  <c r="O238" i="314" l="1"/>
  <c r="N238" i="314" s="1"/>
  <c r="O239" i="314" l="1"/>
  <c r="N239" i="314" s="1"/>
  <c r="O240" i="314" l="1"/>
  <c r="N240" i="314" s="1"/>
  <c r="O241" i="314" l="1"/>
  <c r="N241" i="314" s="1"/>
  <c r="O242" i="314" l="1"/>
  <c r="N242" i="314" s="1"/>
  <c r="O243" i="314" l="1"/>
  <c r="N243" i="314" s="1"/>
  <c r="O244" i="314" l="1"/>
  <c r="N244" i="314" s="1"/>
  <c r="O245" i="314" l="1"/>
  <c r="N245" i="314" s="1"/>
  <c r="O246" i="314" l="1"/>
  <c r="N246" i="314" s="1"/>
  <c r="O247" i="314" l="1"/>
  <c r="N247" i="314" s="1"/>
  <c r="O248" i="314" l="1"/>
  <c r="N248" i="314" s="1"/>
  <c r="O249" i="314" l="1"/>
  <c r="N249" i="314" s="1"/>
  <c r="O250" i="314" l="1"/>
  <c r="N250" i="314" s="1"/>
  <c r="O251" i="314" l="1"/>
  <c r="N251" i="314" s="1"/>
  <c r="O252" i="314" l="1"/>
  <c r="N252" i="314" s="1"/>
  <c r="O253" i="314" l="1"/>
  <c r="N253" i="314" s="1"/>
  <c r="O254" i="314" l="1"/>
  <c r="N254" i="314" s="1"/>
  <c r="O255" i="314" l="1"/>
  <c r="N255" i="314" s="1"/>
  <c r="O256" i="314" l="1"/>
  <c r="N256" i="314" s="1"/>
  <c r="O257" i="314" l="1"/>
  <c r="N257" i="314" s="1"/>
  <c r="O258" i="314" l="1"/>
  <c r="N258" i="314" s="1"/>
  <c r="O259" i="314" l="1"/>
  <c r="N259" i="314" s="1"/>
  <c r="O260" i="314" l="1"/>
  <c r="N260" i="314" s="1"/>
  <c r="O261" i="314" l="1"/>
  <c r="N261" i="314" s="1"/>
  <c r="O262" i="314" l="1"/>
  <c r="N262" i="314" s="1"/>
  <c r="O263" i="314" l="1"/>
  <c r="N263" i="314" s="1"/>
  <c r="O264" i="314" l="1"/>
  <c r="N264" i="314" s="1"/>
  <c r="O265" i="314" l="1"/>
  <c r="N265" i="314" s="1"/>
  <c r="O266" i="314" l="1"/>
  <c r="N266" i="314" s="1"/>
  <c r="O267" i="314" l="1"/>
  <c r="N267" i="314" s="1"/>
  <c r="O268" i="314" l="1"/>
  <c r="N268" i="314" s="1"/>
  <c r="O269" i="314" l="1"/>
  <c r="N269" i="314" s="1"/>
  <c r="O270" i="314" l="1"/>
  <c r="N270" i="314" s="1"/>
  <c r="O271" i="314" l="1"/>
  <c r="N271" i="314" s="1"/>
  <c r="O272" i="314" l="1"/>
  <c r="N272" i="314" s="1"/>
  <c r="O273" i="314" l="1"/>
  <c r="N273" i="314" s="1"/>
  <c r="O274" i="314" l="1"/>
  <c r="N274" i="314" s="1"/>
  <c r="O275" i="314" l="1"/>
  <c r="N275" i="314" s="1"/>
  <c r="O276" i="314" l="1"/>
  <c r="N276" i="314" s="1"/>
  <c r="O277" i="314" l="1"/>
  <c r="N277" i="314" s="1"/>
  <c r="O278" i="314" l="1"/>
  <c r="N278" i="314" s="1"/>
  <c r="O279" i="314" l="1"/>
  <c r="N279" i="314" s="1"/>
  <c r="O280" i="314" l="1"/>
  <c r="N280" i="314" s="1"/>
  <c r="O281" i="314" l="1"/>
  <c r="N281" i="314" s="1"/>
  <c r="O282" i="314" l="1"/>
  <c r="N282" i="314" s="1"/>
  <c r="O283" i="314" l="1"/>
  <c r="N283" i="314" s="1"/>
  <c r="O284" i="314" l="1"/>
  <c r="N284" i="314" s="1"/>
  <c r="O285" i="314" l="1"/>
  <c r="N285" i="314" s="1"/>
  <c r="O286" i="314" l="1"/>
  <c r="N286" i="314" s="1"/>
  <c r="O287" i="314" l="1"/>
  <c r="N287" i="314" s="1"/>
  <c r="O288" i="314" l="1"/>
  <c r="N288" i="314" s="1"/>
  <c r="O289" i="314" l="1"/>
  <c r="N289" i="314" s="1"/>
  <c r="O290" i="314" l="1"/>
  <c r="N290" i="314" s="1"/>
  <c r="O291" i="314" l="1"/>
  <c r="N291" i="314" s="1"/>
  <c r="O292" i="314" l="1"/>
  <c r="N292" i="314" s="1"/>
  <c r="O293" i="314" l="1"/>
  <c r="N293" i="314" s="1"/>
  <c r="O294" i="314" l="1"/>
  <c r="N294" i="314" s="1"/>
  <c r="O295" i="314" l="1"/>
  <c r="N295" i="314" s="1"/>
  <c r="O296" i="314" l="1"/>
  <c r="N296" i="314" s="1"/>
  <c r="O297" i="314" l="1"/>
  <c r="N297" i="314" s="1"/>
  <c r="O298" i="314" l="1"/>
  <c r="N298" i="314" s="1"/>
  <c r="O299" i="314" l="1"/>
  <c r="N299" i="314" s="1"/>
  <c r="O300" i="314" l="1"/>
  <c r="N300" i="314" s="1"/>
  <c r="O301" i="314" l="1"/>
  <c r="N301" i="314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<sst xmlns="http://schemas.openxmlformats.org/spreadsheetml/2006/main" count="15152" uniqueCount="1948">
  <si>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</si>
  <si>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</si>
  <si>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</si>
  <si>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</si>
  <si>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</si>
  <si>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</si>
  <si>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</si>
  <si>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</si>
  <si>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</si>
  <si>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</si>
  <si>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</si>
  <si>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</si>
  <si>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</si>
  <si>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</si>
  <si>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</si>
  <si>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</si>
  <si>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</si>
  <si>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</si>
  <si>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</si>
  <si>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</si>
  <si>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</si>
  <si>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</si>
  <si>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</si>
  <si>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</si>
  <si>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</si>
  <si>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</si>
  <si>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</si>
  <si>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</si>
  <si>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</si>
  <si>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</si>
  <si>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</si>
  <si>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</si>
  <si>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</si>
  <si>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</si>
  <si>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</si>
  <si>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</si>
  <si>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</si>
  <si>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</si>
  <si>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</si>
  <si>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</si>
  <si>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</si>
  <si>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</si>
  <si>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</si>
  <si>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</si>
  <si>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</si>
  <si>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</si>
  <si>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</si>
  <si>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</si>
  <si>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</si>
  <si>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</si>
  <si>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</si>
  <si>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</si>
  <si>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</si>
  <si>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</si>
  <si>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</si>
  <si>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</si>
  <si>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</si>
  <si>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</si>
  <si>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</si>
  <si>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</si>
  <si>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</si>
  <si>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</si>
  <si>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</si>
  <si>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</si>
  <si>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</si>
  <si>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</si>
  <si>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</si>
  <si>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</si>
  <si>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</si>
  <si>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</si>
  <si>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</si>
  <si>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</si>
  <si>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</si>
  <si>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</si>
  <si>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</si>
  <si>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</si>
  <si>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</si>
  <si>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</si>
  <si>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</si>
  <si>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</si>
  <si>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</si>
  <si>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</si>
  <si>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</si>
  <si>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</si>
  <si>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</si>
  <si>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</si>
  <si>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</si>
  <si>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</si>
  <si>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</si>
  <si>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</si>
  <si>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</si>
  <si>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</si>
  <si>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</si>
  <si>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</si>
  <si>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</si>
  <si>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</si>
  <si>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</si>
  <si>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</si>
  <si>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</si>
  <si>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</si>
  <si>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</si>
  <si>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</si>
  <si>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</si>
  <si>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</si>
  <si>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</si>
  <si>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</si>
  <si>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</si>
  <si>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</si>
  <si>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</si>
  <si>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</si>
  <si>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</si>
  <si>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</si>
  <si>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</si>
  <si>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</si>
  <si>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</si>
  <si>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</si>
  <si>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</si>
  <si>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</si>
  <si>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</si>
  <si>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</si>
  <si>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</si>
  <si>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</si>
  <si>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</si>
  <si>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</si>
  <si>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</si>
  <si>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</si>
  <si>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</si>
  <si>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</si>
  <si>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</si>
  <si>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</si>
  <si>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</si>
  <si>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</si>
  <si>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</si>
  <si>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</si>
  <si>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</si>
  <si>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</si>
  <si>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</si>
  <si>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</si>
  <si>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</si>
  <si>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</si>
  <si>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</si>
  <si>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</si>
  <si>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</si>
  <si>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</si>
  <si>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</si>
  <si>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</si>
  <si>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</si>
  <si>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</si>
  <si>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</si>
  <si>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</si>
  <si>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</si>
  <si>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</si>
  <si>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</si>
  <si>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</si>
  <si>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</si>
  <si>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</si>
  <si>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</si>
  <si>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</si>
  <si>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</si>
  <si>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</si>
  <si>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</si>
  <si>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</si>
  <si>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</si>
  <si>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</si>
  <si>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</si>
  <si>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</si>
  <si>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</si>
  <si>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</si>
  <si>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</si>
  <si>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</si>
  <si>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</si>
  <si>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</si>
  <si>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</si>
  <si>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</si>
  <si>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</si>
  <si>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</si>
  <si>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</si>
  <si>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</si>
  <si>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</si>
  <si>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</si>
  <si>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</si>
  <si>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</si>
  <si>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</si>
  <si>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</si>
  <si>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</si>
  <si>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</si>
  <si>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</si>
  <si>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</si>
  <si>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</si>
  <si>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</si>
  <si>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</si>
  <si>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</si>
  <si>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</si>
  <si>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</si>
  <si>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</si>
  <si>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</si>
  <si>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</si>
  <si>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</si>
  <si>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</si>
  <si>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</si>
  <si>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</si>
  <si>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</si>
  <si>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</si>
  <si>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</si>
  <si>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</si>
  <si>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</si>
  <si>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</si>
  <si>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</si>
  <si>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</si>
  <si>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</si>
  <si>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</si>
  <si>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</si>
  <si>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</si>
  <si>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</si>
  <si>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</si>
  <si>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</si>
  <si>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</si>
  <si>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</si>
  <si>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</si>
  <si>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</si>
  <si>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</si>
  <si>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</si>
  <si>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</si>
  <si>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</si>
  <si>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</si>
  <si>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</si>
  <si>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</si>
  <si>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</si>
  <si>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</si>
  <si>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</si>
  <si>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</si>
  <si>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</si>
  <si>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</si>
  <si>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</si>
  <si>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</si>
  <si>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</si>
  <si>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</si>
  <si>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</si>
  <si>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</si>
  <si>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</si>
  <si>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</si>
  <si>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</si>
  <si>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</si>
  <si>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</si>
  <si>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</si>
  <si>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</si>
  <si>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</si>
  <si>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</si>
  <si>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</si>
  <si>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</si>
  <si>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</si>
  <si>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</si>
  <si>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</si>
  <si>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</si>
  <si>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</si>
  <si>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</si>
  <si>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</si>
  <si>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</si>
  <si>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</si>
  <si>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</si>
  <si>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</si>
  <si>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</si>
  <si>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</si>
  <si>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</si>
  <si>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</si>
  <si>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</si>
  <si>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</si>
  <si>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</si>
  <si>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</si>
  <si>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</si>
  <si>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</si>
  <si>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</si>
  <si>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</si>
  <si>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</si>
  <si>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</si>
  <si>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</si>
  <si>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</si>
  <si>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</si>
  <si>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</si>
  <si>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</si>
  <si>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</si>
  <si>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</si>
  <si>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</si>
  <si>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</si>
  <si>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</si>
  <si>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</si>
  <si>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</si>
  <si>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</si>
  <si>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</si>
  <si>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</si>
  <si>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</si>
  <si>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</si>
  <si>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</si>
  <si>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</si>
  <si>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</si>
  <si>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</si>
  <si>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</si>
  <si>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</si>
  <si>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</si>
  <si>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</si>
  <si>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</si>
  <si>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</si>
  <si>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</si>
  <si>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</si>
  <si>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</si>
  <si>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</si>
  <si>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</si>
  <si>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</si>
  <si>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</si>
  <si>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</si>
  <si>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</si>
  <si>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</si>
  <si>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</si>
  <si>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</si>
  <si>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</si>
  <si>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</si>
  <si>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</si>
  <si>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</si>
  <si>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</si>
  <si>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</si>
  <si>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</si>
  <si>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</si>
  <si>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</si>
  <si>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</si>
  <si>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</si>
  <si>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</si>
  <si>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</si>
  <si>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</si>
  <si>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</si>
  <si>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</si>
  <si>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</si>
  <si>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</si>
  <si>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</si>
  <si>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</si>
  <si>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</si>
  <si>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</si>
  <si>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</si>
  <si>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</si>
  <si>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</si>
  <si>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</si>
  <si>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</si>
  <si>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</si>
  <si>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</si>
  <si>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</si>
  <si>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</si>
  <si>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</si>
  <si>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</si>
  <si>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</si>
  <si>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</si>
  <si>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</si>
  <si>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</si>
  <si>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</si>
  <si>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</si>
  <si>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</si>
  <si>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</si>
  <si>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</si>
  <si>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</si>
  <si>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</si>
  <si>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</si>
  <si>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</si>
  <si>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</si>
  <si>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</si>
  <si>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</si>
  <si>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</si>
  <si>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</si>
  <si>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</si>
  <si>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</si>
  <si>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</si>
  <si>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</si>
  <si>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</si>
  <si>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</si>
  <si>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</si>
  <si>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</si>
  <si>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</si>
  <si>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</si>
  <si>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</si>
  <si>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</si>
  <si>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</si>
  <si>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</si>
  <si>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</si>
  <si>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</si>
  <si>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</si>
  <si>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</si>
  <si>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</si>
  <si>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</si>
  <si>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</si>
  <si>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</si>
  <si>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</si>
  <si>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</si>
  <si>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</si>
  <si>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</si>
  <si>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</si>
  <si>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</si>
  <si>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</si>
  <si>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</si>
  <si>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</si>
  <si>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</si>
  <si>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</si>
  <si>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</si>
  <si>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</si>
  <si>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</si>
  <si>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</si>
  <si>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</si>
  <si>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</si>
  <si>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</si>
  <si>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</si>
  <si>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</si>
  <si>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</si>
  <si>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</si>
  <si>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</si>
  <si>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</si>
  <si>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</si>
  <si>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</si>
  <si>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</si>
  <si>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</si>
  <si>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</si>
  <si>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</si>
  <si>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</si>
  <si>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</si>
  <si>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</si>
  <si>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</si>
  <si>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</si>
  <si>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</si>
  <si>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</si>
  <si>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</si>
  <si>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</si>
  <si>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</si>
  <si>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</si>
  <si>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</si>
  <si>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</si>
  <si>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</si>
  <si>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</si>
  <si>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</si>
  <si>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</si>
  <si>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</si>
  <si>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</si>
  <si>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</si>
  <si>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</si>
  <si>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</si>
  <si>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</si>
  <si>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</si>
  <si>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</si>
  <si>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</si>
  <si>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</si>
  <si>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</si>
  <si>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</si>
  <si>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</si>
  <si>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</si>
  <si>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</si>
  <si>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</si>
  <si>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</si>
  <si>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</si>
  <si>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</si>
  <si>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</si>
  <si>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</si>
  <si>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</si>
  <si>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</si>
  <si>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</si>
  <si>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</si>
  <si>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</si>
  <si>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</si>
  <si>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</si>
  <si>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</si>
  <si>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</si>
  <si>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</si>
  <si>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</si>
  <si>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</si>
  <si>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</si>
  <si>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</si>
  <si>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</si>
  <si>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</si>
  <si>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</si>
  <si>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</si>
  <si>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</si>
  <si>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</si>
  <si>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</si>
  <si>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</si>
  <si>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</si>
  <si>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</si>
  <si>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</si>
  <si>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</si>
  <si>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</si>
  <si>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</si>
  <si>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</si>
  <si>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</si>
  <si>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</si>
  <si>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</si>
  <si>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</si>
  <si>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</si>
  <si>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</si>
  <si>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</si>
  <si>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</si>
  <si>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</si>
  <si>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</si>
  <si>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</si>
  <si>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</si>
  <si>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</si>
  <si>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</si>
  <si>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</si>
  <si>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</si>
  <si>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</si>
  <si>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</si>
  <si>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</si>
  <si>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</si>
  <si>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</si>
  <si>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</si>
  <si>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</si>
  <si>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</si>
  <si>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</si>
  <si>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</si>
  <si>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</si>
  <si>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</si>
  <si>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</si>
  <si>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</si>
  <si>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</si>
  <si>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</si>
  <si>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</si>
  <si>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</si>
  <si>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</si>
  <si>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</si>
  <si>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</si>
  <si>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</si>
  <si>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</si>
  <si>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</si>
  <si>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</si>
  <si>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</si>
  <si>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</si>
  <si>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</si>
  <si>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</si>
  <si>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</si>
  <si>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</si>
  <si>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</si>
  <si>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</si>
  <si>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</si>
  <si>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</si>
  <si>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</si>
  <si>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</si>
  <si>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</si>
  <si>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</si>
  <si>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</si>
  <si>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</si>
  <si>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</si>
  <si>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</si>
  <si>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</si>
  <si>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</si>
  <si>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</si>
  <si>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</si>
  <si>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</si>
  <si>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</si>
  <si>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</si>
  <si>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</si>
  <si>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</si>
  <si>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</si>
  <si>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</si>
  <si>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</si>
  <si>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</si>
  <si>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</si>
  <si>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</si>
  <si>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</si>
  <si>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</si>
  <si>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</si>
  <si>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</si>
  <si>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</si>
  <si>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</si>
  <si>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</si>
  <si>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</si>
  <si>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</si>
  <si>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</si>
  <si>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</si>
  <si>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</si>
  <si>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</si>
  <si>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</si>
  <si>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</si>
  <si>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</si>
  <si>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</si>
  <si>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</si>
  <si>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</si>
  <si>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</si>
  <si>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</si>
  <si>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</si>
  <si>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</si>
  <si>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</si>
  <si>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</si>
  <si>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</si>
  <si>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</si>
  <si>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</si>
  <si>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</si>
  <si>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</si>
  <si>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</si>
  <si>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</si>
  <si>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</si>
  <si>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</si>
  <si>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</si>
  <si>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</si>
  <si>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</si>
  <si>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</si>
  <si>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</si>
  <si>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</si>
  <si>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</si>
  <si>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</si>
  <si>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</si>
  <si>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</si>
  <si>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</si>
  <si>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</si>
  <si>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</si>
  <si>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</si>
  <si>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</si>
  <si>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</si>
  <si>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</si>
  <si>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</si>
  <si>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</si>
  <si>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</si>
  <si>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</si>
  <si>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</si>
  <si>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</si>
  <si>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</si>
  <si>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</si>
  <si>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</si>
  <si>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</si>
  <si>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</si>
  <si>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</si>
  <si>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</si>
  <si>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</si>
  <si>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</si>
  <si>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</si>
  <si>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</si>
  <si>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</si>
  <si>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</si>
  <si>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</si>
  <si>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</si>
  <si>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</si>
  <si>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</si>
  <si>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</si>
  <si>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</si>
  <si>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</si>
  <si>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</si>
  <si>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</si>
  <si>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</si>
  <si>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</si>
  <si>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</si>
  <si>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</si>
  <si>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</si>
  <si>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</si>
  <si>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</si>
  <si>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</si>
  <si>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</si>
  <si>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</si>
  <si>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</si>
  <si>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</si>
  <si>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</si>
  <si>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</si>
  <si>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</si>
  <si>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</si>
  <si>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</si>
  <si>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</si>
  <si>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</si>
  <si>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</si>
  <si>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</si>
  <si>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</si>
  <si>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</si>
  <si>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</si>
  <si>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</si>
  <si>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</si>
  <si>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</si>
  <si>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</si>
  <si>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</si>
  <si>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</si>
  <si>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</si>
  <si>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</si>
  <si>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</si>
  <si>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</si>
  <si>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</si>
  <si>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</si>
  <si>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</si>
  <si>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</si>
  <si>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</si>
  <si>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</si>
  <si>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</si>
  <si>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</si>
  <si>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</si>
  <si>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</si>
  <si>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</si>
  <si>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</si>
  <si>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</si>
  <si>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</si>
  <si>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</si>
  <si>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</si>
  <si>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</si>
  <si>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</si>
  <si>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</si>
  <si>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</si>
  <si>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</si>
  <si>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</si>
  <si>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</si>
  <si>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</si>
  <si>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</si>
  <si>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</si>
  <si>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</si>
  <si>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</si>
  <si>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</si>
  <si>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</si>
  <si>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</si>
  <si>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</si>
  <si>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</si>
  <si>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</si>
  <si>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</si>
  <si>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</si>
  <si>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</si>
  <si>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</si>
  <si>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</si>
  <si>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</si>
  <si>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</si>
  <si>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</si>
  <si>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</si>
  <si>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</si>
  <si>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</si>
  <si>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</si>
  <si>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</si>
  <si>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</si>
  <si>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</si>
  <si>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</si>
  <si>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</si>
  <si>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</si>
  <si>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</si>
  <si>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</si>
  <si>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</si>
  <si>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</si>
  <si>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</si>
  <si>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</si>
  <si>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</si>
  <si>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</si>
  <si>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</si>
  <si>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</si>
  <si>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</si>
  <si>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</si>
  <si>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</si>
  <si>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</si>
  <si>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</si>
  <si>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</si>
  <si>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</si>
  <si>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</si>
  <si>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</si>
  <si>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</si>
  <si>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</si>
  <si>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</si>
  <si>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</si>
  <si>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</si>
  <si>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</si>
  <si>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</si>
  <si>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</si>
  <si>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</si>
  <si>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</si>
  <si>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</si>
  <si>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</si>
  <si>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</si>
  <si>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</si>
  <si>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</si>
  <si>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</si>
  <si>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</si>
  <si>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</si>
  <si>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</si>
  <si>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</si>
  <si>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</si>
  <si>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</si>
  <si>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</si>
  <si>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</si>
  <si>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</si>
  <si>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</si>
  <si>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</si>
  <si>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</si>
  <si>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</si>
  <si>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</si>
  <si>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</si>
  <si>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</si>
  <si>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</si>
  <si>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</si>
  <si>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</si>
  <si>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</si>
  <si>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</si>
  <si>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</si>
  <si>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</si>
  <si>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</si>
  <si>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</si>
  <si>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</si>
  <si>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</si>
  <si>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</si>
  <si>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</si>
  <si>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</si>
  <si>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</si>
  <si>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</si>
  <si>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</si>
  <si>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</si>
  <si>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</si>
  <si>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</si>
  <si>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</si>
  <si>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</si>
  <si>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</si>
  <si>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</si>
  <si>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</si>
  <si>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</si>
  <si>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</si>
  <si>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</si>
  <si>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</si>
  <si>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</si>
  <si>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</si>
  <si>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</si>
  <si>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</si>
  <si>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</si>
  <si>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</si>
  <si>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</si>
  <si>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</si>
  <si>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</si>
  <si>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</si>
  <si>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</si>
  <si>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</si>
  <si>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</si>
  <si>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</si>
  <si>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</si>
  <si>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</si>
  <si>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</si>
  <si>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</si>
  <si>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</si>
  <si>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</si>
  <si>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</si>
  <si>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</si>
  <si>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</si>
  <si>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</si>
  <si>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</si>
  <si>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</si>
  <si>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</si>
  <si>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</si>
  <si>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</si>
  <si>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</si>
  <si>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</si>
  <si>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</si>
  <si>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</si>
  <si>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</si>
  <si>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</si>
  <si>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</si>
  <si>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</si>
  <si>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</si>
  <si>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</si>
  <si>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</si>
  <si>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</si>
  <si>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</si>
  <si>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</si>
  <si>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</si>
  <si>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</si>
  <si>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</si>
  <si>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</si>
  <si>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</si>
  <si>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</si>
  <si>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</si>
  <si>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</si>
  <si>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</si>
  <si>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</si>
  <si>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</si>
  <si>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</si>
  <si>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</si>
  <si>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</si>
  <si>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</si>
  <si>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</si>
  <si>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</si>
  <si>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</si>
  <si>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</si>
  <si>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</si>
  <si>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</si>
  <si>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</si>
  <si>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</si>
  <si>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</si>
  <si>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</si>
  <si>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</si>
  <si>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</si>
  <si>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</si>
  <si>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</si>
  <si>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</si>
  <si>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</si>
  <si>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</si>
  <si>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</si>
  <si>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</si>
  <si>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</si>
  <si>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</si>
  <si>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</si>
  <si>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</si>
  <si>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</si>
  <si>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</si>
  <si>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</si>
  <si>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</si>
  <si>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</si>
  <si>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</si>
  <si>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</si>
  <si>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</si>
  <si>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</si>
  <si>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</si>
  <si>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</si>
  <si>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</si>
  <si>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</si>
  <si>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</si>
  <si>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</si>
  <si>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</si>
  <si>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</si>
  <si>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</si>
  <si>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</si>
  <si>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</si>
  <si>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</si>
  <si>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</si>
  <si>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</si>
  <si>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</si>
  <si>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</si>
  <si>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</si>
  <si>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</si>
  <si>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</si>
  <si>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</si>
  <si>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</si>
  <si>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</si>
  <si>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</si>
  <si>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</si>
  <si>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</si>
  <si>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</si>
  <si>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</si>
  <si>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</si>
  <si>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</si>
  <si>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</si>
  <si>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</si>
  <si>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</si>
  <si>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</si>
  <si>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</si>
  <si>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</si>
  <si>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</si>
  <si>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</si>
  <si>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</si>
  <si>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</si>
  <si>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</si>
  <si>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</si>
  <si>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</si>
  <si>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</si>
  <si>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</si>
  <si>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</si>
  <si>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</si>
  <si>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</si>
  <si>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</si>
  <si>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</si>
  <si>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</si>
  <si>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</si>
  <si>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</si>
  <si>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</si>
  <si>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</si>
  <si>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</si>
  <si>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Курбатов А.В.</t>
  </si>
  <si>
    <t>Начальник электролаборатории ООО "НДК"</t>
  </si>
  <si>
    <t>Калинин М.Ю.</t>
  </si>
  <si>
    <t>М.Ю. Калинин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</si>
  <si>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</si>
  <si>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</si>
  <si>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</si>
  <si>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</si>
  <si>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</si>
  <si>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</si>
  <si>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</si>
  <si>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</si>
  <si>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</si>
  <si>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</si>
  <si>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</si>
  <si>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</si>
  <si>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</si>
  <si>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</si>
  <si>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</si>
  <si>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</si>
  <si>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</si>
  <si>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</si>
  <si>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</si>
  <si>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</si>
  <si>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</si>
  <si>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</si>
  <si>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</si>
  <si>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</si>
  <si>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</si>
  <si>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</si>
  <si>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</si>
  <si>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</si>
  <si>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</si>
  <si>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</si>
  <si>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</si>
  <si>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</si>
  <si>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</si>
  <si>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1-КЗ_КК</t>
  </si>
  <si>
    <t>3-КЗ_КК</t>
  </si>
  <si>
    <t>4-КЗ_КК</t>
  </si>
  <si>
    <t>5-КЗ_КК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</si>
  <si>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</si>
  <si>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</si>
  <si>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</si>
  <si>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</si>
  <si>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>№23-060986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</si>
  <si>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</si>
  <si>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</si>
  <si>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</si>
  <si>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</si>
  <si>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</si>
  <si>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</si>
  <si>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</si>
  <si>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</si>
  <si>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</si>
  <si>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</si>
  <si>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</si>
  <si>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</si>
  <si>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</si>
  <si>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</si>
  <si>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</si>
  <si>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</si>
  <si>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</si>
  <si>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</si>
  <si>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</si>
  <si>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</si>
  <si>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</si>
  <si>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</si>
  <si>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</si>
  <si>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</si>
  <si>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</si>
  <si>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</si>
  <si>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</si>
  <si>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</si>
  <si>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</si>
  <si>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</si>
  <si>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</si>
  <si>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</si>
  <si>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</si>
  <si>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</si>
  <si>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</si>
  <si>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</si>
  <si>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</si>
  <si>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</si>
  <si>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</si>
  <si>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</si>
  <si>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</si>
  <si>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</si>
  <si>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</si>
  <si>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</si>
  <si>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</si>
  <si>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</si>
  <si>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</si>
  <si>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</si>
  <si>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</si>
  <si>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</si>
  <si>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</si>
  <si>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</si>
  <si>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</si>
  <si>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</si>
  <si>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</si>
  <si>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</si>
  <si>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</si>
  <si>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</si>
  <si>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</si>
  <si>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</si>
  <si>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</si>
  <si>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</si>
  <si>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</si>
  <si>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</si>
  <si>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</si>
  <si>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</si>
  <si>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</si>
  <si>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</si>
  <si>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</si>
  <si>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</si>
  <si>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</si>
  <si>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</si>
  <si>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</si>
  <si>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</si>
  <si>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</si>
  <si>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</si>
  <si>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</si>
  <si>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</si>
  <si>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</si>
  <si>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</si>
  <si>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</si>
  <si>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</si>
  <si>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</si>
  <si>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</si>
  <si>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</si>
  <si>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</si>
  <si>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</si>
  <si>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</si>
  <si>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</si>
  <si>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</si>
  <si>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</si>
  <si>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</si>
  <si>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</si>
  <si>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</si>
  <si>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</si>
  <si>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</si>
  <si>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</si>
  <si>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</si>
  <si>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</si>
  <si>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</si>
  <si>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</si>
  <si>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</si>
  <si>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</si>
  <si>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</si>
  <si>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</si>
  <si>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</si>
  <si>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</si>
  <si>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</si>
  <si>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</si>
  <si>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</si>
  <si>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</si>
  <si>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</si>
  <si>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</si>
  <si>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</si>
  <si>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</si>
  <si>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</si>
  <si>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</si>
  <si>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</si>
  <si>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</si>
  <si>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</si>
  <si>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</si>
  <si>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</si>
  <si>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</si>
  <si>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</si>
  <si>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</si>
  <si>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</si>
  <si>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</si>
  <si>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</si>
  <si>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</si>
  <si>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</si>
  <si>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</si>
  <si>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</si>
  <si>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</si>
  <si>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</si>
  <si>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</si>
  <si>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</si>
  <si>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</si>
  <si>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</si>
  <si>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</si>
  <si>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</si>
  <si>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</si>
  <si>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</si>
  <si>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</si>
  <si>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</si>
  <si>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</si>
  <si>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</si>
  <si>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</si>
  <si>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</si>
  <si>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</si>
  <si>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</si>
  <si>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</si>
  <si>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</si>
  <si>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</si>
  <si>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</si>
  <si>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</si>
  <si>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</si>
  <si>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</si>
  <si>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</si>
  <si>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</si>
  <si>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</si>
  <si>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</si>
  <si>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</si>
  <si>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</si>
  <si>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</si>
  <si>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</si>
  <si>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</si>
  <si>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</si>
  <si>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</si>
  <si>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</si>
  <si>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</si>
  <si>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</si>
  <si>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</si>
  <si>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</si>
  <si>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</si>
  <si>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</si>
  <si>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</si>
  <si>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</si>
  <si>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</si>
  <si>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</si>
  <si>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</si>
  <si>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</si>
  <si>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</si>
  <si>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</si>
  <si>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</si>
  <si>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</si>
  <si>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</si>
  <si>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</si>
  <si>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</si>
  <si>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</si>
  <si>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</si>
  <si>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</si>
  <si>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</si>
  <si>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Разбивка трассы ВЛЗ-10кВ</t>
  </si>
  <si>
    <t>м</t>
  </si>
  <si>
    <t>Погрузо-разгрузочные работы (монтаж)</t>
  </si>
  <si>
    <t>Погрузка и разгрузка прочих материалов, деталей с использованием погрузчика (провод)</t>
  </si>
  <si>
    <t>т</t>
  </si>
  <si>
    <t>Погрузка и разгрузка прочих материалов, деталей с использованием погрузчика (ж/б опоры)</t>
  </si>
  <si>
    <t>Погрузка и разгрузка прочих материалов, деталей с использованием погрузчика (металлоконструкции)</t>
  </si>
  <si>
    <t>Работы транспорта (монтаж)</t>
  </si>
  <si>
    <t>Перевозка строительных грузов 1 класс груза автотранспортом на расстояние 46 км (провод)</t>
  </si>
  <si>
    <t>Перевозка строительных грузов 1 класс груза автотранспортом на расстояние 46 км (ж/б опоры)</t>
  </si>
  <si>
    <t>Перевозка строительных грузов 1 класс груза автотранспортом на расстояние 46 км (металлоконструкции)</t>
  </si>
  <si>
    <t>Работы по монтажу новой ВЛЗ 10кВ</t>
  </si>
  <si>
    <t>Расчистка трассы ВЛЗ-10кВ от деревьев и кустарников</t>
  </si>
  <si>
    <t>га</t>
  </si>
  <si>
    <t>Развозка конструкций и материалов одностоечных железобетонных опор ВЛЗ-10кВ по трассе.</t>
  </si>
  <si>
    <t>опор/
стоек</t>
  </si>
  <si>
    <t>Развозка конструкций и материалов сложных железобетонных опор ВЛЗ-10кВ по трассе.</t>
  </si>
  <si>
    <t>3</t>
  </si>
  <si>
    <t>Развозка материалов оснастки одностоечных железобетонных опор ВЛЗ-10кВ по трассе.</t>
  </si>
  <si>
    <t>шт</t>
  </si>
  <si>
    <t>Развозка материалов оснастки сложных железобетонных опор ВЛЗ-10кВ по трассе.</t>
  </si>
  <si>
    <t>Подвеска самонесущего изолированного провода СИП-3 (1х120) в населенной местности с помощью механизмов</t>
  </si>
  <si>
    <t>Установка опор, всего стоек:</t>
  </si>
  <si>
    <t xml:space="preserve"> -промежуточная железобетонная опора типа Пж20-1</t>
  </si>
  <si>
    <t xml:space="preserve"> -угловая анкерная железобетонная опора типа УАЖ20-1</t>
  </si>
  <si>
    <t xml:space="preserve"> -анкерная железобетонная опора типа АЖ20-1</t>
  </si>
  <si>
    <t>Бурение котлованов для установки опор на глубину 2,5м</t>
  </si>
  <si>
    <t>Монтаж линейной арматуры</t>
  </si>
  <si>
    <t>опор</t>
  </si>
  <si>
    <t>Нанесение постоянного знака на опоре</t>
  </si>
  <si>
    <t>Установка разъединителя РЛК-1Б-10-IV/400 УХЛ1 с ручным приводом на анкерной опоре</t>
  </si>
  <si>
    <t>компл</t>
  </si>
  <si>
    <t>Монтаж металлической рамы под привод</t>
  </si>
  <si>
    <t>Монтаж арматуры крепления разъединителя</t>
  </si>
  <si>
    <t>Монтаж ограничителей перенапряжения ОПН-10</t>
  </si>
  <si>
    <t>Устройство для наложения защитного заземления СЕ 3</t>
  </si>
  <si>
    <t>Устройство заземления опор ВЛ-10/0,4кВ</t>
  </si>
  <si>
    <t>Разработка грунта вручную без крепления в траншеях шириной до 0,5 м, глубиной до 0,7 м, при длине до 8 м, группа грунтов II</t>
  </si>
  <si>
    <t>м3</t>
  </si>
  <si>
    <t>28?</t>
  </si>
  <si>
    <t>Засыпка вручную траншеи, пазух, котлованов и ям, группа грунтов II</t>
  </si>
  <si>
    <t>Заземляющий проводник, ст. Д=10мм</t>
  </si>
  <si>
    <t>Вертикальный заземляющий электрод, ст. уголок. 63х63х5, (lед.=2м)</t>
  </si>
  <si>
    <t>Горизонтальный заземляющий электрод, ст. полоса 40х5</t>
  </si>
  <si>
    <t>Горизонтальный заземляющий электрод, ст. полоса 40х5 по опоре до видимого разрыва</t>
  </si>
  <si>
    <t>Пусконаладочные работы ВЛ-10/0,4кВ</t>
  </si>
  <si>
    <t>Измерение сопротивления растеканию тока контура с диагональю до 20 м</t>
  </si>
  <si>
    <t>изм</t>
  </si>
  <si>
    <t>Проверка наличия цепи между заземлителями и заземленными элементами</t>
  </si>
  <si>
    <t>точек</t>
  </si>
  <si>
    <t>Разъединитель напряжением до 11 кВ</t>
  </si>
  <si>
    <t>Определение удельного сопротивления грунта</t>
  </si>
  <si>
    <t>Измерение сопротивления изоляции ВЛЗ-10кВ</t>
  </si>
  <si>
    <t>линия</t>
  </si>
  <si>
    <t xml:space="preserve"> - три участка ВЛ между КЛ</t>
  </si>
  <si>
    <t>Испытания ОПН-10</t>
  </si>
  <si>
    <t>Работы по монтажу новой КЛ 10кВ</t>
  </si>
  <si>
    <t>ГНБ</t>
  </si>
  <si>
    <t>Всего</t>
  </si>
  <si>
    <t>Разработка котлованов под прокол (1,5х2,5х1,5м х 12 шт.)</t>
  </si>
  <si>
    <t>Погрузка и вывоз грунта после разработки котлованов для ГНБ на расстояние 8 км</t>
  </si>
  <si>
    <t>Обратная засыпка котлованов под прокол песком с подвозкой</t>
  </si>
  <si>
    <t>Монтаж установки ГНБ с тяговым усилием 20 тс (200Кн)</t>
  </si>
  <si>
    <t>Демонтаж установки ГНБ</t>
  </si>
  <si>
    <t>Сварка «встык» труб ПЭ 160*8,9 SN12 ПВ-0</t>
  </si>
  <si>
    <t>Монтаж трубных блоков: (ГНБ - переходы) в т.ч.:</t>
  </si>
  <si>
    <t xml:space="preserve"> - 2 трубы ПЭ 160*8,9 SN12 ПВ-0 L=187 м (расширение скважины до 400 мм)</t>
  </si>
  <si>
    <t>м/п</t>
  </si>
  <si>
    <t xml:space="preserve"> - 2 трубы ПЭ 160*8,9 SN12 ПВ-0 L=82 м (расширение скважины до 400 мм)</t>
  </si>
  <si>
    <t xml:space="preserve"> - 2 трубы ПЭ 160*8,9 SN12 ПВ-0 L=116 м (расширение скважины до 400 мм)</t>
  </si>
  <si>
    <t xml:space="preserve"> - 2 трубы ПЭ 160*8,9 SN12 ПВ-0 L=150 м (расширение скважины до 400 мм)</t>
  </si>
  <si>
    <t xml:space="preserve"> - 2 трубы ПЭ 160*8,9 SN12 ПВ-0 L=27 м (расширение скважины до 400 мм)</t>
  </si>
  <si>
    <t xml:space="preserve"> - 2 трубы ПЭ 160*8,9 SN12 ПВ-0 L=199 м (расширение скважины до 400 мм)</t>
  </si>
  <si>
    <t>Заделка концов резервных труб пластиковыми заглушками</t>
  </si>
  <si>
    <t>Разработка грунта 2 группы экскаватором</t>
  </si>
  <si>
    <t>Погрузка и вывоз грунта на расстояние 8 км</t>
  </si>
  <si>
    <t>Устройство песчаной постели для укладки ПНД труб и кабеля</t>
  </si>
  <si>
    <t>Монтаж труб ПЭ 160*8,9 SN12 ПВ-0 в траншее</t>
  </si>
  <si>
    <t>Кабель марка АПвПу2г-10 (1*240/70) в т.ч.:</t>
  </si>
  <si>
    <t>Прокладка кабеля по переходной опоре</t>
  </si>
  <si>
    <t>Прокладка кабеля в траншее</t>
  </si>
  <si>
    <t>Прокладка кабеля в трубах (траншея)</t>
  </si>
  <si>
    <t>Прокладка кабеля в трубах (ГНБ)</t>
  </si>
  <si>
    <t>Заделка кабеля в трубах смоляной лентой</t>
  </si>
  <si>
    <t>Покрытие КЛ плиткой ПЗК</t>
  </si>
  <si>
    <t>Монтаж концевых муфт ПКВТ(Н)нг-LS-О-10-150...240 (подключение ПС-325)</t>
  </si>
  <si>
    <t>Монтаж концевых муфт ПКВТ(Н)нг-LS-О-10-150...240 (подключение на переходной опоре)</t>
  </si>
  <si>
    <t>Огнезащита кабеля</t>
  </si>
  <si>
    <t>м2</t>
  </si>
  <si>
    <t>Заделка концов труб огнезащитной монтажной пеной</t>
  </si>
  <si>
    <t>Обратная засыпка траншеи песком погрузчиком</t>
  </si>
  <si>
    <t>Пусконаладочные работы КЛ 10кВ</t>
  </si>
  <si>
    <t>Фазировка электрической линии</t>
  </si>
  <si>
    <t>фаз</t>
  </si>
  <si>
    <t>Испытания кабеля силового</t>
  </si>
  <si>
    <t>исп</t>
  </si>
  <si>
    <t>Измерение сопротивления изоляции КЛ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</si>
  <si>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</si>
  <si>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</si>
  <si>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</si>
  <si>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</si>
  <si>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</si>
  <si>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</si>
  <si>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</si>
  <si>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</si>
  <si>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</si>
  <si>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</si>
  <si>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</si>
  <si>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</si>
  <si>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</si>
  <si>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</si>
  <si>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</si>
  <si>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</si>
  <si>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</si>
  <si>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</si>
  <si>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</si>
  <si>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</si>
  <si>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</si>
  <si>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</si>
  <si>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</si>
  <si>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</si>
  <si>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</si>
  <si>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</si>
  <si>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</si>
  <si>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</si>
  <si>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</si>
  <si>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</si>
  <si>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</si>
  <si>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</si>
  <si>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</si>
  <si>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</si>
  <si>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Приказ №414 от 10.04.2024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</si>
  <si>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</si>
  <si>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</si>
  <si>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</si>
  <si>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</si>
  <si>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</si>
  <si>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</si>
  <si>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</si>
  <si>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ООО «Строительные энергетические технологии»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</si>
  <si>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</si>
  <si>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</si>
  <si>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Стойка железобетонная вибрированная, ТУ 5863-007-96502166-2016</t>
  </si>
  <si>
    <t>СВ110-3,5 (у)</t>
  </si>
  <si>
    <t>шт.</t>
  </si>
  <si>
    <t>Заземляющий проводник</t>
  </si>
  <si>
    <t>Зажим плашечный</t>
  </si>
  <si>
    <t>ПС2-1</t>
  </si>
  <si>
    <t>Траверса</t>
  </si>
  <si>
    <t>ТМ73</t>
  </si>
  <si>
    <t>Оголовок</t>
  </si>
  <si>
    <t>ОГ56</t>
  </si>
  <si>
    <t>ТМ2а</t>
  </si>
  <si>
    <t>ТМ54</t>
  </si>
  <si>
    <t>Штырьевой изолятор</t>
  </si>
  <si>
    <t>ШФ-10Г1</t>
  </si>
  <si>
    <t>Лоток стальной</t>
  </si>
  <si>
    <t>ЛК 3 м</t>
  </si>
  <si>
    <t>Узел крепления лотка</t>
  </si>
  <si>
    <t>Надставка</t>
  </si>
  <si>
    <t>ТС1</t>
  </si>
  <si>
    <t>Линейная арматура</t>
  </si>
  <si>
    <t>Металлическая лента 20x0,7x1000 мм</t>
  </si>
  <si>
    <t>ЛМ-50</t>
  </si>
  <si>
    <t>Изолятор штыревой</t>
  </si>
  <si>
    <t>Бугель для фиксации ленты</t>
  </si>
  <si>
    <t>B 20</t>
  </si>
  <si>
    <t>Скоба</t>
  </si>
  <si>
    <t>СК-7-1А</t>
  </si>
  <si>
    <t>Зажим натяжной</t>
  </si>
  <si>
    <t>НБ-2-6</t>
  </si>
  <si>
    <t>Изолятор</t>
  </si>
  <si>
    <t>ЛК 70</t>
  </si>
  <si>
    <t>Вязка спиральная</t>
  </si>
  <si>
    <t>СВ 120</t>
  </si>
  <si>
    <t>Колпачок</t>
  </si>
  <si>
    <t>К22</t>
  </si>
  <si>
    <t>Металлопрокат</t>
  </si>
  <si>
    <t>Вывод заземлителя стальной</t>
  </si>
  <si>
    <t>40х4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</si>
  <si>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</si>
  <si>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</si>
  <si>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</si>
  <si>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</si>
  <si>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</si>
  <si>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</si>
  <si>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</si>
  <si>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</si>
  <si>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</si>
  <si>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</si>
  <si>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</si>
  <si>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Знак безопасности из металла оцинкованного толщиной не менее 0,5 мм, покрытого пленкой</t>
  </si>
  <si>
    <t>ЗБ "Не влезай, убьет!"; СТО34.01-24-001-2015</t>
  </si>
  <si>
    <t>ЗБ "Охранная зона ЛЭП 10 кВ -10 метров"; СТО 34.0</t>
  </si>
  <si>
    <t>Строительство КЛ-10 кВ ф. 526-406</t>
  </si>
  <si>
    <t>Материалы</t>
  </si>
  <si>
    <t>Песок строительный класс 1</t>
  </si>
  <si>
    <t>Труба электротехническая термостойка трехслойная</t>
  </si>
  <si>
    <t>ТЗК Энергопласт ТС3 160 мм SN16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</si>
  <si>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</si>
  <si>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</si>
  <si>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</si>
  <si>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</si>
  <si>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</si>
  <si>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</si>
  <si>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</si>
  <si>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</si>
  <si>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</si>
  <si>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</si>
  <si>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</si>
  <si>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</si>
  <si>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</si>
  <si>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</si>
  <si>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Заглушка для труб</t>
  </si>
  <si>
    <t>ЗУП160 мм</t>
  </si>
  <si>
    <t>Прочие материалы</t>
  </si>
  <si>
    <t>кг</t>
  </si>
  <si>
    <t>Вода для приготовления бурового раствора</t>
  </si>
  <si>
    <t>Бентонит</t>
  </si>
  <si>
    <t>BentoPro Ultra</t>
  </si>
  <si>
    <t>Полимер</t>
  </si>
  <si>
    <t>EZ-MUD</t>
  </si>
  <si>
    <t>Строительство ВЛ-10 кВ ф. 631-19</t>
  </si>
  <si>
    <t>Хомут</t>
  </si>
  <si>
    <t>Х51</t>
  </si>
  <si>
    <t>F 207</t>
  </si>
  <si>
    <t>ЗБ "Не влезай, убьет!"; СТО
34.01-24-001-2015</t>
  </si>
  <si>
    <t>ЗБ "Охранная зона ЛЭП 10 кВ -
10 метров"; СТО 34.0</t>
  </si>
  <si>
    <t>Строительство КЛ-10 кВ ф. 631-19</t>
  </si>
  <si>
    <t>Строительство ВЛ-10 кВ ф. 526-406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</si>
  <si>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</si>
  <si>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</si>
  <si>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</si>
  <si>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Оборудование на напряжение выше 1000 В</t>
  </si>
  <si>
    <t>Изолятор опорный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</si>
  <si>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</si>
  <si>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</si>
  <si>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</si>
  <si>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</si>
  <si>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</si>
  <si>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</si>
  <si>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</si>
  <si>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Привод разъединителя качающегося типа РЛК.2-10.IV/400УХЛ1 с заземлителями с двух сторон</t>
  </si>
  <si>
    <t>ПР-02-7УХЛ1</t>
  </si>
  <si>
    <t>Разъединитель линейный качающегося типа, с полимерными изоляторами.</t>
  </si>
  <si>
    <t>РЛК.1а-10.IV/400 УХЛ1</t>
  </si>
  <si>
    <t>Разъединитель наружной установки качающегося типа с заземлителями с двух сторон Iном = 400А</t>
  </si>
  <si>
    <t>РЛК.2-10.IV/400УХЛ1</t>
  </si>
  <si>
    <t>Разрядник мультикамерный</t>
  </si>
  <si>
    <t>РМК-20-IV-УХЛ1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</si>
  <si>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</si>
  <si>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</si>
  <si>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</si>
  <si>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</si>
  <si>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</si>
  <si>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</si>
  <si>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1ПКНТ-10-150/240(Б)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</si>
  <si>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</si>
  <si>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</si>
  <si>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</si>
  <si>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</si>
  <si>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</si>
  <si>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АПвПу2г 1х240/70-10</t>
  </si>
  <si>
    <t>Ед. изм.</t>
  </si>
  <si>
    <t>Оборудование</t>
  </si>
  <si>
    <t>Фильтр</t>
  </si>
  <si>
    <t>Протокол бурения</t>
  </si>
  <si>
    <t>Журнал контроля параметров бурового раствора</t>
  </si>
  <si>
    <t>Исполнительный паспорт</t>
  </si>
  <si>
    <t>Акт приемки трубопровода</t>
  </si>
  <si>
    <t>Акт приемки скважины</t>
  </si>
  <si>
    <t>Акт приемки подземного перехода</t>
  </si>
  <si>
    <t>Журнал буровых работ</t>
  </si>
  <si>
    <t>Акт проверки и внешнего осмотра стыков полиэтиленовых труб</t>
  </si>
  <si>
    <t>Акт приемки расширенной скважины и готовности для протягивания трубопровода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</si>
  <si>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</si>
  <si>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Приложение 1 к перечню форм документов исполнительной документации 
раздел 1 форма 7</t>
  </si>
  <si>
    <t>Журнал сварочных работ
составлен в соответсвии 
с приложением "В" СП 70.13330.2012
Актуализированная редакция СНиП 3.03.01-87
"Несущие и ограждающие конструкции"</t>
  </si>
  <si>
    <t>Строительство КТП-1000кВА с трансформатором 1 МВА, КТП-400кВА с трансформатором 0,40МВА, КТП-400кВА с трансформатором 0,40МВА, КТП-400кВА с трансформатором 0,40МВА, МТП-160кВА с трансформатором 0,16МВА, МТП-250кВА с трансформатором 0,25МВА</t>
  </si>
  <si>
    <t>(указать строительство, реконструкция)</t>
  </si>
  <si>
    <t>(наименование объекта капитального строительства, его почтовый или строительный адрес)</t>
  </si>
  <si>
    <t>Санкт-Петербургское государственное казенное учреждение "Дирекция транспортного строительства"</t>
  </si>
  <si>
    <t>(наименование застройщика)</t>
  </si>
  <si>
    <t>Подрядчик</t>
  </si>
  <si>
    <t>(наименование генерального подрядчика)</t>
  </si>
  <si>
    <t>№102752-</t>
  </si>
  <si>
    <t xml:space="preserve">№ </t>
  </si>
  <si>
    <t>Наименование организации, выполняющей работы</t>
  </si>
  <si>
    <t>Наименование объекта строительства</t>
  </si>
  <si>
    <t xml:space="preserve">Должность, фамилия, инициалы и подпись лица, ответственного за сварочные работы и </t>
  </si>
  <si>
    <t>ведение журнала</t>
  </si>
  <si>
    <t>Организация, разработавшая проектную документацию, чертежи ЭС</t>
  </si>
  <si>
    <t>Шифр проекта</t>
  </si>
  <si>
    <t>Организация, разработавшая проект производства сварочных работ</t>
  </si>
  <si>
    <t>Предприятие, изготовившее стальные конструкции, арматурные и закладные иделия</t>
  </si>
  <si>
    <t>Шифр документа о качестве</t>
  </si>
  <si>
    <t>Заказчик (организация), должность, фамилия, инициалы и подпись руководителя (представителя)</t>
  </si>
  <si>
    <t>технического надзора</t>
  </si>
  <si>
    <t>Инженер 1 категории управления по строительству и реконструкции объектов транспортной инфраструктуры Макаренков А.В.</t>
  </si>
  <si>
    <t>Журнал начат:</t>
  </si>
  <si>
    <t>Журнал окончен:</t>
  </si>
  <si>
    <t xml:space="preserve">Список
инженерно-технического персонала,
занятого выполнением сварочных работ </t>
  </si>
  <si>
    <t xml:space="preserve">Фамилия, имя,
отчество
</t>
  </si>
  <si>
    <t>Специальность
и образование</t>
  </si>
  <si>
    <t>Занимаемая 
должность</t>
  </si>
  <si>
    <t>Дата
начала работы
на объекте</t>
  </si>
  <si>
    <t xml:space="preserve">Отметка
о прохождении 
аттестации
и дата </t>
  </si>
  <si>
    <t>Дата
окончания 
работы
на объекте</t>
  </si>
  <si>
    <t>Курленков Олег Вячеславович</t>
  </si>
  <si>
    <t>инженер-электрик</t>
  </si>
  <si>
    <t>Начальника участка</t>
  </si>
  <si>
    <t>Список сварщиков,  выполнявших сварочные работы на объекте</t>
  </si>
  <si>
    <t>Фамилия, имя,
отчество</t>
  </si>
  <si>
    <t>Разряд квалификацион-ный</t>
  </si>
  <si>
    <t>Номер личного клейма</t>
  </si>
  <si>
    <t>Диплом, удостоверение на право производства сварочных работ</t>
  </si>
  <si>
    <t>Отметка о сварке пробных и контрольных образцов</t>
  </si>
  <si>
    <t>срок действия</t>
  </si>
  <si>
    <t xml:space="preserve">допущен к сварке (швов в пространст-венном положении) </t>
  </si>
  <si>
    <t>Кинев Н.Ю.</t>
  </si>
  <si>
    <t>№Э-1415-24 от 07.02.2024г</t>
  </si>
  <si>
    <t>Вертикальное, горизонтальное, потолочное</t>
  </si>
  <si>
    <t>удовлетвор.</t>
  </si>
  <si>
    <t>Дата 
выполнения 
работ, смена</t>
  </si>
  <si>
    <t>Наименование соединяемых элементов; марка стали</t>
  </si>
  <si>
    <t>Место или номер (по чертежу или схеме) свариваемого элемента</t>
  </si>
  <si>
    <t>Отметка о сдаче и приемке узла под сварку ( должность, фамилия имя, инициалы, подпись)</t>
  </si>
  <si>
    <t>Марка применяемых сварочных материалов (проволока, флюс, электроды), номер партии</t>
  </si>
  <si>
    <t>Атмосферные условия (температура  воздуха, осадки, скорость ветра)</t>
  </si>
  <si>
    <t>Фамилия, инициалы сварщика, номер удостоверения</t>
  </si>
  <si>
    <t>Клеймо</t>
  </si>
  <si>
    <t>Подписи сварщиков, сваривших соединения</t>
  </si>
  <si>
    <t>Фамилия, инициалы ответственного за производство работ (мастера, производителя работ)</t>
  </si>
  <si>
    <t>Подпись руководи-теля сварочных работ</t>
  </si>
  <si>
    <t xml:space="preserve">Отметка о приемке сварного соединения </t>
  </si>
  <si>
    <t>Замечания по контрольной проверке (производителя работ, представител ИЛ и др.)</t>
  </si>
  <si>
    <t>2</t>
  </si>
  <si>
    <t>4</t>
  </si>
  <si>
    <t>5</t>
  </si>
  <si>
    <t>6</t>
  </si>
  <si>
    <t>7</t>
  </si>
  <si>
    <t>8</t>
  </si>
  <si>
    <t>9</t>
  </si>
  <si>
    <t>10</t>
  </si>
  <si>
    <t>Начальник участка, Курленков О.В.</t>
  </si>
  <si>
    <t>Э50А</t>
  </si>
  <si>
    <t>Кинев Н.Ю. 
№Э-1415-24</t>
  </si>
  <si>
    <t>Курленков О.В.</t>
  </si>
  <si>
    <t>Удовлетв.</t>
  </si>
  <si>
    <t>замечаний нет</t>
  </si>
  <si>
    <t>Контур заземления КТП</t>
  </si>
  <si>
    <t>полоса 50х5
уголок 63х63х6</t>
  </si>
  <si>
    <t>Контур заземления МТП</t>
  </si>
  <si>
    <t>Контур заземления МТП
СЭС-21-080098-ИЛО5</t>
  </si>
  <si>
    <t>+23,
без осадков</t>
  </si>
  <si>
    <t>Контур заземления КТП
СЭС-21-080098-ИЛО6</t>
  </si>
  <si>
    <t>+25,
без осадков</t>
  </si>
  <si>
    <t>В журнале пронумеровано и прошнуровано</t>
  </si>
  <si>
    <t>листа</t>
  </si>
  <si>
    <t>“ ____ ” _____________ 20___ г.</t>
  </si>
  <si>
    <t>(должность, фамилия, инициалы и подпись руководителя организации,</t>
  </si>
  <si>
    <t>выдавшего журнал)</t>
  </si>
  <si>
    <t xml:space="preserve">Место
печати </t>
  </si>
  <si>
    <t>Журнал сварочных работ
составлен в соответсвии 
с приложением "Г" СП 70.13330.2012
Актуализированная редакция СНиП 3.03.01-87
"Несущие и ограждающие конструкции"</t>
  </si>
  <si>
    <t>Журнал антикоррозийной защиты сварных соединений</t>
  </si>
  <si>
    <t>Должность, фамилия, инициалы и подпись лица, ответственного за выполнение работ по антикоррозионной защите сварных соединений и ведение журнала</t>
  </si>
  <si>
    <t>Организация, разработавшая проект производства работ по антикоррозионной защите сварных соединений</t>
  </si>
  <si>
    <t>Шифр заказа</t>
  </si>
  <si>
    <t>Наименование соединяемых элементов и материал антикоррозионного покрытия закладных изделий, нанесенного на заводе</t>
  </si>
  <si>
    <t>Место или номер (по чертежу или схеме) стыкуемого элемента</t>
  </si>
  <si>
    <t>Отметка о сдаче и приемке узла под антикоррозионную защиту ( должность, фамилия имя, инициалы, подпись)</t>
  </si>
  <si>
    <t>Материал покрытия сварных соединений и способ его нанесения</t>
  </si>
  <si>
    <t>Атмосферные условия при производстве антикоррозионной защиты сварных соединений (температура  воздуха, осадки, скорость ветра)</t>
  </si>
  <si>
    <t>Фамилия, инициалы исполнителя</t>
  </si>
  <si>
    <t>Фамилия, инициалы ответственного за ведение работ по антикоррозионной защите (мастера, производителя работ)</t>
  </si>
  <si>
    <t>Результаты осмотра качества покрытияти толщины покрытия</t>
  </si>
  <si>
    <t>Подпись исполнителя</t>
  </si>
  <si>
    <t>Подпись о приемке антикоррозионной защиты (мастера, производителя работ)</t>
  </si>
  <si>
    <t>Замечания по контрольной проверке (производителя работ, авторского надзора, заказчика)</t>
  </si>
  <si>
    <t>грунт ГФ-021, эмаль ПФ-115 открытый</t>
  </si>
  <si>
    <t>в норме
20 мкм</t>
  </si>
  <si>
    <t>&lt;- если нужно добавить проекты</t>
  </si>
  <si>
    <t>Для журнала сварочных работ и АКЗ</t>
  </si>
  <si>
    <t>Титул для журнала</t>
  </si>
  <si>
    <t>№Э-1416-24 от 07.02.2024г</t>
  </si>
  <si>
    <t>КК</t>
  </si>
  <si>
    <t>63х63х6, L=2,5 м</t>
  </si>
  <si>
    <t>Дата начала работ:</t>
  </si>
  <si>
    <t>Дата окончания работ:</t>
  </si>
  <si>
    <t>Температура:</t>
  </si>
  <si>
    <t>63х63х6, L=3 м</t>
  </si>
  <si>
    <t>63х63х5, L=2,5 м</t>
  </si>
  <si>
    <t>Количество:</t>
  </si>
  <si>
    <t>Проекты</t>
  </si>
  <si>
    <t>Приложение И, СП 48.13330.2019</t>
  </si>
  <si>
    <t xml:space="preserve">ЖУРНАЛ
        </t>
  </si>
  <si>
    <t xml:space="preserve">  ВХОДНОГО УЧЕТА И КОНТРОЛЯ КАЧЕСТВА ПОЛУЧАЕМЫХ ДЕТАЛЕЙ,</t>
  </si>
  <si>
    <t xml:space="preserve">  МАТЕРИАЛОВ, ИЗДЕЛИЙ, КОНСТРУКЦИЙ И ОБОРУДОВАНИЯ</t>
  </si>
  <si>
    <t>Наименование объекта</t>
  </si>
  <si>
    <t>Адрес объекта</t>
  </si>
  <si>
    <t>Наименование строительной организации</t>
  </si>
  <si>
    <t>Начат</t>
  </si>
  <si>
    <t>10 июня</t>
  </si>
  <si>
    <t>Окончен</t>
  </si>
  <si>
    <t>15 июня</t>
  </si>
  <si>
    <t>IД-72/22</t>
  </si>
  <si>
    <t>Дата поступл.</t>
  </si>
  <si>
    <t>Наименование продукции</t>
  </si>
  <si>
    <t>Количество
(масса),
партия,
номер</t>
  </si>
  <si>
    <t>Изготовитель/
Поставщик</t>
  </si>
  <si>
    <t>Сертификат
качества
(паспорт,
накладная)</t>
  </si>
  <si>
    <t>Вид контроля
(визуальный,
инструментальный,
лабораторный)</t>
  </si>
  <si>
    <t>Заключение
о соответствии,
подпись лица,
ответственного
за входной
контроль</t>
  </si>
  <si>
    <t>Подтверждение представителя строительного контроля Заказчика о выполнении в полном объеме процедуры входного контроля</t>
  </si>
  <si>
    <t>Комплектная трансформаторная подстанция наружной установки тупикового типа</t>
  </si>
  <si>
    <t>ООО "СЭМЗ"</t>
  </si>
  <si>
    <t>Паспорт №24.2043.1</t>
  </si>
  <si>
    <t>Визуальный</t>
  </si>
  <si>
    <t>Соответствует
Шлёнский С.В.</t>
  </si>
  <si>
    <t>Паспорт №24.2041.1</t>
  </si>
  <si>
    <t>Паспорт №24.2042.1</t>
  </si>
  <si>
    <t>Мачтовая трансформаторная подстанция</t>
  </si>
  <si>
    <t>Паспорт №24.2044.1</t>
  </si>
  <si>
    <t>Паспорт №24.2045.1</t>
  </si>
  <si>
    <t>Паспорт №24.2040.1</t>
  </si>
  <si>
    <t>Силовой масляный трансформатор</t>
  </si>
  <si>
    <t>ОАО "МИНСКИЙ ЭЛЕКТРОТЕХНИЧЕСКИЙ ЗАВОД ИМЕНИ В.И. КОЗЛОВА</t>
  </si>
  <si>
    <t>Паспорт №2104103</t>
  </si>
  <si>
    <t>Паспорт №2104164</t>
  </si>
  <si>
    <t>Паспорт №2109497</t>
  </si>
  <si>
    <t>Паспорт №2100443</t>
  </si>
  <si>
    <t>Паспорт №2103660</t>
  </si>
  <si>
    <t>Паспорт №21038307</t>
  </si>
  <si>
    <t>Выключатель автоматический ВА57-35</t>
  </si>
  <si>
    <t>23 шт.</t>
  </si>
  <si>
    <t>ООО «Тд «Электротехмонтаж»</t>
  </si>
  <si>
    <t>Накладная №751</t>
  </si>
  <si>
    <t>Разъединитель РЕ19</t>
  </si>
  <si>
    <t>Контроллер  STEMAX MX840</t>
  </si>
  <si>
    <t>Ограничитель перенапряжения ОПН-П-0,4/0,4/5/300 УХЛ 1</t>
  </si>
  <si>
    <t>12 шт.</t>
  </si>
  <si>
    <t>ЛО, Всеволожский район, Щегловское СП (22-012300 и др.)</t>
  </si>
  <si>
    <t>Выключатель автоматический ВА55-43</t>
  </si>
  <si>
    <t>Трансформаторы тока измерительные ТТК</t>
  </si>
  <si>
    <t>24 шт.</t>
  </si>
  <si>
    <t>труба стальная ∅76мм L=3000мм</t>
  </si>
  <si>
    <t>64 шт.</t>
  </si>
  <si>
    <t>Петрович</t>
  </si>
  <si>
    <t>Накладная №480365203</t>
  </si>
  <si>
    <t>уголок стальной 40х40х4 ГОСТ 8509-93</t>
  </si>
  <si>
    <t>155,32 шт.</t>
  </si>
  <si>
    <t>сетка рабица с яч.50х50мм шириной 1500мм</t>
  </si>
  <si>
    <t>92,8 шт.</t>
  </si>
  <si>
    <t>ворота каркас 3000х1500мм</t>
  </si>
  <si>
    <t>проволока стальная ∅3мм</t>
  </si>
  <si>
    <t>Сталь полосовая 50х5 ГОСТ 103-2006</t>
  </si>
  <si>
    <t>152,22 м</t>
  </si>
  <si>
    <t>ООО
"Конкорд"</t>
  </si>
  <si>
    <t>Информационное
письмо №1157 от
26.10.2016 "Центр
Декларирования
Сертификации" (ООО
"ЦДС)"</t>
  </si>
  <si>
    <t>Сталь угловая 63х63х6 ГОСТ 8509-93</t>
  </si>
  <si>
    <t>108 м</t>
  </si>
  <si>
    <t>Блоки ФБС</t>
  </si>
  <si>
    <t>Щебень гранитный марки 1200-1000 фр. 20-40</t>
  </si>
  <si>
    <t>16,84 м3</t>
  </si>
  <si>
    <t>АО "ЛСР.БАЗОВЫЕ МАТЕРИАЛЫ"</t>
  </si>
  <si>
    <t>Песок</t>
  </si>
  <si>
    <t>26,16 м3</t>
  </si>
  <si>
    <t>ООО "ДК "Горизонт"</t>
  </si>
  <si>
    <t xml:space="preserve">Паспорт №31/08/22 от 31.08.2022 </t>
  </si>
  <si>
    <t>Грунт плодородный</t>
  </si>
  <si>
    <t>61,94 м3</t>
  </si>
  <si>
    <t>Газон Опт Торг</t>
  </si>
  <si>
    <t>Накладная №07/06/211</t>
  </si>
  <si>
    <t>Семена газонных трав</t>
  </si>
  <si>
    <t>7,41 кг</t>
  </si>
  <si>
    <t>Изолирующая штанга оперативная на 10кВ</t>
  </si>
  <si>
    <t>Накладная №779</t>
  </si>
  <si>
    <t>Переносное заземление сечением 95кв.мм</t>
  </si>
  <si>
    <t>Ящик с совком для песка.</t>
  </si>
  <si>
    <t>6 шт.</t>
  </si>
  <si>
    <t>Накладная №480365311</t>
  </si>
  <si>
    <t>Предупреждающие знаки</t>
  </si>
  <si>
    <t>4 компл.</t>
  </si>
  <si>
    <t>ТД "Вектор"</t>
  </si>
  <si>
    <t>Накладная №12582/ЭМ110</t>
  </si>
  <si>
    <t xml:space="preserve">Стойка </t>
  </si>
  <si>
    <t>ЗАО "Митеп-Волга"</t>
  </si>
  <si>
    <t>Сертификат соответствия №РОСС BY.HB61.H30298 от 09.11.2021 сроком действия до 08.11.2024</t>
  </si>
  <si>
    <t>Провод силовой с алюминиевой жилой и изоляцией из ПВХ пластиката</t>
  </si>
  <si>
    <t>26 м</t>
  </si>
  <si>
    <t>Накладная №811</t>
  </si>
  <si>
    <t>Колпачек</t>
  </si>
  <si>
    <t xml:space="preserve">Зажим ответвительный </t>
  </si>
  <si>
    <t>Защитный кожух</t>
  </si>
  <si>
    <t>Плашечный зажим</t>
  </si>
  <si>
    <t>32 шт.</t>
  </si>
  <si>
    <t>Бандажная лента</t>
  </si>
  <si>
    <t>Скрепа</t>
  </si>
  <si>
    <t>20 шт.</t>
  </si>
  <si>
    <t>Заземляющий проводник, сталь круглая ∅10 мм ГОСТ 2590-2006</t>
  </si>
  <si>
    <t>32 м</t>
  </si>
  <si>
    <t>Проводник заземляющий</t>
  </si>
  <si>
    <t>28 шт.</t>
  </si>
  <si>
    <t>Ограничитель перенапряжения</t>
  </si>
  <si>
    <t>Зажим аппаратный ТУ 34 13.11404-90 А2А-95</t>
  </si>
  <si>
    <t>8 шт.</t>
  </si>
  <si>
    <t xml:space="preserve">Полимер EZ-MUD  </t>
  </si>
  <si>
    <t>2,078 т</t>
  </si>
  <si>
    <t>ООО «Эверест»</t>
  </si>
  <si>
    <t>Паспорт безопасности
EZ-MUD №43 от 24.05.2019</t>
  </si>
  <si>
    <t>Силовой кабель на напряжение до 10 кВ с алюминиевыми жилами, с бумажной изоляцией, бронированный, сечением 3х240 (масса 1 км 7760кг) АСБ2л-10 3х240</t>
  </si>
  <si>
    <t>1666,3 м</t>
  </si>
  <si>
    <t>ООО "Камкабель"</t>
  </si>
  <si>
    <t>Сертификат соответствия №RU C-RU.АЖ03.В.00123/21 с 24.06.2021 по 23.06.2026г</t>
  </si>
  <si>
    <t>Комплектная однотрансформаторная подстанция проходного типа наружной установки мощностью 400 кВА напряжением 10/0,4кВ. 2хКТПП-400/10/0,4</t>
  </si>
  <si>
    <t>ООО "Сарапульский электромеханический завод"</t>
  </si>
  <si>
    <t>Декаларация о соответствии №РОСС RU Д-RU.РА01.В.10969/22 с 28.03.2022 до 27.03.2025</t>
  </si>
  <si>
    <t>Трансформатор силовой 3-х фазный с естественным масляным охлаждением 400 кВА, напряжением 10кВ ТМГ21-400-10/0,4</t>
  </si>
  <si>
    <t xml:space="preserve">ОАО "МИНСКИЙ ЭЛЕКТРОТЕХНИЧЕСКИЙ ЗАВОД ИМЕНИ В.И. КОЗЛОВА" </t>
  </si>
  <si>
    <t>Паспорт №Р-27924407</t>
  </si>
  <si>
    <t>Паспорт №Р-14953758</t>
  </si>
  <si>
    <t xml:space="preserve">Испытательная клеммная коробка ПАО "Россети Ленэнерго" </t>
  </si>
  <si>
    <t xml:space="preserve">ПАО "Россети Ленэнерго" </t>
  </si>
  <si>
    <t>Накладная №29122</t>
  </si>
  <si>
    <t xml:space="preserve">Счетчик 3-х фазный типа Меркурий 234 ARTХ2-03(D)PR 3х230/400В, 5(10)А, кл.т.0,5S/1. </t>
  </si>
  <si>
    <t>3 шт</t>
  </si>
  <si>
    <t>ООО "НПК "ИНКОТЕКС"</t>
  </si>
  <si>
    <t>Формуляр №49421335 от 18.09.2023;
Формуляр №49456357 от 04.12.2023;
Формуляр №49455651 от 01.12.2023</t>
  </si>
  <si>
    <t xml:space="preserve">Трансформаторы тока 800/5А типа ТШП-0,66 кл.0,5S (для учета) </t>
  </si>
  <si>
    <t>6 шт</t>
  </si>
  <si>
    <t>IEK GROUP</t>
  </si>
  <si>
    <t>Накладная №00001231</t>
  </si>
  <si>
    <t xml:space="preserve">Кабель силовой АПвВнг-LS-10 1х95/35 </t>
  </si>
  <si>
    <t>12 м</t>
  </si>
  <si>
    <t>ООО «ТК «КСС»</t>
  </si>
  <si>
    <t>Накладная №3121</t>
  </si>
  <si>
    <t>Муфта концевая для одножильного кабеля сечением 95кв.мм ПКВтО-10-95</t>
  </si>
  <si>
    <t>4 компл</t>
  </si>
  <si>
    <t>ООО "Научно-производственное предприятие "ЭРГ"</t>
  </si>
  <si>
    <t>Сертификат соответствия №РОСС RU.HB61.H22663 срок действия с 14.04.2021 по 13.04.2024</t>
  </si>
  <si>
    <t>Ст. полоса Б-2  50х5мм ст.3</t>
  </si>
  <si>
    <t>26 м / 51,0кг</t>
  </si>
  <si>
    <t>ООО "Конкорд"</t>
  </si>
  <si>
    <t>Сталь прокатная уголовая равнополочная  63х63х5мм</t>
  </si>
  <si>
    <t>36м / 230,88кг</t>
  </si>
  <si>
    <t xml:space="preserve">Болт для заземления трансформатора. </t>
  </si>
  <si>
    <t>Блок фундаментный ФБС-24-6-6</t>
  </si>
  <si>
    <t>8 шт</t>
  </si>
  <si>
    <t xml:space="preserve">Сталь угловая размером Б-2 75х75х7мм ст.3 </t>
  </si>
  <si>
    <t>152,83 кг</t>
  </si>
  <si>
    <t xml:space="preserve">Замок навесной </t>
  </si>
  <si>
    <t>10 шт</t>
  </si>
  <si>
    <t xml:space="preserve">Щебень гранитный марки 1200-600 фр.40-70мм </t>
  </si>
  <si>
    <t>2,1 м3</t>
  </si>
  <si>
    <t xml:space="preserve">Песок природный для строительных: работ средний с крупностью зерен размером свыше 5 мм-до 5% по массе  </t>
  </si>
  <si>
    <t>242 м3</t>
  </si>
  <si>
    <t xml:space="preserve">Бетон марки В15 F50 W4 </t>
  </si>
  <si>
    <t>0,19м3 / 429 кг</t>
  </si>
  <si>
    <t>АО "Группа Компаний "Монолит"</t>
  </si>
  <si>
    <t>Документ о качестве бетонной смеси №000364646</t>
  </si>
  <si>
    <t>Краска антикоррозиционная ОС-12-03</t>
  </si>
  <si>
    <t>6,6 кг</t>
  </si>
  <si>
    <t xml:space="preserve">Уголок стальной 32х32х4мм </t>
  </si>
  <si>
    <t>174,3 кг</t>
  </si>
  <si>
    <t xml:space="preserve">Полоса стальная 4х30мм </t>
  </si>
  <si>
    <t>22,0 кг</t>
  </si>
  <si>
    <t xml:space="preserve">Стальной лист в=2мм </t>
  </si>
  <si>
    <t>4,3 кг</t>
  </si>
  <si>
    <t xml:space="preserve">Сетка №25х25 шириной 1960х1880 мм </t>
  </si>
  <si>
    <t>56,4 кг</t>
  </si>
  <si>
    <t xml:space="preserve">Проволока Ø4мм </t>
  </si>
  <si>
    <t>10,3 кг</t>
  </si>
  <si>
    <t xml:space="preserve">Труба водогазопроводная Ø 80 мм (L=2400мм) </t>
  </si>
  <si>
    <t>14 шт / 199кг</t>
  </si>
  <si>
    <t xml:space="preserve">Двухстворчатая дверь </t>
  </si>
  <si>
    <t>2 к-т / 304кг</t>
  </si>
  <si>
    <t xml:space="preserve">Лестница наружная 1200мм </t>
  </si>
  <si>
    <t>2 шт</t>
  </si>
  <si>
    <t xml:space="preserve">Лестница наружная 1800мм </t>
  </si>
  <si>
    <t>4 шт</t>
  </si>
  <si>
    <t xml:space="preserve">Ящик с совком для песка V=0.5 м3  </t>
  </si>
  <si>
    <t xml:space="preserve">Песок фасованный в мешки по 3 кг </t>
  </si>
  <si>
    <t>750 кг</t>
  </si>
  <si>
    <t xml:space="preserve">Огнезащитная монтажная пена (750мм)  </t>
  </si>
  <si>
    <t xml:space="preserve">Бирка маркировочная   </t>
  </si>
  <si>
    <t xml:space="preserve">Токоизмерительные клещи </t>
  </si>
  <si>
    <t>1 шт</t>
  </si>
  <si>
    <t xml:space="preserve">Диэлектрические перчатки </t>
  </si>
  <si>
    <t xml:space="preserve">Диэлектрические галоши </t>
  </si>
  <si>
    <t xml:space="preserve">Переносное заземление сечением 95 мм кв.  </t>
  </si>
  <si>
    <t>Штанга изолирующая оперативная  ШЗП-15</t>
  </si>
  <si>
    <t xml:space="preserve">Указатель напряжения 10 кВ </t>
  </si>
  <si>
    <t xml:space="preserve">Указатель напряжения 0,4 кВ </t>
  </si>
  <si>
    <t xml:space="preserve">Предупредительные плакаты и знаки </t>
  </si>
  <si>
    <t xml:space="preserve">Табличка </t>
  </si>
  <si>
    <t xml:space="preserve">Смесь семян «Универсальный газон» </t>
  </si>
  <si>
    <t>1,8 кг</t>
  </si>
  <si>
    <t xml:space="preserve">Земля растительная </t>
  </si>
  <si>
    <t>18,81 м3</t>
  </si>
  <si>
    <t xml:space="preserve">Минеральные удобрения </t>
  </si>
  <si>
    <t xml:space="preserve">Плодородный грунт  </t>
  </si>
  <si>
    <t>392,8 м3</t>
  </si>
  <si>
    <t xml:space="preserve">Семена газонных трав  </t>
  </si>
  <si>
    <t>39,28 кг</t>
  </si>
  <si>
    <t>(Наименование организации)</t>
  </si>
  <si>
    <t xml:space="preserve">ЖУРНАЛ </t>
  </si>
  <si>
    <t xml:space="preserve">УЧЕТА РЕЗУЛЬТАТОВ ВХОДНОГО КОНТРОЛЯ </t>
  </si>
  <si>
    <t>ПРОДУКЦИИ ДЛЯ СТРОИТЕЛЬСТВА, РЕКОНСТРУКЦИИ</t>
  </si>
  <si>
    <t>(Наименование объекта строительства, реконструкции)</t>
  </si>
  <si>
    <t>"10" июня 2024</t>
  </si>
  <si>
    <t>"15" июня 2024</t>
  </si>
  <si>
    <t>Нумерация для АВК</t>
  </si>
  <si>
    <t>№
п/п</t>
  </si>
  <si>
    <t>Дата
доставки</t>
  </si>
  <si>
    <t>Наименование материалов, изделий, конструкций, оборудования</t>
  </si>
  <si>
    <t>Поставщик</t>
  </si>
  <si>
    <t>Наименование и номер документа изготовителя</t>
  </si>
  <si>
    <t>Результат проверки сопроводительных документов производителя и визуального осмотра на соответствие требованиям утверждённой проектной документации и соответствующим документам по стандартизации</t>
  </si>
  <si>
    <t>Решение о необходимости проведения лабораторного контроля</t>
  </si>
  <si>
    <t>Результат лабораторного контроля</t>
  </si>
  <si>
    <t>Подпись лица, осуществляющего контроль</t>
  </si>
  <si>
    <t>№ ЗАК</t>
  </si>
  <si>
    <t>Соответствуют</t>
  </si>
  <si>
    <t>!!!</t>
  </si>
  <si>
    <t>Труба защитная полимерная двухслойная термостойкая для прокладки электрических кабелей, ТЗК ЭНЕРГОПЛАСТ ТС3 DN160Х8,9 SN 16 ТУ 22.21.21-002-16073610-2019</t>
  </si>
  <si>
    <t>1107,7 м</t>
  </si>
  <si>
    <t>ООО "ЭНЕРГОПЛАСТ"</t>
  </si>
  <si>
    <t>Сертификат соответствия № ФЦС RU.В1447.ПР12.056 от 01.06.2021 сроком действия до 31.05.2024</t>
  </si>
  <si>
    <t>IЗ-200/22</t>
  </si>
  <si>
    <t>Отсутствует</t>
  </si>
  <si>
    <t>Муфта концевая  КВТП-10-150/240</t>
  </si>
  <si>
    <t>Муфта кабельная соединительная на напряжение 10 кВ для 3-х жильных кабелей с бумажной изоляцией СТП-10-150/240-Л</t>
  </si>
  <si>
    <t>10 шт.</t>
  </si>
  <si>
    <t>IП-57/22</t>
  </si>
  <si>
    <t>IЗ-81/22</t>
  </si>
  <si>
    <t>IЗ-104/22</t>
  </si>
  <si>
    <t>Журнал закрыт 20.05.2024</t>
  </si>
  <si>
    <t>к Положению</t>
  </si>
  <si>
    <t>ФОРМА</t>
  </si>
  <si>
    <t>соответствует</t>
  </si>
  <si>
    <t>(результат контроля продукции)</t>
  </si>
  <si>
    <t>Объект строительства:</t>
  </si>
  <si>
    <t>Заказчик строительства:</t>
  </si>
  <si>
    <t>ВХОДНОГО КОНТРОЛЯ</t>
  </si>
  <si>
    <t>(место проведения)</t>
  </si>
  <si>
    <t>Нами, комиссией</t>
  </si>
  <si>
    <t>по Приказу №2024-16СМР от 15.05.2024 в составе:</t>
  </si>
  <si>
    <t>(организация, от которой сформирована комиссия)</t>
  </si>
  <si>
    <t>Председателя</t>
  </si>
  <si>
    <t>и членов комиссии:</t>
  </si>
  <si>
    <t>(должность, организация, фамилия, имя, отчество)</t>
  </si>
  <si>
    <t>руководствуясь</t>
  </si>
  <si>
    <t>Приказом ПАО «Россети Ленэнерго» от 20.01.2020 г. №16 «Положение по организации и осуществлению входного контроля продукции для строительства и реконструкции объектов электросетевого комплекса ПAO «Ленэнерго»</t>
  </si>
  <si>
    <t>(документ, устанавливающий требования по организации и проведению входного контроля продукции)</t>
  </si>
  <si>
    <t>составлен настоящий акт о выполненном входном контроле продукции для строительства.</t>
  </si>
  <si>
    <t>1. К входному контролю представлена следующая продукция:</t>
  </si>
  <si>
    <t>(наименование продукции)</t>
  </si>
  <si>
    <t>1.1 Наименование, номер документа, удостоверяющего качества и НТД на продукцию:</t>
  </si>
  <si>
    <t>НТД</t>
  </si>
  <si>
    <t>(Изготовитель, № документа и дата, № партии, Дата изготовления)</t>
  </si>
  <si>
    <t>(ГОСТ, ТУ, чертеж КМД)</t>
  </si>
  <si>
    <t>.</t>
  </si>
  <si>
    <t>Кол-во в партии</t>
  </si>
  <si>
    <t>(штуки, объем, вес в ед. изм.)</t>
  </si>
  <si>
    <t>(штуки, объем, вес в ед. изм)</t>
  </si>
  <si>
    <t>1.3 Поставщик:</t>
  </si>
  <si>
    <t>Договор</t>
  </si>
  <si>
    <t>(наименование организации)</t>
  </si>
  <si>
    <t>(Реквизиты договора на поставку)</t>
  </si>
  <si>
    <t>2. Подготовка продукции к контролю по НТД:</t>
  </si>
  <si>
    <t>3. При входном контроле проведены следующие контрольные мероприятия:</t>
  </si>
  <si>
    <t>Количество, масс, объем проверенной 
продукции (в ед. изм.)</t>
  </si>
  <si>
    <t>Вид контроля (НТД) и дата сдачи образцов (проб) на контроль</t>
  </si>
  <si>
    <t>Приборы контроля</t>
  </si>
  <si>
    <t>№ прибора и дата проверки прибора</t>
  </si>
  <si>
    <t>№ и дата протокола контроля</t>
  </si>
  <si>
    <t>Заключение по контролю (годен/не годен)</t>
  </si>
  <si>
    <t>Визуальным осмотром</t>
  </si>
  <si>
    <t>Инструментальными и приборными методами</t>
  </si>
  <si>
    <t>Годен</t>
  </si>
  <si>
    <t>4. В результате проведенного входного контроля представленной продукции установлено:</t>
  </si>
  <si>
    <t>а) Сопроводительные документы</t>
  </si>
  <si>
    <t>соответствуют</t>
  </si>
  <si>
    <t>(соотвествуют, не соотвествуют)</t>
  </si>
  <si>
    <t>б) Комплектность (в т.ч. ЗИП)</t>
  </si>
  <si>
    <t>(соотвествует, не соотвествует)</t>
  </si>
  <si>
    <t>в) Целостность и сохранность упаковки</t>
  </si>
  <si>
    <t>г) Выполнение консервации:</t>
  </si>
  <si>
    <t>д) Наличие ЗАК/протокола КДО:</t>
  </si>
  <si>
    <t>Проверенная продукция для последующего применения признана</t>
  </si>
  <si>
    <t>пригодной</t>
  </si>
  <si>
    <t>(пригодной/непригодной)</t>
  </si>
  <si>
    <t>и</t>
  </si>
  <si>
    <t>допущена</t>
  </si>
  <si>
    <t>к применению</t>
  </si>
  <si>
    <t>к монтажу</t>
  </si>
  <si>
    <t>(допущена/не допущена)</t>
  </si>
  <si>
    <t>(указать последующие действия с пригодной продукцией)</t>
  </si>
  <si>
    <t>Продукция признана непригодной по следующим причинам:</t>
  </si>
  <si>
    <t>(указать причины отбраковки, документальные результаты контроля,</t>
  </si>
  <si>
    <t>протоколы, испытания и прочие документы)</t>
  </si>
  <si>
    <t>Непригодная продукция подлежит</t>
  </si>
  <si>
    <t>(указать последующие действия с непригодной продукцией)</t>
  </si>
  <si>
    <t>Председатель:</t>
  </si>
  <si>
    <t>(Должность, организация, подпись, Фамилия И.О.)</t>
  </si>
  <si>
    <t>Члены комиссии:</t>
  </si>
  <si>
    <t>Присутствующие:</t>
  </si>
  <si>
    <t>Особые отметки:</t>
  </si>
  <si>
    <t>Указывается сквозной порядковый номер строки/МТР.</t>
  </si>
  <si>
    <t>Дата проведения контроля получаемых деталей, материалов, конструкций и оборудования.</t>
  </si>
  <si>
    <t>Указывается наименование материала или оборудования подлежащего входному контролю. Желательно писать полное наименование МТР или оборудования с указанием заводских номеров (при наличии)</t>
  </si>
  <si>
    <t>Пишется количество и единица измерения деталей, конструкций или оборудования.</t>
  </si>
  <si>
    <t>Указывается поставщик. Обычно поставщиком является завод изготовитель (указывается в паспорте и товарной накладной)</t>
  </si>
  <si>
    <t>В данный столбик вносится номера и даты сопроводительной документации, таких как сертификат, паспорт на изделие, номер партии. Если документ не имеет номера, то пишем к примеру: б/н от 02.09.2022г. (б/н- без номера). Также по специфике МТР и необходимости сюда же вносят акты испытаний, ревизий. Если материалы и оборудование не проектное, то вносится номер и дата письма о согласовании с проектным институтом или Заказчиком.</t>
  </si>
  <si>
    <t>Результат проверки сопроводительных документов производителя и визуального осмотра на соответствие требованиям утверждённой проектной документации и соответствующим документам по стандартизации. (Проверяются паспорта или сертификаты, осматривают визуально изделие на предмет соответствия с проектом либо с рабочей документацией и пишется результат проверки.</t>
  </si>
  <si>
    <t>Решение о необходимости проведения лабораторного контроля. Однозначного понимания пока нет, что именно тут писать. В данном столбце необходимо обозначить нужен лабораторный контроль или нет.</t>
  </si>
  <si>
    <t>Результат лабораторного контроля.</t>
  </si>
  <si>
    <t>Сотрудником строительной организации производивший приемку МТР ставится подпись.</t>
  </si>
  <si>
    <t>По окончании ведения журнала, для закрытия делается запись «Журнал закрыт», ставится дата, подпись, фамилия и инициалы проверяющего.</t>
  </si>
  <si>
    <t>Количество труб</t>
  </si>
  <si>
    <t>Труба</t>
  </si>
  <si>
    <t>ПНД∅160 ТЗК ЭНЕРГОПЛАСТ ТС2</t>
  </si>
  <si>
    <t>приемки скважины</t>
  </si>
  <si>
    <t>Объект:</t>
  </si>
  <si>
    <t>Участок:</t>
  </si>
  <si>
    <t>Комиссия в составе представителей:</t>
  </si>
  <si>
    <t>организации-производителя работ:</t>
  </si>
  <si>
    <t>(должность, организация, ФИО)</t>
  </si>
  <si>
    <t>генерального подрядчика:</t>
  </si>
  <si>
    <t>а также иные представители лиц, участвующих в освидетельствовании:</t>
  </si>
  <si>
    <t>произвела освидетельствование работ, выполненных:</t>
  </si>
  <si>
    <t>(наименование строительно-монтажной организации)</t>
  </si>
  <si>
    <t>Этап</t>
  </si>
  <si>
    <t>Комиссии предъявлены:</t>
  </si>
  <si>
    <t>2.Протокол бурения скважины методом горизонтально направленного бурения</t>
  </si>
  <si>
    <t>3.Исполнительная схема закрытого перехода</t>
  </si>
  <si>
    <t>4.Журнал контроля параметров бурового раствора</t>
  </si>
  <si>
    <t>Для ГНБ</t>
  </si>
  <si>
    <t xml:space="preserve">Комиссия, ознакомившись с представленными документами и проверив выполнение работ в натуре, </t>
  </si>
  <si>
    <t>установила:</t>
  </si>
  <si>
    <t>С использованием буровой установки типа:</t>
  </si>
  <si>
    <t>Начало работ:</t>
  </si>
  <si>
    <t>Окончание работ:</t>
  </si>
  <si>
    <t xml:space="preserve">При выполнении работ применены: </t>
  </si>
  <si>
    <t>Полимер REAMAX. Паспорт безопасности №20240419 от 19.04.2024</t>
  </si>
  <si>
    <t>На основании рассмотренных данных решили:</t>
  </si>
  <si>
    <r>
      <t xml:space="preserve">При выполнении работ </t>
    </r>
    <r>
      <rPr>
        <u/>
        <sz val="12"/>
        <color theme="1"/>
        <rFont val="Times New Roman"/>
        <family val="1"/>
        <charset val="204"/>
      </rPr>
      <t>отсутствуют</t>
    </r>
    <r>
      <rPr>
        <sz val="12"/>
        <color theme="1"/>
        <rFont val="Times New Roman"/>
        <family val="1"/>
        <charset val="204"/>
      </rPr>
      <t xml:space="preserve"> (допущены) отклонения от проектной документации:</t>
    </r>
  </si>
  <si>
    <t>(при наличии отклонений указывается, кем они согласованы, номера чертежей и дата согласования)</t>
  </si>
  <si>
    <t>Решение комиссии:</t>
  </si>
  <si>
    <t>На основании изложенного разрешается производство последующих работ по устройству (монтажу):</t>
  </si>
  <si>
    <t xml:space="preserve">Работы выполнены в соответствии с проектной документацией, нормативно-техническими документами, </t>
  </si>
  <si>
    <t>стандартами, строительными нормами и правилами и отвечают требованиям их приемки.</t>
  </si>
  <si>
    <t>Представители:</t>
  </si>
  <si>
    <t>Организации-производителя работ:</t>
  </si>
  <si>
    <t>Генерального подрядчика:</t>
  </si>
  <si>
    <t>Тех. Надзора заказчика:</t>
  </si>
  <si>
    <t>Иных лиц:</t>
  </si>
  <si>
    <t>(Ф.И.О.)</t>
  </si>
  <si>
    <t>_________________</t>
  </si>
  <si>
    <t>режуще-уплотняющий</t>
  </si>
  <si>
    <t>Расширения:</t>
  </si>
  <si>
    <t>Бентонит D-D*. Паспорт качества №20240526 от 26.05.2024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</si>
</sst>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</numFmts>
  <fonts count="18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sz val="12"/>
      <color theme="1"/>
      <name val="ISOCPEUR"/>
      <family val="2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sz val="10"/>
      <name val="Arial"/>
    </font>
    <font>
      <b/>
      <sz val="20"/>
      <name val="Times New Roman"/>
      <family val="1"/>
      <charset val="204"/>
    </font>
    <font>
      <b/>
      <sz val="8"/>
      <name val="Times New Roman"/>
      <family val="1"/>
      <charset val="204"/>
    </font>
    <font>
      <vertAlign val="superscript"/>
      <sz val="10"/>
      <name val="Arial"/>
      <family val="2"/>
      <charset val="204"/>
    </font>
    <font>
      <b/>
      <sz val="14"/>
      <name val="Arial Cyr"/>
      <charset val="204"/>
    </font>
    <font>
      <b/>
      <i/>
      <sz val="10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  <font>
      <b/>
      <sz val="18"/>
      <name val="Times New Roman"/>
      <family val="1"/>
      <charset val="204"/>
    </font>
    <font>
      <b/>
      <i/>
      <sz val="14"/>
      <name val="Times New Roman"/>
      <family val="1"/>
      <charset val="204"/>
    </font>
    <font>
      <b/>
      <i/>
      <sz val="12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indexed="8"/>
      <name val="Times New Roman"/>
      <family val="1"/>
      <charset val="204"/>
    </font>
    <font>
      <b/>
      <i/>
      <sz val="12"/>
      <color rgb="FFFF0000"/>
      <name val="Times New Roman"/>
      <family val="1"/>
      <charset val="204"/>
    </font>
    <font>
      <i/>
      <sz val="11"/>
      <color indexed="8"/>
      <name val="Times New Roman"/>
      <family val="1"/>
      <charset val="204"/>
    </font>
    <font>
      <b/>
      <sz val="16"/>
      <name val="Times New Roman"/>
      <family val="1"/>
      <charset val="204"/>
    </font>
    <font>
      <sz val="14"/>
      <name val="Calibri"/>
      <family val="2"/>
      <scheme val="minor"/>
    </font>
    <font>
      <sz val="11"/>
      <color theme="0" tint="-0.499984740745262"/>
      <name val="Times New Roman"/>
      <family val="1"/>
      <charset val="204"/>
    </font>
    <font>
      <sz val="11"/>
      <color theme="0" tint="-0.14999847407452621"/>
      <name val="Times New Roman"/>
      <family val="1"/>
      <charset val="204"/>
    </font>
    <font>
      <b/>
      <i/>
      <sz val="11"/>
      <color theme="0" tint="-0.14999847407452621"/>
      <name val="Times New Roman"/>
      <family val="1"/>
      <charset val="204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b/>
      <sz val="16"/>
      <name val="Arial Cyr"/>
      <charset val="204"/>
    </font>
    <font>
      <u/>
      <sz val="12"/>
      <color theme="1"/>
      <name val="Times New Roman"/>
      <family val="1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7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63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  <xf numFmtId="0" fontId="157" fillId="0" borderId="0"/>
    <xf numFmtId="0" fontId="163" fillId="0" borderId="0" applyNumberFormat="0" applyFill="0" applyBorder="0" applyAlignment="0" applyProtection="0"/>
    <xf numFmtId="0" fontId="16" fillId="0" borderId="0"/>
    <xf numFmtId="0" fontId="113" fillId="32" borderId="59" applyNumberFormat="0" applyAlignment="0" applyProtection="0"/>
  </cellStyleXfs>
  <cellXfs count="1513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5" fillId="0" borderId="0" xfId="51" applyFont="1"/>
    <xf numFmtId="0" fontId="125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7" fillId="0" borderId="0" xfId="51" applyFont="1" applyAlignment="1">
      <alignment vertical="center"/>
    </xf>
    <xf numFmtId="0" fontId="129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7" fillId="2" borderId="0" xfId="51" applyFont="1" applyFill="1" applyAlignment="1">
      <alignment vertical="top"/>
    </xf>
    <xf numFmtId="0" fontId="129" fillId="2" borderId="0" xfId="51" applyFont="1" applyFill="1"/>
    <xf numFmtId="0" fontId="129" fillId="0" borderId="0" xfId="51" applyFont="1"/>
    <xf numFmtId="0" fontId="19" fillId="2" borderId="0" xfId="51" applyFont="1" applyFill="1" applyAlignment="1">
      <alignment vertical="top"/>
    </xf>
    <xf numFmtId="0" fontId="127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6" fillId="0" borderId="0" xfId="0" applyFont="1" applyAlignment="1">
      <alignment vertical="center" wrapText="1"/>
    </xf>
    <xf numFmtId="0" fontId="136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7" fillId="0" borderId="2" xfId="51" applyFont="1" applyBorder="1" applyAlignment="1">
      <alignment vertical="top"/>
    </xf>
    <xf numFmtId="0" fontId="127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114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3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6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1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2" fillId="0" borderId="0" xfId="56" applyFont="1"/>
    <xf numFmtId="0" fontId="31" fillId="0" borderId="0" xfId="57" applyFont="1"/>
    <xf numFmtId="0" fontId="137" fillId="0" borderId="0" xfId="57" applyFont="1"/>
    <xf numFmtId="0" fontId="137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7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center" vertical="top" wrapText="1"/>
    </xf>
    <xf numFmtId="0" fontId="137" fillId="39" borderId="0" xfId="56" applyFont="1" applyFill="1"/>
    <xf numFmtId="0" fontId="31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9" fillId="39" borderId="0" xfId="56" applyFont="1" applyFill="1"/>
    <xf numFmtId="0" fontId="139" fillId="39" borderId="0" xfId="56" applyFont="1" applyFill="1" applyAlignment="1">
      <alignment horizontal="left" vertical="center"/>
    </xf>
    <xf numFmtId="0" fontId="137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9" fillId="39" borderId="0" xfId="56" applyFont="1" applyFill="1" applyAlignment="1">
      <alignment horizontal="center"/>
    </xf>
    <xf numFmtId="0" fontId="139" fillId="39" borderId="0" xfId="56" applyFont="1" applyFill="1" applyAlignment="1">
      <alignment horizontal="left"/>
    </xf>
    <xf numFmtId="0" fontId="137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7" fillId="39" borderId="0" xfId="57" applyFont="1" applyFill="1" applyAlignment="1">
      <alignment horizontal="center"/>
    </xf>
    <xf numFmtId="0" fontId="137" fillId="39" borderId="0" xfId="57" applyFont="1" applyFill="1"/>
    <xf numFmtId="0" fontId="119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49" fontId="137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 vertical="center"/>
    </xf>
    <xf numFmtId="0" fontId="137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center" vertical="center"/>
    </xf>
    <xf numFmtId="0" fontId="138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7" fillId="39" borderId="0" xfId="56" applyFont="1" applyFill="1" applyAlignment="1">
      <alignment vertical="top" wrapText="1"/>
    </xf>
    <xf numFmtId="0" fontId="137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7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6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6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/>
    </xf>
    <xf numFmtId="0" fontId="147" fillId="0" borderId="0" xfId="0" applyFont="1"/>
    <xf numFmtId="0" fontId="147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7" fillId="0" borderId="3" xfId="0" applyFont="1" applyBorder="1" applyAlignment="1">
      <alignment horizontal="center" vertical="center" wrapText="1"/>
    </xf>
    <xf numFmtId="49" fontId="147" fillId="0" borderId="3" xfId="0" applyNumberFormat="1" applyFont="1" applyBorder="1" applyAlignment="1">
      <alignment horizontal="center" vertical="center" wrapText="1"/>
    </xf>
    <xf numFmtId="0" fontId="147" fillId="0" borderId="0" xfId="0" applyFont="1" applyAlignment="1">
      <alignment wrapText="1"/>
    </xf>
    <xf numFmtId="14" fontId="147" fillId="0" borderId="0" xfId="0" applyNumberFormat="1" applyFont="1" applyAlignment="1">
      <alignment wrapText="1"/>
    </xf>
    <xf numFmtId="0" fontId="147" fillId="0" borderId="1" xfId="0" applyFont="1" applyBorder="1"/>
    <xf numFmtId="0" fontId="147" fillId="0" borderId="0" xfId="0" applyFont="1" applyAlignment="1">
      <alignment horizontal="left"/>
    </xf>
    <xf numFmtId="0" fontId="147" fillId="0" borderId="9" xfId="0" applyFont="1" applyBorder="1"/>
    <xf numFmtId="0" fontId="147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7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23" fillId="0" borderId="0" xfId="7" applyNumberFormat="1" applyFont="1" applyAlignment="1">
      <alignment horizontal="left"/>
    </xf>
    <xf numFmtId="2" fontId="141" fillId="0" borderId="0" xfId="7" applyNumberFormat="1" applyFont="1" applyAlignment="1">
      <alignment vertical="top"/>
    </xf>
    <xf numFmtId="0" fontId="138" fillId="0" borderId="3" xfId="7" applyFont="1" applyBorder="1" applyAlignment="1">
      <alignment horizontal="center" vertical="center" wrapText="1"/>
    </xf>
    <xf numFmtId="0" fontId="137" fillId="0" borderId="3" xfId="7" applyFont="1" applyBorder="1" applyAlignment="1">
      <alignment horizontal="center" vertical="center" wrapText="1"/>
    </xf>
    <xf numFmtId="0" fontId="137" fillId="0" borderId="0" xfId="7" applyFont="1" applyAlignment="1">
      <alignment vertical="center" wrapText="1"/>
    </xf>
    <xf numFmtId="0" fontId="137" fillId="0" borderId="0" xfId="7" applyFont="1" applyAlignment="1">
      <alignment horizontal="center"/>
    </xf>
    <xf numFmtId="0" fontId="137" fillId="0" borderId="0" xfId="7" applyFont="1"/>
    <xf numFmtId="0" fontId="137" fillId="0" borderId="3" xfId="7" applyFont="1" applyBorder="1" applyAlignment="1">
      <alignment vertical="center" wrapText="1"/>
    </xf>
    <xf numFmtId="172" fontId="137" fillId="0" borderId="3" xfId="7" applyNumberFormat="1" applyFont="1" applyBorder="1" applyAlignment="1">
      <alignment vertical="center" wrapText="1"/>
    </xf>
    <xf numFmtId="0" fontId="137" fillId="0" borderId="3" xfId="7" applyFont="1" applyBorder="1"/>
    <xf numFmtId="0" fontId="137" fillId="0" borderId="0" xfId="7" applyFont="1" applyAlignment="1">
      <alignment horizontal="left" vertical="top"/>
    </xf>
    <xf numFmtId="172" fontId="137" fillId="0" borderId="0" xfId="7" applyNumberFormat="1" applyFont="1"/>
    <xf numFmtId="0" fontId="23" fillId="0" borderId="3" xfId="7" applyFont="1" applyBorder="1" applyAlignment="1">
      <alignment horizontal="center"/>
    </xf>
    <xf numFmtId="0" fontId="137" fillId="0" borderId="0" xfId="7" applyFont="1" applyAlignment="1">
      <alignment vertical="center"/>
    </xf>
    <xf numFmtId="49" fontId="137" fillId="0" borderId="0" xfId="7" applyNumberFormat="1" applyFont="1" applyAlignment="1">
      <alignment vertical="center"/>
    </xf>
    <xf numFmtId="0" fontId="137" fillId="31" borderId="67" xfId="7" applyFont="1" applyFill="1" applyBorder="1"/>
    <xf numFmtId="0" fontId="137" fillId="0" borderId="67" xfId="7" applyFont="1" applyBorder="1" applyAlignment="1">
      <alignment horizontal="center" vertical="center"/>
    </xf>
    <xf numFmtId="0" fontId="137" fillId="0" borderId="9" xfId="7" applyFont="1" applyBorder="1" applyAlignment="1">
      <alignment horizontal="center" vertical="center"/>
    </xf>
    <xf numFmtId="49" fontId="137" fillId="0" borderId="10" xfId="7" applyNumberFormat="1" applyFont="1" applyBorder="1" applyAlignment="1">
      <alignment horizontal="center" vertical="center"/>
    </xf>
    <xf numFmtId="0" fontId="137" fillId="0" borderId="67" xfId="7" applyFont="1" applyBorder="1" applyAlignment="1">
      <alignment vertical="center"/>
    </xf>
    <xf numFmtId="0" fontId="137" fillId="0" borderId="0" xfId="7" applyFont="1" applyAlignment="1">
      <alignment horizontal="center" vertical="center"/>
    </xf>
    <xf numFmtId="0" fontId="137" fillId="0" borderId="67" xfId="7" applyFont="1" applyBorder="1" applyAlignment="1">
      <alignment horizontal="center"/>
    </xf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7" fillId="0" borderId="68" xfId="7" applyFont="1" applyBorder="1"/>
    <xf numFmtId="49" fontId="137" fillId="0" borderId="0" xfId="7" applyNumberFormat="1" applyFont="1" applyAlignment="1">
      <alignment vertical="center" wrapText="1"/>
    </xf>
    <xf numFmtId="2" fontId="138" fillId="0" borderId="0" xfId="7" applyNumberFormat="1" applyFont="1" applyAlignment="1">
      <alignment vertical="center"/>
    </xf>
    <xf numFmtId="0" fontId="138" fillId="0" borderId="0" xfId="7" applyFont="1" applyAlignment="1">
      <alignment vertical="center"/>
    </xf>
    <xf numFmtId="0" fontId="150" fillId="0" borderId="0" xfId="7" applyFont="1"/>
    <xf numFmtId="0" fontId="150" fillId="0" borderId="0" xfId="7" applyFont="1" applyAlignment="1">
      <alignment horizontal="left"/>
    </xf>
    <xf numFmtId="0" fontId="149" fillId="0" borderId="0" xfId="7" applyFont="1"/>
    <xf numFmtId="0" fontId="23" fillId="0" borderId="0" xfId="7" applyFont="1" applyAlignment="1">
      <alignment textRotation="90"/>
    </xf>
    <xf numFmtId="0" fontId="150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9" fillId="0" borderId="0" xfId="50" applyNumberFormat="1" applyFont="1" applyFill="1" applyBorder="1" applyAlignment="1">
      <alignment horizontal="center" vertical="center" wrapText="1"/>
    </xf>
    <xf numFmtId="0" fontId="152" fillId="0" borderId="0" xfId="7" applyFont="1" applyAlignment="1">
      <alignment vertical="top" wrapText="1"/>
    </xf>
    <xf numFmtId="0" fontId="151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34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34" fillId="0" borderId="1" xfId="0" applyFont="1" applyBorder="1" applyAlignment="1">
      <alignment horizontal="center" vertical="center" wrapText="1"/>
    </xf>
    <xf numFmtId="0" fontId="34" fillId="0" borderId="2" xfId="0" applyFont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top" wrapText="1"/>
    </xf>
    <xf numFmtId="0" fontId="34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 vertical="center"/>
    </xf>
    <xf numFmtId="0" fontId="147" fillId="0" borderId="1" xfId="0" applyFont="1" applyBorder="1" applyAlignment="1">
      <alignment horizontal="right"/>
    </xf>
    <xf numFmtId="0" fontId="156" fillId="0" borderId="3" xfId="0" applyFont="1" applyBorder="1" applyAlignment="1">
      <alignment horizontal="center" vertical="center"/>
    </xf>
    <xf numFmtId="0" fontId="153" fillId="0" borderId="3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136" fillId="0" borderId="3" xfId="0" applyFont="1" applyBorder="1" applyAlignment="1">
      <alignment horizontal="center" vertical="center" wrapText="1"/>
    </xf>
    <xf numFmtId="0" fontId="154" fillId="0" borderId="3" xfId="0" applyFont="1" applyBorder="1" applyAlignment="1">
      <alignment vertical="center" wrapText="1"/>
    </xf>
    <xf numFmtId="0" fontId="154" fillId="0" borderId="3" xfId="0" applyFont="1" applyBorder="1" applyAlignment="1">
      <alignment horizontal="center" vertical="center" wrapText="1"/>
    </xf>
    <xf numFmtId="0" fontId="154" fillId="0" borderId="3" xfId="0" applyFont="1" applyBorder="1" applyAlignment="1">
      <alignment horizontal="left" vertical="center" wrapText="1" indent="1"/>
    </xf>
    <xf numFmtId="0" fontId="153" fillId="0" borderId="3" xfId="0" applyFont="1" applyBorder="1" applyAlignment="1">
      <alignment horizontal="left" vertical="center" wrapText="1" indent="1"/>
    </xf>
    <xf numFmtId="0" fontId="135" fillId="0" borderId="3" xfId="0" applyFont="1" applyBorder="1" applyAlignment="1">
      <alignment horizontal="center" vertical="center" wrapText="1"/>
    </xf>
    <xf numFmtId="0" fontId="154" fillId="0" borderId="3" xfId="0" applyFont="1" applyBorder="1" applyAlignment="1">
      <alignment horizontal="left" vertical="center" wrapText="1" indent="2"/>
    </xf>
    <xf numFmtId="0" fontId="155" fillId="0" borderId="3" xfId="0" applyFont="1" applyBorder="1"/>
    <xf numFmtId="0" fontId="154" fillId="0" borderId="3" xfId="0" applyFont="1" applyBorder="1" applyAlignment="1">
      <alignment horizontal="left" vertical="center" indent="10"/>
    </xf>
    <xf numFmtId="0" fontId="28" fillId="0" borderId="3" xfId="50" applyNumberFormat="1" applyFont="1" applyFill="1" applyBorder="1" applyAlignment="1">
      <alignment horizontal="center" vertical="center" wrapText="1"/>
    </xf>
    <xf numFmtId="0" fontId="156" fillId="0" borderId="3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42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top"/>
    </xf>
    <xf numFmtId="0" fontId="9" fillId="0" borderId="0" xfId="0" applyFont="1" applyAlignment="1">
      <alignment horizontal="left" vertical="top"/>
    </xf>
    <xf numFmtId="0" fontId="23" fillId="0" borderId="0" xfId="59" applyFont="1"/>
    <xf numFmtId="0" fontId="157" fillId="0" borderId="0" xfId="59" applyAlignment="1">
      <alignment horizontal="left"/>
    </xf>
    <xf numFmtId="0" fontId="157" fillId="0" borderId="0" xfId="59"/>
    <xf numFmtId="49" fontId="141" fillId="0" borderId="0" xfId="59" applyNumberFormat="1" applyFont="1" applyAlignment="1">
      <alignment horizontal="center"/>
    </xf>
    <xf numFmtId="49" fontId="141" fillId="0" borderId="2" xfId="59" applyNumberFormat="1" applyFont="1" applyBorder="1"/>
    <xf numFmtId="49" fontId="23" fillId="0" borderId="0" xfId="59" applyNumberFormat="1" applyFont="1"/>
    <xf numFmtId="49" fontId="16" fillId="0" borderId="0" xfId="59" applyNumberFormat="1" applyFont="1"/>
    <xf numFmtId="0" fontId="138" fillId="0" borderId="0" xfId="59" applyFont="1" applyAlignment="1">
      <alignment horizontal="center"/>
    </xf>
    <xf numFmtId="0" fontId="23" fillId="0" borderId="0" xfId="59" applyFont="1" applyAlignment="1">
      <alignment horizontal="right"/>
    </xf>
    <xf numFmtId="0" fontId="23" fillId="0" borderId="1" xfId="59" applyFont="1" applyBorder="1" applyAlignment="1">
      <alignment horizontal="center"/>
    </xf>
    <xf numFmtId="0" fontId="23" fillId="0" borderId="0" xfId="59" applyFont="1" applyAlignment="1">
      <alignment horizontal="center"/>
    </xf>
    <xf numFmtId="0" fontId="28" fillId="0" borderId="0" xfId="59" applyFont="1"/>
    <xf numFmtId="0" fontId="23" fillId="0" borderId="0" xfId="59" applyFont="1" applyAlignment="1">
      <alignment horizontal="left"/>
    </xf>
    <xf numFmtId="49" fontId="119" fillId="39" borderId="3" xfId="59" applyNumberFormat="1" applyFont="1" applyFill="1" applyBorder="1" applyAlignment="1">
      <alignment horizontal="center" vertical="center" wrapText="1"/>
    </xf>
    <xf numFmtId="49" fontId="124" fillId="0" borderId="3" xfId="59" applyNumberFormat="1" applyFont="1" applyBorder="1" applyAlignment="1">
      <alignment horizontal="center" vertical="center" wrapText="1"/>
    </xf>
    <xf numFmtId="14" fontId="124" fillId="0" borderId="3" xfId="59" applyNumberFormat="1" applyFont="1" applyBorder="1" applyAlignment="1">
      <alignment horizontal="center" vertical="center" wrapText="1"/>
    </xf>
    <xf numFmtId="49" fontId="124" fillId="39" borderId="3" xfId="59" applyNumberFormat="1" applyFont="1" applyFill="1" applyBorder="1" applyAlignment="1">
      <alignment horizontal="center" vertical="center" wrapText="1"/>
    </xf>
    <xf numFmtId="0" fontId="157" fillId="0" borderId="0" xfId="59" applyAlignment="1">
      <alignment wrapText="1"/>
    </xf>
    <xf numFmtId="0" fontId="119" fillId="0" borderId="3" xfId="59" applyFont="1" applyBorder="1" applyAlignment="1">
      <alignment horizontal="center" vertical="center" wrapText="1"/>
    </xf>
    <xf numFmtId="0" fontId="124" fillId="0" borderId="3" xfId="59" applyFont="1" applyBorder="1" applyAlignment="1">
      <alignment horizontal="center" vertical="center" wrapText="1"/>
    </xf>
    <xf numFmtId="0" fontId="124" fillId="0" borderId="3" xfId="59" applyFont="1" applyBorder="1" applyAlignment="1">
      <alignment horizontal="center" vertical="center"/>
    </xf>
    <xf numFmtId="14" fontId="124" fillId="0" borderId="3" xfId="59" applyNumberFormat="1" applyFont="1" applyBorder="1" applyAlignment="1">
      <alignment horizontal="center" vertical="center"/>
    </xf>
    <xf numFmtId="0" fontId="43" fillId="0" borderId="3" xfId="59" applyFont="1" applyBorder="1" applyAlignment="1">
      <alignment horizontal="center" wrapText="1"/>
    </xf>
    <xf numFmtId="0" fontId="43" fillId="0" borderId="3" xfId="59" applyFont="1" applyBorder="1"/>
    <xf numFmtId="0" fontId="43" fillId="0" borderId="3" xfId="59" applyFont="1" applyBorder="1" applyAlignment="1">
      <alignment horizontal="center"/>
    </xf>
    <xf numFmtId="0" fontId="40" fillId="0" borderId="3" xfId="59" applyFont="1" applyBorder="1" applyAlignment="1">
      <alignment horizontal="center" wrapText="1"/>
    </xf>
    <xf numFmtId="49" fontId="119" fillId="0" borderId="3" xfId="59" applyNumberFormat="1" applyFont="1" applyBorder="1" applyAlignment="1">
      <alignment horizontal="center" vertical="center" wrapText="1"/>
    </xf>
    <xf numFmtId="49" fontId="20" fillId="0" borderId="3" xfId="59" applyNumberFormat="1" applyFont="1" applyBorder="1" applyAlignment="1">
      <alignment horizontal="center" vertical="center" wrapText="1"/>
    </xf>
    <xf numFmtId="49" fontId="20" fillId="39" borderId="3" xfId="59" applyNumberFormat="1" applyFont="1" applyFill="1" applyBorder="1" applyAlignment="1">
      <alignment horizontal="center" vertical="center" wrapText="1"/>
    </xf>
    <xf numFmtId="0" fontId="157" fillId="0" borderId="3" xfId="59" applyBorder="1" applyAlignment="1">
      <alignment horizontal="center" vertical="center"/>
    </xf>
    <xf numFmtId="0" fontId="157" fillId="0" borderId="3" xfId="59" applyBorder="1"/>
    <xf numFmtId="0" fontId="16" fillId="0" borderId="0" xfId="59" applyFont="1"/>
    <xf numFmtId="0" fontId="141" fillId="0" borderId="2" xfId="59" applyFont="1" applyBorder="1"/>
    <xf numFmtId="0" fontId="141" fillId="0" borderId="0" xfId="59" applyFont="1" applyAlignment="1">
      <alignment horizontal="center"/>
    </xf>
    <xf numFmtId="14" fontId="124" fillId="39" borderId="3" xfId="59" applyNumberFormat="1" applyFont="1" applyFill="1" applyBorder="1" applyAlignment="1">
      <alignment horizontal="center" vertical="center" wrapText="1"/>
    </xf>
    <xf numFmtId="0" fontId="124" fillId="39" borderId="3" xfId="59" applyFont="1" applyFill="1" applyBorder="1" applyAlignment="1">
      <alignment horizontal="center" vertical="center" wrapText="1"/>
    </xf>
    <xf numFmtId="0" fontId="16" fillId="0" borderId="3" xfId="59" applyFont="1" applyBorder="1"/>
    <xf numFmtId="0" fontId="23" fillId="0" borderId="3" xfId="59" applyFont="1" applyBorder="1"/>
    <xf numFmtId="0" fontId="119" fillId="39" borderId="3" xfId="59" applyFont="1" applyFill="1" applyBorder="1" applyAlignment="1">
      <alignment horizontal="center" vertical="center" wrapText="1"/>
    </xf>
    <xf numFmtId="0" fontId="35" fillId="0" borderId="3" xfId="7" applyBorder="1" applyAlignment="1">
      <alignment horizontal="center" vertical="top" wrapText="1"/>
    </xf>
    <xf numFmtId="0" fontId="0" fillId="0" borderId="3" xfId="0" applyBorder="1" applyAlignment="1">
      <alignment horizontal="center" vertical="center"/>
    </xf>
    <xf numFmtId="0" fontId="40" fillId="0" borderId="0" xfId="61" applyFont="1"/>
    <xf numFmtId="0" fontId="164" fillId="0" borderId="0" xfId="60" applyFont="1" applyBorder="1" applyAlignment="1">
      <alignment vertical="center" wrapText="1"/>
    </xf>
    <xf numFmtId="0" fontId="23" fillId="0" borderId="0" xfId="61" applyFont="1"/>
    <xf numFmtId="0" fontId="40" fillId="0" borderId="0" xfId="61" applyFont="1" applyAlignment="1">
      <alignment wrapText="1"/>
    </xf>
    <xf numFmtId="0" fontId="139" fillId="0" borderId="0" xfId="61" applyFont="1"/>
    <xf numFmtId="0" fontId="139" fillId="0" borderId="0" xfId="61" applyFont="1" applyAlignment="1">
      <alignment horizontal="left"/>
    </xf>
    <xf numFmtId="0" fontId="28" fillId="0" borderId="0" xfId="61" applyFont="1"/>
    <xf numFmtId="0" fontId="42" fillId="0" borderId="3" xfId="58" applyFont="1" applyBorder="1" applyAlignment="1">
      <alignment horizontal="center" vertical="center" wrapText="1"/>
    </xf>
    <xf numFmtId="0" fontId="40" fillId="0" borderId="3" xfId="58" applyFont="1" applyBorder="1" applyAlignment="1">
      <alignment horizontal="center" vertical="center" wrapText="1"/>
    </xf>
    <xf numFmtId="0" fontId="42" fillId="0" borderId="0" xfId="58" applyFont="1" applyAlignment="1">
      <alignment horizontal="center" vertical="center" wrapText="1"/>
    </xf>
    <xf numFmtId="0" fontId="42" fillId="0" borderId="0" xfId="58" applyFont="1" applyAlignment="1">
      <alignment horizontal="center" vertical="center"/>
    </xf>
    <xf numFmtId="0" fontId="40" fillId="0" borderId="0" xfId="58" applyFont="1" applyAlignment="1">
      <alignment horizontal="center" vertical="center" wrapText="1"/>
    </xf>
    <xf numFmtId="0" fontId="1" fillId="31" borderId="0" xfId="58" applyFill="1"/>
    <xf numFmtId="0" fontId="1" fillId="0" borderId="0" xfId="58"/>
    <xf numFmtId="0" fontId="42" fillId="0" borderId="3" xfId="58" applyFont="1" applyBorder="1" applyAlignment="1">
      <alignment horizontal="center" vertical="top" wrapText="1"/>
    </xf>
    <xf numFmtId="0" fontId="40" fillId="0" borderId="0" xfId="58" applyFont="1" applyAlignment="1">
      <alignment horizontal="center" vertical="center"/>
    </xf>
    <xf numFmtId="14" fontId="27" fillId="0" borderId="3" xfId="58" applyNumberFormat="1" applyFont="1" applyBorder="1" applyAlignment="1">
      <alignment horizontal="center" vertical="center" wrapText="1"/>
    </xf>
    <xf numFmtId="0" fontId="28" fillId="0" borderId="3" xfId="58" applyFont="1" applyBorder="1" applyAlignment="1">
      <alignment horizontal="left" vertical="center" wrapText="1"/>
    </xf>
    <xf numFmtId="0" fontId="43" fillId="0" borderId="3" xfId="58" applyFont="1" applyBorder="1" applyAlignment="1">
      <alignment horizontal="center" vertical="center" wrapText="1"/>
    </xf>
    <xf numFmtId="0" fontId="27" fillId="0" borderId="3" xfId="58" applyFont="1" applyBorder="1" applyAlignment="1">
      <alignment horizontal="center" vertical="center" wrapText="1"/>
    </xf>
    <xf numFmtId="0" fontId="28" fillId="0" borderId="3" xfId="62" applyFont="1" applyFill="1" applyBorder="1" applyAlignment="1">
      <alignment horizontal="left" vertical="center" wrapText="1"/>
    </xf>
    <xf numFmtId="0" fontId="25" fillId="0" borderId="3" xfId="58" applyFont="1" applyBorder="1" applyAlignment="1">
      <alignment horizontal="center" vertical="center" wrapText="1"/>
    </xf>
    <xf numFmtId="0" fontId="28" fillId="0" borderId="3" xfId="62" applyNumberFormat="1" applyFont="1" applyFill="1" applyBorder="1" applyAlignment="1">
      <alignment horizontal="left" vertical="center" wrapText="1"/>
    </xf>
    <xf numFmtId="0" fontId="28" fillId="0" borderId="3" xfId="58" applyFont="1" applyBorder="1" applyAlignment="1">
      <alignment horizontal="center" vertical="center" wrapText="1"/>
    </xf>
    <xf numFmtId="0" fontId="28" fillId="0" borderId="0" xfId="58" applyFont="1" applyAlignment="1">
      <alignment horizontal="left" vertical="center" wrapText="1"/>
    </xf>
    <xf numFmtId="0" fontId="28" fillId="0" borderId="0" xfId="58" applyFont="1" applyAlignment="1">
      <alignment horizontal="center" vertical="center" wrapText="1"/>
    </xf>
    <xf numFmtId="0" fontId="28" fillId="0" borderId="0" xfId="62" applyFont="1" applyFill="1" applyBorder="1" applyAlignment="1">
      <alignment horizontal="left" vertical="center" wrapText="1"/>
    </xf>
    <xf numFmtId="0" fontId="25" fillId="0" borderId="3" xfId="58" applyFont="1" applyBorder="1" applyAlignment="1">
      <alignment horizontal="left" vertical="center" wrapText="1"/>
    </xf>
    <xf numFmtId="0" fontId="25" fillId="0" borderId="0" xfId="58" applyFont="1" applyAlignment="1">
      <alignment vertical="center" wrapText="1"/>
    </xf>
    <xf numFmtId="0" fontId="27" fillId="0" borderId="0" xfId="58" applyFont="1" applyAlignment="1">
      <alignment horizontal="center" vertical="center" wrapText="1"/>
    </xf>
    <xf numFmtId="0" fontId="27" fillId="0" borderId="0" xfId="58" applyFont="1" applyAlignment="1">
      <alignment horizontal="center" vertical="center"/>
    </xf>
    <xf numFmtId="0" fontId="25" fillId="0" borderId="0" xfId="58" applyFont="1" applyAlignment="1">
      <alignment horizontal="center" vertical="center" wrapText="1"/>
    </xf>
    <xf numFmtId="0" fontId="11" fillId="0" borderId="0" xfId="58" applyFont="1" applyAlignment="1">
      <alignment horizontal="center" vertical="center" wrapText="1"/>
    </xf>
    <xf numFmtId="0" fontId="43" fillId="0" borderId="0" xfId="58" applyFont="1" applyAlignment="1">
      <alignment horizontal="center" vertical="center" wrapText="1"/>
    </xf>
    <xf numFmtId="0" fontId="41" fillId="0" borderId="0" xfId="58" applyFont="1" applyAlignment="1">
      <alignment horizontal="center" vertical="center" wrapText="1"/>
    </xf>
    <xf numFmtId="0" fontId="11" fillId="0" borderId="0" xfId="58" applyFont="1" applyAlignment="1">
      <alignment vertical="center" wrapText="1"/>
    </xf>
    <xf numFmtId="0" fontId="43" fillId="0" borderId="3" xfId="58" applyFont="1" applyBorder="1" applyAlignment="1">
      <alignment vertical="center" wrapText="1"/>
    </xf>
    <xf numFmtId="2" fontId="43" fillId="0" borderId="3" xfId="58" applyNumberFormat="1" applyFont="1" applyBorder="1" applyAlignment="1">
      <alignment vertical="center" wrapText="1"/>
    </xf>
    <xf numFmtId="14" fontId="27" fillId="0" borderId="11" xfId="58" applyNumberFormat="1" applyFont="1" applyBorder="1" applyAlignment="1">
      <alignment horizontal="center" vertical="center" wrapText="1"/>
    </xf>
    <xf numFmtId="0" fontId="43" fillId="0" borderId="10" xfId="58" applyFont="1" applyBorder="1" applyAlignment="1">
      <alignment horizontal="center" vertical="center" wrapText="1"/>
    </xf>
    <xf numFmtId="0" fontId="43" fillId="0" borderId="11" xfId="58" applyFont="1" applyBorder="1" applyAlignment="1">
      <alignment horizontal="center" vertical="center" wrapText="1"/>
    </xf>
    <xf numFmtId="0" fontId="43" fillId="0" borderId="5" xfId="58" applyFont="1" applyBorder="1" applyAlignment="1">
      <alignment horizontal="center" vertical="center" wrapText="1"/>
    </xf>
    <xf numFmtId="0" fontId="41" fillId="2" borderId="0" xfId="58" applyFont="1" applyFill="1" applyAlignment="1">
      <alignment horizontal="center" vertical="center" wrapText="1"/>
    </xf>
    <xf numFmtId="0" fontId="43" fillId="2" borderId="3" xfId="58" applyFont="1" applyFill="1" applyBorder="1" applyAlignment="1">
      <alignment vertical="center" wrapText="1"/>
    </xf>
    <xf numFmtId="0" fontId="43" fillId="2" borderId="10" xfId="58" applyFont="1" applyFill="1" applyBorder="1" applyAlignment="1">
      <alignment horizontal="center" vertical="center" wrapText="1"/>
    </xf>
    <xf numFmtId="0" fontId="43" fillId="2" borderId="11" xfId="58" applyFont="1" applyFill="1" applyBorder="1" applyAlignment="1">
      <alignment horizontal="center" vertical="center" wrapText="1"/>
    </xf>
    <xf numFmtId="0" fontId="43" fillId="2" borderId="3" xfId="58" applyFont="1" applyFill="1" applyBorder="1" applyAlignment="1">
      <alignment horizontal="center" vertical="center" wrapText="1"/>
    </xf>
    <xf numFmtId="0" fontId="42" fillId="0" borderId="0" xfId="58" applyFont="1" applyAlignment="1">
      <alignment horizontal="center" vertical="top"/>
    </xf>
    <xf numFmtId="0" fontId="42" fillId="0" borderId="0" xfId="58" applyFont="1" applyAlignment="1">
      <alignment horizontal="left" vertical="center"/>
    </xf>
    <xf numFmtId="3" fontId="42" fillId="0" borderId="0" xfId="58" applyNumberFormat="1" applyFont="1" applyAlignment="1">
      <alignment horizontal="center" vertical="center"/>
    </xf>
    <xf numFmtId="0" fontId="1" fillId="0" borderId="0" xfId="58" applyAlignment="1">
      <alignment horizontal="center" vertical="center"/>
    </xf>
    <xf numFmtId="0" fontId="168" fillId="0" borderId="0" xfId="58" applyFont="1" applyAlignment="1">
      <alignment horizontal="center" vertical="center"/>
    </xf>
    <xf numFmtId="0" fontId="137" fillId="0" borderId="0" xfId="58" applyFont="1" applyAlignment="1">
      <alignment vertical="center"/>
    </xf>
    <xf numFmtId="0" fontId="169" fillId="0" borderId="0" xfId="58" applyFont="1" applyAlignment="1">
      <alignment horizontal="left" vertical="center"/>
    </xf>
    <xf numFmtId="0" fontId="131" fillId="0" borderId="0" xfId="58" applyFont="1" applyAlignment="1">
      <alignment horizontal="left" vertical="center"/>
    </xf>
    <xf numFmtId="0" fontId="137" fillId="0" borderId="0" xfId="58" applyFont="1" applyAlignment="1">
      <alignment vertical="center" wrapText="1"/>
    </xf>
    <xf numFmtId="0" fontId="137" fillId="0" borderId="0" xfId="61" applyFont="1" applyAlignment="1">
      <alignment vertical="center"/>
    </xf>
    <xf numFmtId="0" fontId="145" fillId="0" borderId="0" xfId="58" applyFont="1" applyAlignment="1">
      <alignment vertical="center"/>
    </xf>
    <xf numFmtId="0" fontId="145" fillId="2" borderId="0" xfId="61" applyFont="1" applyFill="1" applyAlignment="1">
      <alignment vertical="center"/>
    </xf>
    <xf numFmtId="0" fontId="170" fillId="2" borderId="0" xfId="61" applyFont="1" applyFill="1" applyAlignment="1">
      <alignment vertical="center"/>
    </xf>
    <xf numFmtId="0" fontId="171" fillId="0" borderId="0" xfId="58" applyFont="1" applyAlignment="1">
      <alignment vertical="center"/>
    </xf>
    <xf numFmtId="0" fontId="43" fillId="2" borderId="0" xfId="61" applyFont="1" applyFill="1" applyAlignment="1">
      <alignment vertical="top" wrapText="1"/>
    </xf>
    <xf numFmtId="0" fontId="145" fillId="2" borderId="0" xfId="58" applyFont="1" applyFill="1" applyAlignment="1">
      <alignment vertical="top" wrapText="1"/>
    </xf>
    <xf numFmtId="0" fontId="40" fillId="0" borderId="0" xfId="58" applyFont="1" applyAlignment="1">
      <alignment vertical="center"/>
    </xf>
    <xf numFmtId="0" fontId="9" fillId="0" borderId="0" xfId="0" applyFont="1" applyAlignment="1">
      <alignment horizontal="center" vertical="center" textRotation="90"/>
    </xf>
    <xf numFmtId="0" fontId="146" fillId="0" borderId="3" xfId="0" applyFont="1" applyBorder="1" applyAlignment="1">
      <alignment horizontal="center" vertical="center" wrapText="1"/>
    </xf>
    <xf numFmtId="0" fontId="146" fillId="0" borderId="3" xfId="0" applyFont="1" applyBorder="1" applyAlignment="1">
      <alignment horizontal="center" vertical="center"/>
    </xf>
    <xf numFmtId="0" fontId="173" fillId="0" borderId="3" xfId="60" applyFont="1" applyBorder="1" applyAlignment="1">
      <alignment horizontal="center" vertical="center" wrapText="1"/>
    </xf>
    <xf numFmtId="0" fontId="173" fillId="0" borderId="3" xfId="60" applyFont="1" applyBorder="1" applyAlignment="1">
      <alignment vertical="center" wrapText="1"/>
    </xf>
    <xf numFmtId="14" fontId="27" fillId="0" borderId="3" xfId="0" applyNumberFormat="1" applyFont="1" applyBorder="1" applyAlignment="1">
      <alignment horizontal="center" vertical="center" wrapText="1"/>
    </xf>
    <xf numFmtId="14" fontId="27" fillId="0" borderId="3" xfId="0" applyNumberFormat="1" applyFont="1" applyBorder="1" applyAlignment="1">
      <alignment horizontal="left" vertical="center" wrapText="1"/>
    </xf>
    <xf numFmtId="14" fontId="43" fillId="0" borderId="3" xfId="0" applyNumberFormat="1" applyFont="1" applyBorder="1" applyAlignment="1">
      <alignment horizontal="center" vertical="center"/>
    </xf>
    <xf numFmtId="0" fontId="23" fillId="0" borderId="3" xfId="0" applyFont="1" applyBorder="1" applyAlignment="1">
      <alignment vertical="center"/>
    </xf>
    <xf numFmtId="0" fontId="23" fillId="0" borderId="3" xfId="0" applyFont="1" applyBorder="1"/>
    <xf numFmtId="0" fontId="43" fillId="0" borderId="3" xfId="0" applyFont="1" applyBorder="1" applyAlignment="1">
      <alignment vertical="center"/>
    </xf>
    <xf numFmtId="0" fontId="43" fillId="0" borderId="3" xfId="0" applyFont="1" applyBorder="1" applyAlignment="1">
      <alignment horizontal="right" vertical="center" wrapText="1"/>
    </xf>
    <xf numFmtId="0" fontId="174" fillId="0" borderId="0" xfId="0" applyFont="1"/>
    <xf numFmtId="0" fontId="175" fillId="0" borderId="0" xfId="58" applyFont="1"/>
    <xf numFmtId="0" fontId="176" fillId="0" borderId="0" xfId="61" applyFont="1" applyAlignment="1">
      <alignment vertical="center"/>
    </xf>
    <xf numFmtId="0" fontId="175" fillId="0" borderId="0" xfId="0" applyFont="1"/>
    <xf numFmtId="0" fontId="64" fillId="0" borderId="0" xfId="0" applyFont="1"/>
    <xf numFmtId="0" fontId="26" fillId="0" borderId="3" xfId="0" applyFont="1" applyBorder="1" applyAlignment="1">
      <alignment horizontal="center" vertical="center"/>
    </xf>
    <xf numFmtId="0" fontId="177" fillId="0" borderId="0" xfId="0" applyFont="1" applyAlignment="1">
      <alignment horizontal="center" vertical="center"/>
    </xf>
    <xf numFmtId="0" fontId="177" fillId="0" borderId="0" xfId="0" applyFont="1" applyAlignment="1">
      <alignment vertical="center"/>
    </xf>
    <xf numFmtId="0" fontId="177" fillId="0" borderId="0" xfId="0" applyFont="1" applyAlignment="1">
      <alignment horizontal="center"/>
    </xf>
    <xf numFmtId="0" fontId="177" fillId="0" borderId="0" xfId="0" applyFont="1"/>
    <xf numFmtId="0" fontId="35" fillId="0" borderId="75" xfId="7" applyBorder="1" applyAlignment="1">
      <alignment vertical="top" wrapText="1"/>
    </xf>
    <xf numFmtId="0" fontId="161" fillId="0" borderId="0" xfId="7" applyFont="1" applyAlignment="1">
      <alignment horizontal="left" vertical="top" wrapText="1"/>
    </xf>
    <xf numFmtId="0" fontId="35" fillId="0" borderId="76" xfId="7" applyBorder="1" applyAlignment="1">
      <alignment vertical="top" wrapText="1"/>
    </xf>
    <xf numFmtId="0" fontId="35" fillId="0" borderId="37" xfId="7" applyBorder="1" applyAlignment="1">
      <alignment horizontal="left" vertical="top" wrapText="1"/>
    </xf>
    <xf numFmtId="0" fontId="35" fillId="0" borderId="0" xfId="7" applyAlignment="1">
      <alignment horizontal="right" vertical="top" wrapText="1"/>
    </xf>
    <xf numFmtId="0" fontId="35" fillId="0" borderId="37" xfId="7" applyBorder="1" applyAlignment="1">
      <alignment horizontal="right" vertical="top" wrapText="1"/>
    </xf>
    <xf numFmtId="0" fontId="35" fillId="0" borderId="72" xfId="7" applyBorder="1" applyAlignment="1">
      <alignment vertical="top" wrapText="1"/>
    </xf>
    <xf numFmtId="0" fontId="35" fillId="0" borderId="73" xfId="7" applyBorder="1" applyAlignment="1">
      <alignment horizontal="left" vertical="top" wrapText="1"/>
    </xf>
    <xf numFmtId="0" fontId="35" fillId="0" borderId="73" xfId="7" applyBorder="1" applyAlignment="1">
      <alignment vertical="top" wrapText="1"/>
    </xf>
    <xf numFmtId="0" fontId="35" fillId="0" borderId="74" xfId="7" applyBorder="1" applyAlignment="1">
      <alignment vertical="top" wrapText="1"/>
    </xf>
    <xf numFmtId="0" fontId="0" fillId="0" borderId="3" xfId="0" applyBorder="1" applyAlignment="1">
      <alignment horizontal="right"/>
    </xf>
    <xf numFmtId="0" fontId="146" fillId="0" borderId="3" xfId="0" applyFont="1" applyBorder="1" applyAlignment="1">
      <alignment horizontal="left"/>
    </xf>
    <xf numFmtId="0" fontId="146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6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6" fillId="0" borderId="8" xfId="0" applyFont="1" applyBorder="1" applyAlignment="1">
      <alignment horizontal="center"/>
    </xf>
    <xf numFmtId="0" fontId="146" fillId="0" borderId="9" xfId="0" applyFont="1" applyBorder="1" applyAlignment="1">
      <alignment horizontal="center"/>
    </xf>
    <xf numFmtId="0" fontId="146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7" fillId="0" borderId="0" xfId="0" applyFont="1" applyAlignment="1">
      <alignment horizontal="left" wrapText="1"/>
    </xf>
    <xf numFmtId="0" fontId="147" fillId="0" borderId="0" xfId="0" applyFont="1" applyAlignment="1">
      <alignment horizontal="left"/>
    </xf>
    <xf numFmtId="0" fontId="147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justify" vertical="center" wrapText="1"/>
    </xf>
    <xf numFmtId="0" fontId="147" fillId="0" borderId="3" xfId="0" applyFont="1" applyBorder="1" applyAlignment="1">
      <alignment horizontal="left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68" fillId="0" borderId="0" xfId="0" applyFont="1" applyAlignment="1">
      <alignment horizontal="center"/>
    </xf>
    <xf numFmtId="0" fontId="147" fillId="0" borderId="3" xfId="0" applyFont="1" applyBorder="1" applyAlignment="1">
      <alignment horizontal="left" vertical="center" wrapText="1"/>
    </xf>
    <xf numFmtId="0" fontId="147" fillId="0" borderId="3" xfId="0" applyFont="1" applyBorder="1" applyAlignment="1">
      <alignment horizontal="left" vertical="center"/>
    </xf>
    <xf numFmtId="0" fontId="147" fillId="0" borderId="66" xfId="0" applyFont="1" applyBorder="1" applyAlignment="1">
      <alignment horizontal="left" wrapText="1"/>
    </xf>
    <xf numFmtId="0" fontId="147" fillId="0" borderId="5" xfId="0" applyFont="1" applyBorder="1" applyAlignment="1">
      <alignment horizontal="left" wrapText="1"/>
    </xf>
    <xf numFmtId="0" fontId="147" fillId="0" borderId="1" xfId="0" applyFont="1" applyBorder="1" applyAlignment="1">
      <alignment horizontal="left" wrapText="1"/>
    </xf>
    <xf numFmtId="0" fontId="147" fillId="0" borderId="8" xfId="0" applyFont="1" applyBorder="1" applyAlignment="1">
      <alignment horizontal="center" vertical="center" wrapText="1"/>
    </xf>
    <xf numFmtId="0" fontId="147" fillId="0" borderId="12" xfId="0" applyFont="1" applyBorder="1" applyAlignment="1">
      <alignment horizontal="justify" wrapText="1"/>
    </xf>
    <xf numFmtId="0" fontId="147" fillId="0" borderId="5" xfId="0" applyFont="1" applyBorder="1" applyAlignment="1">
      <alignment horizontal="justify" wrapText="1"/>
    </xf>
    <xf numFmtId="0" fontId="147" fillId="0" borderId="4" xfId="0" applyFont="1" applyBorder="1" applyAlignment="1">
      <alignment horizontal="justify" wrapText="1"/>
    </xf>
    <xf numFmtId="0" fontId="147" fillId="0" borderId="12" xfId="0" applyFont="1" applyBorder="1" applyAlignment="1">
      <alignment horizontal="center" vertical="center" wrapText="1"/>
    </xf>
    <xf numFmtId="0" fontId="147" fillId="0" borderId="60" xfId="0" applyFont="1" applyBorder="1" applyAlignment="1">
      <alignment horizontal="center" vertical="center" wrapText="1"/>
    </xf>
    <xf numFmtId="0" fontId="147" fillId="0" borderId="11" xfId="0" applyFont="1" applyBorder="1" applyAlignment="1">
      <alignment horizontal="center" vertical="center" wrapText="1"/>
    </xf>
    <xf numFmtId="0" fontId="147" fillId="0" borderId="7" xfId="0" applyFont="1" applyBorder="1" applyAlignment="1">
      <alignment horizontal="justify" wrapText="1"/>
    </xf>
    <xf numFmtId="0" fontId="147" fillId="0" borderId="2" xfId="0" applyFont="1" applyBorder="1" applyAlignment="1">
      <alignment horizontal="justify" wrapText="1"/>
    </xf>
    <xf numFmtId="0" fontId="147" fillId="0" borderId="66" xfId="0" applyFont="1" applyBorder="1" applyAlignment="1">
      <alignment horizontal="left" vertical="top" wrapText="1"/>
    </xf>
    <xf numFmtId="0" fontId="147" fillId="0" borderId="0" xfId="0" applyFont="1" applyAlignment="1">
      <alignment horizontal="left" vertical="top" wrapText="1"/>
    </xf>
    <xf numFmtId="0" fontId="147" fillId="0" borderId="3" xfId="0" applyFont="1" applyBorder="1" applyAlignment="1">
      <alignment horizontal="center" vertical="center" wrapText="1"/>
    </xf>
    <xf numFmtId="0" fontId="147" fillId="0" borderId="3" xfId="0" applyFont="1" applyBorder="1" applyAlignment="1">
      <alignment horizontal="left" vertical="top" wrapText="1"/>
    </xf>
    <xf numFmtId="0" fontId="152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179" fillId="0" borderId="69" xfId="7" applyFont="1" applyBorder="1" applyAlignment="1">
      <alignment horizontal="center" vertical="top" wrapText="1"/>
    </xf>
    <xf numFmtId="0" fontId="179" fillId="0" borderId="70" xfId="7" applyFont="1" applyBorder="1" applyAlignment="1">
      <alignment horizontal="center" vertical="top" wrapText="1"/>
    </xf>
    <xf numFmtId="0" fontId="179" fillId="0" borderId="71" xfId="7" applyFont="1" applyBorder="1" applyAlignment="1">
      <alignment horizontal="center" vertical="top" wrapText="1"/>
    </xf>
    <xf numFmtId="0" fontId="139" fillId="0" borderId="0" xfId="61" applyFont="1" applyAlignment="1">
      <alignment horizontal="left" vertical="top" wrapText="1"/>
    </xf>
    <xf numFmtId="0" fontId="23" fillId="0" borderId="0" xfId="61" applyFont="1" applyAlignment="1">
      <alignment horizontal="left" wrapText="1"/>
    </xf>
    <xf numFmtId="0" fontId="166" fillId="0" borderId="0" xfId="61" applyFont="1" applyAlignment="1">
      <alignment horizontal="center"/>
    </xf>
    <xf numFmtId="0" fontId="23" fillId="0" borderId="0" xfId="61" applyFont="1" applyAlignment="1">
      <alignment horizontal="right"/>
    </xf>
    <xf numFmtId="0" fontId="139" fillId="0" borderId="0" xfId="61" applyFont="1" applyAlignment="1">
      <alignment horizontal="center"/>
    </xf>
    <xf numFmtId="0" fontId="165" fillId="0" borderId="0" xfId="61" applyFont="1" applyAlignment="1">
      <alignment horizontal="center" vertical="top" wrapText="1"/>
    </xf>
    <xf numFmtId="0" fontId="165" fillId="0" borderId="0" xfId="61" applyFont="1" applyAlignment="1">
      <alignment horizontal="center"/>
    </xf>
    <xf numFmtId="0" fontId="139" fillId="0" borderId="0" xfId="61" applyFont="1" applyAlignment="1">
      <alignment horizontal="left" wrapText="1"/>
    </xf>
    <xf numFmtId="0" fontId="167" fillId="0" borderId="3" xfId="58" applyFont="1" applyBorder="1" applyAlignment="1">
      <alignment horizontal="left" vertical="center" wrapText="1"/>
    </xf>
    <xf numFmtId="0" fontId="137" fillId="0" borderId="0" xfId="58" applyFont="1" applyAlignment="1">
      <alignment horizontal="center"/>
    </xf>
    <xf numFmtId="0" fontId="172" fillId="0" borderId="0" xfId="58" applyFont="1" applyAlignment="1">
      <alignment horizontal="center" vertical="center"/>
    </xf>
    <xf numFmtId="0" fontId="139" fillId="2" borderId="0" xfId="61" applyFont="1" applyFill="1" applyAlignment="1">
      <alignment horizontal="center" wrapText="1"/>
    </xf>
    <xf numFmtId="0" fontId="31" fillId="0" borderId="2" xfId="58" applyFont="1" applyBorder="1" applyAlignment="1">
      <alignment horizontal="center" vertical="center"/>
    </xf>
    <xf numFmtId="0" fontId="137" fillId="0" borderId="0" xfId="58" applyFont="1" applyAlignment="1">
      <alignment horizontal="right" vertical="center"/>
    </xf>
    <xf numFmtId="0" fontId="137" fillId="0" borderId="1" xfId="58" applyFont="1" applyBorder="1" applyAlignment="1">
      <alignment horizontal="center" vertical="center"/>
    </xf>
    <xf numFmtId="0" fontId="28" fillId="0" borderId="0" xfId="58" applyFont="1" applyAlignment="1">
      <alignment horizontal="left" vertical="center" wrapText="1"/>
    </xf>
    <xf numFmtId="0" fontId="137" fillId="0" borderId="0" xfId="58" applyFont="1" applyAlignment="1">
      <alignment vertical="center"/>
    </xf>
    <xf numFmtId="0" fontId="139" fillId="0" borderId="0" xfId="58" applyFont="1" applyAlignment="1">
      <alignment horizontal="center" vertical="center"/>
    </xf>
    <xf numFmtId="0" fontId="137" fillId="0" borderId="2" xfId="58" applyFont="1" applyBorder="1" applyAlignment="1">
      <alignment horizontal="center" vertical="center"/>
    </xf>
    <xf numFmtId="0" fontId="43" fillId="2" borderId="0" xfId="61" applyFont="1" applyFill="1" applyAlignment="1">
      <alignment horizontal="left" vertical="top" wrapText="1"/>
    </xf>
    <xf numFmtId="0" fontId="158" fillId="0" borderId="0" xfId="58" applyFont="1" applyAlignment="1">
      <alignment horizontal="center" vertical="center"/>
    </xf>
    <xf numFmtId="0" fontId="25" fillId="0" borderId="1" xfId="0" applyFont="1" applyBorder="1" applyAlignment="1">
      <alignment horizontal="center"/>
    </xf>
    <xf numFmtId="0" fontId="26" fillId="0" borderId="0" xfId="0" applyFont="1" applyAlignment="1">
      <alignment horizontal="center" vertical="top"/>
    </xf>
    <xf numFmtId="0" fontId="9" fillId="0" borderId="0" xfId="0" applyFont="1" applyAlignment="1">
      <alignment horizontal="left"/>
    </xf>
    <xf numFmtId="0" fontId="9" fillId="0" borderId="1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5" fillId="0" borderId="1" xfId="0" applyFont="1" applyBorder="1" applyAlignment="1">
      <alignment horizontal="center" wrapText="1"/>
    </xf>
    <xf numFmtId="0" fontId="26" fillId="0" borderId="2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6" fillId="0" borderId="0" xfId="0" applyFont="1" applyAlignment="1">
      <alignment horizontal="center" vertical="center"/>
    </xf>
    <xf numFmtId="0" fontId="26" fillId="0" borderId="3" xfId="0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/>
    </xf>
    <xf numFmtId="0" fontId="9" fillId="0" borderId="2" xfId="0" applyFont="1" applyBorder="1" applyAlignment="1">
      <alignment horizontal="left"/>
    </xf>
    <xf numFmtId="0" fontId="26" fillId="0" borderId="2" xfId="0" applyFont="1" applyBorder="1" applyAlignment="1">
      <alignment horizontal="center" vertical="top"/>
    </xf>
    <xf numFmtId="0" fontId="25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left" vertical="top"/>
    </xf>
    <xf numFmtId="0" fontId="9" fillId="0" borderId="1" xfId="0" applyFont="1" applyBorder="1" applyAlignment="1">
      <alignment horizontal="center" vertical="top"/>
    </xf>
    <xf numFmtId="0" fontId="26" fillId="0" borderId="1" xfId="0" applyFont="1" applyBorder="1" applyAlignment="1">
      <alignment horizontal="center" vertical="top"/>
    </xf>
    <xf numFmtId="16" fontId="9" fillId="0" borderId="0" xfId="0" applyNumberFormat="1" applyFont="1" applyAlignment="1">
      <alignment horizontal="left" vertical="top"/>
    </xf>
    <xf numFmtId="0" fontId="30" fillId="0" borderId="1" xfId="0" applyFont="1" applyBorder="1" applyAlignment="1">
      <alignment horizontal="center" wrapText="1"/>
    </xf>
    <xf numFmtId="0" fontId="9" fillId="0" borderId="0" xfId="0" applyFont="1" applyAlignment="1">
      <alignment horizontal="center" vertical="top"/>
    </xf>
    <xf numFmtId="0" fontId="34" fillId="0" borderId="1" xfId="0" applyFont="1" applyBorder="1" applyAlignment="1">
      <alignment horizontal="center" wrapText="1"/>
    </xf>
    <xf numFmtId="0" fontId="10" fillId="0" borderId="0" xfId="0" applyFont="1" applyAlignment="1">
      <alignment horizontal="center" vertical="center"/>
    </xf>
    <xf numFmtId="165" fontId="9" fillId="0" borderId="0" xfId="0" applyNumberFormat="1" applyFont="1" applyAlignment="1">
      <alignment horizontal="center"/>
    </xf>
    <xf numFmtId="0" fontId="11" fillId="0" borderId="69" xfId="0" applyFont="1" applyBorder="1" applyAlignment="1">
      <alignment horizontal="center" vertical="center"/>
    </xf>
    <xf numFmtId="0" fontId="11" fillId="0" borderId="70" xfId="0" applyFont="1" applyBorder="1" applyAlignment="1">
      <alignment horizontal="center" vertical="center"/>
    </xf>
    <xf numFmtId="0" fontId="11" fillId="0" borderId="71" xfId="0" applyFont="1" applyBorder="1" applyAlignment="1">
      <alignment horizontal="center" vertical="center"/>
    </xf>
    <xf numFmtId="0" fontId="11" fillId="0" borderId="72" xfId="0" applyFont="1" applyBorder="1" applyAlignment="1">
      <alignment horizontal="center" vertical="center"/>
    </xf>
    <xf numFmtId="0" fontId="11" fillId="0" borderId="73" xfId="0" applyFont="1" applyBorder="1" applyAlignment="1">
      <alignment horizontal="center" vertical="center"/>
    </xf>
    <xf numFmtId="0" fontId="11" fillId="0" borderId="74" xfId="0" applyFont="1" applyBorder="1" applyAlignment="1">
      <alignment horizontal="center" vertical="center"/>
    </xf>
    <xf numFmtId="0" fontId="26" fillId="0" borderId="70" xfId="0" applyFont="1" applyBorder="1" applyAlignment="1">
      <alignment horizontal="center" vertical="top"/>
    </xf>
    <xf numFmtId="0" fontId="25" fillId="0" borderId="1" xfId="0" applyFont="1" applyBorder="1" applyAlignment="1">
      <alignment horizontal="left" wrapText="1"/>
    </xf>
    <xf numFmtId="0" fontId="25" fillId="0" borderId="9" xfId="0" applyFont="1" applyBorder="1" applyAlignment="1">
      <alignment horizontal="left"/>
    </xf>
    <xf numFmtId="0" fontId="177" fillId="0" borderId="0" xfId="0" applyFont="1" applyAlignment="1">
      <alignment horizontal="left" vertical="center" wrapText="1"/>
    </xf>
    <xf numFmtId="0" fontId="177" fillId="0" borderId="0" xfId="0" applyFont="1" applyAlignment="1">
      <alignment horizontal="left" vertical="center"/>
    </xf>
    <xf numFmtId="0" fontId="178" fillId="0" borderId="0" xfId="0" applyFont="1" applyAlignment="1">
      <alignment horizontal="left" vertical="center" wrapText="1"/>
    </xf>
    <xf numFmtId="0" fontId="178" fillId="0" borderId="0" xfId="0" applyFont="1" applyAlignment="1">
      <alignment horizontal="left" vertical="center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25" fillId="0" borderId="9" xfId="0" applyFont="1" applyBorder="1" applyAlignment="1">
      <alignment horizontal="center"/>
    </xf>
    <xf numFmtId="0" fontId="43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74" fillId="0" borderId="2" xfId="0" applyFont="1" applyBorder="1" applyAlignment="1">
      <alignment horizontal="center" vertical="top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148" fillId="0" borderId="8" xfId="0" applyFont="1" applyBorder="1" applyAlignment="1">
      <alignment horizontal="center" vertical="center" wrapText="1"/>
    </xf>
    <xf numFmtId="0" fontId="148" fillId="0" borderId="9" xfId="0" applyFont="1" applyBorder="1" applyAlignment="1">
      <alignment horizontal="center" vertical="center" wrapText="1"/>
    </xf>
    <xf numFmtId="0" fontId="148" fillId="0" borderId="10" xfId="0" applyFont="1" applyBorder="1" applyAlignment="1">
      <alignment horizontal="center" vertical="center" wrapText="1"/>
    </xf>
    <xf numFmtId="0" fontId="41" fillId="0" borderId="8" xfId="0" applyFont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41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2" borderId="8" xfId="0" applyFont="1" applyFill="1" applyBorder="1" applyAlignment="1">
      <alignment horizontal="center" vertical="center" wrapText="1"/>
    </xf>
    <xf numFmtId="0" fontId="43" fillId="2" borderId="9" xfId="0" applyFont="1" applyFill="1" applyBorder="1" applyAlignment="1">
      <alignment horizontal="center" vertical="center" wrapText="1"/>
    </xf>
    <xf numFmtId="0" fontId="43" fillId="2" borderId="10" xfId="0" applyFont="1" applyFill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top" wrapText="1"/>
    </xf>
    <xf numFmtId="0" fontId="27" fillId="0" borderId="9" xfId="0" applyFont="1" applyBorder="1" applyAlignment="1">
      <alignment horizontal="center" vertical="top" wrapText="1"/>
    </xf>
    <xf numFmtId="0" fontId="27" fillId="0" borderId="10" xfId="0" applyFont="1" applyBorder="1" applyAlignment="1">
      <alignment horizontal="center" vertical="top" wrapText="1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137" fillId="0" borderId="3" xfId="7" applyFont="1" applyBorder="1" applyAlignment="1">
      <alignment horizontal="left" vertical="center" wrapText="1"/>
    </xf>
    <xf numFmtId="0" fontId="137" fillId="0" borderId="3" xfId="7" applyFont="1" applyBorder="1" applyAlignment="1">
      <alignment horizontal="center" vertical="center"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150" fillId="0" borderId="0" xfId="7" applyFont="1" applyAlignment="1">
      <alignment horizontal="center"/>
    </xf>
    <xf numFmtId="0" fontId="138" fillId="0" borderId="8" xfId="7" applyFont="1" applyBorder="1" applyAlignment="1">
      <alignment horizontal="left" vertical="center" wrapText="1"/>
    </xf>
    <xf numFmtId="0" fontId="137" fillId="0" borderId="9" xfId="7" applyFont="1" applyBorder="1" applyAlignment="1">
      <alignment horizontal="left" vertical="center" wrapText="1"/>
    </xf>
    <xf numFmtId="0" fontId="137" fillId="0" borderId="10" xfId="7" applyFont="1" applyBorder="1" applyAlignment="1">
      <alignment horizontal="left" vertical="center" wrapText="1"/>
    </xf>
    <xf numFmtId="1" fontId="137" fillId="0" borderId="3" xfId="7" applyNumberFormat="1" applyFont="1" applyBorder="1" applyAlignment="1">
      <alignment horizontal="center" vertical="center" wrapText="1"/>
    </xf>
    <xf numFmtId="0" fontId="138" fillId="0" borderId="3" xfId="7" applyFont="1" applyBorder="1" applyAlignment="1">
      <alignment horizontal="left" vertical="center" wrapText="1"/>
    </xf>
    <xf numFmtId="0" fontId="137" fillId="37" borderId="3" xfId="7" applyFont="1" applyFill="1" applyBorder="1" applyAlignment="1">
      <alignment horizontal="left" vertical="center" wrapText="1"/>
    </xf>
    <xf numFmtId="0" fontId="137" fillId="37" borderId="3" xfId="7" applyFont="1" applyFill="1" applyBorder="1" applyAlignment="1">
      <alignment horizontal="center" vertical="center" wrapText="1"/>
    </xf>
    <xf numFmtId="12" fontId="137" fillId="0" borderId="3" xfId="7" applyNumberFormat="1" applyFont="1" applyBorder="1" applyAlignment="1">
      <alignment horizontal="center" vertical="center" wrapText="1"/>
    </xf>
    <xf numFmtId="2" fontId="137" fillId="0" borderId="3" xfId="7" applyNumberFormat="1" applyFont="1" applyBorder="1" applyAlignment="1">
      <alignment horizontal="center" vertical="center" wrapText="1"/>
    </xf>
    <xf numFmtId="172" fontId="137" fillId="0" borderId="3" xfId="7" applyNumberFormat="1" applyFont="1" applyBorder="1" applyAlignment="1">
      <alignment horizontal="center" vertical="center" wrapText="1"/>
    </xf>
    <xf numFmtId="2" fontId="31" fillId="0" borderId="0" xfId="7" applyNumberFormat="1" applyFont="1" applyAlignment="1">
      <alignment horizontal="center" vertical="top"/>
    </xf>
    <xf numFmtId="2" fontId="141" fillId="0" borderId="1" xfId="7" applyNumberFormat="1" applyFont="1" applyBorder="1" applyAlignment="1">
      <alignment horizontal="center" vertical="top"/>
    </xf>
    <xf numFmtId="0" fontId="138" fillId="0" borderId="3" xfId="7" applyFont="1" applyBorder="1" applyAlignment="1">
      <alignment horizontal="center" vertical="center" wrapText="1"/>
    </xf>
    <xf numFmtId="2" fontId="138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5" fillId="0" borderId="1" xfId="0" applyFont="1" applyBorder="1" applyAlignment="1">
      <alignment horizontal="left"/>
    </xf>
    <xf numFmtId="0" fontId="25" fillId="0" borderId="0" xfId="0" applyFont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171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3" fillId="0" borderId="0" xfId="7" applyFont="1" applyAlignment="1">
      <alignment horizontal="center" textRotation="90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168" fontId="28" fillId="0" borderId="3" xfId="0" applyNumberFormat="1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0" xfId="0" applyFont="1" applyAlignment="1">
      <alignment horizontal="right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9" fillId="0" borderId="0" xfId="6" applyFont="1"/>
    <xf numFmtId="0" fontId="11" fillId="0" borderId="1" xfId="6" applyFont="1" applyBorder="1" applyAlignment="1">
      <alignment horizontal="center"/>
    </xf>
    <xf numFmtId="0" fontId="26" fillId="0" borderId="0" xfId="6" applyFont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/>
    </xf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left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0" applyFont="1" applyBorder="1" applyAlignment="1">
      <alignment horizontal="center" vertical="top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74" fillId="0" borderId="0" xfId="0" applyFont="1" applyAlignment="1">
      <alignment horizontal="center" vertical="top"/>
    </xf>
    <xf numFmtId="0" fontId="10" fillId="0" borderId="0" xfId="0" applyFont="1"/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25" fillId="0" borderId="9" xfId="6" applyFont="1" applyBorder="1" applyAlignment="1">
      <alignment horizontal="center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7" fillId="0" borderId="1" xfId="6" applyFont="1" applyBorder="1" applyAlignment="1">
      <alignment horizontal="center"/>
    </xf>
    <xf numFmtId="0" fontId="26" fillId="0" borderId="0" xfId="6" applyFont="1"/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74" fillId="0" borderId="0" xfId="0" applyFont="1" applyAlignment="1">
      <alignment horizontal="center" vertical="top" wrapText="1"/>
    </xf>
    <xf numFmtId="0" fontId="25" fillId="0" borderId="1" xfId="0" applyFont="1" applyBorder="1" applyAlignment="1">
      <alignment horizontal="justify" wrapText="1"/>
    </xf>
    <xf numFmtId="0" fontId="9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top" wrapText="1"/>
    </xf>
    <xf numFmtId="0" fontId="25" fillId="0" borderId="9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2" xfId="0" applyFont="1" applyBorder="1" applyAlignment="1">
      <alignment horizontal="left" wrapText="1"/>
    </xf>
    <xf numFmtId="0" fontId="31" fillId="39" borderId="0" xfId="56" applyFont="1" applyFill="1" applyAlignment="1">
      <alignment horizontal="center"/>
    </xf>
    <xf numFmtId="0" fontId="137" fillId="39" borderId="0" xfId="56" applyFont="1" applyFill="1" applyAlignment="1">
      <alignment vertical="center" wrapText="1"/>
    </xf>
    <xf numFmtId="0" fontId="137" fillId="39" borderId="0" xfId="56" applyFont="1" applyFill="1" applyAlignment="1">
      <alignment horizontal="right"/>
    </xf>
    <xf numFmtId="0" fontId="137" fillId="39" borderId="0" xfId="56" applyFont="1" applyFill="1" applyAlignment="1">
      <alignment wrapText="1"/>
    </xf>
    <xf numFmtId="0" fontId="139" fillId="31" borderId="0" xfId="56" applyFont="1" applyFill="1" applyAlignment="1">
      <alignment horizontal="left" vertical="top" wrapText="1"/>
    </xf>
    <xf numFmtId="0" fontId="137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4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8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center" vertical="center"/>
    </xf>
    <xf numFmtId="0" fontId="138" fillId="39" borderId="0" xfId="56" applyFont="1" applyFill="1" applyAlignment="1">
      <alignment horizontal="left"/>
    </xf>
    <xf numFmtId="0" fontId="46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 vertical="center" wrapText="1"/>
    </xf>
    <xf numFmtId="0" fontId="143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7" fillId="0" borderId="0" xfId="56" applyFont="1" applyAlignment="1">
      <alignment horizontal="left" vertical="center" wrapText="1"/>
    </xf>
    <xf numFmtId="0" fontId="139" fillId="39" borderId="1" xfId="56" applyFont="1" applyFill="1" applyBorder="1" applyAlignment="1">
      <alignment horizontal="center" vertical="top" wrapText="1"/>
    </xf>
    <xf numFmtId="0" fontId="138" fillId="39" borderId="1" xfId="56" applyFont="1" applyFill="1" applyBorder="1" applyAlignment="1">
      <alignment horizontal="center" wrapText="1"/>
    </xf>
    <xf numFmtId="0" fontId="137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/>
    </xf>
    <xf numFmtId="0" fontId="138" fillId="39" borderId="0" xfId="56" applyFont="1" applyFill="1" applyAlignment="1">
      <alignment horizontal="center" wrapText="1"/>
    </xf>
    <xf numFmtId="165" fontId="140" fillId="0" borderId="0" xfId="56" applyNumberFormat="1" applyFont="1" applyAlignment="1">
      <alignment horizontal="center"/>
    </xf>
    <xf numFmtId="0" fontId="141" fillId="39" borderId="0" xfId="56" applyFont="1" applyFill="1" applyAlignment="1">
      <alignment horizontal="center"/>
    </xf>
    <xf numFmtId="0" fontId="9" fillId="0" borderId="1" xfId="0" applyFont="1" applyBorder="1" applyAlignment="1">
      <alignment horizontal="left" wrapText="1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 wrapText="1"/>
    </xf>
    <xf numFmtId="0" fontId="127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0" fontId="126" fillId="0" borderId="1" xfId="51" applyFont="1" applyBorder="1" applyAlignment="1">
      <alignment horizontal="center"/>
    </xf>
    <xf numFmtId="0" fontId="127" fillId="0" borderId="0" xfId="51" applyFont="1" applyAlignment="1">
      <alignment horizontal="center" vertical="top"/>
    </xf>
    <xf numFmtId="0" fontId="127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/>
    </xf>
    <xf numFmtId="0" fontId="127" fillId="0" borderId="0" xfId="51" applyFont="1" applyAlignment="1">
      <alignment horizontal="center" vertical="top" wrapText="1"/>
    </xf>
    <xf numFmtId="0" fontId="117" fillId="0" borderId="0" xfId="51" applyFont="1" applyAlignment="1">
      <alignment horizontal="center" vertical="top" wrapText="1"/>
    </xf>
    <xf numFmtId="0" fontId="132" fillId="0" borderId="1" xfId="51" applyFont="1" applyBorder="1" applyAlignment="1">
      <alignment horizontal="center" vertical="top" wrapText="1"/>
    </xf>
    <xf numFmtId="0" fontId="115" fillId="0" borderId="1" xfId="51" applyFont="1" applyBorder="1" applyAlignment="1">
      <alignment horizontal="left" wrapText="1"/>
    </xf>
    <xf numFmtId="0" fontId="115" fillId="0" borderId="9" xfId="51" applyFont="1" applyBorder="1" applyAlignment="1">
      <alignment horizontal="left" wrapText="1"/>
    </xf>
    <xf numFmtId="0" fontId="121" fillId="0" borderId="0" xfId="51" applyFont="1" applyAlignment="1">
      <alignment horizontal="center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31" fillId="0" borderId="0" xfId="51" applyFont="1" applyAlignment="1">
      <alignment horizontal="center" wrapText="1"/>
    </xf>
    <xf numFmtId="0" fontId="126" fillId="0" borderId="1" xfId="51" applyFont="1" applyBorder="1" applyAlignment="1">
      <alignment horizontal="left"/>
    </xf>
    <xf numFmtId="0" fontId="127" fillId="0" borderId="0" xfId="51" quotePrefix="1" applyFont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wrapText="1"/>
    </xf>
    <xf numFmtId="0" fontId="21" fillId="0" borderId="1" xfId="51" applyFont="1" applyBorder="1" applyAlignment="1">
      <alignment horizontal="left" wrapText="1"/>
    </xf>
    <xf numFmtId="14" fontId="32" fillId="0" borderId="1" xfId="51" applyNumberFormat="1" applyFont="1" applyBorder="1" applyAlignment="1">
      <alignment horizontal="center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9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129" fillId="0" borderId="2" xfId="51" applyFont="1" applyBorder="1" applyAlignment="1">
      <alignment horizontal="center" vertical="top"/>
    </xf>
    <xf numFmtId="14" fontId="18" fillId="0" borderId="1" xfId="51" applyNumberFormat="1" applyFont="1" applyBorder="1" applyAlignment="1">
      <alignment horizontal="center"/>
    </xf>
    <xf numFmtId="0" fontId="126" fillId="0" borderId="1" xfId="51" applyFont="1" applyBorder="1" applyAlignment="1">
      <alignment horizontal="justify" wrapText="1"/>
    </xf>
    <xf numFmtId="0" fontId="119" fillId="2" borderId="0" xfId="51" applyFont="1" applyFill="1" applyAlignment="1">
      <alignment horizontal="left" wrapText="1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19" fillId="2" borderId="0" xfId="51" applyFont="1" applyFill="1" applyAlignment="1">
      <alignment horizontal="left" vertical="center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/>
    </xf>
    <xf numFmtId="0" fontId="119" fillId="2" borderId="0" xfId="51" applyFont="1" applyFill="1" applyAlignment="1">
      <alignment horizontal="center" vertical="center"/>
    </xf>
    <xf numFmtId="0" fontId="124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0" fontId="123" fillId="2" borderId="1" xfId="5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/>
    </xf>
    <xf numFmtId="0" fontId="121" fillId="2" borderId="0" xfId="51" applyFont="1" applyFill="1" applyAlignment="1">
      <alignment horizontal="center" vertical="center" wrapText="1"/>
    </xf>
    <xf numFmtId="0" fontId="119" fillId="2" borderId="0" xfId="51" applyFont="1" applyFill="1" applyAlignment="1">
      <alignment horizontal="justify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/>
    </xf>
    <xf numFmtId="0" fontId="121" fillId="2" borderId="2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/>
    </xf>
    <xf numFmtId="0" fontId="119" fillId="2" borderId="1" xfId="51" applyFont="1" applyFill="1" applyBorder="1" applyAlignment="1">
      <alignment horizontal="center" vertical="top" wrapText="1"/>
    </xf>
    <xf numFmtId="0" fontId="121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14" fontId="115" fillId="2" borderId="1" xfId="51" applyNumberFormat="1" applyFont="1" applyFill="1" applyBorder="1" applyAlignment="1">
      <alignment horizontal="center" vertical="center"/>
    </xf>
    <xf numFmtId="0" fontId="120" fillId="2" borderId="1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wrapText="1"/>
    </xf>
    <xf numFmtId="0" fontId="121" fillId="2" borderId="1" xfId="51" applyFont="1" applyFill="1" applyBorder="1" applyAlignment="1">
      <alignment horizontal="center" vertical="center"/>
    </xf>
    <xf numFmtId="0" fontId="15" fillId="0" borderId="0" xfId="51" applyFont="1" applyAlignment="1">
      <alignment horizontal="right" vertical="top" wrapText="1"/>
    </xf>
    <xf numFmtId="0" fontId="31" fillId="2" borderId="0" xfId="51" applyFont="1" applyFill="1" applyAlignment="1">
      <alignment horizontal="center"/>
    </xf>
    <xf numFmtId="0" fontId="127" fillId="0" borderId="2" xfId="51" applyFont="1" applyBorder="1" applyAlignment="1">
      <alignment horizontal="center" vertical="center"/>
    </xf>
    <xf numFmtId="0" fontId="15" fillId="2" borderId="0" xfId="51" applyFont="1" applyFill="1" applyAlignment="1">
      <alignment horizontal="left" vertical="center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5" fillId="0" borderId="0" xfId="51" applyFont="1" applyAlignment="1">
      <alignment horizontal="left" wrapText="1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29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8" fillId="0" borderId="0" xfId="51" applyFont="1" applyAlignment="1">
      <alignment horizontal="center"/>
    </xf>
    <xf numFmtId="0" fontId="130" fillId="0" borderId="1" xfId="51" applyFont="1" applyBorder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9" fillId="0" borderId="0" xfId="51" applyFont="1" applyAlignment="1">
      <alignment horizontal="center" vertical="center"/>
    </xf>
    <xf numFmtId="0" fontId="126" fillId="0" borderId="1" xfId="51" applyFont="1" applyBorder="1" applyAlignment="1">
      <alignment horizontal="center" vertical="center" wrapText="1"/>
    </xf>
    <xf numFmtId="0" fontId="129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26" fillId="0" borderId="1" xfId="51" applyFont="1" applyBorder="1" applyAlignment="1">
      <alignment horizontal="center" vertical="center"/>
    </xf>
    <xf numFmtId="0" fontId="127" fillId="0" borderId="0" xfId="51" applyFont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8" fillId="0" borderId="1" xfId="51" applyFont="1" applyBorder="1" applyAlignment="1">
      <alignment horizontal="center" wrapText="1"/>
    </xf>
    <xf numFmtId="0" fontId="15" fillId="0" borderId="0" xfId="51" applyFont="1" applyAlignment="1">
      <alignment horizontal="left" vertical="center" wrapText="1"/>
    </xf>
    <xf numFmtId="0" fontId="126" fillId="0" borderId="0" xfId="51" quotePrefix="1" applyFont="1" applyAlignment="1">
      <alignment horizontal="left"/>
    </xf>
    <xf numFmtId="0" fontId="121" fillId="0" borderId="2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126" fillId="0" borderId="1" xfId="51" applyFont="1" applyBorder="1" applyAlignment="1">
      <alignment horizontal="left" vertical="center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15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/>
    </xf>
    <xf numFmtId="0" fontId="119" fillId="0" borderId="0" xfId="51" applyFont="1" applyAlignment="1">
      <alignment horizontal="right" vertical="top" wrapText="1"/>
    </xf>
    <xf numFmtId="0" fontId="120" fillId="0" borderId="1" xfId="51" applyFont="1" applyBorder="1" applyAlignment="1">
      <alignment horizontal="center" wrapText="1"/>
    </xf>
    <xf numFmtId="0" fontId="33" fillId="0" borderId="2" xfId="51" applyFont="1" applyBorder="1" applyAlignment="1">
      <alignment horizontal="center" vertical="center" wrapText="1"/>
    </xf>
    <xf numFmtId="0" fontId="120" fillId="0" borderId="1" xfId="51" applyFont="1" applyBorder="1" applyAlignment="1">
      <alignment horizontal="center" vertical="center" wrapText="1"/>
    </xf>
    <xf numFmtId="0" fontId="126" fillId="0" borderId="1" xfId="51" quotePrefix="1" applyFont="1" applyBorder="1" applyAlignment="1">
      <alignment horizontal="left"/>
    </xf>
    <xf numFmtId="0" fontId="21" fillId="0" borderId="0" xfId="51" applyFont="1" applyAlignment="1">
      <alignment horizontal="center" wrapText="1"/>
    </xf>
    <xf numFmtId="1" fontId="126" fillId="0" borderId="1" xfId="51" applyNumberFormat="1" applyFont="1" applyBorder="1" applyAlignment="1">
      <alignment horizontal="center"/>
    </xf>
    <xf numFmtId="16" fontId="126" fillId="0" borderId="1" xfId="51" applyNumberFormat="1" applyFont="1" applyBorder="1" applyAlignment="1">
      <alignment horizontal="center"/>
    </xf>
    <xf numFmtId="1" fontId="126" fillId="0" borderId="9" xfId="51" applyNumberFormat="1" applyFont="1" applyBorder="1" applyAlignment="1">
      <alignment horizontal="center"/>
    </xf>
    <xf numFmtId="16" fontId="126" fillId="0" borderId="9" xfId="51" applyNumberFormat="1" applyFont="1" applyBorder="1" applyAlignment="1">
      <alignment horizontal="center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left" wrapText="1"/>
    </xf>
    <xf numFmtId="0" fontId="127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8" fillId="0" borderId="1" xfId="51" applyFont="1" applyBorder="1" applyAlignment="1">
      <alignment horizontal="center"/>
    </xf>
    <xf numFmtId="0" fontId="129" fillId="0" borderId="0" xfId="51" applyFont="1" applyAlignment="1">
      <alignment horizontal="right" vertical="top" wrapText="1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127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6" fillId="0" borderId="1" xfId="1" applyFont="1" applyBorder="1" applyAlignment="1">
      <alignment horizontal="center" wrapText="1"/>
    </xf>
    <xf numFmtId="0" fontId="127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6" fillId="0" borderId="1" xfId="1" applyFont="1" applyBorder="1" applyAlignment="1">
      <alignment horizontal="left"/>
    </xf>
    <xf numFmtId="0" fontId="126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6" fillId="0" borderId="9" xfId="1" applyFont="1" applyBorder="1" applyAlignment="1">
      <alignment horizontal="left"/>
    </xf>
    <xf numFmtId="0" fontId="127" fillId="0" borderId="0" xfId="1" applyFont="1" applyAlignment="1">
      <alignment horizontal="center" vertical="top" wrapText="1"/>
    </xf>
    <xf numFmtId="0" fontId="127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6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6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6" fillId="0" borderId="1" xfId="1" applyNumberFormat="1" applyFont="1" applyBorder="1" applyAlignment="1">
      <alignment horizontal="center"/>
    </xf>
    <xf numFmtId="164" fontId="126" fillId="0" borderId="1" xfId="1" applyNumberFormat="1" applyFont="1" applyBorder="1" applyAlignment="1">
      <alignment horizontal="center"/>
    </xf>
    <xf numFmtId="16" fontId="126" fillId="0" borderId="1" xfId="1" applyNumberFormat="1" applyFont="1" applyBorder="1" applyAlignment="1">
      <alignment horizontal="center"/>
    </xf>
    <xf numFmtId="0" fontId="126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1" fillId="0" borderId="0" xfId="53" applyFont="1" applyAlignment="1">
      <alignment horizontal="left" wrapText="1"/>
    </xf>
    <xf numFmtId="0" fontId="129" fillId="0" borderId="2" xfId="1" applyFont="1" applyBorder="1" applyAlignment="1">
      <alignment horizontal="center" vertical="top"/>
    </xf>
    <xf numFmtId="0" fontId="127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138" fillId="0" borderId="0" xfId="59" applyFont="1" applyAlignment="1">
      <alignment horizontal="center" wrapText="1"/>
    </xf>
    <xf numFmtId="0" fontId="40" fillId="0" borderId="0" xfId="59" applyFont="1" applyAlignment="1">
      <alignment horizontal="right" wrapText="1"/>
    </xf>
    <xf numFmtId="0" fontId="40" fillId="0" borderId="0" xfId="59" applyFont="1" applyAlignment="1">
      <alignment horizontal="right" vertical="top" wrapText="1"/>
    </xf>
    <xf numFmtId="0" fontId="40" fillId="0" borderId="0" xfId="59" applyFont="1" applyAlignment="1">
      <alignment horizontal="right" vertical="top"/>
    </xf>
    <xf numFmtId="49" fontId="158" fillId="0" borderId="0" xfId="59" applyNumberFormat="1" applyFont="1" applyAlignment="1">
      <alignment horizontal="center"/>
    </xf>
    <xf numFmtId="0" fontId="17" fillId="0" borderId="1" xfId="59" applyFont="1" applyBorder="1" applyAlignment="1">
      <alignment horizontal="center" wrapText="1"/>
    </xf>
    <xf numFmtId="49" fontId="46" fillId="0" borderId="2" xfId="59" applyNumberFormat="1" applyFont="1" applyBorder="1" applyAlignment="1">
      <alignment horizontal="center" vertical="top"/>
    </xf>
    <xf numFmtId="49" fontId="46" fillId="0" borderId="0" xfId="59" applyNumberFormat="1" applyFont="1" applyAlignment="1">
      <alignment horizontal="center" vertical="top"/>
    </xf>
    <xf numFmtId="49" fontId="159" fillId="0" borderId="0" xfId="59" applyNumberFormat="1" applyFont="1" applyAlignment="1">
      <alignment horizontal="center" vertical="top"/>
    </xf>
    <xf numFmtId="0" fontId="137" fillId="0" borderId="0" xfId="59" applyFont="1" applyAlignment="1">
      <alignment horizontal="center" wrapText="1"/>
    </xf>
    <xf numFmtId="49" fontId="137" fillId="0" borderId="0" xfId="59" applyNumberFormat="1" applyFont="1" applyAlignment="1">
      <alignment horizontal="left"/>
    </xf>
    <xf numFmtId="49" fontId="139" fillId="0" borderId="1" xfId="59" applyNumberFormat="1" applyFont="1" applyBorder="1" applyAlignment="1">
      <alignment horizontal="left" wrapText="1"/>
    </xf>
    <xf numFmtId="49" fontId="141" fillId="0" borderId="1" xfId="59" applyNumberFormat="1" applyFont="1" applyBorder="1" applyAlignment="1">
      <alignment horizontal="left" wrapText="1"/>
    </xf>
    <xf numFmtId="49" fontId="159" fillId="0" borderId="2" xfId="59" applyNumberFormat="1" applyFont="1" applyBorder="1" applyAlignment="1">
      <alignment horizontal="center" vertical="top"/>
    </xf>
    <xf numFmtId="0" fontId="139" fillId="0" borderId="1" xfId="59" applyFont="1" applyBorder="1" applyAlignment="1">
      <alignment horizontal="left"/>
    </xf>
    <xf numFmtId="0" fontId="141" fillId="0" borderId="1" xfId="59" applyFont="1" applyBorder="1" applyAlignment="1">
      <alignment horizontal="left"/>
    </xf>
    <xf numFmtId="0" fontId="28" fillId="0" borderId="1" xfId="59" applyFont="1" applyBorder="1" applyAlignment="1">
      <alignment horizontal="center"/>
    </xf>
    <xf numFmtId="0" fontId="138" fillId="0" borderId="0" xfId="59" applyFont="1" applyAlignment="1">
      <alignment horizontal="center"/>
    </xf>
    <xf numFmtId="49" fontId="28" fillId="0" borderId="1" xfId="59" applyNumberFormat="1" applyFont="1" applyBorder="1" applyAlignment="1">
      <alignment horizontal="center"/>
    </xf>
    <xf numFmtId="0" fontId="28" fillId="0" borderId="0" xfId="59" applyFont="1" applyAlignment="1">
      <alignment horizontal="left"/>
    </xf>
    <xf numFmtId="49" fontId="28" fillId="0" borderId="1" xfId="59" applyNumberFormat="1" applyFont="1" applyBorder="1" applyAlignment="1">
      <alignment horizontal="left" vertical="center" wrapText="1"/>
    </xf>
    <xf numFmtId="0" fontId="28" fillId="0" borderId="1" xfId="59" applyFont="1" applyBorder="1" applyAlignment="1">
      <alignment horizontal="left" vertical="center" wrapText="1"/>
    </xf>
    <xf numFmtId="0" fontId="28" fillId="0" borderId="1" xfId="59" applyFont="1" applyBorder="1" applyAlignment="1">
      <alignment horizontal="left"/>
    </xf>
    <xf numFmtId="0" fontId="28" fillId="0" borderId="1" xfId="59" applyFont="1" applyBorder="1" applyAlignment="1">
      <alignment horizontal="center" wrapText="1"/>
    </xf>
    <xf numFmtId="0" fontId="23" fillId="0" borderId="1" xfId="59" applyFont="1" applyBorder="1" applyAlignment="1">
      <alignment horizontal="center"/>
    </xf>
    <xf numFmtId="49" fontId="28" fillId="0" borderId="1" xfId="59" applyNumberFormat="1" applyFont="1" applyBorder="1" applyAlignment="1">
      <alignment horizontal="left" wrapText="1"/>
    </xf>
    <xf numFmtId="0" fontId="28" fillId="0" borderId="1" xfId="59" applyFont="1" applyBorder="1" applyAlignment="1">
      <alignment horizontal="left" wrapText="1"/>
    </xf>
    <xf numFmtId="14" fontId="28" fillId="0" borderId="1" xfId="59" applyNumberFormat="1" applyFont="1" applyBorder="1" applyAlignment="1">
      <alignment horizontal="center"/>
    </xf>
    <xf numFmtId="49" fontId="122" fillId="0" borderId="0" xfId="59" applyNumberFormat="1" applyFont="1" applyAlignment="1">
      <alignment horizontal="center" vertical="center" wrapText="1"/>
    </xf>
    <xf numFmtId="0" fontId="122" fillId="0" borderId="0" xfId="59" applyFont="1" applyAlignment="1">
      <alignment horizontal="center" vertical="top" wrapText="1"/>
    </xf>
    <xf numFmtId="0" fontId="119" fillId="0" borderId="12" xfId="59" applyFont="1" applyBorder="1" applyAlignment="1">
      <alignment horizontal="center" vertical="center" wrapText="1"/>
    </xf>
    <xf numFmtId="0" fontId="119" fillId="0" borderId="11" xfId="59" applyFont="1" applyBorder="1" applyAlignment="1">
      <alignment horizontal="center" vertical="center" wrapText="1"/>
    </xf>
    <xf numFmtId="0" fontId="119" fillId="0" borderId="8" xfId="59" applyFont="1" applyBorder="1" applyAlignment="1">
      <alignment horizontal="center" vertical="center" wrapText="1"/>
    </xf>
    <xf numFmtId="0" fontId="119" fillId="0" borderId="9" xfId="59" applyFont="1" applyBorder="1" applyAlignment="1">
      <alignment horizontal="center" vertical="center" wrapText="1"/>
    </xf>
    <xf numFmtId="0" fontId="119" fillId="0" borderId="10" xfId="59" applyFont="1" applyBorder="1" applyAlignment="1">
      <alignment horizontal="center" vertical="center" wrapText="1"/>
    </xf>
    <xf numFmtId="49" fontId="115" fillId="0" borderId="3" xfId="59" applyNumberFormat="1" applyFont="1" applyBorder="1" applyAlignment="1">
      <alignment horizontal="center" vertical="center" wrapText="1"/>
    </xf>
    <xf numFmtId="0" fontId="162" fillId="0" borderId="3" xfId="59" applyFont="1" applyBorder="1" applyAlignment="1">
      <alignment horizontal="center" vertical="center" wrapText="1"/>
    </xf>
    <xf numFmtId="0" fontId="115" fillId="0" borderId="3" xfId="59" applyFont="1" applyBorder="1" applyAlignment="1">
      <alignment horizontal="center" vertical="center" wrapText="1"/>
    </xf>
    <xf numFmtId="0" fontId="157" fillId="0" borderId="1" xfId="59" applyBorder="1" applyAlignment="1">
      <alignment horizontal="center"/>
    </xf>
    <xf numFmtId="0" fontId="160" fillId="0" borderId="0" xfId="59" applyFont="1" applyAlignment="1">
      <alignment horizontal="center"/>
    </xf>
    <xf numFmtId="0" fontId="157" fillId="0" borderId="0" xfId="59" applyAlignment="1">
      <alignment horizontal="center"/>
    </xf>
    <xf numFmtId="49" fontId="138" fillId="0" borderId="0" xfId="59" applyNumberFormat="1" applyFont="1" applyAlignment="1">
      <alignment horizontal="center" wrapText="1"/>
    </xf>
    <xf numFmtId="49" fontId="158" fillId="0" borderId="0" xfId="59" applyNumberFormat="1" applyFont="1" applyAlignment="1">
      <alignment horizontal="center" wrapText="1"/>
    </xf>
    <xf numFmtId="0" fontId="46" fillId="0" borderId="0" xfId="59" applyFont="1" applyAlignment="1">
      <alignment horizontal="center" vertical="top"/>
    </xf>
    <xf numFmtId="0" fontId="159" fillId="0" borderId="0" xfId="59" applyFont="1" applyAlignment="1">
      <alignment horizontal="center" vertical="top"/>
    </xf>
    <xf numFmtId="49" fontId="137" fillId="0" borderId="0" xfId="59" applyNumberFormat="1" applyFont="1" applyAlignment="1">
      <alignment horizontal="center" wrapText="1"/>
    </xf>
    <xf numFmtId="0" fontId="141" fillId="0" borderId="1" xfId="59" applyFont="1" applyBorder="1" applyAlignment="1">
      <alignment horizontal="left" wrapText="1"/>
    </xf>
    <xf numFmtId="0" fontId="46" fillId="0" borderId="2" xfId="59" applyFont="1" applyBorder="1" applyAlignment="1">
      <alignment horizontal="center" vertical="top"/>
    </xf>
    <xf numFmtId="0" fontId="159" fillId="0" borderId="2" xfId="59" applyFont="1" applyBorder="1" applyAlignment="1">
      <alignment horizontal="center" vertical="top"/>
    </xf>
    <xf numFmtId="0" fontId="137" fillId="0" borderId="0" xfId="59" applyFont="1" applyAlignment="1">
      <alignment horizontal="left"/>
    </xf>
    <xf numFmtId="49" fontId="139" fillId="0" borderId="1" xfId="59" applyNumberFormat="1" applyFont="1" applyBorder="1" applyAlignment="1">
      <alignment horizontal="left"/>
    </xf>
    <xf numFmtId="0" fontId="23" fillId="0" borderId="2" xfId="59" applyFont="1" applyBorder="1" applyAlignment="1">
      <alignment horizontal="left" wrapText="1"/>
    </xf>
    <xf numFmtId="0" fontId="23" fillId="0" borderId="0" xfId="59" applyFont="1" applyAlignment="1">
      <alignment horizontal="left" wrapText="1"/>
    </xf>
    <xf numFmtId="49" fontId="123" fillId="39" borderId="3" xfId="59" applyNumberFormat="1" applyFont="1" applyFill="1" applyBorder="1" applyAlignment="1">
      <alignment horizontal="center" vertical="center" wrapText="1"/>
    </xf>
    <xf numFmtId="0" fontId="123" fillId="39" borderId="3" xfId="59" applyFont="1" applyFill="1" applyBorder="1" applyAlignment="1">
      <alignment horizontal="center" vertical="center" wrapText="1"/>
    </xf>
    <xf numFmtId="0" fontId="147" fillId="0" borderId="0" xfId="0" applyFont="1" applyAlignment="1"/>
    <xf numFmtId="0" fontId="68" fillId="0" borderId="0" xfId="0" applyFont="1" applyAlignment="1">
      <alignment horizontal="left"/>
    </xf>
    <xf numFmtId="0" fontId="68" fillId="0" borderId="0" xfId="0" applyFont="1"/>
    <xf numFmtId="0" fontId="68" fillId="0" borderId="1" xfId="0" applyFont="1" applyBorder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left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34" fillId="0" borderId="0" xfId="0" applyFont="1" applyAlignment="1">
      <alignment horizontal="justify" wrapText="1"/>
    </xf>
    <xf numFmtId="0" fontId="34" fillId="0" borderId="1" xfId="0" applyFont="1" applyBorder="1" applyAlignment="1">
      <alignment horizontal="center"/>
    </xf>
    <xf numFmtId="0" fontId="34" fillId="0" borderId="1" xfId="0" applyFont="1" applyBorder="1" applyAlignment="1">
      <alignment horizontal="left"/>
    </xf>
    <xf numFmtId="0" fontId="147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147" fillId="0" borderId="3" xfId="0" applyFont="1" applyBorder="1"/>
    <xf numFmtId="0" fontId="147" fillId="0" borderId="3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147" fillId="0" borderId="1" xfId="0" applyFont="1" applyBorder="1" applyAlignment="1">
      <alignment vertical="center"/>
    </xf>
    <xf numFmtId="0" fontId="147" fillId="0" borderId="9" xfId="0" applyFont="1" applyBorder="1" applyAlignment="1">
      <alignment vertical="center"/>
    </xf>
    <xf numFmtId="0" fontId="68" fillId="0" borderId="9" xfId="0" applyFont="1" applyBorder="1" applyAlignment="1">
      <alignment horizontal="center"/>
    </xf>
    <xf numFmtId="0" fontId="68" fillId="0" borderId="0" xfId="0" applyFont="1" applyAlignment="1">
      <alignment wrapText="1"/>
    </xf>
    <xf numFmtId="0" fontId="68" fillId="0" borderId="0" xfId="0" applyFont="1" applyAlignment="1"/>
    <xf numFmtId="0" fontId="34" fillId="0" borderId="0" xfId="0" applyFont="1" applyAlignment="1">
      <alignment horizontal="left"/>
    </xf>
    <xf numFmtId="0" fontId="68" fillId="0" borderId="0" xfId="0" applyFont="1" applyAlignment="1">
      <alignment horizontal="right"/>
    </xf>
    <xf numFmtId="0" fontId="25" fillId="0" borderId="0" xfId="0" applyFont="1" applyBorder="1" applyAlignment="1">
      <alignment vertical="center"/>
    </xf>
    <xf numFmtId="0" fontId="147" fillId="0" borderId="3" xfId="0" applyFont="1" applyBorder="1" applyAlignment="1">
      <alignment wrapText="1"/>
    </xf>
    <xf numFmtId="0" fontId="0" fillId="0" borderId="3" xfId="0" applyBorder="1" applyAlignment="1">
      <alignment horizontal="center"/>
    </xf>
    <xf numFmtId="0" fontId="0" fillId="0" borderId="11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0" fillId="0" borderId="11" xfId="0" applyBorder="1"/>
    <xf numFmtId="0" fontId="147" fillId="0" borderId="10" xfId="0" applyFont="1" applyBorder="1" applyAlignment="1">
      <alignment horizontal="center"/>
    </xf>
    <xf numFmtId="0" fontId="147" fillId="0" borderId="10" xfId="0" applyFont="1" applyBorder="1"/>
  </cellXfs>
  <cellStyles count="63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вод 2 2" xfId="62" xr:uid="{58F4B7C5-F3BD-4BAC-95C8-D07B9E5F8F01}"/>
    <cellStyle name="Вычисление 2" xfId="34" xr:uid="{00000000-0005-0000-0000-00001B000000}"/>
    <cellStyle name="Гиперссылка" xfId="60" builtinId="8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0" xfId="59" xr:uid="{CFEA172B-BB40-4598-9C16-5283C0A9598B}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2 3 2" xfId="61" xr:uid="{183C0E97-8F31-47B0-A026-9220331BC318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0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externalLink" Target="externalLinks/externalLink1.xml"/><Relationship Id="rId12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1</xdr:row>
      <xdr:rowOff>50799</xdr:rowOff>
    </xdr:from>
    <xdr:to>
      <xdr:col>21</xdr:col>
      <xdr:colOff>0</xdr:colOff>
      <xdr:row>64</xdr:row>
      <xdr:rowOff>74814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D3C907A-2FEB-43B6-A329-1030AE9F8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190" y="235584"/>
          <a:ext cx="16228060" cy="115454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</xdr:colOff>
      <xdr:row>0</xdr:row>
      <xdr:rowOff>41563</xdr:rowOff>
    </xdr:from>
    <xdr:to>
      <xdr:col>4</xdr:col>
      <xdr:colOff>264089</xdr:colOff>
      <xdr:row>46</xdr:row>
      <xdr:rowOff>134471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4D61832-DAD9-59EB-D805-335F2D8FB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-2500725" y="2542291"/>
          <a:ext cx="7919096" cy="2917639"/>
        </a:xfrm>
        <a:prstGeom prst="rect">
          <a:avLst/>
        </a:prstGeom>
      </xdr:spPr>
    </xdr:pic>
    <xdr:clientData/>
  </xdr:twoCellAnchor>
  <xdr:twoCellAnchor editAs="oneCell">
    <xdr:from>
      <xdr:col>4</xdr:col>
      <xdr:colOff>265093</xdr:colOff>
      <xdr:row>0</xdr:row>
      <xdr:rowOff>35855</xdr:rowOff>
    </xdr:from>
    <xdr:to>
      <xdr:col>8</xdr:col>
      <xdr:colOff>579587</xdr:colOff>
      <xdr:row>46</xdr:row>
      <xdr:rowOff>134470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623325F-6FF7-933E-8007-C61A91B6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386479" y="2568022"/>
          <a:ext cx="7924803" cy="286047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ownloads\&#1046;&#1091;&#1088;&#1085;&#1072;&#1083;\&#1046;&#1059;&#1056;&#1042;&#1050;+&#1040;&#1082;&#1090;&#1099;.XLSX" TargetMode="External"/><Relationship Id="rId1" Type="http://schemas.openxmlformats.org/officeDocument/2006/relationships/externalLinkPath" Target="&#1046;&#1091;&#1088;&#1085;&#1072;&#1083;/&#1046;&#1059;&#1056;&#1042;&#1050;+&#1040;&#1082;&#1090;&#10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ПОДПИСИ"/>
      <sheetName val="Титул "/>
      <sheetName val="Жвх.к"/>
      <sheetName val="Жвх.к (т)"/>
      <sheetName val="Форма журнала"/>
      <sheetName val="АВК 1"/>
      <sheetName val="Титул (СМР и Рек.)"/>
      <sheetName val="Лист регистрации АВК по спец."/>
      <sheetName val="Лист регистрации АВК вне спец."/>
      <sheetName val="АВК 2"/>
      <sheetName val="АВК 3"/>
      <sheetName val="АВК 4"/>
      <sheetName val="АВК 5"/>
      <sheetName val="АВК 6"/>
      <sheetName val="АВК 7"/>
      <sheetName val="АВК 8"/>
      <sheetName val="АВК 9"/>
      <sheetName val="АВК 10"/>
      <sheetName val="АВК 11"/>
      <sheetName val="АВК 12"/>
      <sheetName val="АВК 36"/>
      <sheetName val="Заполнение"/>
      <sheetName val="Образец"/>
    </sheetNames>
    <sheetDataSet>
      <sheetData sheetId="0">
        <row r="7">
          <cell r="B7" t="str">
            <v>Заместитель генерального директора по капитальному  строительству ООО «Электромонтаж-110»</v>
          </cell>
          <cell r="C7" t="str">
            <v>Шлёнский С.В.</v>
          </cell>
        </row>
        <row r="9">
          <cell r="B9" t="str">
            <v>Начальник участка ООО «Электромонтаж-110»</v>
          </cell>
          <cell r="C9" t="str">
            <v>Курбатов А.В.</v>
          </cell>
        </row>
        <row r="11">
          <cell r="B11" t="str">
            <v>Заместитель генерального директора по капитальному  строительству ООО «Электромонтаж-110»</v>
          </cell>
          <cell r="C11" t="str">
            <v>Шлёнский С.В.</v>
          </cell>
        </row>
        <row r="13">
          <cell r="B13" t="str">
            <v>Инженер отдела строительного контроля АО "ЛЭСР"</v>
          </cell>
          <cell r="C13" t="str">
            <v>Величко А.А.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5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6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8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9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70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71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72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3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4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5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6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7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108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109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10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111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17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U15"/>
  <sheetViews>
    <sheetView topLeftCell="E4" workbookViewId="0">
      <selection activeCell="P10" sqref="P10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8" max="8" width="12.5546875" customWidth="1"/>
    <col min="9" max="9" width="29.6640625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21" outlineLevel="1" x14ac:dyDescent="0.3">
      <c r="A1" s="778" t="s">
        <v>1087</v>
      </c>
      <c r="B1" s="778"/>
      <c r="C1" s="778"/>
      <c r="J1" s="784" t="s">
        <v>1088</v>
      </c>
      <c r="K1" s="785"/>
      <c r="L1" s="785"/>
      <c r="M1" s="786"/>
      <c r="N1" s="523" t="s">
        <v>140</v>
      </c>
      <c r="O1" s="523" t="s">
        <v>142</v>
      </c>
      <c r="P1" s="523" t="s">
        <v>1089</v>
      </c>
    </row>
    <row r="2" spans="1:21" outlineLevel="1" x14ac:dyDescent="0.3">
      <c r="A2" s="776" t="s">
        <v>1090</v>
      </c>
      <c r="B2" s="776"/>
      <c r="C2" s="777" t="s">
        <v>1091</v>
      </c>
      <c r="D2" s="777"/>
      <c r="E2" s="777"/>
      <c r="F2" s="777"/>
      <c r="G2" s="777"/>
      <c r="H2" s="777"/>
      <c r="J2" s="787" t="s">
        <v>1092</v>
      </c>
      <c r="K2" s="787"/>
      <c r="L2" s="787"/>
      <c r="M2" s="787"/>
      <c r="N2" s="524" t="s">
        <v>1093</v>
      </c>
      <c r="O2" s="524" t="s">
        <v>1094</v>
      </c>
      <c r="P2" s="524" t="s">
        <v>1095</v>
      </c>
      <c r="R2" s="1504" t="s">
        <v>1930</v>
      </c>
    </row>
    <row r="3" spans="1:21" ht="29.4" customHeight="1" outlineLevel="1" x14ac:dyDescent="0.3">
      <c r="A3" s="779" t="s">
        <v>1096</v>
      </c>
      <c r="B3" s="779"/>
      <c r="C3" s="780" t="s">
        <v>1097</v>
      </c>
      <c r="D3" s="780"/>
      <c r="E3" s="780"/>
      <c r="F3" s="780"/>
      <c r="G3" s="780"/>
      <c r="H3" s="780"/>
      <c r="J3" s="781" t="s">
        <v>1098</v>
      </c>
      <c r="K3" s="782"/>
      <c r="L3" s="782"/>
      <c r="M3" s="783"/>
      <c r="N3" s="525" t="s">
        <v>1099</v>
      </c>
      <c r="O3" s="524" t="s">
        <v>1100</v>
      </c>
      <c r="P3" s="524" t="s">
        <v>1101</v>
      </c>
      <c r="R3" s="1504" t="s">
        <v>1947</v>
      </c>
    </row>
    <row r="4" spans="1:21" outlineLevel="1" x14ac:dyDescent="0.3">
      <c r="A4" s="776" t="s">
        <v>1102</v>
      </c>
      <c r="B4" s="776"/>
      <c r="C4" s="777" t="s">
        <v>1103</v>
      </c>
      <c r="D4" s="777"/>
      <c r="E4" s="777"/>
      <c r="F4" s="777"/>
      <c r="G4" s="777"/>
      <c r="H4" s="777"/>
      <c r="J4" s="526"/>
      <c r="K4" s="526"/>
      <c r="L4" s="526"/>
      <c r="M4" s="526"/>
      <c r="N4" s="526" t="s">
        <v>1104</v>
      </c>
      <c r="O4" s="526" t="s">
        <v>1105</v>
      </c>
      <c r="P4" s="526" t="s">
        <v>1106</v>
      </c>
    </row>
    <row r="5" spans="1:21" outlineLevel="1" x14ac:dyDescent="0.3">
      <c r="A5" s="776" t="s">
        <v>1107</v>
      </c>
      <c r="B5" s="776"/>
      <c r="C5" s="777" t="s">
        <v>1108</v>
      </c>
      <c r="D5" s="777"/>
      <c r="E5" s="777"/>
      <c r="F5" s="777"/>
      <c r="G5" s="777"/>
      <c r="H5" s="777"/>
      <c r="J5" s="526"/>
      <c r="K5" s="526"/>
      <c r="L5" s="526"/>
      <c r="M5" s="526"/>
      <c r="N5" s="526"/>
      <c r="O5" s="526"/>
      <c r="P5" s="526"/>
    </row>
    <row r="6" spans="1:21" outlineLevel="1" x14ac:dyDescent="0.3"/>
    <row r="7" spans="1:21" outlineLevel="1" x14ac:dyDescent="0.3"/>
    <row r="8" spans="1:21" outlineLevel="1" x14ac:dyDescent="0.3">
      <c r="B8" s="778" t="s">
        <v>1109</v>
      </c>
      <c r="C8" s="778"/>
      <c r="D8" s="778"/>
      <c r="E8" s="778"/>
      <c r="F8" s="778"/>
      <c r="G8" s="778"/>
    </row>
    <row r="9" spans="1:21" s="17" customFormat="1" ht="28.8" x14ac:dyDescent="0.3">
      <c r="A9" s="679"/>
      <c r="B9" s="679" t="s">
        <v>1110</v>
      </c>
      <c r="C9" s="198" t="s">
        <v>1111</v>
      </c>
      <c r="D9" s="679" t="s">
        <v>1112</v>
      </c>
      <c r="E9" s="679" t="s">
        <v>1113</v>
      </c>
      <c r="F9" s="198" t="s">
        <v>1905</v>
      </c>
      <c r="G9" s="198" t="s">
        <v>1114</v>
      </c>
      <c r="H9" s="198" t="s">
        <v>1115</v>
      </c>
      <c r="I9" s="679" t="s">
        <v>1906</v>
      </c>
      <c r="J9" s="679"/>
      <c r="Q9" s="787" t="s">
        <v>1946</v>
      </c>
      <c r="R9" s="787"/>
      <c r="S9" s="787"/>
      <c r="T9" s="787"/>
      <c r="U9" s="787"/>
    </row>
    <row r="10" spans="1:21" x14ac:dyDescent="0.3">
      <c r="A10" s="1507">
        <v>1</v>
      </c>
      <c r="B10" s="1507" t="s">
        <v>1116</v>
      </c>
      <c r="C10" s="1507">
        <v>4</v>
      </c>
      <c r="D10" s="1507">
        <v>400</v>
      </c>
      <c r="E10" s="1508">
        <v>64</v>
      </c>
      <c r="F10" s="1507">
        <v>2</v>
      </c>
      <c r="G10" s="1509" t="s">
        <v>1117</v>
      </c>
      <c r="H10" s="1509" t="s">
        <v>1118</v>
      </c>
      <c r="I10" s="1510" t="s">
        <v>1907</v>
      </c>
      <c r="Q10" s="1507">
        <v>100</v>
      </c>
      <c r="R10" s="1506">
        <v>250</v>
      </c>
      <c r="S10" s="1506">
        <v>300</v>
      </c>
      <c r="T10" s="1506"/>
      <c r="U10" s="526"/>
    </row>
    <row r="11" spans="1:21" x14ac:dyDescent="0.3">
      <c r="A11">
        <v>2</v>
      </c>
      <c r="B11" s="527"/>
    </row>
    <row r="12" spans="1:21" x14ac:dyDescent="0.3">
      <c r="A12">
        <v>3</v>
      </c>
    </row>
    <row r="13" spans="1:21" x14ac:dyDescent="0.3">
      <c r="A13">
        <v>4</v>
      </c>
    </row>
    <row r="14" spans="1:21" x14ac:dyDescent="0.3">
      <c r="A14">
        <v>5</v>
      </c>
    </row>
    <row r="15" spans="1:21" x14ac:dyDescent="0.3">
      <c r="A15">
        <v>6</v>
      </c>
    </row>
  </sheetData>
  <mergeCells count="14">
    <mergeCell ref="Q9:U9"/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70" zoomScaleNormal="100" zoomScaleSheetLayoutView="70" workbookViewId="0">
      <selection activeCell="D13" sqref="D13:E13"/>
    </sheetView>
  </sheetViews>
  <sheetFormatPr defaultColWidth="8.88671875" defaultRowHeight="15.6" x14ac:dyDescent="0.3"/>
  <cols>
    <col min="1" max="1" width="5.5546875" style="528" customWidth="1"/>
    <col min="2" max="2" width="21.6640625" style="528" customWidth="1"/>
    <col min="3" max="3" width="20.6640625" style="528" customWidth="1"/>
    <col min="4" max="4" width="20.5546875" style="528" customWidth="1"/>
    <col min="5" max="5" width="34.88671875" style="528" customWidth="1"/>
    <col min="6" max="16384" width="8.88671875" style="528"/>
  </cols>
  <sheetData>
    <row r="2" spans="1:8" ht="31.2" x14ac:dyDescent="0.3">
      <c r="E2" s="529" t="s">
        <v>1119</v>
      </c>
      <c r="H2" s="530" t="str">
        <f ca="1">MID(CELL("имяфайла",A2),SEARCH("]",CELL("имяфайла",A2))+1,LEN(CELL("имяфайла",A2)))</f>
        <v>ПБУР 1</v>
      </c>
    </row>
    <row r="3" spans="1:8" x14ac:dyDescent="0.3">
      <c r="A3" s="796" t="s">
        <v>1120</v>
      </c>
      <c r="B3" s="796"/>
      <c r="C3" s="796"/>
      <c r="D3" s="796"/>
      <c r="E3" s="796"/>
      <c r="H3" s="289">
        <f ca="1">RIGHT(H2,LEN(H2)-5)+9</f>
        <v>10</v>
      </c>
    </row>
    <row r="4" spans="1:8" x14ac:dyDescent="0.3">
      <c r="A4" s="796" t="str">
        <f ca="1">CONCATENATE("МЕТОДОМ ГНБ",INDIRECT("'Для ГНБ'!R"&amp;H3&amp;"C1",0))</f>
        <v>МЕТОДОМ ГНБ1</v>
      </c>
      <c r="B4" s="796"/>
      <c r="C4" s="796"/>
      <c r="D4" s="796"/>
      <c r="E4" s="796"/>
    </row>
    <row r="5" spans="1:8" ht="4.95" customHeight="1" x14ac:dyDescent="0.3">
      <c r="A5" s="531"/>
      <c r="B5" s="531"/>
      <c r="C5" s="531"/>
      <c r="D5" s="531"/>
      <c r="E5" s="531"/>
    </row>
    <row r="6" spans="1:8" ht="67.8" customHeight="1" x14ac:dyDescent="0.3">
      <c r="A6" s="797" t="s">
        <v>1121</v>
      </c>
      <c r="B6" s="797"/>
      <c r="C6" s="797"/>
      <c r="D6" s="791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791"/>
    </row>
    <row r="7" spans="1:8" ht="95.4" customHeight="1" x14ac:dyDescent="0.3">
      <c r="A7" s="797" t="s">
        <v>1122</v>
      </c>
      <c r="B7" s="798"/>
      <c r="C7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791"/>
      <c r="E7" s="791"/>
    </row>
    <row r="8" spans="1:8" ht="55.2" customHeight="1" x14ac:dyDescent="0.3">
      <c r="A8" s="793" t="s">
        <v>1123</v>
      </c>
      <c r="B8" s="793"/>
      <c r="C8" s="793"/>
      <c r="D8" s="791" t="str">
        <f>ФОРМА!C6</f>
        <v>ЛО, Всеволожский район, Всеволожское городское поселение, город Всеволожск, шоссе Южное (22-018070 и др.)</v>
      </c>
      <c r="E8" s="791"/>
    </row>
    <row r="9" spans="1:8" ht="40.950000000000003" customHeight="1" x14ac:dyDescent="0.3">
      <c r="A9" s="793" t="s">
        <v>1124</v>
      </c>
      <c r="B9" s="793"/>
      <c r="C9" s="793"/>
      <c r="D9" s="794" t="str">
        <f ca="1">INDIRECT("'Для ГНБ'!R"&amp;H3&amp;"C2",0)</f>
        <v>Закрытый переход №1</v>
      </c>
      <c r="E9" s="794"/>
    </row>
    <row r="10" spans="1:8" ht="53.4" customHeight="1" x14ac:dyDescent="0.3">
      <c r="A10" s="793" t="s">
        <v>1125</v>
      </c>
      <c r="B10" s="793"/>
      <c r="C10" s="793"/>
      <c r="D10" s="795" t="str">
        <f ca="1">CONCATENATE("Прокладка ",INDIRECT("'Для ГНБ'!R"&amp;H3&amp;"C6",0),"-х труб ",INDIRECT("'Для ГНБ'!R"&amp;H3&amp;"C9",0)," методом ГНБ")</f>
        <v>Прокладка 2-х труб ПНД∅160 ТЗК ЭНЕРГОПЛАСТ ТС2 методом ГНБ</v>
      </c>
      <c r="E10" s="795"/>
    </row>
    <row r="11" spans="1:8" x14ac:dyDescent="0.3">
      <c r="A11" s="790" t="s">
        <v>1096</v>
      </c>
      <c r="B11" s="790"/>
      <c r="C11" s="790"/>
      <c r="D11" s="791" t="str">
        <f>'Для ГНБ'!C3</f>
        <v>Vermeer Navigator D 36x50 SII</v>
      </c>
      <c r="E11" s="791"/>
    </row>
    <row r="12" spans="1:8" x14ac:dyDescent="0.3">
      <c r="A12" s="790" t="s">
        <v>1126</v>
      </c>
      <c r="B12" s="790"/>
      <c r="C12" s="790"/>
      <c r="D12" s="791" t="str">
        <f>'Для ГНБ'!C4</f>
        <v>4,57 м</v>
      </c>
      <c r="E12" s="791"/>
    </row>
    <row r="13" spans="1:8" x14ac:dyDescent="0.3">
      <c r="A13" s="792" t="s">
        <v>1107</v>
      </c>
      <c r="B13" s="792"/>
      <c r="C13" s="792"/>
      <c r="D13" s="791" t="str">
        <f>'Для ГНБ'!C5</f>
        <v>Digitrack Eclipse</v>
      </c>
      <c r="E13" s="791"/>
    </row>
    <row r="14" spans="1:8" ht="31.2" customHeight="1" x14ac:dyDescent="0.3">
      <c r="A14" s="790" t="s">
        <v>1127</v>
      </c>
      <c r="B14" s="790"/>
      <c r="C14" s="790"/>
      <c r="D14" s="791" t="str">
        <f>CONCATENATE('Для ГНБ'!N2," ",'Для ГНБ'!O2)</f>
        <v>Буровой мастер  Киселев Д.В.</v>
      </c>
      <c r="E14" s="791"/>
    </row>
    <row r="15" spans="1:8" x14ac:dyDescent="0.3">
      <c r="A15" s="792" t="s">
        <v>1128</v>
      </c>
      <c r="B15" s="792"/>
      <c r="C15" s="792"/>
      <c r="D15" s="791" t="str">
        <f>CONCATENATE('Для ГНБ'!N3," ",'Для ГНБ'!O3)</f>
        <v>Оператор буровой установки  Петров П.М.</v>
      </c>
      <c r="E15" s="791"/>
    </row>
    <row r="17" spans="1:5" ht="62.4" x14ac:dyDescent="0.3">
      <c r="A17" s="532" t="s">
        <v>236</v>
      </c>
      <c r="B17" s="532" t="s">
        <v>1129</v>
      </c>
      <c r="C17" s="532" t="s">
        <v>1130</v>
      </c>
      <c r="D17" s="532" t="s">
        <v>1131</v>
      </c>
      <c r="E17" s="532" t="s">
        <v>1132</v>
      </c>
    </row>
    <row r="18" spans="1:5" x14ac:dyDescent="0.3">
      <c r="A18" s="532">
        <v>1</v>
      </c>
      <c r="B18" s="533">
        <v>0</v>
      </c>
      <c r="C18" s="533" t="s">
        <v>1133</v>
      </c>
      <c r="D18" s="533">
        <v>44</v>
      </c>
      <c r="E18" s="533" t="s">
        <v>1134</v>
      </c>
    </row>
    <row r="19" spans="1:5" x14ac:dyDescent="0.3">
      <c r="A19" s="532">
        <v>2</v>
      </c>
      <c r="B19" s="533">
        <v>4.57</v>
      </c>
      <c r="C19" s="533" t="s">
        <v>1135</v>
      </c>
      <c r="D19" s="533">
        <v>128</v>
      </c>
      <c r="E19" s="533"/>
    </row>
    <row r="20" spans="1:5" x14ac:dyDescent="0.3">
      <c r="A20" s="532">
        <v>3</v>
      </c>
      <c r="B20" s="533">
        <v>9.14</v>
      </c>
      <c r="C20" s="533" t="s">
        <v>1136</v>
      </c>
      <c r="D20" s="533">
        <v>255</v>
      </c>
      <c r="E20" s="533"/>
    </row>
    <row r="21" spans="1:5" x14ac:dyDescent="0.3">
      <c r="A21" s="532">
        <v>4</v>
      </c>
      <c r="B21" s="533">
        <v>13.71</v>
      </c>
      <c r="C21" s="533" t="s">
        <v>1137</v>
      </c>
      <c r="D21" s="533">
        <v>320</v>
      </c>
      <c r="E21" s="533"/>
    </row>
    <row r="22" spans="1:5" x14ac:dyDescent="0.3">
      <c r="A22" s="532">
        <v>5</v>
      </c>
      <c r="B22" s="533">
        <v>18.28</v>
      </c>
      <c r="C22" s="533" t="s">
        <v>1138</v>
      </c>
      <c r="D22" s="533">
        <v>355</v>
      </c>
      <c r="E22" s="533"/>
    </row>
    <row r="23" spans="1:5" x14ac:dyDescent="0.3">
      <c r="A23" s="532">
        <v>6</v>
      </c>
      <c r="B23" s="533">
        <v>22.85</v>
      </c>
      <c r="C23" s="533" t="s">
        <v>1139</v>
      </c>
      <c r="D23" s="533">
        <v>355</v>
      </c>
      <c r="E23" s="533"/>
    </row>
    <row r="24" spans="1:5" x14ac:dyDescent="0.3">
      <c r="A24" s="532">
        <v>7</v>
      </c>
      <c r="B24" s="533">
        <v>27.42</v>
      </c>
      <c r="C24" s="533">
        <v>26696</v>
      </c>
      <c r="D24" s="533">
        <v>337</v>
      </c>
      <c r="E24" s="533"/>
    </row>
    <row r="25" spans="1:5" x14ac:dyDescent="0.3">
      <c r="A25" s="532">
        <v>8</v>
      </c>
      <c r="B25" s="533">
        <v>31.99</v>
      </c>
      <c r="C25" s="533">
        <v>22341</v>
      </c>
      <c r="D25" s="533">
        <v>320</v>
      </c>
      <c r="E25" s="533"/>
    </row>
    <row r="26" spans="1:5" x14ac:dyDescent="0.3">
      <c r="A26" s="532">
        <v>9</v>
      </c>
      <c r="B26" s="533">
        <v>36.56</v>
      </c>
      <c r="C26" s="533">
        <v>23743</v>
      </c>
      <c r="D26" s="533">
        <v>300</v>
      </c>
      <c r="E26" s="533"/>
    </row>
    <row r="27" spans="1:5" x14ac:dyDescent="0.3">
      <c r="A27" s="532">
        <v>10</v>
      </c>
      <c r="B27" s="533">
        <v>41.13</v>
      </c>
      <c r="C27" s="533">
        <v>30317</v>
      </c>
      <c r="D27" s="533">
        <v>301</v>
      </c>
      <c r="E27" s="533"/>
    </row>
    <row r="28" spans="1:5" x14ac:dyDescent="0.3">
      <c r="A28" s="532">
        <v>11</v>
      </c>
      <c r="B28" s="533">
        <v>45.7</v>
      </c>
      <c r="C28" s="533">
        <v>16619</v>
      </c>
      <c r="D28" s="533">
        <v>275</v>
      </c>
      <c r="E28" s="533"/>
    </row>
    <row r="29" spans="1:5" x14ac:dyDescent="0.3">
      <c r="A29" s="532">
        <v>12</v>
      </c>
      <c r="B29" s="533">
        <v>50.27</v>
      </c>
      <c r="C29" s="533">
        <v>26573</v>
      </c>
      <c r="D29" s="533">
        <v>222</v>
      </c>
      <c r="E29" s="533"/>
    </row>
    <row r="30" spans="1:5" x14ac:dyDescent="0.3">
      <c r="A30" s="532">
        <v>13</v>
      </c>
      <c r="B30" s="533">
        <v>54.84</v>
      </c>
      <c r="C30" s="533">
        <v>13759</v>
      </c>
      <c r="D30" s="533">
        <v>173</v>
      </c>
      <c r="E30" s="533"/>
    </row>
    <row r="31" spans="1:5" x14ac:dyDescent="0.3">
      <c r="A31" s="532">
        <v>14</v>
      </c>
      <c r="B31" s="533">
        <v>59.41</v>
      </c>
      <c r="C31" s="533">
        <v>25173</v>
      </c>
      <c r="D31" s="533">
        <v>143</v>
      </c>
      <c r="E31" s="533"/>
    </row>
    <row r="32" spans="1:5" x14ac:dyDescent="0.3">
      <c r="A32" s="532">
        <v>15</v>
      </c>
      <c r="B32" s="533">
        <v>64</v>
      </c>
      <c r="C32" s="533" t="s">
        <v>1140</v>
      </c>
      <c r="D32" s="533">
        <v>65</v>
      </c>
      <c r="E32" s="533" t="s">
        <v>1141</v>
      </c>
    </row>
    <row r="34" spans="1:5" ht="30.6" customHeight="1" x14ac:dyDescent="0.3">
      <c r="A34" s="788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788"/>
      <c r="E34" s="534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788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788"/>
      <c r="E35" s="535" t="str">
        <f ca="1">CONCATENATE("Дата начала работ: ",INDIRECT("'Для ГНБ'!R"&amp;H3&amp;"C7",0),"
Дата окончания работ: ",INDIRECT("'Для ГНБ'!R"&amp;H3&amp;"C8",0))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788" t="s">
        <v>1142</v>
      </c>
      <c r="C37" s="788"/>
      <c r="D37" s="536"/>
      <c r="E37" s="1486" t="str">
        <f>CONCATENATE("/ ",'Для ГНБ'!P2," /")</f>
        <v>/ Д.В. Киселев  /</v>
      </c>
    </row>
    <row r="38" spans="1:5" ht="30" customHeight="1" x14ac:dyDescent="0.3">
      <c r="B38" s="789" t="s">
        <v>1143</v>
      </c>
      <c r="C38" s="789"/>
      <c r="D38" s="538"/>
      <c r="E38" s="1486" t="str">
        <f>CONCATENATE("/ ",'Для ГНБ'!P3," /")</f>
        <v>/ П.М. Петров /</v>
      </c>
    </row>
    <row r="39" spans="1:5" x14ac:dyDescent="0.3">
      <c r="C39" s="528" t="s">
        <v>92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M17"/>
  <sheetViews>
    <sheetView view="pageBreakPreview" topLeftCell="A9" zoomScale="60" zoomScaleNormal="100" workbookViewId="0">
      <selection activeCell="H17" sqref="H17"/>
    </sheetView>
  </sheetViews>
  <sheetFormatPr defaultColWidth="8.88671875" defaultRowHeight="15.6" x14ac:dyDescent="0.3"/>
  <cols>
    <col min="1" max="1" width="5.5546875" style="539" customWidth="1"/>
    <col min="2" max="2" width="21.6640625" style="528" customWidth="1"/>
    <col min="3" max="3" width="30.88671875" style="528" customWidth="1"/>
    <col min="4" max="4" width="51.44140625" style="528" customWidth="1"/>
    <col min="5" max="12" width="8.88671875" style="528"/>
    <col min="13" max="13" width="54.33203125" style="528" customWidth="1"/>
    <col min="14" max="16384" width="8.88671875" style="528"/>
  </cols>
  <sheetData>
    <row r="2" spans="1:13" x14ac:dyDescent="0.3">
      <c r="G2" s="530" t="str">
        <f ca="1">MID(CELL("имяфайла",A2),SEARCH("]",CELL("имяфайла",A2))+1,LEN(CELL("имяфайла",A2)))</f>
        <v>ИППТ 1</v>
      </c>
    </row>
    <row r="3" spans="1:13" x14ac:dyDescent="0.3">
      <c r="A3" s="796" t="str">
        <f ca="1">CONCATENATE("Исполнительный паспорт №",INDIRECT("'Для ГНБ'!R"&amp;G3&amp;"C1",0))</f>
        <v>Исполнительный паспорт №1</v>
      </c>
      <c r="B3" s="796"/>
      <c r="C3" s="796"/>
      <c r="D3" s="796"/>
      <c r="G3" s="289">
        <f ca="1">RIGHT(G2,LEN(G2)-5)+9</f>
        <v>10</v>
      </c>
    </row>
    <row r="4" spans="1:13" ht="7.2" customHeight="1" x14ac:dyDescent="0.3">
      <c r="A4" s="540"/>
      <c r="B4" s="531"/>
      <c r="C4" s="531"/>
      <c r="D4" s="531"/>
    </row>
    <row r="5" spans="1:13" ht="31.2" x14ac:dyDescent="0.3">
      <c r="A5" s="532" t="s">
        <v>1144</v>
      </c>
      <c r="B5" s="813" t="s">
        <v>1145</v>
      </c>
      <c r="C5" s="813"/>
      <c r="D5" s="532" t="s">
        <v>1146</v>
      </c>
    </row>
    <row r="6" spans="1:13" ht="21" customHeight="1" x14ac:dyDescent="0.3">
      <c r="A6" s="813">
        <v>1</v>
      </c>
      <c r="B6" s="798" t="s">
        <v>1147</v>
      </c>
      <c r="C6" s="798"/>
      <c r="D6" s="609"/>
    </row>
    <row r="7" spans="1:13" ht="140.4" x14ac:dyDescent="0.3">
      <c r="A7" s="813"/>
      <c r="B7" s="814" t="s">
        <v>1148</v>
      </c>
      <c r="C7" s="814"/>
      <c r="D7" s="610" t="str">
        <f>M7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5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3" ht="93" customHeight="1" x14ac:dyDescent="0.3">
      <c r="A8" s="813"/>
      <c r="B8" s="790" t="s">
        <v>1149</v>
      </c>
      <c r="C8" s="790"/>
      <c r="D8" s="611" t="str">
        <f>CONCATENATE("Шифр проекта: ",ФОРМА!C9)</f>
        <v>Шифр проекта: Для ГНБ</v>
      </c>
    </row>
    <row r="9" spans="1:13" ht="30" customHeight="1" x14ac:dyDescent="0.3">
      <c r="A9" s="802">
        <v>2</v>
      </c>
      <c r="B9" s="803" t="s">
        <v>1150</v>
      </c>
      <c r="C9" s="803"/>
      <c r="D9" s="614"/>
    </row>
    <row r="10" spans="1:13" ht="82.8" customHeight="1" x14ac:dyDescent="0.3">
      <c r="A10" s="802"/>
      <c r="B10" s="804" t="s">
        <v>1151</v>
      </c>
      <c r="C10" s="805"/>
      <c r="D10" s="615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>64 м.п.
Трубопровод собран из 2-х труб.
Труба ПНД∅160 ТЗК ЭНЕРГОПЛАСТ ТС2
Трубопровод собран из 2-х труб.
Труба ПНД∅160 ТЗК ЭНЕРГОПЛАСТ ТС2</v>
      </c>
      <c r="L10" s="1481"/>
    </row>
    <row r="11" spans="1:13" ht="137.4" customHeight="1" x14ac:dyDescent="0.3">
      <c r="A11" s="806">
        <v>3</v>
      </c>
      <c r="B11" s="809" t="s">
        <v>1152</v>
      </c>
      <c r="C11" s="810"/>
      <c r="D11" s="614"/>
    </row>
    <row r="12" spans="1:13" ht="162" customHeight="1" x14ac:dyDescent="0.3">
      <c r="A12" s="807"/>
      <c r="B12" s="811" t="s">
        <v>1153</v>
      </c>
      <c r="C12" s="812"/>
      <c r="D12" s="616" t="str">
        <f ca="1">CONCATENATE("Фактические координаты:
Н вх.=",F12,"   Н вых.=",G12,"
вх= ",H12,"%   вых.= ",I12,"%  
",'ИППТ 1'!J12," мм
",'Для ГНБ'!C5,"/черный
",'ИППТ 1'!K12," часа
",'ИППТ 1'!L12,",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 xml:space="preserve">Фактические координаты:
Н вх.=0,44   Н вых.=0,75
вх= -22%   вых.= 17,8%  
100 мм
Digitrack Eclipse/черный
3,5 часа
режуще-уплотняющий, 
D = 100 мм
D = 250 мм
D = 300 мм
</v>
      </c>
      <c r="F12" s="1494">
        <v>0.44</v>
      </c>
      <c r="G12" s="1494">
        <v>0.75</v>
      </c>
      <c r="H12" s="1494">
        <v>-22</v>
      </c>
      <c r="I12" s="1494">
        <v>17.8</v>
      </c>
      <c r="J12" s="1494">
        <v>100</v>
      </c>
      <c r="K12" s="1494">
        <v>3.5</v>
      </c>
      <c r="L12" s="1505" t="s">
        <v>1945</v>
      </c>
    </row>
    <row r="13" spans="1:13" ht="93" customHeight="1" x14ac:dyDescent="0.3">
      <c r="A13" s="807"/>
      <c r="B13" s="799" t="s">
        <v>1154</v>
      </c>
      <c r="C13" s="789"/>
      <c r="D13" s="612" t="s">
        <v>1155</v>
      </c>
    </row>
    <row r="14" spans="1:13" x14ac:dyDescent="0.3">
      <c r="A14" s="808"/>
      <c r="B14" s="800" t="s">
        <v>1156</v>
      </c>
      <c r="C14" s="801"/>
      <c r="D14" s="613" t="str">
        <f ca="1">INDIRECT("'Для ГНБ'!R"&amp;G3&amp;"C8",0)</f>
        <v>28.06.2024 г.</v>
      </c>
    </row>
    <row r="15" spans="1:13" x14ac:dyDescent="0.3">
      <c r="D15" s="542"/>
    </row>
    <row r="16" spans="1:13" x14ac:dyDescent="0.3">
      <c r="B16" s="528" t="str">
        <f>'Для ГНБ'!N4</f>
        <v>Начальник участка</v>
      </c>
      <c r="C16" s="618"/>
      <c r="D16" s="1485" t="str">
        <f>CONCATENATE("/ ",'Для ГНБ'!P4," /")</f>
        <v>/ С.А. Карпов /</v>
      </c>
    </row>
    <row r="17" spans="1:4" x14ac:dyDescent="0.3">
      <c r="A17" s="543"/>
      <c r="B17" s="543"/>
      <c r="C17" s="543"/>
      <c r="D17" s="543"/>
    </row>
  </sheetData>
  <mergeCells count="14">
    <mergeCell ref="A3:D3"/>
    <mergeCell ref="B5:C5"/>
    <mergeCell ref="A6:A8"/>
    <mergeCell ref="B6:C6"/>
    <mergeCell ref="B7:C7"/>
    <mergeCell ref="B8:C8"/>
    <mergeCell ref="B13:C13"/>
    <mergeCell ref="B14:C14"/>
    <mergeCell ref="A9:A10"/>
    <mergeCell ref="B9:C9"/>
    <mergeCell ref="B10:C10"/>
    <mergeCell ref="A11:A14"/>
    <mergeCell ref="B11:C11"/>
    <mergeCell ref="B12:C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03521-176A-44A0-8428-50346937C47F}">
  <dimension ref="A2:H82"/>
  <sheetViews>
    <sheetView tabSelected="1" view="pageBreakPreview" topLeftCell="A15" zoomScale="70" zoomScaleNormal="100" zoomScaleSheetLayoutView="70" workbookViewId="0">
      <selection activeCell="L41" sqref="L41"/>
    </sheetView>
  </sheetViews>
  <sheetFormatPr defaultColWidth="8.88671875" defaultRowHeight="15.6" x14ac:dyDescent="0.3"/>
  <cols>
    <col min="1" max="1" width="11.6640625" style="528" customWidth="1"/>
    <col min="2" max="2" width="16.6640625" style="528" customWidth="1"/>
    <col min="3" max="3" width="10" style="528" customWidth="1"/>
    <col min="4" max="4" width="46.33203125" style="528" customWidth="1"/>
    <col min="5" max="5" width="19.109375" style="528" customWidth="1"/>
    <col min="6" max="6" width="11.109375" style="528" customWidth="1"/>
    <col min="7" max="16384" width="8.88671875" style="528"/>
  </cols>
  <sheetData>
    <row r="2" spans="1:8" ht="15.6" customHeight="1" x14ac:dyDescent="0.3">
      <c r="A2" s="796" t="s">
        <v>67</v>
      </c>
      <c r="B2" s="796"/>
      <c r="C2" s="796"/>
      <c r="D2" s="796"/>
      <c r="E2" s="796"/>
      <c r="H2" s="530" t="str">
        <f ca="1">MID(CELL("имяфайла",A1),SEARCH("]",CELL("имяфайла",A1))+1,LEN(CELL("имяфайла",A1)))</f>
        <v>АкПС 1</v>
      </c>
    </row>
    <row r="3" spans="1:8" x14ac:dyDescent="0.3">
      <c r="A3" s="796" t="s">
        <v>1908</v>
      </c>
      <c r="B3" s="796"/>
      <c r="C3" s="796"/>
      <c r="D3" s="796"/>
      <c r="E3" s="796"/>
      <c r="H3" s="289">
        <f ca="1">RIGHT(H2,LEN(H2)-5)+9</f>
        <v>10</v>
      </c>
    </row>
    <row r="4" spans="1:8" ht="4.95" customHeight="1" x14ac:dyDescent="0.3">
      <c r="A4" s="531"/>
      <c r="B4" s="531"/>
      <c r="C4" s="531"/>
      <c r="D4" s="531"/>
      <c r="E4" s="531"/>
    </row>
    <row r="5" spans="1:8" ht="15" customHeight="1" x14ac:dyDescent="0.3">
      <c r="A5" s="1482" t="s">
        <v>1909</v>
      </c>
      <c r="B5" s="531"/>
      <c r="C5" s="531"/>
      <c r="D5" s="531"/>
      <c r="E5" s="531"/>
    </row>
    <row r="6" spans="1:8" ht="61.8" customHeight="1" x14ac:dyDescent="0.3">
      <c r="A6" s="148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" s="1489"/>
      <c r="C6" s="1489"/>
      <c r="D6" s="1489"/>
      <c r="E6" s="1489"/>
    </row>
    <row r="7" spans="1:8" ht="12" customHeight="1" x14ac:dyDescent="0.3">
      <c r="A7" s="531"/>
      <c r="B7" s="531"/>
      <c r="C7" s="531"/>
      <c r="D7" s="531"/>
      <c r="E7" s="531"/>
    </row>
    <row r="8" spans="1:8" ht="15" customHeight="1" x14ac:dyDescent="0.3">
      <c r="A8" s="1483" t="s">
        <v>1910</v>
      </c>
      <c r="B8" s="1487" t="str">
        <f ca="1">INDIRECT("'Для ГНБ'!R"&amp;H3&amp;"C2",0)</f>
        <v>Закрытый переход №1</v>
      </c>
      <c r="C8" s="1487"/>
      <c r="D8" s="531"/>
      <c r="E8" s="1488" t="str">
        <f ca="1">INDIRECT("'Для ГНБ'!R"&amp;H3&amp;"C8",0)</f>
        <v>28.06.2024 г.</v>
      </c>
    </row>
    <row r="9" spans="1:8" ht="15" customHeight="1" x14ac:dyDescent="0.3">
      <c r="A9" s="531"/>
      <c r="B9" s="531"/>
      <c r="C9" s="531"/>
      <c r="D9" s="531"/>
      <c r="E9" s="531"/>
    </row>
    <row r="10" spans="1:8" ht="15" customHeight="1" x14ac:dyDescent="0.3">
      <c r="A10" s="1482" t="s">
        <v>1911</v>
      </c>
      <c r="B10" s="531"/>
      <c r="C10" s="531"/>
      <c r="D10" s="531"/>
      <c r="E10" s="531"/>
    </row>
    <row r="11" spans="1:8" ht="21.6" customHeight="1" x14ac:dyDescent="0.3">
      <c r="A11" s="528" t="s">
        <v>1912</v>
      </c>
      <c r="B11" s="531"/>
      <c r="C11" s="531"/>
      <c r="D11" s="1487" t="str">
        <f>CONCATENATE('Для ГНБ'!N4," ",ФОРМА!B4)</f>
        <v>Начальник участка ООО «Электромонтаж-110»</v>
      </c>
      <c r="E11" s="1487"/>
    </row>
    <row r="12" spans="1:8" ht="18.600000000000001" customHeight="1" x14ac:dyDescent="0.3">
      <c r="A12" s="1487" t="str">
        <f>'Для ГНБ'!O4</f>
        <v>Карпов С.А.</v>
      </c>
      <c r="B12" s="1487"/>
      <c r="C12" s="1487"/>
      <c r="D12" s="1487"/>
      <c r="E12" s="1487"/>
    </row>
    <row r="13" spans="1:8" ht="13.8" customHeight="1" x14ac:dyDescent="0.3">
      <c r="A13" s="857" t="s">
        <v>1913</v>
      </c>
      <c r="B13" s="857"/>
      <c r="C13" s="857"/>
      <c r="D13" s="857"/>
      <c r="E13" s="857"/>
    </row>
    <row r="14" spans="1:8" ht="21" customHeight="1" x14ac:dyDescent="0.3">
      <c r="A14" s="528" t="s">
        <v>1914</v>
      </c>
      <c r="B14" s="531"/>
      <c r="C14" s="531"/>
      <c r="D14" s="1487" t="str">
        <f>IF(LEN(ПОДПИСИ!B2)&lt;=62,ПОДПИСИ!B2,MID(ПОДПИСИ!B2,1,SEARCH(" ",ПОДПИСИ!B2,50)))</f>
        <v xml:space="preserve">Заместитель генерального директора по капитальному </v>
      </c>
      <c r="E14" s="1487"/>
    </row>
    <row r="15" spans="1:8" ht="18.600000000000001" customHeight="1" x14ac:dyDescent="0.3">
      <c r="A15" s="1487" t="str">
        <f>IF(LEN(ПОДПИСИ!B2)&lt;=63,ПОДПИСИ!C2,CONCATENATE(MID(ПОДПИСИ!B2,SEARCH(" ",ПОДПИСИ!B2,50)+1,LEN(ПОДПИСИ!B2)-SEARCH(" ",ПОДПИСИ!B2,50)+1)," ",ПОДПИСИ!C2))</f>
        <v xml:space="preserve"> строительству ООО «Электромонтаж-110» Шлёнский С.В.</v>
      </c>
      <c r="B15" s="1487"/>
      <c r="C15" s="1487"/>
      <c r="D15" s="1487"/>
      <c r="E15" s="1487"/>
    </row>
    <row r="16" spans="1:8" ht="15" customHeight="1" x14ac:dyDescent="0.3">
      <c r="A16" s="857" t="s">
        <v>1913</v>
      </c>
      <c r="B16" s="857"/>
      <c r="C16" s="857"/>
      <c r="D16" s="857"/>
      <c r="E16" s="857"/>
    </row>
    <row r="17" spans="1:8" ht="21" customHeight="1" x14ac:dyDescent="0.3">
      <c r="A17" s="528" t="s">
        <v>1914</v>
      </c>
      <c r="B17" s="531"/>
      <c r="C17" s="531"/>
      <c r="D17" s="1487" t="str">
        <f>IF(LEN(ПОДПИСИ!B7)&lt;=62,ПОДПИСИ!B7,MID(ПОДПИСИ!B7,1,SEARCH(" ",ПОДПИСИ!B7,50)))</f>
        <v xml:space="preserve">Начальник мастерского участка №1 Курортного РЭС ПАО </v>
      </c>
      <c r="E17" s="1487"/>
    </row>
    <row r="18" spans="1:8" ht="18.600000000000001" customHeight="1" x14ac:dyDescent="0.3">
      <c r="A18" s="1487" t="str">
        <f>IF(LEN(ПОДПИСИ!B7)&lt;=63,ПОДПИСИ!C7,CONCATENATE(MID(ПОДПИСИ!B7,SEARCH(" ",ПОДПИСИ!B7,50)+1,LEN(ПОДПИСИ!B7)-SEARCH(" ",ПОДПИСИ!B7,50)+1)," ",ПОДПИСИ!C7))</f>
        <v>«Россети Ленэнерго» «СЭС» Чечин Д.М.</v>
      </c>
      <c r="B18" s="1487"/>
      <c r="C18" s="1487"/>
      <c r="D18" s="1487"/>
      <c r="E18" s="1487"/>
    </row>
    <row r="19" spans="1:8" ht="15" customHeight="1" x14ac:dyDescent="0.3">
      <c r="A19" s="857" t="s">
        <v>1913</v>
      </c>
      <c r="B19" s="857"/>
      <c r="C19" s="857"/>
      <c r="D19" s="857"/>
      <c r="E19" s="857"/>
    </row>
    <row r="20" spans="1:8" ht="21" customHeight="1" x14ac:dyDescent="0.3">
      <c r="A20" s="528" t="s">
        <v>1915</v>
      </c>
      <c r="B20" s="531"/>
      <c r="C20" s="531"/>
      <c r="D20" s="531"/>
      <c r="E20" s="531"/>
    </row>
    <row r="21" spans="1:8" ht="18.600000000000001" customHeight="1" x14ac:dyDescent="0.3">
      <c r="A21" s="1487" t="str">
        <f>CONCATENATE(ПОДПИСИ!B10," ",ПОДПИСИ!C10)</f>
        <v>Инженер отдела строительного контроля АО "ЛЭСР" Величко А.А.</v>
      </c>
      <c r="B21" s="1487"/>
      <c r="C21" s="1487"/>
      <c r="D21" s="1487"/>
      <c r="E21" s="1487"/>
    </row>
    <row r="22" spans="1:8" ht="15" customHeight="1" x14ac:dyDescent="0.3">
      <c r="A22" s="857" t="s">
        <v>1913</v>
      </c>
      <c r="B22" s="857"/>
      <c r="C22" s="857"/>
      <c r="D22" s="857"/>
      <c r="E22" s="857"/>
    </row>
    <row r="23" spans="1:8" ht="5.4" customHeight="1" x14ac:dyDescent="0.3">
      <c r="A23" s="531"/>
      <c r="B23" s="531"/>
      <c r="C23" s="531"/>
      <c r="D23" s="531"/>
      <c r="E23" s="531"/>
    </row>
    <row r="24" spans="1:8" ht="15" customHeight="1" x14ac:dyDescent="0.3">
      <c r="A24" s="1492" t="s">
        <v>1916</v>
      </c>
      <c r="B24" s="531"/>
      <c r="C24" s="531"/>
      <c r="D24" s="531"/>
      <c r="E24" s="531"/>
    </row>
    <row r="25" spans="1:8" ht="18.600000000000001" customHeight="1" x14ac:dyDescent="0.3">
      <c r="A25" s="1490" t="str">
        <f>ФОРМА!B4</f>
        <v>ООО «Электромонтаж-110»</v>
      </c>
      <c r="B25" s="1490"/>
      <c r="C25" s="1490"/>
      <c r="D25" s="1490"/>
      <c r="E25" s="1490"/>
    </row>
    <row r="26" spans="1:8" ht="15" customHeight="1" x14ac:dyDescent="0.3">
      <c r="A26" s="857" t="s">
        <v>1917</v>
      </c>
      <c r="B26" s="857"/>
      <c r="C26" s="857"/>
      <c r="D26" s="857"/>
      <c r="E26" s="857"/>
    </row>
    <row r="27" spans="1:8" ht="18.600000000000001" customHeight="1" x14ac:dyDescent="0.3">
      <c r="A27" s="528" t="str">
        <f ca="1">CONCATENATE("по поэтапному расширению скважины до ",INDIRECT("'Для ГНБ'!R"&amp;H3&amp;"C4",0)," мм:")</f>
        <v>по поэтапному расширению скважины до 400 мм:</v>
      </c>
      <c r="B27" s="531"/>
      <c r="C27" s="531"/>
      <c r="D27" s="531"/>
      <c r="E27" s="531"/>
      <c r="F27" s="1495" t="s">
        <v>1304</v>
      </c>
      <c r="G27" s="1511" t="s">
        <v>1918</v>
      </c>
      <c r="H27" s="1495" t="s">
        <v>1112</v>
      </c>
    </row>
    <row r="28" spans="1:8" ht="15" customHeight="1" x14ac:dyDescent="0.3">
      <c r="A28" s="531"/>
      <c r="B28" s="1493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100 мм, длиной 64 м.</v>
      </c>
      <c r="C28" s="531"/>
      <c r="D28" s="531"/>
      <c r="E28" s="531"/>
      <c r="F28" s="1494">
        <f ca="1">IF(H28=0,0,1)</f>
        <v>1</v>
      </c>
      <c r="G28" s="1512">
        <v>1</v>
      </c>
      <c r="H28" s="1494">
        <f ca="1">INDIRECT("'Для ГНБ'!R"&amp;H3&amp;"C17",0)</f>
        <v>100</v>
      </c>
    </row>
    <row r="29" spans="1:8" ht="15" customHeight="1" x14ac:dyDescent="0.3">
      <c r="A29" s="531"/>
      <c r="B29" s="1493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250 мм, длиной 64 м.</v>
      </c>
      <c r="C29" s="531"/>
      <c r="D29" s="531"/>
      <c r="E29" s="531"/>
      <c r="F29" s="1494">
        <f t="shared" ref="F29:F32" ca="1" si="0">IF(H29=0,0,1)</f>
        <v>1</v>
      </c>
      <c r="G29" s="1512">
        <v>2</v>
      </c>
      <c r="H29" s="1494">
        <f ca="1">INDIRECT("'Для ГНБ'!R"&amp;H3&amp;"C18",0)</f>
        <v>250</v>
      </c>
    </row>
    <row r="30" spans="1:8" ht="15" customHeight="1" x14ac:dyDescent="0.3">
      <c r="A30" s="531"/>
      <c r="B30" s="1493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300 мм, длиной 64 м.</v>
      </c>
      <c r="C30" s="531"/>
      <c r="D30" s="531"/>
      <c r="E30" s="531"/>
      <c r="F30" s="1494">
        <f t="shared" ca="1" si="0"/>
        <v>1</v>
      </c>
      <c r="G30" s="1512">
        <v>3</v>
      </c>
      <c r="H30" s="1494">
        <f ca="1">INDIRECT("'Для ГНБ'!R"&amp;H3&amp;"C19",0)</f>
        <v>300</v>
      </c>
    </row>
    <row r="31" spans="1:8" ht="15" customHeight="1" x14ac:dyDescent="0.3">
      <c r="A31" s="531"/>
      <c r="B31" s="1493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0 мм, длиной 64 м.</v>
      </c>
      <c r="C31" s="531"/>
      <c r="D31" s="531"/>
      <c r="E31" s="531"/>
      <c r="F31" s="1494">
        <f t="shared" ca="1" si="0"/>
        <v>0</v>
      </c>
      <c r="G31" s="1512">
        <v>4</v>
      </c>
      <c r="H31" s="1494">
        <f ca="1">INDIRECT("'Для ГНБ'!R"&amp;H3&amp;"C20",0)</f>
        <v>0</v>
      </c>
    </row>
    <row r="32" spans="1:8" ht="15" customHeight="1" x14ac:dyDescent="0.3">
      <c r="A32" s="531"/>
      <c r="B32" s="1493" t="str">
        <f t="shared" ca="1" si="1"/>
        <v>5-й этап – расширение скважины до диаметра 0 мм, длиной 64 м.</v>
      </c>
      <c r="C32" s="531"/>
      <c r="D32" s="531"/>
      <c r="E32" s="531"/>
      <c r="F32" s="1494">
        <f t="shared" ca="1" si="0"/>
        <v>0</v>
      </c>
      <c r="G32" s="1512">
        <v>5</v>
      </c>
      <c r="H32" s="1494">
        <f ca="1">INDIRECT("'Для ГНБ'!R"&amp;H3&amp;"C21",0)</f>
        <v>0</v>
      </c>
    </row>
    <row r="33" spans="1:6" ht="6.6" customHeight="1" x14ac:dyDescent="0.3">
      <c r="A33" s="531"/>
      <c r="B33" s="531"/>
      <c r="C33" s="531"/>
      <c r="D33" s="531"/>
      <c r="E33" s="531"/>
      <c r="F33" s="1494">
        <v>1</v>
      </c>
    </row>
    <row r="34" spans="1:6" ht="15" customHeight="1" x14ac:dyDescent="0.3">
      <c r="A34" s="1496" t="s">
        <v>1919</v>
      </c>
      <c r="B34" s="531"/>
      <c r="C34" s="531"/>
      <c r="D34" s="531"/>
      <c r="E34" s="531"/>
      <c r="F34" s="1494">
        <v>1</v>
      </c>
    </row>
    <row r="35" spans="1:6" ht="5.4" customHeight="1" x14ac:dyDescent="0.3">
      <c r="A35" s="531"/>
      <c r="B35" s="531"/>
      <c r="C35" s="531"/>
      <c r="D35" s="531"/>
      <c r="E35" s="531"/>
      <c r="F35" s="1494">
        <v>1</v>
      </c>
    </row>
    <row r="36" spans="1:6" ht="15" customHeight="1" x14ac:dyDescent="0.3">
      <c r="A36" s="531"/>
      <c r="B36" s="1497" t="str">
        <f>CONCATENATE("1.Рабочий проект ",ФОРМА!B8,", ",ФОРМА!C9)</f>
        <v>1.Рабочий проект ООО «Строительные энергетические технологии», Для ГНБ</v>
      </c>
      <c r="C36" s="1484"/>
      <c r="D36" s="1484"/>
      <c r="E36" s="531"/>
      <c r="F36" s="1494">
        <v>1</v>
      </c>
    </row>
    <row r="37" spans="1:6" ht="15" customHeight="1" x14ac:dyDescent="0.3">
      <c r="A37" s="531"/>
      <c r="B37" s="1498" t="s">
        <v>1920</v>
      </c>
      <c r="C37" s="1499"/>
      <c r="D37" s="1499"/>
      <c r="E37" s="531"/>
      <c r="F37" s="1494">
        <v>1</v>
      </c>
    </row>
    <row r="38" spans="1:6" ht="15" customHeight="1" x14ac:dyDescent="0.3">
      <c r="A38" s="531"/>
      <c r="B38" s="1498" t="s">
        <v>1921</v>
      </c>
      <c r="C38" s="1499"/>
      <c r="D38" s="1499"/>
      <c r="E38" s="531"/>
      <c r="F38" s="1494">
        <v>1</v>
      </c>
    </row>
    <row r="39" spans="1:6" ht="15" customHeight="1" x14ac:dyDescent="0.3">
      <c r="A39" s="531"/>
      <c r="B39" s="1498" t="s">
        <v>1922</v>
      </c>
      <c r="C39" s="1499"/>
      <c r="D39" s="1499"/>
      <c r="E39" s="531"/>
      <c r="F39" s="1494">
        <v>1</v>
      </c>
    </row>
    <row r="40" spans="1:6" ht="6" customHeight="1" x14ac:dyDescent="0.3">
      <c r="A40" s="531"/>
      <c r="B40" s="531"/>
      <c r="C40" s="531"/>
      <c r="D40" s="531"/>
      <c r="E40" s="531"/>
      <c r="F40" s="1494">
        <v>1</v>
      </c>
    </row>
    <row r="41" spans="1:6" x14ac:dyDescent="0.3">
      <c r="A41" s="1501" t="s">
        <v>1924</v>
      </c>
      <c r="B41" s="1500"/>
      <c r="C41" s="1500"/>
      <c r="D41" s="1500"/>
      <c r="E41" s="1500"/>
      <c r="F41" s="1494">
        <v>1</v>
      </c>
    </row>
    <row r="42" spans="1:6" ht="15" customHeight="1" x14ac:dyDescent="0.3">
      <c r="A42" s="1482" t="s">
        <v>1925</v>
      </c>
      <c r="B42" s="1502" t="str">
        <f ca="1">CONCATENATE("бурение скважины выполнено в ",COUNT(H28:H32)," этапа:")</f>
        <v>бурение скважины выполнено в 5 этапа:</v>
      </c>
      <c r="C42" s="1502"/>
      <c r="D42" s="1502"/>
      <c r="E42" s="531"/>
      <c r="F42" s="1494">
        <v>1</v>
      </c>
    </row>
    <row r="43" spans="1:6" ht="15" customHeight="1" x14ac:dyDescent="0.3">
      <c r="A43" s="531"/>
      <c r="B43" s="1486" t="str">
        <f ca="1">B28</f>
        <v>1-й этап – пилотное бурение скважины диаметром 100 мм, длиной 64 м.</v>
      </c>
      <c r="C43" s="531"/>
      <c r="D43" s="531"/>
      <c r="E43" s="531"/>
      <c r="F43" s="1494">
        <f ca="1">F28</f>
        <v>1</v>
      </c>
    </row>
    <row r="44" spans="1:6" ht="15" customHeight="1" x14ac:dyDescent="0.3">
      <c r="A44" s="531"/>
      <c r="B44" s="1486" t="str">
        <f t="shared" ref="B44:B47" ca="1" si="2">B29</f>
        <v>2-й этап – расширение скважины до диаметра 250 мм, длиной 64 м.</v>
      </c>
      <c r="C44" s="531"/>
      <c r="D44" s="531"/>
      <c r="E44" s="531"/>
      <c r="F44" s="1494">
        <f t="shared" ref="F44:F47" ca="1" si="3">F29</f>
        <v>1</v>
      </c>
    </row>
    <row r="45" spans="1:6" ht="15" customHeight="1" x14ac:dyDescent="0.3">
      <c r="A45" s="531"/>
      <c r="B45" s="1486" t="str">
        <f t="shared" ca="1" si="2"/>
        <v>3-й этап – расширение скважины до диаметра 300 мм, длиной 64 м.</v>
      </c>
      <c r="C45" s="531"/>
      <c r="D45" s="531"/>
      <c r="E45" s="531"/>
      <c r="F45" s="1494">
        <f t="shared" ca="1" si="3"/>
        <v>1</v>
      </c>
    </row>
    <row r="46" spans="1:6" ht="15" customHeight="1" x14ac:dyDescent="0.3">
      <c r="A46" s="531"/>
      <c r="B46" s="1486" t="str">
        <f t="shared" ca="1" si="2"/>
        <v>4-й этап – расширение скважины до диаметра 0 мм, длиной 64 м.</v>
      </c>
      <c r="C46" s="531"/>
      <c r="E46" s="531"/>
      <c r="F46" s="1494">
        <f t="shared" ca="1" si="3"/>
        <v>0</v>
      </c>
    </row>
    <row r="47" spans="1:6" ht="15" customHeight="1" x14ac:dyDescent="0.3">
      <c r="A47" s="531"/>
      <c r="B47" s="1486" t="str">
        <f t="shared" ca="1" si="2"/>
        <v>5-й этап – расширение скважины до диаметра 0 мм, длиной 64 м.</v>
      </c>
      <c r="C47" s="531"/>
      <c r="D47" s="531"/>
      <c r="E47" s="531"/>
      <c r="F47" s="1494">
        <f ca="1">F32</f>
        <v>0</v>
      </c>
    </row>
    <row r="48" spans="1:6" ht="9.6" customHeight="1" x14ac:dyDescent="0.3">
      <c r="A48" s="531"/>
      <c r="B48" s="531"/>
      <c r="C48" s="531"/>
      <c r="D48" s="531"/>
      <c r="E48" s="531"/>
    </row>
    <row r="49" spans="1:5" ht="15" customHeight="1" x14ac:dyDescent="0.3">
      <c r="A49" s="1482" t="s">
        <v>1926</v>
      </c>
      <c r="B49" s="531"/>
      <c r="C49" s="531"/>
      <c r="D49" s="531"/>
      <c r="E49" s="531"/>
    </row>
    <row r="50" spans="1:5" ht="15" customHeight="1" x14ac:dyDescent="0.3">
      <c r="A50" s="1490" t="str">
        <f>'Для ГНБ'!C3</f>
        <v>Vermeer Navigator D 36x50 SII</v>
      </c>
      <c r="B50" s="1490"/>
      <c r="C50" s="1490"/>
      <c r="D50" s="1490"/>
      <c r="E50" s="1490"/>
    </row>
    <row r="51" spans="1:5" ht="8.4" customHeight="1" x14ac:dyDescent="0.3">
      <c r="A51" s="531"/>
      <c r="B51" s="531"/>
      <c r="C51" s="531"/>
      <c r="D51" s="531"/>
      <c r="E51" s="531"/>
    </row>
    <row r="52" spans="1:5" ht="15" customHeight="1" x14ac:dyDescent="0.3">
      <c r="B52" s="1503" t="s">
        <v>1927</v>
      </c>
      <c r="C52" s="537" t="str">
        <f ca="1">INDIRECT("'Для ГНБ'!R"&amp;H3&amp;"C7",0)</f>
        <v>26.06.2024 г.</v>
      </c>
      <c r="D52" s="531"/>
      <c r="E52" s="531"/>
    </row>
    <row r="53" spans="1:5" ht="15" customHeight="1" x14ac:dyDescent="0.3">
      <c r="B53" s="1503" t="s">
        <v>1928</v>
      </c>
      <c r="C53" s="537" t="str">
        <f ca="1">INDIRECT("'Для ГНБ'!R"&amp;H3&amp;"C8",0)</f>
        <v>28.06.2024 г.</v>
      </c>
      <c r="D53" s="531"/>
      <c r="E53" s="531"/>
    </row>
    <row r="54" spans="1:5" ht="6.6" customHeight="1" x14ac:dyDescent="0.3">
      <c r="A54" s="531"/>
      <c r="B54" s="531"/>
      <c r="C54" s="531"/>
      <c r="D54" s="531"/>
      <c r="E54" s="531"/>
    </row>
    <row r="55" spans="1:5" ht="15" customHeight="1" x14ac:dyDescent="0.3">
      <c r="A55" s="1482" t="s">
        <v>1929</v>
      </c>
      <c r="B55" s="531"/>
      <c r="C55" s="531"/>
      <c r="D55" s="531"/>
      <c r="E55" s="531"/>
    </row>
    <row r="56" spans="1:5" ht="15" customHeight="1" x14ac:dyDescent="0.3">
      <c r="A56" s="1482"/>
      <c r="B56" s="1491" t="str">
        <f>'Для ГНБ'!R2</f>
        <v>Полимер REAMAX. Паспорт безопасности №20240419 от 19.04.2024</v>
      </c>
      <c r="C56" s="1484"/>
      <c r="D56" s="1484"/>
      <c r="E56" s="1484"/>
    </row>
    <row r="57" spans="1:5" ht="15" customHeight="1" x14ac:dyDescent="0.3">
      <c r="A57" s="531"/>
      <c r="B57" s="1491" t="str">
        <f>'Для ГНБ'!R3</f>
        <v>Бентонит D-D*. Паспорт качества №20240526 от 26.05.2024</v>
      </c>
      <c r="C57" s="1484"/>
      <c r="D57" s="1484"/>
      <c r="E57" s="1484"/>
    </row>
    <row r="58" spans="1:5" ht="7.2" customHeight="1" x14ac:dyDescent="0.3">
      <c r="A58" s="531"/>
      <c r="B58" s="531"/>
      <c r="C58" s="531"/>
      <c r="D58" s="531"/>
      <c r="E58" s="531"/>
    </row>
    <row r="59" spans="1:5" ht="15" customHeight="1" x14ac:dyDescent="0.3">
      <c r="A59" s="1482" t="s">
        <v>1931</v>
      </c>
      <c r="B59" s="531"/>
      <c r="C59" s="531"/>
      <c r="D59" s="531"/>
      <c r="E59" s="531"/>
    </row>
    <row r="60" spans="1:5" ht="16.2" customHeight="1" x14ac:dyDescent="0.3">
      <c r="A60" s="537" t="s">
        <v>1932</v>
      </c>
      <c r="B60" s="531"/>
      <c r="C60" s="531"/>
      <c r="D60" s="531"/>
      <c r="E60" s="531"/>
    </row>
    <row r="61" spans="1:5" ht="18.600000000000001" customHeight="1" x14ac:dyDescent="0.3">
      <c r="A61" s="1484"/>
      <c r="B61" s="1484"/>
      <c r="C61" s="1484"/>
      <c r="D61" s="1484"/>
      <c r="E61" s="1484"/>
    </row>
    <row r="62" spans="1:5" ht="18.600000000000001" customHeight="1" x14ac:dyDescent="0.3">
      <c r="A62" s="1484"/>
      <c r="B62" s="1484"/>
      <c r="C62" s="1484"/>
      <c r="D62" s="1484"/>
      <c r="E62" s="1484"/>
    </row>
    <row r="63" spans="1:5" ht="15" customHeight="1" x14ac:dyDescent="0.3">
      <c r="A63" s="857" t="s">
        <v>1933</v>
      </c>
      <c r="B63" s="857"/>
      <c r="C63" s="857"/>
      <c r="D63" s="857"/>
      <c r="E63" s="857"/>
    </row>
    <row r="64" spans="1:5" ht="15" customHeight="1" x14ac:dyDescent="0.3">
      <c r="A64" s="531"/>
      <c r="B64" s="531"/>
      <c r="C64" s="531"/>
      <c r="D64" s="531"/>
      <c r="E64" s="531"/>
    </row>
    <row r="65" spans="1:5" ht="15" customHeight="1" x14ac:dyDescent="0.3">
      <c r="A65" s="1482" t="s">
        <v>1934</v>
      </c>
      <c r="B65" s="531"/>
      <c r="C65" s="531"/>
      <c r="D65" s="531"/>
      <c r="E65" s="531"/>
    </row>
    <row r="66" spans="1:5" ht="15" customHeight="1" x14ac:dyDescent="0.3">
      <c r="A66" s="1492" t="s">
        <v>1936</v>
      </c>
      <c r="B66" s="531"/>
      <c r="C66" s="531"/>
      <c r="D66" s="531"/>
      <c r="E66" s="531"/>
    </row>
    <row r="67" spans="1:5" ht="15" customHeight="1" x14ac:dyDescent="0.3">
      <c r="A67" s="528" t="s">
        <v>1937</v>
      </c>
      <c r="B67" s="531"/>
      <c r="C67" s="531"/>
      <c r="D67" s="531"/>
      <c r="E67" s="531"/>
    </row>
    <row r="68" spans="1:5" ht="15" customHeight="1" x14ac:dyDescent="0.3">
      <c r="A68" s="528" t="s">
        <v>1935</v>
      </c>
      <c r="B68" s="531"/>
      <c r="C68" s="531"/>
      <c r="D68" s="531"/>
      <c r="E68" s="531"/>
    </row>
    <row r="69" spans="1:5" ht="15" customHeight="1" x14ac:dyDescent="0.3">
      <c r="A69" s="1490" t="str">
        <f ca="1">CONCATENATE("протяжка футляра из труб ",INDIRECT("'Для ГНБ'!R"&amp;H3&amp;"C9",0))</f>
        <v>протяжка футляра из труб ПНД∅160 ТЗК ЭНЕРГОПЛАСТ ТС2</v>
      </c>
      <c r="B69" s="1490"/>
      <c r="C69" s="1490"/>
      <c r="D69" s="1490"/>
      <c r="E69" s="1490"/>
    </row>
    <row r="70" spans="1:5" ht="15" customHeight="1" x14ac:dyDescent="0.3">
      <c r="A70" s="857" t="s">
        <v>389</v>
      </c>
      <c r="B70" s="857"/>
      <c r="C70" s="857"/>
      <c r="D70" s="857"/>
      <c r="E70" s="857"/>
    </row>
    <row r="71" spans="1:5" ht="15" customHeight="1" x14ac:dyDescent="0.3">
      <c r="A71" s="531"/>
      <c r="B71" s="531"/>
      <c r="C71" s="531"/>
      <c r="D71" s="531"/>
      <c r="E71" s="531"/>
    </row>
    <row r="72" spans="1:5" ht="15" customHeight="1" x14ac:dyDescent="0.3">
      <c r="A72" s="1482" t="s">
        <v>1938</v>
      </c>
      <c r="B72" s="531"/>
      <c r="C72" s="531"/>
      <c r="D72" s="531"/>
      <c r="E72" s="531"/>
    </row>
    <row r="73" spans="1:5" ht="15" customHeight="1" x14ac:dyDescent="0.3">
      <c r="A73" s="531"/>
      <c r="B73" s="531"/>
      <c r="C73" s="531"/>
      <c r="D73" s="531"/>
      <c r="E73" s="531"/>
    </row>
    <row r="74" spans="1:5" ht="22.2" customHeight="1" x14ac:dyDescent="0.3">
      <c r="A74" s="1482" t="s">
        <v>1939</v>
      </c>
      <c r="B74" s="531"/>
      <c r="C74" s="531"/>
      <c r="D74" s="531" t="s">
        <v>1944</v>
      </c>
      <c r="E74" s="1488" t="str">
        <f>'Для ГНБ'!P4</f>
        <v>С.А. Карпов</v>
      </c>
    </row>
    <row r="75" spans="1:5" ht="15" customHeight="1" x14ac:dyDescent="0.3">
      <c r="A75" s="1482"/>
      <c r="B75" s="531"/>
      <c r="C75" s="531"/>
      <c r="D75" s="45" t="s">
        <v>49</v>
      </c>
      <c r="E75" s="45" t="s">
        <v>1943</v>
      </c>
    </row>
    <row r="76" spans="1:5" ht="22.2" customHeight="1" x14ac:dyDescent="0.3">
      <c r="A76" s="1482" t="s">
        <v>1940</v>
      </c>
      <c r="B76" s="531"/>
      <c r="C76" s="531"/>
      <c r="D76" s="531" t="s">
        <v>1944</v>
      </c>
      <c r="E76" s="1488" t="str">
        <f>ПОДПИСИ!E2</f>
        <v>С.В. Шлёнский</v>
      </c>
    </row>
    <row r="77" spans="1:5" ht="15" customHeight="1" x14ac:dyDescent="0.3">
      <c r="A77" s="1482"/>
      <c r="B77" s="531"/>
      <c r="C77" s="531"/>
      <c r="D77" s="45" t="s">
        <v>49</v>
      </c>
      <c r="E77" s="45" t="s">
        <v>1943</v>
      </c>
    </row>
    <row r="78" spans="1:5" ht="22.2" customHeight="1" x14ac:dyDescent="0.3">
      <c r="A78" s="1482" t="s">
        <v>1941</v>
      </c>
      <c r="B78" s="531"/>
      <c r="C78" s="531"/>
      <c r="D78" s="531" t="s">
        <v>1944</v>
      </c>
      <c r="E78" s="1488" t="str">
        <f>ПОДПИСИ!E7</f>
        <v>Д.М. Чечин</v>
      </c>
    </row>
    <row r="79" spans="1:5" ht="15" customHeight="1" x14ac:dyDescent="0.3">
      <c r="A79" s="1482"/>
      <c r="B79" s="531"/>
      <c r="C79" s="531"/>
      <c r="D79" s="45" t="s">
        <v>49</v>
      </c>
      <c r="E79" s="45" t="s">
        <v>1943</v>
      </c>
    </row>
    <row r="80" spans="1:5" ht="22.2" customHeight="1" x14ac:dyDescent="0.3">
      <c r="A80" s="1482" t="s">
        <v>1942</v>
      </c>
      <c r="B80" s="531"/>
      <c r="C80" s="531"/>
      <c r="D80" s="531" t="s">
        <v>1944</v>
      </c>
      <c r="E80" s="1488" t="str">
        <f>ПОДПИСИ!E10</f>
        <v>А.А. Величко</v>
      </c>
    </row>
    <row r="81" spans="1:5" ht="15" customHeight="1" x14ac:dyDescent="0.3">
      <c r="A81" s="531"/>
      <c r="B81" s="531"/>
      <c r="C81" s="531"/>
      <c r="D81" s="45" t="s">
        <v>49</v>
      </c>
      <c r="E81" s="45" t="s">
        <v>1943</v>
      </c>
    </row>
    <row r="82" spans="1:5" ht="15" customHeight="1" x14ac:dyDescent="0.3">
      <c r="A82" s="531"/>
      <c r="B82" s="531"/>
      <c r="C82" s="531"/>
      <c r="D82" s="531"/>
      <c r="E82" s="531"/>
    </row>
  </sheetData>
  <autoFilter ref="F27:F47" xr:uid="{BEE03521-176A-44A0-8428-50346937C47F}"/>
  <mergeCells count="22">
    <mergeCell ref="B42:D42"/>
    <mergeCell ref="A50:E50"/>
    <mergeCell ref="A63:E63"/>
    <mergeCell ref="A69:E69"/>
    <mergeCell ref="A70:E70"/>
    <mergeCell ref="A18:E18"/>
    <mergeCell ref="A19:E19"/>
    <mergeCell ref="A21:E21"/>
    <mergeCell ref="A25:E25"/>
    <mergeCell ref="A26:E26"/>
    <mergeCell ref="A22:E22"/>
    <mergeCell ref="A2:E2"/>
    <mergeCell ref="A6:E6"/>
    <mergeCell ref="B8:C8"/>
    <mergeCell ref="D11:E11"/>
    <mergeCell ref="A12:E12"/>
    <mergeCell ref="A13:E13"/>
    <mergeCell ref="A3:E3"/>
    <mergeCell ref="D14:E14"/>
    <mergeCell ref="A15:E15"/>
    <mergeCell ref="A16:E16"/>
    <mergeCell ref="D17:E1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zoomScale="85" zoomScaleNormal="100" zoomScaleSheetLayoutView="85" workbookViewId="0">
      <selection activeCell="B9" sqref="B9"/>
    </sheetView>
  </sheetViews>
  <sheetFormatPr defaultRowHeight="13.2" x14ac:dyDescent="0.3"/>
  <cols>
    <col min="1" max="1" width="24.109375" style="185" customWidth="1"/>
    <col min="2" max="2" width="57.88671875" style="194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95" t="s">
        <v>139</v>
      </c>
      <c r="B1" s="196" t="s">
        <v>140</v>
      </c>
      <c r="C1" s="196" t="s">
        <v>141</v>
      </c>
      <c r="D1" s="196" t="s">
        <v>142</v>
      </c>
      <c r="E1" s="196" t="s">
        <v>142</v>
      </c>
      <c r="F1" s="197" t="s">
        <v>341</v>
      </c>
      <c r="G1" s="197" t="s">
        <v>549</v>
      </c>
      <c r="H1"/>
      <c r="I1"/>
      <c r="J1"/>
    </row>
    <row r="2" spans="1:17" ht="30" customHeight="1" x14ac:dyDescent="0.3">
      <c r="A2" s="192" t="s">
        <v>144</v>
      </c>
      <c r="B2" s="193" t="s">
        <v>1310</v>
      </c>
      <c r="C2" s="115" t="s">
        <v>1311</v>
      </c>
      <c r="D2" s="115" t="s">
        <v>1311</v>
      </c>
      <c r="E2" s="115" t="s">
        <v>1312</v>
      </c>
      <c r="F2" s="186" t="s">
        <v>974</v>
      </c>
      <c r="G2" s="99" t="s">
        <v>552</v>
      </c>
      <c r="H2" s="33" t="str">
        <f>IF(F2="","",F2)</f>
        <v>Приказ №2201/224 от 22.01.2024</v>
      </c>
      <c r="K2" s="240"/>
      <c r="N2" s="193" t="s">
        <v>944</v>
      </c>
      <c r="O2" s="115" t="s">
        <v>943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9" t="s">
        <v>945</v>
      </c>
    </row>
    <row r="3" spans="1:17" s="204" customFormat="1" x14ac:dyDescent="0.3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 x14ac:dyDescent="0.3">
      <c r="A4" s="191" t="s">
        <v>143</v>
      </c>
      <c r="B4" s="193" t="s">
        <v>922</v>
      </c>
      <c r="C4" s="115" t="s">
        <v>946</v>
      </c>
      <c r="D4" s="115" t="s">
        <v>946</v>
      </c>
      <c r="E4" s="115" t="s">
        <v>923</v>
      </c>
      <c r="F4" s="190" t="s">
        <v>64</v>
      </c>
      <c r="G4" s="99" t="s">
        <v>550</v>
      </c>
    </row>
    <row r="5" spans="1:17" ht="26.4" x14ac:dyDescent="0.3">
      <c r="A5" s="191" t="s">
        <v>600</v>
      </c>
      <c r="B5" s="193" t="s">
        <v>953</v>
      </c>
      <c r="C5" s="115" t="s">
        <v>954</v>
      </c>
      <c r="D5" s="115" t="s">
        <v>954</v>
      </c>
      <c r="E5" s="115" t="s">
        <v>955</v>
      </c>
      <c r="F5" s="187" t="s">
        <v>64</v>
      </c>
      <c r="G5" s="99" t="s">
        <v>602</v>
      </c>
    </row>
    <row r="6" spans="1:17" ht="30" customHeight="1" x14ac:dyDescent="0.3">
      <c r="A6" s="191" t="s">
        <v>601</v>
      </c>
      <c r="B6" s="193" t="s">
        <v>953</v>
      </c>
      <c r="C6" s="115" t="s">
        <v>954</v>
      </c>
      <c r="D6" s="115" t="s">
        <v>954</v>
      </c>
      <c r="E6" s="115" t="s">
        <v>955</v>
      </c>
      <c r="F6" s="187" t="s">
        <v>64</v>
      </c>
      <c r="G6" s="99" t="s">
        <v>603</v>
      </c>
    </row>
    <row r="7" spans="1:17" ht="30" customHeight="1" x14ac:dyDescent="0.3">
      <c r="A7" s="191" t="s">
        <v>607</v>
      </c>
      <c r="B7" s="193" t="s">
        <v>953</v>
      </c>
      <c r="C7" s="115" t="s">
        <v>954</v>
      </c>
      <c r="D7" s="115" t="s">
        <v>954</v>
      </c>
      <c r="E7" s="115" t="s">
        <v>955</v>
      </c>
      <c r="F7" s="187" t="s">
        <v>64</v>
      </c>
      <c r="G7" s="99"/>
    </row>
    <row r="8" spans="1:17" ht="30" customHeight="1" x14ac:dyDescent="0.3">
      <c r="A8" s="191" t="s">
        <v>146</v>
      </c>
      <c r="B8" s="193" t="s">
        <v>953</v>
      </c>
      <c r="C8" s="115" t="s">
        <v>954</v>
      </c>
      <c r="D8" s="115" t="s">
        <v>954</v>
      </c>
      <c r="E8" s="115" t="s">
        <v>955</v>
      </c>
      <c r="F8" s="190" t="s">
        <v>64</v>
      </c>
      <c r="G8" s="99" t="s">
        <v>553</v>
      </c>
    </row>
    <row r="9" spans="1:17" ht="30" customHeight="1" x14ac:dyDescent="0.3">
      <c r="A9" s="191" t="s">
        <v>1303</v>
      </c>
      <c r="B9" s="193" t="s">
        <v>1313</v>
      </c>
      <c r="C9" s="115" t="s">
        <v>1314</v>
      </c>
      <c r="D9" s="115" t="s">
        <v>1314</v>
      </c>
      <c r="E9" s="115" t="s">
        <v>1315</v>
      </c>
      <c r="F9" s="607" t="s">
        <v>1317</v>
      </c>
      <c r="G9" s="99" t="s">
        <v>941</v>
      </c>
    </row>
    <row r="10" spans="1:17" ht="30" customHeight="1" x14ac:dyDescent="0.3">
      <c r="A10" s="191" t="s">
        <v>451</v>
      </c>
      <c r="B10" s="193" t="s">
        <v>1316</v>
      </c>
      <c r="C10" s="115" t="s">
        <v>952</v>
      </c>
      <c r="D10" s="115" t="s">
        <v>952</v>
      </c>
      <c r="E10" s="115" t="s">
        <v>337</v>
      </c>
      <c r="F10" s="607" t="s">
        <v>1317</v>
      </c>
      <c r="G10" s="99" t="s">
        <v>942</v>
      </c>
      <c r="L10" s="815" t="s">
        <v>1306</v>
      </c>
    </row>
    <row r="11" spans="1:17" s="204" customFormat="1" ht="15" customHeight="1" x14ac:dyDescent="0.3">
      <c r="A11" s="200"/>
      <c r="B11" s="201"/>
      <c r="C11" s="202"/>
      <c r="D11" s="202"/>
      <c r="E11" s="202"/>
      <c r="F11" s="203"/>
      <c r="G11" s="203"/>
      <c r="H11" s="33"/>
      <c r="K11" s="603"/>
      <c r="L11" s="815"/>
      <c r="M11" s="603"/>
    </row>
    <row r="12" spans="1:17" ht="60" customHeight="1" x14ac:dyDescent="0.3">
      <c r="A12" s="191" t="s">
        <v>54</v>
      </c>
      <c r="B12" s="193" t="s">
        <v>1318</v>
      </c>
      <c r="C12" s="115" t="s">
        <v>948</v>
      </c>
      <c r="D12" s="115" t="s">
        <v>948</v>
      </c>
      <c r="E12" s="115" t="s">
        <v>1319</v>
      </c>
      <c r="F12" s="607"/>
      <c r="G12" s="198" t="s">
        <v>599</v>
      </c>
      <c r="H12" s="33" t="str">
        <f t="shared" ref="H12:H23" si="1">IF(F12="","",F12)</f>
        <v/>
      </c>
      <c r="I12"/>
      <c r="L12" s="437" t="str">
        <f t="array" ref="L12">IFERROR(INDEX($H$2:$H$51,SMALL(IF(COUNTIF($K$11:K11,$H$2:$H$51)=0,ROW($H$1:$H$50)),1)),"")</f>
        <v>Приказ №2201/224 от 22.01.2024</v>
      </c>
      <c r="O12" s="33" t="e" cm="1">
        <f t="array" aca="1" ref="O12:O16" ca="1">_xlfn.UNIQUE(H2:H23,FALSE,FALSE)</f>
        <v>#NAME?</v>
      </c>
    </row>
    <row r="13" spans="1:17" ht="30" customHeight="1" x14ac:dyDescent="0.3">
      <c r="A13" s="191" t="s">
        <v>145</v>
      </c>
      <c r="B13" s="193" t="s">
        <v>1310</v>
      </c>
      <c r="C13" s="115" t="s">
        <v>1311</v>
      </c>
      <c r="D13" s="115" t="s">
        <v>1311</v>
      </c>
      <c r="E13" s="115" t="s">
        <v>1312</v>
      </c>
      <c r="F13" s="607"/>
      <c r="G13" s="99">
        <v>2</v>
      </c>
      <c r="H13" s="33" t="str">
        <f t="shared" si="1"/>
        <v/>
      </c>
      <c r="L13" s="437">
        <f t="array" ref="L13">IFERROR(INDEX($H$2:$H$51,SMALL(IF(COUNTIF($L$10:L12,$H$2:$H$51)=0,ROW($H$1:$H$50)),1)),"")</f>
        <v>0</v>
      </c>
      <c r="O13" s="33" t="e">
        <f ca="1"/>
        <v>#NAME?</v>
      </c>
    </row>
    <row r="14" spans="1:17" s="204" customFormat="1" x14ac:dyDescent="0.3">
      <c r="A14" s="200"/>
      <c r="B14" s="193" t="s">
        <v>1320</v>
      </c>
      <c r="C14" s="115" t="s">
        <v>1321</v>
      </c>
      <c r="D14" s="115" t="s">
        <v>1321</v>
      </c>
      <c r="E14" s="115" t="s">
        <v>1322</v>
      </c>
      <c r="F14" s="607"/>
      <c r="G14" s="205"/>
      <c r="H14" s="33"/>
      <c r="L14" s="437" t="str">
        <f t="array" ref="L14">IFERROR(INDEX($H$2:$H$51,SMALL(IF(COUNTIF($L$10:L13,$H$2:$H$51)=0,ROW($H$1:$H$50)),1)),"")</f>
        <v/>
      </c>
      <c r="O14" s="204" t="e">
        <f ca="1"/>
        <v>#NAME?</v>
      </c>
    </row>
    <row r="15" spans="1:17" ht="30" customHeight="1" x14ac:dyDescent="0.3">
      <c r="A15" s="191" t="s">
        <v>476</v>
      </c>
      <c r="B15" s="193" t="s">
        <v>1310</v>
      </c>
      <c r="C15" s="115" t="s">
        <v>1311</v>
      </c>
      <c r="D15" s="115" t="s">
        <v>1311</v>
      </c>
      <c r="E15" s="115" t="s">
        <v>1312</v>
      </c>
      <c r="F15" s="607"/>
      <c r="G15" s="99" t="s">
        <v>554</v>
      </c>
      <c r="H15" s="33" t="str">
        <f t="shared" si="1"/>
        <v/>
      </c>
      <c r="L15" s="437" t="str">
        <f t="array" ref="L15">IFERROR(INDEX($H$2:$H$51,SMALL(IF(COUNTIF($L$10:L14,$H$2:$H$51)=0,ROW($H$1:$H$50)),1)),"")</f>
        <v/>
      </c>
      <c r="O15" s="33" t="e">
        <f ca="1"/>
        <v>#NAME?</v>
      </c>
    </row>
    <row r="16" spans="1:17" s="204" customFormat="1" x14ac:dyDescent="0.3">
      <c r="A16" s="200"/>
      <c r="B16" s="344"/>
      <c r="C16" s="345"/>
      <c r="D16" s="345"/>
      <c r="E16" s="345"/>
      <c r="F16" s="203"/>
      <c r="G16" s="203"/>
      <c r="H16" s="33"/>
      <c r="L16" s="437" t="str">
        <f t="array" ref="L16">IFERROR(INDEX($H$2:$H$51,SMALL(IF(COUNTIF($L$10:L15,$H$2:$H$51)=0,ROW($H$1:$H$50)),1)),"")</f>
        <v/>
      </c>
      <c r="O16" s="204" t="e">
        <f ca="1"/>
        <v>#NAME?</v>
      </c>
    </row>
    <row r="17" spans="1:12" ht="30" customHeight="1" x14ac:dyDescent="0.3">
      <c r="A17" s="191" t="s">
        <v>147</v>
      </c>
      <c r="B17" s="193" t="s">
        <v>1310</v>
      </c>
      <c r="C17" s="115" t="s">
        <v>1311</v>
      </c>
      <c r="D17" s="115" t="s">
        <v>1311</v>
      </c>
      <c r="E17" s="115" t="s">
        <v>1312</v>
      </c>
      <c r="F17" s="607"/>
      <c r="G17" s="199" t="s">
        <v>555</v>
      </c>
      <c r="H17" s="33" t="str">
        <f t="shared" si="1"/>
        <v/>
      </c>
      <c r="L17" s="437" t="str">
        <f t="array" ref="L17">IFERROR(INDEX($H$2:$H$51,SMALL(IF(COUNTIF($L$10:L16,$H$2:$H$51)=0,ROW($H$1:$H$50)),1)),"")</f>
        <v/>
      </c>
    </row>
    <row r="18" spans="1:12" s="204" customFormat="1" x14ac:dyDescent="0.3">
      <c r="A18" s="200"/>
      <c r="B18" s="344"/>
      <c r="C18" s="345"/>
      <c r="D18" s="345"/>
      <c r="E18" s="345"/>
      <c r="F18" s="205"/>
      <c r="G18" s="205"/>
      <c r="H18" s="33"/>
    </row>
    <row r="19" spans="1:12" ht="30" customHeight="1" x14ac:dyDescent="0.3">
      <c r="A19" s="191" t="s">
        <v>148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553</v>
      </c>
      <c r="H19" s="33" t="str">
        <f t="shared" si="1"/>
        <v/>
      </c>
    </row>
    <row r="20" spans="1:12" s="204" customFormat="1" x14ac:dyDescent="0.3">
      <c r="A20" s="200"/>
      <c r="B20" s="344"/>
      <c r="C20" s="345"/>
      <c r="D20" s="345"/>
      <c r="E20" s="345"/>
      <c r="F20" s="203"/>
      <c r="G20" s="203"/>
      <c r="H20" s="33"/>
    </row>
    <row r="21" spans="1:12" ht="30" customHeight="1" x14ac:dyDescent="0.3">
      <c r="A21" s="191" t="s">
        <v>174</v>
      </c>
      <c r="B21" s="608" t="s">
        <v>949</v>
      </c>
      <c r="C21" s="265" t="s">
        <v>950</v>
      </c>
      <c r="D21" s="265" t="s">
        <v>950</v>
      </c>
      <c r="E21" s="265" t="s">
        <v>951</v>
      </c>
      <c r="F21" s="189"/>
      <c r="G21" s="99" t="s">
        <v>551</v>
      </c>
      <c r="H21" s="33" t="str">
        <f t="shared" si="1"/>
        <v/>
      </c>
    </row>
    <row r="22" spans="1:12" x14ac:dyDescent="0.3">
      <c r="A22" s="200"/>
      <c r="B22" s="344"/>
      <c r="C22" s="345"/>
      <c r="D22" s="345"/>
      <c r="E22" s="345"/>
      <c r="F22" s="203"/>
      <c r="G22" s="203"/>
    </row>
    <row r="23" spans="1:12" ht="26.4" x14ac:dyDescent="0.3">
      <c r="A23" s="191" t="s">
        <v>144</v>
      </c>
      <c r="B23" s="193" t="s">
        <v>1310</v>
      </c>
      <c r="C23" s="115" t="s">
        <v>1311</v>
      </c>
      <c r="D23" s="115" t="s">
        <v>1311</v>
      </c>
      <c r="E23" s="115" t="s">
        <v>1312</v>
      </c>
      <c r="F23" s="607"/>
      <c r="G23" s="99"/>
      <c r="H23" s="33" t="str">
        <f t="shared" si="1"/>
        <v/>
      </c>
    </row>
    <row r="24" spans="1:12" x14ac:dyDescent="0.3">
      <c r="B24" s="343"/>
      <c r="C24" s="272"/>
      <c r="D24" s="272"/>
      <c r="E24" s="272"/>
    </row>
    <row r="25" spans="1:12" x14ac:dyDescent="0.3">
      <c r="A25" s="185" t="s">
        <v>530</v>
      </c>
    </row>
    <row r="29" spans="1:12" x14ac:dyDescent="0.3">
      <c r="B29" s="193" t="s">
        <v>944</v>
      </c>
      <c r="C29" s="115" t="s">
        <v>952</v>
      </c>
      <c r="D29" s="115" t="s">
        <v>952</v>
      </c>
      <c r="E29" s="99" t="s">
        <v>337</v>
      </c>
    </row>
    <row r="30" spans="1:12" ht="15" customHeight="1" x14ac:dyDescent="0.3"/>
    <row r="33" ht="15" customHeight="1" x14ac:dyDescent="0.3"/>
  </sheetData>
  <mergeCells count="1">
    <mergeCell ref="L10:L11"/>
  </mergeCells>
  <dataValidations count="1">
    <dataValidation type="list" allowBlank="1" showInputMessage="1" showErrorMessage="1" sqref="B4 B9" xr:uid="{CBD0F3D0-9E6B-4057-BE6A-3917AF69A5DA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7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44"/>
  <sheetViews>
    <sheetView view="pageBreakPreview" zoomScale="60" zoomScaleNormal="100" workbookViewId="0">
      <selection activeCell="C8" sqref="C8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816" t="s">
        <v>149</v>
      </c>
      <c r="B1" s="816"/>
      <c r="C1" s="816"/>
      <c r="D1" s="816"/>
      <c r="H1"/>
      <c r="I1"/>
      <c r="J1"/>
      <c r="K1"/>
    </row>
    <row r="2" spans="1:19" ht="81" customHeight="1" x14ac:dyDescent="0.3">
      <c r="A2" s="35" t="s">
        <v>143</v>
      </c>
      <c r="B2" s="394" t="s">
        <v>956</v>
      </c>
      <c r="C2" s="395" t="s">
        <v>758</v>
      </c>
      <c r="D2" s="255" t="s">
        <v>957</v>
      </c>
      <c r="E2" s="255" t="s">
        <v>759</v>
      </c>
      <c r="F2" s="35" t="s">
        <v>150</v>
      </c>
      <c r="G2" s="43" t="s">
        <v>71</v>
      </c>
      <c r="H2"/>
      <c r="I2"/>
      <c r="J2"/>
      <c r="K2"/>
    </row>
    <row r="3" spans="1:19" ht="54.75" customHeight="1" thickBot="1" x14ac:dyDescent="0.35">
      <c r="A3" s="34" t="s">
        <v>144</v>
      </c>
      <c r="B3" s="396" t="s">
        <v>1323</v>
      </c>
      <c r="C3" s="396"/>
      <c r="D3" s="255" t="s">
        <v>1324</v>
      </c>
      <c r="F3" s="36" t="s">
        <v>151</v>
      </c>
      <c r="G3" s="44">
        <v>2024</v>
      </c>
    </row>
    <row r="4" spans="1:19" ht="55.5" customHeight="1" x14ac:dyDescent="0.3">
      <c r="A4" s="34" t="s">
        <v>145</v>
      </c>
      <c r="B4" s="396" t="s">
        <v>1323</v>
      </c>
      <c r="C4" s="396"/>
      <c r="D4" s="255" t="s">
        <v>1324</v>
      </c>
    </row>
    <row r="5" spans="1:19" s="96" customFormat="1" ht="66.75" customHeight="1" x14ac:dyDescent="0.3">
      <c r="A5" s="171" t="s">
        <v>152</v>
      </c>
      <c r="B5" s="172" t="s">
        <v>863</v>
      </c>
      <c r="C5" s="172"/>
      <c r="D5" s="255" t="s">
        <v>959</v>
      </c>
      <c r="E5" s="605" t="s">
        <v>824</v>
      </c>
      <c r="F5" s="606">
        <v>2</v>
      </c>
      <c r="G5" s="97"/>
    </row>
    <row r="6" spans="1:19" ht="145.19999999999999" x14ac:dyDescent="0.3">
      <c r="A6" s="171" t="s">
        <v>153</v>
      </c>
      <c r="B6" s="172" t="s">
        <v>1308</v>
      </c>
      <c r="C6" s="172" t="s">
        <v>1327</v>
      </c>
      <c r="D6" s="397"/>
    </row>
    <row r="7" spans="1:19" x14ac:dyDescent="0.25">
      <c r="A7" s="171" t="s">
        <v>548</v>
      </c>
      <c r="B7" s="398" t="s">
        <v>1067</v>
      </c>
      <c r="C7" s="398"/>
      <c r="D7" s="397"/>
    </row>
    <row r="8" spans="1:19" ht="79.2" x14ac:dyDescent="0.3">
      <c r="A8" s="34" t="s">
        <v>148</v>
      </c>
      <c r="B8" s="396" t="s">
        <v>1325</v>
      </c>
      <c r="C8" s="396"/>
      <c r="D8" s="255" t="s">
        <v>1326</v>
      </c>
    </row>
    <row r="9" spans="1:19" ht="13.8" thickBot="1" x14ac:dyDescent="0.35">
      <c r="A9" s="36" t="s">
        <v>154</v>
      </c>
      <c r="B9" s="383" t="s">
        <v>1309</v>
      </c>
      <c r="C9" s="383" t="s">
        <v>1923</v>
      </c>
      <c r="D9" s="384" t="s">
        <v>64</v>
      </c>
    </row>
    <row r="11" spans="1:19" ht="13.8" thickBot="1" x14ac:dyDescent="0.35">
      <c r="A11" s="37"/>
      <c r="B11" s="98"/>
      <c r="C11" s="98"/>
      <c r="D11" s="37"/>
    </row>
    <row r="12" spans="1:19" ht="79.2" x14ac:dyDescent="0.3">
      <c r="A12" s="256" t="s">
        <v>94</v>
      </c>
      <c r="B12" s="399" t="s">
        <v>995</v>
      </c>
      <c r="C12" s="400" t="s">
        <v>162</v>
      </c>
      <c r="D12" s="401">
        <v>45320</v>
      </c>
    </row>
    <row r="13" spans="1:19" ht="16.2" customHeight="1" thickBot="1" x14ac:dyDescent="0.35">
      <c r="A13" s="257" t="s">
        <v>155</v>
      </c>
      <c r="B13" s="402">
        <v>45380</v>
      </c>
      <c r="C13" s="403" t="s">
        <v>708</v>
      </c>
      <c r="D13" s="404">
        <v>45320</v>
      </c>
      <c r="G13" s="815" t="s">
        <v>1307</v>
      </c>
      <c r="H13" s="815"/>
      <c r="I13" s="815"/>
      <c r="S13" s="437" t="s">
        <v>1182</v>
      </c>
    </row>
    <row r="14" spans="1:19" x14ac:dyDescent="0.3">
      <c r="A14" s="275" t="s">
        <v>710</v>
      </c>
      <c r="B14" s="404">
        <v>45320</v>
      </c>
      <c r="C14" s="405" t="s">
        <v>709</v>
      </c>
      <c r="D14" s="404">
        <v>45320</v>
      </c>
      <c r="G14" s="815"/>
      <c r="H14" s="815"/>
      <c r="I14" s="815"/>
      <c r="S14" s="437">
        <v>1</v>
      </c>
    </row>
    <row r="15" spans="1:19" ht="20.25" customHeight="1" thickBot="1" x14ac:dyDescent="0.35">
      <c r="A15" s="258" t="s">
        <v>156</v>
      </c>
      <c r="B15" s="406" t="s">
        <v>996</v>
      </c>
      <c r="C15" s="407" t="s">
        <v>960</v>
      </c>
      <c r="D15" s="404">
        <v>45320</v>
      </c>
      <c r="G15" s="604" t="s">
        <v>347</v>
      </c>
      <c r="H15" s="604" t="s">
        <v>998</v>
      </c>
      <c r="I15" s="604" t="s">
        <v>997</v>
      </c>
      <c r="S15" s="437">
        <v>0</v>
      </c>
    </row>
    <row r="16" spans="1:19" ht="13.8" x14ac:dyDescent="0.3">
      <c r="A16" s="38"/>
      <c r="B16" s="39"/>
      <c r="C16" s="435" t="s">
        <v>961</v>
      </c>
      <c r="D16" s="436">
        <v>45322</v>
      </c>
      <c r="G16" s="604"/>
      <c r="H16" s="604"/>
      <c r="I16" s="604" t="s">
        <v>1182</v>
      </c>
      <c r="S16" s="437"/>
    </row>
    <row r="17" spans="1:9" x14ac:dyDescent="0.3">
      <c r="B17" s="434"/>
      <c r="C17" s="172"/>
      <c r="D17" s="437"/>
      <c r="F17" s="32"/>
      <c r="G17" s="33"/>
    </row>
    <row r="18" spans="1:9" x14ac:dyDescent="0.3">
      <c r="A18" s="439" t="s">
        <v>1009</v>
      </c>
      <c r="B18" s="442">
        <v>1</v>
      </c>
      <c r="C18" s="441">
        <v>45354</v>
      </c>
      <c r="D18" s="440" t="s">
        <v>1015</v>
      </c>
      <c r="E18" s="440" t="s">
        <v>724</v>
      </c>
      <c r="F18" s="32"/>
    </row>
    <row r="19" spans="1:9" x14ac:dyDescent="0.3">
      <c r="A19" s="439" t="s">
        <v>1010</v>
      </c>
      <c r="B19" s="442">
        <v>2</v>
      </c>
      <c r="C19" s="441">
        <v>45354</v>
      </c>
      <c r="D19" s="440" t="s">
        <v>1016</v>
      </c>
      <c r="E19" s="440" t="s">
        <v>724</v>
      </c>
      <c r="F19" s="32"/>
    </row>
    <row r="20" spans="1:9" x14ac:dyDescent="0.3">
      <c r="A20" s="439" t="s">
        <v>1013</v>
      </c>
      <c r="B20" s="442">
        <v>3</v>
      </c>
      <c r="C20" s="441">
        <v>45354</v>
      </c>
      <c r="D20" s="440" t="s">
        <v>1017</v>
      </c>
      <c r="E20" s="440" t="s">
        <v>724</v>
      </c>
      <c r="F20" s="32"/>
    </row>
    <row r="21" spans="1:9" x14ac:dyDescent="0.3">
      <c r="A21" s="439" t="s">
        <v>1014</v>
      </c>
      <c r="B21" s="442">
        <v>4</v>
      </c>
      <c r="C21" s="441">
        <v>45354</v>
      </c>
      <c r="D21" s="440" t="s">
        <v>1018</v>
      </c>
      <c r="E21" s="440" t="s">
        <v>724</v>
      </c>
      <c r="F21" s="32"/>
    </row>
    <row r="22" spans="1:9" x14ac:dyDescent="0.3">
      <c r="A22" s="439" t="s">
        <v>1007</v>
      </c>
      <c r="B22" s="442">
        <v>5</v>
      </c>
      <c r="C22" s="441">
        <v>45354</v>
      </c>
      <c r="D22" s="440" t="s">
        <v>1177</v>
      </c>
      <c r="E22" s="440" t="s">
        <v>724</v>
      </c>
      <c r="F22" s="32"/>
    </row>
    <row r="23" spans="1:9" x14ac:dyDescent="0.3">
      <c r="A23" s="438"/>
      <c r="D23" s="437"/>
      <c r="F23" s="32"/>
    </row>
    <row r="24" spans="1:9" x14ac:dyDescent="0.3">
      <c r="A24" s="439" t="s">
        <v>1011</v>
      </c>
      <c r="B24" s="442">
        <v>1</v>
      </c>
      <c r="C24" s="441">
        <v>45354</v>
      </c>
      <c r="D24" s="440" t="s">
        <v>1015</v>
      </c>
      <c r="E24" s="440" t="s">
        <v>724</v>
      </c>
      <c r="F24" s="32"/>
    </row>
    <row r="25" spans="1:9" x14ac:dyDescent="0.3">
      <c r="A25" s="439" t="s">
        <v>1012</v>
      </c>
      <c r="B25" s="442">
        <v>2</v>
      </c>
      <c r="C25" s="441">
        <v>45354</v>
      </c>
      <c r="D25" s="440" t="s">
        <v>1016</v>
      </c>
      <c r="E25" s="440" t="s">
        <v>724</v>
      </c>
      <c r="F25" s="32"/>
    </row>
    <row r="26" spans="1:9" ht="12" customHeight="1" x14ac:dyDescent="0.3">
      <c r="A26" s="439" t="s">
        <v>1019</v>
      </c>
      <c r="B26" s="442">
        <v>3</v>
      </c>
      <c r="C26" s="441">
        <v>45354</v>
      </c>
      <c r="D26" s="440" t="s">
        <v>1017</v>
      </c>
      <c r="E26" s="440" t="s">
        <v>724</v>
      </c>
      <c r="F26" s="32"/>
    </row>
    <row r="27" spans="1:9" x14ac:dyDescent="0.3">
      <c r="A27" s="439" t="s">
        <v>1020</v>
      </c>
      <c r="B27" s="442">
        <v>4</v>
      </c>
      <c r="C27" s="441">
        <v>45354</v>
      </c>
      <c r="D27" s="440" t="s">
        <v>1018</v>
      </c>
      <c r="E27" s="440" t="s">
        <v>724</v>
      </c>
      <c r="F27" s="32"/>
    </row>
    <row r="28" spans="1:9" x14ac:dyDescent="0.3">
      <c r="A28" s="439" t="s">
        <v>1008</v>
      </c>
      <c r="B28" s="442">
        <v>5</v>
      </c>
      <c r="C28" s="441">
        <v>45354</v>
      </c>
      <c r="D28" s="440" t="s">
        <v>1177</v>
      </c>
      <c r="E28" s="440" t="s">
        <v>724</v>
      </c>
      <c r="F28" s="32"/>
    </row>
    <row r="29" spans="1:9" ht="15" customHeight="1" x14ac:dyDescent="0.3"/>
    <row r="30" spans="1:9" ht="48" customHeight="1" x14ac:dyDescent="0.3">
      <c r="A30" s="33" t="s">
        <v>1029</v>
      </c>
      <c r="B30" s="589"/>
      <c r="C30" s="443">
        <v>45352</v>
      </c>
      <c r="D30" s="441">
        <v>45354</v>
      </c>
      <c r="E30" s="108" t="s">
        <v>347</v>
      </c>
      <c r="F30" s="817" t="s">
        <v>1032</v>
      </c>
      <c r="G30" s="818"/>
      <c r="H30" s="818"/>
      <c r="I30" s="819"/>
    </row>
    <row r="31" spans="1:9" ht="13.2" customHeight="1" x14ac:dyDescent="0.3">
      <c r="A31" s="33" t="s">
        <v>1030</v>
      </c>
      <c r="B31" s="589"/>
      <c r="C31" s="443">
        <v>45352</v>
      </c>
      <c r="D31" s="441">
        <v>45354</v>
      </c>
      <c r="E31" s="108" t="s">
        <v>347</v>
      </c>
      <c r="F31" s="817" t="s">
        <v>1035</v>
      </c>
      <c r="G31" s="818"/>
      <c r="H31" s="818"/>
      <c r="I31" s="819"/>
    </row>
    <row r="32" spans="1:9" ht="15" customHeight="1" x14ac:dyDescent="0.3"/>
    <row r="33" spans="1:9" ht="13.8" thickBot="1" x14ac:dyDescent="0.35"/>
    <row r="34" spans="1:9" ht="26.4" customHeight="1" x14ac:dyDescent="0.3">
      <c r="A34" s="820" t="s">
        <v>1568</v>
      </c>
      <c r="B34" s="821"/>
      <c r="C34" s="821"/>
      <c r="D34" s="821"/>
      <c r="E34" s="821"/>
      <c r="F34" s="821"/>
      <c r="G34" s="821"/>
      <c r="H34" s="821"/>
      <c r="I34" s="822"/>
    </row>
    <row r="35" spans="1:9" ht="17.399999999999999" x14ac:dyDescent="0.3">
      <c r="A35" s="766"/>
      <c r="B35" s="767" t="s">
        <v>1569</v>
      </c>
      <c r="I35" s="768"/>
    </row>
    <row r="36" spans="1:9" ht="92.4" x14ac:dyDescent="0.3">
      <c r="A36" s="766"/>
      <c r="B36" s="32" t="s">
        <v>1464</v>
      </c>
      <c r="I36" s="768"/>
    </row>
    <row r="37" spans="1:9" ht="13.8" x14ac:dyDescent="0.25">
      <c r="A37" s="769"/>
      <c r="B37" s="172" t="s">
        <v>1579</v>
      </c>
      <c r="C37" s="32" t="s">
        <v>1578</v>
      </c>
      <c r="E37" s="770" t="s">
        <v>1573</v>
      </c>
      <c r="F37" s="676">
        <v>15</v>
      </c>
      <c r="G37" s="676">
        <v>9</v>
      </c>
      <c r="H37" s="676">
        <v>2024</v>
      </c>
      <c r="I37" s="768"/>
    </row>
    <row r="38" spans="1:9" ht="13.8" x14ac:dyDescent="0.25">
      <c r="A38" s="771" t="s">
        <v>1302</v>
      </c>
      <c r="B38" s="437" t="s">
        <v>1309</v>
      </c>
      <c r="C38" s="32">
        <v>2</v>
      </c>
      <c r="E38" s="770" t="s">
        <v>1574</v>
      </c>
      <c r="F38" s="676">
        <v>2</v>
      </c>
      <c r="G38" s="676">
        <v>9</v>
      </c>
      <c r="H38" s="676">
        <v>2024</v>
      </c>
      <c r="I38" s="768"/>
    </row>
    <row r="39" spans="1:9" x14ac:dyDescent="0.3">
      <c r="A39" s="771" t="s">
        <v>908</v>
      </c>
      <c r="B39" s="437" t="s">
        <v>1309</v>
      </c>
      <c r="C39" s="32">
        <v>2</v>
      </c>
      <c r="I39" s="768"/>
    </row>
    <row r="40" spans="1:9" x14ac:dyDescent="0.3">
      <c r="A40" s="771" t="s">
        <v>854</v>
      </c>
      <c r="B40" s="437" t="s">
        <v>1309</v>
      </c>
      <c r="C40" s="32">
        <v>1</v>
      </c>
      <c r="E40" s="770" t="s">
        <v>1575</v>
      </c>
      <c r="F40" s="678" t="s">
        <v>1182</v>
      </c>
      <c r="G40" s="678">
        <v>10</v>
      </c>
      <c r="H40" s="678">
        <v>15</v>
      </c>
      <c r="I40" s="768"/>
    </row>
    <row r="41" spans="1:9" x14ac:dyDescent="0.3">
      <c r="A41" s="771" t="s">
        <v>1571</v>
      </c>
      <c r="B41" s="437" t="s">
        <v>1309</v>
      </c>
      <c r="C41" s="32">
        <v>1</v>
      </c>
      <c r="F41" s="678" t="s">
        <v>1182</v>
      </c>
      <c r="G41" s="678">
        <v>10</v>
      </c>
      <c r="H41" s="678">
        <v>15</v>
      </c>
      <c r="I41" s="768"/>
    </row>
    <row r="42" spans="1:9" x14ac:dyDescent="0.3">
      <c r="A42" s="766"/>
      <c r="F42" s="678" t="s">
        <v>1182</v>
      </c>
      <c r="G42" s="678">
        <v>10</v>
      </c>
      <c r="H42" s="678">
        <v>15</v>
      </c>
      <c r="I42" s="768"/>
    </row>
    <row r="43" spans="1:9" x14ac:dyDescent="0.3">
      <c r="A43" s="766"/>
      <c r="F43" s="678" t="s">
        <v>1182</v>
      </c>
      <c r="G43" s="678">
        <v>20</v>
      </c>
      <c r="H43" s="678">
        <v>50</v>
      </c>
      <c r="I43" s="768"/>
    </row>
    <row r="44" spans="1:9" ht="13.8" thickBot="1" x14ac:dyDescent="0.35">
      <c r="A44" s="772"/>
      <c r="B44" s="773"/>
      <c r="C44" s="773"/>
      <c r="D44" s="774"/>
      <c r="E44" s="774"/>
      <c r="F44" s="774"/>
      <c r="G44" s="773"/>
      <c r="H44" s="774"/>
      <c r="I44" s="775"/>
    </row>
  </sheetData>
  <mergeCells count="5">
    <mergeCell ref="A1:D1"/>
    <mergeCell ref="F30:I30"/>
    <mergeCell ref="F31:I31"/>
    <mergeCell ref="G13:I14"/>
    <mergeCell ref="A34:I34"/>
  </mergeCells>
  <conditionalFormatting sqref="G16:I16">
    <cfRule type="cellIs" dxfId="109" priority="1" operator="equal">
      <formula>""</formula>
    </cfRule>
    <cfRule type="cellIs" dxfId="108" priority="2" operator="equal">
      <formula>1</formula>
    </cfRule>
    <cfRule type="cellIs" dxfId="107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35" firstPageNumber="0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65489-86BE-4AF6-892F-A03592326971}">
  <sheetPr>
    <tabColor theme="8" tint="0.79998168889431442"/>
  </sheetPr>
  <dimension ref="A1:AJ56"/>
  <sheetViews>
    <sheetView view="pageBreakPreview" topLeftCell="A10" zoomScale="80" zoomScaleNormal="95" zoomScaleSheetLayoutView="80" workbookViewId="0">
      <selection activeCell="V24" sqref="V24:Z24"/>
    </sheetView>
  </sheetViews>
  <sheetFormatPr defaultColWidth="8.88671875" defaultRowHeight="13.2" x14ac:dyDescent="0.25"/>
  <cols>
    <col min="1" max="1" width="1.44140625" style="680" customWidth="1"/>
    <col min="2" max="2" width="4.88671875" style="680" customWidth="1"/>
    <col min="3" max="5" width="4.44140625" style="680" customWidth="1"/>
    <col min="6" max="6" width="6" style="680" customWidth="1"/>
    <col min="7" max="7" width="4.44140625" style="680" customWidth="1"/>
    <col min="8" max="19" width="4.88671875" style="680" customWidth="1"/>
    <col min="20" max="28" width="4.44140625" style="680" customWidth="1"/>
    <col min="29" max="29" width="6.88671875" style="680" customWidth="1"/>
    <col min="30" max="30" width="11.109375" style="680" customWidth="1"/>
    <col min="31" max="31" width="8.88671875" style="680"/>
    <col min="32" max="32" width="24.44140625" style="680" customWidth="1"/>
    <col min="33" max="35" width="8.88671875" style="680"/>
    <col min="36" max="36" width="54.33203125" style="680" customWidth="1"/>
    <col min="37" max="257" width="8.88671875" style="680"/>
    <col min="258" max="258" width="4.88671875" style="680" customWidth="1"/>
    <col min="259" max="286" width="4.44140625" style="680" customWidth="1"/>
    <col min="287" max="513" width="8.88671875" style="680"/>
    <col min="514" max="514" width="4.88671875" style="680" customWidth="1"/>
    <col min="515" max="542" width="4.44140625" style="680" customWidth="1"/>
    <col min="543" max="769" width="8.88671875" style="680"/>
    <col min="770" max="770" width="4.88671875" style="680" customWidth="1"/>
    <col min="771" max="798" width="4.44140625" style="680" customWidth="1"/>
    <col min="799" max="1025" width="8.88671875" style="680"/>
    <col min="1026" max="1026" width="4.88671875" style="680" customWidth="1"/>
    <col min="1027" max="1054" width="4.44140625" style="680" customWidth="1"/>
    <col min="1055" max="1281" width="8.88671875" style="680"/>
    <col min="1282" max="1282" width="4.88671875" style="680" customWidth="1"/>
    <col min="1283" max="1310" width="4.44140625" style="680" customWidth="1"/>
    <col min="1311" max="1537" width="8.88671875" style="680"/>
    <col min="1538" max="1538" width="4.88671875" style="680" customWidth="1"/>
    <col min="1539" max="1566" width="4.44140625" style="680" customWidth="1"/>
    <col min="1567" max="1793" width="8.88671875" style="680"/>
    <col min="1794" max="1794" width="4.88671875" style="680" customWidth="1"/>
    <col min="1795" max="1822" width="4.44140625" style="680" customWidth="1"/>
    <col min="1823" max="2049" width="8.88671875" style="680"/>
    <col min="2050" max="2050" width="4.88671875" style="680" customWidth="1"/>
    <col min="2051" max="2078" width="4.44140625" style="680" customWidth="1"/>
    <col min="2079" max="2305" width="8.88671875" style="680"/>
    <col min="2306" max="2306" width="4.88671875" style="680" customWidth="1"/>
    <col min="2307" max="2334" width="4.44140625" style="680" customWidth="1"/>
    <col min="2335" max="2561" width="8.88671875" style="680"/>
    <col min="2562" max="2562" width="4.88671875" style="680" customWidth="1"/>
    <col min="2563" max="2590" width="4.44140625" style="680" customWidth="1"/>
    <col min="2591" max="2817" width="8.88671875" style="680"/>
    <col min="2818" max="2818" width="4.88671875" style="680" customWidth="1"/>
    <col min="2819" max="2846" width="4.44140625" style="680" customWidth="1"/>
    <col min="2847" max="3073" width="8.88671875" style="680"/>
    <col min="3074" max="3074" width="4.88671875" style="680" customWidth="1"/>
    <col min="3075" max="3102" width="4.44140625" style="680" customWidth="1"/>
    <col min="3103" max="3329" width="8.88671875" style="680"/>
    <col min="3330" max="3330" width="4.88671875" style="680" customWidth="1"/>
    <col min="3331" max="3358" width="4.44140625" style="680" customWidth="1"/>
    <col min="3359" max="3585" width="8.88671875" style="680"/>
    <col min="3586" max="3586" width="4.88671875" style="680" customWidth="1"/>
    <col min="3587" max="3614" width="4.44140625" style="680" customWidth="1"/>
    <col min="3615" max="3841" width="8.88671875" style="680"/>
    <col min="3842" max="3842" width="4.88671875" style="680" customWidth="1"/>
    <col min="3843" max="3870" width="4.44140625" style="680" customWidth="1"/>
    <col min="3871" max="4097" width="8.88671875" style="680"/>
    <col min="4098" max="4098" width="4.88671875" style="680" customWidth="1"/>
    <col min="4099" max="4126" width="4.44140625" style="680" customWidth="1"/>
    <col min="4127" max="4353" width="8.88671875" style="680"/>
    <col min="4354" max="4354" width="4.88671875" style="680" customWidth="1"/>
    <col min="4355" max="4382" width="4.44140625" style="680" customWidth="1"/>
    <col min="4383" max="4609" width="8.88671875" style="680"/>
    <col min="4610" max="4610" width="4.88671875" style="680" customWidth="1"/>
    <col min="4611" max="4638" width="4.44140625" style="680" customWidth="1"/>
    <col min="4639" max="4865" width="8.88671875" style="680"/>
    <col min="4866" max="4866" width="4.88671875" style="680" customWidth="1"/>
    <col min="4867" max="4894" width="4.44140625" style="680" customWidth="1"/>
    <col min="4895" max="5121" width="8.88671875" style="680"/>
    <col min="5122" max="5122" width="4.88671875" style="680" customWidth="1"/>
    <col min="5123" max="5150" width="4.44140625" style="680" customWidth="1"/>
    <col min="5151" max="5377" width="8.88671875" style="680"/>
    <col min="5378" max="5378" width="4.88671875" style="680" customWidth="1"/>
    <col min="5379" max="5406" width="4.44140625" style="680" customWidth="1"/>
    <col min="5407" max="5633" width="8.88671875" style="680"/>
    <col min="5634" max="5634" width="4.88671875" style="680" customWidth="1"/>
    <col min="5635" max="5662" width="4.44140625" style="680" customWidth="1"/>
    <col min="5663" max="5889" width="8.88671875" style="680"/>
    <col min="5890" max="5890" width="4.88671875" style="680" customWidth="1"/>
    <col min="5891" max="5918" width="4.44140625" style="680" customWidth="1"/>
    <col min="5919" max="6145" width="8.88671875" style="680"/>
    <col min="6146" max="6146" width="4.88671875" style="680" customWidth="1"/>
    <col min="6147" max="6174" width="4.44140625" style="680" customWidth="1"/>
    <col min="6175" max="6401" width="8.88671875" style="680"/>
    <col min="6402" max="6402" width="4.88671875" style="680" customWidth="1"/>
    <col min="6403" max="6430" width="4.44140625" style="680" customWidth="1"/>
    <col min="6431" max="6657" width="8.88671875" style="680"/>
    <col min="6658" max="6658" width="4.88671875" style="680" customWidth="1"/>
    <col min="6659" max="6686" width="4.44140625" style="680" customWidth="1"/>
    <col min="6687" max="6913" width="8.88671875" style="680"/>
    <col min="6914" max="6914" width="4.88671875" style="680" customWidth="1"/>
    <col min="6915" max="6942" width="4.44140625" style="680" customWidth="1"/>
    <col min="6943" max="7169" width="8.88671875" style="680"/>
    <col min="7170" max="7170" width="4.88671875" style="680" customWidth="1"/>
    <col min="7171" max="7198" width="4.44140625" style="680" customWidth="1"/>
    <col min="7199" max="7425" width="8.88671875" style="680"/>
    <col min="7426" max="7426" width="4.88671875" style="680" customWidth="1"/>
    <col min="7427" max="7454" width="4.44140625" style="680" customWidth="1"/>
    <col min="7455" max="7681" width="8.88671875" style="680"/>
    <col min="7682" max="7682" width="4.88671875" style="680" customWidth="1"/>
    <col min="7683" max="7710" width="4.44140625" style="680" customWidth="1"/>
    <col min="7711" max="7937" width="8.88671875" style="680"/>
    <col min="7938" max="7938" width="4.88671875" style="680" customWidth="1"/>
    <col min="7939" max="7966" width="4.44140625" style="680" customWidth="1"/>
    <col min="7967" max="8193" width="8.88671875" style="680"/>
    <col min="8194" max="8194" width="4.88671875" style="680" customWidth="1"/>
    <col min="8195" max="8222" width="4.44140625" style="680" customWidth="1"/>
    <col min="8223" max="8449" width="8.88671875" style="680"/>
    <col min="8450" max="8450" width="4.88671875" style="680" customWidth="1"/>
    <col min="8451" max="8478" width="4.44140625" style="680" customWidth="1"/>
    <col min="8479" max="8705" width="8.88671875" style="680"/>
    <col min="8706" max="8706" width="4.88671875" style="680" customWidth="1"/>
    <col min="8707" max="8734" width="4.44140625" style="680" customWidth="1"/>
    <col min="8735" max="8961" width="8.88671875" style="680"/>
    <col min="8962" max="8962" width="4.88671875" style="680" customWidth="1"/>
    <col min="8963" max="8990" width="4.44140625" style="680" customWidth="1"/>
    <col min="8991" max="9217" width="8.88671875" style="680"/>
    <col min="9218" max="9218" width="4.88671875" style="680" customWidth="1"/>
    <col min="9219" max="9246" width="4.44140625" style="680" customWidth="1"/>
    <col min="9247" max="9473" width="8.88671875" style="680"/>
    <col min="9474" max="9474" width="4.88671875" style="680" customWidth="1"/>
    <col min="9475" max="9502" width="4.44140625" style="680" customWidth="1"/>
    <col min="9503" max="9729" width="8.88671875" style="680"/>
    <col min="9730" max="9730" width="4.88671875" style="680" customWidth="1"/>
    <col min="9731" max="9758" width="4.44140625" style="680" customWidth="1"/>
    <col min="9759" max="9985" width="8.88671875" style="680"/>
    <col min="9986" max="9986" width="4.88671875" style="680" customWidth="1"/>
    <col min="9987" max="10014" width="4.44140625" style="680" customWidth="1"/>
    <col min="10015" max="10241" width="8.88671875" style="680"/>
    <col min="10242" max="10242" width="4.88671875" style="680" customWidth="1"/>
    <col min="10243" max="10270" width="4.44140625" style="680" customWidth="1"/>
    <col min="10271" max="10497" width="8.88671875" style="680"/>
    <col min="10498" max="10498" width="4.88671875" style="680" customWidth="1"/>
    <col min="10499" max="10526" width="4.44140625" style="680" customWidth="1"/>
    <col min="10527" max="10753" width="8.88671875" style="680"/>
    <col min="10754" max="10754" width="4.88671875" style="680" customWidth="1"/>
    <col min="10755" max="10782" width="4.44140625" style="680" customWidth="1"/>
    <col min="10783" max="11009" width="8.88671875" style="680"/>
    <col min="11010" max="11010" width="4.88671875" style="680" customWidth="1"/>
    <col min="11011" max="11038" width="4.44140625" style="680" customWidth="1"/>
    <col min="11039" max="11265" width="8.88671875" style="680"/>
    <col min="11266" max="11266" width="4.88671875" style="680" customWidth="1"/>
    <col min="11267" max="11294" width="4.44140625" style="680" customWidth="1"/>
    <col min="11295" max="11521" width="8.88671875" style="680"/>
    <col min="11522" max="11522" width="4.88671875" style="680" customWidth="1"/>
    <col min="11523" max="11550" width="4.44140625" style="680" customWidth="1"/>
    <col min="11551" max="11777" width="8.88671875" style="680"/>
    <col min="11778" max="11778" width="4.88671875" style="680" customWidth="1"/>
    <col min="11779" max="11806" width="4.44140625" style="680" customWidth="1"/>
    <col min="11807" max="12033" width="8.88671875" style="680"/>
    <col min="12034" max="12034" width="4.88671875" style="680" customWidth="1"/>
    <col min="12035" max="12062" width="4.44140625" style="680" customWidth="1"/>
    <col min="12063" max="12289" width="8.88671875" style="680"/>
    <col min="12290" max="12290" width="4.88671875" style="680" customWidth="1"/>
    <col min="12291" max="12318" width="4.44140625" style="680" customWidth="1"/>
    <col min="12319" max="12545" width="8.88671875" style="680"/>
    <col min="12546" max="12546" width="4.88671875" style="680" customWidth="1"/>
    <col min="12547" max="12574" width="4.44140625" style="680" customWidth="1"/>
    <col min="12575" max="12801" width="8.88671875" style="680"/>
    <col min="12802" max="12802" width="4.88671875" style="680" customWidth="1"/>
    <col min="12803" max="12830" width="4.44140625" style="680" customWidth="1"/>
    <col min="12831" max="13057" width="8.88671875" style="680"/>
    <col min="13058" max="13058" width="4.88671875" style="680" customWidth="1"/>
    <col min="13059" max="13086" width="4.44140625" style="680" customWidth="1"/>
    <col min="13087" max="13313" width="8.88671875" style="680"/>
    <col min="13314" max="13314" width="4.88671875" style="680" customWidth="1"/>
    <col min="13315" max="13342" width="4.44140625" style="680" customWidth="1"/>
    <col min="13343" max="13569" width="8.88671875" style="680"/>
    <col min="13570" max="13570" width="4.88671875" style="680" customWidth="1"/>
    <col min="13571" max="13598" width="4.44140625" style="680" customWidth="1"/>
    <col min="13599" max="13825" width="8.88671875" style="680"/>
    <col min="13826" max="13826" width="4.88671875" style="680" customWidth="1"/>
    <col min="13827" max="13854" width="4.44140625" style="680" customWidth="1"/>
    <col min="13855" max="14081" width="8.88671875" style="680"/>
    <col min="14082" max="14082" width="4.88671875" style="680" customWidth="1"/>
    <col min="14083" max="14110" width="4.44140625" style="680" customWidth="1"/>
    <col min="14111" max="14337" width="8.88671875" style="680"/>
    <col min="14338" max="14338" width="4.88671875" style="680" customWidth="1"/>
    <col min="14339" max="14366" width="4.44140625" style="680" customWidth="1"/>
    <col min="14367" max="14593" width="8.88671875" style="680"/>
    <col min="14594" max="14594" width="4.88671875" style="680" customWidth="1"/>
    <col min="14595" max="14622" width="4.44140625" style="680" customWidth="1"/>
    <col min="14623" max="14849" width="8.88671875" style="680"/>
    <col min="14850" max="14850" width="4.88671875" style="680" customWidth="1"/>
    <col min="14851" max="14878" width="4.44140625" style="680" customWidth="1"/>
    <col min="14879" max="15105" width="8.88671875" style="680"/>
    <col min="15106" max="15106" width="4.88671875" style="680" customWidth="1"/>
    <col min="15107" max="15134" width="4.44140625" style="680" customWidth="1"/>
    <col min="15135" max="15361" width="8.88671875" style="680"/>
    <col min="15362" max="15362" width="4.88671875" style="680" customWidth="1"/>
    <col min="15363" max="15390" width="4.44140625" style="680" customWidth="1"/>
    <col min="15391" max="15617" width="8.88671875" style="680"/>
    <col min="15618" max="15618" width="4.88671875" style="680" customWidth="1"/>
    <col min="15619" max="15646" width="4.44140625" style="680" customWidth="1"/>
    <col min="15647" max="15873" width="8.88671875" style="680"/>
    <col min="15874" max="15874" width="4.88671875" style="680" customWidth="1"/>
    <col min="15875" max="15902" width="4.44140625" style="680" customWidth="1"/>
    <col min="15903" max="16129" width="8.88671875" style="680"/>
    <col min="16130" max="16130" width="4.88671875" style="680" customWidth="1"/>
    <col min="16131" max="16158" width="4.44140625" style="680" customWidth="1"/>
    <col min="16159" max="16384" width="8.88671875" style="680"/>
  </cols>
  <sheetData>
    <row r="1" spans="1:36" ht="12.75" customHeight="1" x14ac:dyDescent="0.25">
      <c r="W1" s="826"/>
      <c r="X1" s="826"/>
      <c r="Y1" s="826"/>
      <c r="Z1" s="826"/>
      <c r="AA1" s="826"/>
      <c r="AB1" s="826"/>
      <c r="AC1" s="826"/>
      <c r="AD1" s="826"/>
    </row>
    <row r="2" spans="1:36" ht="12.75" customHeight="1" x14ac:dyDescent="0.25">
      <c r="V2" s="826" t="s">
        <v>1580</v>
      </c>
      <c r="W2" s="826"/>
      <c r="X2" s="826"/>
      <c r="Y2" s="826"/>
      <c r="Z2" s="826"/>
      <c r="AA2" s="826"/>
      <c r="AB2" s="826"/>
      <c r="AC2" s="826"/>
    </row>
    <row r="3" spans="1:36" ht="21.75" customHeight="1" x14ac:dyDescent="0.25">
      <c r="AF3" s="681"/>
    </row>
    <row r="4" spans="1:36" ht="21.75" hidden="1" customHeight="1" x14ac:dyDescent="0.25">
      <c r="AF4" s="681"/>
    </row>
    <row r="5" spans="1:36" ht="21.75" hidden="1" customHeight="1" x14ac:dyDescent="0.25">
      <c r="AF5" s="681"/>
    </row>
    <row r="6" spans="1:36" ht="21.75" hidden="1" customHeight="1" x14ac:dyDescent="0.25"/>
    <row r="7" spans="1:36" ht="14.25" customHeight="1" x14ac:dyDescent="0.25"/>
    <row r="8" spans="1:36" ht="15" customHeight="1" x14ac:dyDescent="0.25"/>
    <row r="9" spans="1:36" ht="22.5" customHeight="1" x14ac:dyDescent="0.25">
      <c r="B9" s="828" t="s">
        <v>1581</v>
      </c>
      <c r="C9" s="828"/>
      <c r="D9" s="828"/>
      <c r="E9" s="828"/>
      <c r="F9" s="828"/>
      <c r="G9" s="828"/>
      <c r="H9" s="828"/>
      <c r="I9" s="828"/>
      <c r="J9" s="828"/>
      <c r="K9" s="828"/>
      <c r="L9" s="828"/>
      <c r="M9" s="828"/>
      <c r="N9" s="828"/>
      <c r="O9" s="828"/>
      <c r="P9" s="828"/>
      <c r="Q9" s="828"/>
      <c r="R9" s="828"/>
      <c r="S9" s="828"/>
      <c r="T9" s="828"/>
      <c r="U9" s="828"/>
      <c r="V9" s="828"/>
      <c r="W9" s="828"/>
      <c r="X9" s="828"/>
      <c r="Y9" s="828"/>
      <c r="Z9" s="828"/>
      <c r="AA9" s="828"/>
      <c r="AB9" s="828"/>
      <c r="AC9" s="828"/>
      <c r="AD9" s="828"/>
    </row>
    <row r="10" spans="1:36" ht="22.5" customHeight="1" x14ac:dyDescent="0.4">
      <c r="B10" s="829" t="s">
        <v>1582</v>
      </c>
      <c r="C10" s="829"/>
      <c r="D10" s="829"/>
      <c r="E10" s="829"/>
      <c r="F10" s="829"/>
      <c r="G10" s="829"/>
      <c r="H10" s="829"/>
      <c r="I10" s="829"/>
      <c r="J10" s="829"/>
      <c r="K10" s="829"/>
      <c r="L10" s="829"/>
      <c r="M10" s="829"/>
      <c r="N10" s="829"/>
      <c r="O10" s="829"/>
      <c r="P10" s="829"/>
      <c r="Q10" s="829"/>
      <c r="R10" s="829"/>
      <c r="S10" s="829"/>
      <c r="T10" s="829"/>
      <c r="U10" s="829"/>
      <c r="V10" s="829"/>
      <c r="W10" s="829"/>
      <c r="X10" s="829"/>
      <c r="Y10" s="829"/>
      <c r="Z10" s="829"/>
      <c r="AA10" s="829"/>
      <c r="AB10" s="829"/>
      <c r="AC10" s="829"/>
      <c r="AD10" s="829"/>
    </row>
    <row r="11" spans="1:36" ht="22.5" customHeight="1" x14ac:dyDescent="0.4">
      <c r="B11" s="829" t="s">
        <v>1583</v>
      </c>
      <c r="C11" s="829"/>
      <c r="D11" s="829"/>
      <c r="E11" s="829"/>
      <c r="F11" s="829"/>
      <c r="G11" s="829"/>
      <c r="H11" s="829"/>
      <c r="I11" s="829"/>
      <c r="J11" s="829"/>
      <c r="K11" s="829"/>
      <c r="L11" s="829"/>
      <c r="M11" s="829"/>
      <c r="N11" s="829"/>
      <c r="O11" s="829"/>
      <c r="P11" s="829"/>
      <c r="Q11" s="829"/>
      <c r="R11" s="829"/>
      <c r="S11" s="829"/>
      <c r="T11" s="829"/>
      <c r="U11" s="829"/>
      <c r="V11" s="829"/>
      <c r="W11" s="829"/>
      <c r="X11" s="829"/>
      <c r="Y11" s="829"/>
      <c r="Z11" s="829"/>
      <c r="AA11" s="829"/>
      <c r="AB11" s="829"/>
      <c r="AC11" s="829"/>
      <c r="AD11" s="829"/>
    </row>
    <row r="12" spans="1:36" ht="12.75" customHeight="1" x14ac:dyDescent="0.25">
      <c r="A12" s="682"/>
      <c r="B12" s="682"/>
      <c r="C12" s="682"/>
      <c r="D12" s="682"/>
      <c r="E12" s="682"/>
      <c r="F12" s="682"/>
      <c r="G12" s="682"/>
      <c r="H12" s="682"/>
      <c r="I12" s="682"/>
      <c r="J12" s="682"/>
      <c r="K12" s="682"/>
    </row>
    <row r="13" spans="1:36" ht="12.75" customHeight="1" x14ac:dyDescent="0.25">
      <c r="A13" s="682"/>
      <c r="B13" s="682"/>
      <c r="C13" s="682"/>
      <c r="D13" s="682"/>
      <c r="E13" s="682"/>
      <c r="F13" s="682"/>
      <c r="G13" s="682"/>
      <c r="H13" s="682"/>
      <c r="I13" s="682"/>
      <c r="J13" s="682"/>
      <c r="K13" s="682"/>
    </row>
    <row r="14" spans="1:36" ht="15" customHeight="1" x14ac:dyDescent="0.25">
      <c r="A14" s="682"/>
      <c r="B14" s="682"/>
      <c r="C14" s="682"/>
      <c r="D14" s="682"/>
      <c r="E14" s="682"/>
      <c r="F14" s="682"/>
      <c r="G14" s="682"/>
      <c r="H14" s="682"/>
      <c r="I14" s="682"/>
      <c r="J14" s="682"/>
      <c r="K14" s="682"/>
    </row>
    <row r="15" spans="1:36" ht="12.75" customHeight="1" x14ac:dyDescent="0.25">
      <c r="A15" s="682"/>
      <c r="B15" s="682"/>
      <c r="C15" s="682"/>
      <c r="D15" s="682"/>
      <c r="E15" s="682"/>
      <c r="F15" s="682"/>
      <c r="G15" s="682"/>
      <c r="H15" s="682"/>
      <c r="I15" s="682"/>
      <c r="J15" s="682"/>
      <c r="K15" s="682"/>
    </row>
    <row r="16" spans="1:36" ht="13.8" x14ac:dyDescent="0.25">
      <c r="A16" s="682"/>
      <c r="B16" s="682" t="s">
        <v>1584</v>
      </c>
      <c r="C16" s="682"/>
      <c r="D16" s="682"/>
      <c r="E16" s="682"/>
      <c r="F16" s="682"/>
      <c r="G16" s="830" t="str">
        <f>IF(IFERROR(SEARCH("адрес",ФОРМА!B6,1),0)=0,ФОРМА!B6,MID(ФОРМА!B6,1,FIND("адрес",ФОРМА!B6,1)-5))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</v>
      </c>
      <c r="H16" s="830"/>
      <c r="I16" s="830"/>
      <c r="J16" s="830"/>
      <c r="K16" s="830"/>
      <c r="L16" s="830"/>
      <c r="M16" s="830"/>
      <c r="N16" s="830"/>
      <c r="O16" s="830"/>
      <c r="P16" s="830"/>
      <c r="Q16" s="830"/>
      <c r="R16" s="830"/>
      <c r="S16" s="830"/>
      <c r="T16" s="830"/>
      <c r="U16" s="830"/>
      <c r="V16" s="830"/>
      <c r="W16" s="830"/>
      <c r="X16" s="830"/>
      <c r="Y16" s="830"/>
      <c r="Z16" s="830"/>
      <c r="AA16" s="830"/>
      <c r="AB16" s="830"/>
      <c r="AC16" s="830"/>
      <c r="AJ16" s="683"/>
    </row>
    <row r="17" spans="1:29" ht="34.200000000000003" customHeight="1" x14ac:dyDescent="0.25">
      <c r="A17" s="682"/>
      <c r="B17" s="682"/>
      <c r="C17" s="682"/>
      <c r="D17" s="682"/>
      <c r="E17" s="682"/>
      <c r="F17" s="682"/>
      <c r="G17" s="830"/>
      <c r="H17" s="830"/>
      <c r="I17" s="830"/>
      <c r="J17" s="830"/>
      <c r="K17" s="830"/>
      <c r="L17" s="830"/>
      <c r="M17" s="830"/>
      <c r="N17" s="830"/>
      <c r="O17" s="830"/>
      <c r="P17" s="830"/>
      <c r="Q17" s="830"/>
      <c r="R17" s="830"/>
      <c r="S17" s="830"/>
      <c r="T17" s="830"/>
      <c r="U17" s="830"/>
      <c r="V17" s="830"/>
      <c r="W17" s="830"/>
      <c r="X17" s="830"/>
      <c r="Y17" s="830"/>
      <c r="Z17" s="830"/>
      <c r="AA17" s="830"/>
      <c r="AB17" s="830"/>
      <c r="AC17" s="830"/>
    </row>
    <row r="18" spans="1:29" ht="15.75" customHeight="1" x14ac:dyDescent="0.25">
      <c r="A18" s="682"/>
      <c r="B18" s="682" t="s">
        <v>1585</v>
      </c>
      <c r="C18" s="682"/>
      <c r="D18" s="682"/>
      <c r="E18" s="682"/>
      <c r="F18" s="682"/>
      <c r="G18" s="823" t="str">
        <f>IF(IFERROR(FIND("адрес",ФОРМА!B6,1),0)=0,"Ленинградская область",RIGHT(ФОРМА!B6,LEN(ФОРМА!B6)-FIND("адрес",ФОРМА!B6,1)-7))</f>
        <v>ЛО, Всеволожский район, Всеволожское городское поселение, город Всеволожск, шоссе Южное (22-018070 и др.)</v>
      </c>
      <c r="H18" s="823"/>
      <c r="I18" s="823"/>
      <c r="J18" s="823"/>
      <c r="K18" s="823"/>
      <c r="L18" s="823"/>
      <c r="M18" s="823"/>
      <c r="N18" s="823"/>
      <c r="O18" s="823"/>
      <c r="P18" s="823"/>
      <c r="Q18" s="823"/>
      <c r="R18" s="823"/>
      <c r="S18" s="823"/>
      <c r="T18" s="823"/>
      <c r="U18" s="823"/>
      <c r="V18" s="823"/>
      <c r="W18" s="823"/>
      <c r="X18" s="823"/>
      <c r="Y18" s="823"/>
      <c r="Z18" s="823"/>
      <c r="AA18" s="823"/>
      <c r="AB18" s="823"/>
      <c r="AC18" s="823"/>
    </row>
    <row r="19" spans="1:29" ht="15" customHeight="1" x14ac:dyDescent="0.25">
      <c r="A19" s="682"/>
      <c r="B19" s="682"/>
      <c r="C19" s="682"/>
      <c r="D19" s="682"/>
      <c r="E19" s="682"/>
      <c r="F19" s="682"/>
      <c r="G19" s="823"/>
      <c r="H19" s="823"/>
      <c r="I19" s="823"/>
      <c r="J19" s="823"/>
      <c r="K19" s="823"/>
      <c r="L19" s="823"/>
      <c r="M19" s="823"/>
      <c r="N19" s="823"/>
      <c r="O19" s="823"/>
      <c r="P19" s="823"/>
      <c r="Q19" s="823"/>
      <c r="R19" s="823"/>
      <c r="S19" s="823"/>
      <c r="T19" s="823"/>
      <c r="U19" s="823"/>
      <c r="V19" s="823"/>
      <c r="W19" s="823"/>
      <c r="X19" s="823"/>
      <c r="Y19" s="823"/>
      <c r="Z19" s="823"/>
      <c r="AA19" s="823"/>
      <c r="AB19" s="823"/>
      <c r="AC19" s="823"/>
    </row>
    <row r="20" spans="1:29" ht="16.5" customHeight="1" x14ac:dyDescent="0.3">
      <c r="B20" s="824" t="s">
        <v>1586</v>
      </c>
      <c r="C20" s="824"/>
      <c r="D20" s="824"/>
      <c r="E20" s="824"/>
      <c r="F20" s="824"/>
      <c r="G20" s="684"/>
      <c r="H20" s="684"/>
      <c r="I20" s="684"/>
      <c r="J20" s="684"/>
      <c r="K20" s="684"/>
      <c r="L20" s="684"/>
      <c r="M20" s="684"/>
      <c r="N20" s="684"/>
      <c r="O20" s="684"/>
      <c r="P20" s="684"/>
      <c r="Q20" s="684"/>
      <c r="R20" s="684"/>
      <c r="S20" s="684"/>
      <c r="T20" s="684"/>
      <c r="U20" s="684"/>
      <c r="V20" s="684"/>
      <c r="W20" s="684"/>
      <c r="X20" s="684"/>
      <c r="Y20" s="684"/>
      <c r="Z20" s="684"/>
      <c r="AA20" s="684"/>
      <c r="AB20" s="684"/>
      <c r="AC20" s="684"/>
    </row>
    <row r="21" spans="1:29" ht="33.75" customHeight="1" x14ac:dyDescent="0.35">
      <c r="B21" s="824"/>
      <c r="C21" s="824"/>
      <c r="D21" s="824"/>
      <c r="E21" s="824"/>
      <c r="F21" s="824"/>
      <c r="G21" s="825" t="str">
        <f>ФОРМА!B4</f>
        <v>ООО «Электромонтаж-110»</v>
      </c>
      <c r="H21" s="825"/>
      <c r="I21" s="825"/>
      <c r="J21" s="825"/>
      <c r="K21" s="825"/>
      <c r="L21" s="825"/>
      <c r="M21" s="825"/>
      <c r="N21" s="825"/>
      <c r="O21" s="825"/>
      <c r="P21" s="825"/>
      <c r="Q21" s="825"/>
      <c r="R21" s="825"/>
      <c r="S21" s="825"/>
      <c r="T21" s="825"/>
      <c r="U21" s="825"/>
      <c r="V21" s="825"/>
      <c r="W21" s="825"/>
      <c r="X21" s="825"/>
      <c r="Y21" s="825"/>
      <c r="Z21" s="825"/>
      <c r="AA21" s="825"/>
      <c r="AB21" s="825"/>
      <c r="AC21" s="825"/>
    </row>
    <row r="24" spans="1:29" ht="15.6" x14ac:dyDescent="0.3">
      <c r="T24" s="826" t="s">
        <v>1587</v>
      </c>
      <c r="U24" s="826"/>
      <c r="V24" s="827" t="s">
        <v>1588</v>
      </c>
      <c r="W24" s="827"/>
      <c r="X24" s="827"/>
      <c r="Y24" s="827"/>
      <c r="Z24" s="827"/>
      <c r="AA24" s="682">
        <v>20</v>
      </c>
      <c r="AB24" s="685">
        <v>24</v>
      </c>
      <c r="AC24" s="682" t="s">
        <v>510</v>
      </c>
    </row>
    <row r="25" spans="1:29" ht="13.8" x14ac:dyDescent="0.25">
      <c r="T25" s="682"/>
      <c r="U25" s="682"/>
      <c r="V25" s="686"/>
      <c r="W25" s="686"/>
      <c r="X25" s="686"/>
      <c r="Y25" s="686"/>
      <c r="Z25" s="686"/>
      <c r="AA25" s="682"/>
      <c r="AB25" s="686"/>
      <c r="AC25" s="682"/>
    </row>
    <row r="26" spans="1:29" ht="15.6" x14ac:dyDescent="0.3">
      <c r="T26" s="826" t="s">
        <v>1589</v>
      </c>
      <c r="U26" s="826"/>
      <c r="V26" s="827" t="s">
        <v>1590</v>
      </c>
      <c r="W26" s="827"/>
      <c r="X26" s="827"/>
      <c r="Y26" s="827"/>
      <c r="Z26" s="827"/>
      <c r="AA26" s="682">
        <v>20</v>
      </c>
      <c r="AB26" s="685">
        <v>24</v>
      </c>
      <c r="AC26" s="682" t="s">
        <v>510</v>
      </c>
    </row>
    <row r="29" spans="1:29" ht="11.25" customHeight="1" x14ac:dyDescent="0.25"/>
    <row r="56" spans="6:6" x14ac:dyDescent="0.25">
      <c r="F56" s="680" t="s">
        <v>1591</v>
      </c>
    </row>
  </sheetData>
  <mergeCells count="13">
    <mergeCell ref="T26:U26"/>
    <mergeCell ref="V26:Z26"/>
    <mergeCell ref="W1:AD1"/>
    <mergeCell ref="V2:AC2"/>
    <mergeCell ref="B9:AD9"/>
    <mergeCell ref="B10:AD10"/>
    <mergeCell ref="B11:AD11"/>
    <mergeCell ref="G16:AC17"/>
    <mergeCell ref="G18:AC19"/>
    <mergeCell ref="B20:F21"/>
    <mergeCell ref="G21:AC21"/>
    <mergeCell ref="T24:U24"/>
    <mergeCell ref="V24:Z24"/>
  </mergeCells>
  <pageMargins left="0.51181102362204722" right="0.51181102362204722" top="0.51181102362204722" bottom="0.51181102362204722" header="0.31496062992125984" footer="0.31496062992125984"/>
  <pageSetup paperSize="9" scale="92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1E11A-EF40-494C-BBB2-297C609AEAD2}">
  <sheetPr>
    <tabColor theme="8" tint="0.79998168889431442"/>
  </sheetPr>
  <dimension ref="A1:T262"/>
  <sheetViews>
    <sheetView view="pageBreakPreview" topLeftCell="A43" zoomScale="70" zoomScaleNormal="70" zoomScaleSheetLayoutView="70" workbookViewId="0">
      <selection activeCell="B5" sqref="B5"/>
    </sheetView>
  </sheetViews>
  <sheetFormatPr defaultRowHeight="14.4" x14ac:dyDescent="0.3"/>
  <cols>
    <col min="1" max="1" width="10.109375" style="727" customWidth="1"/>
    <col min="2" max="2" width="34.109375" style="728" customWidth="1"/>
    <col min="3" max="3" width="12" style="690" customWidth="1"/>
    <col min="4" max="4" width="14.44140625" style="690" customWidth="1"/>
    <col min="5" max="5" width="23" style="690" customWidth="1"/>
    <col min="6" max="6" width="18.33203125" style="695" customWidth="1"/>
    <col min="7" max="7" width="16" style="690" customWidth="1"/>
    <col min="8" max="8" width="23.6640625" style="690" customWidth="1"/>
    <col min="9" max="9" width="6.33203125" style="690" customWidth="1"/>
    <col min="10" max="10" width="7" style="690" customWidth="1"/>
    <col min="11" max="11" width="9.109375" style="730" customWidth="1"/>
    <col min="12" max="12" width="55" style="731" customWidth="1"/>
    <col min="13" max="13" width="40" style="731" customWidth="1"/>
    <col min="14" max="14" width="40" style="730" customWidth="1"/>
    <col min="15" max="15" width="12.109375" style="730" customWidth="1"/>
    <col min="16" max="17" width="8.88671875" style="693"/>
    <col min="18" max="18" width="38" style="693" customWidth="1"/>
    <col min="19" max="19" width="24.5546875" style="693" customWidth="1"/>
    <col min="20" max="16384" width="8.88671875" style="693"/>
  </cols>
  <sheetData>
    <row r="1" spans="1:16" ht="79.2" x14ac:dyDescent="0.3">
      <c r="A1" s="687" t="s">
        <v>1592</v>
      </c>
      <c r="B1" s="687" t="s">
        <v>1593</v>
      </c>
      <c r="C1" s="687" t="s">
        <v>1594</v>
      </c>
      <c r="D1" s="687" t="s">
        <v>1595</v>
      </c>
      <c r="E1" s="687" t="s">
        <v>1596</v>
      </c>
      <c r="F1" s="688" t="s">
        <v>1597</v>
      </c>
      <c r="G1" s="687" t="s">
        <v>1598</v>
      </c>
      <c r="H1" s="687" t="s">
        <v>1599</v>
      </c>
      <c r="I1" s="689"/>
      <c r="J1" s="689"/>
      <c r="K1" s="690"/>
      <c r="L1" s="691"/>
      <c r="M1" s="691"/>
      <c r="N1" s="690"/>
      <c r="O1" s="690"/>
      <c r="P1" s="692"/>
    </row>
    <row r="2" spans="1:16" x14ac:dyDescent="0.3">
      <c r="A2" s="694">
        <v>1</v>
      </c>
      <c r="B2" s="687">
        <v>2</v>
      </c>
      <c r="C2" s="687">
        <v>3</v>
      </c>
      <c r="D2" s="687">
        <v>4</v>
      </c>
      <c r="E2" s="687">
        <v>5</v>
      </c>
      <c r="F2" s="688">
        <v>6</v>
      </c>
      <c r="G2" s="687">
        <v>7</v>
      </c>
      <c r="H2" s="687">
        <v>8</v>
      </c>
      <c r="I2" s="689"/>
      <c r="J2" s="689"/>
      <c r="K2" s="690"/>
      <c r="L2" s="695"/>
      <c r="M2" s="695"/>
      <c r="N2" s="690"/>
      <c r="O2" s="690"/>
    </row>
    <row r="3" spans="1:16" ht="41.4" x14ac:dyDescent="0.3">
      <c r="A3" s="696">
        <v>45453</v>
      </c>
      <c r="B3" s="697" t="s">
        <v>1600</v>
      </c>
      <c r="C3" s="696" t="s">
        <v>631</v>
      </c>
      <c r="D3" s="696" t="s">
        <v>1601</v>
      </c>
      <c r="E3" s="696" t="s">
        <v>1602</v>
      </c>
      <c r="F3" s="698" t="s">
        <v>1603</v>
      </c>
      <c r="G3" s="699" t="str">
        <f>CONCATENATE("Соответствует
",ПОДПИСИ!C15)</f>
        <v>Соответствует
Шлёнский С.В.</v>
      </c>
      <c r="H3" s="696"/>
      <c r="I3" s="689"/>
      <c r="J3" s="687">
        <v>1</v>
      </c>
      <c r="K3" s="690"/>
      <c r="L3" s="695"/>
      <c r="M3" s="695"/>
      <c r="N3" s="690"/>
      <c r="O3" s="690"/>
    </row>
    <row r="4" spans="1:16" ht="41.4" x14ac:dyDescent="0.3">
      <c r="A4" s="696">
        <v>45453</v>
      </c>
      <c r="B4" s="697" t="s">
        <v>1600</v>
      </c>
      <c r="C4" s="696" t="s">
        <v>631</v>
      </c>
      <c r="D4" s="696" t="s">
        <v>1601</v>
      </c>
      <c r="E4" s="696" t="s">
        <v>1605</v>
      </c>
      <c r="F4" s="698" t="s">
        <v>1603</v>
      </c>
      <c r="G4" s="699" t="s">
        <v>1604</v>
      </c>
      <c r="H4" s="696"/>
      <c r="I4" s="689"/>
      <c r="J4" s="687">
        <v>1</v>
      </c>
      <c r="K4" s="690"/>
      <c r="L4" s="695"/>
      <c r="M4" s="695"/>
      <c r="N4" s="690"/>
      <c r="O4" s="690"/>
    </row>
    <row r="5" spans="1:16" ht="41.4" x14ac:dyDescent="0.3">
      <c r="A5" s="696">
        <v>45453</v>
      </c>
      <c r="B5" s="697" t="s">
        <v>1600</v>
      </c>
      <c r="C5" s="696" t="s">
        <v>631</v>
      </c>
      <c r="D5" s="696" t="s">
        <v>1601</v>
      </c>
      <c r="E5" s="696" t="s">
        <v>1606</v>
      </c>
      <c r="F5" s="698" t="s">
        <v>1603</v>
      </c>
      <c r="G5" s="699" t="s">
        <v>1604</v>
      </c>
      <c r="H5" s="696"/>
      <c r="I5" s="689"/>
      <c r="J5" s="687">
        <v>1</v>
      </c>
      <c r="K5" s="690"/>
      <c r="L5" s="695"/>
      <c r="M5" s="695"/>
      <c r="N5" s="690"/>
      <c r="O5" s="690"/>
    </row>
    <row r="6" spans="1:16" ht="27.6" x14ac:dyDescent="0.3">
      <c r="A6" s="696">
        <v>45453</v>
      </c>
      <c r="B6" s="697" t="s">
        <v>1607</v>
      </c>
      <c r="C6" s="696" t="s">
        <v>631</v>
      </c>
      <c r="D6" s="696" t="s">
        <v>1601</v>
      </c>
      <c r="E6" s="696" t="s">
        <v>1608</v>
      </c>
      <c r="F6" s="698" t="s">
        <v>1603</v>
      </c>
      <c r="G6" s="699" t="s">
        <v>1604</v>
      </c>
      <c r="H6" s="696"/>
      <c r="I6" s="689"/>
      <c r="J6" s="687">
        <v>1</v>
      </c>
      <c r="K6" s="690"/>
      <c r="L6" s="695"/>
      <c r="M6" s="695"/>
      <c r="N6" s="690"/>
      <c r="O6" s="690"/>
    </row>
    <row r="7" spans="1:16" ht="27.6" x14ac:dyDescent="0.3">
      <c r="A7" s="696">
        <v>45453</v>
      </c>
      <c r="B7" s="697" t="s">
        <v>1607</v>
      </c>
      <c r="C7" s="696" t="s">
        <v>631</v>
      </c>
      <c r="D7" s="696" t="s">
        <v>1601</v>
      </c>
      <c r="E7" s="696" t="s">
        <v>1609</v>
      </c>
      <c r="F7" s="698" t="s">
        <v>1603</v>
      </c>
      <c r="G7" s="699" t="s">
        <v>1604</v>
      </c>
      <c r="H7" s="696"/>
      <c r="I7" s="689"/>
      <c r="J7" s="687">
        <v>1</v>
      </c>
      <c r="K7" s="690"/>
      <c r="L7" s="695"/>
      <c r="M7" s="695"/>
      <c r="N7" s="690"/>
      <c r="O7" s="690"/>
    </row>
    <row r="8" spans="1:16" ht="41.4" x14ac:dyDescent="0.3">
      <c r="A8" s="696">
        <v>45453</v>
      </c>
      <c r="B8" s="697" t="s">
        <v>1600</v>
      </c>
      <c r="C8" s="696" t="s">
        <v>631</v>
      </c>
      <c r="D8" s="696" t="s">
        <v>1601</v>
      </c>
      <c r="E8" s="696" t="s">
        <v>1610</v>
      </c>
      <c r="F8" s="698" t="s">
        <v>1603</v>
      </c>
      <c r="G8" s="699" t="s">
        <v>1604</v>
      </c>
      <c r="H8" s="696"/>
      <c r="I8" s="689"/>
      <c r="J8" s="687">
        <v>1</v>
      </c>
      <c r="K8" s="690"/>
      <c r="L8" s="695"/>
      <c r="M8" s="695"/>
      <c r="N8" s="690"/>
      <c r="O8" s="690"/>
    </row>
    <row r="9" spans="1:16" ht="79.2" x14ac:dyDescent="0.3">
      <c r="A9" s="696">
        <v>45453</v>
      </c>
      <c r="B9" s="697" t="s">
        <v>1611</v>
      </c>
      <c r="C9" s="696" t="s">
        <v>631</v>
      </c>
      <c r="D9" s="696" t="s">
        <v>1612</v>
      </c>
      <c r="E9" s="696" t="s">
        <v>1613</v>
      </c>
      <c r="F9" s="698" t="s">
        <v>1603</v>
      </c>
      <c r="G9" s="699" t="s">
        <v>1604</v>
      </c>
      <c r="H9" s="696"/>
      <c r="I9" s="689"/>
      <c r="J9" s="687">
        <v>1</v>
      </c>
      <c r="K9" s="690"/>
      <c r="L9" s="695"/>
      <c r="M9" s="695"/>
      <c r="N9" s="690"/>
      <c r="O9" s="690"/>
    </row>
    <row r="10" spans="1:16" ht="79.2" x14ac:dyDescent="0.3">
      <c r="A10" s="696">
        <v>45453</v>
      </c>
      <c r="B10" s="697" t="s">
        <v>1611</v>
      </c>
      <c r="C10" s="696" t="s">
        <v>631</v>
      </c>
      <c r="D10" s="696" t="s">
        <v>1612</v>
      </c>
      <c r="E10" s="696" t="s">
        <v>1614</v>
      </c>
      <c r="F10" s="698" t="s">
        <v>1603</v>
      </c>
      <c r="G10" s="699" t="s">
        <v>1604</v>
      </c>
      <c r="H10" s="696"/>
      <c r="I10" s="689"/>
      <c r="J10" s="687">
        <v>1</v>
      </c>
      <c r="K10" s="690"/>
      <c r="L10" s="695"/>
      <c r="M10" s="695"/>
      <c r="N10" s="690"/>
      <c r="O10" s="690"/>
    </row>
    <row r="11" spans="1:16" ht="79.2" x14ac:dyDescent="0.3">
      <c r="A11" s="696">
        <v>45453</v>
      </c>
      <c r="B11" s="697" t="s">
        <v>1611</v>
      </c>
      <c r="C11" s="696" t="s">
        <v>631</v>
      </c>
      <c r="D11" s="696" t="s">
        <v>1612</v>
      </c>
      <c r="E11" s="696" t="s">
        <v>1615</v>
      </c>
      <c r="F11" s="698" t="s">
        <v>1603</v>
      </c>
      <c r="G11" s="699" t="s">
        <v>1604</v>
      </c>
      <c r="H11" s="696"/>
      <c r="I11" s="689"/>
      <c r="J11" s="687">
        <v>1</v>
      </c>
      <c r="K11" s="690"/>
      <c r="L11" s="695"/>
      <c r="M11" s="695"/>
      <c r="N11" s="690"/>
      <c r="O11" s="690"/>
    </row>
    <row r="12" spans="1:16" ht="79.2" x14ac:dyDescent="0.3">
      <c r="A12" s="696">
        <v>45453</v>
      </c>
      <c r="B12" s="697" t="s">
        <v>1611</v>
      </c>
      <c r="C12" s="696" t="s">
        <v>631</v>
      </c>
      <c r="D12" s="696" t="s">
        <v>1612</v>
      </c>
      <c r="E12" s="696" t="s">
        <v>1616</v>
      </c>
      <c r="F12" s="698" t="s">
        <v>1603</v>
      </c>
      <c r="G12" s="699" t="s">
        <v>1604</v>
      </c>
      <c r="H12" s="696"/>
      <c r="I12" s="689"/>
      <c r="J12" s="687">
        <v>1</v>
      </c>
      <c r="K12" s="690"/>
      <c r="L12" s="695"/>
      <c r="M12" s="695"/>
      <c r="N12" s="690"/>
      <c r="O12" s="690"/>
    </row>
    <row r="13" spans="1:16" ht="79.2" x14ac:dyDescent="0.3">
      <c r="A13" s="696">
        <v>45453</v>
      </c>
      <c r="B13" s="697" t="s">
        <v>1611</v>
      </c>
      <c r="C13" s="696" t="s">
        <v>631</v>
      </c>
      <c r="D13" s="696" t="s">
        <v>1612</v>
      </c>
      <c r="E13" s="696" t="s">
        <v>1617</v>
      </c>
      <c r="F13" s="698" t="s">
        <v>1603</v>
      </c>
      <c r="G13" s="699" t="s">
        <v>1604</v>
      </c>
      <c r="H13" s="696"/>
      <c r="I13" s="689"/>
      <c r="J13" s="687">
        <v>1</v>
      </c>
      <c r="K13" s="690"/>
      <c r="L13" s="695"/>
      <c r="M13" s="695"/>
      <c r="N13" s="690"/>
      <c r="O13" s="690"/>
    </row>
    <row r="14" spans="1:16" ht="79.2" x14ac:dyDescent="0.3">
      <c r="A14" s="696">
        <v>45453</v>
      </c>
      <c r="B14" s="697" t="s">
        <v>1611</v>
      </c>
      <c r="C14" s="696" t="s">
        <v>631</v>
      </c>
      <c r="D14" s="696" t="s">
        <v>1612</v>
      </c>
      <c r="E14" s="696" t="s">
        <v>1618</v>
      </c>
      <c r="F14" s="698" t="s">
        <v>1603</v>
      </c>
      <c r="G14" s="699" t="s">
        <v>1604</v>
      </c>
      <c r="H14" s="696"/>
      <c r="I14" s="689"/>
      <c r="J14" s="687">
        <v>1</v>
      </c>
      <c r="K14" s="690"/>
      <c r="L14" s="695"/>
      <c r="M14" s="695"/>
      <c r="N14" s="690"/>
      <c r="O14" s="690"/>
    </row>
    <row r="15" spans="1:16" ht="41.4" x14ac:dyDescent="0.3">
      <c r="A15" s="696">
        <v>45453</v>
      </c>
      <c r="B15" s="700" t="s">
        <v>1619</v>
      </c>
      <c r="C15" s="696" t="s">
        <v>1620</v>
      </c>
      <c r="D15" s="701" t="s">
        <v>1621</v>
      </c>
      <c r="E15" s="701" t="s">
        <v>1622</v>
      </c>
      <c r="F15" s="698" t="s">
        <v>1603</v>
      </c>
      <c r="G15" s="699" t="s">
        <v>1604</v>
      </c>
      <c r="H15" s="696"/>
      <c r="I15" s="689"/>
      <c r="J15" s="687"/>
      <c r="K15" s="690"/>
      <c r="L15" s="695"/>
      <c r="M15" s="695"/>
      <c r="N15" s="690"/>
      <c r="O15" s="690"/>
    </row>
    <row r="16" spans="1:16" ht="41.4" x14ac:dyDescent="0.3">
      <c r="A16" s="696">
        <v>45453</v>
      </c>
      <c r="B16" s="700" t="s">
        <v>1623</v>
      </c>
      <c r="C16" s="696" t="s">
        <v>867</v>
      </c>
      <c r="D16" s="701" t="s">
        <v>1621</v>
      </c>
      <c r="E16" s="701" t="s">
        <v>1622</v>
      </c>
      <c r="F16" s="698" t="s">
        <v>1603</v>
      </c>
      <c r="G16" s="699" t="s">
        <v>1604</v>
      </c>
      <c r="H16" s="687"/>
      <c r="I16" s="689"/>
      <c r="J16" s="687"/>
      <c r="K16" s="690"/>
      <c r="L16" s="695"/>
      <c r="M16" s="695"/>
      <c r="N16" s="690"/>
      <c r="O16" s="690"/>
    </row>
    <row r="17" spans="1:15" ht="41.4" x14ac:dyDescent="0.3">
      <c r="A17" s="696">
        <v>45453</v>
      </c>
      <c r="B17" s="700" t="s">
        <v>1624</v>
      </c>
      <c r="C17" s="696" t="s">
        <v>867</v>
      </c>
      <c r="D17" s="701" t="s">
        <v>1621</v>
      </c>
      <c r="E17" s="701" t="s">
        <v>1622</v>
      </c>
      <c r="F17" s="698" t="s">
        <v>1603</v>
      </c>
      <c r="G17" s="699" t="s">
        <v>1604</v>
      </c>
      <c r="H17" s="687"/>
      <c r="I17" s="689"/>
      <c r="J17" s="687"/>
      <c r="K17" s="690"/>
      <c r="L17" s="695"/>
      <c r="M17" s="695"/>
      <c r="N17" s="690"/>
      <c r="O17" s="690"/>
    </row>
    <row r="18" spans="1:15" ht="66" x14ac:dyDescent="0.3">
      <c r="A18" s="696">
        <v>45453</v>
      </c>
      <c r="B18" s="700" t="s">
        <v>1625</v>
      </c>
      <c r="C18" s="696" t="s">
        <v>1626</v>
      </c>
      <c r="D18" s="701" t="s">
        <v>1621</v>
      </c>
      <c r="E18" s="701" t="s">
        <v>1622</v>
      </c>
      <c r="F18" s="698" t="s">
        <v>1603</v>
      </c>
      <c r="G18" s="699" t="s">
        <v>1627</v>
      </c>
      <c r="H18" s="687"/>
      <c r="I18" s="689"/>
      <c r="J18" s="687"/>
      <c r="K18" s="690"/>
      <c r="L18" s="695"/>
      <c r="M18" s="695"/>
      <c r="N18" s="690"/>
      <c r="O18" s="690"/>
    </row>
    <row r="19" spans="1:15" ht="41.4" x14ac:dyDescent="0.3">
      <c r="A19" s="696">
        <v>45453</v>
      </c>
      <c r="B19" s="700" t="s">
        <v>1628</v>
      </c>
      <c r="C19" s="696" t="s">
        <v>867</v>
      </c>
      <c r="D19" s="701" t="s">
        <v>1621</v>
      </c>
      <c r="E19" s="701" t="s">
        <v>1622</v>
      </c>
      <c r="F19" s="698" t="s">
        <v>1603</v>
      </c>
      <c r="G19" s="699" t="s">
        <v>1604</v>
      </c>
      <c r="H19" s="687"/>
      <c r="I19" s="689"/>
      <c r="J19" s="687"/>
      <c r="K19" s="690"/>
      <c r="L19" s="695"/>
      <c r="M19" s="695"/>
      <c r="N19" s="690"/>
      <c r="O19" s="690"/>
    </row>
    <row r="20" spans="1:15" ht="41.4" x14ac:dyDescent="0.3">
      <c r="A20" s="696">
        <v>45453</v>
      </c>
      <c r="B20" s="700" t="s">
        <v>1629</v>
      </c>
      <c r="C20" s="696" t="s">
        <v>1630</v>
      </c>
      <c r="D20" s="701" t="s">
        <v>1621</v>
      </c>
      <c r="E20" s="701" t="s">
        <v>1622</v>
      </c>
      <c r="F20" s="698" t="s">
        <v>1603</v>
      </c>
      <c r="G20" s="699" t="s">
        <v>1604</v>
      </c>
      <c r="H20" s="687"/>
      <c r="I20" s="689"/>
      <c r="J20" s="687"/>
      <c r="K20" s="690"/>
      <c r="L20" s="695"/>
      <c r="M20" s="695"/>
      <c r="N20" s="690"/>
      <c r="O20" s="690"/>
    </row>
    <row r="21" spans="1:15" ht="26.4" x14ac:dyDescent="0.3">
      <c r="A21" s="696">
        <v>45456</v>
      </c>
      <c r="B21" s="700" t="s">
        <v>1631</v>
      </c>
      <c r="C21" s="687" t="s">
        <v>1632</v>
      </c>
      <c r="D21" s="701" t="s">
        <v>1633</v>
      </c>
      <c r="E21" s="701" t="s">
        <v>1634</v>
      </c>
      <c r="F21" s="698" t="s">
        <v>1603</v>
      </c>
      <c r="G21" s="699" t="s">
        <v>1604</v>
      </c>
      <c r="H21" s="687"/>
      <c r="I21" s="689"/>
      <c r="J21" s="687"/>
      <c r="K21" s="690"/>
      <c r="L21" s="695"/>
      <c r="M21" s="695"/>
      <c r="N21" s="690"/>
      <c r="O21" s="690"/>
    </row>
    <row r="22" spans="1:15" ht="27.6" x14ac:dyDescent="0.3">
      <c r="A22" s="696">
        <v>45456</v>
      </c>
      <c r="B22" s="700" t="s">
        <v>1635</v>
      </c>
      <c r="C22" s="687" t="s">
        <v>1636</v>
      </c>
      <c r="D22" s="701" t="s">
        <v>1633</v>
      </c>
      <c r="E22" s="701" t="s">
        <v>1634</v>
      </c>
      <c r="F22" s="698" t="s">
        <v>1603</v>
      </c>
      <c r="G22" s="699" t="s">
        <v>1604</v>
      </c>
      <c r="H22" s="687"/>
      <c r="I22" s="689"/>
      <c r="J22" s="687"/>
      <c r="K22" s="690"/>
      <c r="L22" s="695"/>
      <c r="M22" s="695"/>
      <c r="N22" s="690"/>
      <c r="O22" s="690"/>
    </row>
    <row r="23" spans="1:15" ht="27.6" x14ac:dyDescent="0.3">
      <c r="A23" s="696">
        <v>45456</v>
      </c>
      <c r="B23" s="700" t="s">
        <v>1637</v>
      </c>
      <c r="C23" s="687" t="s">
        <v>1638</v>
      </c>
      <c r="D23" s="701" t="s">
        <v>1633</v>
      </c>
      <c r="E23" s="701" t="s">
        <v>1634</v>
      </c>
      <c r="F23" s="698" t="s">
        <v>1603</v>
      </c>
      <c r="G23" s="699" t="s">
        <v>1604</v>
      </c>
      <c r="H23" s="687"/>
      <c r="I23" s="689"/>
      <c r="J23" s="687"/>
      <c r="K23" s="690"/>
      <c r="L23" s="695"/>
      <c r="M23" s="695"/>
      <c r="N23" s="690"/>
      <c r="O23" s="690"/>
    </row>
    <row r="24" spans="1:15" ht="26.4" x14ac:dyDescent="0.3">
      <c r="A24" s="696">
        <v>45456</v>
      </c>
      <c r="B24" s="700" t="s">
        <v>1639</v>
      </c>
      <c r="C24" s="687" t="s">
        <v>867</v>
      </c>
      <c r="D24" s="701" t="s">
        <v>1633</v>
      </c>
      <c r="E24" s="701" t="s">
        <v>1634</v>
      </c>
      <c r="F24" s="698" t="s">
        <v>1603</v>
      </c>
      <c r="G24" s="699" t="s">
        <v>1604</v>
      </c>
      <c r="H24" s="687"/>
      <c r="I24" s="689"/>
      <c r="J24" s="687"/>
      <c r="K24" s="690"/>
      <c r="L24" s="695"/>
      <c r="M24" s="695"/>
      <c r="N24" s="690"/>
      <c r="O24" s="690"/>
    </row>
    <row r="25" spans="1:15" ht="26.4" x14ac:dyDescent="0.3">
      <c r="A25" s="696">
        <v>45456</v>
      </c>
      <c r="B25" s="700" t="s">
        <v>1640</v>
      </c>
      <c r="C25" s="687" t="s">
        <v>868</v>
      </c>
      <c r="D25" s="701" t="s">
        <v>1633</v>
      </c>
      <c r="E25" s="701" t="s">
        <v>1634</v>
      </c>
      <c r="F25" s="698" t="s">
        <v>1603</v>
      </c>
      <c r="G25" s="699" t="s">
        <v>1604</v>
      </c>
      <c r="H25" s="687"/>
      <c r="I25" s="689"/>
      <c r="J25" s="687"/>
      <c r="K25" s="690"/>
      <c r="L25" s="695"/>
      <c r="M25" s="695"/>
      <c r="N25" s="690"/>
      <c r="O25" s="690"/>
    </row>
    <row r="26" spans="1:15" ht="82.8" x14ac:dyDescent="0.3">
      <c r="A26" s="696">
        <v>45456</v>
      </c>
      <c r="B26" s="700" t="s">
        <v>1641</v>
      </c>
      <c r="C26" s="687" t="s">
        <v>1642</v>
      </c>
      <c r="D26" s="701" t="s">
        <v>1643</v>
      </c>
      <c r="E26" s="701" t="s">
        <v>1644</v>
      </c>
      <c r="F26" s="698" t="s">
        <v>1603</v>
      </c>
      <c r="G26" s="699" t="s">
        <v>1604</v>
      </c>
      <c r="H26" s="687"/>
      <c r="I26" s="689"/>
      <c r="J26" s="687"/>
      <c r="K26" s="690"/>
      <c r="L26" s="695"/>
      <c r="M26" s="695"/>
      <c r="N26" s="690"/>
      <c r="O26" s="690"/>
    </row>
    <row r="27" spans="1:15" ht="82.8" x14ac:dyDescent="0.3">
      <c r="A27" s="696">
        <v>45456</v>
      </c>
      <c r="B27" s="700" t="s">
        <v>1645</v>
      </c>
      <c r="C27" s="687" t="s">
        <v>1646</v>
      </c>
      <c r="D27" s="701" t="s">
        <v>1643</v>
      </c>
      <c r="E27" s="701" t="s">
        <v>1644</v>
      </c>
      <c r="F27" s="698" t="s">
        <v>1603</v>
      </c>
      <c r="G27" s="699" t="s">
        <v>1604</v>
      </c>
      <c r="H27" s="687"/>
      <c r="I27" s="689"/>
      <c r="J27" s="687"/>
      <c r="K27" s="690"/>
      <c r="L27" s="695"/>
      <c r="M27" s="695"/>
      <c r="N27" s="690"/>
      <c r="O27" s="690"/>
    </row>
    <row r="28" spans="1:15" ht="26.4" x14ac:dyDescent="0.3">
      <c r="A28" s="696">
        <v>45456</v>
      </c>
      <c r="B28" s="700" t="s">
        <v>1647</v>
      </c>
      <c r="C28" s="687" t="s">
        <v>1626</v>
      </c>
      <c r="D28" s="701" t="s">
        <v>1633</v>
      </c>
      <c r="E28" s="701" t="s">
        <v>1634</v>
      </c>
      <c r="F28" s="698" t="s">
        <v>1603</v>
      </c>
      <c r="G28" s="699" t="s">
        <v>1604</v>
      </c>
      <c r="H28" s="687"/>
      <c r="I28" s="689"/>
      <c r="J28" s="687"/>
      <c r="K28" s="690"/>
      <c r="L28" s="695"/>
      <c r="M28" s="695"/>
      <c r="N28" s="690"/>
      <c r="O28" s="690"/>
    </row>
    <row r="29" spans="1:15" ht="82.8" x14ac:dyDescent="0.3">
      <c r="A29" s="696">
        <v>45457</v>
      </c>
      <c r="B29" s="700" t="s">
        <v>1648</v>
      </c>
      <c r="C29" s="687" t="s">
        <v>1649</v>
      </c>
      <c r="D29" s="701" t="s">
        <v>1650</v>
      </c>
      <c r="E29" s="701" t="s">
        <v>913</v>
      </c>
      <c r="F29" s="698" t="s">
        <v>1603</v>
      </c>
      <c r="G29" s="699" t="s">
        <v>1604</v>
      </c>
      <c r="H29" s="687"/>
      <c r="I29" s="689"/>
      <c r="J29" s="687"/>
      <c r="K29" s="690"/>
      <c r="L29" s="695"/>
      <c r="M29" s="695"/>
      <c r="N29" s="690"/>
      <c r="O29" s="690"/>
    </row>
    <row r="30" spans="1:15" ht="27.6" x14ac:dyDescent="0.3">
      <c r="A30" s="696">
        <v>45457</v>
      </c>
      <c r="B30" s="700" t="s">
        <v>1651</v>
      </c>
      <c r="C30" s="687" t="s">
        <v>1652</v>
      </c>
      <c r="D30" s="701" t="s">
        <v>1653</v>
      </c>
      <c r="E30" s="701" t="s">
        <v>1654</v>
      </c>
      <c r="F30" s="698" t="s">
        <v>1603</v>
      </c>
      <c r="G30" s="699" t="s">
        <v>1604</v>
      </c>
      <c r="H30" s="687"/>
      <c r="I30" s="689"/>
      <c r="J30" s="687"/>
      <c r="K30" s="690"/>
      <c r="L30" s="695"/>
      <c r="M30" s="695"/>
      <c r="N30" s="690"/>
      <c r="O30" s="690"/>
    </row>
    <row r="31" spans="1:15" ht="27.6" x14ac:dyDescent="0.3">
      <c r="A31" s="696">
        <v>45457</v>
      </c>
      <c r="B31" s="700" t="s">
        <v>1655</v>
      </c>
      <c r="C31" s="687" t="s">
        <v>1656</v>
      </c>
      <c r="D31" s="701" t="s">
        <v>1657</v>
      </c>
      <c r="E31" s="701" t="s">
        <v>1658</v>
      </c>
      <c r="F31" s="698" t="s">
        <v>1603</v>
      </c>
      <c r="G31" s="699" t="s">
        <v>1604</v>
      </c>
      <c r="H31" s="687"/>
      <c r="I31" s="689"/>
      <c r="J31" s="687"/>
      <c r="K31" s="690"/>
      <c r="L31" s="695"/>
      <c r="M31" s="695"/>
      <c r="N31" s="690"/>
      <c r="O31" s="690"/>
    </row>
    <row r="32" spans="1:15" ht="27.6" x14ac:dyDescent="0.3">
      <c r="A32" s="696">
        <v>45457</v>
      </c>
      <c r="B32" s="700" t="s">
        <v>1659</v>
      </c>
      <c r="C32" s="687" t="s">
        <v>1660</v>
      </c>
      <c r="D32" s="701" t="s">
        <v>1657</v>
      </c>
      <c r="E32" s="701" t="s">
        <v>1658</v>
      </c>
      <c r="F32" s="698" t="s">
        <v>1603</v>
      </c>
      <c r="G32" s="699" t="s">
        <v>1604</v>
      </c>
      <c r="H32" s="687"/>
      <c r="I32" s="689"/>
      <c r="J32" s="687"/>
      <c r="K32" s="690"/>
      <c r="L32" s="695"/>
      <c r="M32" s="695"/>
      <c r="N32" s="690"/>
      <c r="O32" s="690"/>
    </row>
    <row r="33" spans="1:15" ht="41.4" x14ac:dyDescent="0.3">
      <c r="A33" s="696">
        <v>45457</v>
      </c>
      <c r="B33" s="700" t="s">
        <v>1661</v>
      </c>
      <c r="C33" s="687" t="s">
        <v>867</v>
      </c>
      <c r="D33" s="701" t="s">
        <v>1621</v>
      </c>
      <c r="E33" s="701" t="s">
        <v>1662</v>
      </c>
      <c r="F33" s="698" t="s">
        <v>1603</v>
      </c>
      <c r="G33" s="699" t="s">
        <v>1604</v>
      </c>
      <c r="H33" s="687"/>
      <c r="I33" s="689"/>
      <c r="J33" s="687"/>
      <c r="K33" s="690"/>
      <c r="L33" s="695"/>
      <c r="M33" s="695"/>
      <c r="N33" s="690"/>
      <c r="O33" s="690"/>
    </row>
    <row r="34" spans="1:15" ht="41.4" x14ac:dyDescent="0.3">
      <c r="A34" s="696">
        <v>45457</v>
      </c>
      <c r="B34" s="700" t="s">
        <v>1663</v>
      </c>
      <c r="C34" s="687" t="s">
        <v>867</v>
      </c>
      <c r="D34" s="701" t="s">
        <v>1621</v>
      </c>
      <c r="E34" s="701" t="s">
        <v>1662</v>
      </c>
      <c r="F34" s="698" t="s">
        <v>1603</v>
      </c>
      <c r="G34" s="699" t="s">
        <v>1604</v>
      </c>
      <c r="H34" s="687"/>
      <c r="I34" s="689"/>
      <c r="J34" s="687"/>
      <c r="K34" s="690"/>
      <c r="L34" s="695"/>
      <c r="M34" s="695"/>
      <c r="N34" s="690"/>
      <c r="O34" s="690"/>
    </row>
    <row r="35" spans="1:15" ht="26.4" x14ac:dyDescent="0.3">
      <c r="A35" s="696">
        <v>45457</v>
      </c>
      <c r="B35" s="700" t="s">
        <v>1664</v>
      </c>
      <c r="C35" s="687" t="s">
        <v>1665</v>
      </c>
      <c r="D35" s="701" t="s">
        <v>1633</v>
      </c>
      <c r="E35" s="701" t="s">
        <v>1666</v>
      </c>
      <c r="F35" s="698" t="s">
        <v>1603</v>
      </c>
      <c r="G35" s="699" t="s">
        <v>1604</v>
      </c>
      <c r="H35" s="687"/>
      <c r="I35" s="689"/>
      <c r="J35" s="687"/>
      <c r="K35" s="690"/>
      <c r="L35" s="695"/>
      <c r="M35" s="695"/>
      <c r="N35" s="690"/>
      <c r="O35" s="690"/>
    </row>
    <row r="36" spans="1:15" ht="26.4" x14ac:dyDescent="0.3">
      <c r="A36" s="696">
        <v>45457</v>
      </c>
      <c r="B36" s="700" t="s">
        <v>1667</v>
      </c>
      <c r="C36" s="687" t="s">
        <v>1668</v>
      </c>
      <c r="D36" s="698" t="s">
        <v>1669</v>
      </c>
      <c r="E36" s="698" t="s">
        <v>1670</v>
      </c>
      <c r="F36" s="698" t="s">
        <v>1603</v>
      </c>
      <c r="G36" s="699" t="s">
        <v>1604</v>
      </c>
      <c r="H36" s="687"/>
      <c r="I36" s="689"/>
      <c r="J36" s="687"/>
      <c r="K36" s="690"/>
      <c r="L36" s="695"/>
      <c r="M36" s="695"/>
      <c r="N36" s="690"/>
      <c r="O36" s="690"/>
    </row>
    <row r="37" spans="1:15" ht="66" x14ac:dyDescent="0.3">
      <c r="A37" s="696">
        <v>45458</v>
      </c>
      <c r="B37" s="702" t="s">
        <v>1671</v>
      </c>
      <c r="C37" s="687" t="s">
        <v>867</v>
      </c>
      <c r="D37" s="699" t="s">
        <v>1672</v>
      </c>
      <c r="E37" s="698" t="s">
        <v>1673</v>
      </c>
      <c r="F37" s="698" t="s">
        <v>1603</v>
      </c>
      <c r="G37" s="699" t="s">
        <v>1604</v>
      </c>
      <c r="H37" s="687"/>
      <c r="I37" s="689"/>
      <c r="J37" s="687">
        <v>1</v>
      </c>
      <c r="K37" s="690"/>
      <c r="L37" s="695"/>
      <c r="M37" s="695"/>
      <c r="N37" s="690"/>
      <c r="O37" s="690"/>
    </row>
    <row r="38" spans="1:15" ht="41.4" x14ac:dyDescent="0.3">
      <c r="A38" s="696">
        <v>45458</v>
      </c>
      <c r="B38" s="702" t="s">
        <v>1674</v>
      </c>
      <c r="C38" s="687" t="s">
        <v>1675</v>
      </c>
      <c r="D38" s="701" t="s">
        <v>1621</v>
      </c>
      <c r="E38" s="701" t="s">
        <v>1676</v>
      </c>
      <c r="F38" s="698" t="s">
        <v>1603</v>
      </c>
      <c r="G38" s="699" t="s">
        <v>1604</v>
      </c>
      <c r="H38" s="687"/>
      <c r="I38" s="689"/>
      <c r="J38" s="687">
        <v>1</v>
      </c>
      <c r="K38" s="690"/>
      <c r="L38" s="695"/>
      <c r="M38" s="695"/>
      <c r="N38" s="690"/>
      <c r="O38" s="690"/>
    </row>
    <row r="39" spans="1:15" ht="41.4" x14ac:dyDescent="0.3">
      <c r="A39" s="696">
        <v>45458</v>
      </c>
      <c r="B39" s="702" t="s">
        <v>1350</v>
      </c>
      <c r="C39" s="687" t="s">
        <v>1665</v>
      </c>
      <c r="D39" s="701" t="s">
        <v>1621</v>
      </c>
      <c r="E39" s="701" t="s">
        <v>1676</v>
      </c>
      <c r="F39" s="698" t="s">
        <v>1603</v>
      </c>
      <c r="G39" s="699" t="s">
        <v>1604</v>
      </c>
      <c r="H39" s="687"/>
      <c r="I39" s="689"/>
      <c r="J39" s="687"/>
      <c r="K39" s="690"/>
      <c r="L39" s="695"/>
      <c r="M39" s="695"/>
      <c r="N39" s="690"/>
      <c r="O39" s="690"/>
    </row>
    <row r="40" spans="1:15" ht="41.4" x14ac:dyDescent="0.3">
      <c r="A40" s="696">
        <v>45458</v>
      </c>
      <c r="B40" s="702" t="s">
        <v>1677</v>
      </c>
      <c r="C40" s="687" t="s">
        <v>1665</v>
      </c>
      <c r="D40" s="701" t="s">
        <v>1621</v>
      </c>
      <c r="E40" s="701" t="s">
        <v>1676</v>
      </c>
      <c r="F40" s="698" t="s">
        <v>1603</v>
      </c>
      <c r="G40" s="699" t="s">
        <v>1604</v>
      </c>
      <c r="H40" s="687"/>
      <c r="I40" s="689"/>
      <c r="J40" s="687"/>
      <c r="K40" s="690"/>
      <c r="L40" s="695"/>
      <c r="M40" s="695"/>
      <c r="N40" s="690"/>
      <c r="O40" s="690"/>
    </row>
    <row r="41" spans="1:15" ht="41.4" x14ac:dyDescent="0.3">
      <c r="A41" s="696">
        <v>45458</v>
      </c>
      <c r="B41" s="702" t="s">
        <v>1678</v>
      </c>
      <c r="C41" s="687" t="s">
        <v>1665</v>
      </c>
      <c r="D41" s="701" t="s">
        <v>1621</v>
      </c>
      <c r="E41" s="701" t="s">
        <v>1676</v>
      </c>
      <c r="F41" s="698" t="s">
        <v>1603</v>
      </c>
      <c r="G41" s="699" t="s">
        <v>1604</v>
      </c>
      <c r="H41" s="687"/>
      <c r="I41" s="689"/>
      <c r="J41" s="687"/>
      <c r="K41" s="690"/>
      <c r="L41" s="695"/>
      <c r="M41" s="695"/>
      <c r="N41" s="690"/>
      <c r="O41" s="690"/>
    </row>
    <row r="42" spans="1:15" ht="41.4" x14ac:dyDescent="0.3">
      <c r="A42" s="696">
        <v>45458</v>
      </c>
      <c r="B42" s="702" t="s">
        <v>1679</v>
      </c>
      <c r="C42" s="687" t="s">
        <v>1665</v>
      </c>
      <c r="D42" s="701" t="s">
        <v>1621</v>
      </c>
      <c r="E42" s="701" t="s">
        <v>1676</v>
      </c>
      <c r="F42" s="698" t="s">
        <v>1603</v>
      </c>
      <c r="G42" s="699" t="s">
        <v>1604</v>
      </c>
      <c r="H42" s="687"/>
      <c r="I42" s="689"/>
      <c r="J42" s="687"/>
      <c r="K42" s="690"/>
      <c r="L42" s="695"/>
      <c r="M42" s="695"/>
      <c r="N42" s="690"/>
      <c r="O42" s="690"/>
    </row>
    <row r="43" spans="1:15" ht="41.4" x14ac:dyDescent="0.3">
      <c r="A43" s="696">
        <v>45458</v>
      </c>
      <c r="B43" s="702" t="s">
        <v>1680</v>
      </c>
      <c r="C43" s="687" t="s">
        <v>1681</v>
      </c>
      <c r="D43" s="701" t="s">
        <v>1621</v>
      </c>
      <c r="E43" s="701" t="s">
        <v>1676</v>
      </c>
      <c r="F43" s="698" t="s">
        <v>1603</v>
      </c>
      <c r="G43" s="699" t="s">
        <v>1604</v>
      </c>
      <c r="H43" s="687"/>
      <c r="I43" s="689"/>
      <c r="J43" s="687"/>
      <c r="K43" s="690"/>
      <c r="L43" s="695"/>
      <c r="M43" s="695"/>
      <c r="N43" s="690"/>
      <c r="O43" s="690"/>
    </row>
    <row r="44" spans="1:15" ht="26.4" x14ac:dyDescent="0.3">
      <c r="A44" s="696">
        <v>45458</v>
      </c>
      <c r="B44" s="702" t="s">
        <v>1682</v>
      </c>
      <c r="C44" s="687" t="s">
        <v>1675</v>
      </c>
      <c r="D44" s="701" t="s">
        <v>1633</v>
      </c>
      <c r="E44" s="701" t="s">
        <v>1666</v>
      </c>
      <c r="F44" s="698" t="s">
        <v>1603</v>
      </c>
      <c r="G44" s="699" t="s">
        <v>1604</v>
      </c>
      <c r="H44" s="687"/>
      <c r="I44" s="689"/>
      <c r="J44" s="687"/>
      <c r="K44" s="690"/>
      <c r="L44" s="695"/>
      <c r="M44" s="695"/>
      <c r="N44" s="690"/>
      <c r="O44" s="690"/>
    </row>
    <row r="45" spans="1:15" ht="26.4" x14ac:dyDescent="0.3">
      <c r="A45" s="696">
        <v>45458</v>
      </c>
      <c r="B45" s="702" t="s">
        <v>1683</v>
      </c>
      <c r="C45" s="687" t="s">
        <v>1684</v>
      </c>
      <c r="D45" s="701" t="s">
        <v>1633</v>
      </c>
      <c r="E45" s="701" t="s">
        <v>1666</v>
      </c>
      <c r="F45" s="698" t="s">
        <v>1603</v>
      </c>
      <c r="G45" s="699" t="s">
        <v>1604</v>
      </c>
      <c r="H45" s="687"/>
      <c r="I45" s="689"/>
      <c r="J45" s="687"/>
      <c r="K45" s="690"/>
      <c r="L45" s="695"/>
      <c r="M45" s="695"/>
      <c r="N45" s="690"/>
      <c r="O45" s="690"/>
    </row>
    <row r="46" spans="1:15" ht="27.6" x14ac:dyDescent="0.3">
      <c r="A46" s="696">
        <v>45458</v>
      </c>
      <c r="B46" s="702" t="s">
        <v>1685</v>
      </c>
      <c r="C46" s="687" t="s">
        <v>1686</v>
      </c>
      <c r="D46" s="701" t="s">
        <v>1633</v>
      </c>
      <c r="E46" s="701" t="s">
        <v>1666</v>
      </c>
      <c r="F46" s="698" t="s">
        <v>1603</v>
      </c>
      <c r="G46" s="699" t="s">
        <v>1604</v>
      </c>
      <c r="H46" s="687"/>
      <c r="I46" s="689"/>
      <c r="J46" s="687"/>
      <c r="K46" s="690"/>
      <c r="L46" s="695"/>
      <c r="M46" s="695"/>
      <c r="N46" s="690"/>
      <c r="O46" s="690"/>
    </row>
    <row r="47" spans="1:15" ht="26.4" x14ac:dyDescent="0.3">
      <c r="A47" s="696">
        <v>45458</v>
      </c>
      <c r="B47" s="702" t="s">
        <v>1687</v>
      </c>
      <c r="C47" s="687" t="s">
        <v>1688</v>
      </c>
      <c r="D47" s="701" t="s">
        <v>1633</v>
      </c>
      <c r="E47" s="701" t="s">
        <v>1666</v>
      </c>
      <c r="F47" s="698" t="s">
        <v>1603</v>
      </c>
      <c r="G47" s="699" t="s">
        <v>1604</v>
      </c>
      <c r="H47" s="687"/>
      <c r="I47" s="689"/>
      <c r="J47" s="687"/>
      <c r="K47" s="690"/>
      <c r="L47" s="695"/>
      <c r="M47" s="695"/>
      <c r="N47" s="690"/>
      <c r="O47" s="690"/>
    </row>
    <row r="48" spans="1:15" ht="41.4" x14ac:dyDescent="0.3">
      <c r="A48" s="696">
        <v>45458</v>
      </c>
      <c r="B48" s="702" t="s">
        <v>1689</v>
      </c>
      <c r="C48" s="687" t="s">
        <v>1665</v>
      </c>
      <c r="D48" s="701" t="s">
        <v>1621</v>
      </c>
      <c r="E48" s="701" t="s">
        <v>1676</v>
      </c>
      <c r="F48" s="698" t="s">
        <v>1603</v>
      </c>
      <c r="G48" s="699" t="s">
        <v>1604</v>
      </c>
      <c r="H48" s="687"/>
      <c r="I48" s="689"/>
      <c r="J48" s="687"/>
      <c r="K48" s="690"/>
      <c r="L48" s="695"/>
      <c r="M48" s="695"/>
      <c r="N48" s="690"/>
      <c r="O48" s="690"/>
    </row>
    <row r="49" spans="1:15" ht="41.4" x14ac:dyDescent="0.3">
      <c r="A49" s="696">
        <v>45458</v>
      </c>
      <c r="B49" s="700" t="s">
        <v>1690</v>
      </c>
      <c r="C49" s="687" t="s">
        <v>893</v>
      </c>
      <c r="D49" s="701" t="s">
        <v>1621</v>
      </c>
      <c r="E49" s="701" t="s">
        <v>1676</v>
      </c>
      <c r="F49" s="698" t="s">
        <v>1603</v>
      </c>
      <c r="G49" s="699" t="s">
        <v>1604</v>
      </c>
      <c r="H49" s="687"/>
      <c r="I49" s="689"/>
      <c r="J49" s="687"/>
      <c r="K49" s="690"/>
      <c r="L49" s="695"/>
      <c r="M49" s="695"/>
      <c r="N49" s="690"/>
      <c r="O49" s="690"/>
    </row>
    <row r="50" spans="1:15" ht="41.4" x14ac:dyDescent="0.3">
      <c r="A50" s="696">
        <v>45458</v>
      </c>
      <c r="B50" s="700" t="s">
        <v>1690</v>
      </c>
      <c r="C50" s="687" t="s">
        <v>1691</v>
      </c>
      <c r="D50" s="701" t="s">
        <v>1621</v>
      </c>
      <c r="E50" s="701" t="s">
        <v>1676</v>
      </c>
      <c r="F50" s="698" t="s">
        <v>1603</v>
      </c>
      <c r="G50" s="699" t="s">
        <v>1604</v>
      </c>
      <c r="H50" s="687"/>
      <c r="I50" s="689"/>
      <c r="J50" s="687"/>
      <c r="K50" s="690"/>
      <c r="L50" s="695"/>
      <c r="M50" s="695"/>
      <c r="N50" s="690"/>
      <c r="O50" s="690"/>
    </row>
    <row r="51" spans="1:15" x14ac:dyDescent="0.3">
      <c r="A51" s="696"/>
      <c r="B51" s="700"/>
      <c r="C51" s="687"/>
      <c r="D51" s="701"/>
      <c r="E51" s="701"/>
      <c r="F51" s="698"/>
      <c r="G51" s="699"/>
      <c r="H51" s="687"/>
      <c r="I51" s="689"/>
      <c r="J51" s="687"/>
      <c r="K51" s="690"/>
      <c r="L51" s="695"/>
      <c r="M51" s="695"/>
      <c r="N51" s="690"/>
      <c r="O51" s="690"/>
    </row>
    <row r="52" spans="1:15" x14ac:dyDescent="0.3">
      <c r="A52" s="696"/>
      <c r="B52" s="700"/>
      <c r="C52" s="687"/>
      <c r="D52" s="701"/>
      <c r="E52" s="701"/>
      <c r="F52" s="698"/>
      <c r="G52" s="699"/>
      <c r="H52" s="687"/>
      <c r="I52" s="689"/>
      <c r="J52" s="687"/>
      <c r="K52" s="690"/>
      <c r="L52" s="695"/>
      <c r="M52" s="695"/>
      <c r="N52" s="690"/>
      <c r="O52" s="690"/>
    </row>
    <row r="53" spans="1:15" x14ac:dyDescent="0.3">
      <c r="A53" s="696"/>
      <c r="B53" s="700"/>
      <c r="C53" s="687"/>
      <c r="D53" s="701"/>
      <c r="E53" s="701"/>
      <c r="F53" s="698"/>
      <c r="G53" s="699"/>
      <c r="H53" s="687"/>
      <c r="I53" s="689"/>
      <c r="J53" s="687"/>
      <c r="K53" s="690"/>
      <c r="L53" s="695"/>
      <c r="M53" s="695"/>
      <c r="N53" s="690"/>
      <c r="O53" s="690"/>
    </row>
    <row r="54" spans="1:15" x14ac:dyDescent="0.3">
      <c r="A54" s="696"/>
      <c r="B54" s="700"/>
      <c r="C54" s="687"/>
      <c r="D54" s="701"/>
      <c r="E54" s="701"/>
      <c r="F54" s="698"/>
      <c r="G54" s="699"/>
      <c r="H54" s="687"/>
      <c r="I54" s="689"/>
      <c r="J54" s="687"/>
      <c r="K54" s="690"/>
      <c r="L54" s="695"/>
      <c r="M54" s="695"/>
      <c r="N54" s="690"/>
      <c r="O54" s="690"/>
    </row>
    <row r="55" spans="1:15" x14ac:dyDescent="0.3">
      <c r="A55" s="696"/>
      <c r="B55" s="700"/>
      <c r="C55" s="687"/>
      <c r="D55" s="701"/>
      <c r="E55" s="701"/>
      <c r="F55" s="698"/>
      <c r="G55" s="699"/>
      <c r="H55" s="687"/>
      <c r="I55" s="689"/>
      <c r="J55" s="687"/>
      <c r="K55" s="690"/>
      <c r="L55" s="695"/>
      <c r="M55" s="695"/>
      <c r="N55" s="690"/>
      <c r="O55" s="690"/>
    </row>
    <row r="56" spans="1:15" x14ac:dyDescent="0.3">
      <c r="A56" s="696"/>
      <c r="B56" s="700"/>
      <c r="C56" s="687"/>
      <c r="D56" s="701"/>
      <c r="E56" s="701"/>
      <c r="F56" s="698"/>
      <c r="G56" s="699"/>
      <c r="H56" s="687"/>
      <c r="I56" s="689"/>
      <c r="J56" s="687"/>
      <c r="K56" s="690"/>
      <c r="L56" s="695"/>
      <c r="M56" s="695"/>
      <c r="N56" s="690"/>
      <c r="O56" s="690"/>
    </row>
    <row r="57" spans="1:15" x14ac:dyDescent="0.3">
      <c r="A57" s="696"/>
      <c r="B57" s="700"/>
      <c r="C57" s="687"/>
      <c r="D57" s="701"/>
      <c r="E57" s="701"/>
      <c r="F57" s="698"/>
      <c r="G57" s="699"/>
      <c r="H57" s="687"/>
      <c r="I57" s="689"/>
      <c r="J57" s="687"/>
      <c r="K57" s="690"/>
      <c r="L57" s="695"/>
      <c r="M57" s="695"/>
      <c r="N57" s="690"/>
      <c r="O57" s="690"/>
    </row>
    <row r="58" spans="1:15" x14ac:dyDescent="0.3">
      <c r="A58" s="696"/>
      <c r="B58" s="700"/>
      <c r="C58" s="687"/>
      <c r="D58" s="701"/>
      <c r="E58" s="701"/>
      <c r="F58" s="698"/>
      <c r="G58" s="699"/>
      <c r="H58" s="687"/>
      <c r="I58" s="689"/>
      <c r="J58" s="687"/>
      <c r="K58" s="690"/>
      <c r="L58" s="695"/>
      <c r="M58" s="695"/>
      <c r="N58" s="690"/>
      <c r="O58" s="690"/>
    </row>
    <row r="59" spans="1:15" x14ac:dyDescent="0.3">
      <c r="A59" s="696"/>
      <c r="B59" s="700"/>
      <c r="C59" s="687"/>
      <c r="D59" s="701"/>
      <c r="E59" s="701"/>
      <c r="F59" s="698"/>
      <c r="G59" s="699"/>
      <c r="H59" s="687"/>
      <c r="I59" s="689"/>
      <c r="J59" s="687"/>
      <c r="K59" s="690"/>
      <c r="L59" s="695"/>
      <c r="M59" s="695"/>
      <c r="N59" s="690"/>
      <c r="O59" s="690"/>
    </row>
    <row r="60" spans="1:15" x14ac:dyDescent="0.3">
      <c r="A60" s="696"/>
      <c r="B60" s="700"/>
      <c r="C60" s="687"/>
      <c r="D60" s="701"/>
      <c r="E60" s="701"/>
      <c r="F60" s="698"/>
      <c r="G60" s="699"/>
      <c r="H60" s="687"/>
      <c r="I60" s="689"/>
      <c r="J60" s="687"/>
      <c r="K60" s="690"/>
      <c r="L60" s="695"/>
      <c r="M60" s="695"/>
      <c r="N60" s="690"/>
      <c r="O60" s="690"/>
    </row>
    <row r="61" spans="1:15" x14ac:dyDescent="0.3">
      <c r="A61" s="696"/>
      <c r="B61" s="700"/>
      <c r="C61" s="687"/>
      <c r="D61" s="701"/>
      <c r="E61" s="701"/>
      <c r="F61" s="698"/>
      <c r="G61" s="699"/>
      <c r="H61" s="687"/>
      <c r="I61" s="689"/>
      <c r="J61" s="687"/>
      <c r="K61" s="690"/>
      <c r="L61" s="695"/>
      <c r="M61" s="695"/>
      <c r="N61" s="690"/>
      <c r="O61" s="690"/>
    </row>
    <row r="62" spans="1:15" x14ac:dyDescent="0.3">
      <c r="A62" s="696"/>
      <c r="B62" s="700"/>
      <c r="C62" s="687"/>
      <c r="D62" s="701"/>
      <c r="E62" s="701"/>
      <c r="F62" s="698"/>
      <c r="G62" s="699"/>
      <c r="H62" s="687"/>
      <c r="I62" s="689"/>
      <c r="J62" s="687"/>
      <c r="K62" s="690"/>
      <c r="L62" s="695"/>
      <c r="M62" s="695"/>
      <c r="N62" s="690"/>
      <c r="O62" s="690"/>
    </row>
    <row r="63" spans="1:15" x14ac:dyDescent="0.3">
      <c r="A63" s="696"/>
      <c r="B63" s="700"/>
      <c r="C63" s="687"/>
      <c r="D63" s="701"/>
      <c r="E63" s="701"/>
      <c r="F63" s="698"/>
      <c r="G63" s="699"/>
      <c r="H63" s="687"/>
      <c r="I63" s="689"/>
      <c r="J63" s="687"/>
      <c r="K63" s="690"/>
      <c r="L63" s="695"/>
      <c r="M63" s="695"/>
      <c r="N63" s="690"/>
      <c r="O63" s="690"/>
    </row>
    <row r="64" spans="1:15" x14ac:dyDescent="0.3">
      <c r="A64" s="696"/>
      <c r="B64" s="700"/>
      <c r="C64" s="687"/>
      <c r="D64" s="701"/>
      <c r="E64" s="701"/>
      <c r="F64" s="698"/>
      <c r="G64" s="699"/>
      <c r="H64" s="687"/>
      <c r="I64" s="689"/>
      <c r="J64" s="687"/>
      <c r="K64" s="690"/>
      <c r="L64" s="695"/>
      <c r="M64" s="695"/>
      <c r="N64" s="690"/>
      <c r="O64" s="690"/>
    </row>
    <row r="65" spans="1:15" x14ac:dyDescent="0.3">
      <c r="A65" s="696"/>
      <c r="B65" s="700"/>
      <c r="C65" s="687"/>
      <c r="D65" s="701"/>
      <c r="E65" s="701"/>
      <c r="F65" s="698"/>
      <c r="G65" s="699"/>
      <c r="H65" s="687"/>
      <c r="I65" s="689"/>
      <c r="J65" s="687"/>
      <c r="K65" s="690"/>
      <c r="L65" s="695"/>
      <c r="M65" s="695"/>
      <c r="N65" s="690"/>
      <c r="O65" s="690"/>
    </row>
    <row r="66" spans="1:15" x14ac:dyDescent="0.3">
      <c r="A66" s="696"/>
      <c r="B66" s="700"/>
      <c r="C66" s="687"/>
      <c r="D66" s="701"/>
      <c r="E66" s="701"/>
      <c r="F66" s="698"/>
      <c r="G66" s="699"/>
      <c r="H66" s="687"/>
      <c r="I66" s="689"/>
      <c r="J66" s="687"/>
      <c r="K66" s="690"/>
      <c r="L66" s="695"/>
      <c r="M66" s="695"/>
      <c r="N66" s="690"/>
      <c r="O66" s="690"/>
    </row>
    <row r="67" spans="1:15" x14ac:dyDescent="0.3">
      <c r="A67" s="696"/>
      <c r="B67" s="700"/>
      <c r="C67" s="687"/>
      <c r="D67" s="701"/>
      <c r="E67" s="701"/>
      <c r="F67" s="698"/>
      <c r="G67" s="699"/>
      <c r="H67" s="687"/>
      <c r="I67" s="689"/>
      <c r="J67" s="687"/>
      <c r="K67" s="690"/>
      <c r="L67" s="695"/>
      <c r="M67" s="695"/>
      <c r="N67" s="690"/>
      <c r="O67" s="690"/>
    </row>
    <row r="68" spans="1:15" x14ac:dyDescent="0.3">
      <c r="A68" s="696"/>
      <c r="B68" s="700"/>
      <c r="C68" s="687"/>
      <c r="D68" s="701"/>
      <c r="E68" s="701"/>
      <c r="F68" s="698"/>
      <c r="G68" s="699"/>
      <c r="H68" s="687"/>
      <c r="I68" s="689"/>
      <c r="J68" s="687"/>
      <c r="K68" s="690"/>
      <c r="L68" s="695"/>
      <c r="M68" s="695"/>
      <c r="N68" s="690"/>
      <c r="O68" s="690"/>
    </row>
    <row r="69" spans="1:15" x14ac:dyDescent="0.3">
      <c r="A69" s="696"/>
      <c r="B69" s="700"/>
      <c r="C69" s="687"/>
      <c r="D69" s="701"/>
      <c r="E69" s="701"/>
      <c r="F69" s="698"/>
      <c r="G69" s="699"/>
      <c r="H69" s="687"/>
      <c r="I69" s="689"/>
      <c r="J69" s="687"/>
      <c r="K69" s="690"/>
      <c r="L69" s="695"/>
      <c r="M69" s="695"/>
      <c r="N69" s="690"/>
      <c r="O69" s="690"/>
    </row>
    <row r="70" spans="1:15" x14ac:dyDescent="0.3">
      <c r="A70" s="696"/>
      <c r="B70" s="700"/>
      <c r="C70" s="687"/>
      <c r="D70" s="701"/>
      <c r="E70" s="701"/>
      <c r="F70" s="698"/>
      <c r="G70" s="699"/>
      <c r="H70" s="687"/>
      <c r="I70" s="689"/>
      <c r="J70" s="687"/>
      <c r="K70" s="690"/>
      <c r="L70" s="695"/>
      <c r="M70" s="695"/>
      <c r="N70" s="690"/>
      <c r="O70" s="690"/>
    </row>
    <row r="71" spans="1:15" x14ac:dyDescent="0.3">
      <c r="A71" s="696"/>
      <c r="B71" s="700"/>
      <c r="C71" s="687"/>
      <c r="D71" s="701"/>
      <c r="E71" s="701"/>
      <c r="F71" s="698"/>
      <c r="G71" s="699"/>
      <c r="H71" s="687"/>
      <c r="I71" s="689"/>
      <c r="J71" s="687"/>
      <c r="K71" s="690"/>
      <c r="L71" s="695"/>
      <c r="M71" s="695"/>
      <c r="N71" s="690"/>
      <c r="O71" s="690"/>
    </row>
    <row r="72" spans="1:15" x14ac:dyDescent="0.3">
      <c r="A72" s="696"/>
      <c r="B72" s="700"/>
      <c r="C72" s="687"/>
      <c r="D72" s="701"/>
      <c r="E72" s="701"/>
      <c r="F72" s="698"/>
      <c r="G72" s="699"/>
      <c r="H72" s="687"/>
      <c r="I72" s="689"/>
      <c r="J72" s="687"/>
      <c r="K72" s="690"/>
      <c r="L72" s="695"/>
      <c r="M72" s="695"/>
      <c r="N72" s="690"/>
      <c r="O72" s="690"/>
    </row>
    <row r="73" spans="1:15" x14ac:dyDescent="0.3">
      <c r="A73" s="696"/>
      <c r="B73" s="700"/>
      <c r="C73" s="687"/>
      <c r="D73" s="701"/>
      <c r="E73" s="701"/>
      <c r="F73" s="698"/>
      <c r="G73" s="699"/>
      <c r="H73" s="687"/>
      <c r="I73" s="689"/>
      <c r="J73" s="687"/>
      <c r="K73" s="690"/>
      <c r="L73" s="695"/>
      <c r="M73" s="695"/>
      <c r="N73" s="690"/>
      <c r="O73" s="690"/>
    </row>
    <row r="74" spans="1:15" x14ac:dyDescent="0.3">
      <c r="A74" s="696"/>
      <c r="B74" s="700"/>
      <c r="C74" s="687"/>
      <c r="D74" s="701"/>
      <c r="E74" s="701"/>
      <c r="F74" s="698"/>
      <c r="G74" s="699"/>
      <c r="H74" s="687"/>
      <c r="I74" s="689"/>
      <c r="J74" s="687"/>
      <c r="K74" s="690"/>
      <c r="L74" s="695"/>
      <c r="M74" s="695"/>
      <c r="N74" s="690"/>
      <c r="O74" s="690"/>
    </row>
    <row r="75" spans="1:15" x14ac:dyDescent="0.3">
      <c r="A75" s="696"/>
      <c r="B75" s="700"/>
      <c r="C75" s="687"/>
      <c r="D75" s="701"/>
      <c r="E75" s="701"/>
      <c r="F75" s="698"/>
      <c r="G75" s="699"/>
      <c r="H75" s="687"/>
      <c r="I75" s="689"/>
      <c r="J75" s="687"/>
      <c r="K75" s="690"/>
      <c r="L75" s="695"/>
      <c r="M75" s="695"/>
      <c r="N75" s="690"/>
      <c r="O75" s="690"/>
    </row>
    <row r="76" spans="1:15" x14ac:dyDescent="0.3">
      <c r="A76" s="696"/>
      <c r="B76" s="700"/>
      <c r="C76" s="687"/>
      <c r="D76" s="701"/>
      <c r="E76" s="701"/>
      <c r="F76" s="698"/>
      <c r="G76" s="699"/>
      <c r="H76" s="687"/>
      <c r="I76" s="689"/>
      <c r="J76" s="687"/>
      <c r="K76" s="690"/>
      <c r="L76" s="695"/>
      <c r="M76" s="695"/>
      <c r="N76" s="690"/>
      <c r="O76" s="690"/>
    </row>
    <row r="77" spans="1:15" x14ac:dyDescent="0.3">
      <c r="A77" s="696"/>
      <c r="B77" s="700"/>
      <c r="C77" s="687"/>
      <c r="D77" s="701"/>
      <c r="E77" s="701"/>
      <c r="F77" s="698"/>
      <c r="G77" s="699"/>
      <c r="H77" s="687"/>
      <c r="I77" s="689"/>
      <c r="J77" s="687"/>
      <c r="K77" s="690"/>
      <c r="L77" s="695"/>
      <c r="M77" s="695"/>
      <c r="N77" s="690"/>
      <c r="O77" s="690"/>
    </row>
    <row r="78" spans="1:15" x14ac:dyDescent="0.3">
      <c r="A78" s="696"/>
      <c r="B78" s="700"/>
      <c r="C78" s="687"/>
      <c r="D78" s="701"/>
      <c r="E78" s="701"/>
      <c r="F78" s="698"/>
      <c r="G78" s="699"/>
      <c r="H78" s="687"/>
      <c r="I78" s="689"/>
      <c r="J78" s="687"/>
      <c r="K78" s="690"/>
      <c r="L78" s="695"/>
      <c r="M78" s="695"/>
      <c r="N78" s="690"/>
      <c r="O78" s="690"/>
    </row>
    <row r="79" spans="1:15" x14ac:dyDescent="0.3">
      <c r="A79" s="696"/>
      <c r="B79" s="700"/>
      <c r="C79" s="687"/>
      <c r="D79" s="701"/>
      <c r="E79" s="701"/>
      <c r="F79" s="698"/>
      <c r="G79" s="699"/>
      <c r="H79" s="687"/>
      <c r="I79" s="689"/>
      <c r="J79" s="687"/>
      <c r="K79" s="690"/>
      <c r="L79" s="695"/>
      <c r="M79" s="695"/>
      <c r="N79" s="690"/>
      <c r="O79" s="690"/>
    </row>
    <row r="80" spans="1:15" x14ac:dyDescent="0.3">
      <c r="A80" s="696"/>
      <c r="B80" s="700"/>
      <c r="C80" s="687"/>
      <c r="D80" s="701"/>
      <c r="E80" s="701"/>
      <c r="F80" s="698"/>
      <c r="G80" s="699"/>
      <c r="H80" s="687"/>
      <c r="I80" s="689"/>
      <c r="J80" s="687"/>
      <c r="K80" s="690"/>
      <c r="L80" s="695"/>
      <c r="M80" s="695"/>
      <c r="N80" s="690"/>
      <c r="O80" s="690"/>
    </row>
    <row r="81" spans="1:15" x14ac:dyDescent="0.3">
      <c r="A81" s="696"/>
      <c r="B81" s="700"/>
      <c r="C81" s="687"/>
      <c r="D81" s="701"/>
      <c r="E81" s="701"/>
      <c r="F81" s="698"/>
      <c r="G81" s="699"/>
      <c r="H81" s="687"/>
      <c r="I81" s="689"/>
      <c r="J81" s="687"/>
      <c r="K81" s="690"/>
      <c r="L81" s="695"/>
      <c r="M81" s="695"/>
      <c r="N81" s="690"/>
      <c r="O81" s="690"/>
    </row>
    <row r="82" spans="1:15" x14ac:dyDescent="0.3">
      <c r="A82" s="696"/>
      <c r="B82" s="700"/>
      <c r="C82" s="687"/>
      <c r="D82" s="701"/>
      <c r="E82" s="701"/>
      <c r="F82" s="698"/>
      <c r="G82" s="699"/>
      <c r="H82" s="687"/>
      <c r="I82" s="689"/>
      <c r="J82" s="687"/>
      <c r="K82" s="690"/>
      <c r="L82" s="695"/>
      <c r="M82" s="695"/>
      <c r="N82" s="690"/>
      <c r="O82" s="690"/>
    </row>
    <row r="83" spans="1:15" x14ac:dyDescent="0.3">
      <c r="A83" s="696"/>
      <c r="B83" s="700"/>
      <c r="C83" s="687"/>
      <c r="D83" s="701"/>
      <c r="E83" s="701"/>
      <c r="F83" s="698"/>
      <c r="G83" s="699"/>
      <c r="H83" s="687"/>
      <c r="I83" s="689"/>
      <c r="J83" s="687"/>
      <c r="K83" s="690"/>
      <c r="L83" s="695"/>
      <c r="M83" s="695"/>
      <c r="N83" s="690"/>
      <c r="O83" s="690"/>
    </row>
    <row r="84" spans="1:15" x14ac:dyDescent="0.3">
      <c r="A84" s="696"/>
      <c r="B84" s="700"/>
      <c r="C84" s="687"/>
      <c r="D84" s="701"/>
      <c r="E84" s="701"/>
      <c r="F84" s="698"/>
      <c r="G84" s="699"/>
      <c r="H84" s="687"/>
      <c r="I84" s="689"/>
      <c r="J84" s="687"/>
      <c r="K84" s="690"/>
      <c r="L84" s="695"/>
      <c r="M84" s="695"/>
      <c r="N84" s="690"/>
      <c r="O84" s="690"/>
    </row>
    <row r="85" spans="1:15" x14ac:dyDescent="0.3">
      <c r="A85" s="696"/>
      <c r="B85" s="700"/>
      <c r="C85" s="687"/>
      <c r="D85" s="701"/>
      <c r="E85" s="701"/>
      <c r="F85" s="698"/>
      <c r="G85" s="699"/>
      <c r="H85" s="687"/>
      <c r="I85" s="689"/>
      <c r="J85" s="687"/>
      <c r="K85" s="690"/>
      <c r="L85" s="695"/>
      <c r="M85" s="695"/>
      <c r="N85" s="690"/>
      <c r="O85" s="690"/>
    </row>
    <row r="86" spans="1:15" x14ac:dyDescent="0.3">
      <c r="A86" s="696"/>
      <c r="B86" s="700"/>
      <c r="C86" s="687"/>
      <c r="D86" s="701"/>
      <c r="E86" s="701"/>
      <c r="F86" s="698"/>
      <c r="G86" s="699"/>
      <c r="H86" s="687"/>
      <c r="I86" s="689"/>
      <c r="J86" s="687"/>
      <c r="K86" s="690"/>
      <c r="L86" s="695"/>
      <c r="M86" s="695"/>
      <c r="N86" s="690"/>
      <c r="O86" s="690"/>
    </row>
    <row r="87" spans="1:15" x14ac:dyDescent="0.3">
      <c r="A87" s="696"/>
      <c r="B87" s="700"/>
      <c r="C87" s="687"/>
      <c r="D87" s="701"/>
      <c r="E87" s="701"/>
      <c r="F87" s="698"/>
      <c r="G87" s="699"/>
      <c r="H87" s="687"/>
      <c r="I87" s="689"/>
      <c r="J87" s="689"/>
      <c r="K87" s="690"/>
      <c r="L87" s="695"/>
      <c r="M87" s="695"/>
      <c r="N87" s="690"/>
      <c r="O87" s="690"/>
    </row>
    <row r="88" spans="1:15" x14ac:dyDescent="0.3">
      <c r="A88" s="696"/>
      <c r="B88" s="700"/>
      <c r="C88" s="687"/>
      <c r="D88" s="701"/>
      <c r="E88" s="701"/>
      <c r="F88" s="698"/>
      <c r="G88" s="699"/>
      <c r="H88" s="687"/>
      <c r="I88" s="689"/>
      <c r="J88" s="689"/>
      <c r="K88" s="690"/>
      <c r="L88" s="695"/>
      <c r="M88" s="695"/>
      <c r="N88" s="690"/>
      <c r="O88" s="690"/>
    </row>
    <row r="89" spans="1:15" x14ac:dyDescent="0.3">
      <c r="A89" s="696"/>
      <c r="B89" s="700"/>
      <c r="C89" s="687"/>
      <c r="D89" s="701"/>
      <c r="E89" s="701"/>
      <c r="F89" s="698"/>
      <c r="G89" s="699"/>
      <c r="H89" s="687"/>
      <c r="I89" s="689"/>
      <c r="J89" s="689"/>
      <c r="K89" s="690"/>
      <c r="L89" s="695"/>
      <c r="M89" s="695"/>
      <c r="N89" s="690"/>
      <c r="O89" s="690"/>
    </row>
    <row r="90" spans="1:15" x14ac:dyDescent="0.3">
      <c r="A90" s="696"/>
      <c r="B90" s="700"/>
      <c r="C90" s="687"/>
      <c r="D90" s="701"/>
      <c r="E90" s="701"/>
      <c r="F90" s="698"/>
      <c r="G90" s="699"/>
      <c r="H90" s="687"/>
      <c r="I90" s="689"/>
      <c r="J90" s="689"/>
      <c r="K90" s="690"/>
      <c r="L90" s="695"/>
      <c r="M90" s="695"/>
      <c r="N90" s="690"/>
      <c r="O90" s="690"/>
    </row>
    <row r="91" spans="1:15" x14ac:dyDescent="0.3">
      <c r="A91" s="696"/>
      <c r="B91" s="700"/>
      <c r="C91" s="687"/>
      <c r="D91" s="701"/>
      <c r="E91" s="701"/>
      <c r="F91" s="698"/>
      <c r="G91" s="699"/>
      <c r="H91" s="687"/>
      <c r="I91" s="689"/>
      <c r="J91" s="689"/>
      <c r="K91" s="690"/>
      <c r="L91" s="695"/>
      <c r="M91" s="695"/>
      <c r="N91" s="690"/>
      <c r="O91" s="690"/>
    </row>
    <row r="92" spans="1:15" x14ac:dyDescent="0.3">
      <c r="A92" s="696"/>
      <c r="B92" s="700"/>
      <c r="C92" s="687"/>
      <c r="D92" s="701"/>
      <c r="E92" s="701"/>
      <c r="F92" s="698"/>
      <c r="G92" s="699"/>
      <c r="H92" s="687"/>
      <c r="I92" s="689"/>
      <c r="J92" s="689"/>
      <c r="K92" s="690"/>
      <c r="L92" s="695"/>
      <c r="M92" s="695"/>
      <c r="N92" s="690"/>
      <c r="O92" s="690"/>
    </row>
    <row r="93" spans="1:15" x14ac:dyDescent="0.3">
      <c r="A93" s="696"/>
      <c r="B93" s="700"/>
      <c r="C93" s="687"/>
      <c r="D93" s="701"/>
      <c r="E93" s="701"/>
      <c r="F93" s="698"/>
      <c r="G93" s="699"/>
      <c r="H93" s="687"/>
      <c r="I93" s="689"/>
      <c r="J93" s="689"/>
      <c r="K93" s="690"/>
      <c r="L93" s="695"/>
      <c r="M93" s="695"/>
      <c r="N93" s="690"/>
      <c r="O93" s="690"/>
    </row>
    <row r="94" spans="1:15" x14ac:dyDescent="0.3">
      <c r="A94" s="696"/>
      <c r="B94" s="700"/>
      <c r="C94" s="687"/>
      <c r="D94" s="701"/>
      <c r="E94" s="701"/>
      <c r="F94" s="698"/>
      <c r="G94" s="699"/>
      <c r="H94" s="687"/>
      <c r="I94" s="689"/>
      <c r="J94" s="689"/>
      <c r="K94" s="690"/>
      <c r="L94" s="695"/>
      <c r="M94" s="695"/>
      <c r="N94" s="690"/>
      <c r="O94" s="690"/>
    </row>
    <row r="95" spans="1:15" x14ac:dyDescent="0.3">
      <c r="A95" s="696"/>
      <c r="B95" s="700"/>
      <c r="C95" s="687"/>
      <c r="D95" s="701"/>
      <c r="E95" s="701"/>
      <c r="F95" s="698"/>
      <c r="G95" s="699"/>
      <c r="H95" s="687"/>
      <c r="I95" s="689"/>
      <c r="J95" s="689"/>
      <c r="K95" s="690"/>
      <c r="L95" s="695"/>
      <c r="M95" s="695"/>
      <c r="N95" s="690"/>
      <c r="O95" s="690"/>
    </row>
    <row r="96" spans="1:15" x14ac:dyDescent="0.3">
      <c r="A96" s="696"/>
      <c r="B96" s="700"/>
      <c r="C96" s="687"/>
      <c r="D96" s="701"/>
      <c r="E96" s="701"/>
      <c r="F96" s="698"/>
      <c r="G96" s="699"/>
      <c r="H96" s="687"/>
      <c r="I96" s="689"/>
      <c r="J96" s="689"/>
      <c r="K96" s="690"/>
      <c r="L96" s="695"/>
      <c r="M96" s="695"/>
      <c r="N96" s="690"/>
      <c r="O96" s="690"/>
    </row>
    <row r="97" spans="1:15" x14ac:dyDescent="0.3">
      <c r="A97" s="696"/>
      <c r="B97" s="700"/>
      <c r="C97" s="687"/>
      <c r="D97" s="701"/>
      <c r="E97" s="701"/>
      <c r="F97" s="698"/>
      <c r="G97" s="699"/>
      <c r="H97" s="687"/>
      <c r="I97" s="689"/>
      <c r="J97" s="689"/>
      <c r="K97" s="690"/>
      <c r="L97" s="695"/>
      <c r="M97" s="695"/>
      <c r="N97" s="690"/>
      <c r="O97" s="690"/>
    </row>
    <row r="98" spans="1:15" x14ac:dyDescent="0.3">
      <c r="A98" s="696"/>
      <c r="B98" s="700"/>
      <c r="C98" s="687"/>
      <c r="D98" s="701"/>
      <c r="E98" s="701"/>
      <c r="F98" s="698"/>
      <c r="G98" s="699"/>
      <c r="H98" s="687"/>
      <c r="I98" s="689"/>
      <c r="J98" s="689"/>
      <c r="K98" s="690"/>
      <c r="L98" s="695"/>
      <c r="M98" s="695"/>
      <c r="N98" s="690"/>
      <c r="O98" s="690"/>
    </row>
    <row r="99" spans="1:15" x14ac:dyDescent="0.3">
      <c r="A99" s="696"/>
      <c r="B99" s="700"/>
      <c r="C99" s="687"/>
      <c r="D99" s="701"/>
      <c r="E99" s="701"/>
      <c r="F99" s="698"/>
      <c r="G99" s="699"/>
      <c r="H99" s="687"/>
      <c r="I99" s="689"/>
      <c r="J99" s="689"/>
      <c r="K99" s="690"/>
      <c r="L99" s="695"/>
      <c r="M99" s="695"/>
      <c r="N99" s="690"/>
      <c r="O99" s="690"/>
    </row>
    <row r="100" spans="1:15" x14ac:dyDescent="0.3">
      <c r="A100" s="696"/>
      <c r="B100" s="700"/>
      <c r="C100" s="687"/>
      <c r="D100" s="701"/>
      <c r="E100" s="701"/>
      <c r="F100" s="698"/>
      <c r="G100" s="699"/>
      <c r="H100" s="687"/>
      <c r="I100" s="689"/>
      <c r="J100" s="689"/>
      <c r="K100" s="690"/>
      <c r="L100" s="695"/>
      <c r="M100" s="695"/>
      <c r="N100" s="690"/>
      <c r="O100" s="690"/>
    </row>
    <row r="101" spans="1:15" x14ac:dyDescent="0.3">
      <c r="A101" s="696"/>
      <c r="B101" s="700"/>
      <c r="C101" s="687"/>
      <c r="D101" s="701"/>
      <c r="E101" s="701"/>
      <c r="F101" s="698"/>
      <c r="G101" s="699"/>
      <c r="H101" s="687"/>
      <c r="I101" s="689"/>
      <c r="J101" s="689"/>
      <c r="K101" s="690"/>
      <c r="L101" s="695"/>
      <c r="M101" s="695"/>
      <c r="N101" s="690"/>
      <c r="O101" s="690"/>
    </row>
    <row r="102" spans="1:15" x14ac:dyDescent="0.3">
      <c r="A102" s="696"/>
      <c r="B102" s="700"/>
      <c r="C102" s="687"/>
      <c r="D102" s="701"/>
      <c r="E102" s="701"/>
      <c r="F102" s="698"/>
      <c r="G102" s="699"/>
      <c r="H102" s="687"/>
      <c r="I102" s="689"/>
      <c r="J102" s="689"/>
      <c r="K102" s="690"/>
      <c r="L102" s="695"/>
      <c r="M102" s="695"/>
      <c r="N102" s="690"/>
      <c r="O102" s="690"/>
    </row>
    <row r="103" spans="1:15" x14ac:dyDescent="0.3">
      <c r="A103" s="696"/>
      <c r="B103" s="700"/>
      <c r="C103" s="687"/>
      <c r="D103" s="701"/>
      <c r="E103" s="701"/>
      <c r="F103" s="698"/>
      <c r="G103" s="699"/>
      <c r="H103" s="687"/>
      <c r="I103" s="689"/>
      <c r="J103" s="689"/>
      <c r="K103" s="690"/>
      <c r="L103" s="695"/>
      <c r="M103" s="695"/>
      <c r="N103" s="690"/>
      <c r="O103" s="690"/>
    </row>
    <row r="104" spans="1:15" x14ac:dyDescent="0.3">
      <c r="A104" s="696"/>
      <c r="B104" s="700"/>
      <c r="C104" s="687"/>
      <c r="D104" s="701"/>
      <c r="E104" s="701"/>
      <c r="F104" s="698"/>
      <c r="G104" s="699"/>
      <c r="H104" s="687"/>
      <c r="I104" s="689"/>
      <c r="J104" s="689"/>
      <c r="K104" s="690"/>
      <c r="L104" s="695"/>
      <c r="M104" s="695"/>
      <c r="N104" s="690"/>
      <c r="O104" s="690"/>
    </row>
    <row r="105" spans="1:15" x14ac:dyDescent="0.3">
      <c r="A105" s="696"/>
      <c r="B105" s="700"/>
      <c r="C105" s="687"/>
      <c r="D105" s="701"/>
      <c r="E105" s="701"/>
      <c r="F105" s="698"/>
      <c r="G105" s="699"/>
      <c r="H105" s="687"/>
      <c r="I105" s="689"/>
      <c r="J105" s="689"/>
      <c r="K105" s="690"/>
      <c r="L105" s="695"/>
      <c r="M105" s="695"/>
      <c r="N105" s="690"/>
      <c r="O105" s="690"/>
    </row>
    <row r="106" spans="1:15" x14ac:dyDescent="0.3">
      <c r="A106" s="696"/>
      <c r="B106" s="700"/>
      <c r="C106" s="687"/>
      <c r="D106" s="701"/>
      <c r="E106" s="701"/>
      <c r="F106" s="698"/>
      <c r="G106" s="699"/>
      <c r="H106" s="687"/>
      <c r="I106" s="689"/>
      <c r="J106" s="689"/>
      <c r="K106" s="690"/>
      <c r="L106" s="695"/>
      <c r="M106" s="695"/>
      <c r="N106" s="690"/>
      <c r="O106" s="690"/>
    </row>
    <row r="107" spans="1:15" x14ac:dyDescent="0.3">
      <c r="A107" s="696"/>
      <c r="B107" s="700"/>
      <c r="C107" s="687"/>
      <c r="D107" s="701"/>
      <c r="E107" s="701"/>
      <c r="F107" s="698"/>
      <c r="G107" s="699"/>
      <c r="H107" s="687"/>
      <c r="I107" s="689"/>
      <c r="J107" s="689"/>
      <c r="K107" s="690"/>
      <c r="L107" s="695"/>
      <c r="M107" s="695"/>
      <c r="N107" s="690"/>
      <c r="O107" s="690"/>
    </row>
    <row r="108" spans="1:15" x14ac:dyDescent="0.3">
      <c r="A108" s="696"/>
      <c r="B108" s="700"/>
      <c r="C108" s="687"/>
      <c r="D108" s="701"/>
      <c r="E108" s="701"/>
      <c r="F108" s="698"/>
      <c r="G108" s="699"/>
      <c r="H108" s="687"/>
      <c r="I108" s="689"/>
      <c r="J108" s="689"/>
      <c r="K108" s="690"/>
      <c r="L108" s="695"/>
      <c r="M108" s="695"/>
      <c r="N108" s="690"/>
      <c r="O108" s="690"/>
    </row>
    <row r="109" spans="1:15" x14ac:dyDescent="0.3">
      <c r="A109" s="696"/>
      <c r="B109" s="700"/>
      <c r="C109" s="687"/>
      <c r="D109" s="701"/>
      <c r="E109" s="701"/>
      <c r="F109" s="698"/>
      <c r="G109" s="699"/>
      <c r="H109" s="687"/>
      <c r="I109" s="689"/>
      <c r="J109" s="689"/>
      <c r="K109" s="690"/>
      <c r="L109" s="695"/>
      <c r="M109" s="695"/>
      <c r="N109" s="690"/>
      <c r="O109" s="690"/>
    </row>
    <row r="110" spans="1:15" x14ac:dyDescent="0.3">
      <c r="A110" s="696"/>
      <c r="B110" s="700"/>
      <c r="C110" s="687"/>
      <c r="D110" s="701"/>
      <c r="E110" s="701"/>
      <c r="F110" s="698"/>
      <c r="G110" s="699"/>
      <c r="H110" s="687"/>
      <c r="I110" s="689"/>
      <c r="J110" s="689"/>
      <c r="K110" s="690"/>
      <c r="L110" s="695"/>
      <c r="M110" s="695"/>
      <c r="N110" s="690"/>
      <c r="O110" s="690"/>
    </row>
    <row r="111" spans="1:15" x14ac:dyDescent="0.3">
      <c r="A111" s="696"/>
      <c r="B111" s="700"/>
      <c r="C111" s="687"/>
      <c r="D111" s="701"/>
      <c r="E111" s="701"/>
      <c r="F111" s="698"/>
      <c r="G111" s="699"/>
      <c r="H111" s="687"/>
      <c r="I111" s="689"/>
      <c r="J111" s="689"/>
      <c r="K111" s="690"/>
      <c r="L111" s="695"/>
      <c r="M111" s="695"/>
      <c r="N111" s="690"/>
      <c r="O111" s="690"/>
    </row>
    <row r="112" spans="1:15" x14ac:dyDescent="0.3">
      <c r="A112" s="696"/>
      <c r="B112" s="700"/>
      <c r="C112" s="687"/>
      <c r="D112" s="701"/>
      <c r="E112" s="701"/>
      <c r="F112" s="698"/>
      <c r="G112" s="699"/>
      <c r="H112" s="687"/>
      <c r="I112" s="689"/>
      <c r="J112" s="689"/>
      <c r="K112" s="690"/>
      <c r="L112" s="695"/>
      <c r="M112" s="695"/>
      <c r="N112" s="690"/>
      <c r="O112" s="690"/>
    </row>
    <row r="113" spans="1:15" x14ac:dyDescent="0.3">
      <c r="A113" s="696"/>
      <c r="B113" s="700"/>
      <c r="C113" s="687"/>
      <c r="D113" s="701"/>
      <c r="E113" s="701"/>
      <c r="F113" s="698"/>
      <c r="G113" s="699"/>
      <c r="H113" s="687"/>
      <c r="I113" s="689"/>
      <c r="J113" s="689"/>
      <c r="K113" s="690"/>
      <c r="L113" s="695"/>
      <c r="M113" s="695"/>
      <c r="N113" s="690"/>
      <c r="O113" s="690"/>
    </row>
    <row r="114" spans="1:15" x14ac:dyDescent="0.3">
      <c r="A114" s="696"/>
      <c r="B114" s="700"/>
      <c r="C114" s="687"/>
      <c r="D114" s="701"/>
      <c r="E114" s="701"/>
      <c r="F114" s="698"/>
      <c r="G114" s="699"/>
      <c r="H114" s="687"/>
      <c r="I114" s="689"/>
      <c r="J114" s="689"/>
      <c r="K114" s="690"/>
      <c r="L114" s="695"/>
      <c r="M114" s="695"/>
      <c r="N114" s="690"/>
      <c r="O114" s="690"/>
    </row>
    <row r="115" spans="1:15" x14ac:dyDescent="0.3">
      <c r="A115" s="696"/>
      <c r="B115" s="700"/>
      <c r="C115" s="687"/>
      <c r="D115" s="701"/>
      <c r="E115" s="701"/>
      <c r="F115" s="698"/>
      <c r="G115" s="699"/>
      <c r="H115" s="687"/>
      <c r="I115" s="689"/>
      <c r="J115" s="689"/>
      <c r="K115" s="690"/>
      <c r="L115" s="695"/>
      <c r="M115" s="695"/>
      <c r="N115" s="690"/>
      <c r="O115" s="690"/>
    </row>
    <row r="116" spans="1:15" x14ac:dyDescent="0.3">
      <c r="A116" s="696"/>
      <c r="B116" s="700"/>
      <c r="C116" s="687"/>
      <c r="D116" s="701"/>
      <c r="E116" s="701"/>
      <c r="F116" s="698"/>
      <c r="G116" s="699"/>
      <c r="H116" s="687"/>
      <c r="I116" s="689"/>
      <c r="J116" s="689"/>
      <c r="K116" s="690"/>
      <c r="L116" s="695"/>
      <c r="M116" s="695"/>
      <c r="N116" s="690"/>
      <c r="O116" s="690"/>
    </row>
    <row r="117" spans="1:15" x14ac:dyDescent="0.3">
      <c r="A117" s="696"/>
      <c r="B117" s="700"/>
      <c r="C117" s="687"/>
      <c r="D117" s="701"/>
      <c r="E117" s="701"/>
      <c r="F117" s="698"/>
      <c r="G117" s="699"/>
      <c r="H117" s="687"/>
      <c r="I117" s="689"/>
      <c r="J117" s="689"/>
      <c r="K117" s="690"/>
      <c r="L117" s="695"/>
      <c r="M117" s="695"/>
      <c r="N117" s="690"/>
      <c r="O117" s="690"/>
    </row>
    <row r="118" spans="1:15" x14ac:dyDescent="0.3">
      <c r="A118" s="696"/>
      <c r="B118" s="700"/>
      <c r="C118" s="687"/>
      <c r="D118" s="701"/>
      <c r="E118" s="701"/>
      <c r="F118" s="698"/>
      <c r="G118" s="699"/>
      <c r="H118" s="687"/>
      <c r="I118" s="689"/>
      <c r="J118" s="689"/>
      <c r="K118" s="690"/>
      <c r="L118" s="695"/>
      <c r="M118" s="695"/>
      <c r="N118" s="690"/>
      <c r="O118" s="690"/>
    </row>
    <row r="119" spans="1:15" x14ac:dyDescent="0.3">
      <c r="A119" s="696"/>
      <c r="B119" s="700"/>
      <c r="C119" s="687"/>
      <c r="D119" s="701"/>
      <c r="E119" s="701"/>
      <c r="F119" s="698"/>
      <c r="G119" s="699"/>
      <c r="H119" s="687"/>
      <c r="I119" s="689"/>
      <c r="J119" s="689"/>
      <c r="K119" s="690"/>
      <c r="L119" s="695"/>
      <c r="M119" s="695"/>
      <c r="N119" s="690"/>
      <c r="O119" s="690"/>
    </row>
    <row r="120" spans="1:15" x14ac:dyDescent="0.3">
      <c r="A120" s="696"/>
      <c r="B120" s="700"/>
      <c r="C120" s="687"/>
      <c r="D120" s="701"/>
      <c r="E120" s="701"/>
      <c r="F120" s="698"/>
      <c r="G120" s="699"/>
      <c r="H120" s="687"/>
      <c r="I120" s="689"/>
      <c r="J120" s="689"/>
      <c r="K120" s="690"/>
      <c r="L120" s="695"/>
      <c r="M120" s="695"/>
      <c r="N120" s="690"/>
      <c r="O120" s="690"/>
    </row>
    <row r="121" spans="1:15" x14ac:dyDescent="0.3">
      <c r="A121" s="696"/>
      <c r="B121" s="700"/>
      <c r="C121" s="687"/>
      <c r="D121" s="701"/>
      <c r="E121" s="701"/>
      <c r="F121" s="698"/>
      <c r="G121" s="699"/>
      <c r="H121" s="687"/>
      <c r="I121" s="689"/>
      <c r="J121" s="689"/>
      <c r="K121" s="690"/>
      <c r="L121" s="695"/>
      <c r="M121" s="695"/>
      <c r="N121" s="690"/>
      <c r="O121" s="690"/>
    </row>
    <row r="122" spans="1:15" x14ac:dyDescent="0.3">
      <c r="A122" s="696"/>
      <c r="B122" s="700"/>
      <c r="C122" s="687"/>
      <c r="D122" s="701"/>
      <c r="E122" s="701"/>
      <c r="F122" s="698"/>
      <c r="G122" s="699"/>
      <c r="H122" s="687"/>
      <c r="I122" s="689"/>
      <c r="J122" s="689"/>
      <c r="K122" s="690"/>
      <c r="L122" s="695"/>
      <c r="M122" s="695"/>
      <c r="N122" s="690"/>
      <c r="O122" s="690"/>
    </row>
    <row r="123" spans="1:15" x14ac:dyDescent="0.3">
      <c r="A123" s="696"/>
      <c r="B123" s="700"/>
      <c r="C123" s="687"/>
      <c r="D123" s="701"/>
      <c r="E123" s="701"/>
      <c r="F123" s="698"/>
      <c r="G123" s="699"/>
      <c r="H123" s="687"/>
      <c r="I123" s="689"/>
      <c r="J123" s="689"/>
      <c r="K123" s="690"/>
      <c r="L123" s="695"/>
      <c r="M123" s="695"/>
      <c r="N123" s="690"/>
      <c r="O123" s="690"/>
    </row>
    <row r="124" spans="1:15" x14ac:dyDescent="0.3">
      <c r="A124" s="696"/>
      <c r="B124" s="700"/>
      <c r="C124" s="687"/>
      <c r="D124" s="701"/>
      <c r="E124" s="701"/>
      <c r="F124" s="698"/>
      <c r="G124" s="699"/>
      <c r="H124" s="687"/>
      <c r="I124" s="689"/>
      <c r="J124" s="689"/>
      <c r="K124" s="690"/>
      <c r="L124" s="695"/>
      <c r="M124" s="695"/>
      <c r="N124" s="690"/>
      <c r="O124" s="690"/>
    </row>
    <row r="125" spans="1:15" x14ac:dyDescent="0.3">
      <c r="A125" s="696"/>
      <c r="B125" s="700"/>
      <c r="C125" s="687"/>
      <c r="D125" s="701"/>
      <c r="E125" s="701"/>
      <c r="F125" s="698"/>
      <c r="G125" s="699"/>
      <c r="H125" s="687"/>
      <c r="I125" s="689"/>
      <c r="J125" s="689"/>
      <c r="K125" s="690"/>
      <c r="L125" s="695"/>
      <c r="M125" s="695"/>
      <c r="N125" s="690"/>
      <c r="O125" s="690"/>
    </row>
    <row r="126" spans="1:15" x14ac:dyDescent="0.3">
      <c r="A126" s="696"/>
      <c r="B126" s="700"/>
      <c r="C126" s="687"/>
      <c r="D126" s="701"/>
      <c r="E126" s="701"/>
      <c r="F126" s="698"/>
      <c r="G126" s="699"/>
      <c r="H126" s="687"/>
      <c r="I126" s="689"/>
      <c r="J126" s="689"/>
      <c r="K126" s="690"/>
      <c r="L126" s="695"/>
      <c r="M126" s="695"/>
      <c r="N126" s="690"/>
      <c r="O126" s="690"/>
    </row>
    <row r="127" spans="1:15" x14ac:dyDescent="0.3">
      <c r="A127" s="696"/>
      <c r="B127" s="700"/>
      <c r="C127" s="687"/>
      <c r="D127" s="701"/>
      <c r="E127" s="701"/>
      <c r="F127" s="698"/>
      <c r="G127" s="699"/>
      <c r="H127" s="687"/>
      <c r="I127" s="689"/>
      <c r="J127" s="689"/>
      <c r="K127" s="690"/>
      <c r="L127" s="695"/>
      <c r="M127" s="695"/>
      <c r="N127" s="690"/>
      <c r="O127" s="690"/>
    </row>
    <row r="128" spans="1:15" x14ac:dyDescent="0.3">
      <c r="A128" s="696"/>
      <c r="B128" s="700"/>
      <c r="C128" s="687"/>
      <c r="D128" s="701"/>
      <c r="E128" s="701"/>
      <c r="F128" s="698"/>
      <c r="G128" s="699"/>
      <c r="H128" s="687"/>
      <c r="I128" s="689"/>
      <c r="J128" s="689"/>
      <c r="K128" s="690"/>
      <c r="L128" s="695"/>
      <c r="M128" s="695"/>
      <c r="N128" s="690"/>
      <c r="O128" s="690"/>
    </row>
    <row r="129" spans="1:15" x14ac:dyDescent="0.3">
      <c r="A129" s="696"/>
      <c r="B129" s="700"/>
      <c r="C129" s="687"/>
      <c r="D129" s="701"/>
      <c r="E129" s="701"/>
      <c r="F129" s="698"/>
      <c r="G129" s="699"/>
      <c r="H129" s="687"/>
      <c r="I129" s="689"/>
      <c r="J129" s="689"/>
      <c r="K129" s="690"/>
      <c r="L129" s="695"/>
      <c r="M129" s="695"/>
      <c r="N129" s="690"/>
      <c r="O129" s="690"/>
    </row>
    <row r="130" spans="1:15" x14ac:dyDescent="0.3">
      <c r="A130" s="696"/>
      <c r="B130" s="700"/>
      <c r="C130" s="687"/>
      <c r="D130" s="701"/>
      <c r="E130" s="701"/>
      <c r="F130" s="698"/>
      <c r="G130" s="699"/>
      <c r="H130" s="687"/>
      <c r="I130" s="689"/>
      <c r="J130" s="689"/>
      <c r="K130" s="690"/>
      <c r="L130" s="695"/>
      <c r="M130" s="695"/>
      <c r="N130" s="690"/>
      <c r="O130" s="690"/>
    </row>
    <row r="131" spans="1:15" x14ac:dyDescent="0.3">
      <c r="A131" s="696"/>
      <c r="B131" s="700"/>
      <c r="C131" s="687"/>
      <c r="D131" s="701"/>
      <c r="E131" s="701"/>
      <c r="F131" s="698"/>
      <c r="G131" s="699"/>
      <c r="H131" s="687"/>
      <c r="I131" s="689"/>
      <c r="J131" s="689"/>
      <c r="K131" s="690"/>
      <c r="L131" s="695"/>
      <c r="M131" s="695"/>
      <c r="N131" s="690"/>
      <c r="O131" s="690"/>
    </row>
    <row r="132" spans="1:15" x14ac:dyDescent="0.3">
      <c r="A132" s="696"/>
      <c r="B132" s="700"/>
      <c r="C132" s="687"/>
      <c r="D132" s="701"/>
      <c r="E132" s="701"/>
      <c r="F132" s="698"/>
      <c r="G132" s="699"/>
      <c r="H132" s="687"/>
      <c r="I132" s="689"/>
      <c r="J132" s="689"/>
      <c r="K132" s="690"/>
      <c r="L132" s="695"/>
      <c r="M132" s="695"/>
      <c r="N132" s="690"/>
      <c r="O132" s="690"/>
    </row>
    <row r="133" spans="1:15" x14ac:dyDescent="0.3">
      <c r="A133" s="696"/>
      <c r="B133" s="700"/>
      <c r="C133" s="687"/>
      <c r="D133" s="701"/>
      <c r="E133" s="701"/>
      <c r="F133" s="698"/>
      <c r="G133" s="699"/>
      <c r="H133" s="687"/>
      <c r="I133" s="689"/>
      <c r="J133" s="689"/>
      <c r="K133" s="690"/>
      <c r="L133" s="695"/>
      <c r="M133" s="695"/>
      <c r="N133" s="690"/>
      <c r="O133" s="690"/>
    </row>
    <row r="134" spans="1:15" x14ac:dyDescent="0.3">
      <c r="A134" s="696"/>
      <c r="B134" s="700"/>
      <c r="C134" s="687"/>
      <c r="D134" s="701"/>
      <c r="E134" s="701"/>
      <c r="F134" s="698"/>
      <c r="G134" s="699"/>
      <c r="H134" s="687"/>
      <c r="I134" s="689"/>
      <c r="J134" s="689"/>
      <c r="K134" s="690"/>
      <c r="L134" s="695"/>
      <c r="M134" s="695"/>
      <c r="N134" s="690"/>
      <c r="O134" s="690"/>
    </row>
    <row r="135" spans="1:15" x14ac:dyDescent="0.3">
      <c r="A135" s="696"/>
      <c r="B135" s="700"/>
      <c r="C135" s="687"/>
      <c r="D135" s="701"/>
      <c r="E135" s="701"/>
      <c r="F135" s="698"/>
      <c r="G135" s="699"/>
      <c r="H135" s="687"/>
      <c r="I135" s="689"/>
      <c r="J135" s="689"/>
      <c r="K135" s="690"/>
      <c r="L135" s="695"/>
      <c r="M135" s="695"/>
      <c r="N135" s="690"/>
      <c r="O135" s="690"/>
    </row>
    <row r="136" spans="1:15" x14ac:dyDescent="0.3">
      <c r="A136" s="696"/>
      <c r="B136" s="700"/>
      <c r="C136" s="687"/>
      <c r="D136" s="701"/>
      <c r="E136" s="701"/>
      <c r="F136" s="698"/>
      <c r="G136" s="699"/>
      <c r="H136" s="687"/>
      <c r="I136" s="689"/>
      <c r="J136" s="689"/>
      <c r="K136" s="690"/>
      <c r="L136" s="695"/>
      <c r="M136" s="695"/>
      <c r="N136" s="690"/>
      <c r="O136" s="690"/>
    </row>
    <row r="137" spans="1:15" x14ac:dyDescent="0.3">
      <c r="A137" s="696"/>
      <c r="B137" s="700"/>
      <c r="C137" s="687"/>
      <c r="D137" s="701"/>
      <c r="E137" s="701"/>
      <c r="F137" s="698"/>
      <c r="G137" s="699"/>
      <c r="H137" s="687"/>
      <c r="I137" s="689"/>
      <c r="J137" s="689"/>
      <c r="K137" s="690"/>
      <c r="L137" s="695"/>
      <c r="M137" s="695"/>
      <c r="N137" s="690"/>
      <c r="O137" s="690"/>
    </row>
    <row r="138" spans="1:15" x14ac:dyDescent="0.3">
      <c r="A138" s="696"/>
      <c r="B138" s="700"/>
      <c r="C138" s="687"/>
      <c r="D138" s="701"/>
      <c r="E138" s="701"/>
      <c r="F138" s="698"/>
      <c r="G138" s="699"/>
      <c r="H138" s="687"/>
      <c r="I138" s="689"/>
      <c r="J138" s="689"/>
      <c r="K138" s="690"/>
      <c r="L138" s="695"/>
      <c r="M138" s="695"/>
      <c r="N138" s="690"/>
      <c r="O138" s="690"/>
    </row>
    <row r="139" spans="1:15" x14ac:dyDescent="0.3">
      <c r="A139" s="696"/>
      <c r="B139" s="700"/>
      <c r="C139" s="687"/>
      <c r="D139" s="701"/>
      <c r="E139" s="701"/>
      <c r="F139" s="698"/>
      <c r="G139" s="699"/>
      <c r="H139" s="687"/>
      <c r="I139" s="689"/>
      <c r="J139" s="689"/>
      <c r="K139" s="690"/>
      <c r="L139" s="695"/>
      <c r="M139" s="695"/>
      <c r="N139" s="690"/>
      <c r="O139" s="690"/>
    </row>
    <row r="140" spans="1:15" x14ac:dyDescent="0.3">
      <c r="A140" s="696"/>
      <c r="B140" s="700"/>
      <c r="C140" s="687"/>
      <c r="D140" s="701"/>
      <c r="E140" s="701"/>
      <c r="F140" s="698"/>
      <c r="G140" s="699"/>
      <c r="H140" s="687"/>
      <c r="I140" s="689"/>
      <c r="J140" s="689"/>
      <c r="K140" s="690"/>
      <c r="L140" s="695"/>
      <c r="M140" s="695"/>
      <c r="N140" s="690"/>
      <c r="O140" s="690"/>
    </row>
    <row r="141" spans="1:15" x14ac:dyDescent="0.3">
      <c r="A141" s="696"/>
      <c r="B141" s="700"/>
      <c r="C141" s="687"/>
      <c r="D141" s="701"/>
      <c r="E141" s="701"/>
      <c r="F141" s="698"/>
      <c r="G141" s="699"/>
      <c r="H141" s="687"/>
      <c r="I141" s="689"/>
      <c r="J141" s="689"/>
      <c r="K141" s="690"/>
      <c r="L141" s="695"/>
      <c r="M141" s="695"/>
      <c r="N141" s="690"/>
      <c r="O141" s="690"/>
    </row>
    <row r="142" spans="1:15" x14ac:dyDescent="0.3">
      <c r="A142" s="696"/>
      <c r="B142" s="700"/>
      <c r="C142" s="687"/>
      <c r="D142" s="701"/>
      <c r="E142" s="701"/>
      <c r="F142" s="698"/>
      <c r="G142" s="699"/>
      <c r="H142" s="687"/>
      <c r="I142" s="689"/>
      <c r="J142" s="689"/>
      <c r="K142" s="690"/>
      <c r="L142" s="695"/>
      <c r="M142" s="695"/>
      <c r="N142" s="690"/>
      <c r="O142" s="690"/>
    </row>
    <row r="143" spans="1:15" x14ac:dyDescent="0.3">
      <c r="A143" s="696"/>
      <c r="B143" s="700"/>
      <c r="C143" s="687"/>
      <c r="D143" s="701"/>
      <c r="E143" s="701"/>
      <c r="F143" s="698"/>
      <c r="G143" s="699"/>
      <c r="H143" s="687"/>
      <c r="I143" s="689"/>
      <c r="J143" s="689"/>
      <c r="K143" s="690"/>
      <c r="L143" s="695"/>
      <c r="M143" s="695"/>
      <c r="N143" s="690"/>
      <c r="O143" s="690"/>
    </row>
    <row r="144" spans="1:15" x14ac:dyDescent="0.3">
      <c r="A144" s="696"/>
      <c r="B144" s="700"/>
      <c r="C144" s="687"/>
      <c r="D144" s="701"/>
      <c r="E144" s="701"/>
      <c r="F144" s="698"/>
      <c r="G144" s="699"/>
      <c r="H144" s="687"/>
      <c r="I144" s="689"/>
      <c r="J144" s="689"/>
      <c r="K144" s="690"/>
      <c r="L144" s="695"/>
      <c r="M144" s="695"/>
      <c r="N144" s="690"/>
      <c r="O144" s="690"/>
    </row>
    <row r="145" spans="1:15" x14ac:dyDescent="0.3">
      <c r="A145" s="696"/>
      <c r="B145" s="700"/>
      <c r="C145" s="687"/>
      <c r="D145" s="701"/>
      <c r="E145" s="701"/>
      <c r="F145" s="698"/>
      <c r="G145" s="699"/>
      <c r="H145" s="687"/>
      <c r="I145" s="689"/>
      <c r="J145" s="689"/>
      <c r="K145" s="690"/>
      <c r="L145" s="695"/>
      <c r="M145" s="695"/>
      <c r="N145" s="690"/>
      <c r="O145" s="690"/>
    </row>
    <row r="146" spans="1:15" x14ac:dyDescent="0.3">
      <c r="A146" s="696"/>
      <c r="B146" s="700"/>
      <c r="C146" s="687"/>
      <c r="D146" s="701"/>
      <c r="E146" s="701"/>
      <c r="F146" s="698"/>
      <c r="G146" s="699"/>
      <c r="H146" s="687"/>
      <c r="I146" s="689"/>
      <c r="J146" s="689"/>
      <c r="K146" s="690"/>
      <c r="L146" s="695"/>
      <c r="M146" s="695"/>
      <c r="N146" s="690"/>
      <c r="O146" s="690"/>
    </row>
    <row r="147" spans="1:15" x14ac:dyDescent="0.3">
      <c r="A147" s="696"/>
      <c r="B147" s="700"/>
      <c r="C147" s="687"/>
      <c r="D147" s="701"/>
      <c r="E147" s="701"/>
      <c r="F147" s="698"/>
      <c r="G147" s="699"/>
      <c r="H147" s="687"/>
      <c r="I147" s="689"/>
      <c r="J147" s="689"/>
      <c r="K147" s="690"/>
      <c r="L147" s="695"/>
      <c r="M147" s="695"/>
      <c r="N147" s="690"/>
      <c r="O147" s="690"/>
    </row>
    <row r="148" spans="1:15" x14ac:dyDescent="0.3">
      <c r="A148" s="696"/>
      <c r="B148" s="700"/>
      <c r="C148" s="687"/>
      <c r="D148" s="701"/>
      <c r="E148" s="701"/>
      <c r="F148" s="698"/>
      <c r="G148" s="699"/>
      <c r="H148" s="687"/>
      <c r="I148" s="689"/>
      <c r="J148" s="689"/>
      <c r="K148" s="690"/>
      <c r="L148" s="695"/>
      <c r="M148" s="695"/>
      <c r="N148" s="690"/>
      <c r="O148" s="690"/>
    </row>
    <row r="149" spans="1:15" x14ac:dyDescent="0.3">
      <c r="A149" s="696"/>
      <c r="B149" s="700"/>
      <c r="C149" s="687"/>
      <c r="D149" s="701"/>
      <c r="E149" s="701"/>
      <c r="F149" s="698"/>
      <c r="G149" s="699"/>
      <c r="H149" s="687"/>
      <c r="I149" s="689"/>
      <c r="J149" s="689"/>
      <c r="K149" s="690"/>
      <c r="L149" s="695"/>
      <c r="M149" s="695"/>
      <c r="N149" s="690"/>
      <c r="O149" s="690"/>
    </row>
    <row r="150" spans="1:15" x14ac:dyDescent="0.3">
      <c r="A150" s="696"/>
      <c r="B150" s="700"/>
      <c r="C150" s="687"/>
      <c r="D150" s="701"/>
      <c r="E150" s="701"/>
      <c r="F150" s="698"/>
      <c r="G150" s="699"/>
      <c r="H150" s="687"/>
      <c r="I150" s="689"/>
      <c r="J150" s="689"/>
      <c r="K150" s="690"/>
      <c r="L150" s="695"/>
      <c r="M150" s="695"/>
      <c r="N150" s="690"/>
      <c r="O150" s="690"/>
    </row>
    <row r="151" spans="1:15" x14ac:dyDescent="0.3">
      <c r="A151" s="696"/>
      <c r="B151" s="700"/>
      <c r="C151" s="687"/>
      <c r="D151" s="701"/>
      <c r="E151" s="701"/>
      <c r="F151" s="698"/>
      <c r="G151" s="699"/>
      <c r="H151" s="687"/>
      <c r="I151" s="689"/>
      <c r="J151" s="689"/>
      <c r="K151" s="690"/>
      <c r="L151" s="695"/>
      <c r="M151" s="695"/>
      <c r="N151" s="690"/>
      <c r="O151" s="690"/>
    </row>
    <row r="152" spans="1:15" x14ac:dyDescent="0.3">
      <c r="A152" s="696"/>
      <c r="B152" s="700"/>
      <c r="C152" s="687"/>
      <c r="D152" s="701"/>
      <c r="E152" s="701"/>
      <c r="F152" s="698"/>
      <c r="G152" s="699"/>
      <c r="H152" s="687"/>
      <c r="I152" s="689"/>
      <c r="J152" s="689"/>
      <c r="K152" s="690"/>
      <c r="L152" s="695"/>
      <c r="M152" s="695"/>
      <c r="N152" s="690"/>
      <c r="O152" s="690"/>
    </row>
    <row r="153" spans="1:15" x14ac:dyDescent="0.3">
      <c r="A153" s="696"/>
      <c r="B153" s="700"/>
      <c r="C153" s="687"/>
      <c r="D153" s="701"/>
      <c r="E153" s="701"/>
      <c r="F153" s="698"/>
      <c r="G153" s="699"/>
      <c r="H153" s="687"/>
      <c r="I153" s="689"/>
      <c r="J153" s="689"/>
      <c r="K153" s="690"/>
      <c r="L153" s="695"/>
      <c r="M153" s="695"/>
      <c r="N153" s="690"/>
      <c r="O153" s="690"/>
    </row>
    <row r="154" spans="1:15" x14ac:dyDescent="0.3">
      <c r="A154" s="696"/>
      <c r="B154" s="700"/>
      <c r="C154" s="687"/>
      <c r="D154" s="701"/>
      <c r="E154" s="701"/>
      <c r="F154" s="698"/>
      <c r="G154" s="699"/>
      <c r="H154" s="687"/>
      <c r="I154" s="689"/>
      <c r="J154" s="689"/>
      <c r="K154" s="690"/>
      <c r="L154" s="695"/>
      <c r="M154" s="695"/>
      <c r="N154" s="690"/>
      <c r="O154" s="690"/>
    </row>
    <row r="155" spans="1:15" x14ac:dyDescent="0.3">
      <c r="A155" s="696"/>
      <c r="B155" s="700"/>
      <c r="C155" s="687"/>
      <c r="D155" s="701"/>
      <c r="E155" s="701"/>
      <c r="F155" s="698"/>
      <c r="G155" s="699"/>
      <c r="H155" s="687"/>
      <c r="I155" s="689"/>
      <c r="J155" s="689"/>
      <c r="K155" s="690"/>
      <c r="L155" s="695"/>
      <c r="M155" s="695"/>
      <c r="N155" s="690"/>
      <c r="O155" s="690"/>
    </row>
    <row r="156" spans="1:15" x14ac:dyDescent="0.3">
      <c r="A156" s="696"/>
      <c r="B156" s="700"/>
      <c r="C156" s="687"/>
      <c r="D156" s="701"/>
      <c r="E156" s="701"/>
      <c r="F156" s="698"/>
      <c r="G156" s="699"/>
      <c r="H156" s="687"/>
      <c r="I156" s="689"/>
      <c r="J156" s="689"/>
      <c r="K156" s="690"/>
      <c r="L156" s="695"/>
      <c r="M156" s="695"/>
      <c r="N156" s="690"/>
      <c r="O156" s="690"/>
    </row>
    <row r="157" spans="1:15" x14ac:dyDescent="0.3">
      <c r="A157" s="696"/>
      <c r="B157" s="700"/>
      <c r="C157" s="687"/>
      <c r="D157" s="701"/>
      <c r="E157" s="701"/>
      <c r="F157" s="698"/>
      <c r="G157" s="699"/>
      <c r="H157" s="687"/>
      <c r="I157" s="689"/>
      <c r="J157" s="689"/>
      <c r="K157" s="690"/>
      <c r="L157" s="695"/>
      <c r="M157" s="695"/>
      <c r="N157" s="690"/>
      <c r="O157" s="690"/>
    </row>
    <row r="158" spans="1:15" x14ac:dyDescent="0.3">
      <c r="A158" s="696"/>
      <c r="B158" s="700"/>
      <c r="C158" s="687"/>
      <c r="D158" s="701"/>
      <c r="E158" s="701"/>
      <c r="F158" s="698"/>
      <c r="G158" s="699"/>
      <c r="H158" s="687"/>
      <c r="I158" s="689"/>
      <c r="J158" s="689"/>
      <c r="K158" s="690"/>
      <c r="L158" s="695"/>
      <c r="M158" s="695"/>
      <c r="N158" s="690"/>
      <c r="O158" s="690"/>
    </row>
    <row r="159" spans="1:15" x14ac:dyDescent="0.3">
      <c r="A159" s="696"/>
      <c r="B159" s="700"/>
      <c r="C159" s="687"/>
      <c r="D159" s="701"/>
      <c r="E159" s="701"/>
      <c r="F159" s="698"/>
      <c r="G159" s="699"/>
      <c r="H159" s="687"/>
      <c r="I159" s="689"/>
      <c r="J159" s="689"/>
      <c r="K159" s="690"/>
      <c r="L159" s="695"/>
      <c r="M159" s="695"/>
      <c r="N159" s="690"/>
      <c r="O159" s="690"/>
    </row>
    <row r="160" spans="1:15" x14ac:dyDescent="0.3">
      <c r="A160" s="696"/>
      <c r="B160" s="700"/>
      <c r="C160" s="687"/>
      <c r="D160" s="701"/>
      <c r="E160" s="701"/>
      <c r="F160" s="698"/>
      <c r="G160" s="699"/>
      <c r="H160" s="687"/>
      <c r="I160" s="689"/>
      <c r="J160" s="689"/>
      <c r="K160" s="690"/>
      <c r="L160" s="695"/>
      <c r="M160" s="695"/>
      <c r="N160" s="690"/>
      <c r="O160" s="690"/>
    </row>
    <row r="161" spans="1:15" x14ac:dyDescent="0.3">
      <c r="A161" s="696"/>
      <c r="B161" s="700"/>
      <c r="C161" s="687"/>
      <c r="D161" s="701"/>
      <c r="E161" s="701"/>
      <c r="F161" s="698"/>
      <c r="G161" s="699"/>
      <c r="H161" s="687"/>
      <c r="I161" s="689"/>
      <c r="J161" s="689"/>
      <c r="K161" s="690"/>
      <c r="L161" s="695"/>
      <c r="M161" s="695"/>
      <c r="N161" s="690"/>
      <c r="O161" s="690"/>
    </row>
    <row r="162" spans="1:15" x14ac:dyDescent="0.3">
      <c r="A162" s="696"/>
      <c r="B162" s="700"/>
      <c r="C162" s="687"/>
      <c r="D162" s="701"/>
      <c r="E162" s="701"/>
      <c r="F162" s="698"/>
      <c r="G162" s="699"/>
      <c r="H162" s="687"/>
      <c r="I162" s="689"/>
      <c r="J162" s="689"/>
      <c r="K162" s="690"/>
      <c r="L162" s="695"/>
      <c r="M162" s="695"/>
      <c r="N162" s="690"/>
      <c r="O162" s="690"/>
    </row>
    <row r="163" spans="1:15" x14ac:dyDescent="0.3">
      <c r="A163" s="696"/>
      <c r="B163" s="700"/>
      <c r="C163" s="687"/>
      <c r="D163" s="701"/>
      <c r="E163" s="701"/>
      <c r="F163" s="698"/>
      <c r="G163" s="699"/>
      <c r="H163" s="687"/>
      <c r="I163" s="689"/>
      <c r="J163" s="689"/>
      <c r="K163" s="690"/>
      <c r="L163" s="695"/>
      <c r="M163" s="695"/>
      <c r="N163" s="690"/>
      <c r="O163" s="690"/>
    </row>
    <row r="164" spans="1:15" x14ac:dyDescent="0.3">
      <c r="A164" s="696"/>
      <c r="B164" s="700"/>
      <c r="C164" s="687"/>
      <c r="D164" s="701"/>
      <c r="E164" s="701"/>
      <c r="F164" s="698"/>
      <c r="G164" s="699"/>
      <c r="H164" s="687"/>
      <c r="I164" s="689"/>
      <c r="J164" s="689"/>
      <c r="K164" s="690"/>
      <c r="L164" s="695"/>
      <c r="M164" s="695"/>
      <c r="N164" s="690"/>
      <c r="O164" s="690"/>
    </row>
    <row r="165" spans="1:15" x14ac:dyDescent="0.3">
      <c r="A165" s="696"/>
      <c r="B165" s="700"/>
      <c r="C165" s="687"/>
      <c r="D165" s="701"/>
      <c r="E165" s="701"/>
      <c r="F165" s="698"/>
      <c r="G165" s="699"/>
      <c r="H165" s="687"/>
      <c r="I165" s="689"/>
      <c r="J165" s="689"/>
      <c r="K165" s="690"/>
      <c r="L165" s="695"/>
      <c r="M165" s="695"/>
      <c r="N165" s="690"/>
      <c r="O165" s="690"/>
    </row>
    <row r="166" spans="1:15" x14ac:dyDescent="0.3">
      <c r="A166" s="696"/>
      <c r="B166" s="700"/>
      <c r="C166" s="687"/>
      <c r="D166" s="701"/>
      <c r="E166" s="701"/>
      <c r="F166" s="698"/>
      <c r="G166" s="699"/>
      <c r="H166" s="687"/>
      <c r="I166" s="689"/>
      <c r="J166" s="689"/>
      <c r="K166" s="690"/>
      <c r="L166" s="695"/>
      <c r="M166" s="695"/>
      <c r="N166" s="690"/>
      <c r="O166" s="690"/>
    </row>
    <row r="167" spans="1:15" x14ac:dyDescent="0.3">
      <c r="A167" s="696"/>
      <c r="B167" s="700"/>
      <c r="C167" s="687"/>
      <c r="D167" s="701"/>
      <c r="E167" s="701"/>
      <c r="F167" s="698"/>
      <c r="G167" s="699"/>
      <c r="H167" s="687"/>
      <c r="I167" s="689"/>
      <c r="J167" s="689"/>
      <c r="K167" s="690"/>
      <c r="L167" s="695"/>
      <c r="M167" s="695"/>
      <c r="N167" s="690"/>
      <c r="O167" s="690"/>
    </row>
    <row r="168" spans="1:15" x14ac:dyDescent="0.3">
      <c r="A168" s="696"/>
      <c r="B168" s="700"/>
      <c r="C168" s="687"/>
      <c r="D168" s="701"/>
      <c r="E168" s="701"/>
      <c r="F168" s="698"/>
      <c r="G168" s="699"/>
      <c r="H168" s="687"/>
      <c r="I168" s="689"/>
      <c r="J168" s="689"/>
      <c r="K168" s="690"/>
      <c r="L168" s="695"/>
      <c r="M168" s="695"/>
      <c r="N168" s="690"/>
      <c r="O168" s="690"/>
    </row>
    <row r="169" spans="1:15" x14ac:dyDescent="0.3">
      <c r="A169" s="696"/>
      <c r="B169" s="700"/>
      <c r="C169" s="687"/>
      <c r="D169" s="701"/>
      <c r="E169" s="701"/>
      <c r="F169" s="698"/>
      <c r="G169" s="699"/>
      <c r="H169" s="687"/>
      <c r="I169" s="689"/>
      <c r="J169" s="689"/>
      <c r="K169" s="690"/>
      <c r="L169" s="695"/>
      <c r="M169" s="695"/>
      <c r="N169" s="690"/>
      <c r="O169" s="690"/>
    </row>
    <row r="170" spans="1:15" x14ac:dyDescent="0.3">
      <c r="A170" s="696"/>
      <c r="B170" s="700"/>
      <c r="C170" s="687"/>
      <c r="D170" s="701"/>
      <c r="E170" s="701"/>
      <c r="F170" s="698"/>
      <c r="G170" s="699"/>
      <c r="H170" s="687"/>
      <c r="I170" s="689"/>
      <c r="J170" s="689"/>
      <c r="K170" s="690"/>
      <c r="L170" s="695"/>
      <c r="M170" s="695"/>
      <c r="N170" s="690"/>
      <c r="O170" s="690"/>
    </row>
    <row r="171" spans="1:15" x14ac:dyDescent="0.3">
      <c r="A171" s="696"/>
      <c r="B171" s="700"/>
      <c r="C171" s="687"/>
      <c r="D171" s="701"/>
      <c r="E171" s="701"/>
      <c r="F171" s="698"/>
      <c r="G171" s="699"/>
      <c r="H171" s="687"/>
      <c r="I171" s="689"/>
      <c r="J171" s="689"/>
      <c r="K171" s="690"/>
      <c r="L171" s="695"/>
      <c r="M171" s="695"/>
      <c r="N171" s="690"/>
      <c r="O171" s="690"/>
    </row>
    <row r="172" spans="1:15" x14ac:dyDescent="0.3">
      <c r="A172" s="696"/>
      <c r="B172" s="700"/>
      <c r="C172" s="687"/>
      <c r="D172" s="701"/>
      <c r="E172" s="701"/>
      <c r="F172" s="698"/>
      <c r="G172" s="699"/>
      <c r="H172" s="687"/>
      <c r="I172" s="689"/>
      <c r="J172" s="689"/>
      <c r="K172" s="690"/>
      <c r="L172" s="695"/>
      <c r="M172" s="695"/>
      <c r="N172" s="690"/>
      <c r="O172" s="690"/>
    </row>
    <row r="173" spans="1:15" x14ac:dyDescent="0.3">
      <c r="A173" s="696"/>
      <c r="B173" s="700"/>
      <c r="C173" s="687"/>
      <c r="D173" s="701"/>
      <c r="E173" s="701"/>
      <c r="F173" s="698"/>
      <c r="G173" s="699"/>
      <c r="H173" s="687"/>
      <c r="I173" s="689"/>
      <c r="J173" s="689"/>
      <c r="K173" s="690"/>
      <c r="L173" s="695"/>
      <c r="M173" s="695"/>
      <c r="N173" s="690"/>
      <c r="O173" s="690"/>
    </row>
    <row r="174" spans="1:15" x14ac:dyDescent="0.3">
      <c r="A174" s="696"/>
      <c r="B174" s="700"/>
      <c r="C174" s="687"/>
      <c r="D174" s="701"/>
      <c r="E174" s="701"/>
      <c r="F174" s="698"/>
      <c r="G174" s="699"/>
      <c r="H174" s="687"/>
      <c r="I174" s="689"/>
      <c r="J174" s="689"/>
      <c r="K174" s="690"/>
      <c r="L174" s="695"/>
      <c r="M174" s="695"/>
      <c r="N174" s="690"/>
      <c r="O174" s="690"/>
    </row>
    <row r="175" spans="1:15" x14ac:dyDescent="0.3">
      <c r="A175" s="696"/>
      <c r="B175" s="700"/>
      <c r="C175" s="687"/>
      <c r="D175" s="701"/>
      <c r="E175" s="701"/>
      <c r="F175" s="698"/>
      <c r="G175" s="699"/>
      <c r="H175" s="687"/>
      <c r="I175" s="689"/>
      <c r="J175" s="689"/>
      <c r="K175" s="690"/>
      <c r="L175" s="695"/>
      <c r="M175" s="695"/>
      <c r="N175" s="690"/>
      <c r="O175" s="690"/>
    </row>
    <row r="176" spans="1:15" x14ac:dyDescent="0.3">
      <c r="A176" s="696"/>
      <c r="B176" s="700"/>
      <c r="C176" s="687"/>
      <c r="D176" s="701"/>
      <c r="E176" s="701"/>
      <c r="F176" s="698"/>
      <c r="G176" s="699"/>
      <c r="H176" s="687"/>
      <c r="I176" s="689"/>
      <c r="J176" s="689"/>
      <c r="K176" s="690"/>
      <c r="L176" s="695"/>
      <c r="M176" s="695"/>
      <c r="N176" s="690"/>
      <c r="O176" s="690"/>
    </row>
    <row r="177" spans="1:20" x14ac:dyDescent="0.3">
      <c r="A177" s="696"/>
      <c r="B177" s="700"/>
      <c r="C177" s="687"/>
      <c r="D177" s="701"/>
      <c r="E177" s="701"/>
      <c r="F177" s="698"/>
      <c r="G177" s="699"/>
      <c r="H177" s="687"/>
      <c r="I177" s="689"/>
      <c r="J177" s="689"/>
      <c r="K177" s="690"/>
      <c r="L177" s="695"/>
      <c r="M177" s="695"/>
      <c r="N177" s="690"/>
      <c r="O177" s="690"/>
    </row>
    <row r="178" spans="1:20" x14ac:dyDescent="0.3">
      <c r="A178" s="696"/>
      <c r="B178" s="700"/>
      <c r="C178" s="687"/>
      <c r="D178" s="701"/>
      <c r="E178" s="701"/>
      <c r="F178" s="698"/>
      <c r="G178" s="699"/>
      <c r="H178" s="687"/>
      <c r="I178" s="689"/>
      <c r="J178" s="689"/>
      <c r="K178" s="690"/>
      <c r="L178" s="695"/>
      <c r="M178" s="695"/>
      <c r="N178" s="690"/>
      <c r="O178" s="690"/>
    </row>
    <row r="179" spans="1:20" x14ac:dyDescent="0.3">
      <c r="A179" s="696"/>
      <c r="B179" s="700"/>
      <c r="C179" s="687"/>
      <c r="D179" s="701"/>
      <c r="E179" s="701"/>
      <c r="F179" s="698"/>
      <c r="G179" s="699"/>
      <c r="H179" s="687"/>
      <c r="I179" s="689"/>
      <c r="J179" s="689"/>
      <c r="K179" s="690"/>
      <c r="L179" s="695"/>
      <c r="M179" s="695"/>
      <c r="N179" s="690"/>
      <c r="O179" s="690"/>
    </row>
    <row r="180" spans="1:20" x14ac:dyDescent="0.3">
      <c r="A180" s="696"/>
      <c r="B180" s="700"/>
      <c r="C180" s="687"/>
      <c r="D180" s="701"/>
      <c r="E180" s="701"/>
      <c r="F180" s="698"/>
      <c r="G180" s="699"/>
      <c r="H180" s="687"/>
      <c r="I180" s="689"/>
      <c r="J180" s="689"/>
      <c r="K180" s="690"/>
      <c r="L180" s="695"/>
      <c r="M180" s="695"/>
      <c r="N180" s="690"/>
      <c r="O180" s="690"/>
    </row>
    <row r="181" spans="1:20" ht="47.25" customHeight="1" x14ac:dyDescent="0.3">
      <c r="A181" s="696">
        <v>45407</v>
      </c>
      <c r="B181" s="697" t="s">
        <v>1692</v>
      </c>
      <c r="C181" s="687" t="s">
        <v>1693</v>
      </c>
      <c r="D181" s="701" t="s">
        <v>1694</v>
      </c>
      <c r="E181" s="701" t="s">
        <v>1695</v>
      </c>
      <c r="F181" s="698" t="s">
        <v>1603</v>
      </c>
      <c r="G181" s="699" t="s">
        <v>1604</v>
      </c>
      <c r="H181" s="687"/>
      <c r="I181" s="689"/>
      <c r="J181" s="689"/>
      <c r="K181" s="690"/>
      <c r="L181" s="695"/>
      <c r="M181" s="695"/>
      <c r="N181" s="690"/>
      <c r="O181" s="690"/>
    </row>
    <row r="182" spans="1:20" ht="79.5" customHeight="1" x14ac:dyDescent="0.3">
      <c r="A182" s="696">
        <v>45426</v>
      </c>
      <c r="B182" s="697" t="s">
        <v>1696</v>
      </c>
      <c r="C182" s="687" t="s">
        <v>1697</v>
      </c>
      <c r="D182" s="701" t="s">
        <v>1698</v>
      </c>
      <c r="E182" s="701" t="s">
        <v>1699</v>
      </c>
      <c r="F182" s="698" t="s">
        <v>1603</v>
      </c>
      <c r="G182" s="699" t="s">
        <v>1604</v>
      </c>
      <c r="H182" s="687"/>
      <c r="I182" s="689"/>
      <c r="J182" s="689"/>
      <c r="K182" s="690"/>
      <c r="L182" s="695"/>
      <c r="M182" s="695"/>
      <c r="N182" s="690"/>
      <c r="O182" s="690"/>
    </row>
    <row r="183" spans="1:20" ht="90.75" customHeight="1" x14ac:dyDescent="0.3">
      <c r="A183" s="696">
        <v>45432</v>
      </c>
      <c r="B183" s="697" t="s">
        <v>1700</v>
      </c>
      <c r="C183" s="687" t="s">
        <v>1300</v>
      </c>
      <c r="D183" s="701" t="s">
        <v>1701</v>
      </c>
      <c r="E183" s="701" t="s">
        <v>1702</v>
      </c>
      <c r="F183" s="698" t="s">
        <v>1603</v>
      </c>
      <c r="G183" s="699" t="s">
        <v>1604</v>
      </c>
      <c r="H183" s="687"/>
      <c r="I183" s="689"/>
      <c r="J183" s="689"/>
      <c r="K183" s="690"/>
      <c r="L183" s="700"/>
      <c r="M183" s="703"/>
      <c r="N183" s="703"/>
      <c r="O183" s="690"/>
      <c r="R183" s="704"/>
      <c r="S183" s="705"/>
      <c r="T183" s="705"/>
    </row>
    <row r="184" spans="1:20" ht="96.6" x14ac:dyDescent="0.3">
      <c r="A184" s="696">
        <v>45432</v>
      </c>
      <c r="B184" s="697" t="s">
        <v>1703</v>
      </c>
      <c r="C184" s="687" t="s">
        <v>631</v>
      </c>
      <c r="D184" s="701" t="s">
        <v>1704</v>
      </c>
      <c r="E184" s="701" t="s">
        <v>1705</v>
      </c>
      <c r="F184" s="698" t="s">
        <v>1603</v>
      </c>
      <c r="G184" s="699" t="s">
        <v>1604</v>
      </c>
      <c r="H184" s="687"/>
      <c r="I184" s="689"/>
      <c r="J184" s="689"/>
      <c r="K184" s="690"/>
      <c r="L184" s="700"/>
      <c r="M184" s="703"/>
      <c r="N184" s="703"/>
      <c r="O184" s="690"/>
      <c r="R184" s="706"/>
      <c r="S184" s="705"/>
      <c r="T184" s="705"/>
    </row>
    <row r="185" spans="1:20" ht="96.6" x14ac:dyDescent="0.3">
      <c r="A185" s="696">
        <v>45432</v>
      </c>
      <c r="B185" s="697" t="s">
        <v>1703</v>
      </c>
      <c r="C185" s="687" t="s">
        <v>631</v>
      </c>
      <c r="D185" s="701" t="s">
        <v>1704</v>
      </c>
      <c r="E185" s="701" t="s">
        <v>1706</v>
      </c>
      <c r="F185" s="698" t="s">
        <v>1603</v>
      </c>
      <c r="G185" s="699" t="s">
        <v>1604</v>
      </c>
      <c r="H185" s="687"/>
      <c r="I185" s="689"/>
      <c r="J185" s="689"/>
      <c r="K185" s="690"/>
      <c r="L185" s="700"/>
      <c r="M185" s="703"/>
      <c r="N185" s="703"/>
      <c r="O185" s="690"/>
      <c r="R185" s="706"/>
      <c r="S185" s="705"/>
      <c r="T185" s="705"/>
    </row>
    <row r="186" spans="1:20" ht="33" customHeight="1" x14ac:dyDescent="0.3">
      <c r="A186" s="696">
        <v>45432</v>
      </c>
      <c r="B186" s="697" t="s">
        <v>1707</v>
      </c>
      <c r="C186" s="687" t="s">
        <v>633</v>
      </c>
      <c r="D186" s="701" t="s">
        <v>1708</v>
      </c>
      <c r="E186" s="701" t="s">
        <v>1709</v>
      </c>
      <c r="F186" s="698" t="s">
        <v>1603</v>
      </c>
      <c r="G186" s="699" t="s">
        <v>1604</v>
      </c>
      <c r="H186" s="687"/>
      <c r="I186" s="689"/>
      <c r="J186" s="689"/>
      <c r="K186" s="690"/>
      <c r="L186" s="700"/>
      <c r="M186" s="703"/>
      <c r="N186" s="703"/>
      <c r="O186" s="690"/>
      <c r="R186" s="706"/>
      <c r="S186" s="705"/>
      <c r="T186" s="705"/>
    </row>
    <row r="187" spans="1:20" ht="82.8" x14ac:dyDescent="0.3">
      <c r="A187" s="696">
        <v>45432</v>
      </c>
      <c r="B187" s="697" t="s">
        <v>1710</v>
      </c>
      <c r="C187" s="687" t="s">
        <v>1711</v>
      </c>
      <c r="D187" s="701" t="s">
        <v>1712</v>
      </c>
      <c r="E187" s="701" t="s">
        <v>1713</v>
      </c>
      <c r="F187" s="698" t="s">
        <v>1603</v>
      </c>
      <c r="G187" s="699" t="s">
        <v>1604</v>
      </c>
      <c r="H187" s="687"/>
      <c r="I187" s="689"/>
      <c r="J187" s="689"/>
      <c r="K187" s="690"/>
      <c r="L187" s="700"/>
      <c r="M187" s="703"/>
      <c r="N187" s="703"/>
      <c r="O187" s="690"/>
      <c r="R187" s="706"/>
      <c r="S187" s="705"/>
      <c r="T187" s="705"/>
    </row>
    <row r="188" spans="1:20" ht="27.6" x14ac:dyDescent="0.3">
      <c r="A188" s="696">
        <v>45432</v>
      </c>
      <c r="B188" s="697" t="s">
        <v>1714</v>
      </c>
      <c r="C188" s="687" t="s">
        <v>1715</v>
      </c>
      <c r="D188" s="701" t="s">
        <v>1716</v>
      </c>
      <c r="E188" s="701" t="s">
        <v>1717</v>
      </c>
      <c r="F188" s="698" t="s">
        <v>1603</v>
      </c>
      <c r="G188" s="699" t="s">
        <v>1604</v>
      </c>
      <c r="H188" s="687"/>
      <c r="I188" s="689"/>
      <c r="J188" s="689"/>
      <c r="K188" s="690"/>
      <c r="L188" s="700"/>
      <c r="M188" s="703"/>
      <c r="N188" s="703"/>
      <c r="O188" s="690"/>
      <c r="R188" s="706"/>
      <c r="S188" s="705"/>
      <c r="T188" s="705"/>
    </row>
    <row r="189" spans="1:20" ht="27.6" x14ac:dyDescent="0.3">
      <c r="A189" s="696">
        <v>45432</v>
      </c>
      <c r="B189" s="697" t="s">
        <v>1718</v>
      </c>
      <c r="C189" s="687" t="s">
        <v>1719</v>
      </c>
      <c r="D189" s="701" t="s">
        <v>1720</v>
      </c>
      <c r="E189" s="701" t="s">
        <v>1721</v>
      </c>
      <c r="F189" s="698" t="s">
        <v>1603</v>
      </c>
      <c r="G189" s="699" t="s">
        <v>1604</v>
      </c>
      <c r="H189" s="687"/>
      <c r="I189" s="689"/>
      <c r="J189" s="689"/>
      <c r="K189" s="690"/>
      <c r="L189" s="700"/>
      <c r="M189" s="703"/>
      <c r="N189" s="703"/>
      <c r="O189" s="690"/>
      <c r="R189" s="706"/>
      <c r="S189" s="705"/>
      <c r="T189" s="705"/>
    </row>
    <row r="190" spans="1:20" ht="69" x14ac:dyDescent="0.3">
      <c r="A190" s="696">
        <v>45432</v>
      </c>
      <c r="B190" s="697" t="s">
        <v>1722</v>
      </c>
      <c r="C190" s="687" t="s">
        <v>1723</v>
      </c>
      <c r="D190" s="707" t="s">
        <v>1724</v>
      </c>
      <c r="E190" s="701" t="s">
        <v>1725</v>
      </c>
      <c r="F190" s="698" t="s">
        <v>1603</v>
      </c>
      <c r="G190" s="699" t="s">
        <v>1604</v>
      </c>
      <c r="H190" s="687"/>
      <c r="I190" s="689"/>
      <c r="J190" s="689"/>
      <c r="K190" s="690"/>
      <c r="L190" s="700"/>
      <c r="M190" s="703"/>
      <c r="N190" s="703"/>
      <c r="O190" s="690"/>
      <c r="R190" s="704"/>
      <c r="S190" s="705"/>
      <c r="T190" s="705"/>
    </row>
    <row r="191" spans="1:20" ht="82.8" hidden="1" x14ac:dyDescent="0.3">
      <c r="A191" s="696">
        <v>45432</v>
      </c>
      <c r="B191" s="697" t="s">
        <v>1726</v>
      </c>
      <c r="C191" s="687" t="s">
        <v>1727</v>
      </c>
      <c r="D191" s="701" t="s">
        <v>1728</v>
      </c>
      <c r="E191" s="701" t="s">
        <v>982</v>
      </c>
      <c r="F191" s="698" t="s">
        <v>1603</v>
      </c>
      <c r="G191" s="699" t="s">
        <v>1604</v>
      </c>
      <c r="H191" s="687"/>
      <c r="I191" s="689"/>
      <c r="J191" s="689"/>
      <c r="K191" s="690"/>
      <c r="L191" s="700"/>
      <c r="M191" s="703"/>
      <c r="N191" s="703"/>
      <c r="O191" s="690"/>
      <c r="R191" s="704"/>
      <c r="S191" s="705"/>
      <c r="T191" s="705"/>
    </row>
    <row r="192" spans="1:20" ht="82.8" hidden="1" x14ac:dyDescent="0.3">
      <c r="A192" s="696">
        <v>45432</v>
      </c>
      <c r="B192" s="697" t="s">
        <v>1729</v>
      </c>
      <c r="C192" s="687" t="s">
        <v>1730</v>
      </c>
      <c r="D192" s="701" t="s">
        <v>1728</v>
      </c>
      <c r="E192" s="701" t="s">
        <v>982</v>
      </c>
      <c r="F192" s="698" t="s">
        <v>1603</v>
      </c>
      <c r="G192" s="699" t="s">
        <v>1604</v>
      </c>
      <c r="H192" s="687"/>
      <c r="I192" s="689"/>
      <c r="J192" s="689"/>
      <c r="K192" s="690"/>
      <c r="L192" s="700"/>
      <c r="M192" s="703"/>
      <c r="N192" s="703"/>
      <c r="O192" s="690"/>
      <c r="R192" s="708"/>
      <c r="S192" s="705"/>
      <c r="T192" s="705"/>
    </row>
    <row r="193" spans="1:20" ht="41.4" hidden="1" x14ac:dyDescent="0.3">
      <c r="A193" s="696">
        <v>45432</v>
      </c>
      <c r="B193" s="697" t="s">
        <v>1731</v>
      </c>
      <c r="C193" s="687" t="s">
        <v>633</v>
      </c>
      <c r="D193" s="701" t="s">
        <v>1621</v>
      </c>
      <c r="E193" s="701" t="s">
        <v>1662</v>
      </c>
      <c r="F193" s="698" t="s">
        <v>1603</v>
      </c>
      <c r="G193" s="699" t="s">
        <v>1604</v>
      </c>
      <c r="H193" s="687"/>
      <c r="I193" s="689"/>
      <c r="J193" s="689"/>
      <c r="K193" s="690"/>
      <c r="L193" s="700"/>
      <c r="M193" s="703"/>
      <c r="N193" s="703"/>
      <c r="O193" s="690"/>
      <c r="R193" s="708"/>
      <c r="S193" s="705"/>
      <c r="T193" s="705"/>
    </row>
    <row r="194" spans="1:20" ht="26.4" x14ac:dyDescent="0.3">
      <c r="A194" s="696">
        <v>45432</v>
      </c>
      <c r="B194" s="697" t="s">
        <v>1732</v>
      </c>
      <c r="C194" s="687" t="s">
        <v>1733</v>
      </c>
      <c r="D194" s="701" t="s">
        <v>1633</v>
      </c>
      <c r="E194" s="701" t="s">
        <v>1634</v>
      </c>
      <c r="F194" s="698" t="s">
        <v>1603</v>
      </c>
      <c r="G194" s="699" t="s">
        <v>1604</v>
      </c>
      <c r="H194" s="687"/>
      <c r="I194" s="689"/>
      <c r="J194" s="689"/>
      <c r="K194" s="690"/>
      <c r="L194" s="700"/>
      <c r="M194" s="703"/>
      <c r="N194" s="703"/>
      <c r="O194" s="690"/>
      <c r="R194" s="708"/>
      <c r="S194" s="705"/>
      <c r="T194" s="705"/>
    </row>
    <row r="195" spans="1:20" ht="27.6" x14ac:dyDescent="0.3">
      <c r="A195" s="696">
        <v>45432</v>
      </c>
      <c r="B195" s="697" t="s">
        <v>1734</v>
      </c>
      <c r="C195" s="687" t="s">
        <v>1735</v>
      </c>
      <c r="D195" s="701" t="s">
        <v>1633</v>
      </c>
      <c r="E195" s="701" t="s">
        <v>1634</v>
      </c>
      <c r="F195" s="698" t="s">
        <v>1603</v>
      </c>
      <c r="G195" s="699" t="s">
        <v>1604</v>
      </c>
      <c r="H195" s="687"/>
      <c r="I195" s="689"/>
      <c r="J195" s="689"/>
      <c r="K195" s="690"/>
      <c r="L195" s="700"/>
      <c r="M195" s="703"/>
      <c r="N195" s="703"/>
      <c r="O195" s="690"/>
      <c r="R195" s="708"/>
      <c r="S195" s="705"/>
      <c r="T195" s="705"/>
    </row>
    <row r="196" spans="1:20" ht="26.4" x14ac:dyDescent="0.3">
      <c r="A196" s="696">
        <v>45432</v>
      </c>
      <c r="B196" s="697" t="s">
        <v>1736</v>
      </c>
      <c r="C196" s="687" t="s">
        <v>1737</v>
      </c>
      <c r="D196" s="701" t="s">
        <v>1633</v>
      </c>
      <c r="E196" s="701" t="s">
        <v>1634</v>
      </c>
      <c r="F196" s="698" t="s">
        <v>1603</v>
      </c>
      <c r="G196" s="699" t="s">
        <v>1604</v>
      </c>
      <c r="H196" s="687"/>
      <c r="I196" s="689"/>
      <c r="J196" s="689"/>
      <c r="K196" s="690"/>
      <c r="L196" s="700"/>
      <c r="M196" s="703"/>
      <c r="N196" s="703"/>
      <c r="O196" s="690"/>
      <c r="R196" s="708"/>
      <c r="S196" s="705"/>
      <c r="T196" s="705"/>
    </row>
    <row r="197" spans="1:20" ht="82.8" x14ac:dyDescent="0.3">
      <c r="A197" s="696">
        <v>45432</v>
      </c>
      <c r="B197" s="697" t="s">
        <v>1738</v>
      </c>
      <c r="C197" s="687" t="s">
        <v>1739</v>
      </c>
      <c r="D197" s="701" t="s">
        <v>1650</v>
      </c>
      <c r="E197" s="701" t="s">
        <v>913</v>
      </c>
      <c r="F197" s="698" t="s">
        <v>1603</v>
      </c>
      <c r="G197" s="699" t="s">
        <v>1604</v>
      </c>
      <c r="H197" s="699"/>
      <c r="I197" s="709"/>
      <c r="J197" s="709"/>
      <c r="K197" s="710"/>
      <c r="L197" s="700"/>
      <c r="M197" s="703"/>
      <c r="N197" s="703"/>
      <c r="O197" s="710"/>
      <c r="R197" s="708"/>
      <c r="S197" s="705"/>
      <c r="T197" s="705"/>
    </row>
    <row r="198" spans="1:20" ht="55.2" x14ac:dyDescent="0.3">
      <c r="A198" s="696">
        <v>45432</v>
      </c>
      <c r="B198" s="697" t="s">
        <v>1740</v>
      </c>
      <c r="C198" s="687" t="s">
        <v>1741</v>
      </c>
      <c r="D198" s="701" t="s">
        <v>1653</v>
      </c>
      <c r="E198" s="701" t="s">
        <v>1654</v>
      </c>
      <c r="F198" s="698" t="s">
        <v>1603</v>
      </c>
      <c r="G198" s="699" t="s">
        <v>1604</v>
      </c>
      <c r="H198" s="701"/>
      <c r="I198" s="711"/>
      <c r="J198" s="709">
        <f>226.2+15.84</f>
        <v>242.04</v>
      </c>
      <c r="K198" s="712"/>
      <c r="L198" s="700"/>
      <c r="M198" s="703"/>
      <c r="N198" s="703"/>
      <c r="O198" s="712"/>
      <c r="R198" s="708"/>
      <c r="S198" s="705"/>
      <c r="T198" s="705"/>
    </row>
    <row r="199" spans="1:20" ht="41.4" x14ac:dyDescent="0.3">
      <c r="A199" s="696">
        <v>45432</v>
      </c>
      <c r="B199" s="697" t="s">
        <v>1742</v>
      </c>
      <c r="C199" s="687" t="s">
        <v>1743</v>
      </c>
      <c r="D199" s="701" t="s">
        <v>1744</v>
      </c>
      <c r="E199" s="701" t="s">
        <v>1745</v>
      </c>
      <c r="F199" s="698" t="s">
        <v>1603</v>
      </c>
      <c r="G199" s="699" t="s">
        <v>1604</v>
      </c>
      <c r="H199" s="701"/>
      <c r="I199" s="711"/>
      <c r="J199" s="709"/>
      <c r="K199" s="712"/>
      <c r="L199" s="700"/>
      <c r="M199" s="703"/>
      <c r="N199" s="703"/>
      <c r="O199" s="712"/>
      <c r="R199" s="708"/>
      <c r="S199" s="705"/>
      <c r="T199" s="705"/>
    </row>
    <row r="200" spans="1:20" ht="27.6" x14ac:dyDescent="0.3">
      <c r="A200" s="696">
        <v>45432</v>
      </c>
      <c r="B200" s="697" t="s">
        <v>1746</v>
      </c>
      <c r="C200" s="687" t="s">
        <v>1747</v>
      </c>
      <c r="D200" s="701" t="s">
        <v>1633</v>
      </c>
      <c r="E200" s="701" t="s">
        <v>1634</v>
      </c>
      <c r="F200" s="698" t="s">
        <v>1603</v>
      </c>
      <c r="G200" s="699" t="s">
        <v>1604</v>
      </c>
      <c r="H200" s="701"/>
      <c r="I200" s="711"/>
      <c r="J200" s="709"/>
      <c r="K200" s="712"/>
      <c r="L200" s="700"/>
      <c r="M200" s="703"/>
      <c r="N200" s="703"/>
      <c r="O200" s="712"/>
      <c r="R200" s="708"/>
      <c r="S200" s="705"/>
      <c r="T200" s="705"/>
    </row>
    <row r="201" spans="1:20" ht="26.4" x14ac:dyDescent="0.3">
      <c r="A201" s="696">
        <v>45432</v>
      </c>
      <c r="B201" s="697" t="s">
        <v>1748</v>
      </c>
      <c r="C201" s="687" t="s">
        <v>1749</v>
      </c>
      <c r="D201" s="701" t="s">
        <v>1633</v>
      </c>
      <c r="E201" s="701" t="s">
        <v>1634</v>
      </c>
      <c r="F201" s="698" t="s">
        <v>1603</v>
      </c>
      <c r="G201" s="699" t="s">
        <v>1604</v>
      </c>
      <c r="H201" s="701"/>
      <c r="I201" s="711"/>
      <c r="J201" s="709"/>
      <c r="K201" s="712"/>
      <c r="L201" s="700"/>
      <c r="M201" s="703"/>
      <c r="N201" s="703"/>
      <c r="O201" s="712"/>
      <c r="R201" s="708"/>
      <c r="S201" s="705"/>
      <c r="T201" s="705"/>
    </row>
    <row r="202" spans="1:20" ht="26.4" x14ac:dyDescent="0.3">
      <c r="A202" s="696">
        <v>45432</v>
      </c>
      <c r="B202" s="697" t="s">
        <v>1750</v>
      </c>
      <c r="C202" s="687" t="s">
        <v>1751</v>
      </c>
      <c r="D202" s="701" t="s">
        <v>1633</v>
      </c>
      <c r="E202" s="701" t="s">
        <v>1634</v>
      </c>
      <c r="F202" s="698" t="s">
        <v>1603</v>
      </c>
      <c r="G202" s="699" t="s">
        <v>1604</v>
      </c>
      <c r="H202" s="701"/>
      <c r="I202" s="711"/>
      <c r="J202" s="709"/>
      <c r="K202" s="712"/>
      <c r="L202" s="700"/>
      <c r="M202" s="703"/>
      <c r="N202" s="703"/>
      <c r="O202" s="712"/>
      <c r="R202" s="708"/>
      <c r="S202" s="705"/>
      <c r="T202" s="705"/>
    </row>
    <row r="203" spans="1:20" ht="26.4" x14ac:dyDescent="0.3">
      <c r="A203" s="696">
        <v>45432</v>
      </c>
      <c r="B203" s="697" t="s">
        <v>1752</v>
      </c>
      <c r="C203" s="687" t="s">
        <v>1753</v>
      </c>
      <c r="D203" s="701" t="s">
        <v>1633</v>
      </c>
      <c r="E203" s="701" t="s">
        <v>1634</v>
      </c>
      <c r="F203" s="698" t="s">
        <v>1603</v>
      </c>
      <c r="G203" s="699" t="s">
        <v>1604</v>
      </c>
      <c r="H203" s="701"/>
      <c r="I203" s="711"/>
      <c r="J203" s="709"/>
      <c r="K203" s="712"/>
      <c r="L203" s="700"/>
      <c r="M203" s="703"/>
      <c r="N203" s="703"/>
      <c r="O203" s="712"/>
      <c r="R203" s="708"/>
      <c r="S203" s="705"/>
      <c r="T203" s="705"/>
    </row>
    <row r="204" spans="1:20" ht="27.6" x14ac:dyDescent="0.3">
      <c r="A204" s="696">
        <v>45432</v>
      </c>
      <c r="B204" s="697" t="s">
        <v>1754</v>
      </c>
      <c r="C204" s="687" t="s">
        <v>1755</v>
      </c>
      <c r="D204" s="701" t="s">
        <v>1633</v>
      </c>
      <c r="E204" s="701" t="s">
        <v>1634</v>
      </c>
      <c r="F204" s="698" t="s">
        <v>1603</v>
      </c>
      <c r="G204" s="699" t="s">
        <v>1604</v>
      </c>
      <c r="H204" s="701"/>
      <c r="I204" s="711"/>
      <c r="J204" s="709"/>
      <c r="K204" s="712"/>
      <c r="L204" s="700"/>
      <c r="M204" s="703"/>
      <c r="N204" s="703"/>
      <c r="O204" s="712"/>
      <c r="R204" s="708"/>
      <c r="S204" s="705"/>
      <c r="T204" s="705"/>
    </row>
    <row r="205" spans="1:20" ht="26.4" x14ac:dyDescent="0.3">
      <c r="A205" s="696">
        <v>45432</v>
      </c>
      <c r="B205" s="697" t="s">
        <v>1756</v>
      </c>
      <c r="C205" s="687" t="s">
        <v>1757</v>
      </c>
      <c r="D205" s="701" t="s">
        <v>1633</v>
      </c>
      <c r="E205" s="701" t="s">
        <v>1634</v>
      </c>
      <c r="F205" s="698" t="s">
        <v>1603</v>
      </c>
      <c r="G205" s="699" t="s">
        <v>1604</v>
      </c>
      <c r="H205" s="701"/>
      <c r="I205" s="711"/>
      <c r="J205" s="709"/>
      <c r="K205" s="712"/>
      <c r="L205" s="700"/>
      <c r="M205" s="703"/>
      <c r="N205" s="703"/>
      <c r="O205" s="712"/>
      <c r="R205" s="708"/>
      <c r="S205" s="705"/>
      <c r="T205" s="705"/>
    </row>
    <row r="206" spans="1:20" ht="27.6" x14ac:dyDescent="0.3">
      <c r="A206" s="696">
        <v>45432</v>
      </c>
      <c r="B206" s="697" t="s">
        <v>1758</v>
      </c>
      <c r="C206" s="687" t="s">
        <v>1759</v>
      </c>
      <c r="D206" s="701" t="s">
        <v>1633</v>
      </c>
      <c r="E206" s="701" t="s">
        <v>1634</v>
      </c>
      <c r="F206" s="701" t="s">
        <v>1603</v>
      </c>
      <c r="G206" s="699" t="s">
        <v>1604</v>
      </c>
      <c r="H206" s="701"/>
      <c r="I206" s="711"/>
      <c r="J206" s="709"/>
      <c r="K206" s="712"/>
      <c r="L206" s="700"/>
      <c r="M206" s="703"/>
      <c r="N206" s="703"/>
      <c r="O206" s="712"/>
      <c r="R206" s="708"/>
      <c r="S206" s="705"/>
      <c r="T206" s="705"/>
    </row>
    <row r="207" spans="1:20" ht="26.4" x14ac:dyDescent="0.3">
      <c r="A207" s="696">
        <v>45432</v>
      </c>
      <c r="B207" s="697" t="s">
        <v>1760</v>
      </c>
      <c r="C207" s="687" t="s">
        <v>1761</v>
      </c>
      <c r="D207" s="701" t="s">
        <v>1633</v>
      </c>
      <c r="E207" s="701" t="s">
        <v>1634</v>
      </c>
      <c r="F207" s="698" t="s">
        <v>1603</v>
      </c>
      <c r="G207" s="699" t="s">
        <v>1604</v>
      </c>
      <c r="H207" s="701"/>
      <c r="I207" s="711"/>
      <c r="J207" s="709"/>
      <c r="K207" s="712"/>
      <c r="L207" s="700"/>
      <c r="M207" s="703"/>
      <c r="N207" s="703"/>
      <c r="O207" s="712"/>
      <c r="R207" s="708"/>
      <c r="S207" s="705"/>
      <c r="T207" s="705"/>
    </row>
    <row r="208" spans="1:20" ht="26.4" x14ac:dyDescent="0.3">
      <c r="A208" s="696">
        <v>45432</v>
      </c>
      <c r="B208" s="697" t="s">
        <v>1762</v>
      </c>
      <c r="C208" s="687" t="s">
        <v>1763</v>
      </c>
      <c r="D208" s="701" t="s">
        <v>1633</v>
      </c>
      <c r="E208" s="701" t="s">
        <v>1634</v>
      </c>
      <c r="F208" s="698" t="s">
        <v>1603</v>
      </c>
      <c r="G208" s="699" t="s">
        <v>1604</v>
      </c>
      <c r="H208" s="701"/>
      <c r="I208" s="711"/>
      <c r="J208" s="709"/>
      <c r="K208" s="712"/>
      <c r="L208" s="700"/>
      <c r="M208" s="703"/>
      <c r="N208" s="703"/>
      <c r="O208" s="712"/>
      <c r="R208" s="708"/>
      <c r="S208" s="705"/>
      <c r="T208" s="705"/>
    </row>
    <row r="209" spans="1:20" ht="26.4" x14ac:dyDescent="0.3">
      <c r="A209" s="696">
        <v>45432</v>
      </c>
      <c r="B209" s="697" t="s">
        <v>1764</v>
      </c>
      <c r="C209" s="687" t="s">
        <v>1765</v>
      </c>
      <c r="D209" s="701" t="s">
        <v>1633</v>
      </c>
      <c r="E209" s="701" t="s">
        <v>1634</v>
      </c>
      <c r="F209" s="698" t="s">
        <v>1603</v>
      </c>
      <c r="G209" s="699" t="s">
        <v>1604</v>
      </c>
      <c r="H209" s="701"/>
      <c r="I209" s="711"/>
      <c r="J209" s="709"/>
      <c r="K209" s="712"/>
      <c r="L209" s="700"/>
      <c r="M209" s="703"/>
      <c r="N209" s="703"/>
      <c r="O209" s="712"/>
      <c r="R209" s="708"/>
      <c r="S209" s="705"/>
      <c r="T209" s="705"/>
    </row>
    <row r="210" spans="1:20" ht="26.4" x14ac:dyDescent="0.3">
      <c r="A210" s="696">
        <v>45432</v>
      </c>
      <c r="B210" s="697" t="s">
        <v>1766</v>
      </c>
      <c r="C210" s="687" t="s">
        <v>1763</v>
      </c>
      <c r="D210" s="701" t="s">
        <v>1633</v>
      </c>
      <c r="E210" s="701" t="s">
        <v>1634</v>
      </c>
      <c r="F210" s="698" t="s">
        <v>1603</v>
      </c>
      <c r="G210" s="699" t="s">
        <v>1604</v>
      </c>
      <c r="H210" s="701"/>
      <c r="I210" s="711"/>
      <c r="J210" s="709"/>
      <c r="K210" s="712"/>
      <c r="L210" s="700"/>
      <c r="M210" s="703"/>
      <c r="N210" s="703"/>
      <c r="O210" s="712"/>
      <c r="R210" s="708"/>
      <c r="S210" s="705"/>
      <c r="T210" s="705"/>
    </row>
    <row r="211" spans="1:20" ht="26.4" x14ac:dyDescent="0.3">
      <c r="A211" s="696">
        <v>45432</v>
      </c>
      <c r="B211" s="697" t="s">
        <v>1767</v>
      </c>
      <c r="C211" s="687" t="s">
        <v>1768</v>
      </c>
      <c r="D211" s="701" t="s">
        <v>1633</v>
      </c>
      <c r="E211" s="701" t="s">
        <v>1634</v>
      </c>
      <c r="F211" s="698" t="s">
        <v>1603</v>
      </c>
      <c r="G211" s="699" t="s">
        <v>1604</v>
      </c>
      <c r="H211" s="701"/>
      <c r="I211" s="711"/>
      <c r="J211" s="709"/>
      <c r="K211" s="712"/>
      <c r="L211" s="700"/>
      <c r="M211" s="703"/>
      <c r="N211" s="703"/>
      <c r="O211" s="712"/>
      <c r="R211" s="708"/>
      <c r="S211" s="705"/>
      <c r="T211" s="705"/>
    </row>
    <row r="212" spans="1:20" ht="27.6" x14ac:dyDescent="0.3">
      <c r="A212" s="696">
        <v>45432</v>
      </c>
      <c r="B212" s="697" t="s">
        <v>1769</v>
      </c>
      <c r="C212" s="687" t="s">
        <v>1691</v>
      </c>
      <c r="D212" s="701" t="s">
        <v>1633</v>
      </c>
      <c r="E212" s="701" t="s">
        <v>1634</v>
      </c>
      <c r="F212" s="698" t="s">
        <v>1603</v>
      </c>
      <c r="G212" s="699" t="s">
        <v>1604</v>
      </c>
      <c r="H212" s="698"/>
      <c r="I212" s="711"/>
      <c r="J212" s="709"/>
      <c r="K212" s="712"/>
      <c r="L212" s="700"/>
      <c r="M212" s="703"/>
      <c r="N212" s="703"/>
      <c r="O212" s="712"/>
      <c r="R212" s="708"/>
      <c r="S212" s="705"/>
      <c r="T212" s="705"/>
    </row>
    <row r="213" spans="1:20" ht="26.4" x14ac:dyDescent="0.3">
      <c r="A213" s="696">
        <v>45432</v>
      </c>
      <c r="B213" s="697" t="s">
        <v>1770</v>
      </c>
      <c r="C213" s="687" t="s">
        <v>1733</v>
      </c>
      <c r="D213" s="701" t="s">
        <v>1633</v>
      </c>
      <c r="E213" s="701" t="s">
        <v>1634</v>
      </c>
      <c r="F213" s="698" t="s">
        <v>1603</v>
      </c>
      <c r="G213" s="699" t="s">
        <v>1604</v>
      </c>
      <c r="H213" s="698"/>
      <c r="I213" s="711"/>
      <c r="J213" s="709"/>
      <c r="K213" s="712"/>
      <c r="L213" s="700"/>
      <c r="M213" s="703"/>
      <c r="N213" s="703"/>
      <c r="O213" s="712"/>
      <c r="R213" s="708"/>
      <c r="S213" s="705"/>
      <c r="T213" s="705"/>
    </row>
    <row r="214" spans="1:20" ht="41.4" x14ac:dyDescent="0.3">
      <c r="A214" s="696">
        <v>45432</v>
      </c>
      <c r="B214" s="697" t="s">
        <v>1771</v>
      </c>
      <c r="C214" s="687" t="s">
        <v>1772</v>
      </c>
      <c r="D214" s="701" t="s">
        <v>1621</v>
      </c>
      <c r="E214" s="701" t="s">
        <v>1662</v>
      </c>
      <c r="F214" s="698" t="s">
        <v>1603</v>
      </c>
      <c r="G214" s="699" t="s">
        <v>1604</v>
      </c>
      <c r="H214" s="701"/>
      <c r="I214" s="711"/>
      <c r="J214" s="709"/>
      <c r="K214" s="712"/>
      <c r="L214" s="700"/>
      <c r="M214" s="703"/>
      <c r="N214" s="703"/>
      <c r="O214" s="712"/>
      <c r="R214" s="708"/>
      <c r="S214" s="705"/>
      <c r="T214" s="705"/>
    </row>
    <row r="215" spans="1:20" ht="41.4" x14ac:dyDescent="0.3">
      <c r="A215" s="696">
        <v>45432</v>
      </c>
      <c r="B215" s="697" t="s">
        <v>1773</v>
      </c>
      <c r="C215" s="687" t="s">
        <v>1772</v>
      </c>
      <c r="D215" s="701" t="s">
        <v>1621</v>
      </c>
      <c r="E215" s="701" t="s">
        <v>1662</v>
      </c>
      <c r="F215" s="698" t="s">
        <v>1603</v>
      </c>
      <c r="G215" s="699" t="s">
        <v>1604</v>
      </c>
      <c r="H215" s="701"/>
      <c r="I215" s="711"/>
      <c r="J215" s="709"/>
      <c r="K215" s="712"/>
      <c r="L215" s="700"/>
      <c r="M215" s="703"/>
      <c r="N215" s="703"/>
      <c r="O215" s="712"/>
      <c r="R215" s="708"/>
      <c r="S215" s="705"/>
      <c r="T215" s="705"/>
    </row>
    <row r="216" spans="1:20" ht="41.4" x14ac:dyDescent="0.3">
      <c r="A216" s="696">
        <v>45432</v>
      </c>
      <c r="B216" s="697" t="s">
        <v>1774</v>
      </c>
      <c r="C216" s="687" t="s">
        <v>1772</v>
      </c>
      <c r="D216" s="701" t="s">
        <v>1621</v>
      </c>
      <c r="E216" s="701" t="s">
        <v>1662</v>
      </c>
      <c r="F216" s="698" t="s">
        <v>1603</v>
      </c>
      <c r="G216" s="699" t="s">
        <v>1604</v>
      </c>
      <c r="H216" s="701"/>
      <c r="I216" s="711"/>
      <c r="J216" s="709"/>
      <c r="K216" s="712"/>
      <c r="L216" s="700"/>
      <c r="M216" s="703"/>
      <c r="N216" s="703"/>
      <c r="O216" s="712"/>
      <c r="R216" s="708"/>
      <c r="S216" s="705"/>
      <c r="T216" s="705"/>
    </row>
    <row r="217" spans="1:20" ht="41.4" x14ac:dyDescent="0.3">
      <c r="A217" s="696">
        <v>45432</v>
      </c>
      <c r="B217" s="697" t="s">
        <v>1775</v>
      </c>
      <c r="C217" s="687" t="s">
        <v>1763</v>
      </c>
      <c r="D217" s="701" t="s">
        <v>1621</v>
      </c>
      <c r="E217" s="701" t="s">
        <v>1662</v>
      </c>
      <c r="F217" s="698" t="s">
        <v>1603</v>
      </c>
      <c r="G217" s="699" t="s">
        <v>1604</v>
      </c>
      <c r="H217" s="701"/>
      <c r="I217" s="711"/>
      <c r="J217" s="709"/>
      <c r="K217" s="712"/>
      <c r="L217" s="700"/>
      <c r="M217" s="703"/>
      <c r="N217" s="703"/>
      <c r="O217" s="712"/>
      <c r="R217" s="708"/>
      <c r="S217" s="705"/>
      <c r="T217" s="705"/>
    </row>
    <row r="218" spans="1:20" ht="41.4" x14ac:dyDescent="0.3">
      <c r="A218" s="696">
        <v>45432</v>
      </c>
      <c r="B218" s="697" t="s">
        <v>1776</v>
      </c>
      <c r="C218" s="687" t="s">
        <v>1763</v>
      </c>
      <c r="D218" s="701" t="s">
        <v>1621</v>
      </c>
      <c r="E218" s="701" t="s">
        <v>1662</v>
      </c>
      <c r="F218" s="698" t="s">
        <v>1603</v>
      </c>
      <c r="G218" s="699" t="s">
        <v>1604</v>
      </c>
      <c r="H218" s="701"/>
      <c r="I218" s="711"/>
      <c r="J218" s="709"/>
      <c r="K218" s="712"/>
      <c r="L218" s="700"/>
      <c r="M218" s="703"/>
      <c r="N218" s="703"/>
      <c r="O218" s="712"/>
      <c r="R218" s="708"/>
      <c r="S218" s="705"/>
      <c r="T218" s="705"/>
    </row>
    <row r="219" spans="1:20" ht="26.4" x14ac:dyDescent="0.3">
      <c r="A219" s="696">
        <v>45432</v>
      </c>
      <c r="B219" s="697" t="s">
        <v>1777</v>
      </c>
      <c r="C219" s="687" t="s">
        <v>1772</v>
      </c>
      <c r="D219" s="698" t="s">
        <v>1669</v>
      </c>
      <c r="E219" s="698" t="s">
        <v>1670</v>
      </c>
      <c r="F219" s="698" t="s">
        <v>1603</v>
      </c>
      <c r="G219" s="699" t="s">
        <v>1604</v>
      </c>
      <c r="H219" s="701"/>
      <c r="I219" s="711"/>
      <c r="J219" s="709"/>
      <c r="K219" s="712"/>
      <c r="L219" s="700"/>
      <c r="M219" s="703"/>
      <c r="N219" s="703"/>
      <c r="O219" s="712"/>
      <c r="R219" s="708"/>
      <c r="S219" s="705"/>
      <c r="T219" s="705"/>
    </row>
    <row r="220" spans="1:20" ht="26.4" x14ac:dyDescent="0.3">
      <c r="A220" s="696">
        <v>45432</v>
      </c>
      <c r="B220" s="697" t="s">
        <v>1778</v>
      </c>
      <c r="C220" s="687" t="s">
        <v>1772</v>
      </c>
      <c r="D220" s="698" t="s">
        <v>1669</v>
      </c>
      <c r="E220" s="698" t="s">
        <v>1670</v>
      </c>
      <c r="F220" s="698" t="s">
        <v>1603</v>
      </c>
      <c r="G220" s="699" t="s">
        <v>1604</v>
      </c>
      <c r="H220" s="701"/>
      <c r="I220" s="711"/>
      <c r="J220" s="709"/>
      <c r="K220" s="712"/>
      <c r="L220" s="700"/>
      <c r="M220" s="703"/>
      <c r="N220" s="703"/>
      <c r="O220" s="712"/>
      <c r="R220" s="708"/>
      <c r="S220" s="705"/>
      <c r="T220" s="705"/>
    </row>
    <row r="221" spans="1:20" ht="27.6" x14ac:dyDescent="0.3">
      <c r="A221" s="696">
        <v>45432</v>
      </c>
      <c r="B221" s="697" t="s">
        <v>1779</v>
      </c>
      <c r="C221" s="687" t="s">
        <v>1772</v>
      </c>
      <c r="D221" s="698" t="s">
        <v>1669</v>
      </c>
      <c r="E221" s="698" t="s">
        <v>1670</v>
      </c>
      <c r="F221" s="698" t="s">
        <v>1603</v>
      </c>
      <c r="G221" s="699" t="s">
        <v>1604</v>
      </c>
      <c r="H221" s="701"/>
      <c r="I221" s="711"/>
      <c r="J221" s="709"/>
      <c r="K221" s="712"/>
      <c r="L221" s="700"/>
      <c r="M221" s="703"/>
      <c r="N221" s="703"/>
      <c r="O221" s="712"/>
      <c r="R221" s="708"/>
      <c r="S221" s="705"/>
      <c r="T221" s="705"/>
    </row>
    <row r="222" spans="1:20" ht="26.4" x14ac:dyDescent="0.3">
      <c r="A222" s="696">
        <v>45432</v>
      </c>
      <c r="B222" s="697" t="s">
        <v>1780</v>
      </c>
      <c r="C222" s="687" t="s">
        <v>1715</v>
      </c>
      <c r="D222" s="698" t="s">
        <v>1669</v>
      </c>
      <c r="E222" s="698" t="s">
        <v>1670</v>
      </c>
      <c r="F222" s="698" t="s">
        <v>1603</v>
      </c>
      <c r="G222" s="699" t="s">
        <v>1604</v>
      </c>
      <c r="H222" s="701"/>
      <c r="I222" s="711"/>
      <c r="J222" s="709"/>
      <c r="K222" s="712"/>
      <c r="L222" s="700"/>
      <c r="M222" s="703"/>
      <c r="N222" s="703"/>
      <c r="O222" s="712"/>
      <c r="R222" s="708"/>
      <c r="S222" s="705"/>
      <c r="T222" s="705"/>
    </row>
    <row r="223" spans="1:20" ht="27.6" x14ac:dyDescent="0.3">
      <c r="A223" s="696">
        <v>45432</v>
      </c>
      <c r="B223" s="697" t="s">
        <v>1781</v>
      </c>
      <c r="C223" s="687" t="s">
        <v>1782</v>
      </c>
      <c r="D223" s="701" t="s">
        <v>1657</v>
      </c>
      <c r="E223" s="701" t="s">
        <v>1658</v>
      </c>
      <c r="F223" s="698" t="s">
        <v>1603</v>
      </c>
      <c r="G223" s="699" t="s">
        <v>1604</v>
      </c>
      <c r="H223" s="701"/>
      <c r="I223" s="711"/>
      <c r="J223" s="709"/>
      <c r="K223" s="712"/>
      <c r="L223" s="700"/>
      <c r="M223" s="703"/>
      <c r="N223" s="703"/>
      <c r="O223" s="712"/>
      <c r="R223" s="708"/>
      <c r="S223" s="705"/>
      <c r="T223" s="705"/>
    </row>
    <row r="224" spans="1:20" ht="27.6" x14ac:dyDescent="0.3">
      <c r="A224" s="696">
        <v>45432</v>
      </c>
      <c r="B224" s="697" t="s">
        <v>1783</v>
      </c>
      <c r="C224" s="687" t="s">
        <v>1784</v>
      </c>
      <c r="D224" s="701" t="s">
        <v>1657</v>
      </c>
      <c r="E224" s="701" t="s">
        <v>1658</v>
      </c>
      <c r="F224" s="698" t="s">
        <v>1603</v>
      </c>
      <c r="G224" s="699" t="s">
        <v>1604</v>
      </c>
      <c r="H224" s="701"/>
      <c r="I224" s="711"/>
      <c r="J224" s="709"/>
      <c r="K224" s="712"/>
      <c r="L224" s="700"/>
      <c r="M224" s="703"/>
      <c r="N224" s="703"/>
      <c r="O224" s="712"/>
      <c r="R224" s="708"/>
      <c r="S224" s="705"/>
      <c r="T224" s="705"/>
    </row>
    <row r="225" spans="1:20" ht="27.6" x14ac:dyDescent="0.3">
      <c r="A225" s="696">
        <v>45432</v>
      </c>
      <c r="B225" s="697" t="s">
        <v>1785</v>
      </c>
      <c r="C225" s="687" t="s">
        <v>1782</v>
      </c>
      <c r="D225" s="701" t="s">
        <v>1657</v>
      </c>
      <c r="E225" s="701" t="s">
        <v>1658</v>
      </c>
      <c r="F225" s="698" t="s">
        <v>1603</v>
      </c>
      <c r="G225" s="699" t="s">
        <v>1604</v>
      </c>
      <c r="H225" s="701"/>
      <c r="I225" s="711"/>
      <c r="J225" s="709"/>
      <c r="K225" s="712"/>
      <c r="L225" s="700"/>
      <c r="M225" s="703"/>
      <c r="N225" s="703"/>
      <c r="O225" s="712"/>
      <c r="R225" s="708"/>
      <c r="S225" s="705"/>
      <c r="T225" s="705"/>
    </row>
    <row r="226" spans="1:20" ht="27.6" x14ac:dyDescent="0.3">
      <c r="A226" s="696">
        <v>45432</v>
      </c>
      <c r="B226" s="697" t="s">
        <v>1786</v>
      </c>
      <c r="C226" s="687" t="s">
        <v>1787</v>
      </c>
      <c r="D226" s="701" t="s">
        <v>1657</v>
      </c>
      <c r="E226" s="701" t="s">
        <v>1658</v>
      </c>
      <c r="F226" s="698" t="s">
        <v>1603</v>
      </c>
      <c r="G226" s="699" t="s">
        <v>1604</v>
      </c>
      <c r="H226" s="701"/>
      <c r="I226" s="711"/>
      <c r="J226" s="709"/>
      <c r="K226" s="712"/>
      <c r="L226" s="700"/>
      <c r="M226" s="703"/>
      <c r="N226" s="703"/>
      <c r="O226" s="712"/>
      <c r="R226" s="708"/>
      <c r="S226" s="705"/>
      <c r="T226" s="705"/>
    </row>
    <row r="227" spans="1:20" ht="27.6" x14ac:dyDescent="0.3">
      <c r="A227" s="696">
        <v>45432</v>
      </c>
      <c r="B227" s="697" t="s">
        <v>1788</v>
      </c>
      <c r="C227" s="687" t="s">
        <v>1789</v>
      </c>
      <c r="D227" s="701" t="s">
        <v>1657</v>
      </c>
      <c r="E227" s="701" t="s">
        <v>1658</v>
      </c>
      <c r="F227" s="698" t="s">
        <v>1603</v>
      </c>
      <c r="G227" s="699" t="s">
        <v>1604</v>
      </c>
      <c r="H227" s="701"/>
      <c r="I227" s="711"/>
      <c r="J227" s="709"/>
      <c r="K227" s="712"/>
      <c r="L227" s="700"/>
      <c r="M227" s="703"/>
      <c r="N227" s="703"/>
      <c r="O227" s="712"/>
      <c r="R227" s="708"/>
      <c r="S227" s="705"/>
      <c r="T227" s="705"/>
    </row>
    <row r="228" spans="1:20" x14ac:dyDescent="0.3">
      <c r="A228" s="696"/>
      <c r="B228" s="697" t="s">
        <v>64</v>
      </c>
      <c r="C228" s="699"/>
      <c r="D228" s="698"/>
      <c r="E228" s="698"/>
      <c r="F228" s="698"/>
      <c r="G228" s="698"/>
      <c r="H228" s="698"/>
      <c r="I228" s="713"/>
      <c r="J228" s="713"/>
      <c r="K228" s="714"/>
      <c r="L228" s="714"/>
      <c r="M228" s="714"/>
      <c r="N228" s="714"/>
      <c r="O228" s="714"/>
      <c r="R228" s="715"/>
      <c r="S228" s="705"/>
      <c r="T228" s="705"/>
    </row>
    <row r="229" spans="1:20" x14ac:dyDescent="0.3">
      <c r="A229" s="696"/>
      <c r="B229" s="697" t="s">
        <v>64</v>
      </c>
      <c r="C229" s="699"/>
      <c r="D229" s="698"/>
      <c r="E229" s="698"/>
      <c r="F229" s="698"/>
      <c r="G229" s="698"/>
      <c r="H229" s="698"/>
      <c r="I229" s="713"/>
      <c r="J229" s="713"/>
      <c r="K229" s="714"/>
      <c r="L229" s="714"/>
      <c r="M229" s="714"/>
      <c r="N229" s="714"/>
      <c r="O229" s="714"/>
      <c r="R229" s="708"/>
      <c r="S229" s="705"/>
      <c r="T229" s="705"/>
    </row>
    <row r="230" spans="1:20" x14ac:dyDescent="0.3">
      <c r="A230" s="696"/>
      <c r="B230" s="716"/>
      <c r="C230" s="698"/>
      <c r="D230" s="698"/>
      <c r="E230" s="698"/>
      <c r="F230" s="698"/>
      <c r="G230" s="698"/>
      <c r="H230" s="698"/>
      <c r="I230" s="713"/>
      <c r="J230" s="713"/>
      <c r="K230" s="714"/>
      <c r="L230" s="714"/>
      <c r="M230" s="714"/>
      <c r="N230" s="714"/>
      <c r="O230" s="714"/>
      <c r="R230" s="708"/>
      <c r="S230" s="705"/>
      <c r="T230" s="705"/>
    </row>
    <row r="231" spans="1:20" x14ac:dyDescent="0.3">
      <c r="A231" s="696"/>
      <c r="B231" s="716"/>
      <c r="C231" s="698"/>
      <c r="D231" s="698"/>
      <c r="E231" s="698"/>
      <c r="F231" s="698"/>
      <c r="G231" s="698"/>
      <c r="H231" s="698"/>
      <c r="I231" s="713"/>
      <c r="J231" s="713"/>
      <c r="K231" s="714"/>
      <c r="L231" s="714"/>
      <c r="M231" s="714"/>
      <c r="N231" s="714"/>
      <c r="O231" s="714"/>
      <c r="R231" s="715"/>
      <c r="S231" s="705"/>
      <c r="T231" s="705"/>
    </row>
    <row r="232" spans="1:20" x14ac:dyDescent="0.3">
      <c r="A232" s="696"/>
      <c r="B232" s="716"/>
      <c r="C232" s="698"/>
      <c r="D232" s="698"/>
      <c r="E232" s="698"/>
      <c r="F232" s="698"/>
      <c r="G232" s="698"/>
      <c r="H232" s="698"/>
      <c r="I232" s="713"/>
      <c r="J232" s="713"/>
      <c r="K232" s="714"/>
      <c r="L232" s="714"/>
      <c r="M232" s="714"/>
      <c r="N232" s="714"/>
      <c r="O232" s="714"/>
      <c r="R232" s="708"/>
      <c r="S232" s="705"/>
      <c r="T232" s="705"/>
    </row>
    <row r="233" spans="1:20" x14ac:dyDescent="0.3">
      <c r="A233" s="696"/>
      <c r="B233" s="716"/>
      <c r="C233" s="698"/>
      <c r="D233" s="698"/>
      <c r="E233" s="698"/>
      <c r="F233" s="698"/>
      <c r="G233" s="698"/>
      <c r="H233" s="698"/>
      <c r="I233" s="713"/>
      <c r="J233" s="713"/>
      <c r="K233" s="714"/>
      <c r="L233" s="714"/>
      <c r="M233" s="714"/>
      <c r="N233" s="714"/>
      <c r="O233" s="714"/>
      <c r="R233" s="708"/>
      <c r="S233" s="705"/>
      <c r="T233" s="705"/>
    </row>
    <row r="234" spans="1:20" x14ac:dyDescent="0.3">
      <c r="A234" s="696"/>
      <c r="B234" s="716"/>
      <c r="C234" s="698"/>
      <c r="D234" s="698"/>
      <c r="E234" s="698"/>
      <c r="F234" s="698"/>
      <c r="G234" s="698"/>
      <c r="H234" s="698"/>
      <c r="I234" s="713"/>
      <c r="J234" s="713"/>
      <c r="K234" s="714"/>
      <c r="L234" s="714"/>
      <c r="M234" s="714"/>
      <c r="N234" s="714"/>
      <c r="O234" s="714"/>
      <c r="R234" s="708"/>
      <c r="S234" s="705"/>
      <c r="T234" s="705"/>
    </row>
    <row r="235" spans="1:20" x14ac:dyDescent="0.3">
      <c r="A235" s="696"/>
      <c r="B235" s="716"/>
      <c r="C235" s="698"/>
      <c r="D235" s="698"/>
      <c r="E235" s="698"/>
      <c r="F235" s="698"/>
      <c r="G235" s="698"/>
      <c r="H235" s="698"/>
      <c r="I235" s="713"/>
      <c r="J235" s="713"/>
      <c r="K235" s="714"/>
      <c r="L235" s="714"/>
      <c r="M235" s="714"/>
      <c r="N235" s="714"/>
      <c r="O235" s="714"/>
      <c r="R235" s="708"/>
      <c r="S235" s="705"/>
      <c r="T235" s="705"/>
    </row>
    <row r="236" spans="1:20" x14ac:dyDescent="0.3">
      <c r="A236" s="696"/>
      <c r="B236" s="716"/>
      <c r="C236" s="698"/>
      <c r="D236" s="698"/>
      <c r="E236" s="698"/>
      <c r="F236" s="698"/>
      <c r="G236" s="698"/>
      <c r="H236" s="698"/>
      <c r="I236" s="713"/>
      <c r="J236" s="713"/>
      <c r="K236" s="714"/>
      <c r="L236" s="714"/>
      <c r="M236" s="714"/>
      <c r="N236" s="714"/>
      <c r="O236" s="714"/>
      <c r="R236" s="708"/>
      <c r="S236" s="705"/>
      <c r="T236" s="705"/>
    </row>
    <row r="237" spans="1:20" x14ac:dyDescent="0.3">
      <c r="A237" s="696"/>
      <c r="B237" s="716"/>
      <c r="C237" s="698"/>
      <c r="D237" s="698"/>
      <c r="E237" s="698"/>
      <c r="F237" s="698"/>
      <c r="G237" s="698"/>
      <c r="H237" s="698"/>
      <c r="I237" s="713"/>
      <c r="J237" s="713"/>
      <c r="K237" s="714"/>
      <c r="L237" s="714"/>
      <c r="M237" s="714"/>
      <c r="N237" s="714"/>
      <c r="O237" s="714"/>
      <c r="R237" s="708"/>
      <c r="S237" s="705"/>
      <c r="T237" s="705"/>
    </row>
    <row r="238" spans="1:20" x14ac:dyDescent="0.3">
      <c r="A238" s="696"/>
      <c r="B238" s="716"/>
      <c r="C238" s="698"/>
      <c r="D238" s="698"/>
      <c r="E238" s="698"/>
      <c r="F238" s="698"/>
      <c r="G238" s="698"/>
      <c r="H238" s="698"/>
      <c r="I238" s="713"/>
      <c r="J238" s="713"/>
      <c r="K238" s="714"/>
      <c r="L238" s="714"/>
      <c r="M238" s="714"/>
      <c r="N238" s="714"/>
      <c r="O238" s="714"/>
      <c r="R238" s="715"/>
      <c r="S238" s="705"/>
      <c r="T238" s="705"/>
    </row>
    <row r="239" spans="1:20" ht="16.2" x14ac:dyDescent="0.3">
      <c r="A239" s="696"/>
      <c r="B239" s="831"/>
      <c r="C239" s="831"/>
      <c r="D239" s="698"/>
      <c r="E239" s="698"/>
      <c r="F239" s="698"/>
      <c r="G239" s="698"/>
      <c r="H239" s="698"/>
      <c r="I239" s="713"/>
      <c r="J239" s="713"/>
      <c r="K239" s="714"/>
      <c r="L239" s="714"/>
      <c r="M239" s="714"/>
      <c r="N239" s="714"/>
      <c r="O239" s="714"/>
      <c r="R239" s="708"/>
      <c r="S239" s="705"/>
      <c r="T239" s="705"/>
    </row>
    <row r="240" spans="1:20" x14ac:dyDescent="0.3">
      <c r="A240" s="696"/>
      <c r="B240" s="716"/>
      <c r="C240" s="698"/>
      <c r="D240" s="698"/>
      <c r="E240" s="698"/>
      <c r="F240" s="698"/>
      <c r="G240" s="698"/>
      <c r="H240" s="698"/>
      <c r="I240" s="713"/>
      <c r="J240" s="713"/>
      <c r="K240" s="714"/>
      <c r="L240" s="714"/>
      <c r="M240" s="714"/>
      <c r="N240" s="714"/>
      <c r="O240" s="714"/>
      <c r="R240" s="708"/>
      <c r="S240" s="705"/>
      <c r="T240" s="705"/>
    </row>
    <row r="241" spans="1:20" x14ac:dyDescent="0.3">
      <c r="A241" s="696"/>
      <c r="B241" s="716"/>
      <c r="C241" s="698"/>
      <c r="D241" s="698"/>
      <c r="E241" s="698"/>
      <c r="F241" s="698"/>
      <c r="G241" s="698"/>
      <c r="H241" s="698"/>
      <c r="I241" s="713"/>
      <c r="J241" s="713"/>
      <c r="K241" s="714"/>
      <c r="L241" s="714"/>
      <c r="M241" s="714"/>
      <c r="N241" s="714"/>
      <c r="O241" s="714"/>
      <c r="R241" s="708"/>
      <c r="S241" s="705"/>
      <c r="T241" s="705"/>
    </row>
    <row r="242" spans="1:20" x14ac:dyDescent="0.3">
      <c r="A242" s="696"/>
      <c r="B242" s="716"/>
      <c r="C242" s="698"/>
      <c r="D242" s="698"/>
      <c r="E242" s="698"/>
      <c r="F242" s="698"/>
      <c r="G242" s="698"/>
      <c r="H242" s="698"/>
      <c r="I242" s="713"/>
      <c r="J242" s="713"/>
      <c r="K242" s="714"/>
      <c r="L242" s="714"/>
      <c r="M242" s="714"/>
      <c r="N242" s="714"/>
      <c r="O242" s="714"/>
      <c r="R242" s="708"/>
      <c r="S242" s="705"/>
      <c r="T242" s="705"/>
    </row>
    <row r="243" spans="1:20" x14ac:dyDescent="0.3">
      <c r="A243" s="696"/>
      <c r="B243" s="716"/>
      <c r="C243" s="698"/>
      <c r="D243" s="698"/>
      <c r="E243" s="698"/>
      <c r="F243" s="698"/>
      <c r="G243" s="698"/>
      <c r="H243" s="698"/>
      <c r="I243" s="713"/>
      <c r="J243" s="713"/>
      <c r="K243" s="714"/>
      <c r="L243" s="714"/>
      <c r="M243" s="714"/>
      <c r="N243" s="714"/>
      <c r="O243" s="714"/>
      <c r="R243" s="708"/>
      <c r="S243" s="705"/>
      <c r="T243" s="705"/>
    </row>
    <row r="244" spans="1:20" x14ac:dyDescent="0.3">
      <c r="A244" s="696"/>
      <c r="B244" s="716"/>
      <c r="C244" s="698"/>
      <c r="D244" s="698"/>
      <c r="E244" s="698"/>
      <c r="F244" s="698"/>
      <c r="G244" s="698"/>
      <c r="H244" s="698"/>
      <c r="I244" s="713"/>
      <c r="J244" s="713"/>
      <c r="K244" s="714"/>
      <c r="L244" s="714"/>
      <c r="M244" s="714"/>
      <c r="N244" s="714"/>
      <c r="O244" s="714"/>
    </row>
    <row r="245" spans="1:20" x14ac:dyDescent="0.3">
      <c r="A245" s="696"/>
      <c r="B245" s="716"/>
      <c r="C245" s="698"/>
      <c r="D245" s="698"/>
      <c r="E245" s="698"/>
      <c r="F245" s="698"/>
      <c r="G245" s="698"/>
      <c r="H245" s="698"/>
      <c r="I245" s="713"/>
      <c r="J245" s="713"/>
      <c r="K245" s="714"/>
      <c r="L245" s="714"/>
      <c r="M245" s="714"/>
      <c r="N245" s="714"/>
      <c r="O245" s="714"/>
    </row>
    <row r="246" spans="1:20" x14ac:dyDescent="0.3">
      <c r="A246" s="696"/>
      <c r="B246" s="717"/>
      <c r="C246" s="698"/>
      <c r="D246" s="698"/>
      <c r="E246" s="698"/>
      <c r="F246" s="698"/>
      <c r="G246" s="698"/>
      <c r="H246" s="698"/>
      <c r="I246" s="713"/>
      <c r="J246" s="713"/>
      <c r="K246" s="714"/>
      <c r="L246" s="714"/>
      <c r="M246" s="714"/>
      <c r="N246" s="714"/>
      <c r="O246" s="714"/>
    </row>
    <row r="247" spans="1:20" x14ac:dyDescent="0.3">
      <c r="A247" s="696"/>
      <c r="B247" s="717"/>
      <c r="C247" s="698"/>
      <c r="D247" s="698"/>
      <c r="E247" s="698"/>
      <c r="F247" s="698"/>
      <c r="G247" s="698"/>
      <c r="H247" s="698"/>
      <c r="I247" s="713"/>
      <c r="J247" s="713"/>
      <c r="K247" s="714"/>
      <c r="L247" s="714"/>
      <c r="M247" s="714"/>
      <c r="N247" s="714"/>
      <c r="O247" s="714"/>
    </row>
    <row r="248" spans="1:20" x14ac:dyDescent="0.3">
      <c r="A248" s="696"/>
      <c r="B248" s="717"/>
      <c r="C248" s="698"/>
      <c r="D248" s="698"/>
      <c r="E248" s="698"/>
      <c r="F248" s="698"/>
      <c r="G248" s="698"/>
      <c r="H248" s="698"/>
      <c r="I248" s="713"/>
      <c r="J248" s="713"/>
      <c r="K248" s="714"/>
      <c r="L248" s="714"/>
      <c r="M248" s="714"/>
      <c r="N248" s="714"/>
      <c r="O248" s="714"/>
    </row>
    <row r="249" spans="1:20" x14ac:dyDescent="0.3">
      <c r="A249" s="696"/>
      <c r="B249" s="716"/>
      <c r="C249" s="698"/>
      <c r="D249" s="698"/>
      <c r="E249" s="698"/>
      <c r="F249" s="698"/>
      <c r="G249" s="698"/>
      <c r="H249" s="698"/>
      <c r="I249" s="713"/>
      <c r="J249" s="713"/>
      <c r="K249" s="714"/>
      <c r="L249" s="714"/>
      <c r="M249" s="714"/>
      <c r="N249" s="714"/>
      <c r="O249" s="714"/>
    </row>
    <row r="250" spans="1:20" x14ac:dyDescent="0.3">
      <c r="A250" s="718"/>
      <c r="B250" s="716"/>
      <c r="C250" s="719"/>
      <c r="D250" s="720"/>
      <c r="E250" s="720"/>
      <c r="F250" s="698"/>
      <c r="G250" s="698"/>
      <c r="H250" s="721"/>
      <c r="I250" s="713"/>
      <c r="J250" s="713"/>
      <c r="K250" s="722"/>
      <c r="L250" s="722"/>
      <c r="M250" s="722"/>
      <c r="N250" s="722"/>
      <c r="O250" s="722"/>
    </row>
    <row r="251" spans="1:20" x14ac:dyDescent="0.3">
      <c r="A251" s="718"/>
      <c r="B251" s="723"/>
      <c r="C251" s="724"/>
      <c r="D251" s="725"/>
      <c r="E251" s="720"/>
      <c r="F251" s="725"/>
      <c r="G251" s="726"/>
      <c r="H251" s="721"/>
      <c r="I251" s="713"/>
      <c r="J251" s="713"/>
      <c r="K251" s="714"/>
      <c r="L251" s="714"/>
      <c r="M251" s="714"/>
      <c r="N251" s="714"/>
      <c r="O251" s="714"/>
    </row>
    <row r="252" spans="1:20" x14ac:dyDescent="0.3">
      <c r="A252" s="718"/>
      <c r="B252" s="723"/>
      <c r="C252" s="724"/>
      <c r="D252" s="725"/>
      <c r="E252" s="720"/>
      <c r="F252" s="725"/>
      <c r="G252" s="726"/>
      <c r="H252" s="721"/>
      <c r="I252" s="713"/>
      <c r="J252" s="713"/>
      <c r="K252" s="714"/>
      <c r="L252" s="714"/>
      <c r="M252" s="714"/>
      <c r="N252" s="714"/>
      <c r="O252" s="714"/>
    </row>
    <row r="253" spans="1:20" x14ac:dyDescent="0.3">
      <c r="A253" s="718"/>
      <c r="B253" s="723"/>
      <c r="C253" s="724"/>
      <c r="D253" s="725"/>
      <c r="E253" s="720"/>
      <c r="F253" s="725"/>
      <c r="G253" s="726"/>
      <c r="H253" s="721"/>
      <c r="I253" s="713"/>
      <c r="J253" s="713"/>
      <c r="K253" s="714"/>
      <c r="L253" s="714"/>
      <c r="M253" s="714"/>
      <c r="N253" s="714"/>
      <c r="O253" s="714"/>
    </row>
    <row r="254" spans="1:20" x14ac:dyDescent="0.3">
      <c r="A254" s="718"/>
      <c r="B254" s="723"/>
      <c r="C254" s="724"/>
      <c r="D254" s="720"/>
      <c r="E254" s="720"/>
      <c r="F254" s="725"/>
      <c r="G254" s="726"/>
      <c r="H254" s="721"/>
      <c r="I254" s="713"/>
      <c r="J254" s="713"/>
      <c r="K254" s="714"/>
      <c r="L254" s="714"/>
      <c r="M254" s="714"/>
      <c r="N254" s="714"/>
      <c r="O254" s="714"/>
    </row>
    <row r="255" spans="1:20" x14ac:dyDescent="0.3">
      <c r="A255" s="718"/>
      <c r="B255" s="723"/>
      <c r="C255" s="724"/>
      <c r="D255" s="720"/>
      <c r="E255" s="720"/>
      <c r="F255" s="725"/>
      <c r="G255" s="726"/>
      <c r="H255" s="721"/>
      <c r="I255" s="713"/>
      <c r="J255" s="713"/>
      <c r="K255" s="714"/>
      <c r="L255" s="714"/>
      <c r="M255" s="714"/>
      <c r="N255" s="714"/>
      <c r="O255" s="714"/>
    </row>
    <row r="256" spans="1:20" x14ac:dyDescent="0.3">
      <c r="A256" s="718"/>
      <c r="B256" s="723"/>
      <c r="C256" s="724"/>
      <c r="D256" s="720"/>
      <c r="E256" s="720"/>
      <c r="F256" s="725"/>
      <c r="G256" s="726"/>
      <c r="H256" s="721"/>
      <c r="I256" s="713"/>
      <c r="J256" s="713"/>
      <c r="K256" s="714"/>
      <c r="L256" s="714"/>
      <c r="M256" s="714"/>
      <c r="N256" s="714"/>
      <c r="O256" s="714"/>
    </row>
    <row r="257" spans="1:15" x14ac:dyDescent="0.3">
      <c r="A257" s="718"/>
      <c r="B257" s="723"/>
      <c r="C257" s="724"/>
      <c r="D257" s="720"/>
      <c r="E257" s="720"/>
      <c r="F257" s="725"/>
      <c r="G257" s="726"/>
      <c r="H257" s="721"/>
      <c r="I257" s="713"/>
      <c r="J257" s="713"/>
      <c r="K257" s="714"/>
      <c r="L257" s="714"/>
      <c r="M257" s="714"/>
      <c r="N257" s="714"/>
      <c r="O257" s="714"/>
    </row>
    <row r="258" spans="1:15" x14ac:dyDescent="0.3">
      <c r="A258" s="718"/>
      <c r="B258" s="723"/>
      <c r="C258" s="724"/>
      <c r="D258" s="720"/>
      <c r="E258" s="720"/>
      <c r="F258" s="725"/>
      <c r="G258" s="726"/>
      <c r="H258" s="721"/>
      <c r="I258" s="713"/>
      <c r="J258" s="713"/>
      <c r="K258" s="714"/>
      <c r="L258" s="714"/>
      <c r="M258" s="714"/>
      <c r="N258" s="714"/>
      <c r="O258" s="714"/>
    </row>
    <row r="259" spans="1:15" x14ac:dyDescent="0.3">
      <c r="A259" s="718"/>
      <c r="B259" s="716"/>
      <c r="C259" s="724"/>
      <c r="D259" s="720"/>
      <c r="E259" s="720"/>
      <c r="F259" s="725"/>
      <c r="G259" s="726"/>
      <c r="H259" s="721"/>
      <c r="I259" s="713"/>
      <c r="J259" s="713"/>
      <c r="K259" s="714"/>
      <c r="L259" s="714"/>
      <c r="M259" s="714"/>
      <c r="N259" s="714"/>
      <c r="O259" s="714"/>
    </row>
    <row r="260" spans="1:15" x14ac:dyDescent="0.3">
      <c r="A260" s="718"/>
      <c r="B260" s="716"/>
      <c r="C260" s="724"/>
      <c r="D260" s="720"/>
      <c r="E260" s="720"/>
      <c r="F260" s="725"/>
      <c r="G260" s="726"/>
      <c r="H260" s="721"/>
      <c r="I260" s="713"/>
      <c r="J260" s="713"/>
      <c r="K260" s="714"/>
      <c r="L260" s="714"/>
      <c r="M260" s="714"/>
      <c r="N260" s="714"/>
      <c r="O260" s="714"/>
    </row>
    <row r="261" spans="1:15" x14ac:dyDescent="0.3">
      <c r="G261" s="729"/>
    </row>
    <row r="262" spans="1:15" x14ac:dyDescent="0.3">
      <c r="G262" s="729"/>
    </row>
  </sheetData>
  <mergeCells count="1">
    <mergeCell ref="B239:C239"/>
  </mergeCells>
  <conditionalFormatting sqref="B21:B48">
    <cfRule type="duplicateValues" dxfId="106" priority="1"/>
  </conditionalFormatting>
  <pageMargins left="0.43307086614173229" right="0.15748031496062992" top="0.31496062992125984" bottom="0.19685039370078741" header="0.31496062992125984" footer="0.19685039370078741"/>
  <pageSetup paperSize="9" scale="9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37C79-6573-448F-82BA-5A069082BCEB}">
  <sheetPr>
    <tabColor theme="5" tint="0.79998168889431442"/>
  </sheetPr>
  <dimension ref="A1:Z37"/>
  <sheetViews>
    <sheetView view="pageBreakPreview" zoomScale="70" zoomScaleSheetLayoutView="70" workbookViewId="0">
      <selection activeCell="C20" sqref="C20:X20"/>
    </sheetView>
  </sheetViews>
  <sheetFormatPr defaultColWidth="9.109375" defaultRowHeight="14.4" x14ac:dyDescent="0.3"/>
  <cols>
    <col min="1" max="25" width="5.5546875" style="693" customWidth="1"/>
    <col min="26" max="26" width="5.44140625" style="693" customWidth="1"/>
    <col min="27" max="16384" width="9.109375" style="693"/>
  </cols>
  <sheetData>
    <row r="1" spans="1:26" ht="15.6" x14ac:dyDescent="0.3">
      <c r="A1" s="732"/>
      <c r="B1" s="732"/>
      <c r="C1" s="732"/>
      <c r="D1" s="732"/>
      <c r="E1" s="732"/>
      <c r="F1" s="732"/>
      <c r="G1" s="732"/>
      <c r="H1" s="732"/>
      <c r="I1" s="732"/>
      <c r="J1" s="732"/>
      <c r="K1" s="732"/>
      <c r="L1" s="732"/>
      <c r="M1" s="732"/>
      <c r="N1" s="732"/>
      <c r="O1" s="732"/>
      <c r="P1" s="732"/>
      <c r="Q1" s="732"/>
      <c r="R1" s="733"/>
      <c r="S1" s="732"/>
      <c r="T1" s="732"/>
      <c r="U1" s="732"/>
      <c r="V1" s="732"/>
      <c r="W1" s="732"/>
      <c r="X1" s="732"/>
      <c r="Y1" s="732"/>
      <c r="Z1" s="732"/>
    </row>
    <row r="2" spans="1:26" ht="15.6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4"/>
      <c r="S2" s="732"/>
      <c r="T2" s="732"/>
      <c r="U2" s="732"/>
      <c r="V2" s="732"/>
      <c r="W2" s="732"/>
      <c r="X2" s="732"/>
      <c r="Y2" s="732"/>
      <c r="Z2" s="732"/>
    </row>
    <row r="3" spans="1:26" ht="15.6" x14ac:dyDescent="0.3">
      <c r="A3" s="732"/>
      <c r="B3" s="732"/>
      <c r="C3" s="732"/>
      <c r="D3" s="735"/>
      <c r="E3" s="732"/>
      <c r="F3" s="732"/>
      <c r="G3" s="732"/>
      <c r="H3" s="732"/>
      <c r="I3" s="732"/>
      <c r="J3" s="732"/>
      <c r="K3" s="732"/>
      <c r="L3" s="732"/>
      <c r="M3" s="732"/>
      <c r="N3" s="732"/>
      <c r="O3" s="736"/>
      <c r="P3" s="736"/>
      <c r="Q3" s="736"/>
      <c r="R3" s="732"/>
      <c r="S3" s="732"/>
      <c r="T3" s="732"/>
      <c r="U3" s="732"/>
      <c r="V3" s="732"/>
      <c r="W3" s="732"/>
      <c r="X3" s="732"/>
      <c r="Y3" s="732"/>
      <c r="Z3" s="732"/>
    </row>
    <row r="4" spans="1:26" ht="15.75" customHeight="1" x14ac:dyDescent="0.3">
      <c r="A4" s="732"/>
      <c r="B4" s="838"/>
      <c r="C4" s="838"/>
      <c r="D4" s="838"/>
      <c r="E4" s="838"/>
      <c r="F4" s="838"/>
      <c r="G4" s="838"/>
      <c r="H4" s="838"/>
      <c r="I4" s="838"/>
      <c r="J4" s="838"/>
      <c r="K4" s="838"/>
      <c r="L4" s="838"/>
      <c r="M4" s="838"/>
      <c r="N4" s="732"/>
      <c r="O4" s="737"/>
      <c r="Z4" s="738"/>
    </row>
    <row r="5" spans="1:26" ht="16.2" hidden="1" x14ac:dyDescent="0.3">
      <c r="A5" s="732"/>
      <c r="B5" s="732"/>
      <c r="C5" s="732"/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7"/>
      <c r="Z5" s="738"/>
    </row>
    <row r="6" spans="1:26" ht="16.2" x14ac:dyDescent="0.3">
      <c r="A6" s="732"/>
      <c r="B6" s="839"/>
      <c r="C6" s="839"/>
      <c r="D6" s="839"/>
      <c r="E6" s="732"/>
      <c r="F6" s="732"/>
      <c r="G6" s="732"/>
      <c r="H6" s="732"/>
      <c r="I6" s="732"/>
      <c r="J6" s="732"/>
      <c r="K6" s="732"/>
      <c r="L6" s="732"/>
      <c r="M6" s="732"/>
      <c r="N6" s="732"/>
      <c r="O6" s="737"/>
      <c r="Z6" s="738"/>
    </row>
    <row r="7" spans="1:26" ht="16.2" x14ac:dyDescent="0.3">
      <c r="A7" s="732"/>
      <c r="B7" s="840" t="str">
        <f>ФОРМА!B4</f>
        <v>ООО «Электромонтаж-110»</v>
      </c>
      <c r="C7" s="840"/>
      <c r="D7" s="840"/>
      <c r="E7" s="840"/>
      <c r="F7" s="840"/>
      <c r="G7" s="840"/>
      <c r="H7" s="840"/>
      <c r="I7" s="840"/>
      <c r="J7" s="840"/>
      <c r="K7" s="840"/>
      <c r="L7" s="840"/>
      <c r="M7" s="840"/>
      <c r="N7" s="840"/>
      <c r="O7" s="840"/>
      <c r="P7" s="840"/>
      <c r="Q7" s="840"/>
      <c r="R7" s="840"/>
      <c r="S7" s="840"/>
      <c r="T7" s="840"/>
      <c r="U7" s="840"/>
      <c r="V7" s="840"/>
      <c r="W7" s="840"/>
      <c r="X7" s="840"/>
      <c r="Y7" s="840"/>
      <c r="Z7" s="739"/>
    </row>
    <row r="8" spans="1:26" ht="15.6" x14ac:dyDescent="0.3">
      <c r="A8" s="732"/>
      <c r="B8" s="835" t="s">
        <v>1790</v>
      </c>
      <c r="C8" s="841"/>
      <c r="D8" s="841"/>
      <c r="E8" s="841"/>
      <c r="F8" s="841"/>
      <c r="G8" s="841"/>
      <c r="H8" s="841"/>
      <c r="I8" s="841"/>
      <c r="J8" s="841"/>
      <c r="K8" s="841"/>
      <c r="L8" s="841"/>
      <c r="M8" s="841"/>
      <c r="N8" s="841"/>
      <c r="O8" s="841"/>
      <c r="P8" s="841"/>
      <c r="Q8" s="841"/>
      <c r="R8" s="841"/>
      <c r="S8" s="841"/>
      <c r="T8" s="841"/>
      <c r="U8" s="841"/>
      <c r="V8" s="841"/>
      <c r="W8" s="841"/>
      <c r="X8" s="841"/>
      <c r="Y8" s="841"/>
    </row>
    <row r="9" spans="1:26" ht="16.2" x14ac:dyDescent="0.3">
      <c r="A9" s="732"/>
      <c r="B9" s="732"/>
      <c r="C9" s="732"/>
      <c r="D9" s="740"/>
      <c r="E9" s="732"/>
      <c r="F9" s="732"/>
      <c r="G9" s="732"/>
      <c r="H9" s="732"/>
      <c r="I9" s="732"/>
      <c r="J9" s="732"/>
      <c r="K9" s="732"/>
      <c r="L9" s="732"/>
      <c r="M9" s="732"/>
      <c r="N9" s="732"/>
      <c r="O9" s="732"/>
      <c r="P9" s="736"/>
      <c r="Q9" s="736"/>
      <c r="R9" s="741"/>
      <c r="S9" s="741"/>
      <c r="T9" s="741"/>
      <c r="U9" s="741"/>
      <c r="V9" s="741"/>
      <c r="W9" s="741"/>
      <c r="X9" s="741"/>
      <c r="Y9" s="741"/>
      <c r="Z9" s="742"/>
    </row>
    <row r="10" spans="1:26" ht="15.6" hidden="1" x14ac:dyDescent="0.3">
      <c r="A10" s="732"/>
      <c r="B10" s="732"/>
      <c r="C10" s="732"/>
      <c r="D10" s="732"/>
      <c r="E10" s="732"/>
      <c r="F10" s="732"/>
      <c r="G10" s="732"/>
      <c r="H10" s="732"/>
      <c r="I10" s="732"/>
      <c r="J10" s="732"/>
      <c r="K10" s="732"/>
      <c r="L10" s="732"/>
      <c r="M10" s="732"/>
      <c r="N10" s="732"/>
      <c r="O10" s="732"/>
      <c r="P10" s="842"/>
      <c r="Q10" s="842"/>
      <c r="R10" s="842"/>
      <c r="S10" s="842"/>
      <c r="T10" s="842"/>
      <c r="U10" s="842"/>
      <c r="V10" s="842"/>
      <c r="W10" s="842"/>
      <c r="X10" s="842"/>
      <c r="Y10" s="842"/>
      <c r="Z10" s="732"/>
    </row>
    <row r="11" spans="1:26" ht="15.6" hidden="1" x14ac:dyDescent="0.3">
      <c r="A11" s="732"/>
      <c r="B11" s="732"/>
      <c r="C11" s="732"/>
      <c r="D11" s="732"/>
      <c r="E11" s="732"/>
      <c r="F11" s="732"/>
      <c r="G11" s="732"/>
      <c r="H11" s="732"/>
      <c r="I11" s="732"/>
      <c r="J11" s="732"/>
      <c r="K11" s="732"/>
      <c r="L11" s="732"/>
      <c r="M11" s="732"/>
      <c r="N11" s="732"/>
      <c r="O11" s="732"/>
      <c r="P11" s="732"/>
      <c r="Q11" s="732"/>
      <c r="R11" s="732"/>
      <c r="S11" s="732"/>
      <c r="T11" s="732"/>
      <c r="U11" s="732"/>
      <c r="V11" s="732"/>
      <c r="W11" s="732"/>
      <c r="X11" s="732"/>
      <c r="Y11" s="732"/>
      <c r="Z11" s="732"/>
    </row>
    <row r="12" spans="1:26" ht="15.6" x14ac:dyDescent="0.3">
      <c r="A12" s="732"/>
      <c r="B12" s="732"/>
      <c r="C12" s="732"/>
      <c r="D12" s="740"/>
      <c r="E12" s="732"/>
      <c r="F12" s="732"/>
      <c r="G12" s="732"/>
      <c r="H12" s="732"/>
      <c r="I12" s="732"/>
      <c r="J12" s="732"/>
      <c r="K12" s="732"/>
      <c r="L12" s="732"/>
      <c r="M12" s="732"/>
      <c r="N12" s="732"/>
      <c r="O12" s="732"/>
      <c r="P12" s="732"/>
      <c r="Q12" s="732"/>
      <c r="R12" s="732"/>
      <c r="S12" s="732"/>
      <c r="T12" s="732"/>
      <c r="U12" s="732"/>
      <c r="V12" s="732"/>
      <c r="W12" s="732"/>
      <c r="X12" s="732"/>
      <c r="Y12" s="732"/>
      <c r="Z12" s="732"/>
    </row>
    <row r="13" spans="1:26" ht="24.6" x14ac:dyDescent="0.3">
      <c r="A13" s="843" t="s">
        <v>1791</v>
      </c>
      <c r="B13" s="843"/>
      <c r="C13" s="843"/>
      <c r="D13" s="843"/>
      <c r="E13" s="843"/>
      <c r="F13" s="843"/>
      <c r="G13" s="843"/>
      <c r="H13" s="843"/>
      <c r="I13" s="843"/>
      <c r="J13" s="843"/>
      <c r="K13" s="843"/>
      <c r="L13" s="843"/>
      <c r="M13" s="843"/>
      <c r="N13" s="843"/>
      <c r="O13" s="843"/>
      <c r="P13" s="843"/>
      <c r="Q13" s="843"/>
      <c r="R13" s="843"/>
      <c r="S13" s="843"/>
      <c r="T13" s="843"/>
      <c r="U13" s="843"/>
      <c r="V13" s="843"/>
      <c r="W13" s="843"/>
      <c r="X13" s="843"/>
      <c r="Y13" s="843"/>
      <c r="Z13" s="843"/>
    </row>
    <row r="14" spans="1:26" ht="20.399999999999999" x14ac:dyDescent="0.3">
      <c r="A14" s="833" t="s">
        <v>1792</v>
      </c>
      <c r="B14" s="833"/>
      <c r="C14" s="833"/>
      <c r="D14" s="833"/>
      <c r="E14" s="833"/>
      <c r="F14" s="833"/>
      <c r="G14" s="833"/>
      <c r="H14" s="833"/>
      <c r="I14" s="833"/>
      <c r="J14" s="833"/>
      <c r="K14" s="833"/>
      <c r="L14" s="833"/>
      <c r="M14" s="833"/>
      <c r="N14" s="833"/>
      <c r="O14" s="833"/>
      <c r="P14" s="833"/>
      <c r="Q14" s="833"/>
      <c r="R14" s="833"/>
      <c r="S14" s="833"/>
      <c r="T14" s="833"/>
      <c r="U14" s="833"/>
      <c r="V14" s="833"/>
      <c r="W14" s="833"/>
      <c r="X14" s="833"/>
      <c r="Y14" s="833"/>
      <c r="Z14" s="833"/>
    </row>
    <row r="15" spans="1:26" ht="20.399999999999999" x14ac:dyDescent="0.3">
      <c r="A15" s="833" t="s">
        <v>1793</v>
      </c>
      <c r="B15" s="833"/>
      <c r="C15" s="833"/>
      <c r="D15" s="833"/>
      <c r="E15" s="833"/>
      <c r="F15" s="833"/>
      <c r="G15" s="833"/>
      <c r="H15" s="833"/>
      <c r="I15" s="833"/>
      <c r="J15" s="833"/>
      <c r="K15" s="833"/>
      <c r="L15" s="833"/>
      <c r="M15" s="833"/>
      <c r="N15" s="833"/>
      <c r="O15" s="833"/>
      <c r="P15" s="833"/>
      <c r="Q15" s="833"/>
      <c r="R15" s="833"/>
      <c r="S15" s="833"/>
      <c r="T15" s="833"/>
      <c r="U15" s="833"/>
      <c r="V15" s="833"/>
      <c r="W15" s="833"/>
      <c r="X15" s="833"/>
      <c r="Y15" s="833"/>
      <c r="Z15" s="833"/>
    </row>
    <row r="16" spans="1:26" ht="15.6" x14ac:dyDescent="0.3">
      <c r="A16" s="732"/>
      <c r="B16" s="732"/>
      <c r="C16" s="732"/>
      <c r="D16" s="732"/>
      <c r="E16" s="732"/>
      <c r="F16" s="732"/>
      <c r="G16" s="732"/>
      <c r="H16" s="732"/>
      <c r="I16" s="732"/>
      <c r="J16" s="732"/>
      <c r="K16" s="732"/>
      <c r="L16" s="732"/>
      <c r="M16" s="732"/>
      <c r="N16" s="732"/>
      <c r="O16" s="732"/>
      <c r="P16" s="732"/>
      <c r="Q16" s="732"/>
      <c r="R16" s="732"/>
      <c r="S16" s="732"/>
      <c r="T16" s="732"/>
      <c r="U16" s="732"/>
      <c r="V16" s="732"/>
      <c r="W16" s="732"/>
      <c r="X16" s="732"/>
      <c r="Y16" s="732"/>
      <c r="Z16" s="732"/>
    </row>
    <row r="17" spans="1:26" ht="15.75" customHeight="1" x14ac:dyDescent="0.3">
      <c r="A17" s="732"/>
      <c r="B17" s="732"/>
      <c r="C17" s="8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17" s="834"/>
      <c r="E17" s="834"/>
      <c r="F17" s="834"/>
      <c r="G17" s="834"/>
      <c r="H17" s="834"/>
      <c r="I17" s="834"/>
      <c r="J17" s="834"/>
      <c r="K17" s="834"/>
      <c r="L17" s="834"/>
      <c r="M17" s="834"/>
      <c r="N17" s="834"/>
      <c r="O17" s="834"/>
      <c r="P17" s="834"/>
      <c r="Q17" s="834"/>
      <c r="R17" s="834"/>
      <c r="S17" s="834"/>
      <c r="T17" s="834"/>
      <c r="U17" s="834"/>
      <c r="V17" s="834"/>
      <c r="W17" s="834"/>
      <c r="X17" s="834"/>
      <c r="Y17" s="732"/>
      <c r="Z17" s="732"/>
    </row>
    <row r="18" spans="1:26" ht="15.6" x14ac:dyDescent="0.3">
      <c r="A18" s="732"/>
      <c r="B18" s="732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4"/>
      <c r="P18" s="834"/>
      <c r="Q18" s="834"/>
      <c r="R18" s="834"/>
      <c r="S18" s="834"/>
      <c r="T18" s="834"/>
      <c r="U18" s="834"/>
      <c r="V18" s="834"/>
      <c r="W18" s="834"/>
      <c r="X18" s="834"/>
      <c r="Y18" s="732"/>
      <c r="Z18" s="732"/>
    </row>
    <row r="19" spans="1:26" ht="62.4" customHeight="1" x14ac:dyDescent="0.3">
      <c r="A19" s="732"/>
      <c r="B19" s="732"/>
      <c r="C19" s="834"/>
      <c r="D19" s="834"/>
      <c r="E19" s="834"/>
      <c r="F19" s="834"/>
      <c r="G19" s="834"/>
      <c r="H19" s="834"/>
      <c r="I19" s="834"/>
      <c r="J19" s="834"/>
      <c r="K19" s="834"/>
      <c r="L19" s="834"/>
      <c r="M19" s="834"/>
      <c r="N19" s="834"/>
      <c r="O19" s="834"/>
      <c r="P19" s="834"/>
      <c r="Q19" s="834"/>
      <c r="R19" s="834"/>
      <c r="S19" s="834"/>
      <c r="T19" s="834"/>
      <c r="U19" s="834"/>
      <c r="V19" s="834"/>
      <c r="W19" s="834"/>
      <c r="X19" s="834"/>
      <c r="Y19" s="732"/>
      <c r="Z19" s="732"/>
    </row>
    <row r="20" spans="1:26" ht="15.6" x14ac:dyDescent="0.3">
      <c r="A20" s="732"/>
      <c r="B20" s="732"/>
      <c r="C20" s="835" t="s">
        <v>1794</v>
      </c>
      <c r="D20" s="835"/>
      <c r="E20" s="835"/>
      <c r="F20" s="835"/>
      <c r="G20" s="835"/>
      <c r="H20" s="835"/>
      <c r="I20" s="835"/>
      <c r="J20" s="835"/>
      <c r="K20" s="835"/>
      <c r="L20" s="835"/>
      <c r="M20" s="835"/>
      <c r="N20" s="835"/>
      <c r="O20" s="835"/>
      <c r="P20" s="835"/>
      <c r="Q20" s="835"/>
      <c r="R20" s="835"/>
      <c r="S20" s="835"/>
      <c r="T20" s="835"/>
      <c r="U20" s="835"/>
      <c r="V20" s="835"/>
      <c r="W20" s="835"/>
      <c r="X20" s="835"/>
      <c r="Y20" s="732"/>
      <c r="Z20" s="732"/>
    </row>
    <row r="21" spans="1:26" ht="15.6" x14ac:dyDescent="0.3">
      <c r="A21" s="732"/>
      <c r="B21" s="732"/>
      <c r="C21" s="732"/>
      <c r="D21" s="732"/>
      <c r="E21" s="732"/>
      <c r="F21" s="732"/>
      <c r="G21" s="732"/>
      <c r="H21" s="732"/>
      <c r="I21" s="732"/>
      <c r="J21" s="732"/>
      <c r="K21" s="732"/>
      <c r="L21" s="732"/>
      <c r="M21" s="732"/>
      <c r="N21" s="732"/>
      <c r="O21" s="732"/>
      <c r="P21" s="732"/>
      <c r="Q21" s="732"/>
      <c r="R21" s="732"/>
      <c r="S21" s="732"/>
      <c r="T21" s="732"/>
      <c r="U21" s="732"/>
      <c r="V21" s="732"/>
      <c r="W21" s="732"/>
      <c r="X21" s="732"/>
      <c r="Y21" s="732"/>
      <c r="Z21" s="732"/>
    </row>
    <row r="22" spans="1:26" ht="15.6" x14ac:dyDescent="0.3">
      <c r="A22" s="732"/>
      <c r="B22" s="732"/>
      <c r="C22" s="732"/>
      <c r="D22" s="732"/>
      <c r="E22" s="732"/>
      <c r="F22" s="732"/>
      <c r="G22" s="732"/>
      <c r="H22" s="732"/>
      <c r="I22" s="732"/>
      <c r="J22" s="732"/>
      <c r="K22" s="732"/>
      <c r="L22" s="732"/>
      <c r="M22" s="732"/>
      <c r="N22" s="732"/>
      <c r="O22" s="732"/>
      <c r="P22" s="732"/>
      <c r="Q22" s="732"/>
      <c r="R22" s="732"/>
      <c r="S22" s="732"/>
      <c r="T22" s="732"/>
      <c r="U22" s="732"/>
      <c r="V22" s="732"/>
      <c r="W22" s="732"/>
      <c r="X22" s="732"/>
      <c r="Y22" s="732"/>
      <c r="Z22" s="732"/>
    </row>
    <row r="23" spans="1:26" ht="15.6" hidden="1" x14ac:dyDescent="0.3">
      <c r="A23" s="732"/>
      <c r="B23" s="732"/>
      <c r="C23" s="732"/>
      <c r="D23" s="732"/>
      <c r="E23" s="732"/>
      <c r="F23" s="732"/>
      <c r="G23" s="732"/>
      <c r="H23" s="732"/>
      <c r="I23" s="732"/>
      <c r="J23" s="732"/>
      <c r="K23" s="732"/>
      <c r="L23" s="732"/>
      <c r="M23" s="732"/>
      <c r="N23" s="732"/>
      <c r="O23" s="732"/>
      <c r="P23" s="732"/>
      <c r="Q23" s="732"/>
      <c r="R23" s="732"/>
      <c r="S23" s="732"/>
      <c r="T23" s="732"/>
      <c r="U23" s="732"/>
      <c r="V23" s="732"/>
      <c r="W23" s="732"/>
      <c r="X23" s="732"/>
      <c r="Y23" s="732"/>
      <c r="Z23" s="732"/>
    </row>
    <row r="24" spans="1:26" ht="15.6" x14ac:dyDescent="0.3">
      <c r="A24" s="732"/>
      <c r="B24" s="732"/>
      <c r="C24" s="732"/>
      <c r="D24" s="732"/>
      <c r="E24" s="732"/>
      <c r="F24" s="732"/>
      <c r="G24" s="732"/>
      <c r="H24" s="732"/>
      <c r="I24" s="732"/>
      <c r="J24" s="732"/>
      <c r="K24" s="732"/>
      <c r="L24" s="732"/>
      <c r="M24" s="732"/>
      <c r="N24" s="732"/>
      <c r="O24" s="732"/>
      <c r="P24" s="732"/>
      <c r="Q24" s="732"/>
      <c r="R24" s="732"/>
      <c r="S24" s="732"/>
      <c r="T24" s="732"/>
      <c r="U24" s="732"/>
      <c r="V24" s="732"/>
      <c r="W24" s="732"/>
      <c r="X24" s="732"/>
      <c r="Y24" s="732"/>
      <c r="Z24" s="732"/>
    </row>
    <row r="25" spans="1:26" ht="15.6" x14ac:dyDescent="0.3">
      <c r="A25" s="732"/>
      <c r="B25" s="732"/>
      <c r="C25" s="732"/>
      <c r="D25" s="732"/>
      <c r="E25" s="732"/>
      <c r="F25" s="732"/>
      <c r="G25" s="732"/>
      <c r="H25" s="732"/>
      <c r="I25" s="732"/>
      <c r="J25" s="732"/>
      <c r="K25" s="732"/>
      <c r="L25" s="732"/>
      <c r="M25" s="732"/>
      <c r="N25" s="732"/>
      <c r="O25" s="732"/>
      <c r="P25" s="732"/>
      <c r="Q25" s="732"/>
      <c r="R25" s="732"/>
      <c r="S25" s="732"/>
      <c r="T25" s="732"/>
      <c r="U25" s="732"/>
      <c r="V25" s="732"/>
      <c r="W25" s="732"/>
      <c r="X25" s="732"/>
      <c r="Y25" s="732"/>
      <c r="Z25" s="732"/>
    </row>
    <row r="26" spans="1:26" ht="15.6" x14ac:dyDescent="0.3">
      <c r="A26" s="732"/>
      <c r="B26" s="732"/>
      <c r="C26" s="732"/>
      <c r="D26" s="732"/>
      <c r="E26" s="732"/>
      <c r="F26" s="732"/>
      <c r="G26" s="732"/>
      <c r="H26" s="732"/>
      <c r="I26" s="732"/>
      <c r="J26" s="732"/>
      <c r="K26" s="732"/>
      <c r="L26" s="732"/>
      <c r="M26" s="732"/>
      <c r="N26" s="732"/>
      <c r="O26" s="732"/>
      <c r="P26" s="732"/>
      <c r="Q26" s="732"/>
      <c r="R26" s="732"/>
      <c r="S26" s="732"/>
      <c r="T26" s="732"/>
      <c r="U26" s="732"/>
      <c r="V26" s="732"/>
      <c r="W26" s="732"/>
      <c r="X26" s="732"/>
      <c r="Y26" s="732"/>
      <c r="Z26" s="732"/>
    </row>
    <row r="27" spans="1:26" ht="15.6" x14ac:dyDescent="0.3">
      <c r="A27" s="732"/>
      <c r="B27" s="732"/>
      <c r="C27" s="836" t="s">
        <v>1114</v>
      </c>
      <c r="D27" s="836"/>
      <c r="E27" s="836"/>
      <c r="F27" s="837" t="s">
        <v>1795</v>
      </c>
      <c r="G27" s="837"/>
      <c r="H27" s="837"/>
      <c r="I27" s="837"/>
      <c r="J27" s="837"/>
      <c r="K27" s="837"/>
      <c r="L27" s="837"/>
      <c r="M27" s="732"/>
      <c r="N27" s="836" t="s">
        <v>1115</v>
      </c>
      <c r="O27" s="836"/>
      <c r="P27" s="836"/>
      <c r="Q27" s="836"/>
      <c r="R27" s="837" t="s">
        <v>1796</v>
      </c>
      <c r="S27" s="837"/>
      <c r="T27" s="837"/>
      <c r="U27" s="837"/>
      <c r="V27" s="837"/>
      <c r="W27" s="837"/>
      <c r="X27" s="837"/>
      <c r="Y27" s="837"/>
      <c r="Z27" s="732"/>
    </row>
    <row r="28" spans="1:26" ht="15.6" x14ac:dyDescent="0.3">
      <c r="A28" s="732"/>
      <c r="B28" s="732"/>
      <c r="C28" s="732"/>
      <c r="D28" s="732"/>
      <c r="E28" s="732"/>
      <c r="F28" s="732"/>
      <c r="G28" s="732"/>
      <c r="H28" s="732"/>
      <c r="I28" s="732"/>
      <c r="J28" s="732"/>
      <c r="K28" s="732"/>
      <c r="L28" s="732"/>
      <c r="M28" s="732"/>
      <c r="N28" s="732"/>
      <c r="O28" s="732"/>
      <c r="P28" s="732"/>
      <c r="Q28" s="732"/>
      <c r="R28" s="732"/>
      <c r="S28" s="732"/>
      <c r="T28" s="732"/>
      <c r="U28" s="732"/>
      <c r="V28" s="732"/>
      <c r="W28" s="732"/>
      <c r="X28" s="732"/>
      <c r="Y28" s="732"/>
      <c r="Z28" s="732"/>
    </row>
    <row r="29" spans="1:26" ht="15.6" x14ac:dyDescent="0.3">
      <c r="A29" s="732"/>
      <c r="B29" s="732"/>
      <c r="C29" s="732"/>
      <c r="D29" s="735"/>
      <c r="E29" s="732"/>
      <c r="F29" s="732"/>
      <c r="G29" s="732"/>
      <c r="H29" s="732"/>
      <c r="I29" s="732"/>
      <c r="J29" s="732"/>
      <c r="K29" s="732"/>
      <c r="L29" s="732"/>
      <c r="M29" s="732"/>
      <c r="N29" s="732"/>
      <c r="O29" s="732"/>
      <c r="P29" s="732"/>
      <c r="Q29" s="732"/>
      <c r="R29" s="732"/>
      <c r="S29" s="732"/>
      <c r="T29" s="732"/>
      <c r="U29" s="732"/>
      <c r="V29" s="732"/>
      <c r="W29" s="732"/>
      <c r="X29" s="732"/>
      <c r="Y29" s="732"/>
      <c r="Z29" s="732"/>
    </row>
    <row r="30" spans="1:26" ht="15.6" x14ac:dyDescent="0.3">
      <c r="A30" s="732"/>
      <c r="B30" s="732"/>
      <c r="C30" s="732"/>
      <c r="D30" s="732"/>
      <c r="E30" s="732"/>
      <c r="F30" s="732"/>
      <c r="G30" s="732"/>
      <c r="H30" s="732"/>
      <c r="I30" s="732"/>
      <c r="J30" s="732"/>
      <c r="K30" s="732"/>
      <c r="L30" s="732"/>
      <c r="M30" s="732"/>
      <c r="N30" s="732"/>
      <c r="O30" s="732"/>
      <c r="P30" s="732"/>
      <c r="Q30" s="732"/>
      <c r="R30" s="732"/>
      <c r="S30" s="732"/>
      <c r="T30" s="732"/>
      <c r="U30" s="732"/>
      <c r="V30" s="732"/>
      <c r="W30" s="732"/>
      <c r="X30" s="732"/>
      <c r="Y30" s="732"/>
      <c r="Z30" s="732"/>
    </row>
    <row r="31" spans="1:26" ht="15.6" x14ac:dyDescent="0.3">
      <c r="A31" s="732"/>
      <c r="B31" s="732"/>
      <c r="C31" s="732"/>
      <c r="D31" s="732"/>
      <c r="E31" s="732"/>
      <c r="F31" s="732"/>
      <c r="G31" s="732"/>
      <c r="H31" s="732"/>
      <c r="I31" s="732"/>
      <c r="J31" s="732"/>
      <c r="K31" s="732"/>
      <c r="L31" s="732"/>
      <c r="M31" s="732"/>
      <c r="N31" s="732"/>
      <c r="O31" s="732"/>
      <c r="P31" s="732"/>
      <c r="Q31" s="732"/>
      <c r="R31" s="732"/>
      <c r="S31" s="732"/>
      <c r="T31" s="732"/>
      <c r="U31" s="732"/>
      <c r="V31" s="732"/>
      <c r="W31" s="732"/>
      <c r="X31" s="732"/>
      <c r="Y31" s="732"/>
      <c r="Z31" s="732"/>
    </row>
    <row r="32" spans="1:26" ht="15.6" x14ac:dyDescent="0.3">
      <c r="A32" s="732"/>
      <c r="B32" s="732"/>
      <c r="C32" s="732"/>
      <c r="D32" s="732"/>
      <c r="E32" s="732"/>
      <c r="F32" s="732"/>
      <c r="G32" s="732"/>
      <c r="H32" s="732"/>
      <c r="I32" s="732"/>
      <c r="J32" s="732"/>
      <c r="K32" s="732"/>
      <c r="L32" s="732"/>
      <c r="M32" s="732"/>
      <c r="N32" s="732"/>
      <c r="O32" s="732"/>
      <c r="P32" s="732"/>
      <c r="Q32" s="732"/>
      <c r="R32" s="732"/>
      <c r="S32" s="732"/>
      <c r="T32" s="732"/>
      <c r="U32" s="732"/>
      <c r="V32" s="732"/>
      <c r="W32" s="732"/>
      <c r="X32" s="732"/>
      <c r="Y32" s="732"/>
      <c r="Z32" s="732"/>
    </row>
    <row r="33" spans="1:26" ht="16.2" x14ac:dyDescent="0.3">
      <c r="A33" s="732"/>
      <c r="B33" s="832"/>
      <c r="C33" s="832"/>
      <c r="D33" s="832"/>
      <c r="E33" s="832"/>
      <c r="F33" s="737"/>
      <c r="G33" s="737"/>
      <c r="H33" s="737"/>
      <c r="I33" s="737"/>
      <c r="J33" s="737"/>
      <c r="K33" s="737"/>
      <c r="L33" s="737"/>
      <c r="M33" s="737"/>
      <c r="N33" s="737"/>
      <c r="O33" s="737"/>
      <c r="P33" s="737"/>
      <c r="Q33" s="737"/>
      <c r="R33" s="737"/>
      <c r="S33" s="737"/>
      <c r="T33" s="737"/>
      <c r="U33" s="737"/>
      <c r="V33" s="737"/>
      <c r="W33" s="737"/>
      <c r="X33" s="737"/>
      <c r="Y33" s="737"/>
      <c r="Z33" s="732"/>
    </row>
    <row r="34" spans="1:26" ht="15.6" x14ac:dyDescent="0.3">
      <c r="A34" s="732"/>
      <c r="B34" s="732"/>
      <c r="C34" s="732"/>
      <c r="D34" s="732"/>
      <c r="E34" s="732"/>
      <c r="F34" s="743"/>
      <c r="G34" s="743"/>
      <c r="H34" s="743"/>
      <c r="I34" s="743"/>
      <c r="J34" s="743"/>
      <c r="K34" s="743"/>
      <c r="L34" s="743"/>
      <c r="M34" s="743"/>
      <c r="N34" s="743"/>
      <c r="O34" s="743"/>
      <c r="P34" s="743"/>
      <c r="Q34" s="743"/>
      <c r="R34" s="743"/>
      <c r="S34" s="743"/>
      <c r="T34" s="743"/>
      <c r="U34" s="743"/>
      <c r="V34" s="743"/>
      <c r="W34" s="743"/>
      <c r="X34" s="743"/>
      <c r="Y34" s="743"/>
      <c r="Z34" s="732"/>
    </row>
    <row r="35" spans="1:26" ht="15.6" x14ac:dyDescent="0.3">
      <c r="A35" s="732"/>
      <c r="B35" s="732"/>
      <c r="C35" s="732"/>
      <c r="D35" s="732"/>
      <c r="E35" s="732"/>
      <c r="F35" s="732"/>
      <c r="G35" s="732"/>
      <c r="H35" s="732"/>
      <c r="I35" s="732"/>
      <c r="J35" s="732"/>
      <c r="K35" s="732"/>
      <c r="L35" s="732"/>
      <c r="M35" s="732"/>
      <c r="N35" s="732"/>
      <c r="O35" s="732"/>
      <c r="P35" s="732"/>
      <c r="Q35" s="732"/>
      <c r="R35" s="732"/>
      <c r="S35" s="732"/>
      <c r="T35" s="732"/>
      <c r="U35" s="732"/>
      <c r="V35" s="732"/>
      <c r="W35" s="732"/>
      <c r="X35" s="732"/>
      <c r="Y35" s="732"/>
      <c r="Z35" s="732"/>
    </row>
    <row r="36" spans="1:26" ht="16.2" x14ac:dyDescent="0.3">
      <c r="A36" s="732"/>
      <c r="B36" s="732"/>
      <c r="C36" s="732"/>
      <c r="D36" s="732"/>
      <c r="E36" s="732"/>
      <c r="F36" s="732"/>
      <c r="G36" s="732"/>
      <c r="H36" s="732"/>
      <c r="I36" s="732"/>
      <c r="J36" s="732"/>
      <c r="K36" s="737"/>
      <c r="L36" s="737"/>
      <c r="M36" s="737"/>
      <c r="N36" s="737"/>
      <c r="O36" s="737"/>
      <c r="P36" s="737"/>
      <c r="Q36" s="737"/>
      <c r="R36" s="732"/>
      <c r="S36" s="732"/>
      <c r="T36" s="732"/>
      <c r="U36" s="732"/>
      <c r="V36" s="732"/>
      <c r="W36" s="732"/>
      <c r="X36" s="732"/>
      <c r="Y36" s="732"/>
      <c r="Z36" s="732"/>
    </row>
    <row r="37" spans="1:26" ht="15.6" x14ac:dyDescent="0.3">
      <c r="A37" s="732"/>
      <c r="B37" s="732"/>
      <c r="C37" s="732"/>
      <c r="D37" s="732"/>
      <c r="E37" s="732"/>
      <c r="F37" s="732"/>
      <c r="G37" s="732"/>
      <c r="H37" s="732"/>
      <c r="I37" s="732"/>
      <c r="J37" s="732"/>
      <c r="K37" s="743"/>
      <c r="L37" s="743"/>
      <c r="M37" s="743"/>
      <c r="N37" s="743"/>
      <c r="O37" s="743"/>
      <c r="P37" s="743"/>
      <c r="Q37" s="743"/>
      <c r="R37" s="732"/>
      <c r="S37" s="732"/>
      <c r="T37" s="732"/>
      <c r="U37" s="732"/>
      <c r="V37" s="732"/>
      <c r="W37" s="732"/>
      <c r="X37" s="732"/>
      <c r="Y37" s="732"/>
      <c r="Z37" s="732"/>
    </row>
  </sheetData>
  <mergeCells count="15">
    <mergeCell ref="A13:Z13"/>
    <mergeCell ref="B4:M4"/>
    <mergeCell ref="B6:D6"/>
    <mergeCell ref="B7:Y7"/>
    <mergeCell ref="B8:Y8"/>
    <mergeCell ref="P10:Y10"/>
    <mergeCell ref="B33:E33"/>
    <mergeCell ref="A14:Z14"/>
    <mergeCell ref="A15:Z15"/>
    <mergeCell ref="C17:X19"/>
    <mergeCell ref="C20:X20"/>
    <mergeCell ref="C27:E27"/>
    <mergeCell ref="F27:L27"/>
    <mergeCell ref="N27:Q27"/>
    <mergeCell ref="R27:Y27"/>
  </mergeCells>
  <pageMargins left="0.7" right="0.7" top="0.75" bottom="0.75" header="0.3" footer="0.3"/>
  <pageSetup paperSize="9"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ABA95-0897-4BE8-83F3-BA6B737FD375}">
  <sheetPr>
    <tabColor theme="5" tint="0.79998168889431442"/>
  </sheetPr>
  <dimension ref="A1:O203"/>
  <sheetViews>
    <sheetView view="pageBreakPreview" topLeftCell="A19" zoomScale="80" zoomScaleNormal="100" zoomScaleSheetLayoutView="80" workbookViewId="0">
      <selection activeCell="H86" sqref="H86"/>
    </sheetView>
  </sheetViews>
  <sheetFormatPr defaultColWidth="9.109375" defaultRowHeight="13.8" x14ac:dyDescent="0.25"/>
  <cols>
    <col min="1" max="1" width="9.109375" style="19"/>
    <col min="2" max="2" width="4.109375" style="57" bestFit="1" customWidth="1"/>
    <col min="3" max="3" width="12" style="19" customWidth="1"/>
    <col min="4" max="4" width="36.88671875" style="49" customWidth="1"/>
    <col min="5" max="5" width="7.5546875" style="19" customWidth="1"/>
    <col min="6" max="6" width="19.88671875" style="19" customWidth="1"/>
    <col min="7" max="7" width="22.88671875" style="49" customWidth="1"/>
    <col min="8" max="8" width="30.109375" style="19" customWidth="1"/>
    <col min="9" max="9" width="18.44140625" style="19" customWidth="1"/>
    <col min="10" max="10" width="10" style="19" bestFit="1" customWidth="1"/>
    <col min="11" max="11" width="13" style="19" customWidth="1"/>
    <col min="12" max="12" width="9.109375" style="19"/>
    <col min="13" max="13" width="23.33203125" style="753" customWidth="1"/>
    <col min="14" max="16384" width="9.109375" style="19"/>
  </cols>
  <sheetData>
    <row r="1" spans="1:15" ht="150" customHeight="1" x14ac:dyDescent="0.25">
      <c r="A1" s="744" t="s">
        <v>1797</v>
      </c>
      <c r="B1" s="745" t="s">
        <v>1798</v>
      </c>
      <c r="C1" s="745" t="s">
        <v>1799</v>
      </c>
      <c r="D1" s="745" t="s">
        <v>1800</v>
      </c>
      <c r="E1" s="746" t="s">
        <v>59</v>
      </c>
      <c r="F1" s="745" t="s">
        <v>1801</v>
      </c>
      <c r="G1" s="745" t="s">
        <v>1802</v>
      </c>
      <c r="H1" s="745" t="s">
        <v>1803</v>
      </c>
      <c r="I1" s="745" t="s">
        <v>1804</v>
      </c>
      <c r="J1" s="745" t="s">
        <v>1805</v>
      </c>
      <c r="K1" s="745" t="s">
        <v>1806</v>
      </c>
      <c r="L1" s="19">
        <v>1</v>
      </c>
      <c r="M1" s="747" t="s">
        <v>1807</v>
      </c>
      <c r="N1" s="681"/>
      <c r="O1" s="681"/>
    </row>
    <row r="2" spans="1:15" ht="15" customHeight="1" x14ac:dyDescent="0.25">
      <c r="B2" s="386">
        <v>1</v>
      </c>
      <c r="C2" s="386">
        <v>2</v>
      </c>
      <c r="D2" s="386">
        <v>3</v>
      </c>
      <c r="E2" s="386">
        <v>4</v>
      </c>
      <c r="F2" s="386">
        <v>5</v>
      </c>
      <c r="G2" s="386">
        <v>6</v>
      </c>
      <c r="H2" s="386">
        <v>7</v>
      </c>
      <c r="I2" s="386">
        <v>8</v>
      </c>
      <c r="J2" s="386">
        <v>9</v>
      </c>
      <c r="K2" s="386">
        <v>10</v>
      </c>
      <c r="L2" s="386">
        <v>11</v>
      </c>
      <c r="M2" s="748"/>
      <c r="N2" s="681"/>
      <c r="O2" s="681"/>
    </row>
    <row r="3" spans="1:15" ht="39.6" x14ac:dyDescent="0.25">
      <c r="A3" s="57">
        <v>1</v>
      </c>
      <c r="B3" s="635">
        <f>SUBTOTAL(9,$L$3:L3)</f>
        <v>1</v>
      </c>
      <c r="C3" s="749">
        <f>IF(Жвх.к!$J3=1,Жвх.к!A3,"")</f>
        <v>45453</v>
      </c>
      <c r="D3" s="750" t="str">
        <f>IF(Жвх.к!$J3=1,Жвх.к!B3,"")</f>
        <v>Комплектная трансформаторная подстанция наружной установки тупикового типа</v>
      </c>
      <c r="E3" s="749" t="str">
        <f>IF(Жвх.к!$J3=1,Жвх.к!C3,"")</f>
        <v>1 шт.</v>
      </c>
      <c r="F3" s="749" t="str">
        <f>IF(Жвх.к!$J3=1,Жвх.к!D3,"")</f>
        <v>ООО "СЭМЗ"</v>
      </c>
      <c r="G3" s="749" t="str">
        <f>IF(Жвх.к!$J3=1,Жвх.к!E3,"")</f>
        <v>Паспорт №24.2043.1</v>
      </c>
      <c r="H3" s="751" t="s">
        <v>1808</v>
      </c>
      <c r="I3" s="633" t="s">
        <v>65</v>
      </c>
      <c r="J3" s="633" t="s">
        <v>65</v>
      </c>
      <c r="K3" s="386"/>
      <c r="L3" s="19">
        <f>IF(C3="",0,1)</f>
        <v>1</v>
      </c>
      <c r="M3" s="752"/>
      <c r="N3" s="681"/>
      <c r="O3" s="681"/>
    </row>
    <row r="4" spans="1:15" ht="39.6" x14ac:dyDescent="0.25">
      <c r="A4" s="57">
        <v>2</v>
      </c>
      <c r="B4" s="635">
        <f>SUBTOTAL(9,$L$3:L4)</f>
        <v>2</v>
      </c>
      <c r="C4" s="749">
        <f>IF(Жвх.к!$J4=1,Жвх.к!A4,"")</f>
        <v>45453</v>
      </c>
      <c r="D4" s="750" t="str">
        <f>IF(Жвх.к!$J4=1,Жвх.к!B4,"")</f>
        <v>Комплектная трансформаторная подстанция наружной установки тупикового типа</v>
      </c>
      <c r="E4" s="749" t="str">
        <f>IF(Жвх.к!$J4=1,Жвх.к!C4,"")</f>
        <v>1 шт.</v>
      </c>
      <c r="F4" s="749" t="str">
        <f>IF(Жвх.к!$J4=1,Жвх.к!D4,"")</f>
        <v>ООО "СЭМЗ"</v>
      </c>
      <c r="G4" s="749" t="str">
        <f>IF(Жвх.к!$J4=1,Жвх.к!E4,"")</f>
        <v>Паспорт №24.2041.1</v>
      </c>
      <c r="H4" s="751" t="s">
        <v>1808</v>
      </c>
      <c r="I4" s="633" t="s">
        <v>65</v>
      </c>
      <c r="J4" s="633" t="s">
        <v>65</v>
      </c>
      <c r="K4" s="386"/>
      <c r="L4" s="19">
        <f t="shared" ref="L4:L67" si="0">IF(C4="",0,1)</f>
        <v>1</v>
      </c>
      <c r="M4" s="752"/>
      <c r="N4" s="681"/>
      <c r="O4" s="681"/>
    </row>
    <row r="5" spans="1:15" ht="39.6" x14ac:dyDescent="0.25">
      <c r="A5" s="57">
        <v>3</v>
      </c>
      <c r="B5" s="635">
        <f>SUBTOTAL(9,$L$3:L5)</f>
        <v>3</v>
      </c>
      <c r="C5" s="749">
        <f>IF(Жвх.к!$J5=1,Жвх.к!A5,"")</f>
        <v>45453</v>
      </c>
      <c r="D5" s="750" t="str">
        <f>IF(Жвх.к!$J5=1,Жвх.к!B5,"")</f>
        <v>Комплектная трансформаторная подстанция наружной установки тупикового типа</v>
      </c>
      <c r="E5" s="749" t="str">
        <f>IF(Жвх.к!$J5=1,Жвх.к!C5,"")</f>
        <v>1 шт.</v>
      </c>
      <c r="F5" s="749" t="str">
        <f>IF(Жвх.к!$J5=1,Жвх.к!D5,"")</f>
        <v>ООО "СЭМЗ"</v>
      </c>
      <c r="G5" s="749" t="str">
        <f>IF(Жвх.к!$J5=1,Жвх.к!E5,"")</f>
        <v>Паспорт №24.2042.1</v>
      </c>
      <c r="H5" s="751" t="s">
        <v>1808</v>
      </c>
      <c r="I5" s="633" t="s">
        <v>65</v>
      </c>
      <c r="J5" s="633" t="s">
        <v>65</v>
      </c>
      <c r="K5" s="386"/>
      <c r="L5" s="19">
        <f t="shared" si="0"/>
        <v>1</v>
      </c>
      <c r="M5" s="752"/>
      <c r="N5" s="681"/>
      <c r="O5" s="681"/>
    </row>
    <row r="6" spans="1:15" ht="26.4" x14ac:dyDescent="0.25">
      <c r="A6" s="57">
        <v>4</v>
      </c>
      <c r="B6" s="635">
        <f>SUBTOTAL(9,$L$3:L6)</f>
        <v>4</v>
      </c>
      <c r="C6" s="749">
        <f>IF(Жвх.к!$J6=1,Жвх.к!A6,"")</f>
        <v>45453</v>
      </c>
      <c r="D6" s="750" t="str">
        <f>IF(Жвх.к!$J6=1,Жвх.к!B6,"")</f>
        <v>Мачтовая трансформаторная подстанция</v>
      </c>
      <c r="E6" s="749" t="str">
        <f>IF(Жвх.к!$J6=1,Жвх.к!C6,"")</f>
        <v>1 шт.</v>
      </c>
      <c r="F6" s="749" t="str">
        <f>IF(Жвх.к!$J6=1,Жвх.к!D6,"")</f>
        <v>ООО "СЭМЗ"</v>
      </c>
      <c r="G6" s="749" t="str">
        <f>IF(Жвх.к!$J6=1,Жвх.к!E6,"")</f>
        <v>Паспорт №24.2044.1</v>
      </c>
      <c r="H6" s="751" t="s">
        <v>1808</v>
      </c>
      <c r="I6" s="633" t="s">
        <v>65</v>
      </c>
      <c r="J6" s="633" t="s">
        <v>65</v>
      </c>
      <c r="K6" s="386"/>
      <c r="L6" s="19">
        <f t="shared" si="0"/>
        <v>1</v>
      </c>
      <c r="M6" s="752"/>
      <c r="N6" s="681"/>
      <c r="O6" s="681"/>
    </row>
    <row r="7" spans="1:15" ht="26.4" x14ac:dyDescent="0.25">
      <c r="A7" s="57">
        <v>5</v>
      </c>
      <c r="B7" s="635">
        <f>SUBTOTAL(9,$L$3:L7)</f>
        <v>5</v>
      </c>
      <c r="C7" s="749">
        <f>IF(Жвх.к!$J7=1,Жвх.к!A7,"")</f>
        <v>45453</v>
      </c>
      <c r="D7" s="750" t="str">
        <f>IF(Жвх.к!$J7=1,Жвх.к!B7,"")</f>
        <v>Мачтовая трансформаторная подстанция</v>
      </c>
      <c r="E7" s="749" t="str">
        <f>IF(Жвх.к!$J7=1,Жвх.к!C7,"")</f>
        <v>1 шт.</v>
      </c>
      <c r="F7" s="749" t="str">
        <f>IF(Жвх.к!$J7=1,Жвх.к!D7,"")</f>
        <v>ООО "СЭМЗ"</v>
      </c>
      <c r="G7" s="749" t="str">
        <f>IF(Жвх.к!$J7=1,Жвх.к!E7,"")</f>
        <v>Паспорт №24.2045.1</v>
      </c>
      <c r="H7" s="751" t="s">
        <v>1808</v>
      </c>
      <c r="I7" s="633" t="s">
        <v>65</v>
      </c>
      <c r="J7" s="633" t="s">
        <v>65</v>
      </c>
      <c r="K7" s="386"/>
      <c r="L7" s="19">
        <f t="shared" si="0"/>
        <v>1</v>
      </c>
      <c r="M7" s="752"/>
      <c r="N7" s="681"/>
      <c r="O7" s="681"/>
    </row>
    <row r="8" spans="1:15" ht="39.6" x14ac:dyDescent="0.25">
      <c r="A8" s="57">
        <v>6</v>
      </c>
      <c r="B8" s="635">
        <f>SUBTOTAL(9,$L$3:L8)</f>
        <v>6</v>
      </c>
      <c r="C8" s="749">
        <f>IF(Жвх.к!$J8=1,Жвх.к!A8,"")</f>
        <v>45453</v>
      </c>
      <c r="D8" s="750" t="str">
        <f>IF(Жвх.к!$J8=1,Жвх.к!B8,"")</f>
        <v>Комплектная трансформаторная подстанция наружной установки тупикового типа</v>
      </c>
      <c r="E8" s="749" t="str">
        <f>IF(Жвх.к!$J8=1,Жвх.к!C8,"")</f>
        <v>1 шт.</v>
      </c>
      <c r="F8" s="749" t="str">
        <f>IF(Жвх.к!$J8=1,Жвх.к!D8,"")</f>
        <v>ООО "СЭМЗ"</v>
      </c>
      <c r="G8" s="749" t="str">
        <f>IF(Жвх.к!$J8=1,Жвх.к!E8,"")</f>
        <v>Паспорт №24.2040.1</v>
      </c>
      <c r="H8" s="751" t="s">
        <v>1808</v>
      </c>
      <c r="I8" s="633" t="s">
        <v>65</v>
      </c>
      <c r="J8" s="633" t="s">
        <v>65</v>
      </c>
      <c r="K8" s="386"/>
      <c r="L8" s="19">
        <f t="shared" si="0"/>
        <v>1</v>
      </c>
      <c r="M8" s="752"/>
      <c r="N8" s="681"/>
      <c r="O8" s="681"/>
    </row>
    <row r="9" spans="1:15" ht="52.8" x14ac:dyDescent="0.25">
      <c r="A9" s="57">
        <v>7</v>
      </c>
      <c r="B9" s="635">
        <f>SUBTOTAL(9,$L$3:L9)</f>
        <v>7</v>
      </c>
      <c r="C9" s="749">
        <f>IF(Жвх.к!$J9=1,Жвх.к!A9,"")</f>
        <v>45453</v>
      </c>
      <c r="D9" s="750" t="str">
        <f>IF(Жвх.к!$J9=1,Жвх.к!B9,"")</f>
        <v>Силовой масляный трансформатор</v>
      </c>
      <c r="E9" s="749" t="str">
        <f>IF(Жвх.к!$J9=1,Жвх.к!C9,"")</f>
        <v>1 шт.</v>
      </c>
      <c r="F9" s="749" t="str">
        <f>IF(Жвх.к!$J9=1,Жвх.к!D9,"")</f>
        <v>ОАО "МИНСКИЙ ЭЛЕКТРОТЕХНИЧЕСКИЙ ЗАВОД ИМЕНИ В.И. КОЗЛОВА</v>
      </c>
      <c r="G9" s="749" t="str">
        <f>IF(Жвх.к!$J9=1,Жвх.к!E9,"")</f>
        <v>Паспорт №2104103</v>
      </c>
      <c r="H9" s="751" t="s">
        <v>1808</v>
      </c>
      <c r="I9" s="633" t="s">
        <v>65</v>
      </c>
      <c r="J9" s="633" t="s">
        <v>65</v>
      </c>
      <c r="K9" s="386"/>
      <c r="L9" s="19">
        <f t="shared" si="0"/>
        <v>1</v>
      </c>
      <c r="M9" s="752"/>
      <c r="N9" s="681"/>
      <c r="O9" s="681"/>
    </row>
    <row r="10" spans="1:15" ht="52.8" x14ac:dyDescent="0.25">
      <c r="A10" s="57">
        <v>8</v>
      </c>
      <c r="B10" s="635">
        <f>SUBTOTAL(9,$L$3:L10)</f>
        <v>8</v>
      </c>
      <c r="C10" s="749">
        <f>IF(Жвх.к!$J10=1,Жвх.к!A10,"")</f>
        <v>45453</v>
      </c>
      <c r="D10" s="750" t="str">
        <f>IF(Жвх.к!$J10=1,Жвх.к!B10,"")</f>
        <v>Силовой масляный трансформатор</v>
      </c>
      <c r="E10" s="749" t="str">
        <f>IF(Жвх.к!$J10=1,Жвх.к!C10,"")</f>
        <v>1 шт.</v>
      </c>
      <c r="F10" s="749" t="str">
        <f>IF(Жвх.к!$J10=1,Жвх.к!D10,"")</f>
        <v>ОАО "МИНСКИЙ ЭЛЕКТРОТЕХНИЧЕСКИЙ ЗАВОД ИМЕНИ В.И. КОЗЛОВА</v>
      </c>
      <c r="G10" s="749" t="str">
        <f>IF(Жвх.к!$J10=1,Жвх.к!E10,"")</f>
        <v>Паспорт №2104164</v>
      </c>
      <c r="H10" s="751" t="s">
        <v>1808</v>
      </c>
      <c r="I10" s="633" t="s">
        <v>65</v>
      </c>
      <c r="J10" s="633" t="s">
        <v>65</v>
      </c>
      <c r="K10" s="386"/>
      <c r="L10" s="19">
        <f t="shared" si="0"/>
        <v>1</v>
      </c>
      <c r="M10" s="752"/>
      <c r="N10" s="681"/>
      <c r="O10" s="681"/>
    </row>
    <row r="11" spans="1:15" ht="52.8" x14ac:dyDescent="0.25">
      <c r="A11" s="57">
        <v>9</v>
      </c>
      <c r="B11" s="635">
        <f>SUBTOTAL(9,$L$3:L11)</f>
        <v>9</v>
      </c>
      <c r="C11" s="749">
        <f>IF(Жвх.к!$J11=1,Жвх.к!A11,"")</f>
        <v>45453</v>
      </c>
      <c r="D11" s="750" t="str">
        <f>IF(Жвх.к!$J11=1,Жвх.к!B11,"")</f>
        <v>Силовой масляный трансформатор</v>
      </c>
      <c r="E11" s="749" t="str">
        <f>IF(Жвх.к!$J11=1,Жвх.к!C11,"")</f>
        <v>1 шт.</v>
      </c>
      <c r="F11" s="749" t="str">
        <f>IF(Жвх.к!$J11=1,Жвх.к!D11,"")</f>
        <v>ОАО "МИНСКИЙ ЭЛЕКТРОТЕХНИЧЕСКИЙ ЗАВОД ИМЕНИ В.И. КОЗЛОВА</v>
      </c>
      <c r="G11" s="749" t="str">
        <f>IF(Жвх.к!$J11=1,Жвх.к!E11,"")</f>
        <v>Паспорт №2109497</v>
      </c>
      <c r="H11" s="751" t="s">
        <v>1808</v>
      </c>
      <c r="I11" s="633" t="s">
        <v>65</v>
      </c>
      <c r="J11" s="633" t="s">
        <v>65</v>
      </c>
      <c r="K11" s="386"/>
      <c r="L11" s="19">
        <f t="shared" si="0"/>
        <v>1</v>
      </c>
      <c r="M11" s="752"/>
      <c r="N11" s="681"/>
      <c r="O11" s="681"/>
    </row>
    <row r="12" spans="1:15" ht="52.8" x14ac:dyDescent="0.25">
      <c r="A12" s="57">
        <v>10</v>
      </c>
      <c r="B12" s="635">
        <f>SUBTOTAL(9,$L$3:L12)</f>
        <v>10</v>
      </c>
      <c r="C12" s="749">
        <f>IF(Жвх.к!$J12=1,Жвх.к!A12,"")</f>
        <v>45453</v>
      </c>
      <c r="D12" s="750" t="str">
        <f>IF(Жвх.к!$J12=1,Жвх.к!B12,"")</f>
        <v>Силовой масляный трансформатор</v>
      </c>
      <c r="E12" s="749" t="str">
        <f>IF(Жвх.к!$J12=1,Жвх.к!C12,"")</f>
        <v>1 шт.</v>
      </c>
      <c r="F12" s="749" t="str">
        <f>IF(Жвх.к!$J12=1,Жвх.к!D12,"")</f>
        <v>ОАО "МИНСКИЙ ЭЛЕКТРОТЕХНИЧЕСКИЙ ЗАВОД ИМЕНИ В.И. КОЗЛОВА</v>
      </c>
      <c r="G12" s="749" t="str">
        <f>IF(Жвх.к!$J12=1,Жвх.к!E12,"")</f>
        <v>Паспорт №2100443</v>
      </c>
      <c r="H12" s="751" t="s">
        <v>1808</v>
      </c>
      <c r="I12" s="633" t="s">
        <v>65</v>
      </c>
      <c r="J12" s="633" t="s">
        <v>65</v>
      </c>
      <c r="K12" s="386"/>
      <c r="L12" s="19">
        <f t="shared" si="0"/>
        <v>1</v>
      </c>
      <c r="M12" s="752"/>
      <c r="N12" s="681"/>
      <c r="O12" s="681"/>
    </row>
    <row r="13" spans="1:15" ht="52.8" x14ac:dyDescent="0.25">
      <c r="A13" s="57">
        <v>11</v>
      </c>
      <c r="B13" s="635">
        <f>SUBTOTAL(9,$L$3:L13)</f>
        <v>11</v>
      </c>
      <c r="C13" s="749">
        <f>IF(Жвх.к!$J13=1,Жвх.к!A13,"")</f>
        <v>45453</v>
      </c>
      <c r="D13" s="750" t="str">
        <f>IF(Жвх.к!$J13=1,Жвх.к!B13,"")</f>
        <v>Силовой масляный трансформатор</v>
      </c>
      <c r="E13" s="749" t="str">
        <f>IF(Жвх.к!$J13=1,Жвх.к!C13,"")</f>
        <v>1 шт.</v>
      </c>
      <c r="F13" s="749" t="str">
        <f>IF(Жвх.к!$J13=1,Жвх.к!D13,"")</f>
        <v>ОАО "МИНСКИЙ ЭЛЕКТРОТЕХНИЧЕСКИЙ ЗАВОД ИМЕНИ В.И. КОЗЛОВА</v>
      </c>
      <c r="G13" s="749" t="str">
        <f>IF(Жвх.к!$J13=1,Жвх.к!E13,"")</f>
        <v>Паспорт №2103660</v>
      </c>
      <c r="H13" s="751" t="s">
        <v>1808</v>
      </c>
      <c r="I13" s="633" t="s">
        <v>65</v>
      </c>
      <c r="J13" s="633" t="s">
        <v>65</v>
      </c>
      <c r="K13" s="386"/>
      <c r="L13" s="19">
        <f t="shared" si="0"/>
        <v>1</v>
      </c>
      <c r="M13" s="752"/>
      <c r="N13" s="681"/>
      <c r="O13" s="681"/>
    </row>
    <row r="14" spans="1:15" ht="52.8" x14ac:dyDescent="0.25">
      <c r="A14" s="57">
        <v>12</v>
      </c>
      <c r="B14" s="635">
        <f>SUBTOTAL(9,$L$3:L14)</f>
        <v>12</v>
      </c>
      <c r="C14" s="749">
        <f>IF(Жвх.к!$J14=1,Жвх.к!A14,"")</f>
        <v>45453</v>
      </c>
      <c r="D14" s="750" t="str">
        <f>IF(Жвх.к!$J14=1,Жвх.к!B14,"")</f>
        <v>Силовой масляный трансформатор</v>
      </c>
      <c r="E14" s="749" t="str">
        <f>IF(Жвх.к!$J14=1,Жвх.к!C14,"")</f>
        <v>1 шт.</v>
      </c>
      <c r="F14" s="749" t="str">
        <f>IF(Жвх.к!$J14=1,Жвх.к!D14,"")</f>
        <v>ОАО "МИНСКИЙ ЭЛЕКТРОТЕХНИЧЕСКИЙ ЗАВОД ИМЕНИ В.И. КОЗЛОВА</v>
      </c>
      <c r="G14" s="749" t="str">
        <f>IF(Жвх.к!$J14=1,Жвх.к!E14,"")</f>
        <v>Паспорт №21038307</v>
      </c>
      <c r="H14" s="751" t="s">
        <v>1808</v>
      </c>
      <c r="I14" s="633" t="s">
        <v>65</v>
      </c>
      <c r="J14" s="633" t="s">
        <v>65</v>
      </c>
      <c r="K14" s="386"/>
      <c r="L14" s="19">
        <f t="shared" si="0"/>
        <v>1</v>
      </c>
      <c r="M14" s="752"/>
      <c r="N14" s="681"/>
      <c r="O14" s="681"/>
    </row>
    <row r="15" spans="1:15" ht="18" x14ac:dyDescent="0.25">
      <c r="A15" s="57">
        <v>13</v>
      </c>
      <c r="B15" s="635">
        <f>SUBTOTAL(9,$L$3:L15)</f>
        <v>12</v>
      </c>
      <c r="C15" s="749" t="str">
        <f>IF(Жвх.к!$J15=1,Жвх.к!A15,"")</f>
        <v/>
      </c>
      <c r="D15" s="750" t="str">
        <f>IF(Жвх.к!$J15=1,Жвх.к!B15,"")</f>
        <v/>
      </c>
      <c r="E15" s="749" t="str">
        <f>IF(Жвх.к!$J15=1,Жвх.к!C15,"")</f>
        <v/>
      </c>
      <c r="F15" s="749" t="str">
        <f>IF(Жвх.к!$J15=1,Жвх.к!D15,"")</f>
        <v/>
      </c>
      <c r="G15" s="749" t="str">
        <f>IF(Жвх.к!$J15=1,Жвх.к!E15,"")</f>
        <v/>
      </c>
      <c r="H15" s="751" t="s">
        <v>1808</v>
      </c>
      <c r="I15" s="633" t="s">
        <v>65</v>
      </c>
      <c r="J15" s="633" t="s">
        <v>65</v>
      </c>
      <c r="K15" s="386"/>
      <c r="L15" s="19">
        <f t="shared" si="0"/>
        <v>0</v>
      </c>
      <c r="M15" s="752" t="e">
        <f>VLOOKUP(F15,#REF!,#REF!)</f>
        <v>#REF!</v>
      </c>
      <c r="N15" s="681"/>
      <c r="O15" s="681"/>
    </row>
    <row r="16" spans="1:15" ht="15" customHeight="1" x14ac:dyDescent="0.25">
      <c r="A16" s="57">
        <v>14</v>
      </c>
      <c r="B16" s="635">
        <f>SUBTOTAL(9,$L$3:L16)</f>
        <v>12</v>
      </c>
      <c r="C16" s="749" t="str">
        <f>IF(Жвх.к!$J16=1,Жвх.к!A16,"")</f>
        <v/>
      </c>
      <c r="D16" s="750" t="str">
        <f>IF(Жвх.к!$J16=1,Жвх.к!B16,"")</f>
        <v/>
      </c>
      <c r="E16" s="749" t="str">
        <f>IF(Жвх.к!$J16=1,Жвх.к!C16,"")</f>
        <v/>
      </c>
      <c r="F16" s="749" t="str">
        <f>IF(Жвх.к!$J16=1,Жвх.к!D16,"")</f>
        <v/>
      </c>
      <c r="G16" s="749" t="str">
        <f>IF(Жвх.к!$J16=1,Жвх.к!E16,"")</f>
        <v/>
      </c>
      <c r="H16" s="751" t="s">
        <v>1808</v>
      </c>
      <c r="I16" s="633" t="s">
        <v>65</v>
      </c>
      <c r="J16" s="633" t="s">
        <v>65</v>
      </c>
      <c r="K16" s="386"/>
      <c r="L16" s="19">
        <f t="shared" si="0"/>
        <v>0</v>
      </c>
      <c r="M16" s="752" t="e">
        <f>VLOOKUP(F16,#REF!,#REF!)</f>
        <v>#REF!</v>
      </c>
      <c r="N16" s="681"/>
      <c r="O16" s="681"/>
    </row>
    <row r="17" spans="1:15" ht="15" customHeight="1" x14ac:dyDescent="0.25">
      <c r="A17" s="57">
        <v>15</v>
      </c>
      <c r="B17" s="635">
        <f>SUBTOTAL(9,$L$3:L17)</f>
        <v>12</v>
      </c>
      <c r="C17" s="749" t="str">
        <f>IF(Жвх.к!$J17=1,Жвх.к!A17,"")</f>
        <v/>
      </c>
      <c r="D17" s="750" t="str">
        <f>IF(Жвх.к!$J17=1,Жвх.к!B17,"")</f>
        <v/>
      </c>
      <c r="E17" s="749" t="str">
        <f>IF(Жвх.к!$J17=1,Жвх.к!C17,"")</f>
        <v/>
      </c>
      <c r="F17" s="749" t="str">
        <f>IF(Жвх.к!$J17=1,Жвх.к!D17,"")</f>
        <v/>
      </c>
      <c r="G17" s="749" t="str">
        <f>IF(Жвх.к!$J17=1,Жвх.к!E17,"")</f>
        <v/>
      </c>
      <c r="H17" s="751" t="s">
        <v>1808</v>
      </c>
      <c r="I17" s="633" t="s">
        <v>65</v>
      </c>
      <c r="J17" s="633" t="s">
        <v>65</v>
      </c>
      <c r="K17" s="386"/>
      <c r="L17" s="19">
        <f t="shared" si="0"/>
        <v>0</v>
      </c>
      <c r="M17" s="752" t="e">
        <f>VLOOKUP(F17,#REF!,#REF!)</f>
        <v>#REF!</v>
      </c>
      <c r="N17" s="681"/>
      <c r="O17" s="681"/>
    </row>
    <row r="18" spans="1:15" ht="15" customHeight="1" x14ac:dyDescent="0.25">
      <c r="A18" s="57">
        <v>16</v>
      </c>
      <c r="B18" s="635">
        <f>SUBTOTAL(9,$L$3:L18)</f>
        <v>12</v>
      </c>
      <c r="C18" s="749" t="str">
        <f>IF(Жвх.к!$J18=1,Жвх.к!A18,"")</f>
        <v/>
      </c>
      <c r="D18" s="750" t="str">
        <f>IF(Жвх.к!$J18=1,Жвх.к!B18,"")</f>
        <v/>
      </c>
      <c r="E18" s="749" t="str">
        <f>IF(Жвх.к!$J18=1,Жвх.к!C18,"")</f>
        <v/>
      </c>
      <c r="F18" s="749" t="str">
        <f>IF(Жвх.к!$J18=1,Жвх.к!D18,"")</f>
        <v/>
      </c>
      <c r="G18" s="749" t="str">
        <f>IF(Жвх.к!$J18=1,Жвх.к!E18,"")</f>
        <v/>
      </c>
      <c r="H18" s="751" t="s">
        <v>1808</v>
      </c>
      <c r="I18" s="633" t="s">
        <v>65</v>
      </c>
      <c r="J18" s="633" t="s">
        <v>65</v>
      </c>
      <c r="K18" s="386"/>
      <c r="L18" s="19">
        <f t="shared" si="0"/>
        <v>0</v>
      </c>
      <c r="M18" s="752" t="e">
        <f>VLOOKUP(F18,#REF!,#REF!)</f>
        <v>#REF!</v>
      </c>
      <c r="N18" s="681"/>
      <c r="O18" s="681"/>
    </row>
    <row r="19" spans="1:15" ht="15" customHeight="1" x14ac:dyDescent="0.25">
      <c r="A19" s="57">
        <v>17</v>
      </c>
      <c r="B19" s="635">
        <f>SUBTOTAL(9,$L$3:L19)</f>
        <v>12</v>
      </c>
      <c r="C19" s="749" t="str">
        <f>IF(Жвх.к!$J19=1,Жвх.к!A19,"")</f>
        <v/>
      </c>
      <c r="D19" s="750" t="str">
        <f>IF(Жвх.к!$J19=1,Жвх.к!B19,"")</f>
        <v/>
      </c>
      <c r="E19" s="749" t="str">
        <f>IF(Жвх.к!$J19=1,Жвх.к!C19,"")</f>
        <v/>
      </c>
      <c r="F19" s="749" t="str">
        <f>IF(Жвх.к!$J19=1,Жвх.к!D19,"")</f>
        <v/>
      </c>
      <c r="G19" s="749" t="str">
        <f>IF(Жвх.к!$J19=1,Жвх.к!E19,"")</f>
        <v/>
      </c>
      <c r="H19" s="751" t="s">
        <v>1808</v>
      </c>
      <c r="I19" s="633" t="s">
        <v>65</v>
      </c>
      <c r="J19" s="633" t="s">
        <v>65</v>
      </c>
      <c r="K19" s="386"/>
      <c r="L19" s="19">
        <f t="shared" si="0"/>
        <v>0</v>
      </c>
      <c r="M19" s="752" t="e">
        <f>VLOOKUP(F19,#REF!,#REF!)</f>
        <v>#REF!</v>
      </c>
      <c r="N19" s="681"/>
      <c r="O19" s="681"/>
    </row>
    <row r="20" spans="1:15" ht="15" customHeight="1" x14ac:dyDescent="0.25">
      <c r="A20" s="57">
        <v>18</v>
      </c>
      <c r="B20" s="635">
        <f>SUBTOTAL(9,$L$3:L20)</f>
        <v>12</v>
      </c>
      <c r="C20" s="749" t="str">
        <f>IF(Жвх.к!$J20=1,Жвх.к!A20,"")</f>
        <v/>
      </c>
      <c r="D20" s="750" t="str">
        <f>IF(Жвх.к!$J20=1,Жвх.к!B20,"")</f>
        <v/>
      </c>
      <c r="E20" s="749" t="str">
        <f>IF(Жвх.к!$J20=1,Жвх.к!C20,"")</f>
        <v/>
      </c>
      <c r="F20" s="749" t="str">
        <f>IF(Жвх.к!$J20=1,Жвх.к!D20,"")</f>
        <v/>
      </c>
      <c r="G20" s="749" t="str">
        <f>IF(Жвх.к!$J20=1,Жвх.к!E20,"")</f>
        <v/>
      </c>
      <c r="H20" s="751" t="s">
        <v>1808</v>
      </c>
      <c r="I20" s="633" t="s">
        <v>65</v>
      </c>
      <c r="J20" s="633" t="s">
        <v>65</v>
      </c>
      <c r="K20" s="386"/>
      <c r="L20" s="19">
        <f t="shared" si="0"/>
        <v>0</v>
      </c>
      <c r="M20" s="752" t="e">
        <f>VLOOKUP(F20,#REF!,#REF!)</f>
        <v>#REF!</v>
      </c>
      <c r="N20" s="681"/>
      <c r="O20" s="681"/>
    </row>
    <row r="21" spans="1:15" ht="15" customHeight="1" x14ac:dyDescent="0.25">
      <c r="A21" s="57">
        <v>19</v>
      </c>
      <c r="B21" s="635">
        <f>SUBTOTAL(9,$L$3:L21)</f>
        <v>12</v>
      </c>
      <c r="C21" s="749" t="str">
        <f>IF(Жвх.к!$J21=1,Жвх.к!A21,"")</f>
        <v/>
      </c>
      <c r="D21" s="750" t="str">
        <f>IF(Жвх.к!$J21=1,Жвх.к!B21,"")</f>
        <v/>
      </c>
      <c r="E21" s="749" t="str">
        <f>IF(Жвх.к!$J21=1,Жвх.к!C21,"")</f>
        <v/>
      </c>
      <c r="F21" s="749" t="str">
        <f>IF(Жвх.к!$J21=1,Жвх.к!D21,"")</f>
        <v/>
      </c>
      <c r="G21" s="749" t="str">
        <f>IF(Жвх.к!$J21=1,Жвх.к!E21,"")</f>
        <v/>
      </c>
      <c r="H21" s="751" t="s">
        <v>1808</v>
      </c>
      <c r="I21" s="633" t="s">
        <v>65</v>
      </c>
      <c r="J21" s="633" t="s">
        <v>65</v>
      </c>
      <c r="K21" s="386"/>
      <c r="L21" s="19">
        <f t="shared" si="0"/>
        <v>0</v>
      </c>
      <c r="M21" s="752" t="e">
        <f>VLOOKUP(F21,#REF!,#REF!)</f>
        <v>#REF!</v>
      </c>
      <c r="N21" s="681"/>
      <c r="O21" s="681"/>
    </row>
    <row r="22" spans="1:15" ht="15" customHeight="1" x14ac:dyDescent="0.25">
      <c r="A22" s="57">
        <v>20</v>
      </c>
      <c r="B22" s="635">
        <f>SUBTOTAL(9,$L$3:L22)</f>
        <v>12</v>
      </c>
      <c r="C22" s="749" t="str">
        <f>IF(Жвх.к!$J22=1,Жвх.к!A22,"")</f>
        <v/>
      </c>
      <c r="D22" s="750" t="str">
        <f>IF(Жвх.к!$J22=1,Жвх.к!B22,"")</f>
        <v/>
      </c>
      <c r="E22" s="749" t="str">
        <f>IF(Жвх.к!$J22=1,Жвх.к!C22,"")</f>
        <v/>
      </c>
      <c r="F22" s="749" t="str">
        <f>IF(Жвх.к!$J22=1,Жвх.к!D22,"")</f>
        <v/>
      </c>
      <c r="G22" s="749" t="str">
        <f>IF(Жвх.к!$J22=1,Жвх.к!E22,"")</f>
        <v/>
      </c>
      <c r="H22" s="751" t="s">
        <v>1808</v>
      </c>
      <c r="I22" s="633" t="s">
        <v>65</v>
      </c>
      <c r="J22" s="633" t="s">
        <v>65</v>
      </c>
      <c r="K22" s="386"/>
      <c r="L22" s="19">
        <f t="shared" si="0"/>
        <v>0</v>
      </c>
      <c r="M22" s="752" t="e">
        <f>VLOOKUP(F22,#REF!,#REF!)</f>
        <v>#REF!</v>
      </c>
      <c r="N22" s="681"/>
      <c r="O22" s="681"/>
    </row>
    <row r="23" spans="1:15" ht="15" customHeight="1" x14ac:dyDescent="0.25">
      <c r="A23" s="57">
        <v>21</v>
      </c>
      <c r="B23" s="635">
        <f>SUBTOTAL(9,$L$3:L23)</f>
        <v>12</v>
      </c>
      <c r="C23" s="749" t="str">
        <f>IF(Жвх.к!$J23=1,Жвх.к!A23,"")</f>
        <v/>
      </c>
      <c r="D23" s="750" t="str">
        <f>IF(Жвх.к!$J23=1,Жвх.к!B23,"")</f>
        <v/>
      </c>
      <c r="E23" s="749" t="str">
        <f>IF(Жвх.к!$J23=1,Жвх.к!C23,"")</f>
        <v/>
      </c>
      <c r="F23" s="749" t="str">
        <f>IF(Жвх.к!$J23=1,Жвх.к!D23,"")</f>
        <v/>
      </c>
      <c r="G23" s="749" t="str">
        <f>IF(Жвх.к!$J23=1,Жвх.к!E23,"")</f>
        <v/>
      </c>
      <c r="H23" s="751" t="s">
        <v>1808</v>
      </c>
      <c r="I23" s="633" t="s">
        <v>65</v>
      </c>
      <c r="J23" s="633" t="s">
        <v>65</v>
      </c>
      <c r="K23" s="386"/>
      <c r="L23" s="19">
        <f t="shared" si="0"/>
        <v>0</v>
      </c>
      <c r="M23" s="752" t="e">
        <f>VLOOKUP(F23,#REF!,#REF!)</f>
        <v>#REF!</v>
      </c>
      <c r="N23" s="681"/>
      <c r="O23" s="681"/>
    </row>
    <row r="24" spans="1:15" ht="15" customHeight="1" x14ac:dyDescent="0.25">
      <c r="A24" s="57">
        <v>22</v>
      </c>
      <c r="B24" s="635">
        <f>SUBTOTAL(9,$L$3:L24)</f>
        <v>12</v>
      </c>
      <c r="C24" s="749" t="str">
        <f>IF(Жвх.к!$J24=1,Жвх.к!A24,"")</f>
        <v/>
      </c>
      <c r="D24" s="750" t="str">
        <f>IF(Жвх.к!$J24=1,Жвх.к!B24,"")</f>
        <v/>
      </c>
      <c r="E24" s="749" t="str">
        <f>IF(Жвх.к!$J24=1,Жвх.к!C24,"")</f>
        <v/>
      </c>
      <c r="F24" s="749" t="str">
        <f>IF(Жвх.к!$J24=1,Жвх.к!D24,"")</f>
        <v/>
      </c>
      <c r="G24" s="749" t="str">
        <f>IF(Жвх.к!$J24=1,Жвх.к!E24,"")</f>
        <v/>
      </c>
      <c r="H24" s="751" t="s">
        <v>1808</v>
      </c>
      <c r="I24" s="633" t="s">
        <v>65</v>
      </c>
      <c r="J24" s="633" t="s">
        <v>65</v>
      </c>
      <c r="K24" s="386"/>
      <c r="L24" s="19">
        <f t="shared" si="0"/>
        <v>0</v>
      </c>
      <c r="M24" s="752" t="e">
        <f>VLOOKUP(F24,#REF!,#REF!)</f>
        <v>#REF!</v>
      </c>
      <c r="N24" s="681"/>
      <c r="O24" s="681"/>
    </row>
    <row r="25" spans="1:15" ht="15" customHeight="1" x14ac:dyDescent="0.25">
      <c r="A25" s="57">
        <v>23</v>
      </c>
      <c r="B25" s="635">
        <f>SUBTOTAL(9,$L$3:L25)</f>
        <v>12</v>
      </c>
      <c r="C25" s="749" t="str">
        <f>IF(Жвх.к!$J25=1,Жвх.к!A25,"")</f>
        <v/>
      </c>
      <c r="D25" s="750" t="str">
        <f>IF(Жвх.к!$J25=1,Жвх.к!B25,"")</f>
        <v/>
      </c>
      <c r="E25" s="749" t="str">
        <f>IF(Жвх.к!$J25=1,Жвх.к!C25,"")</f>
        <v/>
      </c>
      <c r="F25" s="749" t="str">
        <f>IF(Жвх.к!$J25=1,Жвх.к!D25,"")</f>
        <v/>
      </c>
      <c r="G25" s="749" t="str">
        <f>IF(Жвх.к!$J25=1,Жвх.к!E25,"")</f>
        <v/>
      </c>
      <c r="H25" s="751" t="s">
        <v>1808</v>
      </c>
      <c r="I25" s="633" t="s">
        <v>65</v>
      </c>
      <c r="J25" s="633" t="s">
        <v>65</v>
      </c>
      <c r="K25" s="386"/>
      <c r="L25" s="19">
        <f t="shared" si="0"/>
        <v>0</v>
      </c>
      <c r="M25" s="752" t="e">
        <f>VLOOKUP(F25,#REF!,#REF!)</f>
        <v>#REF!</v>
      </c>
      <c r="N25" s="681"/>
      <c r="O25" s="681"/>
    </row>
    <row r="26" spans="1:15" ht="15" customHeight="1" x14ac:dyDescent="0.25">
      <c r="A26" s="57">
        <v>24</v>
      </c>
      <c r="B26" s="635">
        <f>SUBTOTAL(9,$L$3:L26)</f>
        <v>12</v>
      </c>
      <c r="C26" s="749" t="str">
        <f>IF(Жвх.к!$J26=1,Жвх.к!A26,"")</f>
        <v/>
      </c>
      <c r="D26" s="750" t="str">
        <f>IF(Жвх.к!$J26=1,Жвх.к!B26,"")</f>
        <v/>
      </c>
      <c r="E26" s="749" t="str">
        <f>IF(Жвх.к!$J26=1,Жвх.к!C26,"")</f>
        <v/>
      </c>
      <c r="F26" s="749" t="str">
        <f>IF(Жвх.к!$J26=1,Жвх.к!D26,"")</f>
        <v/>
      </c>
      <c r="G26" s="749" t="str">
        <f>IF(Жвх.к!$J26=1,Жвх.к!E26,"")</f>
        <v/>
      </c>
      <c r="H26" s="751" t="s">
        <v>1808</v>
      </c>
      <c r="I26" s="633" t="s">
        <v>65</v>
      </c>
      <c r="J26" s="633" t="s">
        <v>65</v>
      </c>
      <c r="K26" s="386"/>
      <c r="L26" s="19">
        <f t="shared" si="0"/>
        <v>0</v>
      </c>
      <c r="M26" s="752" t="e">
        <f>VLOOKUP(F26,#REF!,#REF!)</f>
        <v>#REF!</v>
      </c>
      <c r="N26" s="681"/>
      <c r="O26" s="681"/>
    </row>
    <row r="27" spans="1:15" ht="15" customHeight="1" x14ac:dyDescent="0.25">
      <c r="A27" s="57">
        <v>25</v>
      </c>
      <c r="B27" s="635">
        <f>SUBTOTAL(9,$L$3:L27)</f>
        <v>12</v>
      </c>
      <c r="C27" s="749" t="str">
        <f>IF(Жвх.к!$J27=1,Жвх.к!A27,"")</f>
        <v/>
      </c>
      <c r="D27" s="750" t="str">
        <f>IF(Жвх.к!$J27=1,Жвх.к!B27,"")</f>
        <v/>
      </c>
      <c r="E27" s="749" t="str">
        <f>IF(Жвх.к!$J27=1,Жвх.к!C27,"")</f>
        <v/>
      </c>
      <c r="F27" s="749" t="str">
        <f>IF(Жвх.к!$J27=1,Жвх.к!D27,"")</f>
        <v/>
      </c>
      <c r="G27" s="749" t="str">
        <f>IF(Жвх.к!$J27=1,Жвх.к!E27,"")</f>
        <v/>
      </c>
      <c r="H27" s="751" t="s">
        <v>1808</v>
      </c>
      <c r="I27" s="633" t="s">
        <v>65</v>
      </c>
      <c r="J27" s="633" t="s">
        <v>65</v>
      </c>
      <c r="K27" s="386"/>
      <c r="L27" s="19">
        <f t="shared" si="0"/>
        <v>0</v>
      </c>
      <c r="M27" s="752" t="e">
        <f>VLOOKUP(F27,#REF!,#REF!)</f>
        <v>#REF!</v>
      </c>
      <c r="N27" s="681"/>
      <c r="O27" s="681"/>
    </row>
    <row r="28" spans="1:15" ht="15" customHeight="1" x14ac:dyDescent="0.25">
      <c r="A28" s="57">
        <v>26</v>
      </c>
      <c r="B28" s="635">
        <f>SUBTOTAL(9,$L$3:L28)</f>
        <v>12</v>
      </c>
      <c r="C28" s="749" t="str">
        <f>IF(Жвх.к!$J28=1,Жвх.к!A28,"")</f>
        <v/>
      </c>
      <c r="D28" s="750" t="str">
        <f>IF(Жвх.к!$J28=1,Жвх.к!B28,"")</f>
        <v/>
      </c>
      <c r="E28" s="749" t="str">
        <f>IF(Жвх.к!$J28=1,Жвх.к!C28,"")</f>
        <v/>
      </c>
      <c r="F28" s="749" t="str">
        <f>IF(Жвх.к!$J28=1,Жвх.к!D28,"")</f>
        <v/>
      </c>
      <c r="G28" s="749" t="str">
        <f>IF(Жвх.к!$J28=1,Жвх.к!E28,"")</f>
        <v/>
      </c>
      <c r="H28" s="751" t="s">
        <v>1808</v>
      </c>
      <c r="I28" s="633" t="s">
        <v>65</v>
      </c>
      <c r="J28" s="633" t="s">
        <v>65</v>
      </c>
      <c r="K28" s="386"/>
      <c r="L28" s="19">
        <f t="shared" si="0"/>
        <v>0</v>
      </c>
      <c r="M28" s="752" t="e">
        <f>VLOOKUP(F28,#REF!,#REF!)</f>
        <v>#REF!</v>
      </c>
      <c r="N28" s="681"/>
      <c r="O28" s="681"/>
    </row>
    <row r="29" spans="1:15" ht="15" customHeight="1" x14ac:dyDescent="0.25">
      <c r="A29" s="57">
        <v>27</v>
      </c>
      <c r="B29" s="635">
        <f>SUBTOTAL(9,$L$3:L29)</f>
        <v>12</v>
      </c>
      <c r="C29" s="749" t="str">
        <f>IF(Жвх.к!$J29=1,Жвх.к!A29,"")</f>
        <v/>
      </c>
      <c r="D29" s="750" t="str">
        <f>IF(Жвх.к!$J29=1,Жвх.к!B29,"")</f>
        <v/>
      </c>
      <c r="E29" s="749" t="str">
        <f>IF(Жвх.к!$J29=1,Жвх.к!C29,"")</f>
        <v/>
      </c>
      <c r="F29" s="749" t="str">
        <f>IF(Жвх.к!$J29=1,Жвх.к!D29,"")</f>
        <v/>
      </c>
      <c r="G29" s="749" t="str">
        <f>IF(Жвх.к!$J29=1,Жвх.к!E29,"")</f>
        <v/>
      </c>
      <c r="H29" s="751" t="s">
        <v>1808</v>
      </c>
      <c r="I29" s="633" t="s">
        <v>65</v>
      </c>
      <c r="J29" s="633" t="s">
        <v>65</v>
      </c>
      <c r="K29" s="386"/>
      <c r="L29" s="19">
        <f t="shared" si="0"/>
        <v>0</v>
      </c>
      <c r="M29" s="752" t="e">
        <f>VLOOKUP(F29,#REF!,#REF!)</f>
        <v>#REF!</v>
      </c>
      <c r="N29" s="681"/>
      <c r="O29" s="681"/>
    </row>
    <row r="30" spans="1:15" ht="15" customHeight="1" x14ac:dyDescent="0.25">
      <c r="A30" s="57">
        <v>28</v>
      </c>
      <c r="B30" s="635">
        <f>SUBTOTAL(9,$L$3:L30)</f>
        <v>12</v>
      </c>
      <c r="C30" s="749" t="str">
        <f>IF(Жвх.к!$J30=1,Жвх.к!A30,"")</f>
        <v/>
      </c>
      <c r="D30" s="750" t="str">
        <f>IF(Жвх.к!$J30=1,Жвх.к!B30,"")</f>
        <v/>
      </c>
      <c r="E30" s="749" t="str">
        <f>IF(Жвх.к!$J30=1,Жвх.к!C30,"")</f>
        <v/>
      </c>
      <c r="F30" s="749" t="str">
        <f>IF(Жвх.к!$J30=1,Жвх.к!D30,"")</f>
        <v/>
      </c>
      <c r="G30" s="749" t="str">
        <f>IF(Жвх.к!$J30=1,Жвх.к!E30,"")</f>
        <v/>
      </c>
      <c r="H30" s="751" t="s">
        <v>1808</v>
      </c>
      <c r="I30" s="633" t="s">
        <v>65</v>
      </c>
      <c r="J30" s="633" t="s">
        <v>65</v>
      </c>
      <c r="K30" s="386"/>
      <c r="L30" s="19">
        <f t="shared" si="0"/>
        <v>0</v>
      </c>
      <c r="M30" s="752" t="e">
        <f>VLOOKUP(F30,#REF!,#REF!)</f>
        <v>#REF!</v>
      </c>
      <c r="N30" s="681"/>
      <c r="O30" s="681"/>
    </row>
    <row r="31" spans="1:15" ht="15" customHeight="1" x14ac:dyDescent="0.25">
      <c r="A31" s="57">
        <v>29</v>
      </c>
      <c r="B31" s="635">
        <f>SUBTOTAL(9,$L$3:L31)</f>
        <v>12</v>
      </c>
      <c r="C31" s="749" t="str">
        <f>IF(Жвх.к!$J31=1,Жвх.к!A31,"")</f>
        <v/>
      </c>
      <c r="D31" s="750" t="str">
        <f>IF(Жвх.к!$J31=1,Жвх.к!B31,"")</f>
        <v/>
      </c>
      <c r="E31" s="749" t="str">
        <f>IF(Жвх.к!$J31=1,Жвх.к!C31,"")</f>
        <v/>
      </c>
      <c r="F31" s="749" t="str">
        <f>IF(Жвх.к!$J31=1,Жвх.к!D31,"")</f>
        <v/>
      </c>
      <c r="G31" s="749" t="str">
        <f>IF(Жвх.к!$J31=1,Жвх.к!E31,"")</f>
        <v/>
      </c>
      <c r="H31" s="751" t="s">
        <v>1808</v>
      </c>
      <c r="I31" s="633" t="s">
        <v>65</v>
      </c>
      <c r="J31" s="633" t="s">
        <v>65</v>
      </c>
      <c r="K31" s="386"/>
      <c r="L31" s="19">
        <f t="shared" si="0"/>
        <v>0</v>
      </c>
      <c r="M31" s="752" t="e">
        <f>VLOOKUP(F31,#REF!,#REF!)</f>
        <v>#REF!</v>
      </c>
      <c r="N31" s="681"/>
      <c r="O31" s="681"/>
    </row>
    <row r="32" spans="1:15" ht="15" customHeight="1" x14ac:dyDescent="0.25">
      <c r="A32" s="57">
        <v>30</v>
      </c>
      <c r="B32" s="635">
        <f>SUBTOTAL(9,$L$3:L32)</f>
        <v>12</v>
      </c>
      <c r="C32" s="749" t="str">
        <f>IF(Жвх.к!$J32=1,Жвх.к!A32,"")</f>
        <v/>
      </c>
      <c r="D32" s="750" t="str">
        <f>IF(Жвх.к!$J32=1,Жвх.к!B32,"")</f>
        <v/>
      </c>
      <c r="E32" s="749" t="str">
        <f>IF(Жвх.к!$J32=1,Жвх.к!C32,"")</f>
        <v/>
      </c>
      <c r="F32" s="749" t="str">
        <f>IF(Жвх.к!$J32=1,Жвх.к!D32,"")</f>
        <v/>
      </c>
      <c r="G32" s="749" t="str">
        <f>IF(Жвх.к!$J32=1,Жвх.к!E32,"")</f>
        <v/>
      </c>
      <c r="H32" s="751" t="s">
        <v>1808</v>
      </c>
      <c r="I32" s="633" t="s">
        <v>65</v>
      </c>
      <c r="J32" s="633" t="s">
        <v>65</v>
      </c>
      <c r="K32" s="386"/>
      <c r="L32" s="19">
        <f t="shared" si="0"/>
        <v>0</v>
      </c>
      <c r="M32" s="752" t="e">
        <f>VLOOKUP(F32,#REF!,#REF!)</f>
        <v>#REF!</v>
      </c>
      <c r="N32" s="681"/>
      <c r="O32" s="681"/>
    </row>
    <row r="33" spans="1:15" ht="15" customHeight="1" x14ac:dyDescent="0.25">
      <c r="A33" s="57">
        <v>31</v>
      </c>
      <c r="B33" s="635">
        <f>SUBTOTAL(9,$L$3:L33)</f>
        <v>12</v>
      </c>
      <c r="C33" s="749" t="str">
        <f>IF(Жвх.к!$J33=1,Жвх.к!A33,"")</f>
        <v/>
      </c>
      <c r="D33" s="750" t="str">
        <f>IF(Жвх.к!$J33=1,Жвх.к!B33,"")</f>
        <v/>
      </c>
      <c r="E33" s="749" t="str">
        <f>IF(Жвх.к!$J33=1,Жвх.к!C33,"")</f>
        <v/>
      </c>
      <c r="F33" s="749" t="str">
        <f>IF(Жвх.к!$J33=1,Жвх.к!D33,"")</f>
        <v/>
      </c>
      <c r="G33" s="749" t="str">
        <f>IF(Жвх.к!$J33=1,Жвх.к!E33,"")</f>
        <v/>
      </c>
      <c r="H33" s="751" t="s">
        <v>1808</v>
      </c>
      <c r="I33" s="633" t="s">
        <v>65</v>
      </c>
      <c r="J33" s="633" t="s">
        <v>65</v>
      </c>
      <c r="K33" s="386"/>
      <c r="L33" s="19">
        <f t="shared" si="0"/>
        <v>0</v>
      </c>
      <c r="M33" s="752" t="e">
        <f>VLOOKUP(F33,#REF!,#REF!)</f>
        <v>#REF!</v>
      </c>
      <c r="N33" s="681"/>
      <c r="O33" s="681"/>
    </row>
    <row r="34" spans="1:15" ht="15" customHeight="1" x14ac:dyDescent="0.25">
      <c r="A34" s="57">
        <v>32</v>
      </c>
      <c r="B34" s="635">
        <f>SUBTOTAL(9,$L$3:L34)</f>
        <v>12</v>
      </c>
      <c r="C34" s="749" t="str">
        <f>IF(Жвх.к!$J34=1,Жвх.к!A34,"")</f>
        <v/>
      </c>
      <c r="D34" s="750" t="str">
        <f>IF(Жвх.к!$J34=1,Жвх.к!B34,"")</f>
        <v/>
      </c>
      <c r="E34" s="749" t="str">
        <f>IF(Жвх.к!$J34=1,Жвх.к!C34,"")</f>
        <v/>
      </c>
      <c r="F34" s="749" t="str">
        <f>IF(Жвх.к!$J34=1,Жвх.к!D34,"")</f>
        <v/>
      </c>
      <c r="G34" s="749" t="str">
        <f>IF(Жвх.к!$J34=1,Жвх.к!E34,"")</f>
        <v/>
      </c>
      <c r="H34" s="751" t="s">
        <v>1808</v>
      </c>
      <c r="I34" s="633" t="s">
        <v>65</v>
      </c>
      <c r="J34" s="633" t="s">
        <v>65</v>
      </c>
      <c r="K34" s="386"/>
      <c r="L34" s="19">
        <f t="shared" si="0"/>
        <v>0</v>
      </c>
      <c r="M34" s="752" t="e">
        <f>VLOOKUP(F34,#REF!,#REF!)</f>
        <v>#REF!</v>
      </c>
      <c r="N34" s="681"/>
      <c r="O34" s="681"/>
    </row>
    <row r="35" spans="1:15" ht="15" customHeight="1" x14ac:dyDescent="0.25">
      <c r="A35" s="57">
        <v>33</v>
      </c>
      <c r="B35" s="635">
        <f>SUBTOTAL(9,$L$3:L35)</f>
        <v>12</v>
      </c>
      <c r="C35" s="749" t="str">
        <f>IF(Жвх.к!$J35=1,Жвх.к!A35,"")</f>
        <v/>
      </c>
      <c r="D35" s="750" t="str">
        <f>IF(Жвх.к!$J35=1,Жвх.к!B35,"")</f>
        <v/>
      </c>
      <c r="E35" s="749" t="str">
        <f>IF(Жвх.к!$J35=1,Жвх.к!C35,"")</f>
        <v/>
      </c>
      <c r="F35" s="749" t="str">
        <f>IF(Жвх.к!$J35=1,Жвх.к!D35,"")</f>
        <v/>
      </c>
      <c r="G35" s="749" t="str">
        <f>IF(Жвх.к!$J35=1,Жвх.к!E35,"")</f>
        <v/>
      </c>
      <c r="H35" s="751" t="s">
        <v>1808</v>
      </c>
      <c r="I35" s="633" t="s">
        <v>65</v>
      </c>
      <c r="J35" s="633" t="s">
        <v>65</v>
      </c>
      <c r="K35" s="386"/>
      <c r="L35" s="19">
        <f t="shared" si="0"/>
        <v>0</v>
      </c>
      <c r="M35" s="752" t="e">
        <f>VLOOKUP(F35,#REF!,#REF!)</f>
        <v>#REF!</v>
      </c>
      <c r="N35" s="681"/>
      <c r="O35" s="681"/>
    </row>
    <row r="36" spans="1:15" ht="15" customHeight="1" x14ac:dyDescent="0.25">
      <c r="A36" s="57">
        <v>34</v>
      </c>
      <c r="B36" s="635">
        <f>SUBTOTAL(9,$L$3:L36)</f>
        <v>12</v>
      </c>
      <c r="C36" s="749" t="str">
        <f>IF(Жвх.к!$J36=1,Жвх.к!A36,"")</f>
        <v/>
      </c>
      <c r="D36" s="750" t="str">
        <f>IF(Жвх.к!$J36=1,Жвх.к!B36,"")</f>
        <v/>
      </c>
      <c r="E36" s="749" t="str">
        <f>IF(Жвх.к!$J36=1,Жвх.к!C36,"")</f>
        <v/>
      </c>
      <c r="F36" s="749" t="str">
        <f>IF(Жвх.к!$J36=1,Жвх.к!D36,"")</f>
        <v/>
      </c>
      <c r="G36" s="749" t="str">
        <f>IF(Жвх.к!$J36=1,Жвх.к!E36,"")</f>
        <v/>
      </c>
      <c r="H36" s="751" t="s">
        <v>1808</v>
      </c>
      <c r="I36" s="633" t="s">
        <v>65</v>
      </c>
      <c r="J36" s="633" t="s">
        <v>65</v>
      </c>
      <c r="K36" s="386"/>
      <c r="L36" s="19">
        <f t="shared" si="0"/>
        <v>0</v>
      </c>
      <c r="M36" s="752" t="e">
        <f>VLOOKUP(F36,#REF!,#REF!)</f>
        <v>#REF!</v>
      </c>
      <c r="N36" s="681"/>
      <c r="O36" s="681"/>
    </row>
    <row r="37" spans="1:15" ht="66" x14ac:dyDescent="0.25">
      <c r="A37" s="57">
        <v>35</v>
      </c>
      <c r="B37" s="635">
        <f>SUBTOTAL(9,$L$3:L37)</f>
        <v>13</v>
      </c>
      <c r="C37" s="749">
        <f>IF(Жвх.к!$J37=1,Жвх.к!A37,"")</f>
        <v>45458</v>
      </c>
      <c r="D37" s="750" t="str">
        <f>IF(Жвх.к!$J37=1,Жвх.к!B37,"")</f>
        <v xml:space="preserve">Стойка </v>
      </c>
      <c r="E37" s="749" t="str">
        <f>IF(Жвх.к!$J37=1,Жвх.к!C37,"")</f>
        <v>4 шт.</v>
      </c>
      <c r="F37" s="749" t="str">
        <f>IF(Жвх.к!$J37=1,Жвх.к!D37,"")</f>
        <v>ЗАО "Митеп-Волга"</v>
      </c>
      <c r="G37" s="749" t="str">
        <f>IF(Жвх.к!$J37=1,Жвх.к!E37,"")</f>
        <v>Сертификат соответствия №РОСС BY.HB61.H30298 от 09.11.2021 сроком действия до 08.11.2024</v>
      </c>
      <c r="H37" s="751" t="s">
        <v>1808</v>
      </c>
      <c r="I37" s="633" t="s">
        <v>65</v>
      </c>
      <c r="J37" s="633" t="s">
        <v>65</v>
      </c>
      <c r="K37" s="386"/>
      <c r="L37" s="19">
        <f t="shared" si="0"/>
        <v>1</v>
      </c>
      <c r="M37" s="752"/>
      <c r="N37" s="681"/>
      <c r="O37" s="681"/>
    </row>
    <row r="38" spans="1:15" ht="39.6" x14ac:dyDescent="0.25">
      <c r="A38" s="57">
        <v>36</v>
      </c>
      <c r="B38" s="635">
        <f>SUBTOTAL(9,$L$3:L38)</f>
        <v>14</v>
      </c>
      <c r="C38" s="749">
        <f>IF(Жвх.к!$J38=1,Жвх.к!A38,"")</f>
        <v>45458</v>
      </c>
      <c r="D38" s="750" t="str">
        <f>IF(Жвх.к!$J38=1,Жвх.к!B38,"")</f>
        <v>Провод силовой с алюминиевой жилой и изоляцией из ПВХ пластиката</v>
      </c>
      <c r="E38" s="749" t="str">
        <f>IF(Жвх.к!$J38=1,Жвх.к!C38,"")</f>
        <v>26 м</v>
      </c>
      <c r="F38" s="749" t="str">
        <f>IF(Жвх.к!$J38=1,Жвх.к!D38,"")</f>
        <v>ООО «Тд «Электротехмонтаж»</v>
      </c>
      <c r="G38" s="749" t="str">
        <f>IF(Жвх.к!$J38=1,Жвх.к!E38,"")</f>
        <v>Накладная №811</v>
      </c>
      <c r="H38" s="751" t="s">
        <v>1808</v>
      </c>
      <c r="I38" s="633" t="s">
        <v>65</v>
      </c>
      <c r="J38" s="633" t="s">
        <v>65</v>
      </c>
      <c r="K38" s="386"/>
      <c r="L38" s="19">
        <f t="shared" si="0"/>
        <v>1</v>
      </c>
      <c r="M38" s="752"/>
      <c r="N38" s="681"/>
      <c r="O38" s="681"/>
    </row>
    <row r="39" spans="1:15" ht="15" customHeight="1" x14ac:dyDescent="0.25">
      <c r="A39" s="57">
        <v>37</v>
      </c>
      <c r="B39" s="635">
        <f>SUBTOTAL(9,$L$3:L39)</f>
        <v>14</v>
      </c>
      <c r="C39" s="749" t="str">
        <f>IF(Жвх.к!$J39=1,Жвх.к!A39,"")</f>
        <v/>
      </c>
      <c r="D39" s="750" t="str">
        <f>IF(Жвх.к!$J39=1,Жвх.к!B39,"")</f>
        <v/>
      </c>
      <c r="E39" s="749" t="str">
        <f>IF(Жвх.к!$J39=1,Жвх.к!C39,"")</f>
        <v/>
      </c>
      <c r="F39" s="749" t="str">
        <f>IF(Жвх.к!$J39=1,Жвх.к!D39,"")</f>
        <v/>
      </c>
      <c r="G39" s="749" t="str">
        <f>IF(Жвх.к!$J39=1,Жвх.к!E39,"")</f>
        <v/>
      </c>
      <c r="H39" s="751" t="s">
        <v>1808</v>
      </c>
      <c r="I39" s="633" t="s">
        <v>65</v>
      </c>
      <c r="J39" s="633" t="s">
        <v>65</v>
      </c>
      <c r="K39" s="386"/>
      <c r="L39" s="19">
        <f t="shared" si="0"/>
        <v>0</v>
      </c>
      <c r="M39" s="752" t="e">
        <f>VLOOKUP(F39,#REF!,#REF!)</f>
        <v>#REF!</v>
      </c>
      <c r="N39" s="681"/>
      <c r="O39" s="681"/>
    </row>
    <row r="40" spans="1:15" ht="15" customHeight="1" x14ac:dyDescent="0.25">
      <c r="A40" s="57">
        <v>38</v>
      </c>
      <c r="B40" s="635">
        <f>SUBTOTAL(9,$L$3:L40)</f>
        <v>14</v>
      </c>
      <c r="C40" s="749" t="str">
        <f>IF(Жвх.к!$J40=1,Жвх.к!A40,"")</f>
        <v/>
      </c>
      <c r="D40" s="750" t="str">
        <f>IF(Жвх.к!$J40=1,Жвх.к!B40,"")</f>
        <v/>
      </c>
      <c r="E40" s="749" t="str">
        <f>IF(Жвх.к!$J40=1,Жвх.к!C40,"")</f>
        <v/>
      </c>
      <c r="F40" s="749" t="str">
        <f>IF(Жвх.к!$J40=1,Жвх.к!D40,"")</f>
        <v/>
      </c>
      <c r="G40" s="749" t="str">
        <f>IF(Жвх.к!$J40=1,Жвх.к!E40,"")</f>
        <v/>
      </c>
      <c r="H40" s="751" t="s">
        <v>1808</v>
      </c>
      <c r="I40" s="633" t="s">
        <v>65</v>
      </c>
      <c r="J40" s="633" t="s">
        <v>65</v>
      </c>
      <c r="K40" s="386"/>
      <c r="L40" s="19">
        <f t="shared" si="0"/>
        <v>0</v>
      </c>
      <c r="M40" s="752" t="e">
        <f>VLOOKUP(F40,#REF!,#REF!)</f>
        <v>#REF!</v>
      </c>
      <c r="N40" s="681"/>
      <c r="O40" s="681"/>
    </row>
    <row r="41" spans="1:15" ht="15" customHeight="1" x14ac:dyDescent="0.25">
      <c r="A41" s="57">
        <v>39</v>
      </c>
      <c r="B41" s="635">
        <f>SUBTOTAL(9,$L$3:L41)</f>
        <v>14</v>
      </c>
      <c r="C41" s="749" t="str">
        <f>IF(Жвх.к!$J41=1,Жвх.к!A41,"")</f>
        <v/>
      </c>
      <c r="D41" s="750" t="str">
        <f>IF(Жвх.к!$J41=1,Жвх.к!B41,"")</f>
        <v/>
      </c>
      <c r="E41" s="749" t="str">
        <f>IF(Жвх.к!$J41=1,Жвх.к!C41,"")</f>
        <v/>
      </c>
      <c r="F41" s="749" t="str">
        <f>IF(Жвх.к!$J41=1,Жвх.к!D41,"")</f>
        <v/>
      </c>
      <c r="G41" s="749" t="str">
        <f>IF(Жвх.к!$J41=1,Жвх.к!E41,"")</f>
        <v/>
      </c>
      <c r="H41" s="751" t="s">
        <v>1808</v>
      </c>
      <c r="I41" s="633" t="s">
        <v>65</v>
      </c>
      <c r="J41" s="633" t="s">
        <v>65</v>
      </c>
      <c r="K41" s="386"/>
      <c r="L41" s="19">
        <f t="shared" si="0"/>
        <v>0</v>
      </c>
      <c r="M41" s="752" t="e">
        <f>VLOOKUP(F41,#REF!,#REF!)</f>
        <v>#REF!</v>
      </c>
      <c r="N41" s="681"/>
      <c r="O41" s="681"/>
    </row>
    <row r="42" spans="1:15" ht="15" customHeight="1" x14ac:dyDescent="0.25">
      <c r="A42" s="57">
        <v>40</v>
      </c>
      <c r="B42" s="635">
        <f>SUBTOTAL(9,$L$3:L42)</f>
        <v>14</v>
      </c>
      <c r="C42" s="749" t="str">
        <f>IF(Жвх.к!$J42=1,Жвх.к!A42,"")</f>
        <v/>
      </c>
      <c r="D42" s="750" t="str">
        <f>IF(Жвх.к!$J42=1,Жвх.к!B42,"")</f>
        <v/>
      </c>
      <c r="E42" s="749" t="str">
        <f>IF(Жвх.к!$J42=1,Жвх.к!C42,"")</f>
        <v/>
      </c>
      <c r="F42" s="749" t="str">
        <f>IF(Жвх.к!$J42=1,Жвх.к!D42,"")</f>
        <v/>
      </c>
      <c r="G42" s="749" t="str">
        <f>IF(Жвх.к!$J42=1,Жвх.к!E42,"")</f>
        <v/>
      </c>
      <c r="H42" s="751" t="s">
        <v>1808</v>
      </c>
      <c r="I42" s="633" t="s">
        <v>65</v>
      </c>
      <c r="J42" s="633" t="s">
        <v>65</v>
      </c>
      <c r="K42" s="386"/>
      <c r="L42" s="19">
        <f t="shared" si="0"/>
        <v>0</v>
      </c>
      <c r="M42" s="752" t="e">
        <f>VLOOKUP(F42,#REF!,#REF!)</f>
        <v>#REF!</v>
      </c>
      <c r="N42" s="681"/>
      <c r="O42" s="681"/>
    </row>
    <row r="43" spans="1:15" ht="15" customHeight="1" x14ac:dyDescent="0.25">
      <c r="A43" s="57">
        <v>41</v>
      </c>
      <c r="B43" s="635">
        <f>SUBTOTAL(9,$L$3:L43)</f>
        <v>14</v>
      </c>
      <c r="C43" s="749" t="str">
        <f>IF(Жвх.к!$J43=1,Жвх.к!A43,"")</f>
        <v/>
      </c>
      <c r="D43" s="750" t="str">
        <f>IF(Жвх.к!$J43=1,Жвх.к!B43,"")</f>
        <v/>
      </c>
      <c r="E43" s="749" t="str">
        <f>IF(Жвх.к!$J43=1,Жвх.к!C43,"")</f>
        <v/>
      </c>
      <c r="F43" s="749" t="str">
        <f>IF(Жвх.к!$J43=1,Жвх.к!D43,"")</f>
        <v/>
      </c>
      <c r="G43" s="749" t="str">
        <f>IF(Жвх.к!$J43=1,Жвх.к!E43,"")</f>
        <v/>
      </c>
      <c r="H43" s="751" t="s">
        <v>1808</v>
      </c>
      <c r="I43" s="633" t="s">
        <v>65</v>
      </c>
      <c r="J43" s="633" t="s">
        <v>65</v>
      </c>
      <c r="K43" s="386"/>
      <c r="L43" s="19">
        <f t="shared" si="0"/>
        <v>0</v>
      </c>
      <c r="M43" s="752" t="e">
        <f>VLOOKUP(F43,#REF!,#REF!)</f>
        <v>#REF!</v>
      </c>
      <c r="N43" s="681"/>
      <c r="O43" s="681"/>
    </row>
    <row r="44" spans="1:15" ht="15" customHeight="1" x14ac:dyDescent="0.25">
      <c r="A44" s="57">
        <v>42</v>
      </c>
      <c r="B44" s="635">
        <f>SUBTOTAL(9,$L$3:L44)</f>
        <v>14</v>
      </c>
      <c r="C44" s="749" t="str">
        <f>IF(Жвх.к!$J44=1,Жвх.к!A44,"")</f>
        <v/>
      </c>
      <c r="D44" s="750" t="str">
        <f>IF(Жвх.к!$J44=1,Жвх.к!B44,"")</f>
        <v/>
      </c>
      <c r="E44" s="749" t="str">
        <f>IF(Жвх.к!$J44=1,Жвх.к!C44,"")</f>
        <v/>
      </c>
      <c r="F44" s="749" t="str">
        <f>IF(Жвх.к!$J44=1,Жвх.к!D44,"")</f>
        <v/>
      </c>
      <c r="G44" s="749" t="str">
        <f>IF(Жвх.к!$J44=1,Жвх.к!E44,"")</f>
        <v/>
      </c>
      <c r="H44" s="751" t="s">
        <v>1808</v>
      </c>
      <c r="I44" s="633" t="s">
        <v>65</v>
      </c>
      <c r="J44" s="633" t="s">
        <v>65</v>
      </c>
      <c r="K44" s="386"/>
      <c r="L44" s="19">
        <f t="shared" si="0"/>
        <v>0</v>
      </c>
      <c r="M44" s="752" t="e">
        <f>VLOOKUP(F44,#REF!,#REF!)</f>
        <v>#REF!</v>
      </c>
      <c r="N44" s="681"/>
      <c r="O44" s="681"/>
    </row>
    <row r="45" spans="1:15" ht="15" customHeight="1" x14ac:dyDescent="0.25">
      <c r="A45" s="57">
        <v>43</v>
      </c>
      <c r="B45" s="635">
        <f>SUBTOTAL(9,$L$3:L45)</f>
        <v>14</v>
      </c>
      <c r="C45" s="749" t="str">
        <f>IF(Жвх.к!$J45=1,Жвх.к!A45,"")</f>
        <v/>
      </c>
      <c r="D45" s="750" t="str">
        <f>IF(Жвх.к!$J45=1,Жвх.к!B45,"")</f>
        <v/>
      </c>
      <c r="E45" s="749" t="str">
        <f>IF(Жвх.к!$J45=1,Жвх.к!C45,"")</f>
        <v/>
      </c>
      <c r="F45" s="749" t="str">
        <f>IF(Жвх.к!$J45=1,Жвх.к!D45,"")</f>
        <v/>
      </c>
      <c r="G45" s="749" t="str">
        <f>IF(Жвх.к!$J45=1,Жвх.к!E45,"")</f>
        <v/>
      </c>
      <c r="H45" s="751" t="s">
        <v>1808</v>
      </c>
      <c r="I45" s="633" t="s">
        <v>65</v>
      </c>
      <c r="J45" s="633" t="s">
        <v>65</v>
      </c>
      <c r="K45" s="386"/>
      <c r="L45" s="19">
        <f t="shared" si="0"/>
        <v>0</v>
      </c>
      <c r="M45" s="752" t="e">
        <f>VLOOKUP(F45,#REF!,#REF!)</f>
        <v>#REF!</v>
      </c>
      <c r="N45" s="681"/>
      <c r="O45" s="681"/>
    </row>
    <row r="46" spans="1:15" ht="15" customHeight="1" x14ac:dyDescent="0.25">
      <c r="A46" s="57">
        <v>44</v>
      </c>
      <c r="B46" s="635">
        <f>SUBTOTAL(9,$L$3:L46)</f>
        <v>14</v>
      </c>
      <c r="C46" s="749" t="str">
        <f>IF(Жвх.к!$J46=1,Жвх.к!A46,"")</f>
        <v/>
      </c>
      <c r="D46" s="750" t="str">
        <f>IF(Жвх.к!$J46=1,Жвх.к!B46,"")</f>
        <v/>
      </c>
      <c r="E46" s="749" t="str">
        <f>IF(Жвх.к!$J46=1,Жвх.к!C46,"")</f>
        <v/>
      </c>
      <c r="F46" s="749" t="str">
        <f>IF(Жвх.к!$J46=1,Жвх.к!D46,"")</f>
        <v/>
      </c>
      <c r="G46" s="749" t="str">
        <f>IF(Жвх.к!$J46=1,Жвх.к!E46,"")</f>
        <v/>
      </c>
      <c r="H46" s="751" t="s">
        <v>1808</v>
      </c>
      <c r="I46" s="633" t="s">
        <v>65</v>
      </c>
      <c r="J46" s="633" t="s">
        <v>65</v>
      </c>
      <c r="K46" s="386"/>
      <c r="L46" s="19">
        <f t="shared" si="0"/>
        <v>0</v>
      </c>
      <c r="M46" s="752" t="e">
        <f>VLOOKUP(F46,#REF!,#REF!)</f>
        <v>#REF!</v>
      </c>
      <c r="N46" s="681"/>
      <c r="O46" s="681"/>
    </row>
    <row r="47" spans="1:15" ht="15" customHeight="1" x14ac:dyDescent="0.25">
      <c r="A47" s="57">
        <v>45</v>
      </c>
      <c r="B47" s="635">
        <f>SUBTOTAL(9,$L$3:L47)</f>
        <v>14</v>
      </c>
      <c r="C47" s="749" t="str">
        <f>IF(Жвх.к!$J47=1,Жвх.к!A47,"")</f>
        <v/>
      </c>
      <c r="D47" s="750" t="str">
        <f>IF(Жвх.к!$J47=1,Жвх.к!B47,"")</f>
        <v/>
      </c>
      <c r="E47" s="749" t="str">
        <f>IF(Жвх.к!$J47=1,Жвх.к!C47,"")</f>
        <v/>
      </c>
      <c r="F47" s="749" t="str">
        <f>IF(Жвх.к!$J47=1,Жвх.к!D47,"")</f>
        <v/>
      </c>
      <c r="G47" s="749" t="str">
        <f>IF(Жвх.к!$J47=1,Жвх.к!E47,"")</f>
        <v/>
      </c>
      <c r="H47" s="751" t="s">
        <v>1808</v>
      </c>
      <c r="I47" s="633" t="s">
        <v>65</v>
      </c>
      <c r="J47" s="633" t="s">
        <v>65</v>
      </c>
      <c r="K47" s="386"/>
      <c r="L47" s="19">
        <f t="shared" si="0"/>
        <v>0</v>
      </c>
      <c r="M47" s="752" t="e">
        <f>VLOOKUP(F47,#REF!,#REF!)</f>
        <v>#REF!</v>
      </c>
      <c r="N47" s="681"/>
      <c r="O47" s="681"/>
    </row>
    <row r="48" spans="1:15" ht="15" customHeight="1" x14ac:dyDescent="0.25">
      <c r="A48" s="57">
        <v>46</v>
      </c>
      <c r="B48" s="635">
        <f>SUBTOTAL(9,$L$3:L48)</f>
        <v>14</v>
      </c>
      <c r="C48" s="749" t="str">
        <f>IF(Жвх.к!$J48=1,Жвх.к!A48,"")</f>
        <v/>
      </c>
      <c r="D48" s="750" t="str">
        <f>IF(Жвх.к!$J48=1,Жвх.к!B48,"")</f>
        <v/>
      </c>
      <c r="E48" s="749" t="str">
        <f>IF(Жвх.к!$J48=1,Жвх.к!C48,"")</f>
        <v/>
      </c>
      <c r="F48" s="749" t="str">
        <f>IF(Жвх.к!$J48=1,Жвх.к!D48,"")</f>
        <v/>
      </c>
      <c r="G48" s="749" t="str">
        <f>IF(Жвх.к!$J48=1,Жвх.к!E48,"")</f>
        <v/>
      </c>
      <c r="H48" s="751" t="s">
        <v>1808</v>
      </c>
      <c r="I48" s="633" t="s">
        <v>65</v>
      </c>
      <c r="J48" s="633" t="s">
        <v>65</v>
      </c>
      <c r="K48" s="386"/>
      <c r="L48" s="19">
        <f t="shared" si="0"/>
        <v>0</v>
      </c>
      <c r="M48" s="752" t="e">
        <f>VLOOKUP(F48,#REF!,#REF!)</f>
        <v>#REF!</v>
      </c>
      <c r="N48" s="681"/>
      <c r="O48" s="681"/>
    </row>
    <row r="49" spans="1:15" ht="18" x14ac:dyDescent="0.25">
      <c r="A49" s="57">
        <v>47</v>
      </c>
      <c r="B49" s="635">
        <f>SUBTOTAL(9,$L$3:L49)</f>
        <v>14</v>
      </c>
      <c r="C49" s="749" t="str">
        <f>IF(Жвх.к!$J49=1,Жвх.к!A49,"")</f>
        <v/>
      </c>
      <c r="D49" s="750" t="str">
        <f>IF(Жвх.к!$J49=1,Жвх.к!B49,"")</f>
        <v/>
      </c>
      <c r="E49" s="749" t="str">
        <f>IF(Жвх.к!$J49=1,Жвх.к!C49,"")</f>
        <v/>
      </c>
      <c r="F49" s="749" t="str">
        <f>IF(Жвх.к!$J49=1,Жвх.к!D49,"")</f>
        <v/>
      </c>
      <c r="G49" s="749" t="str">
        <f>IF(Жвх.к!$J49=1,Жвх.к!E49,"")</f>
        <v/>
      </c>
      <c r="H49" s="751" t="s">
        <v>1808</v>
      </c>
      <c r="I49" s="633" t="s">
        <v>65</v>
      </c>
      <c r="J49" s="633" t="s">
        <v>65</v>
      </c>
      <c r="K49" s="386"/>
      <c r="L49" s="19">
        <f t="shared" si="0"/>
        <v>0</v>
      </c>
      <c r="M49" s="752" t="e">
        <f>VLOOKUP(F49,#REF!,#REF!)</f>
        <v>#REF!</v>
      </c>
      <c r="N49" s="681"/>
      <c r="O49" s="681"/>
    </row>
    <row r="50" spans="1:15" ht="18" x14ac:dyDescent="0.25">
      <c r="A50" s="57">
        <v>48</v>
      </c>
      <c r="B50" s="635">
        <f>SUBTOTAL(9,$L$3:L50)</f>
        <v>14</v>
      </c>
      <c r="C50" s="749" t="str">
        <f>IF(Жвх.к!$J50=1,Жвх.к!A50,"")</f>
        <v/>
      </c>
      <c r="D50" s="750" t="str">
        <f>IF(Жвх.к!$J50=1,Жвх.к!B50,"")</f>
        <v/>
      </c>
      <c r="E50" s="749" t="str">
        <f>IF(Жвх.к!$J50=1,Жвх.к!C50,"")</f>
        <v/>
      </c>
      <c r="F50" s="749" t="str">
        <f>IF(Жвх.к!$J50=1,Жвх.к!D50,"")</f>
        <v/>
      </c>
      <c r="G50" s="749" t="str">
        <f>IF(Жвх.к!$J50=1,Жвх.к!E50,"")</f>
        <v/>
      </c>
      <c r="H50" s="751" t="s">
        <v>1808</v>
      </c>
      <c r="I50" s="633" t="s">
        <v>65</v>
      </c>
      <c r="J50" s="633" t="s">
        <v>65</v>
      </c>
      <c r="K50" s="386"/>
      <c r="L50" s="19">
        <f t="shared" si="0"/>
        <v>0</v>
      </c>
      <c r="M50" s="752" t="e">
        <f>VLOOKUP(F50,#REF!,#REF!)</f>
        <v>#REF!</v>
      </c>
      <c r="N50" s="681"/>
      <c r="O50" s="681"/>
    </row>
    <row r="51" spans="1:15" ht="15" customHeight="1" x14ac:dyDescent="0.25">
      <c r="A51" s="57">
        <v>49</v>
      </c>
      <c r="B51" s="635">
        <f>SUBTOTAL(9,$L$3:L51)</f>
        <v>14</v>
      </c>
      <c r="C51" s="749" t="str">
        <f>IF(Жвх.к!$J51=1,Жвх.к!A51,"")</f>
        <v/>
      </c>
      <c r="D51" s="750" t="str">
        <f>IF(Жвх.к!$J51=1,Жвх.к!B51,"")</f>
        <v/>
      </c>
      <c r="E51" s="749" t="str">
        <f>IF(Жвх.к!$J51=1,Жвх.к!C51,"")</f>
        <v/>
      </c>
      <c r="F51" s="749" t="str">
        <f>IF(Жвх.к!$J51=1,Жвх.к!D51,"")</f>
        <v/>
      </c>
      <c r="G51" s="749" t="str">
        <f>IF(Жвх.к!$J51=1,Жвх.к!E51,"")</f>
        <v/>
      </c>
      <c r="H51" s="751" t="s">
        <v>1808</v>
      </c>
      <c r="I51" s="633" t="s">
        <v>65</v>
      </c>
      <c r="J51" s="633" t="s">
        <v>65</v>
      </c>
      <c r="K51" s="386"/>
      <c r="L51" s="19">
        <f t="shared" si="0"/>
        <v>0</v>
      </c>
      <c r="M51" s="752" t="e">
        <f>VLOOKUP(F51,#REF!,#REF!)</f>
        <v>#REF!</v>
      </c>
      <c r="N51" s="681"/>
      <c r="O51" s="681"/>
    </row>
    <row r="52" spans="1:15" ht="15" customHeight="1" x14ac:dyDescent="0.25">
      <c r="A52" s="57">
        <v>50</v>
      </c>
      <c r="B52" s="635">
        <f>SUBTOTAL(9,$L$3:L52)</f>
        <v>14</v>
      </c>
      <c r="C52" s="749" t="str">
        <f>IF(Жвх.к!$J52=1,Жвх.к!A52,"")</f>
        <v/>
      </c>
      <c r="D52" s="750" t="str">
        <f>IF(Жвх.к!$J52=1,Жвх.к!B52,"")</f>
        <v/>
      </c>
      <c r="E52" s="749" t="str">
        <f>IF(Жвх.к!$J52=1,Жвх.к!C52,"")</f>
        <v/>
      </c>
      <c r="F52" s="749" t="str">
        <f>IF(Жвх.к!$J52=1,Жвх.к!D52,"")</f>
        <v/>
      </c>
      <c r="G52" s="749" t="str">
        <f>IF(Жвх.к!$J52=1,Жвх.к!E52,"")</f>
        <v/>
      </c>
      <c r="H52" s="751" t="s">
        <v>1808</v>
      </c>
      <c r="I52" s="633" t="s">
        <v>65</v>
      </c>
      <c r="J52" s="633" t="s">
        <v>65</v>
      </c>
      <c r="K52" s="386"/>
      <c r="L52" s="19">
        <f t="shared" si="0"/>
        <v>0</v>
      </c>
      <c r="M52" s="752" t="e">
        <f>VLOOKUP(F52,#REF!,#REF!)</f>
        <v>#REF!</v>
      </c>
      <c r="N52" s="681"/>
      <c r="O52" s="681"/>
    </row>
    <row r="53" spans="1:15" ht="15" customHeight="1" x14ac:dyDescent="0.25">
      <c r="A53" s="57">
        <v>51</v>
      </c>
      <c r="B53" s="635">
        <f>SUBTOTAL(9,$L$3:L53)</f>
        <v>14</v>
      </c>
      <c r="C53" s="749" t="str">
        <f>IF(Жвх.к!$J53=1,Жвх.к!A53,"")</f>
        <v/>
      </c>
      <c r="D53" s="750" t="str">
        <f>IF(Жвх.к!$J53=1,Жвх.к!B53,"")</f>
        <v/>
      </c>
      <c r="E53" s="749" t="str">
        <f>IF(Жвх.к!$J53=1,Жвх.к!C53,"")</f>
        <v/>
      </c>
      <c r="F53" s="749" t="str">
        <f>IF(Жвх.к!$J53=1,Жвх.к!D53,"")</f>
        <v/>
      </c>
      <c r="G53" s="749" t="str">
        <f>IF(Жвх.к!$J53=1,Жвх.к!E53,"")</f>
        <v/>
      </c>
      <c r="H53" s="751" t="s">
        <v>1808</v>
      </c>
      <c r="I53" s="633" t="s">
        <v>65</v>
      </c>
      <c r="J53" s="633" t="s">
        <v>65</v>
      </c>
      <c r="K53" s="386"/>
      <c r="L53" s="19">
        <f t="shared" si="0"/>
        <v>0</v>
      </c>
      <c r="M53" s="752" t="e">
        <f>VLOOKUP(F53,#REF!,#REF!)</f>
        <v>#REF!</v>
      </c>
      <c r="N53" s="681"/>
      <c r="O53" s="681"/>
    </row>
    <row r="54" spans="1:15" ht="15" customHeight="1" x14ac:dyDescent="0.25">
      <c r="A54" s="57">
        <v>52</v>
      </c>
      <c r="B54" s="635">
        <f>SUBTOTAL(9,$L$3:L54)</f>
        <v>14</v>
      </c>
      <c r="C54" s="749" t="str">
        <f>IF(Жвх.к!$J54=1,Жвх.к!A54,"")</f>
        <v/>
      </c>
      <c r="D54" s="750" t="str">
        <f>IF(Жвх.к!$J54=1,Жвх.к!B54,"")</f>
        <v/>
      </c>
      <c r="E54" s="749" t="str">
        <f>IF(Жвх.к!$J54=1,Жвх.к!C54,"")</f>
        <v/>
      </c>
      <c r="F54" s="749" t="str">
        <f>IF(Жвх.к!$J54=1,Жвх.к!D54,"")</f>
        <v/>
      </c>
      <c r="G54" s="749" t="str">
        <f>IF(Жвх.к!$J54=1,Жвх.к!E54,"")</f>
        <v/>
      </c>
      <c r="H54" s="751" t="s">
        <v>1808</v>
      </c>
      <c r="I54" s="633" t="s">
        <v>65</v>
      </c>
      <c r="J54" s="633" t="s">
        <v>65</v>
      </c>
      <c r="K54" s="386"/>
      <c r="L54" s="19">
        <f t="shared" si="0"/>
        <v>0</v>
      </c>
      <c r="M54" s="752" t="e">
        <f>VLOOKUP(F54,#REF!,#REF!)</f>
        <v>#REF!</v>
      </c>
      <c r="N54" s="681"/>
      <c r="O54" s="681"/>
    </row>
    <row r="55" spans="1:15" ht="18" x14ac:dyDescent="0.25">
      <c r="A55" s="57">
        <v>53</v>
      </c>
      <c r="B55" s="635">
        <f>SUBTOTAL(9,$L$3:L55)</f>
        <v>14</v>
      </c>
      <c r="C55" s="749" t="str">
        <f>IF(Жвх.к!$J55=1,Жвх.к!A55,"")</f>
        <v/>
      </c>
      <c r="D55" s="750" t="str">
        <f>IF(Жвх.к!$J55=1,Жвх.к!B55,"")</f>
        <v/>
      </c>
      <c r="E55" s="749" t="str">
        <f>IF(Жвх.к!$J55=1,Жвх.к!C55,"")</f>
        <v/>
      </c>
      <c r="F55" s="749" t="str">
        <f>IF(Жвх.к!$J55=1,Жвх.к!D55,"")</f>
        <v/>
      </c>
      <c r="G55" s="749" t="str">
        <f>IF(Жвх.к!$J55=1,Жвх.к!E55,"")</f>
        <v/>
      </c>
      <c r="H55" s="751" t="s">
        <v>1808</v>
      </c>
      <c r="I55" s="633" t="s">
        <v>65</v>
      </c>
      <c r="J55" s="633" t="s">
        <v>65</v>
      </c>
      <c r="K55" s="386"/>
      <c r="L55" s="19">
        <f t="shared" si="0"/>
        <v>0</v>
      </c>
      <c r="M55" s="752" t="e">
        <f>VLOOKUP(F55,#REF!,#REF!)</f>
        <v>#REF!</v>
      </c>
      <c r="N55" s="681"/>
      <c r="O55" s="681"/>
    </row>
    <row r="56" spans="1:15" ht="18" x14ac:dyDescent="0.25">
      <c r="A56" s="57">
        <v>54</v>
      </c>
      <c r="B56" s="635">
        <f>SUBTOTAL(9,$L$3:L56)</f>
        <v>14</v>
      </c>
      <c r="C56" s="749" t="str">
        <f>IF(Жвх.к!$J56=1,Жвх.к!A56,"")</f>
        <v/>
      </c>
      <c r="D56" s="750" t="str">
        <f>IF(Жвх.к!$J56=1,Жвх.к!B56,"")</f>
        <v/>
      </c>
      <c r="E56" s="749" t="str">
        <f>IF(Жвх.к!$J56=1,Жвх.к!C56,"")</f>
        <v/>
      </c>
      <c r="F56" s="749" t="str">
        <f>IF(Жвх.к!$J56=1,Жвх.к!D56,"")</f>
        <v/>
      </c>
      <c r="G56" s="749" t="str">
        <f>IF(Жвх.к!$J56=1,Жвх.к!E56,"")</f>
        <v/>
      </c>
      <c r="H56" s="751" t="s">
        <v>1808</v>
      </c>
      <c r="I56" s="633" t="s">
        <v>65</v>
      </c>
      <c r="J56" s="633" t="s">
        <v>65</v>
      </c>
      <c r="K56" s="386"/>
      <c r="L56" s="19">
        <f t="shared" si="0"/>
        <v>0</v>
      </c>
      <c r="M56" s="752" t="e">
        <f>VLOOKUP(F56,#REF!,#REF!)</f>
        <v>#REF!</v>
      </c>
      <c r="N56" s="681"/>
      <c r="O56" s="681"/>
    </row>
    <row r="57" spans="1:15" ht="18" x14ac:dyDescent="0.25">
      <c r="A57" s="57">
        <v>55</v>
      </c>
      <c r="B57" s="635">
        <f>SUBTOTAL(9,$L$3:L57)</f>
        <v>14</v>
      </c>
      <c r="C57" s="749" t="str">
        <f>IF(Жвх.к!$J57=1,Жвх.к!A57,"")</f>
        <v/>
      </c>
      <c r="D57" s="750" t="str">
        <f>IF(Жвх.к!$J57=1,Жвх.к!B57,"")</f>
        <v/>
      </c>
      <c r="E57" s="749" t="str">
        <f>IF(Жвх.к!$J57=1,Жвх.к!C57,"")</f>
        <v/>
      </c>
      <c r="F57" s="749" t="str">
        <f>IF(Жвх.к!$J57=1,Жвх.к!D57,"")</f>
        <v/>
      </c>
      <c r="G57" s="749" t="str">
        <f>IF(Жвх.к!$J57=1,Жвх.к!E57,"")</f>
        <v/>
      </c>
      <c r="H57" s="751" t="s">
        <v>1808</v>
      </c>
      <c r="I57" s="633" t="s">
        <v>65</v>
      </c>
      <c r="J57" s="633" t="s">
        <v>65</v>
      </c>
      <c r="K57" s="386"/>
      <c r="L57" s="19">
        <f t="shared" si="0"/>
        <v>0</v>
      </c>
      <c r="M57" s="752" t="e">
        <f>VLOOKUP(F57,#REF!,#REF!)</f>
        <v>#REF!</v>
      </c>
      <c r="N57" s="681"/>
      <c r="O57" s="681"/>
    </row>
    <row r="58" spans="1:15" ht="18" x14ac:dyDescent="0.25">
      <c r="A58" s="57">
        <v>56</v>
      </c>
      <c r="B58" s="635">
        <f>SUBTOTAL(9,$L$3:L58)</f>
        <v>14</v>
      </c>
      <c r="C58" s="749" t="str">
        <f>IF(Жвх.к!$J58=1,Жвх.к!A58,"")</f>
        <v/>
      </c>
      <c r="D58" s="750" t="str">
        <f>IF(Жвх.к!$J58=1,Жвх.к!B58,"")</f>
        <v/>
      </c>
      <c r="E58" s="749" t="str">
        <f>IF(Жвх.к!$J58=1,Жвх.к!C58,"")</f>
        <v/>
      </c>
      <c r="F58" s="749" t="str">
        <f>IF(Жвх.к!$J58=1,Жвх.к!D58,"")</f>
        <v/>
      </c>
      <c r="G58" s="749" t="str">
        <f>IF(Жвх.к!$J58=1,Жвх.к!E58,"")</f>
        <v/>
      </c>
      <c r="H58" s="751" t="s">
        <v>1808</v>
      </c>
      <c r="I58" s="633" t="s">
        <v>65</v>
      </c>
      <c r="J58" s="633" t="s">
        <v>65</v>
      </c>
      <c r="K58" s="386"/>
      <c r="L58" s="19">
        <f t="shared" si="0"/>
        <v>0</v>
      </c>
      <c r="M58" s="752" t="e">
        <f>VLOOKUP(F58,#REF!,#REF!)</f>
        <v>#REF!</v>
      </c>
      <c r="N58" s="681"/>
      <c r="O58" s="681"/>
    </row>
    <row r="59" spans="1:15" ht="18" x14ac:dyDescent="0.25">
      <c r="A59" s="57">
        <v>57</v>
      </c>
      <c r="B59" s="635">
        <f>SUBTOTAL(9,$L$3:L59)</f>
        <v>14</v>
      </c>
      <c r="C59" s="749" t="str">
        <f>IF(Жвх.к!$J59=1,Жвх.к!A59,"")</f>
        <v/>
      </c>
      <c r="D59" s="750" t="str">
        <f>IF(Жвх.к!$J59=1,Жвх.к!B59,"")</f>
        <v/>
      </c>
      <c r="E59" s="749" t="str">
        <f>IF(Жвх.к!$J59=1,Жвх.к!C59,"")</f>
        <v/>
      </c>
      <c r="F59" s="749" t="str">
        <f>IF(Жвх.к!$J59=1,Жвх.к!D59,"")</f>
        <v/>
      </c>
      <c r="G59" s="749" t="str">
        <f>IF(Жвх.к!$J59=1,Жвх.к!E59,"")</f>
        <v/>
      </c>
      <c r="H59" s="751" t="s">
        <v>1808</v>
      </c>
      <c r="I59" s="633" t="s">
        <v>65</v>
      </c>
      <c r="J59" s="633" t="s">
        <v>65</v>
      </c>
      <c r="K59" s="386"/>
      <c r="L59" s="19">
        <f t="shared" si="0"/>
        <v>0</v>
      </c>
      <c r="M59" s="752" t="e">
        <f>VLOOKUP(F59,#REF!,#REF!)</f>
        <v>#REF!</v>
      </c>
      <c r="N59" s="681"/>
      <c r="O59" s="681"/>
    </row>
    <row r="60" spans="1:15" s="166" customFormat="1" ht="18" x14ac:dyDescent="0.25">
      <c r="A60" s="57">
        <v>58</v>
      </c>
      <c r="B60" s="635">
        <f>SUBTOTAL(9,$L$3:L60)</f>
        <v>14</v>
      </c>
      <c r="C60" s="749" t="str">
        <f>IF(Жвх.к!$J60=1,Жвх.к!A60,"")</f>
        <v/>
      </c>
      <c r="D60" s="750" t="str">
        <f>IF(Жвх.к!$J60=1,Жвх.к!B60,"")</f>
        <v/>
      </c>
      <c r="E60" s="749" t="str">
        <f>IF(Жвх.к!$J60=1,Жвх.к!C60,"")</f>
        <v/>
      </c>
      <c r="F60" s="749" t="str">
        <f>IF(Жвх.к!$J60=1,Жвх.к!D60,"")</f>
        <v/>
      </c>
      <c r="G60" s="749" t="str">
        <f>IF(Жвх.к!$J60=1,Жвх.к!E60,"")</f>
        <v/>
      </c>
      <c r="H60" s="751" t="s">
        <v>1808</v>
      </c>
      <c r="I60" s="633" t="s">
        <v>65</v>
      </c>
      <c r="J60" s="633" t="s">
        <v>65</v>
      </c>
      <c r="K60" s="386"/>
      <c r="L60" s="19">
        <f t="shared" si="0"/>
        <v>0</v>
      </c>
      <c r="M60" s="752" t="e">
        <f>VLOOKUP(F60,#REF!,#REF!)</f>
        <v>#REF!</v>
      </c>
      <c r="N60" s="681"/>
      <c r="O60" s="681"/>
    </row>
    <row r="61" spans="1:15" s="166" customFormat="1" ht="18" x14ac:dyDescent="0.25">
      <c r="A61" s="57">
        <v>59</v>
      </c>
      <c r="B61" s="635">
        <f>SUBTOTAL(9,$L$3:L61)</f>
        <v>14</v>
      </c>
      <c r="C61" s="749" t="str">
        <f>IF(Жвх.к!$J61=1,Жвх.к!A61,"")</f>
        <v/>
      </c>
      <c r="D61" s="750" t="str">
        <f>IF(Жвх.к!$J61=1,Жвх.к!B61,"")</f>
        <v/>
      </c>
      <c r="E61" s="749" t="str">
        <f>IF(Жвх.к!$J61=1,Жвх.к!C61,"")</f>
        <v/>
      </c>
      <c r="F61" s="749" t="str">
        <f>IF(Жвх.к!$J61=1,Жвх.к!D61,"")</f>
        <v/>
      </c>
      <c r="G61" s="749" t="str">
        <f>IF(Жвх.к!$J61=1,Жвх.к!E61,"")</f>
        <v/>
      </c>
      <c r="H61" s="751" t="s">
        <v>1808</v>
      </c>
      <c r="I61" s="633" t="s">
        <v>65</v>
      </c>
      <c r="J61" s="633" t="s">
        <v>65</v>
      </c>
      <c r="K61" s="386"/>
      <c r="L61" s="19">
        <f t="shared" si="0"/>
        <v>0</v>
      </c>
      <c r="M61" s="752" t="e">
        <f>VLOOKUP(F61,#REF!,#REF!)</f>
        <v>#REF!</v>
      </c>
      <c r="N61" s="681" t="s">
        <v>1809</v>
      </c>
      <c r="O61" s="681"/>
    </row>
    <row r="62" spans="1:15" s="166" customFormat="1" ht="18" x14ac:dyDescent="0.25">
      <c r="A62" s="57">
        <v>60</v>
      </c>
      <c r="B62" s="635">
        <f>SUBTOTAL(9,$L$3:L62)</f>
        <v>14</v>
      </c>
      <c r="C62" s="749" t="str">
        <f>IF(Жвх.к!$J62=1,Жвх.к!A62,"")</f>
        <v/>
      </c>
      <c r="D62" s="750" t="str">
        <f>IF(Жвх.к!$J62=1,Жвх.к!B62,"")</f>
        <v/>
      </c>
      <c r="E62" s="749" t="str">
        <f>IF(Жвх.к!$J62=1,Жвх.к!C62,"")</f>
        <v/>
      </c>
      <c r="F62" s="749" t="str">
        <f>IF(Жвх.к!$J62=1,Жвх.к!D62,"")</f>
        <v/>
      </c>
      <c r="G62" s="749" t="str">
        <f>IF(Жвх.к!$J62=1,Жвх.к!E62,"")</f>
        <v/>
      </c>
      <c r="H62" s="751" t="s">
        <v>1808</v>
      </c>
      <c r="I62" s="633" t="s">
        <v>65</v>
      </c>
      <c r="J62" s="633" t="s">
        <v>65</v>
      </c>
      <c r="K62" s="386"/>
      <c r="L62" s="19">
        <f t="shared" si="0"/>
        <v>0</v>
      </c>
      <c r="M62" s="752" t="e">
        <f>VLOOKUP(F62,#REF!,#REF!)</f>
        <v>#REF!</v>
      </c>
      <c r="N62" s="681" t="s">
        <v>1809</v>
      </c>
      <c r="O62" s="681"/>
    </row>
    <row r="63" spans="1:15" x14ac:dyDescent="0.25">
      <c r="A63" s="57">
        <v>61</v>
      </c>
      <c r="B63" s="635">
        <f>SUBTOTAL(9,$L$3:L63)</f>
        <v>14</v>
      </c>
      <c r="C63" s="749" t="str">
        <f>IF(Жвх.к!$J63=1,Жвх.к!A63,"")</f>
        <v/>
      </c>
      <c r="D63" s="750" t="str">
        <f>IF(Жвх.к!$J63=1,Жвх.к!B63,"")</f>
        <v/>
      </c>
      <c r="E63" s="749" t="str">
        <f>IF(Жвх.к!$J63=1,Жвх.к!C63,"")</f>
        <v/>
      </c>
      <c r="F63" s="749" t="str">
        <f>IF(Жвх.к!$J63=1,Жвх.к!D63,"")</f>
        <v/>
      </c>
      <c r="G63" s="749" t="str">
        <f>IF(Жвх.к!$J63=1,Жвх.к!E63,"")</f>
        <v/>
      </c>
      <c r="H63" s="751" t="s">
        <v>1808</v>
      </c>
      <c r="I63" s="633" t="s">
        <v>65</v>
      </c>
      <c r="J63" s="633" t="s">
        <v>65</v>
      </c>
      <c r="K63" s="386"/>
      <c r="L63" s="19">
        <f t="shared" si="0"/>
        <v>0</v>
      </c>
      <c r="M63" s="752" t="e">
        <f>VLOOKUP(F63,#REF!,#REF!)</f>
        <v>#REF!</v>
      </c>
    </row>
    <row r="64" spans="1:15" x14ac:dyDescent="0.25">
      <c r="A64" s="57">
        <v>62</v>
      </c>
      <c r="B64" s="635">
        <f>SUBTOTAL(9,$L$3:L64)</f>
        <v>14</v>
      </c>
      <c r="C64" s="749" t="str">
        <f>IF(Жвх.к!$J64=1,Жвх.к!A64,"")</f>
        <v/>
      </c>
      <c r="D64" s="750" t="str">
        <f>IF(Жвх.к!$J64=1,Жвх.к!B64,"")</f>
        <v/>
      </c>
      <c r="E64" s="749" t="str">
        <f>IF(Жвх.к!$J64=1,Жвх.к!C64,"")</f>
        <v/>
      </c>
      <c r="F64" s="749" t="str">
        <f>IF(Жвх.к!$J64=1,Жвх.к!D64,"")</f>
        <v/>
      </c>
      <c r="G64" s="749" t="str">
        <f>IF(Жвх.к!$J64=1,Жвх.к!E64,"")</f>
        <v/>
      </c>
      <c r="H64" s="751" t="s">
        <v>1808</v>
      </c>
      <c r="I64" s="633" t="s">
        <v>65</v>
      </c>
      <c r="J64" s="633" t="s">
        <v>65</v>
      </c>
      <c r="K64" s="386"/>
      <c r="L64" s="19">
        <f t="shared" si="0"/>
        <v>0</v>
      </c>
      <c r="M64" s="752" t="e">
        <f>VLOOKUP(F64,#REF!,#REF!)</f>
        <v>#REF!</v>
      </c>
    </row>
    <row r="65" spans="1:13" x14ac:dyDescent="0.25">
      <c r="A65" s="57">
        <v>63</v>
      </c>
      <c r="B65" s="635">
        <f>SUBTOTAL(9,$L$3:L65)</f>
        <v>14</v>
      </c>
      <c r="C65" s="749" t="str">
        <f>IF(Жвх.к!$J65=1,Жвх.к!A65,"")</f>
        <v/>
      </c>
      <c r="D65" s="750" t="str">
        <f>IF(Жвх.к!$J65=1,Жвх.к!B65,"")</f>
        <v/>
      </c>
      <c r="E65" s="749" t="str">
        <f>IF(Жвх.к!$J65=1,Жвх.к!C65,"")</f>
        <v/>
      </c>
      <c r="F65" s="749" t="str">
        <f>IF(Жвх.к!$J65=1,Жвх.к!D65,"")</f>
        <v/>
      </c>
      <c r="G65" s="749" t="str">
        <f>IF(Жвх.к!$J65=1,Жвх.к!E65,"")</f>
        <v/>
      </c>
      <c r="H65" s="751" t="s">
        <v>1808</v>
      </c>
      <c r="I65" s="633" t="s">
        <v>65</v>
      </c>
      <c r="J65" s="633" t="s">
        <v>65</v>
      </c>
      <c r="K65" s="386"/>
      <c r="L65" s="19">
        <f t="shared" si="0"/>
        <v>0</v>
      </c>
      <c r="M65" s="752" t="e">
        <f>VLOOKUP(F65,#REF!,#REF!)</f>
        <v>#REF!</v>
      </c>
    </row>
    <row r="66" spans="1:13" x14ac:dyDescent="0.25">
      <c r="A66" s="57">
        <v>64</v>
      </c>
      <c r="B66" s="635">
        <f>SUBTOTAL(9,$L$3:L66)</f>
        <v>14</v>
      </c>
      <c r="C66" s="749" t="str">
        <f>IF(Жвх.к!$J66=1,Жвх.к!A66,"")</f>
        <v/>
      </c>
      <c r="D66" s="750" t="str">
        <f>IF(Жвх.к!$J66=1,Жвх.к!B66,"")</f>
        <v/>
      </c>
      <c r="E66" s="749" t="str">
        <f>IF(Жвх.к!$J66=1,Жвх.к!C66,"")</f>
        <v/>
      </c>
      <c r="F66" s="749" t="str">
        <f>IF(Жвх.к!$J66=1,Жвх.к!D66,"")</f>
        <v/>
      </c>
      <c r="G66" s="749" t="str">
        <f>IF(Жвх.к!$J66=1,Жвх.к!E66,"")</f>
        <v/>
      </c>
      <c r="H66" s="751" t="s">
        <v>1808</v>
      </c>
      <c r="I66" s="633" t="s">
        <v>65</v>
      </c>
      <c r="J66" s="633" t="s">
        <v>65</v>
      </c>
      <c r="K66" s="386"/>
      <c r="L66" s="19">
        <f t="shared" si="0"/>
        <v>0</v>
      </c>
      <c r="M66" s="752" t="e">
        <f>VLOOKUP(F66,#REF!,#REF!)</f>
        <v>#REF!</v>
      </c>
    </row>
    <row r="67" spans="1:13" x14ac:dyDescent="0.25">
      <c r="A67" s="57">
        <v>65</v>
      </c>
      <c r="B67" s="635">
        <f>SUBTOTAL(9,$L$3:L67)</f>
        <v>14</v>
      </c>
      <c r="C67" s="749" t="str">
        <f>IF(Жвх.к!$J67=1,Жвх.к!A67,"")</f>
        <v/>
      </c>
      <c r="D67" s="750" t="str">
        <f>IF(Жвх.к!$J67=1,Жвх.к!B67,"")</f>
        <v/>
      </c>
      <c r="E67" s="749" t="str">
        <f>IF(Жвх.к!$J67=1,Жвх.к!C67,"")</f>
        <v/>
      </c>
      <c r="F67" s="749" t="str">
        <f>IF(Жвх.к!$J67=1,Жвх.к!D67,"")</f>
        <v/>
      </c>
      <c r="G67" s="749" t="str">
        <f>IF(Жвх.к!$J67=1,Жвх.к!E67,"")</f>
        <v/>
      </c>
      <c r="H67" s="751" t="s">
        <v>1808</v>
      </c>
      <c r="I67" s="633" t="s">
        <v>65</v>
      </c>
      <c r="J67" s="633" t="s">
        <v>65</v>
      </c>
      <c r="K67" s="386"/>
      <c r="L67" s="19">
        <f t="shared" si="0"/>
        <v>0</v>
      </c>
      <c r="M67" s="752" t="e">
        <f>VLOOKUP(F67,#REF!,#REF!)</f>
        <v>#REF!</v>
      </c>
    </row>
    <row r="68" spans="1:13" x14ac:dyDescent="0.25">
      <c r="A68" s="57">
        <v>66</v>
      </c>
      <c r="B68" s="635">
        <f>SUBTOTAL(9,$L$3:L68)</f>
        <v>14</v>
      </c>
      <c r="C68" s="749" t="str">
        <f>IF(Жвх.к!$J68=1,Жвх.к!A68,"")</f>
        <v/>
      </c>
      <c r="D68" s="750" t="str">
        <f>IF(Жвх.к!$J68=1,Жвх.к!B68,"")</f>
        <v/>
      </c>
      <c r="E68" s="749" t="str">
        <f>IF(Жвх.к!$J68=1,Жвх.к!C68,"")</f>
        <v/>
      </c>
      <c r="F68" s="749" t="str">
        <f>IF(Жвх.к!$J68=1,Жвх.к!D68,"")</f>
        <v/>
      </c>
      <c r="G68" s="749" t="str">
        <f>IF(Жвх.к!$J68=1,Жвх.к!E68,"")</f>
        <v/>
      </c>
      <c r="H68" s="751" t="s">
        <v>1808</v>
      </c>
      <c r="I68" s="633" t="s">
        <v>65</v>
      </c>
      <c r="J68" s="633" t="s">
        <v>65</v>
      </c>
      <c r="K68" s="386"/>
      <c r="L68" s="19">
        <f t="shared" ref="L68:L84" si="1">IF(C68="",0,1)</f>
        <v>0</v>
      </c>
      <c r="M68" s="752" t="e">
        <f>VLOOKUP(F68,#REF!,#REF!)</f>
        <v>#REF!</v>
      </c>
    </row>
    <row r="69" spans="1:13" x14ac:dyDescent="0.25">
      <c r="A69" s="57">
        <v>67</v>
      </c>
      <c r="B69" s="635">
        <f>SUBTOTAL(9,$L$3:L69)</f>
        <v>14</v>
      </c>
      <c r="C69" s="749" t="str">
        <f>IF(Жвх.к!$J69=1,Жвх.к!A69,"")</f>
        <v/>
      </c>
      <c r="D69" s="750" t="str">
        <f>IF(Жвх.к!$J69=1,Жвх.к!B69,"")</f>
        <v/>
      </c>
      <c r="E69" s="749" t="str">
        <f>IF(Жвх.к!$J69=1,Жвх.к!C69,"")</f>
        <v/>
      </c>
      <c r="F69" s="749" t="str">
        <f>IF(Жвх.к!$J69=1,Жвх.к!D69,"")</f>
        <v/>
      </c>
      <c r="G69" s="749" t="str">
        <f>IF(Жвх.к!$J69=1,Жвх.к!E69,"")</f>
        <v/>
      </c>
      <c r="H69" s="751" t="s">
        <v>1808</v>
      </c>
      <c r="I69" s="633" t="s">
        <v>65</v>
      </c>
      <c r="J69" s="633" t="s">
        <v>65</v>
      </c>
      <c r="K69" s="386"/>
      <c r="L69" s="19">
        <f t="shared" si="1"/>
        <v>0</v>
      </c>
      <c r="M69" s="752" t="e">
        <f>VLOOKUP(F69,#REF!,#REF!)</f>
        <v>#REF!</v>
      </c>
    </row>
    <row r="70" spans="1:13" x14ac:dyDescent="0.25">
      <c r="A70" s="57">
        <v>68</v>
      </c>
      <c r="B70" s="635">
        <f>SUBTOTAL(9,$L$3:L70)</f>
        <v>14</v>
      </c>
      <c r="C70" s="749" t="str">
        <f>IF(Жвх.к!$J70=1,Жвх.к!A70,"")</f>
        <v/>
      </c>
      <c r="D70" s="750" t="str">
        <f>IF(Жвх.к!$J70=1,Жвх.к!B70,"")</f>
        <v/>
      </c>
      <c r="E70" s="749" t="str">
        <f>IF(Жвх.к!$J70=1,Жвх.к!C70,"")</f>
        <v/>
      </c>
      <c r="F70" s="749" t="str">
        <f>IF(Жвх.к!$J70=1,Жвх.к!D70,"")</f>
        <v/>
      </c>
      <c r="G70" s="749" t="str">
        <f>IF(Жвх.к!$J70=1,Жвх.к!E70,"")</f>
        <v/>
      </c>
      <c r="H70" s="751" t="s">
        <v>1808</v>
      </c>
      <c r="I70" s="633" t="s">
        <v>65</v>
      </c>
      <c r="J70" s="633" t="s">
        <v>65</v>
      </c>
      <c r="K70" s="386"/>
      <c r="L70" s="19">
        <f t="shared" si="1"/>
        <v>0</v>
      </c>
      <c r="M70" s="752" t="e">
        <f>VLOOKUP(F70,#REF!,#REF!)</f>
        <v>#REF!</v>
      </c>
    </row>
    <row r="71" spans="1:13" x14ac:dyDescent="0.25">
      <c r="A71" s="57">
        <v>69</v>
      </c>
      <c r="B71" s="635">
        <f>SUBTOTAL(9,$L$3:L71)</f>
        <v>14</v>
      </c>
      <c r="C71" s="749" t="str">
        <f>IF(Жвх.к!$J71=1,Жвх.к!A71,"")</f>
        <v/>
      </c>
      <c r="D71" s="750" t="str">
        <f>IF(Жвх.к!$J71=1,Жвх.к!B71,"")</f>
        <v/>
      </c>
      <c r="E71" s="749" t="str">
        <f>IF(Жвх.к!$J71=1,Жвх.к!C71,"")</f>
        <v/>
      </c>
      <c r="F71" s="749" t="str">
        <f>IF(Жвх.к!$J71=1,Жвх.к!D71,"")</f>
        <v/>
      </c>
      <c r="G71" s="749" t="str">
        <f>IF(Жвх.к!$J71=1,Жвх.к!E71,"")</f>
        <v/>
      </c>
      <c r="H71" s="751" t="s">
        <v>1808</v>
      </c>
      <c r="I71" s="633" t="s">
        <v>65</v>
      </c>
      <c r="J71" s="633" t="s">
        <v>65</v>
      </c>
      <c r="K71" s="386"/>
      <c r="L71" s="19">
        <f t="shared" si="1"/>
        <v>0</v>
      </c>
      <c r="M71" s="752" t="e">
        <f>VLOOKUP(F71,#REF!,#REF!)</f>
        <v>#REF!</v>
      </c>
    </row>
    <row r="72" spans="1:13" x14ac:dyDescent="0.25">
      <c r="A72" s="57">
        <v>70</v>
      </c>
      <c r="B72" s="635">
        <f>SUBTOTAL(9,$L$3:L72)</f>
        <v>14</v>
      </c>
      <c r="C72" s="749" t="str">
        <f>IF(Жвх.к!$J72=1,Жвх.к!A72,"")</f>
        <v/>
      </c>
      <c r="D72" s="750" t="str">
        <f>IF(Жвх.к!$J72=1,Жвх.к!B72,"")</f>
        <v/>
      </c>
      <c r="E72" s="749" t="str">
        <f>IF(Жвх.к!$J72=1,Жвх.к!C72,"")</f>
        <v/>
      </c>
      <c r="F72" s="749" t="str">
        <f>IF(Жвх.к!$J72=1,Жвх.к!D72,"")</f>
        <v/>
      </c>
      <c r="G72" s="749" t="str">
        <f>IF(Жвх.к!$J72=1,Жвх.к!E72,"")</f>
        <v/>
      </c>
      <c r="H72" s="751" t="s">
        <v>1808</v>
      </c>
      <c r="I72" s="633" t="s">
        <v>65</v>
      </c>
      <c r="J72" s="633" t="s">
        <v>65</v>
      </c>
      <c r="K72" s="386"/>
      <c r="L72" s="19">
        <f t="shared" si="1"/>
        <v>0</v>
      </c>
      <c r="M72" s="752" t="e">
        <f>VLOOKUP(F72,#REF!,#REF!)</f>
        <v>#REF!</v>
      </c>
    </row>
    <row r="73" spans="1:13" x14ac:dyDescent="0.25">
      <c r="A73" s="57">
        <v>71</v>
      </c>
      <c r="B73" s="635">
        <f>SUBTOTAL(9,$L$3:L73)</f>
        <v>14</v>
      </c>
      <c r="C73" s="749" t="str">
        <f>IF(Жвх.к!$J73=1,Жвх.к!A73,"")</f>
        <v/>
      </c>
      <c r="D73" s="750" t="str">
        <f>IF(Жвх.к!$J73=1,Жвх.к!B73,"")</f>
        <v/>
      </c>
      <c r="E73" s="749" t="str">
        <f>IF(Жвх.к!$J73=1,Жвх.к!C73,"")</f>
        <v/>
      </c>
      <c r="F73" s="749" t="str">
        <f>IF(Жвх.к!$J73=1,Жвх.к!D73,"")</f>
        <v/>
      </c>
      <c r="G73" s="749" t="str">
        <f>IF(Жвх.к!$J73=1,Жвх.к!E73,"")</f>
        <v/>
      </c>
      <c r="H73" s="751" t="s">
        <v>1808</v>
      </c>
      <c r="I73" s="633" t="s">
        <v>65</v>
      </c>
      <c r="J73" s="633" t="s">
        <v>65</v>
      </c>
      <c r="K73" s="386"/>
      <c r="L73" s="19">
        <f t="shared" si="1"/>
        <v>0</v>
      </c>
      <c r="M73" s="752" t="e">
        <f>VLOOKUP(F73,#REF!,#REF!)</f>
        <v>#REF!</v>
      </c>
    </row>
    <row r="74" spans="1:13" x14ac:dyDescent="0.25">
      <c r="A74" s="57">
        <v>72</v>
      </c>
      <c r="B74" s="635">
        <f>SUBTOTAL(9,$L$3:L74)</f>
        <v>14</v>
      </c>
      <c r="C74" s="749" t="str">
        <f>IF(Жвх.к!$J74=1,Жвх.к!A74,"")</f>
        <v/>
      </c>
      <c r="D74" s="750" t="str">
        <f>IF(Жвх.к!$J74=1,Жвх.к!B74,"")</f>
        <v/>
      </c>
      <c r="E74" s="749" t="str">
        <f>IF(Жвх.к!$J74=1,Жвх.к!C74,"")</f>
        <v/>
      </c>
      <c r="F74" s="749" t="str">
        <f>IF(Жвх.к!$J74=1,Жвх.к!D74,"")</f>
        <v/>
      </c>
      <c r="G74" s="749" t="str">
        <f>IF(Жвх.к!$J74=1,Жвх.к!E74,"")</f>
        <v/>
      </c>
      <c r="H74" s="751" t="s">
        <v>1808</v>
      </c>
      <c r="I74" s="633" t="s">
        <v>65</v>
      </c>
      <c r="J74" s="633" t="s">
        <v>65</v>
      </c>
      <c r="K74" s="386"/>
      <c r="L74" s="19">
        <f t="shared" si="1"/>
        <v>0</v>
      </c>
      <c r="M74" s="752" t="e">
        <f>VLOOKUP(F74,#REF!,#REF!)</f>
        <v>#REF!</v>
      </c>
    </row>
    <row r="75" spans="1:13" x14ac:dyDescent="0.25">
      <c r="A75" s="57">
        <v>73</v>
      </c>
      <c r="B75" s="635">
        <f>SUBTOTAL(9,$L$3:L75)</f>
        <v>14</v>
      </c>
      <c r="C75" s="749" t="str">
        <f>IF(Жвх.к!$J75=1,Жвх.к!A75,"")</f>
        <v/>
      </c>
      <c r="D75" s="750" t="str">
        <f>IF(Жвх.к!$J75=1,Жвх.к!B75,"")</f>
        <v/>
      </c>
      <c r="E75" s="749" t="str">
        <f>IF(Жвх.к!$J75=1,Жвх.к!C75,"")</f>
        <v/>
      </c>
      <c r="F75" s="749" t="str">
        <f>IF(Жвх.к!$J75=1,Жвх.к!D75,"")</f>
        <v/>
      </c>
      <c r="G75" s="749" t="str">
        <f>IF(Жвх.к!$J75=1,Жвх.к!E75,"")</f>
        <v/>
      </c>
      <c r="H75" s="751" t="s">
        <v>1808</v>
      </c>
      <c r="I75" s="633" t="s">
        <v>65</v>
      </c>
      <c r="J75" s="633" t="s">
        <v>65</v>
      </c>
      <c r="K75" s="386"/>
      <c r="L75" s="19">
        <f t="shared" si="1"/>
        <v>0</v>
      </c>
      <c r="M75" s="752" t="e">
        <f>VLOOKUP(F75,#REF!,#REF!)</f>
        <v>#REF!</v>
      </c>
    </row>
    <row r="76" spans="1:13" x14ac:dyDescent="0.25">
      <c r="A76" s="57">
        <v>74</v>
      </c>
      <c r="B76" s="635">
        <f>SUBTOTAL(9,$L$3:L76)</f>
        <v>14</v>
      </c>
      <c r="C76" s="749" t="str">
        <f>IF(Жвх.к!$J76=1,Жвх.к!A76,"")</f>
        <v/>
      </c>
      <c r="D76" s="750" t="str">
        <f>IF(Жвх.к!$J76=1,Жвх.к!B76,"")</f>
        <v/>
      </c>
      <c r="E76" s="749" t="str">
        <f>IF(Жвх.к!$J76=1,Жвх.к!C76,"")</f>
        <v/>
      </c>
      <c r="F76" s="749" t="str">
        <f>IF(Жвх.к!$J76=1,Жвх.к!D76,"")</f>
        <v/>
      </c>
      <c r="G76" s="749" t="str">
        <f>IF(Жвх.к!$J76=1,Жвх.к!E76,"")</f>
        <v/>
      </c>
      <c r="H76" s="751" t="s">
        <v>1808</v>
      </c>
      <c r="I76" s="633" t="s">
        <v>65</v>
      </c>
      <c r="J76" s="633" t="s">
        <v>65</v>
      </c>
      <c r="K76" s="386"/>
      <c r="L76" s="19">
        <f t="shared" si="1"/>
        <v>0</v>
      </c>
      <c r="M76" s="752" t="e">
        <f>VLOOKUP(F76,#REF!,#REF!)</f>
        <v>#REF!</v>
      </c>
    </row>
    <row r="77" spans="1:13" x14ac:dyDescent="0.25">
      <c r="A77" s="57">
        <v>75</v>
      </c>
      <c r="B77" s="635">
        <f>SUBTOTAL(9,$L$3:L77)</f>
        <v>14</v>
      </c>
      <c r="C77" s="749" t="str">
        <f>IF(Жвх.к!$J77=1,Жвх.к!A77,"")</f>
        <v/>
      </c>
      <c r="D77" s="750" t="str">
        <f>IF(Жвх.к!$J77=1,Жвх.к!B77,"")</f>
        <v/>
      </c>
      <c r="E77" s="749" t="str">
        <f>IF(Жвх.к!$J77=1,Жвх.к!C77,"")</f>
        <v/>
      </c>
      <c r="F77" s="749" t="str">
        <f>IF(Жвх.к!$J77=1,Жвх.к!D77,"")</f>
        <v/>
      </c>
      <c r="G77" s="749" t="str">
        <f>IF(Жвх.к!$J77=1,Жвх.к!E77,"")</f>
        <v/>
      </c>
      <c r="H77" s="751" t="s">
        <v>1808</v>
      </c>
      <c r="I77" s="633" t="s">
        <v>65</v>
      </c>
      <c r="J77" s="633" t="s">
        <v>65</v>
      </c>
      <c r="K77" s="386"/>
      <c r="L77" s="19">
        <f t="shared" si="1"/>
        <v>0</v>
      </c>
      <c r="M77" s="752" t="e">
        <f>VLOOKUP(F77,#REF!,#REF!)</f>
        <v>#REF!</v>
      </c>
    </row>
    <row r="78" spans="1:13" x14ac:dyDescent="0.25">
      <c r="A78" s="57">
        <v>76</v>
      </c>
      <c r="B78" s="635">
        <f>SUBTOTAL(9,$L$3:L78)</f>
        <v>14</v>
      </c>
      <c r="C78" s="749" t="str">
        <f>IF(Жвх.к!$J78=1,Жвх.к!A78,"")</f>
        <v/>
      </c>
      <c r="D78" s="750" t="str">
        <f>IF(Жвх.к!$J78=1,Жвх.к!B78,"")</f>
        <v/>
      </c>
      <c r="E78" s="749" t="str">
        <f>IF(Жвх.к!$J78=1,Жвх.к!C78,"")</f>
        <v/>
      </c>
      <c r="F78" s="749" t="str">
        <f>IF(Жвх.к!$J78=1,Жвх.к!D78,"")</f>
        <v/>
      </c>
      <c r="G78" s="749" t="str">
        <f>IF(Жвх.к!$J78=1,Жвх.к!E78,"")</f>
        <v/>
      </c>
      <c r="H78" s="751" t="s">
        <v>1808</v>
      </c>
      <c r="I78" s="633" t="s">
        <v>65</v>
      </c>
      <c r="J78" s="633" t="s">
        <v>65</v>
      </c>
      <c r="K78" s="386"/>
      <c r="L78" s="19">
        <f t="shared" si="1"/>
        <v>0</v>
      </c>
      <c r="M78" s="752" t="e">
        <f>VLOOKUP(F78,#REF!,#REF!)</f>
        <v>#REF!</v>
      </c>
    </row>
    <row r="79" spans="1:13" x14ac:dyDescent="0.25">
      <c r="A79" s="57">
        <v>77</v>
      </c>
      <c r="B79" s="635">
        <f>SUBTOTAL(9,$L$3:L79)</f>
        <v>14</v>
      </c>
      <c r="C79" s="749" t="str">
        <f>IF(Жвх.к!$J79=1,Жвх.к!A79,"")</f>
        <v/>
      </c>
      <c r="D79" s="750" t="str">
        <f>IF(Жвх.к!$J79=1,Жвх.к!B79,"")</f>
        <v/>
      </c>
      <c r="E79" s="749" t="str">
        <f>IF(Жвх.к!$J79=1,Жвх.к!C79,"")</f>
        <v/>
      </c>
      <c r="F79" s="749" t="str">
        <f>IF(Жвх.к!$J79=1,Жвх.к!D79,"")</f>
        <v/>
      </c>
      <c r="G79" s="749" t="str">
        <f>IF(Жвх.к!$J79=1,Жвх.к!E79,"")</f>
        <v/>
      </c>
      <c r="H79" s="751" t="s">
        <v>1808</v>
      </c>
      <c r="I79" s="633" t="s">
        <v>65</v>
      </c>
      <c r="J79" s="633" t="s">
        <v>65</v>
      </c>
      <c r="K79" s="386"/>
      <c r="L79" s="19">
        <f t="shared" si="1"/>
        <v>0</v>
      </c>
      <c r="M79" s="752" t="e">
        <f>VLOOKUP(F79,#REF!,#REF!)</f>
        <v>#REF!</v>
      </c>
    </row>
    <row r="80" spans="1:13" x14ac:dyDescent="0.25">
      <c r="A80" s="57">
        <v>78</v>
      </c>
      <c r="B80" s="635">
        <f>SUBTOTAL(9,$L$3:L80)</f>
        <v>14</v>
      </c>
      <c r="C80" s="749" t="str">
        <f>IF(Жвх.к!$J80=1,Жвх.к!A80,"")</f>
        <v/>
      </c>
      <c r="D80" s="750" t="str">
        <f>IF(Жвх.к!$J80=1,Жвх.к!B80,"")</f>
        <v/>
      </c>
      <c r="E80" s="749" t="str">
        <f>IF(Жвх.к!$J80=1,Жвх.к!C80,"")</f>
        <v/>
      </c>
      <c r="F80" s="749" t="str">
        <f>IF(Жвх.к!$J80=1,Жвх.к!D80,"")</f>
        <v/>
      </c>
      <c r="G80" s="749" t="str">
        <f>IF(Жвх.к!$J80=1,Жвх.к!E80,"")</f>
        <v/>
      </c>
      <c r="H80" s="751" t="s">
        <v>1808</v>
      </c>
      <c r="I80" s="633" t="s">
        <v>65</v>
      </c>
      <c r="J80" s="633" t="s">
        <v>65</v>
      </c>
      <c r="K80" s="386"/>
      <c r="L80" s="19">
        <f t="shared" si="1"/>
        <v>0</v>
      </c>
      <c r="M80" s="752" t="e">
        <f>VLOOKUP(F80,#REF!,#REF!)</f>
        <v>#REF!</v>
      </c>
    </row>
    <row r="81" spans="1:13" x14ac:dyDescent="0.25">
      <c r="A81" s="57">
        <v>79</v>
      </c>
      <c r="B81" s="635">
        <f>SUBTOTAL(9,$L$3:L81)</f>
        <v>14</v>
      </c>
      <c r="C81" s="749" t="str">
        <f>IF(Жвх.к!$J81=1,Жвх.к!A81,"")</f>
        <v/>
      </c>
      <c r="D81" s="750" t="str">
        <f>IF(Жвх.к!$J81=1,Жвх.к!B81,"")</f>
        <v/>
      </c>
      <c r="E81" s="749" t="str">
        <f>IF(Жвх.к!$J81=1,Жвх.к!C81,"")</f>
        <v/>
      </c>
      <c r="F81" s="749" t="str">
        <f>IF(Жвх.к!$J81=1,Жвх.к!D81,"")</f>
        <v/>
      </c>
      <c r="G81" s="749" t="str">
        <f>IF(Жвх.к!$J81=1,Жвх.к!E81,"")</f>
        <v/>
      </c>
      <c r="H81" s="751" t="s">
        <v>1808</v>
      </c>
      <c r="I81" s="633" t="s">
        <v>65</v>
      </c>
      <c r="J81" s="633" t="s">
        <v>65</v>
      </c>
      <c r="K81" s="386"/>
      <c r="L81" s="19">
        <f t="shared" si="1"/>
        <v>0</v>
      </c>
      <c r="M81" s="752" t="e">
        <f>VLOOKUP(F81,#REF!,#REF!)</f>
        <v>#REF!</v>
      </c>
    </row>
    <row r="82" spans="1:13" x14ac:dyDescent="0.25">
      <c r="A82" s="57">
        <v>80</v>
      </c>
      <c r="B82" s="635">
        <f>SUBTOTAL(9,$L$3:L82)</f>
        <v>14</v>
      </c>
      <c r="C82" s="749" t="str">
        <f>IF(Жвх.к!$J82=1,Жвх.к!A82,"")</f>
        <v/>
      </c>
      <c r="D82" s="750" t="str">
        <f>IF(Жвх.к!$J82=1,Жвх.к!B82,"")</f>
        <v/>
      </c>
      <c r="E82" s="749" t="str">
        <f>IF(Жвх.к!$J82=1,Жвх.к!C82,"")</f>
        <v/>
      </c>
      <c r="F82" s="749" t="str">
        <f>IF(Жвх.к!$J82=1,Жвх.к!D82,"")</f>
        <v/>
      </c>
      <c r="G82" s="749" t="str">
        <f>IF(Жвх.к!$J82=1,Жвх.к!E82,"")</f>
        <v/>
      </c>
      <c r="H82" s="751" t="s">
        <v>1808</v>
      </c>
      <c r="I82" s="633" t="s">
        <v>65</v>
      </c>
      <c r="J82" s="633" t="s">
        <v>65</v>
      </c>
      <c r="K82" s="386"/>
      <c r="L82" s="19">
        <f t="shared" si="1"/>
        <v>0</v>
      </c>
      <c r="M82" s="752" t="e">
        <f>VLOOKUP(F82,#REF!,#REF!)</f>
        <v>#REF!</v>
      </c>
    </row>
    <row r="83" spans="1:13" x14ac:dyDescent="0.25">
      <c r="A83" s="57">
        <v>81</v>
      </c>
      <c r="B83" s="635">
        <f>SUBTOTAL(9,$L$3:L83)</f>
        <v>14</v>
      </c>
      <c r="C83" s="749" t="str">
        <f>IF(Жвх.к!$J83=1,Жвх.к!A83,"")</f>
        <v/>
      </c>
      <c r="D83" s="750" t="str">
        <f>IF(Жвх.к!$J83=1,Жвх.к!B83,"")</f>
        <v/>
      </c>
      <c r="E83" s="749" t="str">
        <f>IF(Жвх.к!$J83=1,Жвх.к!C83,"")</f>
        <v/>
      </c>
      <c r="F83" s="749" t="str">
        <f>IF(Жвх.к!$J83=1,Жвх.к!D83,"")</f>
        <v/>
      </c>
      <c r="G83" s="749" t="str">
        <f>IF(Жвх.к!$J83=1,Жвх.к!E83,"")</f>
        <v/>
      </c>
      <c r="H83" s="751" t="s">
        <v>1808</v>
      </c>
      <c r="I83" s="633" t="s">
        <v>65</v>
      </c>
      <c r="J83" s="633" t="s">
        <v>65</v>
      </c>
      <c r="K83" s="386"/>
      <c r="L83" s="19">
        <f t="shared" si="1"/>
        <v>0</v>
      </c>
      <c r="M83" s="752" t="e">
        <f>VLOOKUP(F83,#REF!,#REF!)</f>
        <v>#REF!</v>
      </c>
    </row>
    <row r="84" spans="1:13" x14ac:dyDescent="0.25">
      <c r="A84" s="57">
        <v>82</v>
      </c>
      <c r="B84" s="635">
        <f>SUBTOTAL(9,$L$3:L84)</f>
        <v>14</v>
      </c>
      <c r="C84" s="749" t="str">
        <f>IF(Жвх.к!$J84=1,Жвх.к!A84,"")</f>
        <v/>
      </c>
      <c r="D84" s="750" t="str">
        <f>IF(Жвх.к!$J84=1,Жвх.к!B84,"")</f>
        <v/>
      </c>
      <c r="E84" s="749" t="str">
        <f>IF(Жвх.к!$J84=1,Жвх.к!C84,"")</f>
        <v/>
      </c>
      <c r="F84" s="749" t="str">
        <f>IF(Жвх.к!$J84=1,Жвх.к!D84,"")</f>
        <v/>
      </c>
      <c r="G84" s="749" t="str">
        <f>IF(Жвх.к!$J84=1,Жвх.к!E84,"")</f>
        <v/>
      </c>
      <c r="H84" s="751" t="s">
        <v>1808</v>
      </c>
      <c r="I84" s="633" t="s">
        <v>65</v>
      </c>
      <c r="J84" s="633" t="s">
        <v>65</v>
      </c>
      <c r="K84" s="386"/>
      <c r="L84" s="19">
        <f t="shared" si="1"/>
        <v>0</v>
      </c>
      <c r="M84" s="752" t="e">
        <f>VLOOKUP(F84,#REF!,#REF!)</f>
        <v>#REF!</v>
      </c>
    </row>
    <row r="85" spans="1:13" x14ac:dyDescent="0.25">
      <c r="A85" s="57">
        <v>83</v>
      </c>
      <c r="B85" s="635"/>
      <c r="C85" s="749" t="str">
        <f>IF(Жвх.к!$J84=1,Жвх.к!A84,"")</f>
        <v/>
      </c>
      <c r="D85" s="750" t="str">
        <f>IF(Жвх.к!$J84=1,Жвх.к!B84,"")</f>
        <v/>
      </c>
      <c r="E85" s="749" t="str">
        <f>IF(Жвх.к!$J84=1,Жвх.к!C84,"")</f>
        <v/>
      </c>
      <c r="F85" s="749" t="str">
        <f>IF(Жвх.к!$J84=1,Жвх.к!D84,"")</f>
        <v/>
      </c>
      <c r="G85" s="749" t="str">
        <f>IF(Жвх.к!$J84=1,Жвх.к!E84,"")</f>
        <v/>
      </c>
      <c r="H85" s="751" t="s">
        <v>64</v>
      </c>
      <c r="I85" s="386"/>
      <c r="J85" s="386"/>
      <c r="K85" s="386"/>
      <c r="L85" s="19">
        <v>1</v>
      </c>
    </row>
    <row r="86" spans="1:13" x14ac:dyDescent="0.25">
      <c r="A86" s="57">
        <v>84</v>
      </c>
      <c r="B86" s="635"/>
      <c r="C86" s="749" t="str">
        <f>IF(Жвх.к!$J85=1,Жвх.к!A85,"")</f>
        <v/>
      </c>
      <c r="D86" s="750" t="str">
        <f>IF(Жвх.к!$J85=1,Жвх.к!B85,"")</f>
        <v/>
      </c>
      <c r="E86" s="749" t="str">
        <f>IF(Жвх.к!$J85=1,Жвх.к!C85,"")</f>
        <v/>
      </c>
      <c r="F86" s="749" t="str">
        <f>IF(Жвх.к!$J85=1,Жвх.к!D85,"")</f>
        <v/>
      </c>
      <c r="G86" s="749" t="str">
        <f>IF(Жвх.к!$J85=1,Жвх.к!E85,"")</f>
        <v/>
      </c>
      <c r="H86" s="751" t="str">
        <f>CONCATENATE("Журнал закрыт ",'Жвх.к (т)'!R27)</f>
        <v>Журнал закрыт "15" июня 2024</v>
      </c>
      <c r="I86" s="386"/>
      <c r="J86" s="386"/>
      <c r="K86" s="386"/>
      <c r="L86" s="19">
        <v>1</v>
      </c>
    </row>
    <row r="194" spans="4:13" ht="69" x14ac:dyDescent="0.25">
      <c r="D194" s="409" t="s">
        <v>1810</v>
      </c>
      <c r="E194" s="636" t="s">
        <v>1811</v>
      </c>
      <c r="F194" s="254" t="s">
        <v>1812</v>
      </c>
      <c r="G194" s="254" t="s">
        <v>1813</v>
      </c>
      <c r="H194" s="633" t="s">
        <v>1808</v>
      </c>
      <c r="I194" s="633" t="s">
        <v>65</v>
      </c>
      <c r="J194" s="633" t="s">
        <v>65</v>
      </c>
      <c r="K194" s="754"/>
      <c r="L194" s="19">
        <f t="shared" ref="L194:L203" si="2">IF(AND(C194="",C193=""),0,1)</f>
        <v>0</v>
      </c>
      <c r="M194" s="753" t="s">
        <v>1814</v>
      </c>
    </row>
    <row r="195" spans="4:13" ht="69" x14ac:dyDescent="0.25">
      <c r="D195" s="409" t="s">
        <v>1722</v>
      </c>
      <c r="E195" s="636" t="s">
        <v>1723</v>
      </c>
      <c r="F195" s="634" t="s">
        <v>1724</v>
      </c>
      <c r="G195" s="254" t="s">
        <v>1725</v>
      </c>
      <c r="H195" s="633" t="s">
        <v>1808</v>
      </c>
      <c r="I195" s="633" t="s">
        <v>65</v>
      </c>
      <c r="J195" s="633" t="s">
        <v>65</v>
      </c>
      <c r="K195" s="754"/>
      <c r="L195" s="19">
        <f t="shared" si="2"/>
        <v>0</v>
      </c>
      <c r="M195" s="752" t="s">
        <v>1815</v>
      </c>
    </row>
    <row r="196" spans="4:13" ht="69" x14ac:dyDescent="0.25">
      <c r="D196" s="409" t="s">
        <v>1816</v>
      </c>
      <c r="E196" s="636" t="s">
        <v>867</v>
      </c>
      <c r="F196" s="634" t="s">
        <v>1724</v>
      </c>
      <c r="G196" s="254" t="s">
        <v>1725</v>
      </c>
      <c r="H196" s="633" t="s">
        <v>1808</v>
      </c>
      <c r="I196" s="633" t="s">
        <v>65</v>
      </c>
      <c r="J196" s="633" t="s">
        <v>65</v>
      </c>
      <c r="K196" s="754"/>
      <c r="L196" s="19">
        <f t="shared" si="2"/>
        <v>0</v>
      </c>
      <c r="M196" s="752" t="s">
        <v>1815</v>
      </c>
    </row>
    <row r="197" spans="4:13" ht="69" x14ac:dyDescent="0.25">
      <c r="D197" s="409" t="s">
        <v>1817</v>
      </c>
      <c r="E197" s="636" t="s">
        <v>1818</v>
      </c>
      <c r="F197" s="634" t="s">
        <v>1724</v>
      </c>
      <c r="G197" s="254" t="s">
        <v>1725</v>
      </c>
      <c r="H197" s="633" t="s">
        <v>1808</v>
      </c>
      <c r="I197" s="633" t="s">
        <v>65</v>
      </c>
      <c r="J197" s="633" t="s">
        <v>65</v>
      </c>
      <c r="K197" s="754"/>
      <c r="L197" s="19">
        <f t="shared" si="2"/>
        <v>0</v>
      </c>
      <c r="M197" s="752" t="s">
        <v>1815</v>
      </c>
    </row>
    <row r="198" spans="4:13" ht="69" x14ac:dyDescent="0.25">
      <c r="D198" s="409" t="s">
        <v>1696</v>
      </c>
      <c r="E198" s="636" t="s">
        <v>1697</v>
      </c>
      <c r="F198" s="254" t="s">
        <v>1698</v>
      </c>
      <c r="G198" s="254" t="s">
        <v>1699</v>
      </c>
      <c r="H198" s="633" t="s">
        <v>1808</v>
      </c>
      <c r="I198" s="633" t="s">
        <v>65</v>
      </c>
      <c r="J198" s="633" t="s">
        <v>65</v>
      </c>
      <c r="K198" s="754"/>
      <c r="L198" s="19">
        <f t="shared" si="2"/>
        <v>0</v>
      </c>
      <c r="M198" s="752" t="s">
        <v>1819</v>
      </c>
    </row>
    <row r="199" spans="4:13" ht="82.8" x14ac:dyDescent="0.25">
      <c r="D199" s="409" t="s">
        <v>1700</v>
      </c>
      <c r="E199" s="636" t="s">
        <v>1300</v>
      </c>
      <c r="F199" s="254" t="s">
        <v>1701</v>
      </c>
      <c r="G199" s="254" t="s">
        <v>1702</v>
      </c>
      <c r="H199" s="633" t="s">
        <v>1808</v>
      </c>
      <c r="I199" s="633" t="s">
        <v>65</v>
      </c>
      <c r="J199" s="633" t="s">
        <v>65</v>
      </c>
      <c r="K199" s="633"/>
      <c r="L199" s="19">
        <f t="shared" si="2"/>
        <v>0</v>
      </c>
      <c r="M199" s="752" t="s">
        <v>1820</v>
      </c>
    </row>
    <row r="200" spans="4:13" ht="69" x14ac:dyDescent="0.25">
      <c r="D200" s="409" t="s">
        <v>1703</v>
      </c>
      <c r="E200" s="636" t="s">
        <v>631</v>
      </c>
      <c r="F200" s="254" t="s">
        <v>1704</v>
      </c>
      <c r="G200" s="254" t="s">
        <v>1705</v>
      </c>
      <c r="H200" s="633" t="s">
        <v>1808</v>
      </c>
      <c r="I200" s="633" t="s">
        <v>65</v>
      </c>
      <c r="J200" s="633" t="s">
        <v>65</v>
      </c>
      <c r="K200" s="633"/>
      <c r="L200" s="19">
        <f t="shared" si="2"/>
        <v>0</v>
      </c>
      <c r="M200" s="752" t="s">
        <v>1821</v>
      </c>
    </row>
    <row r="201" spans="4:13" ht="69" x14ac:dyDescent="0.25">
      <c r="D201" s="409" t="s">
        <v>1703</v>
      </c>
      <c r="E201" s="636" t="s">
        <v>631</v>
      </c>
      <c r="F201" s="254" t="s">
        <v>1704</v>
      </c>
      <c r="G201" s="254" t="s">
        <v>1706</v>
      </c>
      <c r="H201" s="633" t="s">
        <v>1808</v>
      </c>
      <c r="I201" s="633" t="s">
        <v>65</v>
      </c>
      <c r="J201" s="633" t="s">
        <v>65</v>
      </c>
      <c r="K201" s="633"/>
      <c r="L201" s="19">
        <f t="shared" si="2"/>
        <v>0</v>
      </c>
      <c r="M201" s="752" t="s">
        <v>1821</v>
      </c>
    </row>
    <row r="202" spans="4:13" x14ac:dyDescent="0.25">
      <c r="D202" s="409"/>
      <c r="E202" s="636"/>
      <c r="F202" s="254"/>
      <c r="G202" s="254"/>
      <c r="H202" s="633"/>
      <c r="I202" s="633"/>
      <c r="J202" s="633"/>
      <c r="K202" s="371"/>
      <c r="L202" s="19">
        <f t="shared" si="2"/>
        <v>0</v>
      </c>
    </row>
    <row r="203" spans="4:13" x14ac:dyDescent="0.25">
      <c r="D203" s="755" t="s">
        <v>1822</v>
      </c>
      <c r="E203" s="636"/>
      <c r="F203" s="254"/>
      <c r="G203" s="254"/>
      <c r="H203" s="633"/>
      <c r="I203" s="633"/>
      <c r="J203" s="633"/>
      <c r="K203" s="371"/>
      <c r="L203" s="19">
        <f t="shared" si="2"/>
        <v>0</v>
      </c>
    </row>
  </sheetData>
  <autoFilter ref="B1:N86" xr:uid="{00000000-0001-0000-0200-000000000000}"/>
  <pageMargins left="0.11811023622047245" right="0.11811023622047245" top="0.74803149606299213" bottom="0.15748031496062992" header="0.31496062992125984" footer="0.31496062992125984"/>
  <pageSetup paperSize="9" scale="82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BF19-8502-4205-8321-872929DED123}">
  <sheetPr>
    <tabColor rgb="FF92D050"/>
  </sheetPr>
  <dimension ref="A1:K89"/>
  <sheetViews>
    <sheetView view="pageBreakPreview" topLeftCell="A34" zoomScale="80" zoomScaleNormal="80" zoomScaleSheetLayoutView="80" workbookViewId="0">
      <selection activeCell="C37" sqref="C37:E37"/>
    </sheetView>
  </sheetViews>
  <sheetFormatPr defaultColWidth="9.109375" defaultRowHeight="13.8" x14ac:dyDescent="0.25"/>
  <cols>
    <col min="1" max="1" width="9.109375" style="19"/>
    <col min="2" max="2" width="7.44140625" style="19" customWidth="1"/>
    <col min="3" max="3" width="7.5546875" style="19" customWidth="1"/>
    <col min="4" max="4" width="8.33203125" style="19" customWidth="1"/>
    <col min="5" max="5" width="17.6640625" style="19" customWidth="1"/>
    <col min="6" max="6" width="14.44140625" style="19" customWidth="1"/>
    <col min="7" max="7" width="10.6640625" style="19" customWidth="1"/>
    <col min="8" max="8" width="11.44140625" style="19" customWidth="1"/>
    <col min="9" max="9" width="11.6640625" style="19" customWidth="1"/>
    <col min="10" max="10" width="9.109375" style="19"/>
    <col min="11" max="11" width="11.109375" style="19" customWidth="1"/>
    <col min="12" max="16384" width="9.109375" style="19"/>
  </cols>
  <sheetData>
    <row r="1" spans="1:11" x14ac:dyDescent="0.25">
      <c r="H1" s="19" t="s">
        <v>29</v>
      </c>
    </row>
    <row r="2" spans="1:11" x14ac:dyDescent="0.25">
      <c r="H2" s="19" t="s">
        <v>1823</v>
      </c>
    </row>
    <row r="3" spans="1:11" ht="5.25" customHeight="1" x14ac:dyDescent="0.25">
      <c r="K3" s="756"/>
    </row>
    <row r="4" spans="1:11" ht="14.4" thickBot="1" x14ac:dyDescent="0.3">
      <c r="A4" s="867" t="s">
        <v>1824</v>
      </c>
      <c r="B4" s="867"/>
      <c r="C4" s="867"/>
      <c r="D4" s="867"/>
      <c r="E4" s="867"/>
      <c r="F4" s="867"/>
      <c r="G4" s="867"/>
      <c r="H4" s="867"/>
      <c r="I4" s="867"/>
      <c r="K4" s="757" t="str">
        <f ca="1">MID(CELL("имяфайла",A1),SEARCH("]",CELL("имяфайла",A1))+1,LEN(CELL("имяфайла",A1)))</f>
        <v>АВК 1</v>
      </c>
    </row>
    <row r="5" spans="1:11" ht="10.5" customHeight="1" x14ac:dyDescent="0.25">
      <c r="F5" s="869" t="s">
        <v>1825</v>
      </c>
      <c r="G5" s="870"/>
      <c r="H5" s="870"/>
      <c r="I5" s="871"/>
      <c r="K5" s="758">
        <f ca="1">RIGHT(K4,LEN(K4)-4)+2</f>
        <v>3</v>
      </c>
    </row>
    <row r="6" spans="1:11" ht="14.4" thickBot="1" x14ac:dyDescent="0.3">
      <c r="F6" s="872"/>
      <c r="G6" s="873"/>
      <c r="H6" s="873"/>
      <c r="I6" s="874"/>
      <c r="K6" s="759"/>
    </row>
    <row r="7" spans="1:11" x14ac:dyDescent="0.25">
      <c r="F7" s="875" t="s">
        <v>1826</v>
      </c>
      <c r="G7" s="875"/>
      <c r="H7" s="875"/>
      <c r="I7" s="875"/>
    </row>
    <row r="8" spans="1:11" ht="141" customHeight="1" x14ac:dyDescent="0.25">
      <c r="A8" s="19" t="s">
        <v>1827</v>
      </c>
      <c r="D8" s="876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876"/>
      <c r="F8" s="876"/>
      <c r="G8" s="876"/>
      <c r="H8" s="876"/>
      <c r="I8" s="876"/>
    </row>
    <row r="9" spans="1:11" x14ac:dyDescent="0.25">
      <c r="A9" s="846" t="s">
        <v>1828</v>
      </c>
      <c r="B9" s="846"/>
      <c r="C9" s="846"/>
      <c r="D9" s="877" t="s">
        <v>956</v>
      </c>
      <c r="E9" s="877"/>
      <c r="F9" s="877"/>
      <c r="G9" s="877"/>
      <c r="H9" s="877"/>
      <c r="I9" s="877"/>
    </row>
    <row r="11" spans="1:11" x14ac:dyDescent="0.25">
      <c r="A11" s="867" t="str">
        <f ca="1">CONCATENATE("АКТ № ",INDIRECT("'Форма журнала'!R"&amp;K5&amp;"C2",0))</f>
        <v>АКТ № 1</v>
      </c>
      <c r="B11" s="867"/>
      <c r="C11" s="867"/>
      <c r="D11" s="867"/>
      <c r="E11" s="867"/>
      <c r="F11" s="867"/>
      <c r="G11" s="867"/>
      <c r="H11" s="867"/>
      <c r="I11" s="867"/>
    </row>
    <row r="12" spans="1:11" x14ac:dyDescent="0.25">
      <c r="A12" s="867" t="s">
        <v>1829</v>
      </c>
      <c r="B12" s="867"/>
      <c r="C12" s="867"/>
      <c r="D12" s="867"/>
      <c r="E12" s="867"/>
      <c r="F12" s="867"/>
      <c r="G12" s="867"/>
      <c r="H12" s="867"/>
      <c r="I12" s="867"/>
    </row>
    <row r="13" spans="1:11" x14ac:dyDescent="0.25">
      <c r="A13" s="847"/>
      <c r="B13" s="847"/>
      <c r="G13" s="868">
        <f ca="1">INDIRECT("'Форма журнала'!R"&amp;K5&amp;"C3",0)</f>
        <v>45453</v>
      </c>
      <c r="H13" s="868"/>
      <c r="I13" s="868"/>
    </row>
    <row r="14" spans="1:11" x14ac:dyDescent="0.25">
      <c r="A14" s="845" t="s">
        <v>1830</v>
      </c>
      <c r="B14" s="845"/>
    </row>
    <row r="15" spans="1:11" x14ac:dyDescent="0.25">
      <c r="A15" s="19" t="s">
        <v>1831</v>
      </c>
      <c r="C15" s="844" t="str">
        <f>'Жвх.к (т)'!B7</f>
        <v>ООО «Электромонтаж-110»</v>
      </c>
      <c r="D15" s="844"/>
      <c r="E15" s="844"/>
      <c r="F15" s="51" t="s">
        <v>1832</v>
      </c>
      <c r="G15" s="51"/>
      <c r="H15" s="51"/>
      <c r="I15" s="51"/>
    </row>
    <row r="16" spans="1:11" x14ac:dyDescent="0.25">
      <c r="C16" s="24" t="s">
        <v>1833</v>
      </c>
    </row>
    <row r="17" spans="1:9" x14ac:dyDescent="0.25">
      <c r="A17" s="19" t="s">
        <v>1834</v>
      </c>
      <c r="C17" s="24"/>
    </row>
    <row r="18" spans="1:9" ht="30.75" customHeight="1" x14ac:dyDescent="0.3">
      <c r="A18" s="866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66"/>
      <c r="C18" s="866"/>
      <c r="D18" s="866"/>
      <c r="E18" s="866"/>
      <c r="F18" s="866"/>
      <c r="G18" s="866"/>
      <c r="H18" s="866"/>
      <c r="I18" s="866"/>
    </row>
    <row r="19" spans="1:9" x14ac:dyDescent="0.25">
      <c r="A19" s="19" t="s">
        <v>1835</v>
      </c>
    </row>
    <row r="20" spans="1:9" x14ac:dyDescent="0.25">
      <c r="B20" s="850" t="str">
        <f>CONCATENATE([1]ПОДПИСИ!B9," ",[1]ПОДПИСИ!C9)</f>
        <v>Начальник участка ООО «Электромонтаж-110» Курбатов А.В.</v>
      </c>
      <c r="C20" s="850"/>
      <c r="D20" s="850"/>
      <c r="E20" s="850"/>
      <c r="F20" s="850"/>
      <c r="G20" s="850"/>
      <c r="H20" s="850"/>
      <c r="I20" s="850"/>
    </row>
    <row r="21" spans="1:9" ht="9" customHeight="1" x14ac:dyDescent="0.25">
      <c r="B21" s="849" t="s">
        <v>1836</v>
      </c>
      <c r="C21" s="849"/>
      <c r="D21" s="849"/>
      <c r="E21" s="849"/>
      <c r="F21" s="849"/>
      <c r="G21" s="849"/>
      <c r="H21" s="849"/>
      <c r="I21" s="849"/>
    </row>
    <row r="22" spans="1:9" ht="30.75" customHeight="1" x14ac:dyDescent="0.25">
      <c r="B22" s="850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850"/>
      <c r="D22" s="850"/>
      <c r="E22" s="850"/>
      <c r="F22" s="850"/>
      <c r="G22" s="850"/>
      <c r="H22" s="850"/>
      <c r="I22" s="850"/>
    </row>
    <row r="23" spans="1:9" ht="11.25" customHeight="1" x14ac:dyDescent="0.25">
      <c r="B23" s="849" t="s">
        <v>1836</v>
      </c>
      <c r="C23" s="849"/>
      <c r="D23" s="849"/>
      <c r="E23" s="849"/>
      <c r="F23" s="849"/>
      <c r="G23" s="849"/>
      <c r="H23" s="849"/>
      <c r="I23" s="849"/>
    </row>
    <row r="24" spans="1:9" x14ac:dyDescent="0.25">
      <c r="B24" s="847"/>
      <c r="C24" s="847"/>
      <c r="D24" s="847"/>
      <c r="E24" s="847"/>
      <c r="F24" s="847"/>
      <c r="G24" s="847"/>
      <c r="H24" s="847"/>
      <c r="I24" s="847"/>
    </row>
    <row r="25" spans="1:9" ht="10.5" customHeight="1" x14ac:dyDescent="0.25">
      <c r="B25" s="849" t="s">
        <v>1836</v>
      </c>
      <c r="C25" s="849"/>
      <c r="D25" s="849"/>
      <c r="E25" s="849"/>
      <c r="F25" s="849"/>
      <c r="G25" s="849"/>
      <c r="H25" s="849"/>
      <c r="I25" s="849"/>
    </row>
    <row r="26" spans="1:9" x14ac:dyDescent="0.25">
      <c r="A26" s="19" t="s">
        <v>1837</v>
      </c>
    </row>
    <row r="27" spans="1:9" ht="29.25" customHeight="1" x14ac:dyDescent="0.25">
      <c r="A27" s="850" t="s">
        <v>1838</v>
      </c>
      <c r="B27" s="850"/>
      <c r="C27" s="850"/>
      <c r="D27" s="850"/>
      <c r="E27" s="850"/>
      <c r="F27" s="850"/>
      <c r="G27" s="850"/>
      <c r="H27" s="850"/>
      <c r="I27" s="850"/>
    </row>
    <row r="28" spans="1:9" x14ac:dyDescent="0.25">
      <c r="A28" s="857" t="s">
        <v>1839</v>
      </c>
      <c r="B28" s="857"/>
      <c r="C28" s="857"/>
      <c r="D28" s="857"/>
      <c r="E28" s="857"/>
      <c r="F28" s="857"/>
      <c r="G28" s="857"/>
      <c r="H28" s="857"/>
      <c r="I28" s="857"/>
    </row>
    <row r="29" spans="1:9" x14ac:dyDescent="0.25">
      <c r="A29" s="865" t="s">
        <v>1840</v>
      </c>
      <c r="B29" s="865"/>
      <c r="C29" s="865"/>
      <c r="D29" s="865"/>
      <c r="E29" s="865"/>
      <c r="F29" s="865"/>
      <c r="G29" s="865"/>
      <c r="H29" s="865"/>
      <c r="I29" s="865"/>
    </row>
    <row r="30" spans="1:9" x14ac:dyDescent="0.25">
      <c r="A30" s="860" t="s">
        <v>1841</v>
      </c>
      <c r="B30" s="860"/>
      <c r="C30" s="860"/>
      <c r="D30" s="860"/>
      <c r="E30" s="860"/>
      <c r="F30" s="860"/>
      <c r="G30" s="860"/>
      <c r="H30" s="860"/>
      <c r="I30" s="860"/>
    </row>
    <row r="31" spans="1:9" ht="30.75" customHeight="1" x14ac:dyDescent="0.25">
      <c r="A31" s="850" t="str">
        <f ca="1">INDIRECT("'Форма журнала'!R"&amp;K5&amp;"C4",0)</f>
        <v>Комплектная трансформаторная подстанция наружной установки тупикового типа</v>
      </c>
      <c r="B31" s="850"/>
      <c r="C31" s="850"/>
      <c r="D31" s="850"/>
      <c r="E31" s="850"/>
      <c r="F31" s="850"/>
      <c r="G31" s="850"/>
      <c r="H31" s="850"/>
      <c r="I31" s="850"/>
    </row>
    <row r="32" spans="1:9" x14ac:dyDescent="0.25">
      <c r="A32" s="857" t="s">
        <v>1842</v>
      </c>
      <c r="B32" s="857"/>
      <c r="C32" s="857"/>
      <c r="D32" s="857"/>
      <c r="E32" s="857"/>
      <c r="F32" s="857"/>
      <c r="G32" s="857"/>
      <c r="H32" s="857"/>
      <c r="I32" s="857"/>
    </row>
    <row r="33" spans="1:11" x14ac:dyDescent="0.25">
      <c r="A33" s="863" t="s">
        <v>1843</v>
      </c>
      <c r="B33" s="863"/>
      <c r="C33" s="863"/>
      <c r="D33" s="863"/>
      <c r="E33" s="863"/>
      <c r="F33" s="863"/>
      <c r="G33" s="863"/>
      <c r="H33" s="863"/>
      <c r="I33" s="863"/>
    </row>
    <row r="34" spans="1:11" ht="27" customHeight="1" x14ac:dyDescent="0.25">
      <c r="A34" s="864" t="str">
        <f ca="1">INDIRECT("'Форма журнала'!R"&amp;K5&amp;"C7",0)</f>
        <v>Паспорт №24.2043.1</v>
      </c>
      <c r="B34" s="864"/>
      <c r="C34" s="864"/>
      <c r="D34" s="864"/>
      <c r="E34" s="864"/>
      <c r="F34" s="637" t="s">
        <v>1844</v>
      </c>
      <c r="G34" s="862"/>
      <c r="H34" s="862"/>
      <c r="I34" s="862"/>
    </row>
    <row r="35" spans="1:11" x14ac:dyDescent="0.25">
      <c r="A35" s="857" t="s">
        <v>1845</v>
      </c>
      <c r="B35" s="857"/>
      <c r="C35" s="857"/>
      <c r="D35" s="857"/>
      <c r="E35" s="857"/>
      <c r="F35" s="45"/>
      <c r="G35" s="857" t="s">
        <v>1846</v>
      </c>
      <c r="H35" s="857"/>
      <c r="I35" s="857"/>
    </row>
    <row r="36" spans="1:11" x14ac:dyDescent="0.25">
      <c r="A36" s="860" t="s">
        <v>1847</v>
      </c>
      <c r="B36" s="860"/>
      <c r="C36" s="844" t="str">
        <f ca="1">INDIRECT("'Форма журнала'!R"&amp;K5&amp;"C5",0)</f>
        <v>1 шт.</v>
      </c>
      <c r="D36" s="844"/>
      <c r="E36" s="844"/>
      <c r="F36" s="50" t="s">
        <v>1848</v>
      </c>
      <c r="G36" s="861"/>
      <c r="H36" s="861"/>
      <c r="I36" s="861"/>
    </row>
    <row r="37" spans="1:11" x14ac:dyDescent="0.25">
      <c r="A37" s="45"/>
      <c r="B37" s="45"/>
      <c r="C37" s="857" t="s">
        <v>1849</v>
      </c>
      <c r="D37" s="857"/>
      <c r="E37" s="857"/>
      <c r="F37" s="45"/>
      <c r="G37" s="845" t="s">
        <v>1850</v>
      </c>
      <c r="H37" s="845"/>
      <c r="I37" s="845"/>
    </row>
    <row r="38" spans="1:11" x14ac:dyDescent="0.25">
      <c r="A38" s="860" t="s">
        <v>1851</v>
      </c>
      <c r="B38" s="860"/>
      <c r="C38" s="844" t="str">
        <f ca="1">INDIRECT("'Форма журнала'!R"&amp;K5&amp;"C6",0)</f>
        <v>ООО "СЭМЗ"</v>
      </c>
      <c r="D38" s="844"/>
      <c r="E38" s="844"/>
      <c r="F38" s="637" t="s">
        <v>1852</v>
      </c>
      <c r="G38" s="862"/>
      <c r="H38" s="862"/>
      <c r="I38" s="862"/>
      <c r="K38" s="760"/>
    </row>
    <row r="39" spans="1:11" x14ac:dyDescent="0.25">
      <c r="A39" s="638"/>
      <c r="B39" s="638"/>
      <c r="C39" s="857" t="s">
        <v>1853</v>
      </c>
      <c r="D39" s="857"/>
      <c r="E39" s="857"/>
      <c r="F39" s="637"/>
      <c r="G39" s="845" t="s">
        <v>1854</v>
      </c>
      <c r="H39" s="845"/>
      <c r="I39" s="845"/>
    </row>
    <row r="40" spans="1:11" x14ac:dyDescent="0.25">
      <c r="A40" s="638" t="s">
        <v>1855</v>
      </c>
      <c r="B40" s="638"/>
      <c r="C40" s="45"/>
      <c r="D40" s="45"/>
      <c r="E40" s="45"/>
      <c r="F40" s="858" t="s">
        <v>281</v>
      </c>
      <c r="G40" s="858"/>
      <c r="H40" s="858"/>
      <c r="I40" s="858"/>
    </row>
    <row r="41" spans="1:11" x14ac:dyDescent="0.25">
      <c r="F41" s="851" t="s">
        <v>282</v>
      </c>
      <c r="G41" s="851"/>
      <c r="H41" s="851"/>
      <c r="I41" s="851"/>
    </row>
    <row r="42" spans="1:11" x14ac:dyDescent="0.25">
      <c r="A42" s="859" t="s">
        <v>1856</v>
      </c>
      <c r="B42" s="859"/>
      <c r="C42" s="859"/>
      <c r="D42" s="859"/>
      <c r="E42" s="859"/>
      <c r="F42" s="859"/>
      <c r="G42" s="859"/>
      <c r="H42" s="859"/>
      <c r="I42" s="859"/>
    </row>
    <row r="43" spans="1:11" ht="30" customHeight="1" x14ac:dyDescent="0.25">
      <c r="A43" s="854" t="s">
        <v>1857</v>
      </c>
      <c r="B43" s="854"/>
      <c r="C43" s="854"/>
      <c r="D43" s="854"/>
      <c r="E43" s="854" t="s">
        <v>1858</v>
      </c>
      <c r="F43" s="854" t="s">
        <v>1859</v>
      </c>
      <c r="G43" s="854" t="s">
        <v>1860</v>
      </c>
      <c r="H43" s="854" t="s">
        <v>1861</v>
      </c>
      <c r="I43" s="854" t="s">
        <v>1862</v>
      </c>
    </row>
    <row r="44" spans="1:11" ht="32.25" customHeight="1" x14ac:dyDescent="0.25">
      <c r="A44" s="854" t="s">
        <v>1863</v>
      </c>
      <c r="B44" s="854"/>
      <c r="C44" s="854" t="s">
        <v>1864</v>
      </c>
      <c r="D44" s="854"/>
      <c r="E44" s="854"/>
      <c r="F44" s="854"/>
      <c r="G44" s="854"/>
      <c r="H44" s="854"/>
      <c r="I44" s="854"/>
    </row>
    <row r="45" spans="1:11" x14ac:dyDescent="0.25">
      <c r="A45" s="855">
        <v>1</v>
      </c>
      <c r="B45" s="855"/>
      <c r="C45" s="855">
        <v>2</v>
      </c>
      <c r="D45" s="855"/>
      <c r="E45" s="761">
        <v>3</v>
      </c>
      <c r="F45" s="761">
        <v>4</v>
      </c>
      <c r="G45" s="761">
        <v>5</v>
      </c>
      <c r="H45" s="761">
        <v>6</v>
      </c>
      <c r="I45" s="761">
        <v>7</v>
      </c>
    </row>
    <row r="46" spans="1:11" x14ac:dyDescent="0.25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1865</v>
      </c>
    </row>
    <row r="47" spans="1:11" x14ac:dyDescent="0.25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 x14ac:dyDescent="0.25">
      <c r="A48" s="856" t="s">
        <v>1866</v>
      </c>
      <c r="B48" s="856"/>
      <c r="C48" s="856"/>
      <c r="D48" s="856"/>
      <c r="E48" s="856"/>
      <c r="F48" s="856"/>
      <c r="G48" s="856"/>
      <c r="H48" s="856"/>
      <c r="I48" s="856"/>
    </row>
    <row r="49" spans="1:9" x14ac:dyDescent="0.25">
      <c r="A49" s="846" t="s">
        <v>1867</v>
      </c>
      <c r="B49" s="846"/>
      <c r="C49" s="846"/>
      <c r="D49" s="846"/>
      <c r="E49" s="846"/>
      <c r="F49" s="844" t="s">
        <v>1868</v>
      </c>
      <c r="G49" s="844"/>
      <c r="H49" s="844"/>
      <c r="I49" s="844"/>
    </row>
    <row r="50" spans="1:9" ht="10.5" customHeight="1" x14ac:dyDescent="0.25">
      <c r="A50" s="47"/>
      <c r="B50" s="47"/>
      <c r="C50" s="47"/>
      <c r="D50" s="47"/>
      <c r="E50" s="47"/>
      <c r="F50" s="851" t="s">
        <v>1869</v>
      </c>
      <c r="G50" s="851"/>
      <c r="H50" s="851"/>
      <c r="I50" s="851"/>
    </row>
    <row r="51" spans="1:9" ht="15" customHeight="1" x14ac:dyDescent="0.25">
      <c r="A51" s="846" t="s">
        <v>1870</v>
      </c>
      <c r="B51" s="846"/>
      <c r="C51" s="846"/>
      <c r="D51" s="846"/>
      <c r="E51" s="846"/>
      <c r="F51" s="844" t="s">
        <v>1825</v>
      </c>
      <c r="G51" s="844"/>
      <c r="H51" s="844"/>
      <c r="I51" s="844"/>
    </row>
    <row r="52" spans="1:9" ht="12.75" customHeight="1" x14ac:dyDescent="0.25">
      <c r="F52" s="851" t="s">
        <v>1871</v>
      </c>
      <c r="G52" s="851"/>
      <c r="H52" s="851"/>
      <c r="I52" s="851"/>
    </row>
    <row r="53" spans="1:9" x14ac:dyDescent="0.25">
      <c r="A53" s="846" t="s">
        <v>1872</v>
      </c>
      <c r="B53" s="846"/>
      <c r="C53" s="846"/>
      <c r="D53" s="846"/>
      <c r="E53" s="846"/>
      <c r="F53" s="844" t="s">
        <v>1825</v>
      </c>
      <c r="G53" s="844"/>
      <c r="H53" s="844"/>
      <c r="I53" s="844"/>
    </row>
    <row r="54" spans="1:9" ht="11.25" customHeight="1" x14ac:dyDescent="0.25">
      <c r="F54" s="851" t="s">
        <v>1871</v>
      </c>
      <c r="G54" s="851"/>
      <c r="H54" s="851"/>
      <c r="I54" s="851"/>
    </row>
    <row r="55" spans="1:9" x14ac:dyDescent="0.25">
      <c r="A55" s="846" t="s">
        <v>1873</v>
      </c>
      <c r="B55" s="846"/>
      <c r="C55" s="846"/>
      <c r="D55" s="846"/>
      <c r="E55" s="846"/>
      <c r="F55" s="844" t="s">
        <v>1825</v>
      </c>
      <c r="G55" s="844"/>
      <c r="H55" s="844"/>
      <c r="I55" s="844"/>
    </row>
    <row r="56" spans="1:9" ht="10.5" customHeight="1" x14ac:dyDescent="0.25">
      <c r="F56" s="851" t="s">
        <v>1871</v>
      </c>
      <c r="G56" s="851"/>
      <c r="H56" s="851"/>
      <c r="I56" s="851"/>
    </row>
    <row r="57" spans="1:9" ht="15" customHeight="1" x14ac:dyDescent="0.25">
      <c r="A57" s="846" t="s">
        <v>1874</v>
      </c>
      <c r="B57" s="846"/>
      <c r="C57" s="846"/>
      <c r="D57" s="846"/>
      <c r="E57" s="846"/>
      <c r="F57" s="844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844"/>
      <c r="H57" s="844"/>
      <c r="I57" s="844"/>
    </row>
    <row r="58" spans="1:9" ht="9.75" customHeight="1" x14ac:dyDescent="0.25">
      <c r="F58" s="851" t="s">
        <v>1871</v>
      </c>
      <c r="G58" s="851"/>
      <c r="H58" s="851"/>
      <c r="I58" s="851"/>
    </row>
    <row r="59" spans="1:9" x14ac:dyDescent="0.25">
      <c r="A59" s="846" t="s">
        <v>1875</v>
      </c>
      <c r="B59" s="846"/>
      <c r="C59" s="846"/>
      <c r="D59" s="846"/>
      <c r="E59" s="846"/>
      <c r="F59" s="846"/>
      <c r="G59" s="846"/>
      <c r="H59" s="844" t="s">
        <v>1876</v>
      </c>
      <c r="I59" s="844"/>
    </row>
    <row r="60" spans="1:9" x14ac:dyDescent="0.25">
      <c r="H60" s="853" t="s">
        <v>1877</v>
      </c>
      <c r="I60" s="853"/>
    </row>
    <row r="61" spans="1:9" x14ac:dyDescent="0.25">
      <c r="A61" s="19" t="s">
        <v>1878</v>
      </c>
      <c r="B61" s="844" t="s">
        <v>1879</v>
      </c>
      <c r="C61" s="844"/>
      <c r="D61" s="844"/>
      <c r="E61" s="19" t="s">
        <v>1880</v>
      </c>
      <c r="F61" s="844" t="s">
        <v>1881</v>
      </c>
      <c r="G61" s="844"/>
      <c r="H61" s="844"/>
      <c r="I61" s="844"/>
    </row>
    <row r="62" spans="1:9" x14ac:dyDescent="0.25">
      <c r="B62" s="853" t="s">
        <v>1882</v>
      </c>
      <c r="C62" s="853"/>
      <c r="D62" s="853"/>
      <c r="F62" s="851" t="s">
        <v>1883</v>
      </c>
      <c r="G62" s="851"/>
      <c r="H62" s="851"/>
      <c r="I62" s="851"/>
    </row>
    <row r="63" spans="1:9" x14ac:dyDescent="0.25">
      <c r="A63" s="846" t="s">
        <v>1884</v>
      </c>
      <c r="B63" s="846"/>
      <c r="C63" s="846"/>
      <c r="D63" s="846"/>
      <c r="E63" s="846"/>
      <c r="F63" s="846"/>
      <c r="G63" s="846"/>
      <c r="H63" s="846"/>
      <c r="I63" s="846"/>
    </row>
    <row r="64" spans="1:9" x14ac:dyDescent="0.25">
      <c r="A64" s="847"/>
      <c r="B64" s="847"/>
      <c r="C64" s="847"/>
      <c r="D64" s="847"/>
      <c r="E64" s="847"/>
      <c r="F64" s="847"/>
      <c r="G64" s="847"/>
      <c r="H64" s="847"/>
      <c r="I64" s="847"/>
    </row>
    <row r="65" spans="1:9" ht="11.25" customHeight="1" x14ac:dyDescent="0.25">
      <c r="A65" s="851" t="s">
        <v>1885</v>
      </c>
      <c r="B65" s="851"/>
      <c r="C65" s="851"/>
      <c r="D65" s="851"/>
      <c r="E65" s="851"/>
      <c r="F65" s="851"/>
      <c r="G65" s="851"/>
      <c r="H65" s="851"/>
      <c r="I65" s="851"/>
    </row>
    <row r="66" spans="1:9" x14ac:dyDescent="0.25">
      <c r="A66" s="847"/>
      <c r="B66" s="847"/>
      <c r="C66" s="847"/>
      <c r="D66" s="847"/>
      <c r="E66" s="847"/>
      <c r="F66" s="847"/>
      <c r="G66" s="847"/>
      <c r="H66" s="847"/>
      <c r="I66" s="847"/>
    </row>
    <row r="67" spans="1:9" ht="12" customHeight="1" x14ac:dyDescent="0.25">
      <c r="A67" s="851" t="s">
        <v>1886</v>
      </c>
      <c r="B67" s="851"/>
      <c r="C67" s="851"/>
      <c r="D67" s="851"/>
      <c r="E67" s="851"/>
      <c r="F67" s="851"/>
      <c r="G67" s="851"/>
      <c r="H67" s="851"/>
      <c r="I67" s="851"/>
    </row>
    <row r="68" spans="1:9" x14ac:dyDescent="0.25">
      <c r="A68" s="847"/>
      <c r="B68" s="847"/>
      <c r="C68" s="847"/>
      <c r="D68" s="847"/>
      <c r="E68" s="847"/>
      <c r="F68" s="847"/>
      <c r="G68" s="847"/>
      <c r="H68" s="847"/>
      <c r="I68" s="847"/>
    </row>
    <row r="69" spans="1:9" ht="8.25" customHeight="1" x14ac:dyDescent="0.25"/>
    <row r="70" spans="1:9" x14ac:dyDescent="0.25">
      <c r="A70" s="852" t="s">
        <v>1887</v>
      </c>
      <c r="B70" s="852"/>
      <c r="C70" s="852"/>
      <c r="D70" s="852"/>
      <c r="E70" s="847"/>
      <c r="F70" s="847"/>
      <c r="G70" s="847"/>
      <c r="H70" s="847"/>
      <c r="I70" s="847"/>
    </row>
    <row r="71" spans="1:9" ht="12.75" customHeight="1" x14ac:dyDescent="0.25">
      <c r="E71" s="851" t="s">
        <v>1888</v>
      </c>
      <c r="F71" s="851"/>
      <c r="G71" s="851"/>
      <c r="H71" s="851"/>
      <c r="I71" s="851"/>
    </row>
    <row r="73" spans="1:9" ht="28.5" customHeight="1" x14ac:dyDescent="0.25">
      <c r="A73" s="846" t="s">
        <v>1889</v>
      </c>
      <c r="B73" s="846"/>
      <c r="C73" s="850" t="str">
        <f>A18</f>
        <v>Заместитель генерального директора по капитальному  строительству ООО «Электромонтаж-110» Шлёнский С.В.</v>
      </c>
      <c r="D73" s="850"/>
      <c r="E73" s="850"/>
      <c r="F73" s="850"/>
      <c r="G73" s="850"/>
      <c r="H73" s="850"/>
      <c r="I73" s="850"/>
    </row>
    <row r="74" spans="1:9" ht="12" customHeight="1" x14ac:dyDescent="0.25">
      <c r="C74" s="851" t="s">
        <v>1890</v>
      </c>
      <c r="D74" s="851"/>
      <c r="E74" s="851"/>
      <c r="F74" s="851"/>
      <c r="G74" s="851"/>
      <c r="H74" s="851"/>
      <c r="I74" s="851"/>
    </row>
    <row r="76" spans="1:9" x14ac:dyDescent="0.25">
      <c r="A76" s="846" t="s">
        <v>1891</v>
      </c>
      <c r="B76" s="846"/>
      <c r="C76" s="850" t="str">
        <f>B20</f>
        <v>Начальник участка ООО «Электромонтаж-110» Курбатов А.В.</v>
      </c>
      <c r="D76" s="850"/>
      <c r="E76" s="850"/>
      <c r="F76" s="850"/>
      <c r="G76" s="850"/>
      <c r="H76" s="850"/>
      <c r="I76" s="850"/>
    </row>
    <row r="77" spans="1:9" ht="11.25" customHeight="1" x14ac:dyDescent="0.25">
      <c r="C77" s="849" t="s">
        <v>1890</v>
      </c>
      <c r="D77" s="849"/>
      <c r="E77" s="849"/>
      <c r="F77" s="849"/>
      <c r="G77" s="849"/>
      <c r="H77" s="849"/>
      <c r="I77" s="849"/>
    </row>
    <row r="78" spans="1:9" ht="28.5" customHeight="1" x14ac:dyDescent="0.25">
      <c r="C78" s="850" t="str">
        <f>B22</f>
        <v>Заместитель генерального директора по капитальному  строительству ООО «Электромонтаж-110» Шлёнский С.В.</v>
      </c>
      <c r="D78" s="850"/>
      <c r="E78" s="850"/>
      <c r="F78" s="850"/>
      <c r="G78" s="850"/>
      <c r="H78" s="850"/>
      <c r="I78" s="850"/>
    </row>
    <row r="79" spans="1:9" ht="12" customHeight="1" x14ac:dyDescent="0.25">
      <c r="C79" s="849" t="s">
        <v>1890</v>
      </c>
      <c r="D79" s="849"/>
      <c r="E79" s="849"/>
      <c r="F79" s="849"/>
      <c r="G79" s="849"/>
      <c r="H79" s="849"/>
      <c r="I79" s="849"/>
    </row>
    <row r="80" spans="1:9" x14ac:dyDescent="0.25">
      <c r="C80" s="847"/>
      <c r="D80" s="847"/>
      <c r="E80" s="847"/>
      <c r="F80" s="847"/>
      <c r="G80" s="847"/>
      <c r="H80" s="847"/>
      <c r="I80" s="847"/>
    </row>
    <row r="81" spans="1:9" x14ac:dyDescent="0.25">
      <c r="C81" s="849" t="s">
        <v>1890</v>
      </c>
      <c r="D81" s="849"/>
      <c r="E81" s="849"/>
      <c r="F81" s="849"/>
      <c r="G81" s="849"/>
      <c r="H81" s="849"/>
      <c r="I81" s="849"/>
    </row>
    <row r="83" spans="1:9" x14ac:dyDescent="0.25">
      <c r="A83" s="846" t="s">
        <v>1892</v>
      </c>
      <c r="B83" s="846"/>
      <c r="C83" s="846"/>
    </row>
    <row r="84" spans="1:9" x14ac:dyDescent="0.25">
      <c r="A84" s="844" t="str">
        <f>CONCATENATE([1]ПОДПИСИ!B13," ",[1]ПОДПИСИ!C13)</f>
        <v>Инженер отдела строительного контроля АО "ЛЭСР" Величко А.А.</v>
      </c>
      <c r="B84" s="844"/>
      <c r="C84" s="844"/>
      <c r="D84" s="844"/>
      <c r="E84" s="844"/>
      <c r="F84" s="844"/>
      <c r="G84" s="844"/>
      <c r="H84" s="844"/>
      <c r="I84" s="844"/>
    </row>
    <row r="85" spans="1:9" x14ac:dyDescent="0.25">
      <c r="A85" s="845" t="s">
        <v>1890</v>
      </c>
      <c r="B85" s="845"/>
      <c r="C85" s="845"/>
      <c r="D85" s="845"/>
      <c r="E85" s="845"/>
      <c r="F85" s="845"/>
      <c r="G85" s="845"/>
      <c r="H85" s="845"/>
      <c r="I85" s="845"/>
    </row>
    <row r="87" spans="1:9" x14ac:dyDescent="0.25">
      <c r="A87" s="846" t="s">
        <v>1893</v>
      </c>
      <c r="B87" s="846"/>
      <c r="C87" s="847"/>
      <c r="D87" s="847"/>
      <c r="E87" s="847"/>
      <c r="F87" s="847"/>
      <c r="G87" s="847"/>
      <c r="H87" s="847"/>
      <c r="I87" s="847"/>
    </row>
    <row r="88" spans="1:9" x14ac:dyDescent="0.25">
      <c r="A88" s="847"/>
      <c r="B88" s="847"/>
      <c r="C88" s="847"/>
      <c r="D88" s="847"/>
      <c r="E88" s="847"/>
      <c r="F88" s="847"/>
      <c r="G88" s="847"/>
      <c r="H88" s="847"/>
      <c r="I88" s="847"/>
    </row>
    <row r="89" spans="1:9" x14ac:dyDescent="0.25">
      <c r="A89" s="848"/>
      <c r="B89" s="848"/>
      <c r="C89" s="848"/>
      <c r="D89" s="848"/>
      <c r="E89" s="848"/>
      <c r="F89" s="848"/>
      <c r="G89" s="848"/>
      <c r="H89" s="848"/>
      <c r="I89" s="848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B61:D61" xr:uid="{0762754F-2400-4DA9-B295-D13BFD71C502}">
      <formula1>"допущена, не допущена"</formula1>
    </dataValidation>
    <dataValidation type="list" allowBlank="1" showInputMessage="1" showErrorMessage="1" sqref="H59:I59" xr:uid="{22EE6A01-D400-486F-B8B0-0A9891EFA293}">
      <formula1>"пригодной, непригодной"</formula1>
    </dataValidation>
    <dataValidation type="list" allowBlank="1" showInputMessage="1" showErrorMessage="1" sqref="F49:I49" xr:uid="{1C9E4609-2676-4B77-BC0E-A3958A11632F}">
      <formula1>"соответствуют, не соотвествуют"</formula1>
    </dataValidation>
    <dataValidation type="list" allowBlank="1" showInputMessage="1" showErrorMessage="1" sqref="F51:I51 F53:I53 F55:I55" xr:uid="{95804D21-C686-45F7-B4C3-2CB0C98F654C}">
      <formula1>"соответствует, не соотвествует"</formula1>
    </dataValidation>
    <dataValidation type="list" allowBlank="1" showInputMessage="1" showErrorMessage="1" sqref="F40:I40" xr:uid="{796AF360-62C4-40CE-BABE-A1B078B99710}">
      <formula1>"выполнена, не выполнена"</formula1>
    </dataValidation>
  </dataValidations>
  <pageMargins left="0.25" right="0.25" top="0.75" bottom="0.75" header="0.3" footer="0.3"/>
  <pageSetup paperSize="9" orientation="portrait" r:id="rId1"/>
  <rowBreaks count="1" manualBreakCount="1">
    <brk id="39" max="8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F4D18-1D9F-4DA3-B3F9-E94F2FB32C5C}">
  <sheetPr>
    <tabColor rgb="FF92D050"/>
  </sheetPr>
  <dimension ref="A1:K89"/>
  <sheetViews>
    <sheetView view="pageBreakPreview" topLeftCell="A16" zoomScale="80" zoomScaleNormal="80" zoomScaleSheetLayoutView="80" workbookViewId="0">
      <selection activeCell="Z49" sqref="Z49"/>
    </sheetView>
  </sheetViews>
  <sheetFormatPr defaultColWidth="9.109375" defaultRowHeight="13.8" x14ac:dyDescent="0.25"/>
  <cols>
    <col min="1" max="1" width="9.109375" style="19"/>
    <col min="2" max="2" width="7.44140625" style="19" customWidth="1"/>
    <col min="3" max="3" width="7.5546875" style="19" customWidth="1"/>
    <col min="4" max="4" width="8.33203125" style="19" customWidth="1"/>
    <col min="5" max="5" width="17.6640625" style="19" customWidth="1"/>
    <col min="6" max="6" width="14.44140625" style="19" customWidth="1"/>
    <col min="7" max="7" width="10.6640625" style="19" customWidth="1"/>
    <col min="8" max="8" width="11.44140625" style="19" customWidth="1"/>
    <col min="9" max="9" width="11.6640625" style="19" customWidth="1"/>
    <col min="10" max="10" width="9.109375" style="19"/>
    <col min="11" max="11" width="11.109375" style="19" customWidth="1"/>
    <col min="12" max="16384" width="9.109375" style="19"/>
  </cols>
  <sheetData>
    <row r="1" spans="1:11" x14ac:dyDescent="0.25">
      <c r="H1" s="19" t="s">
        <v>29</v>
      </c>
    </row>
    <row r="2" spans="1:11" x14ac:dyDescent="0.25">
      <c r="H2" s="19" t="s">
        <v>1823</v>
      </c>
    </row>
    <row r="3" spans="1:11" ht="5.25" customHeight="1" x14ac:dyDescent="0.25">
      <c r="K3" s="756"/>
    </row>
    <row r="4" spans="1:11" ht="14.4" thickBot="1" x14ac:dyDescent="0.3">
      <c r="A4" s="867" t="s">
        <v>1824</v>
      </c>
      <c r="B4" s="867"/>
      <c r="C4" s="867"/>
      <c r="D4" s="867"/>
      <c r="E4" s="867"/>
      <c r="F4" s="867"/>
      <c r="G4" s="867"/>
      <c r="H4" s="867"/>
      <c r="I4" s="867"/>
      <c r="K4" s="757" t="str">
        <f ca="1">MID(CELL("имяфайла",A1),SEARCH("]",CELL("имяфайла",A1))+1,LEN(CELL("имяфайла",A1)))</f>
        <v>АВК 2</v>
      </c>
    </row>
    <row r="5" spans="1:11" ht="10.5" customHeight="1" x14ac:dyDescent="0.25">
      <c r="F5" s="869" t="s">
        <v>1825</v>
      </c>
      <c r="G5" s="870"/>
      <c r="H5" s="870"/>
      <c r="I5" s="871"/>
      <c r="K5" s="758">
        <f ca="1">RIGHT(K4,LEN(K4)-4)+2</f>
        <v>4</v>
      </c>
    </row>
    <row r="6" spans="1:11" ht="14.4" thickBot="1" x14ac:dyDescent="0.3">
      <c r="F6" s="872"/>
      <c r="G6" s="873"/>
      <c r="H6" s="873"/>
      <c r="I6" s="874"/>
      <c r="K6" s="759"/>
    </row>
    <row r="7" spans="1:11" x14ac:dyDescent="0.25">
      <c r="F7" s="875" t="s">
        <v>1826</v>
      </c>
      <c r="G7" s="875"/>
      <c r="H7" s="875"/>
      <c r="I7" s="875"/>
    </row>
    <row r="8" spans="1:11" ht="141" customHeight="1" x14ac:dyDescent="0.25">
      <c r="A8" s="19" t="s">
        <v>1827</v>
      </c>
      <c r="D8" s="876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876"/>
      <c r="F8" s="876"/>
      <c r="G8" s="876"/>
      <c r="H8" s="876"/>
      <c r="I8" s="876"/>
    </row>
    <row r="9" spans="1:11" x14ac:dyDescent="0.25">
      <c r="A9" s="846" t="s">
        <v>1828</v>
      </c>
      <c r="B9" s="846"/>
      <c r="C9" s="846"/>
      <c r="D9" s="877" t="s">
        <v>956</v>
      </c>
      <c r="E9" s="877"/>
      <c r="F9" s="877"/>
      <c r="G9" s="877"/>
      <c r="H9" s="877"/>
      <c r="I9" s="877"/>
    </row>
    <row r="11" spans="1:11" x14ac:dyDescent="0.25">
      <c r="A11" s="867" t="str">
        <f ca="1">CONCATENATE("АКТ № ",INDIRECT("'Форма журнала'!R"&amp;K5&amp;"C2",0))</f>
        <v>АКТ № 2</v>
      </c>
      <c r="B11" s="867"/>
      <c r="C11" s="867"/>
      <c r="D11" s="867"/>
      <c r="E11" s="867"/>
      <c r="F11" s="867"/>
      <c r="G11" s="867"/>
      <c r="H11" s="867"/>
      <c r="I11" s="867"/>
    </row>
    <row r="12" spans="1:11" x14ac:dyDescent="0.25">
      <c r="A12" s="867" t="s">
        <v>1829</v>
      </c>
      <c r="B12" s="867"/>
      <c r="C12" s="867"/>
      <c r="D12" s="867"/>
      <c r="E12" s="867"/>
      <c r="F12" s="867"/>
      <c r="G12" s="867"/>
      <c r="H12" s="867"/>
      <c r="I12" s="867"/>
    </row>
    <row r="13" spans="1:11" x14ac:dyDescent="0.25">
      <c r="A13" s="847"/>
      <c r="B13" s="847"/>
      <c r="G13" s="868">
        <f ca="1">INDIRECT("'Форма журнала'!R"&amp;K5&amp;"C3",0)</f>
        <v>45453</v>
      </c>
      <c r="H13" s="868"/>
      <c r="I13" s="868"/>
    </row>
    <row r="14" spans="1:11" x14ac:dyDescent="0.25">
      <c r="A14" s="845" t="s">
        <v>1830</v>
      </c>
      <c r="B14" s="845"/>
    </row>
    <row r="15" spans="1:11" x14ac:dyDescent="0.25">
      <c r="A15" s="19" t="s">
        <v>1831</v>
      </c>
      <c r="C15" s="844" t="str">
        <f>'Жвх.к (т)'!B7</f>
        <v>ООО «Электромонтаж-110»</v>
      </c>
      <c r="D15" s="844"/>
      <c r="E15" s="844"/>
      <c r="F15" s="51" t="s">
        <v>1832</v>
      </c>
      <c r="G15" s="51"/>
      <c r="H15" s="51"/>
      <c r="I15" s="51"/>
    </row>
    <row r="16" spans="1:11" x14ac:dyDescent="0.25">
      <c r="C16" s="24" t="s">
        <v>1833</v>
      </c>
    </row>
    <row r="17" spans="1:9" x14ac:dyDescent="0.25">
      <c r="A17" s="19" t="s">
        <v>1834</v>
      </c>
      <c r="C17" s="24"/>
    </row>
    <row r="18" spans="1:9" ht="30.75" customHeight="1" x14ac:dyDescent="0.3">
      <c r="A18" s="866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66"/>
      <c r="C18" s="866"/>
      <c r="D18" s="866"/>
      <c r="E18" s="866"/>
      <c r="F18" s="866"/>
      <c r="G18" s="866"/>
      <c r="H18" s="866"/>
      <c r="I18" s="866"/>
    </row>
    <row r="19" spans="1:9" x14ac:dyDescent="0.25">
      <c r="A19" s="19" t="s">
        <v>1835</v>
      </c>
    </row>
    <row r="20" spans="1:9" x14ac:dyDescent="0.25">
      <c r="B20" s="850" t="str">
        <f>CONCATENATE([1]ПОДПИСИ!B9," ",[1]ПОДПИСИ!C9)</f>
        <v>Начальник участка ООО «Электромонтаж-110» Курбатов А.В.</v>
      </c>
      <c r="C20" s="850"/>
      <c r="D20" s="850"/>
      <c r="E20" s="850"/>
      <c r="F20" s="850"/>
      <c r="G20" s="850"/>
      <c r="H20" s="850"/>
      <c r="I20" s="850"/>
    </row>
    <row r="21" spans="1:9" ht="9" customHeight="1" x14ac:dyDescent="0.25">
      <c r="B21" s="849" t="s">
        <v>1836</v>
      </c>
      <c r="C21" s="849"/>
      <c r="D21" s="849"/>
      <c r="E21" s="849"/>
      <c r="F21" s="849"/>
      <c r="G21" s="849"/>
      <c r="H21" s="849"/>
      <c r="I21" s="849"/>
    </row>
    <row r="22" spans="1:9" ht="30.75" customHeight="1" x14ac:dyDescent="0.25">
      <c r="B22" s="850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850"/>
      <c r="D22" s="850"/>
      <c r="E22" s="850"/>
      <c r="F22" s="850"/>
      <c r="G22" s="850"/>
      <c r="H22" s="850"/>
      <c r="I22" s="850"/>
    </row>
    <row r="23" spans="1:9" ht="11.25" customHeight="1" x14ac:dyDescent="0.25">
      <c r="B23" s="849" t="s">
        <v>1836</v>
      </c>
      <c r="C23" s="849"/>
      <c r="D23" s="849"/>
      <c r="E23" s="849"/>
      <c r="F23" s="849"/>
      <c r="G23" s="849"/>
      <c r="H23" s="849"/>
      <c r="I23" s="849"/>
    </row>
    <row r="24" spans="1:9" x14ac:dyDescent="0.25">
      <c r="B24" s="847"/>
      <c r="C24" s="847"/>
      <c r="D24" s="847"/>
      <c r="E24" s="847"/>
      <c r="F24" s="847"/>
      <c r="G24" s="847"/>
      <c r="H24" s="847"/>
      <c r="I24" s="847"/>
    </row>
    <row r="25" spans="1:9" ht="10.5" customHeight="1" x14ac:dyDescent="0.25">
      <c r="B25" s="849" t="s">
        <v>1836</v>
      </c>
      <c r="C25" s="849"/>
      <c r="D25" s="849"/>
      <c r="E25" s="849"/>
      <c r="F25" s="849"/>
      <c r="G25" s="849"/>
      <c r="H25" s="849"/>
      <c r="I25" s="849"/>
    </row>
    <row r="26" spans="1:9" x14ac:dyDescent="0.25">
      <c r="A26" s="19" t="s">
        <v>1837</v>
      </c>
    </row>
    <row r="27" spans="1:9" ht="44.25" customHeight="1" x14ac:dyDescent="0.25">
      <c r="A27" s="850" t="s">
        <v>1838</v>
      </c>
      <c r="B27" s="850"/>
      <c r="C27" s="850"/>
      <c r="D27" s="850"/>
      <c r="E27" s="850"/>
      <c r="F27" s="850"/>
      <c r="G27" s="850"/>
      <c r="H27" s="850"/>
      <c r="I27" s="850"/>
    </row>
    <row r="28" spans="1:9" x14ac:dyDescent="0.25">
      <c r="A28" s="857" t="s">
        <v>1839</v>
      </c>
      <c r="B28" s="857"/>
      <c r="C28" s="857"/>
      <c r="D28" s="857"/>
      <c r="E28" s="857"/>
      <c r="F28" s="857"/>
      <c r="G28" s="857"/>
      <c r="H28" s="857"/>
      <c r="I28" s="857"/>
    </row>
    <row r="29" spans="1:9" x14ac:dyDescent="0.25">
      <c r="A29" s="865" t="s">
        <v>1840</v>
      </c>
      <c r="B29" s="865"/>
      <c r="C29" s="865"/>
      <c r="D29" s="865"/>
      <c r="E29" s="865"/>
      <c r="F29" s="865"/>
      <c r="G29" s="865"/>
      <c r="H29" s="865"/>
      <c r="I29" s="865"/>
    </row>
    <row r="30" spans="1:9" x14ac:dyDescent="0.25">
      <c r="A30" s="860" t="s">
        <v>1841</v>
      </c>
      <c r="B30" s="860"/>
      <c r="C30" s="860"/>
      <c r="D30" s="860"/>
      <c r="E30" s="860"/>
      <c r="F30" s="860"/>
      <c r="G30" s="860"/>
      <c r="H30" s="860"/>
      <c r="I30" s="860"/>
    </row>
    <row r="31" spans="1:9" x14ac:dyDescent="0.25">
      <c r="A31" s="850" t="str">
        <f ca="1">INDIRECT("'Форма журнала'!R"&amp;K5&amp;"C4",0)</f>
        <v>Комплектная трансформаторная подстанция наружной установки тупикового типа</v>
      </c>
      <c r="B31" s="850"/>
      <c r="C31" s="850"/>
      <c r="D31" s="850"/>
      <c r="E31" s="850"/>
      <c r="F31" s="850"/>
      <c r="G31" s="850"/>
      <c r="H31" s="850"/>
      <c r="I31" s="850"/>
    </row>
    <row r="32" spans="1:9" x14ac:dyDescent="0.25">
      <c r="A32" s="857" t="s">
        <v>1842</v>
      </c>
      <c r="B32" s="857"/>
      <c r="C32" s="857"/>
      <c r="D32" s="857"/>
      <c r="E32" s="857"/>
      <c r="F32" s="857"/>
      <c r="G32" s="857"/>
      <c r="H32" s="857"/>
      <c r="I32" s="857"/>
    </row>
    <row r="33" spans="1:11" x14ac:dyDescent="0.25">
      <c r="A33" s="863" t="s">
        <v>1843</v>
      </c>
      <c r="B33" s="863"/>
      <c r="C33" s="863"/>
      <c r="D33" s="863"/>
      <c r="E33" s="863"/>
      <c r="F33" s="863"/>
      <c r="G33" s="863"/>
      <c r="H33" s="863"/>
      <c r="I33" s="863"/>
    </row>
    <row r="34" spans="1:11" x14ac:dyDescent="0.25">
      <c r="A34" s="864" t="str">
        <f ca="1">INDIRECT("'Форма журнала'!R"&amp;K5&amp;"C7",0)</f>
        <v>Паспорт №24.2041.1</v>
      </c>
      <c r="B34" s="864"/>
      <c r="C34" s="864"/>
      <c r="D34" s="864"/>
      <c r="E34" s="864"/>
      <c r="F34" s="637" t="s">
        <v>1844</v>
      </c>
      <c r="G34" s="862"/>
      <c r="H34" s="862"/>
      <c r="I34" s="862"/>
    </row>
    <row r="35" spans="1:11" x14ac:dyDescent="0.25">
      <c r="A35" s="857" t="s">
        <v>1845</v>
      </c>
      <c r="B35" s="857"/>
      <c r="C35" s="857"/>
      <c r="D35" s="857"/>
      <c r="E35" s="857"/>
      <c r="F35" s="45"/>
      <c r="G35" s="857" t="s">
        <v>1846</v>
      </c>
      <c r="H35" s="857"/>
      <c r="I35" s="857"/>
    </row>
    <row r="36" spans="1:11" x14ac:dyDescent="0.25">
      <c r="A36" s="860" t="s">
        <v>1847</v>
      </c>
      <c r="B36" s="860"/>
      <c r="C36" s="844" t="str">
        <f ca="1">INDIRECT("'Форма журнала'!R"&amp;K5&amp;"C5",0)</f>
        <v>1 шт.</v>
      </c>
      <c r="D36" s="844"/>
      <c r="E36" s="844"/>
      <c r="F36" s="50" t="s">
        <v>1848</v>
      </c>
      <c r="G36" s="861"/>
      <c r="H36" s="861"/>
      <c r="I36" s="861"/>
    </row>
    <row r="37" spans="1:11" x14ac:dyDescent="0.25">
      <c r="A37" s="45"/>
      <c r="B37" s="45"/>
      <c r="C37" s="857" t="s">
        <v>1849</v>
      </c>
      <c r="D37" s="857"/>
      <c r="E37" s="857"/>
      <c r="F37" s="45"/>
      <c r="G37" s="845" t="s">
        <v>1850</v>
      </c>
      <c r="H37" s="845"/>
      <c r="I37" s="845"/>
    </row>
    <row r="38" spans="1:11" x14ac:dyDescent="0.25">
      <c r="A38" s="860" t="s">
        <v>1851</v>
      </c>
      <c r="B38" s="860"/>
      <c r="C38" s="850" t="str">
        <f ca="1">INDIRECT("'Форма журнала'!R"&amp;K5&amp;"C6",0)</f>
        <v>ООО "СЭМЗ"</v>
      </c>
      <c r="D38" s="850"/>
      <c r="E38" s="850"/>
      <c r="F38" s="637" t="s">
        <v>1852</v>
      </c>
      <c r="G38" s="862"/>
      <c r="H38" s="862"/>
      <c r="I38" s="862"/>
      <c r="K38" s="760"/>
    </row>
    <row r="39" spans="1:11" x14ac:dyDescent="0.25">
      <c r="A39" s="638"/>
      <c r="B39" s="638"/>
      <c r="C39" s="857" t="s">
        <v>1853</v>
      </c>
      <c r="D39" s="857"/>
      <c r="E39" s="857"/>
      <c r="F39" s="637"/>
      <c r="G39" s="845" t="s">
        <v>1854</v>
      </c>
      <c r="H39" s="845"/>
      <c r="I39" s="845"/>
    </row>
    <row r="40" spans="1:11" x14ac:dyDescent="0.25">
      <c r="A40" s="638" t="s">
        <v>1855</v>
      </c>
      <c r="B40" s="638"/>
      <c r="C40" s="45"/>
      <c r="D40" s="45"/>
      <c r="E40" s="45"/>
      <c r="F40" s="858" t="s">
        <v>281</v>
      </c>
      <c r="G40" s="858"/>
      <c r="H40" s="858"/>
      <c r="I40" s="858"/>
    </row>
    <row r="41" spans="1:11" x14ac:dyDescent="0.25">
      <c r="F41" s="851" t="s">
        <v>282</v>
      </c>
      <c r="G41" s="851"/>
      <c r="H41" s="851"/>
      <c r="I41" s="851"/>
    </row>
    <row r="42" spans="1:11" x14ac:dyDescent="0.25">
      <c r="A42" s="859" t="s">
        <v>1856</v>
      </c>
      <c r="B42" s="859"/>
      <c r="C42" s="859"/>
      <c r="D42" s="859"/>
      <c r="E42" s="859"/>
      <c r="F42" s="859"/>
      <c r="G42" s="859"/>
      <c r="H42" s="859"/>
      <c r="I42" s="859"/>
    </row>
    <row r="43" spans="1:11" ht="30" customHeight="1" x14ac:dyDescent="0.25">
      <c r="A43" s="854" t="s">
        <v>1857</v>
      </c>
      <c r="B43" s="854"/>
      <c r="C43" s="854"/>
      <c r="D43" s="854"/>
      <c r="E43" s="854" t="s">
        <v>1858</v>
      </c>
      <c r="F43" s="854" t="s">
        <v>1859</v>
      </c>
      <c r="G43" s="854" t="s">
        <v>1860</v>
      </c>
      <c r="H43" s="854" t="s">
        <v>1861</v>
      </c>
      <c r="I43" s="854" t="s">
        <v>1862</v>
      </c>
    </row>
    <row r="44" spans="1:11" ht="32.25" customHeight="1" x14ac:dyDescent="0.25">
      <c r="A44" s="854" t="s">
        <v>1863</v>
      </c>
      <c r="B44" s="854"/>
      <c r="C44" s="854" t="s">
        <v>1864</v>
      </c>
      <c r="D44" s="854"/>
      <c r="E44" s="854"/>
      <c r="F44" s="854"/>
      <c r="G44" s="854"/>
      <c r="H44" s="854"/>
      <c r="I44" s="854"/>
    </row>
    <row r="45" spans="1:11" x14ac:dyDescent="0.25">
      <c r="A45" s="855">
        <v>1</v>
      </c>
      <c r="B45" s="855"/>
      <c r="C45" s="855">
        <v>2</v>
      </c>
      <c r="D45" s="855"/>
      <c r="E45" s="761">
        <v>3</v>
      </c>
      <c r="F45" s="761">
        <v>4</v>
      </c>
      <c r="G45" s="761">
        <v>5</v>
      </c>
      <c r="H45" s="761">
        <v>6</v>
      </c>
      <c r="I45" s="761">
        <v>7</v>
      </c>
    </row>
    <row r="46" spans="1:11" x14ac:dyDescent="0.25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1865</v>
      </c>
    </row>
    <row r="47" spans="1:11" x14ac:dyDescent="0.25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 x14ac:dyDescent="0.25">
      <c r="A48" s="856" t="s">
        <v>1866</v>
      </c>
      <c r="B48" s="856"/>
      <c r="C48" s="856"/>
      <c r="D48" s="856"/>
      <c r="E48" s="856"/>
      <c r="F48" s="856"/>
      <c r="G48" s="856"/>
      <c r="H48" s="856"/>
      <c r="I48" s="856"/>
    </row>
    <row r="49" spans="1:9" x14ac:dyDescent="0.25">
      <c r="A49" s="846" t="s">
        <v>1867</v>
      </c>
      <c r="B49" s="846"/>
      <c r="C49" s="846"/>
      <c r="D49" s="846"/>
      <c r="E49" s="846"/>
      <c r="F49" s="844" t="s">
        <v>1868</v>
      </c>
      <c r="G49" s="844"/>
      <c r="H49" s="844"/>
      <c r="I49" s="844"/>
    </row>
    <row r="50" spans="1:9" ht="10.5" customHeight="1" x14ac:dyDescent="0.25">
      <c r="A50" s="47"/>
      <c r="B50" s="47"/>
      <c r="C50" s="47"/>
      <c r="D50" s="47"/>
      <c r="E50" s="47"/>
      <c r="F50" s="851" t="s">
        <v>1869</v>
      </c>
      <c r="G50" s="851"/>
      <c r="H50" s="851"/>
      <c r="I50" s="851"/>
    </row>
    <row r="51" spans="1:9" ht="15" customHeight="1" x14ac:dyDescent="0.25">
      <c r="A51" s="846" t="s">
        <v>1870</v>
      </c>
      <c r="B51" s="846"/>
      <c r="C51" s="846"/>
      <c r="D51" s="846"/>
      <c r="E51" s="846"/>
      <c r="F51" s="844" t="s">
        <v>1825</v>
      </c>
      <c r="G51" s="844"/>
      <c r="H51" s="844"/>
      <c r="I51" s="844"/>
    </row>
    <row r="52" spans="1:9" ht="12.75" customHeight="1" x14ac:dyDescent="0.25">
      <c r="F52" s="851" t="s">
        <v>1871</v>
      </c>
      <c r="G52" s="851"/>
      <c r="H52" s="851"/>
      <c r="I52" s="851"/>
    </row>
    <row r="53" spans="1:9" x14ac:dyDescent="0.25">
      <c r="A53" s="846" t="s">
        <v>1872</v>
      </c>
      <c r="B53" s="846"/>
      <c r="C53" s="846"/>
      <c r="D53" s="846"/>
      <c r="E53" s="846"/>
      <c r="F53" s="844" t="s">
        <v>1825</v>
      </c>
      <c r="G53" s="844"/>
      <c r="H53" s="844"/>
      <c r="I53" s="844"/>
    </row>
    <row r="54" spans="1:9" ht="11.25" customHeight="1" x14ac:dyDescent="0.25">
      <c r="F54" s="851" t="s">
        <v>1871</v>
      </c>
      <c r="G54" s="851"/>
      <c r="H54" s="851"/>
      <c r="I54" s="851"/>
    </row>
    <row r="55" spans="1:9" x14ac:dyDescent="0.25">
      <c r="A55" s="846" t="s">
        <v>1873</v>
      </c>
      <c r="B55" s="846"/>
      <c r="C55" s="846"/>
      <c r="D55" s="846"/>
      <c r="E55" s="846"/>
      <c r="F55" s="844" t="s">
        <v>1825</v>
      </c>
      <c r="G55" s="844"/>
      <c r="H55" s="844"/>
      <c r="I55" s="844"/>
    </row>
    <row r="56" spans="1:9" ht="10.5" customHeight="1" x14ac:dyDescent="0.25">
      <c r="F56" s="851" t="s">
        <v>1871</v>
      </c>
      <c r="G56" s="851"/>
      <c r="H56" s="851"/>
      <c r="I56" s="851"/>
    </row>
    <row r="57" spans="1:9" ht="15" customHeight="1" x14ac:dyDescent="0.25">
      <c r="A57" s="846" t="s">
        <v>1874</v>
      </c>
      <c r="B57" s="846"/>
      <c r="C57" s="846"/>
      <c r="D57" s="846"/>
      <c r="E57" s="846"/>
      <c r="F57" s="844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844"/>
      <c r="H57" s="844"/>
      <c r="I57" s="844"/>
    </row>
    <row r="58" spans="1:9" ht="9.75" customHeight="1" x14ac:dyDescent="0.25">
      <c r="F58" s="851" t="s">
        <v>1871</v>
      </c>
      <c r="G58" s="851"/>
      <c r="H58" s="851"/>
      <c r="I58" s="851"/>
    </row>
    <row r="59" spans="1:9" x14ac:dyDescent="0.25">
      <c r="A59" s="846" t="s">
        <v>1875</v>
      </c>
      <c r="B59" s="846"/>
      <c r="C59" s="846"/>
      <c r="D59" s="846"/>
      <c r="E59" s="846"/>
      <c r="F59" s="846"/>
      <c r="G59" s="846"/>
      <c r="H59" s="844" t="s">
        <v>1876</v>
      </c>
      <c r="I59" s="844"/>
    </row>
    <row r="60" spans="1:9" x14ac:dyDescent="0.25">
      <c r="H60" s="853" t="s">
        <v>1877</v>
      </c>
      <c r="I60" s="853"/>
    </row>
    <row r="61" spans="1:9" x14ac:dyDescent="0.25">
      <c r="A61" s="19" t="s">
        <v>1878</v>
      </c>
      <c r="B61" s="844" t="s">
        <v>1879</v>
      </c>
      <c r="C61" s="844"/>
      <c r="D61" s="844"/>
      <c r="E61" s="19" t="s">
        <v>1880</v>
      </c>
      <c r="F61" s="844" t="s">
        <v>1881</v>
      </c>
      <c r="G61" s="844"/>
      <c r="H61" s="844"/>
      <c r="I61" s="844"/>
    </row>
    <row r="62" spans="1:9" x14ac:dyDescent="0.25">
      <c r="B62" s="853" t="s">
        <v>1882</v>
      </c>
      <c r="C62" s="853"/>
      <c r="D62" s="853"/>
      <c r="F62" s="851" t="s">
        <v>1883</v>
      </c>
      <c r="G62" s="851"/>
      <c r="H62" s="851"/>
      <c r="I62" s="851"/>
    </row>
    <row r="63" spans="1:9" x14ac:dyDescent="0.25">
      <c r="A63" s="846" t="s">
        <v>1884</v>
      </c>
      <c r="B63" s="846"/>
      <c r="C63" s="846"/>
      <c r="D63" s="846"/>
      <c r="E63" s="846"/>
      <c r="F63" s="846"/>
      <c r="G63" s="846"/>
      <c r="H63" s="846"/>
      <c r="I63" s="846"/>
    </row>
    <row r="64" spans="1:9" x14ac:dyDescent="0.25">
      <c r="A64" s="847"/>
      <c r="B64" s="847"/>
      <c r="C64" s="847"/>
      <c r="D64" s="847"/>
      <c r="E64" s="847"/>
      <c r="F64" s="847"/>
      <c r="G64" s="847"/>
      <c r="H64" s="847"/>
      <c r="I64" s="847"/>
    </row>
    <row r="65" spans="1:9" ht="11.25" customHeight="1" x14ac:dyDescent="0.25">
      <c r="A65" s="851" t="s">
        <v>1885</v>
      </c>
      <c r="B65" s="851"/>
      <c r="C65" s="851"/>
      <c r="D65" s="851"/>
      <c r="E65" s="851"/>
      <c r="F65" s="851"/>
      <c r="G65" s="851"/>
      <c r="H65" s="851"/>
      <c r="I65" s="851"/>
    </row>
    <row r="66" spans="1:9" x14ac:dyDescent="0.25">
      <c r="A66" s="847"/>
      <c r="B66" s="847"/>
      <c r="C66" s="847"/>
      <c r="D66" s="847"/>
      <c r="E66" s="847"/>
      <c r="F66" s="847"/>
      <c r="G66" s="847"/>
      <c r="H66" s="847"/>
      <c r="I66" s="847"/>
    </row>
    <row r="67" spans="1:9" ht="12" customHeight="1" x14ac:dyDescent="0.25">
      <c r="A67" s="851" t="s">
        <v>1886</v>
      </c>
      <c r="B67" s="851"/>
      <c r="C67" s="851"/>
      <c r="D67" s="851"/>
      <c r="E67" s="851"/>
      <c r="F67" s="851"/>
      <c r="G67" s="851"/>
      <c r="H67" s="851"/>
      <c r="I67" s="851"/>
    </row>
    <row r="68" spans="1:9" x14ac:dyDescent="0.25">
      <c r="A68" s="847"/>
      <c r="B68" s="847"/>
      <c r="C68" s="847"/>
      <c r="D68" s="847"/>
      <c r="E68" s="847"/>
      <c r="F68" s="847"/>
      <c r="G68" s="847"/>
      <c r="H68" s="847"/>
      <c r="I68" s="847"/>
    </row>
    <row r="69" spans="1:9" ht="8.25" customHeight="1" x14ac:dyDescent="0.25"/>
    <row r="70" spans="1:9" x14ac:dyDescent="0.25">
      <c r="A70" s="852" t="s">
        <v>1887</v>
      </c>
      <c r="B70" s="852"/>
      <c r="C70" s="852"/>
      <c r="D70" s="852"/>
      <c r="E70" s="847"/>
      <c r="F70" s="847"/>
      <c r="G70" s="847"/>
      <c r="H70" s="847"/>
      <c r="I70" s="847"/>
    </row>
    <row r="71" spans="1:9" ht="12.75" customHeight="1" x14ac:dyDescent="0.25">
      <c r="E71" s="851" t="s">
        <v>1888</v>
      </c>
      <c r="F71" s="851"/>
      <c r="G71" s="851"/>
      <c r="H71" s="851"/>
      <c r="I71" s="851"/>
    </row>
    <row r="73" spans="1:9" ht="28.5" customHeight="1" x14ac:dyDescent="0.25">
      <c r="A73" s="846" t="s">
        <v>1889</v>
      </c>
      <c r="B73" s="846"/>
      <c r="C73" s="850" t="str">
        <f>A18</f>
        <v>Заместитель генерального директора по капитальному  строительству ООО «Электромонтаж-110» Шлёнский С.В.</v>
      </c>
      <c r="D73" s="850"/>
      <c r="E73" s="850"/>
      <c r="F73" s="850"/>
      <c r="G73" s="850"/>
      <c r="H73" s="850"/>
      <c r="I73" s="850"/>
    </row>
    <row r="74" spans="1:9" ht="12" customHeight="1" x14ac:dyDescent="0.25">
      <c r="C74" s="851" t="s">
        <v>1890</v>
      </c>
      <c r="D74" s="851"/>
      <c r="E74" s="851"/>
      <c r="F74" s="851"/>
      <c r="G74" s="851"/>
      <c r="H74" s="851"/>
      <c r="I74" s="851"/>
    </row>
    <row r="76" spans="1:9" x14ac:dyDescent="0.25">
      <c r="A76" s="846" t="s">
        <v>1891</v>
      </c>
      <c r="B76" s="846"/>
      <c r="C76" s="850" t="str">
        <f>B20</f>
        <v>Начальник участка ООО «Электромонтаж-110» Курбатов А.В.</v>
      </c>
      <c r="D76" s="850"/>
      <c r="E76" s="850"/>
      <c r="F76" s="850"/>
      <c r="G76" s="850"/>
      <c r="H76" s="850"/>
      <c r="I76" s="850"/>
    </row>
    <row r="77" spans="1:9" ht="11.25" customHeight="1" x14ac:dyDescent="0.25">
      <c r="C77" s="849" t="s">
        <v>1890</v>
      </c>
      <c r="D77" s="849"/>
      <c r="E77" s="849"/>
      <c r="F77" s="849"/>
      <c r="G77" s="849"/>
      <c r="H77" s="849"/>
      <c r="I77" s="849"/>
    </row>
    <row r="78" spans="1:9" ht="28.5" customHeight="1" x14ac:dyDescent="0.25">
      <c r="C78" s="850" t="str">
        <f>B22</f>
        <v>Заместитель генерального директора по капитальному  строительству ООО «Электромонтаж-110» Шлёнский С.В.</v>
      </c>
      <c r="D78" s="850"/>
      <c r="E78" s="850"/>
      <c r="F78" s="850"/>
      <c r="G78" s="850"/>
      <c r="H78" s="850"/>
      <c r="I78" s="850"/>
    </row>
    <row r="79" spans="1:9" ht="12" customHeight="1" x14ac:dyDescent="0.25">
      <c r="C79" s="849" t="s">
        <v>1890</v>
      </c>
      <c r="D79" s="849"/>
      <c r="E79" s="849"/>
      <c r="F79" s="849"/>
      <c r="G79" s="849"/>
      <c r="H79" s="849"/>
      <c r="I79" s="849"/>
    </row>
    <row r="80" spans="1:9" x14ac:dyDescent="0.25">
      <c r="C80" s="847"/>
      <c r="D80" s="847"/>
      <c r="E80" s="847"/>
      <c r="F80" s="847"/>
      <c r="G80" s="847"/>
      <c r="H80" s="847"/>
      <c r="I80" s="847"/>
    </row>
    <row r="81" spans="1:9" x14ac:dyDescent="0.25">
      <c r="C81" s="849" t="s">
        <v>1890</v>
      </c>
      <c r="D81" s="849"/>
      <c r="E81" s="849"/>
      <c r="F81" s="849"/>
      <c r="G81" s="849"/>
      <c r="H81" s="849"/>
      <c r="I81" s="849"/>
    </row>
    <row r="83" spans="1:9" x14ac:dyDescent="0.25">
      <c r="A83" s="846" t="s">
        <v>1892</v>
      </c>
      <c r="B83" s="846"/>
      <c r="C83" s="846"/>
    </row>
    <row r="84" spans="1:9" x14ac:dyDescent="0.25">
      <c r="A84" s="844" t="str">
        <f>CONCATENATE([1]ПОДПИСИ!B13," ",[1]ПОДПИСИ!C13)</f>
        <v>Инженер отдела строительного контроля АО "ЛЭСР" Величко А.А.</v>
      </c>
      <c r="B84" s="844"/>
      <c r="C84" s="844"/>
      <c r="D84" s="844"/>
      <c r="E84" s="844"/>
      <c r="F84" s="844"/>
      <c r="G84" s="844"/>
      <c r="H84" s="844"/>
      <c r="I84" s="844"/>
    </row>
    <row r="85" spans="1:9" x14ac:dyDescent="0.25">
      <c r="A85" s="845" t="s">
        <v>1890</v>
      </c>
      <c r="B85" s="845"/>
      <c r="C85" s="845"/>
      <c r="D85" s="845"/>
      <c r="E85" s="845"/>
      <c r="F85" s="845"/>
      <c r="G85" s="845"/>
      <c r="H85" s="845"/>
      <c r="I85" s="845"/>
    </row>
    <row r="87" spans="1:9" x14ac:dyDescent="0.25">
      <c r="A87" s="846" t="s">
        <v>1893</v>
      </c>
      <c r="B87" s="846"/>
      <c r="C87" s="847"/>
      <c r="D87" s="847"/>
      <c r="E87" s="847"/>
      <c r="F87" s="847"/>
      <c r="G87" s="847"/>
      <c r="H87" s="847"/>
      <c r="I87" s="847"/>
    </row>
    <row r="88" spans="1:9" x14ac:dyDescent="0.25">
      <c r="A88" s="847"/>
      <c r="B88" s="847"/>
      <c r="C88" s="847"/>
      <c r="D88" s="847"/>
      <c r="E88" s="847"/>
      <c r="F88" s="847"/>
      <c r="G88" s="847"/>
      <c r="H88" s="847"/>
      <c r="I88" s="847"/>
    </row>
    <row r="89" spans="1:9" x14ac:dyDescent="0.25">
      <c r="A89" s="848"/>
      <c r="B89" s="848"/>
      <c r="C89" s="848"/>
      <c r="D89" s="848"/>
      <c r="E89" s="848"/>
      <c r="F89" s="848"/>
      <c r="G89" s="848"/>
      <c r="H89" s="848"/>
      <c r="I89" s="848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F40:I40" xr:uid="{16EFF8E0-E614-4512-AA9E-F69B6259316B}">
      <formula1>"выполнена, не выполнена"</formula1>
    </dataValidation>
    <dataValidation type="list" allowBlank="1" showInputMessage="1" showErrorMessage="1" sqref="F51:I51 F53:I53 F55:I55" xr:uid="{14FA0BD4-5E49-453A-90FE-4D02DD1A84F8}">
      <formula1>"соответствует, не соотвествует"</formula1>
    </dataValidation>
    <dataValidation type="list" allowBlank="1" showInputMessage="1" showErrorMessage="1" sqref="F49:I49" xr:uid="{406E255F-3DA9-47AA-85A5-F655FC4B6D2A}">
      <formula1>"соответствуют, не соотвествуют"</formula1>
    </dataValidation>
    <dataValidation type="list" allowBlank="1" showInputMessage="1" showErrorMessage="1" sqref="H59:I59" xr:uid="{07138713-95D4-424D-B932-249C92EF4E1A}">
      <formula1>"пригодной, непригодной"</formula1>
    </dataValidation>
    <dataValidation type="list" allowBlank="1" showInputMessage="1" showErrorMessage="1" sqref="B61:D61" xr:uid="{87D66BB1-A77C-4DFA-8E2B-DC04E8CF0132}">
      <formula1>"допущена, не допущена"</formula1>
    </dataValidation>
  </dataValidations>
  <pageMargins left="0.25" right="0.25" top="0.75" bottom="0.75" header="0.3" footer="0.3"/>
  <pageSetup paperSize="9" scale="98" orientation="portrait" r:id="rId1"/>
  <rowBreaks count="1" manualBreakCount="1">
    <brk id="41" max="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C629A-5098-4801-8079-EA157AA54843}">
  <sheetPr>
    <tabColor rgb="FF92D050"/>
  </sheetPr>
  <dimension ref="A1:K89"/>
  <sheetViews>
    <sheetView view="pageBreakPreview" topLeftCell="A19" zoomScale="80" zoomScaleNormal="80" zoomScaleSheetLayoutView="80" workbookViewId="0">
      <selection activeCell="Z49" sqref="Z49"/>
    </sheetView>
  </sheetViews>
  <sheetFormatPr defaultColWidth="9.109375" defaultRowHeight="13.8" x14ac:dyDescent="0.25"/>
  <cols>
    <col min="1" max="1" width="9.109375" style="19"/>
    <col min="2" max="2" width="7.44140625" style="19" customWidth="1"/>
    <col min="3" max="3" width="7.5546875" style="19" customWidth="1"/>
    <col min="4" max="4" width="8.33203125" style="19" customWidth="1"/>
    <col min="5" max="5" width="17.6640625" style="19" customWidth="1"/>
    <col min="6" max="6" width="14.44140625" style="19" customWidth="1"/>
    <col min="7" max="7" width="10.6640625" style="19" customWidth="1"/>
    <col min="8" max="8" width="11.44140625" style="19" customWidth="1"/>
    <col min="9" max="9" width="11.6640625" style="19" customWidth="1"/>
    <col min="10" max="10" width="9.109375" style="19"/>
    <col min="11" max="11" width="11.109375" style="19" customWidth="1"/>
    <col min="12" max="16384" width="9.109375" style="19"/>
  </cols>
  <sheetData>
    <row r="1" spans="1:11" x14ac:dyDescent="0.25">
      <c r="H1" s="19" t="s">
        <v>29</v>
      </c>
    </row>
    <row r="2" spans="1:11" x14ac:dyDescent="0.25">
      <c r="H2" s="19" t="s">
        <v>1823</v>
      </c>
    </row>
    <row r="3" spans="1:11" ht="5.25" customHeight="1" x14ac:dyDescent="0.25">
      <c r="K3" s="756"/>
    </row>
    <row r="4" spans="1:11" ht="14.4" thickBot="1" x14ac:dyDescent="0.3">
      <c r="A4" s="867" t="s">
        <v>1824</v>
      </c>
      <c r="B4" s="867"/>
      <c r="C4" s="867"/>
      <c r="D4" s="867"/>
      <c r="E4" s="867"/>
      <c r="F4" s="867"/>
      <c r="G4" s="867"/>
      <c r="H4" s="867"/>
      <c r="I4" s="867"/>
      <c r="K4" s="757" t="str">
        <f ca="1">MID(CELL("имяфайла",A1),SEARCH("]",CELL("имяфайла",A1))+1,LEN(CELL("имяфайла",A1)))</f>
        <v>АВК 3</v>
      </c>
    </row>
    <row r="5" spans="1:11" ht="10.5" customHeight="1" x14ac:dyDescent="0.25">
      <c r="F5" s="869" t="s">
        <v>1825</v>
      </c>
      <c r="G5" s="870"/>
      <c r="H5" s="870"/>
      <c r="I5" s="871"/>
      <c r="K5" s="758">
        <f ca="1">RIGHT(K4,LEN(K4)-4)+2</f>
        <v>5</v>
      </c>
    </row>
    <row r="6" spans="1:11" ht="14.4" thickBot="1" x14ac:dyDescent="0.3">
      <c r="F6" s="872"/>
      <c r="G6" s="873"/>
      <c r="H6" s="873"/>
      <c r="I6" s="874"/>
      <c r="K6" s="759"/>
    </row>
    <row r="7" spans="1:11" x14ac:dyDescent="0.25">
      <c r="F7" s="875" t="s">
        <v>1826</v>
      </c>
      <c r="G7" s="875"/>
      <c r="H7" s="875"/>
      <c r="I7" s="875"/>
    </row>
    <row r="8" spans="1:11" ht="141" customHeight="1" x14ac:dyDescent="0.25">
      <c r="A8" s="19" t="s">
        <v>1827</v>
      </c>
      <c r="D8" s="876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876"/>
      <c r="F8" s="876"/>
      <c r="G8" s="876"/>
      <c r="H8" s="876"/>
      <c r="I8" s="876"/>
    </row>
    <row r="9" spans="1:11" x14ac:dyDescent="0.25">
      <c r="A9" s="846" t="s">
        <v>1828</v>
      </c>
      <c r="B9" s="846"/>
      <c r="C9" s="846"/>
      <c r="D9" s="877" t="s">
        <v>956</v>
      </c>
      <c r="E9" s="877"/>
      <c r="F9" s="877"/>
      <c r="G9" s="877"/>
      <c r="H9" s="877"/>
      <c r="I9" s="877"/>
    </row>
    <row r="11" spans="1:11" x14ac:dyDescent="0.25">
      <c r="A11" s="867" t="str">
        <f ca="1">CONCATENATE("АКТ № ",INDIRECT("'Форма журнала'!R"&amp;K5&amp;"C2",0))</f>
        <v>АКТ № 3</v>
      </c>
      <c r="B11" s="867"/>
      <c r="C11" s="867"/>
      <c r="D11" s="867"/>
      <c r="E11" s="867"/>
      <c r="F11" s="867"/>
      <c r="G11" s="867"/>
      <c r="H11" s="867"/>
      <c r="I11" s="867"/>
    </row>
    <row r="12" spans="1:11" x14ac:dyDescent="0.25">
      <c r="A12" s="867" t="s">
        <v>1829</v>
      </c>
      <c r="B12" s="867"/>
      <c r="C12" s="867"/>
      <c r="D12" s="867"/>
      <c r="E12" s="867"/>
      <c r="F12" s="867"/>
      <c r="G12" s="867"/>
      <c r="H12" s="867"/>
      <c r="I12" s="867"/>
    </row>
    <row r="13" spans="1:11" x14ac:dyDescent="0.25">
      <c r="A13" s="847"/>
      <c r="B13" s="847"/>
      <c r="G13" s="868">
        <f ca="1">INDIRECT("'Форма журнала'!R"&amp;K5&amp;"C3",0)</f>
        <v>45453</v>
      </c>
      <c r="H13" s="868"/>
      <c r="I13" s="868"/>
    </row>
    <row r="14" spans="1:11" x14ac:dyDescent="0.25">
      <c r="A14" s="845" t="s">
        <v>1830</v>
      </c>
      <c r="B14" s="845"/>
    </row>
    <row r="15" spans="1:11" x14ac:dyDescent="0.25">
      <c r="A15" s="19" t="s">
        <v>1831</v>
      </c>
      <c r="C15" s="844" t="str">
        <f>'Жвх.к (т)'!B7</f>
        <v>ООО «Электромонтаж-110»</v>
      </c>
      <c r="D15" s="844"/>
      <c r="E15" s="844"/>
      <c r="F15" s="51" t="s">
        <v>1832</v>
      </c>
      <c r="G15" s="51"/>
      <c r="H15" s="51"/>
      <c r="I15" s="51"/>
    </row>
    <row r="16" spans="1:11" x14ac:dyDescent="0.25">
      <c r="C16" s="24" t="s">
        <v>1833</v>
      </c>
    </row>
    <row r="17" spans="1:9" x14ac:dyDescent="0.25">
      <c r="A17" s="19" t="s">
        <v>1834</v>
      </c>
      <c r="C17" s="24"/>
    </row>
    <row r="18" spans="1:9" ht="30.75" customHeight="1" x14ac:dyDescent="0.3">
      <c r="A18" s="866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66"/>
      <c r="C18" s="866"/>
      <c r="D18" s="866"/>
      <c r="E18" s="866"/>
      <c r="F18" s="866"/>
      <c r="G18" s="866"/>
      <c r="H18" s="866"/>
      <c r="I18" s="866"/>
    </row>
    <row r="19" spans="1:9" x14ac:dyDescent="0.25">
      <c r="A19" s="19" t="s">
        <v>1835</v>
      </c>
    </row>
    <row r="20" spans="1:9" x14ac:dyDescent="0.25">
      <c r="B20" s="850" t="str">
        <f>CONCATENATE([1]ПОДПИСИ!B9," ",[1]ПОДПИСИ!C9)</f>
        <v>Начальник участка ООО «Электромонтаж-110» Курбатов А.В.</v>
      </c>
      <c r="C20" s="850"/>
      <c r="D20" s="850"/>
      <c r="E20" s="850"/>
      <c r="F20" s="850"/>
      <c r="G20" s="850"/>
      <c r="H20" s="850"/>
      <c r="I20" s="850"/>
    </row>
    <row r="21" spans="1:9" ht="9" customHeight="1" x14ac:dyDescent="0.25">
      <c r="B21" s="849" t="s">
        <v>1836</v>
      </c>
      <c r="C21" s="849"/>
      <c r="D21" s="849"/>
      <c r="E21" s="849"/>
      <c r="F21" s="849"/>
      <c r="G21" s="849"/>
      <c r="H21" s="849"/>
      <c r="I21" s="849"/>
    </row>
    <row r="22" spans="1:9" ht="30.75" customHeight="1" x14ac:dyDescent="0.25">
      <c r="B22" s="850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850"/>
      <c r="D22" s="850"/>
      <c r="E22" s="850"/>
      <c r="F22" s="850"/>
      <c r="G22" s="850"/>
      <c r="H22" s="850"/>
      <c r="I22" s="850"/>
    </row>
    <row r="23" spans="1:9" ht="11.25" customHeight="1" x14ac:dyDescent="0.25">
      <c r="B23" s="849" t="s">
        <v>1836</v>
      </c>
      <c r="C23" s="849"/>
      <c r="D23" s="849"/>
      <c r="E23" s="849"/>
      <c r="F23" s="849"/>
      <c r="G23" s="849"/>
      <c r="H23" s="849"/>
      <c r="I23" s="849"/>
    </row>
    <row r="24" spans="1:9" x14ac:dyDescent="0.25">
      <c r="B24" s="847"/>
      <c r="C24" s="847"/>
      <c r="D24" s="847"/>
      <c r="E24" s="847"/>
      <c r="F24" s="847"/>
      <c r="G24" s="847"/>
      <c r="H24" s="847"/>
      <c r="I24" s="847"/>
    </row>
    <row r="25" spans="1:9" ht="10.5" customHeight="1" x14ac:dyDescent="0.25">
      <c r="B25" s="849" t="s">
        <v>1836</v>
      </c>
      <c r="C25" s="849"/>
      <c r="D25" s="849"/>
      <c r="E25" s="849"/>
      <c r="F25" s="849"/>
      <c r="G25" s="849"/>
      <c r="H25" s="849"/>
      <c r="I25" s="849"/>
    </row>
    <row r="26" spans="1:9" x14ac:dyDescent="0.25">
      <c r="A26" s="19" t="s">
        <v>1837</v>
      </c>
    </row>
    <row r="27" spans="1:9" ht="39" customHeight="1" x14ac:dyDescent="0.25">
      <c r="A27" s="850" t="s">
        <v>1838</v>
      </c>
      <c r="B27" s="850"/>
      <c r="C27" s="850"/>
      <c r="D27" s="850"/>
      <c r="E27" s="850"/>
      <c r="F27" s="850"/>
      <c r="G27" s="850"/>
      <c r="H27" s="850"/>
      <c r="I27" s="850"/>
    </row>
    <row r="28" spans="1:9" x14ac:dyDescent="0.25">
      <c r="A28" s="857" t="s">
        <v>1839</v>
      </c>
      <c r="B28" s="857"/>
      <c r="C28" s="857"/>
      <c r="D28" s="857"/>
      <c r="E28" s="857"/>
      <c r="F28" s="857"/>
      <c r="G28" s="857"/>
      <c r="H28" s="857"/>
      <c r="I28" s="857"/>
    </row>
    <row r="29" spans="1:9" x14ac:dyDescent="0.25">
      <c r="A29" s="865" t="s">
        <v>1840</v>
      </c>
      <c r="B29" s="865"/>
      <c r="C29" s="865"/>
      <c r="D29" s="865"/>
      <c r="E29" s="865"/>
      <c r="F29" s="865"/>
      <c r="G29" s="865"/>
      <c r="H29" s="865"/>
      <c r="I29" s="865"/>
    </row>
    <row r="30" spans="1:9" x14ac:dyDescent="0.25">
      <c r="A30" s="860" t="s">
        <v>1841</v>
      </c>
      <c r="B30" s="860"/>
      <c r="C30" s="860"/>
      <c r="D30" s="860"/>
      <c r="E30" s="860"/>
      <c r="F30" s="860"/>
      <c r="G30" s="860"/>
      <c r="H30" s="860"/>
      <c r="I30" s="860"/>
    </row>
    <row r="31" spans="1:9" x14ac:dyDescent="0.25">
      <c r="A31" s="850" t="str">
        <f ca="1">INDIRECT("'Форма журнала'!R"&amp;K5&amp;"C4",0)</f>
        <v>Комплектная трансформаторная подстанция наружной установки тупикового типа</v>
      </c>
      <c r="B31" s="850"/>
      <c r="C31" s="850"/>
      <c r="D31" s="850"/>
      <c r="E31" s="850"/>
      <c r="F31" s="850"/>
      <c r="G31" s="850"/>
      <c r="H31" s="850"/>
      <c r="I31" s="850"/>
    </row>
    <row r="32" spans="1:9" x14ac:dyDescent="0.25">
      <c r="A32" s="857" t="s">
        <v>1842</v>
      </c>
      <c r="B32" s="857"/>
      <c r="C32" s="857"/>
      <c r="D32" s="857"/>
      <c r="E32" s="857"/>
      <c r="F32" s="857"/>
      <c r="G32" s="857"/>
      <c r="H32" s="857"/>
      <c r="I32" s="857"/>
    </row>
    <row r="33" spans="1:11" x14ac:dyDescent="0.25">
      <c r="A33" s="863" t="s">
        <v>1843</v>
      </c>
      <c r="B33" s="863"/>
      <c r="C33" s="863"/>
      <c r="D33" s="863"/>
      <c r="E33" s="863"/>
      <c r="F33" s="863"/>
      <c r="G33" s="863"/>
      <c r="H33" s="863"/>
      <c r="I33" s="863"/>
    </row>
    <row r="34" spans="1:11" x14ac:dyDescent="0.25">
      <c r="A34" s="864" t="str">
        <f ca="1">INDIRECT("'Форма журнала'!R"&amp;K5&amp;"C7",0)</f>
        <v>Паспорт №24.2042.1</v>
      </c>
      <c r="B34" s="864"/>
      <c r="C34" s="864"/>
      <c r="D34" s="864"/>
      <c r="E34" s="864"/>
      <c r="F34" s="637" t="s">
        <v>1844</v>
      </c>
      <c r="G34" s="862"/>
      <c r="H34" s="862"/>
      <c r="I34" s="862"/>
    </row>
    <row r="35" spans="1:11" x14ac:dyDescent="0.25">
      <c r="A35" s="857" t="s">
        <v>1845</v>
      </c>
      <c r="B35" s="857"/>
      <c r="C35" s="857"/>
      <c r="D35" s="857"/>
      <c r="E35" s="857"/>
      <c r="F35" s="45"/>
      <c r="G35" s="857" t="s">
        <v>1846</v>
      </c>
      <c r="H35" s="857"/>
      <c r="I35" s="857"/>
    </row>
    <row r="36" spans="1:11" x14ac:dyDescent="0.25">
      <c r="A36" s="860" t="s">
        <v>1847</v>
      </c>
      <c r="B36" s="860"/>
      <c r="C36" s="844" t="str">
        <f ca="1">INDIRECT("'Форма журнала'!R"&amp;K5&amp;"C5",0)</f>
        <v>1 шт.</v>
      </c>
      <c r="D36" s="844"/>
      <c r="E36" s="844"/>
      <c r="F36" s="50" t="s">
        <v>1848</v>
      </c>
      <c r="G36" s="861"/>
      <c r="H36" s="861"/>
      <c r="I36" s="861"/>
    </row>
    <row r="37" spans="1:11" x14ac:dyDescent="0.25">
      <c r="A37" s="45"/>
      <c r="B37" s="45"/>
      <c r="C37" s="857" t="s">
        <v>1849</v>
      </c>
      <c r="D37" s="857"/>
      <c r="E37" s="857"/>
      <c r="F37" s="45"/>
      <c r="G37" s="845" t="s">
        <v>1850</v>
      </c>
      <c r="H37" s="845"/>
      <c r="I37" s="845"/>
    </row>
    <row r="38" spans="1:11" x14ac:dyDescent="0.25">
      <c r="A38" s="860" t="s">
        <v>1851</v>
      </c>
      <c r="B38" s="860"/>
      <c r="C38" s="850" t="str">
        <f ca="1">INDIRECT("'Форма журнала'!R"&amp;K5&amp;"C6",0)</f>
        <v>ООО "СЭМЗ"</v>
      </c>
      <c r="D38" s="850"/>
      <c r="E38" s="850"/>
      <c r="F38" s="637" t="s">
        <v>1852</v>
      </c>
      <c r="G38" s="862"/>
      <c r="H38" s="862"/>
      <c r="I38" s="862"/>
      <c r="K38" s="760"/>
    </row>
    <row r="39" spans="1:11" x14ac:dyDescent="0.25">
      <c r="A39" s="638"/>
      <c r="B39" s="638"/>
      <c r="C39" s="857" t="s">
        <v>1853</v>
      </c>
      <c r="D39" s="857"/>
      <c r="E39" s="857"/>
      <c r="F39" s="637"/>
      <c r="G39" s="845" t="s">
        <v>1854</v>
      </c>
      <c r="H39" s="845"/>
      <c r="I39" s="845"/>
    </row>
    <row r="40" spans="1:11" x14ac:dyDescent="0.25">
      <c r="A40" s="638" t="s">
        <v>1855</v>
      </c>
      <c r="B40" s="638"/>
      <c r="C40" s="45"/>
      <c r="D40" s="45"/>
      <c r="E40" s="45"/>
      <c r="F40" s="858" t="s">
        <v>281</v>
      </c>
      <c r="G40" s="858"/>
      <c r="H40" s="858"/>
      <c r="I40" s="858"/>
    </row>
    <row r="41" spans="1:11" x14ac:dyDescent="0.25">
      <c r="F41" s="851" t="s">
        <v>282</v>
      </c>
      <c r="G41" s="851"/>
      <c r="H41" s="851"/>
      <c r="I41" s="851"/>
    </row>
    <row r="42" spans="1:11" x14ac:dyDescent="0.25">
      <c r="A42" s="859" t="s">
        <v>1856</v>
      </c>
      <c r="B42" s="859"/>
      <c r="C42" s="859"/>
      <c r="D42" s="859"/>
      <c r="E42" s="859"/>
      <c r="F42" s="859"/>
      <c r="G42" s="859"/>
      <c r="H42" s="859"/>
      <c r="I42" s="859"/>
    </row>
    <row r="43" spans="1:11" ht="30" customHeight="1" x14ac:dyDescent="0.25">
      <c r="A43" s="854" t="s">
        <v>1857</v>
      </c>
      <c r="B43" s="854"/>
      <c r="C43" s="854"/>
      <c r="D43" s="854"/>
      <c r="E43" s="854" t="s">
        <v>1858</v>
      </c>
      <c r="F43" s="854" t="s">
        <v>1859</v>
      </c>
      <c r="G43" s="854" t="s">
        <v>1860</v>
      </c>
      <c r="H43" s="854" t="s">
        <v>1861</v>
      </c>
      <c r="I43" s="854" t="s">
        <v>1862</v>
      </c>
    </row>
    <row r="44" spans="1:11" ht="32.25" customHeight="1" x14ac:dyDescent="0.25">
      <c r="A44" s="854" t="s">
        <v>1863</v>
      </c>
      <c r="B44" s="854"/>
      <c r="C44" s="854" t="s">
        <v>1864</v>
      </c>
      <c r="D44" s="854"/>
      <c r="E44" s="854"/>
      <c r="F44" s="854"/>
      <c r="G44" s="854"/>
      <c r="H44" s="854"/>
      <c r="I44" s="854"/>
    </row>
    <row r="45" spans="1:11" x14ac:dyDescent="0.25">
      <c r="A45" s="855">
        <v>1</v>
      </c>
      <c r="B45" s="855"/>
      <c r="C45" s="855">
        <v>2</v>
      </c>
      <c r="D45" s="855"/>
      <c r="E45" s="761">
        <v>3</v>
      </c>
      <c r="F45" s="761">
        <v>4</v>
      </c>
      <c r="G45" s="761">
        <v>5</v>
      </c>
      <c r="H45" s="761">
        <v>6</v>
      </c>
      <c r="I45" s="761">
        <v>7</v>
      </c>
    </row>
    <row r="46" spans="1:11" x14ac:dyDescent="0.25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1865</v>
      </c>
    </row>
    <row r="47" spans="1:11" x14ac:dyDescent="0.25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 x14ac:dyDescent="0.25">
      <c r="A48" s="856" t="s">
        <v>1866</v>
      </c>
      <c r="B48" s="856"/>
      <c r="C48" s="856"/>
      <c r="D48" s="856"/>
      <c r="E48" s="856"/>
      <c r="F48" s="856"/>
      <c r="G48" s="856"/>
      <c r="H48" s="856"/>
      <c r="I48" s="856"/>
    </row>
    <row r="49" spans="1:9" x14ac:dyDescent="0.25">
      <c r="A49" s="846" t="s">
        <v>1867</v>
      </c>
      <c r="B49" s="846"/>
      <c r="C49" s="846"/>
      <c r="D49" s="846"/>
      <c r="E49" s="846"/>
      <c r="F49" s="844" t="s">
        <v>1868</v>
      </c>
      <c r="G49" s="844"/>
      <c r="H49" s="844"/>
      <c r="I49" s="844"/>
    </row>
    <row r="50" spans="1:9" ht="10.5" customHeight="1" x14ac:dyDescent="0.25">
      <c r="A50" s="47"/>
      <c r="B50" s="47"/>
      <c r="C50" s="47"/>
      <c r="D50" s="47"/>
      <c r="E50" s="47"/>
      <c r="F50" s="851" t="s">
        <v>1869</v>
      </c>
      <c r="G50" s="851"/>
      <c r="H50" s="851"/>
      <c r="I50" s="851"/>
    </row>
    <row r="51" spans="1:9" ht="15" customHeight="1" x14ac:dyDescent="0.25">
      <c r="A51" s="846" t="s">
        <v>1870</v>
      </c>
      <c r="B51" s="846"/>
      <c r="C51" s="846"/>
      <c r="D51" s="846"/>
      <c r="E51" s="846"/>
      <c r="F51" s="844" t="s">
        <v>1825</v>
      </c>
      <c r="G51" s="844"/>
      <c r="H51" s="844"/>
      <c r="I51" s="844"/>
    </row>
    <row r="52" spans="1:9" ht="12.75" customHeight="1" x14ac:dyDescent="0.25">
      <c r="F52" s="851" t="s">
        <v>1871</v>
      </c>
      <c r="G52" s="851"/>
      <c r="H52" s="851"/>
      <c r="I52" s="851"/>
    </row>
    <row r="53" spans="1:9" x14ac:dyDescent="0.25">
      <c r="A53" s="846" t="s">
        <v>1872</v>
      </c>
      <c r="B53" s="846"/>
      <c r="C53" s="846"/>
      <c r="D53" s="846"/>
      <c r="E53" s="846"/>
      <c r="F53" s="844" t="s">
        <v>1825</v>
      </c>
      <c r="G53" s="844"/>
      <c r="H53" s="844"/>
      <c r="I53" s="844"/>
    </row>
    <row r="54" spans="1:9" ht="11.25" customHeight="1" x14ac:dyDescent="0.25">
      <c r="F54" s="851" t="s">
        <v>1871</v>
      </c>
      <c r="G54" s="851"/>
      <c r="H54" s="851"/>
      <c r="I54" s="851"/>
    </row>
    <row r="55" spans="1:9" x14ac:dyDescent="0.25">
      <c r="A55" s="846" t="s">
        <v>1873</v>
      </c>
      <c r="B55" s="846"/>
      <c r="C55" s="846"/>
      <c r="D55" s="846"/>
      <c r="E55" s="846"/>
      <c r="F55" s="844" t="s">
        <v>1825</v>
      </c>
      <c r="G55" s="844"/>
      <c r="H55" s="844"/>
      <c r="I55" s="844"/>
    </row>
    <row r="56" spans="1:9" ht="10.5" customHeight="1" x14ac:dyDescent="0.25">
      <c r="F56" s="851" t="s">
        <v>1871</v>
      </c>
      <c r="G56" s="851"/>
      <c r="H56" s="851"/>
      <c r="I56" s="851"/>
    </row>
    <row r="57" spans="1:9" ht="15" customHeight="1" x14ac:dyDescent="0.25">
      <c r="A57" s="846" t="s">
        <v>1874</v>
      </c>
      <c r="B57" s="846"/>
      <c r="C57" s="846"/>
      <c r="D57" s="846"/>
      <c r="E57" s="846"/>
      <c r="F57" s="844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844"/>
      <c r="H57" s="844"/>
      <c r="I57" s="844"/>
    </row>
    <row r="58" spans="1:9" ht="9.75" customHeight="1" x14ac:dyDescent="0.25">
      <c r="F58" s="851" t="s">
        <v>1871</v>
      </c>
      <c r="G58" s="851"/>
      <c r="H58" s="851"/>
      <c r="I58" s="851"/>
    </row>
    <row r="59" spans="1:9" x14ac:dyDescent="0.25">
      <c r="A59" s="846" t="s">
        <v>1875</v>
      </c>
      <c r="B59" s="846"/>
      <c r="C59" s="846"/>
      <c r="D59" s="846"/>
      <c r="E59" s="846"/>
      <c r="F59" s="846"/>
      <c r="G59" s="846"/>
      <c r="H59" s="844" t="s">
        <v>1876</v>
      </c>
      <c r="I59" s="844"/>
    </row>
    <row r="60" spans="1:9" x14ac:dyDescent="0.25">
      <c r="H60" s="853" t="s">
        <v>1877</v>
      </c>
      <c r="I60" s="853"/>
    </row>
    <row r="61" spans="1:9" x14ac:dyDescent="0.25">
      <c r="A61" s="19" t="s">
        <v>1878</v>
      </c>
      <c r="B61" s="844" t="s">
        <v>1879</v>
      </c>
      <c r="C61" s="844"/>
      <c r="D61" s="844"/>
      <c r="E61" s="19" t="s">
        <v>1880</v>
      </c>
      <c r="F61" s="844" t="s">
        <v>1881</v>
      </c>
      <c r="G61" s="844"/>
      <c r="H61" s="844"/>
      <c r="I61" s="844"/>
    </row>
    <row r="62" spans="1:9" x14ac:dyDescent="0.25">
      <c r="B62" s="853" t="s">
        <v>1882</v>
      </c>
      <c r="C62" s="853"/>
      <c r="D62" s="853"/>
      <c r="F62" s="851" t="s">
        <v>1883</v>
      </c>
      <c r="G62" s="851"/>
      <c r="H62" s="851"/>
      <c r="I62" s="851"/>
    </row>
    <row r="63" spans="1:9" x14ac:dyDescent="0.25">
      <c r="A63" s="846" t="s">
        <v>1884</v>
      </c>
      <c r="B63" s="846"/>
      <c r="C63" s="846"/>
      <c r="D63" s="846"/>
      <c r="E63" s="846"/>
      <c r="F63" s="846"/>
      <c r="G63" s="846"/>
      <c r="H63" s="846"/>
      <c r="I63" s="846"/>
    </row>
    <row r="64" spans="1:9" x14ac:dyDescent="0.25">
      <c r="A64" s="847"/>
      <c r="B64" s="847"/>
      <c r="C64" s="847"/>
      <c r="D64" s="847"/>
      <c r="E64" s="847"/>
      <c r="F64" s="847"/>
      <c r="G64" s="847"/>
      <c r="H64" s="847"/>
      <c r="I64" s="847"/>
    </row>
    <row r="65" spans="1:9" ht="11.25" customHeight="1" x14ac:dyDescent="0.25">
      <c r="A65" s="851" t="s">
        <v>1885</v>
      </c>
      <c r="B65" s="851"/>
      <c r="C65" s="851"/>
      <c r="D65" s="851"/>
      <c r="E65" s="851"/>
      <c r="F65" s="851"/>
      <c r="G65" s="851"/>
      <c r="H65" s="851"/>
      <c r="I65" s="851"/>
    </row>
    <row r="66" spans="1:9" x14ac:dyDescent="0.25">
      <c r="A66" s="847"/>
      <c r="B66" s="847"/>
      <c r="C66" s="847"/>
      <c r="D66" s="847"/>
      <c r="E66" s="847"/>
      <c r="F66" s="847"/>
      <c r="G66" s="847"/>
      <c r="H66" s="847"/>
      <c r="I66" s="847"/>
    </row>
    <row r="67" spans="1:9" ht="12" customHeight="1" x14ac:dyDescent="0.25">
      <c r="A67" s="851" t="s">
        <v>1886</v>
      </c>
      <c r="B67" s="851"/>
      <c r="C67" s="851"/>
      <c r="D67" s="851"/>
      <c r="E67" s="851"/>
      <c r="F67" s="851"/>
      <c r="G67" s="851"/>
      <c r="H67" s="851"/>
      <c r="I67" s="851"/>
    </row>
    <row r="68" spans="1:9" x14ac:dyDescent="0.25">
      <c r="A68" s="847"/>
      <c r="B68" s="847"/>
      <c r="C68" s="847"/>
      <c r="D68" s="847"/>
      <c r="E68" s="847"/>
      <c r="F68" s="847"/>
      <c r="G68" s="847"/>
      <c r="H68" s="847"/>
      <c r="I68" s="847"/>
    </row>
    <row r="69" spans="1:9" ht="8.25" customHeight="1" x14ac:dyDescent="0.25"/>
    <row r="70" spans="1:9" x14ac:dyDescent="0.25">
      <c r="A70" s="852" t="s">
        <v>1887</v>
      </c>
      <c r="B70" s="852"/>
      <c r="C70" s="852"/>
      <c r="D70" s="852"/>
      <c r="E70" s="847"/>
      <c r="F70" s="847"/>
      <c r="G70" s="847"/>
      <c r="H70" s="847"/>
      <c r="I70" s="847"/>
    </row>
    <row r="71" spans="1:9" ht="12.75" customHeight="1" x14ac:dyDescent="0.25">
      <c r="E71" s="851" t="s">
        <v>1888</v>
      </c>
      <c r="F71" s="851"/>
      <c r="G71" s="851"/>
      <c r="H71" s="851"/>
      <c r="I71" s="851"/>
    </row>
    <row r="73" spans="1:9" ht="28.5" customHeight="1" x14ac:dyDescent="0.25">
      <c r="A73" s="846" t="s">
        <v>1889</v>
      </c>
      <c r="B73" s="846"/>
      <c r="C73" s="850" t="str">
        <f>A18</f>
        <v>Заместитель генерального директора по капитальному  строительству ООО «Электромонтаж-110» Шлёнский С.В.</v>
      </c>
      <c r="D73" s="850"/>
      <c r="E73" s="850"/>
      <c r="F73" s="850"/>
      <c r="G73" s="850"/>
      <c r="H73" s="850"/>
      <c r="I73" s="850"/>
    </row>
    <row r="74" spans="1:9" ht="12" customHeight="1" x14ac:dyDescent="0.25">
      <c r="C74" s="851" t="s">
        <v>1890</v>
      </c>
      <c r="D74" s="851"/>
      <c r="E74" s="851"/>
      <c r="F74" s="851"/>
      <c r="G74" s="851"/>
      <c r="H74" s="851"/>
      <c r="I74" s="851"/>
    </row>
    <row r="76" spans="1:9" x14ac:dyDescent="0.25">
      <c r="A76" s="846" t="s">
        <v>1891</v>
      </c>
      <c r="B76" s="846"/>
      <c r="C76" s="850" t="str">
        <f>B20</f>
        <v>Начальник участка ООО «Электромонтаж-110» Курбатов А.В.</v>
      </c>
      <c r="D76" s="850"/>
      <c r="E76" s="850"/>
      <c r="F76" s="850"/>
      <c r="G76" s="850"/>
      <c r="H76" s="850"/>
      <c r="I76" s="850"/>
    </row>
    <row r="77" spans="1:9" ht="11.25" customHeight="1" x14ac:dyDescent="0.25">
      <c r="C77" s="849" t="s">
        <v>1890</v>
      </c>
      <c r="D77" s="849"/>
      <c r="E77" s="849"/>
      <c r="F77" s="849"/>
      <c r="G77" s="849"/>
      <c r="H77" s="849"/>
      <c r="I77" s="849"/>
    </row>
    <row r="78" spans="1:9" ht="28.5" customHeight="1" x14ac:dyDescent="0.25">
      <c r="C78" s="850" t="str">
        <f>B22</f>
        <v>Заместитель генерального директора по капитальному  строительству ООО «Электромонтаж-110» Шлёнский С.В.</v>
      </c>
      <c r="D78" s="850"/>
      <c r="E78" s="850"/>
      <c r="F78" s="850"/>
      <c r="G78" s="850"/>
      <c r="H78" s="850"/>
      <c r="I78" s="850"/>
    </row>
    <row r="79" spans="1:9" ht="12" customHeight="1" x14ac:dyDescent="0.25">
      <c r="C79" s="849" t="s">
        <v>1890</v>
      </c>
      <c r="D79" s="849"/>
      <c r="E79" s="849"/>
      <c r="F79" s="849"/>
      <c r="G79" s="849"/>
      <c r="H79" s="849"/>
      <c r="I79" s="849"/>
    </row>
    <row r="80" spans="1:9" x14ac:dyDescent="0.25">
      <c r="C80" s="847"/>
      <c r="D80" s="847"/>
      <c r="E80" s="847"/>
      <c r="F80" s="847"/>
      <c r="G80" s="847"/>
      <c r="H80" s="847"/>
      <c r="I80" s="847"/>
    </row>
    <row r="81" spans="1:9" x14ac:dyDescent="0.25">
      <c r="C81" s="849" t="s">
        <v>1890</v>
      </c>
      <c r="D81" s="849"/>
      <c r="E81" s="849"/>
      <c r="F81" s="849"/>
      <c r="G81" s="849"/>
      <c r="H81" s="849"/>
      <c r="I81" s="849"/>
    </row>
    <row r="83" spans="1:9" x14ac:dyDescent="0.25">
      <c r="A83" s="846" t="s">
        <v>1892</v>
      </c>
      <c r="B83" s="846"/>
      <c r="C83" s="846"/>
    </row>
    <row r="84" spans="1:9" x14ac:dyDescent="0.25">
      <c r="A84" s="844" t="str">
        <f>CONCATENATE([1]ПОДПИСИ!B13," ",[1]ПОДПИСИ!C13)</f>
        <v>Инженер отдела строительного контроля АО "ЛЭСР" Величко А.А.</v>
      </c>
      <c r="B84" s="844"/>
      <c r="C84" s="844"/>
      <c r="D84" s="844"/>
      <c r="E84" s="844"/>
      <c r="F84" s="844"/>
      <c r="G84" s="844"/>
      <c r="H84" s="844"/>
      <c r="I84" s="844"/>
    </row>
    <row r="85" spans="1:9" x14ac:dyDescent="0.25">
      <c r="A85" s="845" t="s">
        <v>1890</v>
      </c>
      <c r="B85" s="845"/>
      <c r="C85" s="845"/>
      <c r="D85" s="845"/>
      <c r="E85" s="845"/>
      <c r="F85" s="845"/>
      <c r="G85" s="845"/>
      <c r="H85" s="845"/>
      <c r="I85" s="845"/>
    </row>
    <row r="87" spans="1:9" x14ac:dyDescent="0.25">
      <c r="A87" s="846" t="s">
        <v>1893</v>
      </c>
      <c r="B87" s="846"/>
      <c r="C87" s="847"/>
      <c r="D87" s="847"/>
      <c r="E87" s="847"/>
      <c r="F87" s="847"/>
      <c r="G87" s="847"/>
      <c r="H87" s="847"/>
      <c r="I87" s="847"/>
    </row>
    <row r="88" spans="1:9" x14ac:dyDescent="0.25">
      <c r="A88" s="847"/>
      <c r="B88" s="847"/>
      <c r="C88" s="847"/>
      <c r="D88" s="847"/>
      <c r="E88" s="847"/>
      <c r="F88" s="847"/>
      <c r="G88" s="847"/>
      <c r="H88" s="847"/>
      <c r="I88" s="847"/>
    </row>
    <row r="89" spans="1:9" x14ac:dyDescent="0.25">
      <c r="A89" s="848"/>
      <c r="B89" s="848"/>
      <c r="C89" s="848"/>
      <c r="D89" s="848"/>
      <c r="E89" s="848"/>
      <c r="F89" s="848"/>
      <c r="G89" s="848"/>
      <c r="H89" s="848"/>
      <c r="I89" s="848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B61:D61" xr:uid="{07175514-EF63-49D4-9284-580D215C4B63}">
      <formula1>"допущена, не допущена"</formula1>
    </dataValidation>
    <dataValidation type="list" allowBlank="1" showInputMessage="1" showErrorMessage="1" sqref="H59:I59" xr:uid="{D1072E8B-42F0-40FC-97E8-FFBB3CDD8020}">
      <formula1>"пригодной, непригодной"</formula1>
    </dataValidation>
    <dataValidation type="list" allowBlank="1" showInputMessage="1" showErrorMessage="1" sqref="F49:I49" xr:uid="{0D3275DB-BADD-42C6-BBB8-DAA44B178FC3}">
      <formula1>"соответствуют, не соотвествуют"</formula1>
    </dataValidation>
    <dataValidation type="list" allowBlank="1" showInputMessage="1" showErrorMessage="1" sqref="F51:I51 F53:I53 F55:I55" xr:uid="{4A6E467F-639D-45B9-B8B8-0A28D1AA92E6}">
      <formula1>"соответствует, не соотвествует"</formula1>
    </dataValidation>
    <dataValidation type="list" allowBlank="1" showInputMessage="1" showErrorMessage="1" sqref="F40:I40" xr:uid="{51B13250-B24B-4632-B6A7-07B2BD9F7C11}">
      <formula1>"выполнена, не выполнена"</formula1>
    </dataValidation>
  </dataValidations>
  <pageMargins left="0.25" right="0.25" top="0.75" bottom="0.75" header="0.3" footer="0.3"/>
  <pageSetup paperSize="9" orientation="portrait" r:id="rId1"/>
  <rowBreaks count="1" manualBreakCount="1">
    <brk id="40" max="8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5707D-4CD7-434E-A1C2-7D5F37186C41}">
  <sheetPr>
    <tabColor rgb="FF92D050"/>
  </sheetPr>
  <dimension ref="A1:K89"/>
  <sheetViews>
    <sheetView view="pageBreakPreview" topLeftCell="A25" zoomScale="80" zoomScaleNormal="80" zoomScaleSheetLayoutView="80" workbookViewId="0">
      <selection activeCell="Z49" sqref="Z49"/>
    </sheetView>
  </sheetViews>
  <sheetFormatPr defaultColWidth="9.109375" defaultRowHeight="13.8" x14ac:dyDescent="0.25"/>
  <cols>
    <col min="1" max="1" width="9.109375" style="19"/>
    <col min="2" max="2" width="7.44140625" style="19" customWidth="1"/>
    <col min="3" max="3" width="7.5546875" style="19" customWidth="1"/>
    <col min="4" max="4" width="8.33203125" style="19" customWidth="1"/>
    <col min="5" max="5" width="17.6640625" style="19" customWidth="1"/>
    <col min="6" max="6" width="14.44140625" style="19" customWidth="1"/>
    <col min="7" max="7" width="10.6640625" style="19" customWidth="1"/>
    <col min="8" max="8" width="11.44140625" style="19" customWidth="1"/>
    <col min="9" max="9" width="11.6640625" style="19" customWidth="1"/>
    <col min="10" max="10" width="9.109375" style="19"/>
    <col min="11" max="11" width="11.109375" style="19" customWidth="1"/>
    <col min="12" max="16384" width="9.109375" style="19"/>
  </cols>
  <sheetData>
    <row r="1" spans="1:11" x14ac:dyDescent="0.25">
      <c r="H1" s="19" t="s">
        <v>29</v>
      </c>
    </row>
    <row r="2" spans="1:11" x14ac:dyDescent="0.25">
      <c r="H2" s="19" t="s">
        <v>1823</v>
      </c>
    </row>
    <row r="3" spans="1:11" ht="5.25" customHeight="1" x14ac:dyDescent="0.25">
      <c r="K3" s="756"/>
    </row>
    <row r="4" spans="1:11" ht="14.4" thickBot="1" x14ac:dyDescent="0.3">
      <c r="A4" s="867" t="s">
        <v>1824</v>
      </c>
      <c r="B4" s="867"/>
      <c r="C4" s="867"/>
      <c r="D4" s="867"/>
      <c r="E4" s="867"/>
      <c r="F4" s="867"/>
      <c r="G4" s="867"/>
      <c r="H4" s="867"/>
      <c r="I4" s="867"/>
      <c r="K4" s="757" t="str">
        <f ca="1">MID(CELL("имяфайла",A1),SEARCH("]",CELL("имяфайла",A1))+1,LEN(CELL("имяфайла",A1)))</f>
        <v>АВК 4</v>
      </c>
    </row>
    <row r="5" spans="1:11" ht="10.5" customHeight="1" x14ac:dyDescent="0.25">
      <c r="F5" s="869" t="s">
        <v>1825</v>
      </c>
      <c r="G5" s="870"/>
      <c r="H5" s="870"/>
      <c r="I5" s="871"/>
      <c r="K5" s="758">
        <f ca="1">RIGHT(K4,LEN(K4)-4)+2</f>
        <v>6</v>
      </c>
    </row>
    <row r="6" spans="1:11" ht="14.4" thickBot="1" x14ac:dyDescent="0.3">
      <c r="F6" s="872"/>
      <c r="G6" s="873"/>
      <c r="H6" s="873"/>
      <c r="I6" s="874"/>
      <c r="K6" s="759"/>
    </row>
    <row r="7" spans="1:11" x14ac:dyDescent="0.25">
      <c r="F7" s="875" t="s">
        <v>1826</v>
      </c>
      <c r="G7" s="875"/>
      <c r="H7" s="875"/>
      <c r="I7" s="875"/>
    </row>
    <row r="8" spans="1:11" ht="141" customHeight="1" x14ac:dyDescent="0.25">
      <c r="A8" s="19" t="s">
        <v>1827</v>
      </c>
      <c r="D8" s="876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876"/>
      <c r="F8" s="876"/>
      <c r="G8" s="876"/>
      <c r="H8" s="876"/>
      <c r="I8" s="876"/>
    </row>
    <row r="9" spans="1:11" x14ac:dyDescent="0.25">
      <c r="A9" s="846" t="s">
        <v>1828</v>
      </c>
      <c r="B9" s="846"/>
      <c r="C9" s="846"/>
      <c r="D9" s="877" t="s">
        <v>956</v>
      </c>
      <c r="E9" s="877"/>
      <c r="F9" s="877"/>
      <c r="G9" s="877"/>
      <c r="H9" s="877"/>
      <c r="I9" s="877"/>
    </row>
    <row r="11" spans="1:11" x14ac:dyDescent="0.25">
      <c r="A11" s="867" t="str">
        <f ca="1">CONCATENATE("АКТ № ",INDIRECT("'Форма журнала'!R"&amp;K5&amp;"C2",0))</f>
        <v>АКТ № 4</v>
      </c>
      <c r="B11" s="867"/>
      <c r="C11" s="867"/>
      <c r="D11" s="867"/>
      <c r="E11" s="867"/>
      <c r="F11" s="867"/>
      <c r="G11" s="867"/>
      <c r="H11" s="867"/>
      <c r="I11" s="867"/>
    </row>
    <row r="12" spans="1:11" x14ac:dyDescent="0.25">
      <c r="A12" s="867" t="s">
        <v>1829</v>
      </c>
      <c r="B12" s="867"/>
      <c r="C12" s="867"/>
      <c r="D12" s="867"/>
      <c r="E12" s="867"/>
      <c r="F12" s="867"/>
      <c r="G12" s="867"/>
      <c r="H12" s="867"/>
      <c r="I12" s="867"/>
    </row>
    <row r="13" spans="1:11" x14ac:dyDescent="0.25">
      <c r="A13" s="847"/>
      <c r="B13" s="847"/>
      <c r="G13" s="868">
        <f ca="1">INDIRECT("'Форма журнала'!R"&amp;K5&amp;"C3",0)</f>
        <v>45453</v>
      </c>
      <c r="H13" s="868"/>
      <c r="I13" s="868"/>
    </row>
    <row r="14" spans="1:11" x14ac:dyDescent="0.25">
      <c r="A14" s="845" t="s">
        <v>1830</v>
      </c>
      <c r="B14" s="845"/>
    </row>
    <row r="15" spans="1:11" x14ac:dyDescent="0.25">
      <c r="A15" s="19" t="s">
        <v>1831</v>
      </c>
      <c r="C15" s="844" t="str">
        <f>'Жвх.к (т)'!B7</f>
        <v>ООО «Электромонтаж-110»</v>
      </c>
      <c r="D15" s="844"/>
      <c r="E15" s="844"/>
      <c r="F15" s="51" t="s">
        <v>1832</v>
      </c>
      <c r="G15" s="51"/>
      <c r="H15" s="51"/>
      <c r="I15" s="51"/>
    </row>
    <row r="16" spans="1:11" x14ac:dyDescent="0.25">
      <c r="C16" s="24" t="s">
        <v>1833</v>
      </c>
    </row>
    <row r="17" spans="1:9" x14ac:dyDescent="0.25">
      <c r="A17" s="19" t="s">
        <v>1834</v>
      </c>
      <c r="C17" s="24"/>
    </row>
    <row r="18" spans="1:9" ht="30.75" customHeight="1" x14ac:dyDescent="0.3">
      <c r="A18" s="866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66"/>
      <c r="C18" s="866"/>
      <c r="D18" s="866"/>
      <c r="E18" s="866"/>
      <c r="F18" s="866"/>
      <c r="G18" s="866"/>
      <c r="H18" s="866"/>
      <c r="I18" s="866"/>
    </row>
    <row r="19" spans="1:9" x14ac:dyDescent="0.25">
      <c r="A19" s="19" t="s">
        <v>1835</v>
      </c>
    </row>
    <row r="20" spans="1:9" x14ac:dyDescent="0.25">
      <c r="B20" s="850" t="str">
        <f>CONCATENATE([1]ПОДПИСИ!B9," ",[1]ПОДПИСИ!C9)</f>
        <v>Начальник участка ООО «Электромонтаж-110» Курбатов А.В.</v>
      </c>
      <c r="C20" s="850"/>
      <c r="D20" s="850"/>
      <c r="E20" s="850"/>
      <c r="F20" s="850"/>
      <c r="G20" s="850"/>
      <c r="H20" s="850"/>
      <c r="I20" s="850"/>
    </row>
    <row r="21" spans="1:9" ht="9" customHeight="1" x14ac:dyDescent="0.25">
      <c r="B21" s="849" t="s">
        <v>1836</v>
      </c>
      <c r="C21" s="849"/>
      <c r="D21" s="849"/>
      <c r="E21" s="849"/>
      <c r="F21" s="849"/>
      <c r="G21" s="849"/>
      <c r="H21" s="849"/>
      <c r="I21" s="849"/>
    </row>
    <row r="22" spans="1:9" ht="30.75" customHeight="1" x14ac:dyDescent="0.25">
      <c r="B22" s="850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850"/>
      <c r="D22" s="850"/>
      <c r="E22" s="850"/>
      <c r="F22" s="850"/>
      <c r="G22" s="850"/>
      <c r="H22" s="850"/>
      <c r="I22" s="850"/>
    </row>
    <row r="23" spans="1:9" ht="11.25" customHeight="1" x14ac:dyDescent="0.25">
      <c r="B23" s="849" t="s">
        <v>1836</v>
      </c>
      <c r="C23" s="849"/>
      <c r="D23" s="849"/>
      <c r="E23" s="849"/>
      <c r="F23" s="849"/>
      <c r="G23" s="849"/>
      <c r="H23" s="849"/>
      <c r="I23" s="849"/>
    </row>
    <row r="24" spans="1:9" x14ac:dyDescent="0.25">
      <c r="B24" s="847"/>
      <c r="C24" s="847"/>
      <c r="D24" s="847"/>
      <c r="E24" s="847"/>
      <c r="F24" s="847"/>
      <c r="G24" s="847"/>
      <c r="H24" s="847"/>
      <c r="I24" s="847"/>
    </row>
    <row r="25" spans="1:9" ht="10.5" customHeight="1" x14ac:dyDescent="0.25">
      <c r="B25" s="849" t="s">
        <v>1836</v>
      </c>
      <c r="C25" s="849"/>
      <c r="D25" s="849"/>
      <c r="E25" s="849"/>
      <c r="F25" s="849"/>
      <c r="G25" s="849"/>
      <c r="H25" s="849"/>
      <c r="I25" s="849"/>
    </row>
    <row r="26" spans="1:9" x14ac:dyDescent="0.25">
      <c r="A26" s="19" t="s">
        <v>1837</v>
      </c>
    </row>
    <row r="27" spans="1:9" ht="44.25" customHeight="1" x14ac:dyDescent="0.25">
      <c r="A27" s="850" t="s">
        <v>1838</v>
      </c>
      <c r="B27" s="850"/>
      <c r="C27" s="850"/>
      <c r="D27" s="850"/>
      <c r="E27" s="850"/>
      <c r="F27" s="850"/>
      <c r="G27" s="850"/>
      <c r="H27" s="850"/>
      <c r="I27" s="850"/>
    </row>
    <row r="28" spans="1:9" x14ac:dyDescent="0.25">
      <c r="A28" s="857" t="s">
        <v>1839</v>
      </c>
      <c r="B28" s="857"/>
      <c r="C28" s="857"/>
      <c r="D28" s="857"/>
      <c r="E28" s="857"/>
      <c r="F28" s="857"/>
      <c r="G28" s="857"/>
      <c r="H28" s="857"/>
      <c r="I28" s="857"/>
    </row>
    <row r="29" spans="1:9" x14ac:dyDescent="0.25">
      <c r="A29" s="865" t="s">
        <v>1840</v>
      </c>
      <c r="B29" s="865"/>
      <c r="C29" s="865"/>
      <c r="D29" s="865"/>
      <c r="E29" s="865"/>
      <c r="F29" s="865"/>
      <c r="G29" s="865"/>
      <c r="H29" s="865"/>
      <c r="I29" s="865"/>
    </row>
    <row r="30" spans="1:9" x14ac:dyDescent="0.25">
      <c r="A30" s="860" t="s">
        <v>1841</v>
      </c>
      <c r="B30" s="860"/>
      <c r="C30" s="860"/>
      <c r="D30" s="860"/>
      <c r="E30" s="860"/>
      <c r="F30" s="860"/>
      <c r="G30" s="860"/>
      <c r="H30" s="860"/>
      <c r="I30" s="860"/>
    </row>
    <row r="31" spans="1:9" x14ac:dyDescent="0.25">
      <c r="A31" s="850" t="str">
        <f ca="1">INDIRECT("'Форма журнала'!R"&amp;K5&amp;"C4",0)</f>
        <v>Мачтовая трансформаторная подстанция</v>
      </c>
      <c r="B31" s="850"/>
      <c r="C31" s="850"/>
      <c r="D31" s="850"/>
      <c r="E31" s="850"/>
      <c r="F31" s="850"/>
      <c r="G31" s="850"/>
      <c r="H31" s="850"/>
      <c r="I31" s="850"/>
    </row>
    <row r="32" spans="1:9" x14ac:dyDescent="0.25">
      <c r="A32" s="857" t="s">
        <v>1842</v>
      </c>
      <c r="B32" s="857"/>
      <c r="C32" s="857"/>
      <c r="D32" s="857"/>
      <c r="E32" s="857"/>
      <c r="F32" s="857"/>
      <c r="G32" s="857"/>
      <c r="H32" s="857"/>
      <c r="I32" s="857"/>
    </row>
    <row r="33" spans="1:11" x14ac:dyDescent="0.25">
      <c r="A33" s="863" t="s">
        <v>1843</v>
      </c>
      <c r="B33" s="863"/>
      <c r="C33" s="863"/>
      <c r="D33" s="863"/>
      <c r="E33" s="863"/>
      <c r="F33" s="863"/>
      <c r="G33" s="863"/>
      <c r="H33" s="863"/>
      <c r="I33" s="863"/>
    </row>
    <row r="34" spans="1:11" x14ac:dyDescent="0.25">
      <c r="A34" s="864" t="str">
        <f ca="1">INDIRECT("'Форма журнала'!R"&amp;K5&amp;"C7",0)</f>
        <v>Паспорт №24.2044.1</v>
      </c>
      <c r="B34" s="864"/>
      <c r="C34" s="864"/>
      <c r="D34" s="864"/>
      <c r="E34" s="864"/>
      <c r="F34" s="637" t="s">
        <v>1844</v>
      </c>
      <c r="G34" s="862"/>
      <c r="H34" s="862"/>
      <c r="I34" s="862"/>
    </row>
    <row r="35" spans="1:11" x14ac:dyDescent="0.25">
      <c r="A35" s="857" t="s">
        <v>1845</v>
      </c>
      <c r="B35" s="857"/>
      <c r="C35" s="857"/>
      <c r="D35" s="857"/>
      <c r="E35" s="857"/>
      <c r="F35" s="45"/>
      <c r="G35" s="857" t="s">
        <v>1846</v>
      </c>
      <c r="H35" s="857"/>
      <c r="I35" s="857"/>
    </row>
    <row r="36" spans="1:11" x14ac:dyDescent="0.25">
      <c r="A36" s="860" t="s">
        <v>1847</v>
      </c>
      <c r="B36" s="860"/>
      <c r="C36" s="844" t="str">
        <f ca="1">INDIRECT("'Форма журнала'!R"&amp;K5&amp;"C5",0)</f>
        <v>1 шт.</v>
      </c>
      <c r="D36" s="844"/>
      <c r="E36" s="844"/>
      <c r="F36" s="50" t="s">
        <v>1848</v>
      </c>
      <c r="G36" s="861"/>
      <c r="H36" s="861"/>
      <c r="I36" s="861"/>
    </row>
    <row r="37" spans="1:11" x14ac:dyDescent="0.25">
      <c r="A37" s="45"/>
      <c r="B37" s="45"/>
      <c r="C37" s="857" t="s">
        <v>1849</v>
      </c>
      <c r="D37" s="857"/>
      <c r="E37" s="857"/>
      <c r="F37" s="45"/>
      <c r="G37" s="845" t="s">
        <v>1850</v>
      </c>
      <c r="H37" s="845"/>
      <c r="I37" s="845"/>
    </row>
    <row r="38" spans="1:11" x14ac:dyDescent="0.25">
      <c r="A38" s="860" t="s">
        <v>1851</v>
      </c>
      <c r="B38" s="860"/>
      <c r="C38" s="850" t="str">
        <f ca="1">INDIRECT("'Форма журнала'!R"&amp;K5&amp;"C6",0)</f>
        <v>ООО "СЭМЗ"</v>
      </c>
      <c r="D38" s="850"/>
      <c r="E38" s="850"/>
      <c r="F38" s="637" t="s">
        <v>1852</v>
      </c>
      <c r="G38" s="862"/>
      <c r="H38" s="862"/>
      <c r="I38" s="862"/>
      <c r="K38" s="760"/>
    </row>
    <row r="39" spans="1:11" x14ac:dyDescent="0.25">
      <c r="A39" s="638"/>
      <c r="B39" s="638"/>
      <c r="C39" s="857" t="s">
        <v>1853</v>
      </c>
      <c r="D39" s="857"/>
      <c r="E39" s="857"/>
      <c r="F39" s="637"/>
      <c r="G39" s="845" t="s">
        <v>1854</v>
      </c>
      <c r="H39" s="845"/>
      <c r="I39" s="845"/>
    </row>
    <row r="40" spans="1:11" x14ac:dyDescent="0.25">
      <c r="A40" s="638" t="s">
        <v>1855</v>
      </c>
      <c r="B40" s="638"/>
      <c r="C40" s="45"/>
      <c r="D40" s="45"/>
      <c r="E40" s="45"/>
      <c r="F40" s="858" t="s">
        <v>281</v>
      </c>
      <c r="G40" s="858"/>
      <c r="H40" s="858"/>
      <c r="I40" s="858"/>
    </row>
    <row r="41" spans="1:11" x14ac:dyDescent="0.25">
      <c r="F41" s="851" t="s">
        <v>282</v>
      </c>
      <c r="G41" s="851"/>
      <c r="H41" s="851"/>
      <c r="I41" s="851"/>
    </row>
    <row r="42" spans="1:11" x14ac:dyDescent="0.25">
      <c r="A42" s="859" t="s">
        <v>1856</v>
      </c>
      <c r="B42" s="859"/>
      <c r="C42" s="859"/>
      <c r="D42" s="859"/>
      <c r="E42" s="859"/>
      <c r="F42" s="859"/>
      <c r="G42" s="859"/>
      <c r="H42" s="859"/>
      <c r="I42" s="859"/>
    </row>
    <row r="43" spans="1:11" ht="30" customHeight="1" x14ac:dyDescent="0.25">
      <c r="A43" s="854" t="s">
        <v>1857</v>
      </c>
      <c r="B43" s="854"/>
      <c r="C43" s="854"/>
      <c r="D43" s="854"/>
      <c r="E43" s="854" t="s">
        <v>1858</v>
      </c>
      <c r="F43" s="854" t="s">
        <v>1859</v>
      </c>
      <c r="G43" s="854" t="s">
        <v>1860</v>
      </c>
      <c r="H43" s="854" t="s">
        <v>1861</v>
      </c>
      <c r="I43" s="854" t="s">
        <v>1862</v>
      </c>
    </row>
    <row r="44" spans="1:11" ht="32.25" customHeight="1" x14ac:dyDescent="0.25">
      <c r="A44" s="854" t="s">
        <v>1863</v>
      </c>
      <c r="B44" s="854"/>
      <c r="C44" s="854" t="s">
        <v>1864</v>
      </c>
      <c r="D44" s="854"/>
      <c r="E44" s="854"/>
      <c r="F44" s="854"/>
      <c r="G44" s="854"/>
      <c r="H44" s="854"/>
      <c r="I44" s="854"/>
    </row>
    <row r="45" spans="1:11" x14ac:dyDescent="0.25">
      <c r="A45" s="855">
        <v>1</v>
      </c>
      <c r="B45" s="855"/>
      <c r="C45" s="855">
        <v>2</v>
      </c>
      <c r="D45" s="855"/>
      <c r="E45" s="761">
        <v>3</v>
      </c>
      <c r="F45" s="761">
        <v>4</v>
      </c>
      <c r="G45" s="761">
        <v>5</v>
      </c>
      <c r="H45" s="761">
        <v>6</v>
      </c>
      <c r="I45" s="761">
        <v>7</v>
      </c>
    </row>
    <row r="46" spans="1:11" x14ac:dyDescent="0.25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1865</v>
      </c>
    </row>
    <row r="47" spans="1:11" x14ac:dyDescent="0.25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 x14ac:dyDescent="0.25">
      <c r="A48" s="856" t="s">
        <v>1866</v>
      </c>
      <c r="B48" s="856"/>
      <c r="C48" s="856"/>
      <c r="D48" s="856"/>
      <c r="E48" s="856"/>
      <c r="F48" s="856"/>
      <c r="G48" s="856"/>
      <c r="H48" s="856"/>
      <c r="I48" s="856"/>
    </row>
    <row r="49" spans="1:9" x14ac:dyDescent="0.25">
      <c r="A49" s="846" t="s">
        <v>1867</v>
      </c>
      <c r="B49" s="846"/>
      <c r="C49" s="846"/>
      <c r="D49" s="846"/>
      <c r="E49" s="846"/>
      <c r="F49" s="844" t="s">
        <v>1868</v>
      </c>
      <c r="G49" s="844"/>
      <c r="H49" s="844"/>
      <c r="I49" s="844"/>
    </row>
    <row r="50" spans="1:9" ht="10.5" customHeight="1" x14ac:dyDescent="0.25">
      <c r="A50" s="47"/>
      <c r="B50" s="47"/>
      <c r="C50" s="47"/>
      <c r="D50" s="47"/>
      <c r="E50" s="47"/>
      <c r="F50" s="851" t="s">
        <v>1869</v>
      </c>
      <c r="G50" s="851"/>
      <c r="H50" s="851"/>
      <c r="I50" s="851"/>
    </row>
    <row r="51" spans="1:9" ht="15" customHeight="1" x14ac:dyDescent="0.25">
      <c r="A51" s="846" t="s">
        <v>1870</v>
      </c>
      <c r="B51" s="846"/>
      <c r="C51" s="846"/>
      <c r="D51" s="846"/>
      <c r="E51" s="846"/>
      <c r="F51" s="844" t="s">
        <v>1825</v>
      </c>
      <c r="G51" s="844"/>
      <c r="H51" s="844"/>
      <c r="I51" s="844"/>
    </row>
    <row r="52" spans="1:9" ht="12.75" customHeight="1" x14ac:dyDescent="0.25">
      <c r="F52" s="851" t="s">
        <v>1871</v>
      </c>
      <c r="G52" s="851"/>
      <c r="H52" s="851"/>
      <c r="I52" s="851"/>
    </row>
    <row r="53" spans="1:9" x14ac:dyDescent="0.25">
      <c r="A53" s="846" t="s">
        <v>1872</v>
      </c>
      <c r="B53" s="846"/>
      <c r="C53" s="846"/>
      <c r="D53" s="846"/>
      <c r="E53" s="846"/>
      <c r="F53" s="844" t="s">
        <v>1825</v>
      </c>
      <c r="G53" s="844"/>
      <c r="H53" s="844"/>
      <c r="I53" s="844"/>
    </row>
    <row r="54" spans="1:9" ht="11.25" customHeight="1" x14ac:dyDescent="0.25">
      <c r="F54" s="851" t="s">
        <v>1871</v>
      </c>
      <c r="G54" s="851"/>
      <c r="H54" s="851"/>
      <c r="I54" s="851"/>
    </row>
    <row r="55" spans="1:9" x14ac:dyDescent="0.25">
      <c r="A55" s="846" t="s">
        <v>1873</v>
      </c>
      <c r="B55" s="846"/>
      <c r="C55" s="846"/>
      <c r="D55" s="846"/>
      <c r="E55" s="846"/>
      <c r="F55" s="844" t="s">
        <v>1825</v>
      </c>
      <c r="G55" s="844"/>
      <c r="H55" s="844"/>
      <c r="I55" s="844"/>
    </row>
    <row r="56" spans="1:9" ht="10.5" customHeight="1" x14ac:dyDescent="0.25">
      <c r="F56" s="851" t="s">
        <v>1871</v>
      </c>
      <c r="G56" s="851"/>
      <c r="H56" s="851"/>
      <c r="I56" s="851"/>
    </row>
    <row r="57" spans="1:9" ht="15" customHeight="1" x14ac:dyDescent="0.25">
      <c r="A57" s="846" t="s">
        <v>1874</v>
      </c>
      <c r="B57" s="846"/>
      <c r="C57" s="846"/>
      <c r="D57" s="846"/>
      <c r="E57" s="846"/>
      <c r="F57" s="844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844"/>
      <c r="H57" s="844"/>
      <c r="I57" s="844"/>
    </row>
    <row r="58" spans="1:9" ht="9.75" customHeight="1" x14ac:dyDescent="0.25">
      <c r="F58" s="851" t="s">
        <v>1871</v>
      </c>
      <c r="G58" s="851"/>
      <c r="H58" s="851"/>
      <c r="I58" s="851"/>
    </row>
    <row r="59" spans="1:9" x14ac:dyDescent="0.25">
      <c r="A59" s="846" t="s">
        <v>1875</v>
      </c>
      <c r="B59" s="846"/>
      <c r="C59" s="846"/>
      <c r="D59" s="846"/>
      <c r="E59" s="846"/>
      <c r="F59" s="846"/>
      <c r="G59" s="846"/>
      <c r="H59" s="844" t="s">
        <v>1876</v>
      </c>
      <c r="I59" s="844"/>
    </row>
    <row r="60" spans="1:9" x14ac:dyDescent="0.25">
      <c r="H60" s="853" t="s">
        <v>1877</v>
      </c>
      <c r="I60" s="853"/>
    </row>
    <row r="61" spans="1:9" x14ac:dyDescent="0.25">
      <c r="A61" s="19" t="s">
        <v>1878</v>
      </c>
      <c r="B61" s="844" t="s">
        <v>1879</v>
      </c>
      <c r="C61" s="844"/>
      <c r="D61" s="844"/>
      <c r="E61" s="19" t="s">
        <v>1880</v>
      </c>
      <c r="F61" s="844" t="s">
        <v>1881</v>
      </c>
      <c r="G61" s="844"/>
      <c r="H61" s="844"/>
      <c r="I61" s="844"/>
    </row>
    <row r="62" spans="1:9" x14ac:dyDescent="0.25">
      <c r="B62" s="853" t="s">
        <v>1882</v>
      </c>
      <c r="C62" s="853"/>
      <c r="D62" s="853"/>
      <c r="F62" s="851" t="s">
        <v>1883</v>
      </c>
      <c r="G62" s="851"/>
      <c r="H62" s="851"/>
      <c r="I62" s="851"/>
    </row>
    <row r="63" spans="1:9" x14ac:dyDescent="0.25">
      <c r="A63" s="846" t="s">
        <v>1884</v>
      </c>
      <c r="B63" s="846"/>
      <c r="C63" s="846"/>
      <c r="D63" s="846"/>
      <c r="E63" s="846"/>
      <c r="F63" s="846"/>
      <c r="G63" s="846"/>
      <c r="H63" s="846"/>
      <c r="I63" s="846"/>
    </row>
    <row r="64" spans="1:9" x14ac:dyDescent="0.25">
      <c r="A64" s="847"/>
      <c r="B64" s="847"/>
      <c r="C64" s="847"/>
      <c r="D64" s="847"/>
      <c r="E64" s="847"/>
      <c r="F64" s="847"/>
      <c r="G64" s="847"/>
      <c r="H64" s="847"/>
      <c r="I64" s="847"/>
    </row>
    <row r="65" spans="1:9" ht="11.25" customHeight="1" x14ac:dyDescent="0.25">
      <c r="A65" s="851" t="s">
        <v>1885</v>
      </c>
      <c r="B65" s="851"/>
      <c r="C65" s="851"/>
      <c r="D65" s="851"/>
      <c r="E65" s="851"/>
      <c r="F65" s="851"/>
      <c r="G65" s="851"/>
      <c r="H65" s="851"/>
      <c r="I65" s="851"/>
    </row>
    <row r="66" spans="1:9" x14ac:dyDescent="0.25">
      <c r="A66" s="847"/>
      <c r="B66" s="847"/>
      <c r="C66" s="847"/>
      <c r="D66" s="847"/>
      <c r="E66" s="847"/>
      <c r="F66" s="847"/>
      <c r="G66" s="847"/>
      <c r="H66" s="847"/>
      <c r="I66" s="847"/>
    </row>
    <row r="67" spans="1:9" ht="12" customHeight="1" x14ac:dyDescent="0.25">
      <c r="A67" s="851" t="s">
        <v>1886</v>
      </c>
      <c r="B67" s="851"/>
      <c r="C67" s="851"/>
      <c r="D67" s="851"/>
      <c r="E67" s="851"/>
      <c r="F67" s="851"/>
      <c r="G67" s="851"/>
      <c r="H67" s="851"/>
      <c r="I67" s="851"/>
    </row>
    <row r="68" spans="1:9" x14ac:dyDescent="0.25">
      <c r="A68" s="847"/>
      <c r="B68" s="847"/>
      <c r="C68" s="847"/>
      <c r="D68" s="847"/>
      <c r="E68" s="847"/>
      <c r="F68" s="847"/>
      <c r="G68" s="847"/>
      <c r="H68" s="847"/>
      <c r="I68" s="847"/>
    </row>
    <row r="69" spans="1:9" ht="8.25" customHeight="1" x14ac:dyDescent="0.25"/>
    <row r="70" spans="1:9" x14ac:dyDescent="0.25">
      <c r="A70" s="852" t="s">
        <v>1887</v>
      </c>
      <c r="B70" s="852"/>
      <c r="C70" s="852"/>
      <c r="D70" s="852"/>
      <c r="E70" s="847"/>
      <c r="F70" s="847"/>
      <c r="G70" s="847"/>
      <c r="H70" s="847"/>
      <c r="I70" s="847"/>
    </row>
    <row r="71" spans="1:9" ht="12.75" customHeight="1" x14ac:dyDescent="0.25">
      <c r="E71" s="851" t="s">
        <v>1888</v>
      </c>
      <c r="F71" s="851"/>
      <c r="G71" s="851"/>
      <c r="H71" s="851"/>
      <c r="I71" s="851"/>
    </row>
    <row r="73" spans="1:9" ht="28.5" customHeight="1" x14ac:dyDescent="0.25">
      <c r="A73" s="846" t="s">
        <v>1889</v>
      </c>
      <c r="B73" s="846"/>
      <c r="C73" s="850" t="str">
        <f>A18</f>
        <v>Заместитель генерального директора по капитальному  строительству ООО «Электромонтаж-110» Шлёнский С.В.</v>
      </c>
      <c r="D73" s="850"/>
      <c r="E73" s="850"/>
      <c r="F73" s="850"/>
      <c r="G73" s="850"/>
      <c r="H73" s="850"/>
      <c r="I73" s="850"/>
    </row>
    <row r="74" spans="1:9" ht="12" customHeight="1" x14ac:dyDescent="0.25">
      <c r="C74" s="851" t="s">
        <v>1890</v>
      </c>
      <c r="D74" s="851"/>
      <c r="E74" s="851"/>
      <c r="F74" s="851"/>
      <c r="G74" s="851"/>
      <c r="H74" s="851"/>
      <c r="I74" s="851"/>
    </row>
    <row r="76" spans="1:9" x14ac:dyDescent="0.25">
      <c r="A76" s="846" t="s">
        <v>1891</v>
      </c>
      <c r="B76" s="846"/>
      <c r="C76" s="850" t="str">
        <f>B20</f>
        <v>Начальник участка ООО «Электромонтаж-110» Курбатов А.В.</v>
      </c>
      <c r="D76" s="850"/>
      <c r="E76" s="850"/>
      <c r="F76" s="850"/>
      <c r="G76" s="850"/>
      <c r="H76" s="850"/>
      <c r="I76" s="850"/>
    </row>
    <row r="77" spans="1:9" ht="11.25" customHeight="1" x14ac:dyDescent="0.25">
      <c r="C77" s="849" t="s">
        <v>1890</v>
      </c>
      <c r="D77" s="849"/>
      <c r="E77" s="849"/>
      <c r="F77" s="849"/>
      <c r="G77" s="849"/>
      <c r="H77" s="849"/>
      <c r="I77" s="849"/>
    </row>
    <row r="78" spans="1:9" ht="28.5" customHeight="1" x14ac:dyDescent="0.25">
      <c r="C78" s="850" t="str">
        <f>B22</f>
        <v>Заместитель генерального директора по капитальному  строительству ООО «Электромонтаж-110» Шлёнский С.В.</v>
      </c>
      <c r="D78" s="850"/>
      <c r="E78" s="850"/>
      <c r="F78" s="850"/>
      <c r="G78" s="850"/>
      <c r="H78" s="850"/>
      <c r="I78" s="850"/>
    </row>
    <row r="79" spans="1:9" ht="12" customHeight="1" x14ac:dyDescent="0.25">
      <c r="C79" s="849" t="s">
        <v>1890</v>
      </c>
      <c r="D79" s="849"/>
      <c r="E79" s="849"/>
      <c r="F79" s="849"/>
      <c r="G79" s="849"/>
      <c r="H79" s="849"/>
      <c r="I79" s="849"/>
    </row>
    <row r="80" spans="1:9" x14ac:dyDescent="0.25">
      <c r="C80" s="847"/>
      <c r="D80" s="847"/>
      <c r="E80" s="847"/>
      <c r="F80" s="847"/>
      <c r="G80" s="847"/>
      <c r="H80" s="847"/>
      <c r="I80" s="847"/>
    </row>
    <row r="81" spans="1:9" x14ac:dyDescent="0.25">
      <c r="C81" s="849" t="s">
        <v>1890</v>
      </c>
      <c r="D81" s="849"/>
      <c r="E81" s="849"/>
      <c r="F81" s="849"/>
      <c r="G81" s="849"/>
      <c r="H81" s="849"/>
      <c r="I81" s="849"/>
    </row>
    <row r="83" spans="1:9" x14ac:dyDescent="0.25">
      <c r="A83" s="846" t="s">
        <v>1892</v>
      </c>
      <c r="B83" s="846"/>
      <c r="C83" s="846"/>
    </row>
    <row r="84" spans="1:9" x14ac:dyDescent="0.25">
      <c r="A84" s="844" t="str">
        <f>CONCATENATE([1]ПОДПИСИ!B13," ",[1]ПОДПИСИ!C13)</f>
        <v>Инженер отдела строительного контроля АО "ЛЭСР" Величко А.А.</v>
      </c>
      <c r="B84" s="844"/>
      <c r="C84" s="844"/>
      <c r="D84" s="844"/>
      <c r="E84" s="844"/>
      <c r="F84" s="844"/>
      <c r="G84" s="844"/>
      <c r="H84" s="844"/>
      <c r="I84" s="844"/>
    </row>
    <row r="85" spans="1:9" x14ac:dyDescent="0.25">
      <c r="A85" s="845" t="s">
        <v>1890</v>
      </c>
      <c r="B85" s="845"/>
      <c r="C85" s="845"/>
      <c r="D85" s="845"/>
      <c r="E85" s="845"/>
      <c r="F85" s="845"/>
      <c r="G85" s="845"/>
      <c r="H85" s="845"/>
      <c r="I85" s="845"/>
    </row>
    <row r="87" spans="1:9" x14ac:dyDescent="0.25">
      <c r="A87" s="846" t="s">
        <v>1893</v>
      </c>
      <c r="B87" s="846"/>
      <c r="C87" s="847"/>
      <c r="D87" s="847"/>
      <c r="E87" s="847"/>
      <c r="F87" s="847"/>
      <c r="G87" s="847"/>
      <c r="H87" s="847"/>
      <c r="I87" s="847"/>
    </row>
    <row r="88" spans="1:9" x14ac:dyDescent="0.25">
      <c r="A88" s="847"/>
      <c r="B88" s="847"/>
      <c r="C88" s="847"/>
      <c r="D88" s="847"/>
      <c r="E88" s="847"/>
      <c r="F88" s="847"/>
      <c r="G88" s="847"/>
      <c r="H88" s="847"/>
      <c r="I88" s="847"/>
    </row>
    <row r="89" spans="1:9" x14ac:dyDescent="0.25">
      <c r="A89" s="848"/>
      <c r="B89" s="848"/>
      <c r="C89" s="848"/>
      <c r="D89" s="848"/>
      <c r="E89" s="848"/>
      <c r="F89" s="848"/>
      <c r="G89" s="848"/>
      <c r="H89" s="848"/>
      <c r="I89" s="848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F40:I40" xr:uid="{AA9F6F01-A048-426F-81D3-536739D7613C}">
      <formula1>"выполнена, не выполнена"</formula1>
    </dataValidation>
    <dataValidation type="list" allowBlank="1" showInputMessage="1" showErrorMessage="1" sqref="F51:I51 F53:I53 F55:I55" xr:uid="{19AA9264-BC33-4AAC-ACA4-F49340B6ABA6}">
      <formula1>"соответствует, не соотвествует"</formula1>
    </dataValidation>
    <dataValidation type="list" allowBlank="1" showInputMessage="1" showErrorMessage="1" sqref="F49:I49" xr:uid="{E49782DB-D58F-4A68-94C3-01183D6CDE7A}">
      <formula1>"соответствуют, не соотвествуют"</formula1>
    </dataValidation>
    <dataValidation type="list" allowBlank="1" showInputMessage="1" showErrorMessage="1" sqref="H59:I59" xr:uid="{7E47A791-D323-4C0F-999A-C65F81194559}">
      <formula1>"пригодной, непригодной"</formula1>
    </dataValidation>
    <dataValidation type="list" allowBlank="1" showInputMessage="1" showErrorMessage="1" sqref="B61:D61" xr:uid="{5AD07067-BFCC-422F-ACC3-FE6D9FC14C37}">
      <formula1>"допущена, не допущена"</formula1>
    </dataValidation>
  </dataValidations>
  <pageMargins left="0.25" right="0.25" top="0.75" bottom="0.75" header="0.3" footer="0.3"/>
  <pageSetup paperSize="9" orientation="portrait" r:id="rId1"/>
  <rowBreaks count="1" manualBreakCount="1">
    <brk id="40" max="8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EFB46-D3C0-4388-9761-45FEA7BB3B3C}">
  <sheetPr>
    <tabColor rgb="FF92D050"/>
  </sheetPr>
  <dimension ref="A1:K89"/>
  <sheetViews>
    <sheetView view="pageBreakPreview" topLeftCell="A16" zoomScale="80" zoomScaleNormal="80" zoomScaleSheetLayoutView="80" workbookViewId="0">
      <selection activeCell="Z49" sqref="Z49"/>
    </sheetView>
  </sheetViews>
  <sheetFormatPr defaultColWidth="9.109375" defaultRowHeight="13.8" x14ac:dyDescent="0.25"/>
  <cols>
    <col min="1" max="1" width="9.109375" style="19"/>
    <col min="2" max="2" width="7.44140625" style="19" customWidth="1"/>
    <col min="3" max="3" width="7.5546875" style="19" customWidth="1"/>
    <col min="4" max="4" width="8.33203125" style="19" customWidth="1"/>
    <col min="5" max="5" width="17.6640625" style="19" customWidth="1"/>
    <col min="6" max="6" width="14.44140625" style="19" customWidth="1"/>
    <col min="7" max="7" width="10.6640625" style="19" customWidth="1"/>
    <col min="8" max="8" width="11.44140625" style="19" customWidth="1"/>
    <col min="9" max="9" width="11.6640625" style="19" customWidth="1"/>
    <col min="10" max="10" width="9.109375" style="19"/>
    <col min="11" max="11" width="11.109375" style="19" customWidth="1"/>
    <col min="12" max="16384" width="9.109375" style="19"/>
  </cols>
  <sheetData>
    <row r="1" spans="1:11" x14ac:dyDescent="0.25">
      <c r="H1" s="19" t="s">
        <v>29</v>
      </c>
    </row>
    <row r="2" spans="1:11" x14ac:dyDescent="0.25">
      <c r="H2" s="19" t="s">
        <v>1823</v>
      </c>
    </row>
    <row r="3" spans="1:11" ht="5.25" customHeight="1" x14ac:dyDescent="0.25">
      <c r="K3" s="756"/>
    </row>
    <row r="4" spans="1:11" ht="14.4" thickBot="1" x14ac:dyDescent="0.3">
      <c r="A4" s="867" t="s">
        <v>1824</v>
      </c>
      <c r="B4" s="867"/>
      <c r="C4" s="867"/>
      <c r="D4" s="867"/>
      <c r="E4" s="867"/>
      <c r="F4" s="867"/>
      <c r="G4" s="867"/>
      <c r="H4" s="867"/>
      <c r="I4" s="867"/>
      <c r="K4" s="757" t="str">
        <f ca="1">MID(CELL("имяфайла",A1),SEARCH("]",CELL("имяфайла",A1))+1,LEN(CELL("имяфайла",A1)))</f>
        <v>АВК 5</v>
      </c>
    </row>
    <row r="5" spans="1:11" ht="10.5" customHeight="1" x14ac:dyDescent="0.25">
      <c r="F5" s="869" t="s">
        <v>1825</v>
      </c>
      <c r="G5" s="870"/>
      <c r="H5" s="870"/>
      <c r="I5" s="871"/>
      <c r="K5" s="758">
        <f ca="1">RIGHT(K4,LEN(K4)-4)+2</f>
        <v>7</v>
      </c>
    </row>
    <row r="6" spans="1:11" ht="14.4" thickBot="1" x14ac:dyDescent="0.3">
      <c r="F6" s="872"/>
      <c r="G6" s="873"/>
      <c r="H6" s="873"/>
      <c r="I6" s="874"/>
      <c r="K6" s="759"/>
    </row>
    <row r="7" spans="1:11" x14ac:dyDescent="0.25">
      <c r="F7" s="875" t="s">
        <v>1826</v>
      </c>
      <c r="G7" s="875"/>
      <c r="H7" s="875"/>
      <c r="I7" s="875"/>
    </row>
    <row r="8" spans="1:11" ht="141" customHeight="1" x14ac:dyDescent="0.25">
      <c r="A8" s="19" t="s">
        <v>1827</v>
      </c>
      <c r="D8" s="876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876"/>
      <c r="F8" s="876"/>
      <c r="G8" s="876"/>
      <c r="H8" s="876"/>
      <c r="I8" s="876"/>
    </row>
    <row r="9" spans="1:11" x14ac:dyDescent="0.25">
      <c r="A9" s="846" t="s">
        <v>1828</v>
      </c>
      <c r="B9" s="846"/>
      <c r="C9" s="846"/>
      <c r="D9" s="877" t="s">
        <v>956</v>
      </c>
      <c r="E9" s="877"/>
      <c r="F9" s="877"/>
      <c r="G9" s="877"/>
      <c r="H9" s="877"/>
      <c r="I9" s="877"/>
    </row>
    <row r="11" spans="1:11" x14ac:dyDescent="0.25">
      <c r="A11" s="867" t="str">
        <f ca="1">CONCATENATE("АКТ № ",INDIRECT("'Форма журнала'!R"&amp;K5&amp;"C2",0))</f>
        <v>АКТ № 5</v>
      </c>
      <c r="B11" s="867"/>
      <c r="C11" s="867"/>
      <c r="D11" s="867"/>
      <c r="E11" s="867"/>
      <c r="F11" s="867"/>
      <c r="G11" s="867"/>
      <c r="H11" s="867"/>
      <c r="I11" s="867"/>
    </row>
    <row r="12" spans="1:11" x14ac:dyDescent="0.25">
      <c r="A12" s="867" t="s">
        <v>1829</v>
      </c>
      <c r="B12" s="867"/>
      <c r="C12" s="867"/>
      <c r="D12" s="867"/>
      <c r="E12" s="867"/>
      <c r="F12" s="867"/>
      <c r="G12" s="867"/>
      <c r="H12" s="867"/>
      <c r="I12" s="867"/>
    </row>
    <row r="13" spans="1:11" x14ac:dyDescent="0.25">
      <c r="A13" s="847"/>
      <c r="B13" s="847"/>
      <c r="G13" s="868">
        <f ca="1">INDIRECT("'Форма журнала'!R"&amp;K5&amp;"C3",0)</f>
        <v>45453</v>
      </c>
      <c r="H13" s="868"/>
      <c r="I13" s="868"/>
    </row>
    <row r="14" spans="1:11" x14ac:dyDescent="0.25">
      <c r="A14" s="845" t="s">
        <v>1830</v>
      </c>
      <c r="B14" s="845"/>
    </row>
    <row r="15" spans="1:11" x14ac:dyDescent="0.25">
      <c r="A15" s="19" t="s">
        <v>1831</v>
      </c>
      <c r="C15" s="844" t="str">
        <f>'Жвх.к (т)'!B7</f>
        <v>ООО «Электромонтаж-110»</v>
      </c>
      <c r="D15" s="844"/>
      <c r="E15" s="844"/>
      <c r="F15" s="51" t="s">
        <v>1832</v>
      </c>
      <c r="G15" s="51"/>
      <c r="H15" s="51"/>
      <c r="I15" s="51"/>
    </row>
    <row r="16" spans="1:11" x14ac:dyDescent="0.25">
      <c r="C16" s="24" t="s">
        <v>1833</v>
      </c>
    </row>
    <row r="17" spans="1:9" x14ac:dyDescent="0.25">
      <c r="A17" s="19" t="s">
        <v>1834</v>
      </c>
      <c r="C17" s="24"/>
    </row>
    <row r="18" spans="1:9" ht="30.75" customHeight="1" x14ac:dyDescent="0.3">
      <c r="A18" s="866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66"/>
      <c r="C18" s="866"/>
      <c r="D18" s="866"/>
      <c r="E18" s="866"/>
      <c r="F18" s="866"/>
      <c r="G18" s="866"/>
      <c r="H18" s="866"/>
      <c r="I18" s="866"/>
    </row>
    <row r="19" spans="1:9" x14ac:dyDescent="0.25">
      <c r="A19" s="19" t="s">
        <v>1835</v>
      </c>
    </row>
    <row r="20" spans="1:9" x14ac:dyDescent="0.25">
      <c r="B20" s="850" t="str">
        <f>CONCATENATE([1]ПОДПИСИ!B9," ",[1]ПОДПИСИ!C9)</f>
        <v>Начальник участка ООО «Электромонтаж-110» Курбатов А.В.</v>
      </c>
      <c r="C20" s="850"/>
      <c r="D20" s="850"/>
      <c r="E20" s="850"/>
      <c r="F20" s="850"/>
      <c r="G20" s="850"/>
      <c r="H20" s="850"/>
      <c r="I20" s="850"/>
    </row>
    <row r="21" spans="1:9" ht="9" customHeight="1" x14ac:dyDescent="0.25">
      <c r="B21" s="849" t="s">
        <v>1836</v>
      </c>
      <c r="C21" s="849"/>
      <c r="D21" s="849"/>
      <c r="E21" s="849"/>
      <c r="F21" s="849"/>
      <c r="G21" s="849"/>
      <c r="H21" s="849"/>
      <c r="I21" s="849"/>
    </row>
    <row r="22" spans="1:9" ht="30.75" customHeight="1" x14ac:dyDescent="0.25">
      <c r="B22" s="850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850"/>
      <c r="D22" s="850"/>
      <c r="E22" s="850"/>
      <c r="F22" s="850"/>
      <c r="G22" s="850"/>
      <c r="H22" s="850"/>
      <c r="I22" s="850"/>
    </row>
    <row r="23" spans="1:9" ht="11.25" customHeight="1" x14ac:dyDescent="0.25">
      <c r="B23" s="849" t="s">
        <v>1836</v>
      </c>
      <c r="C23" s="849"/>
      <c r="D23" s="849"/>
      <c r="E23" s="849"/>
      <c r="F23" s="849"/>
      <c r="G23" s="849"/>
      <c r="H23" s="849"/>
      <c r="I23" s="849"/>
    </row>
    <row r="24" spans="1:9" x14ac:dyDescent="0.25">
      <c r="B24" s="847"/>
      <c r="C24" s="847"/>
      <c r="D24" s="847"/>
      <c r="E24" s="847"/>
      <c r="F24" s="847"/>
      <c r="G24" s="847"/>
      <c r="H24" s="847"/>
      <c r="I24" s="847"/>
    </row>
    <row r="25" spans="1:9" ht="10.5" customHeight="1" x14ac:dyDescent="0.25">
      <c r="B25" s="849" t="s">
        <v>1836</v>
      </c>
      <c r="C25" s="849"/>
      <c r="D25" s="849"/>
      <c r="E25" s="849"/>
      <c r="F25" s="849"/>
      <c r="G25" s="849"/>
      <c r="H25" s="849"/>
      <c r="I25" s="849"/>
    </row>
    <row r="26" spans="1:9" x14ac:dyDescent="0.25">
      <c r="A26" s="19" t="s">
        <v>1837</v>
      </c>
    </row>
    <row r="27" spans="1:9" ht="44.25" customHeight="1" x14ac:dyDescent="0.25">
      <c r="A27" s="850" t="s">
        <v>1838</v>
      </c>
      <c r="B27" s="850"/>
      <c r="C27" s="850"/>
      <c r="D27" s="850"/>
      <c r="E27" s="850"/>
      <c r="F27" s="850"/>
      <c r="G27" s="850"/>
      <c r="H27" s="850"/>
      <c r="I27" s="850"/>
    </row>
    <row r="28" spans="1:9" x14ac:dyDescent="0.25">
      <c r="A28" s="857" t="s">
        <v>1839</v>
      </c>
      <c r="B28" s="857"/>
      <c r="C28" s="857"/>
      <c r="D28" s="857"/>
      <c r="E28" s="857"/>
      <c r="F28" s="857"/>
      <c r="G28" s="857"/>
      <c r="H28" s="857"/>
      <c r="I28" s="857"/>
    </row>
    <row r="29" spans="1:9" x14ac:dyDescent="0.25">
      <c r="A29" s="865" t="s">
        <v>1840</v>
      </c>
      <c r="B29" s="865"/>
      <c r="C29" s="865"/>
      <c r="D29" s="865"/>
      <c r="E29" s="865"/>
      <c r="F29" s="865"/>
      <c r="G29" s="865"/>
      <c r="H29" s="865"/>
      <c r="I29" s="865"/>
    </row>
    <row r="30" spans="1:9" x14ac:dyDescent="0.25">
      <c r="A30" s="860" t="s">
        <v>1841</v>
      </c>
      <c r="B30" s="860"/>
      <c r="C30" s="860"/>
      <c r="D30" s="860"/>
      <c r="E30" s="860"/>
      <c r="F30" s="860"/>
      <c r="G30" s="860"/>
      <c r="H30" s="860"/>
      <c r="I30" s="860"/>
    </row>
    <row r="31" spans="1:9" x14ac:dyDescent="0.25">
      <c r="A31" s="850" t="str">
        <f ca="1">INDIRECT("'Форма журнала'!R"&amp;K5&amp;"C4",0)</f>
        <v>Мачтовая трансформаторная подстанция</v>
      </c>
      <c r="B31" s="850"/>
      <c r="C31" s="850"/>
      <c r="D31" s="850"/>
      <c r="E31" s="850"/>
      <c r="F31" s="850"/>
      <c r="G31" s="850"/>
      <c r="H31" s="850"/>
      <c r="I31" s="850"/>
    </row>
    <row r="32" spans="1:9" x14ac:dyDescent="0.25">
      <c r="A32" s="857" t="s">
        <v>1842</v>
      </c>
      <c r="B32" s="857"/>
      <c r="C32" s="857"/>
      <c r="D32" s="857"/>
      <c r="E32" s="857"/>
      <c r="F32" s="857"/>
      <c r="G32" s="857"/>
      <c r="H32" s="857"/>
      <c r="I32" s="857"/>
    </row>
    <row r="33" spans="1:11" x14ac:dyDescent="0.25">
      <c r="A33" s="863" t="s">
        <v>1843</v>
      </c>
      <c r="B33" s="863"/>
      <c r="C33" s="863"/>
      <c r="D33" s="863"/>
      <c r="E33" s="863"/>
      <c r="F33" s="863"/>
      <c r="G33" s="863"/>
      <c r="H33" s="863"/>
      <c r="I33" s="863"/>
    </row>
    <row r="34" spans="1:11" x14ac:dyDescent="0.25">
      <c r="A34" s="864" t="str">
        <f ca="1">INDIRECT("'Форма журнала'!R"&amp;K5&amp;"C7",0)</f>
        <v>Паспорт №24.2045.1</v>
      </c>
      <c r="B34" s="864"/>
      <c r="C34" s="864"/>
      <c r="D34" s="864"/>
      <c r="E34" s="864"/>
      <c r="F34" s="637" t="s">
        <v>1844</v>
      </c>
      <c r="G34" s="862"/>
      <c r="H34" s="862"/>
      <c r="I34" s="862"/>
    </row>
    <row r="35" spans="1:11" x14ac:dyDescent="0.25">
      <c r="A35" s="857" t="s">
        <v>1845</v>
      </c>
      <c r="B35" s="857"/>
      <c r="C35" s="857"/>
      <c r="D35" s="857"/>
      <c r="E35" s="857"/>
      <c r="F35" s="45"/>
      <c r="G35" s="857" t="s">
        <v>1846</v>
      </c>
      <c r="H35" s="857"/>
      <c r="I35" s="857"/>
    </row>
    <row r="36" spans="1:11" x14ac:dyDescent="0.25">
      <c r="A36" s="860" t="s">
        <v>1847</v>
      </c>
      <c r="B36" s="860"/>
      <c r="C36" s="844" t="str">
        <f ca="1">INDIRECT("'Форма журнала'!R"&amp;K5&amp;"C5",0)</f>
        <v>1 шт.</v>
      </c>
      <c r="D36" s="844"/>
      <c r="E36" s="844"/>
      <c r="F36" s="50" t="s">
        <v>1848</v>
      </c>
      <c r="G36" s="861"/>
      <c r="H36" s="861"/>
      <c r="I36" s="861"/>
    </row>
    <row r="37" spans="1:11" x14ac:dyDescent="0.25">
      <c r="A37" s="45"/>
      <c r="B37" s="45"/>
      <c r="C37" s="857" t="s">
        <v>1849</v>
      </c>
      <c r="D37" s="857"/>
      <c r="E37" s="857"/>
      <c r="F37" s="45"/>
      <c r="G37" s="845" t="s">
        <v>1850</v>
      </c>
      <c r="H37" s="845"/>
      <c r="I37" s="845"/>
    </row>
    <row r="38" spans="1:11" x14ac:dyDescent="0.25">
      <c r="A38" s="860" t="s">
        <v>1851</v>
      </c>
      <c r="B38" s="860"/>
      <c r="C38" s="844" t="str">
        <f ca="1">INDIRECT("'Форма журнала'!R"&amp;K5&amp;"C6",0)</f>
        <v>ООО "СЭМЗ"</v>
      </c>
      <c r="D38" s="844"/>
      <c r="E38" s="844"/>
      <c r="F38" s="637" t="s">
        <v>1852</v>
      </c>
      <c r="G38" s="862"/>
      <c r="H38" s="862"/>
      <c r="I38" s="862"/>
      <c r="K38" s="760"/>
    </row>
    <row r="39" spans="1:11" x14ac:dyDescent="0.25">
      <c r="A39" s="638"/>
      <c r="B39" s="638"/>
      <c r="C39" s="857" t="s">
        <v>1853</v>
      </c>
      <c r="D39" s="857"/>
      <c r="E39" s="857"/>
      <c r="F39" s="637"/>
      <c r="G39" s="845" t="s">
        <v>1854</v>
      </c>
      <c r="H39" s="845"/>
      <c r="I39" s="845"/>
    </row>
    <row r="40" spans="1:11" x14ac:dyDescent="0.25">
      <c r="A40" s="638" t="s">
        <v>1855</v>
      </c>
      <c r="B40" s="638"/>
      <c r="C40" s="45"/>
      <c r="D40" s="45"/>
      <c r="E40" s="45"/>
      <c r="F40" s="858" t="s">
        <v>281</v>
      </c>
      <c r="G40" s="858"/>
      <c r="H40" s="858"/>
      <c r="I40" s="858"/>
    </row>
    <row r="41" spans="1:11" x14ac:dyDescent="0.25">
      <c r="F41" s="851" t="s">
        <v>282</v>
      </c>
      <c r="G41" s="851"/>
      <c r="H41" s="851"/>
      <c r="I41" s="851"/>
    </row>
    <row r="42" spans="1:11" x14ac:dyDescent="0.25">
      <c r="A42" s="859" t="s">
        <v>1856</v>
      </c>
      <c r="B42" s="859"/>
      <c r="C42" s="859"/>
      <c r="D42" s="859"/>
      <c r="E42" s="859"/>
      <c r="F42" s="859"/>
      <c r="G42" s="859"/>
      <c r="H42" s="859"/>
      <c r="I42" s="859"/>
    </row>
    <row r="43" spans="1:11" ht="30" customHeight="1" x14ac:dyDescent="0.25">
      <c r="A43" s="854" t="s">
        <v>1857</v>
      </c>
      <c r="B43" s="854"/>
      <c r="C43" s="854"/>
      <c r="D43" s="854"/>
      <c r="E43" s="854" t="s">
        <v>1858</v>
      </c>
      <c r="F43" s="854" t="s">
        <v>1859</v>
      </c>
      <c r="G43" s="854" t="s">
        <v>1860</v>
      </c>
      <c r="H43" s="854" t="s">
        <v>1861</v>
      </c>
      <c r="I43" s="854" t="s">
        <v>1862</v>
      </c>
    </row>
    <row r="44" spans="1:11" ht="32.25" customHeight="1" x14ac:dyDescent="0.25">
      <c r="A44" s="854" t="s">
        <v>1863</v>
      </c>
      <c r="B44" s="854"/>
      <c r="C44" s="854" t="s">
        <v>1864</v>
      </c>
      <c r="D44" s="854"/>
      <c r="E44" s="854"/>
      <c r="F44" s="854"/>
      <c r="G44" s="854"/>
      <c r="H44" s="854"/>
      <c r="I44" s="854"/>
    </row>
    <row r="45" spans="1:11" x14ac:dyDescent="0.25">
      <c r="A45" s="855">
        <v>1</v>
      </c>
      <c r="B45" s="855"/>
      <c r="C45" s="855">
        <v>2</v>
      </c>
      <c r="D45" s="855"/>
      <c r="E45" s="761">
        <v>3</v>
      </c>
      <c r="F45" s="761">
        <v>4</v>
      </c>
      <c r="G45" s="761">
        <v>5</v>
      </c>
      <c r="H45" s="761">
        <v>6</v>
      </c>
      <c r="I45" s="761">
        <v>7</v>
      </c>
    </row>
    <row r="46" spans="1:11" x14ac:dyDescent="0.25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1865</v>
      </c>
    </row>
    <row r="47" spans="1:11" x14ac:dyDescent="0.25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 x14ac:dyDescent="0.25">
      <c r="A48" s="856" t="s">
        <v>1866</v>
      </c>
      <c r="B48" s="856"/>
      <c r="C48" s="856"/>
      <c r="D48" s="856"/>
      <c r="E48" s="856"/>
      <c r="F48" s="856"/>
      <c r="G48" s="856"/>
      <c r="H48" s="856"/>
      <c r="I48" s="856"/>
    </row>
    <row r="49" spans="1:9" x14ac:dyDescent="0.25">
      <c r="A49" s="846" t="s">
        <v>1867</v>
      </c>
      <c r="B49" s="846"/>
      <c r="C49" s="846"/>
      <c r="D49" s="846"/>
      <c r="E49" s="846"/>
      <c r="F49" s="844" t="s">
        <v>1868</v>
      </c>
      <c r="G49" s="844"/>
      <c r="H49" s="844"/>
      <c r="I49" s="844"/>
    </row>
    <row r="50" spans="1:9" ht="10.5" customHeight="1" x14ac:dyDescent="0.25">
      <c r="A50" s="47"/>
      <c r="B50" s="47"/>
      <c r="C50" s="47"/>
      <c r="D50" s="47"/>
      <c r="E50" s="47"/>
      <c r="F50" s="851" t="s">
        <v>1869</v>
      </c>
      <c r="G50" s="851"/>
      <c r="H50" s="851"/>
      <c r="I50" s="851"/>
    </row>
    <row r="51" spans="1:9" ht="15" customHeight="1" x14ac:dyDescent="0.25">
      <c r="A51" s="846" t="s">
        <v>1870</v>
      </c>
      <c r="B51" s="846"/>
      <c r="C51" s="846"/>
      <c r="D51" s="846"/>
      <c r="E51" s="846"/>
      <c r="F51" s="844" t="s">
        <v>1825</v>
      </c>
      <c r="G51" s="844"/>
      <c r="H51" s="844"/>
      <c r="I51" s="844"/>
    </row>
    <row r="52" spans="1:9" ht="12.75" customHeight="1" x14ac:dyDescent="0.25">
      <c r="F52" s="851" t="s">
        <v>1871</v>
      </c>
      <c r="G52" s="851"/>
      <c r="H52" s="851"/>
      <c r="I52" s="851"/>
    </row>
    <row r="53" spans="1:9" x14ac:dyDescent="0.25">
      <c r="A53" s="846" t="s">
        <v>1872</v>
      </c>
      <c r="B53" s="846"/>
      <c r="C53" s="846"/>
      <c r="D53" s="846"/>
      <c r="E53" s="846"/>
      <c r="F53" s="844" t="s">
        <v>1825</v>
      </c>
      <c r="G53" s="844"/>
      <c r="H53" s="844"/>
      <c r="I53" s="844"/>
    </row>
    <row r="54" spans="1:9" ht="11.25" customHeight="1" x14ac:dyDescent="0.25">
      <c r="F54" s="851" t="s">
        <v>1871</v>
      </c>
      <c r="G54" s="851"/>
      <c r="H54" s="851"/>
      <c r="I54" s="851"/>
    </row>
    <row r="55" spans="1:9" x14ac:dyDescent="0.25">
      <c r="A55" s="846" t="s">
        <v>1873</v>
      </c>
      <c r="B55" s="846"/>
      <c r="C55" s="846"/>
      <c r="D55" s="846"/>
      <c r="E55" s="846"/>
      <c r="F55" s="844" t="s">
        <v>1825</v>
      </c>
      <c r="G55" s="844"/>
      <c r="H55" s="844"/>
      <c r="I55" s="844"/>
    </row>
    <row r="56" spans="1:9" ht="10.5" customHeight="1" x14ac:dyDescent="0.25">
      <c r="F56" s="851" t="s">
        <v>1871</v>
      </c>
      <c r="G56" s="851"/>
      <c r="H56" s="851"/>
      <c r="I56" s="851"/>
    </row>
    <row r="57" spans="1:9" ht="15" customHeight="1" x14ac:dyDescent="0.25">
      <c r="A57" s="846" t="s">
        <v>1874</v>
      </c>
      <c r="B57" s="846"/>
      <c r="C57" s="846"/>
      <c r="D57" s="846"/>
      <c r="E57" s="846"/>
      <c r="F57" s="844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844"/>
      <c r="H57" s="844"/>
      <c r="I57" s="844"/>
    </row>
    <row r="58" spans="1:9" ht="9.75" customHeight="1" x14ac:dyDescent="0.25">
      <c r="F58" s="851" t="s">
        <v>1871</v>
      </c>
      <c r="G58" s="851"/>
      <c r="H58" s="851"/>
      <c r="I58" s="851"/>
    </row>
    <row r="59" spans="1:9" x14ac:dyDescent="0.25">
      <c r="A59" s="846" t="s">
        <v>1875</v>
      </c>
      <c r="B59" s="846"/>
      <c r="C59" s="846"/>
      <c r="D59" s="846"/>
      <c r="E59" s="846"/>
      <c r="F59" s="846"/>
      <c r="G59" s="846"/>
      <c r="H59" s="844" t="s">
        <v>1876</v>
      </c>
      <c r="I59" s="844"/>
    </row>
    <row r="60" spans="1:9" x14ac:dyDescent="0.25">
      <c r="H60" s="853" t="s">
        <v>1877</v>
      </c>
      <c r="I60" s="853"/>
    </row>
    <row r="61" spans="1:9" x14ac:dyDescent="0.25">
      <c r="A61" s="19" t="s">
        <v>1878</v>
      </c>
      <c r="B61" s="844" t="s">
        <v>1879</v>
      </c>
      <c r="C61" s="844"/>
      <c r="D61" s="844"/>
      <c r="E61" s="19" t="s">
        <v>1880</v>
      </c>
      <c r="F61" s="844" t="s">
        <v>1881</v>
      </c>
      <c r="G61" s="844"/>
      <c r="H61" s="844"/>
      <c r="I61" s="844"/>
    </row>
    <row r="62" spans="1:9" x14ac:dyDescent="0.25">
      <c r="B62" s="853" t="s">
        <v>1882</v>
      </c>
      <c r="C62" s="853"/>
      <c r="D62" s="853"/>
      <c r="F62" s="851" t="s">
        <v>1883</v>
      </c>
      <c r="G62" s="851"/>
      <c r="H62" s="851"/>
      <c r="I62" s="851"/>
    </row>
    <row r="63" spans="1:9" x14ac:dyDescent="0.25">
      <c r="A63" s="846" t="s">
        <v>1884</v>
      </c>
      <c r="B63" s="846"/>
      <c r="C63" s="846"/>
      <c r="D63" s="846"/>
      <c r="E63" s="846"/>
      <c r="F63" s="846"/>
      <c r="G63" s="846"/>
      <c r="H63" s="846"/>
      <c r="I63" s="846"/>
    </row>
    <row r="64" spans="1:9" x14ac:dyDescent="0.25">
      <c r="A64" s="847"/>
      <c r="B64" s="847"/>
      <c r="C64" s="847"/>
      <c r="D64" s="847"/>
      <c r="E64" s="847"/>
      <c r="F64" s="847"/>
      <c r="G64" s="847"/>
      <c r="H64" s="847"/>
      <c r="I64" s="847"/>
    </row>
    <row r="65" spans="1:9" ht="11.25" customHeight="1" x14ac:dyDescent="0.25">
      <c r="A65" s="851" t="s">
        <v>1885</v>
      </c>
      <c r="B65" s="851"/>
      <c r="C65" s="851"/>
      <c r="D65" s="851"/>
      <c r="E65" s="851"/>
      <c r="F65" s="851"/>
      <c r="G65" s="851"/>
      <c r="H65" s="851"/>
      <c r="I65" s="851"/>
    </row>
    <row r="66" spans="1:9" x14ac:dyDescent="0.25">
      <c r="A66" s="847"/>
      <c r="B66" s="847"/>
      <c r="C66" s="847"/>
      <c r="D66" s="847"/>
      <c r="E66" s="847"/>
      <c r="F66" s="847"/>
      <c r="G66" s="847"/>
      <c r="H66" s="847"/>
      <c r="I66" s="847"/>
    </row>
    <row r="67" spans="1:9" ht="12" customHeight="1" x14ac:dyDescent="0.25">
      <c r="A67" s="851" t="s">
        <v>1886</v>
      </c>
      <c r="B67" s="851"/>
      <c r="C67" s="851"/>
      <c r="D67" s="851"/>
      <c r="E67" s="851"/>
      <c r="F67" s="851"/>
      <c r="G67" s="851"/>
      <c r="H67" s="851"/>
      <c r="I67" s="851"/>
    </row>
    <row r="68" spans="1:9" x14ac:dyDescent="0.25">
      <c r="A68" s="847"/>
      <c r="B68" s="847"/>
      <c r="C68" s="847"/>
      <c r="D68" s="847"/>
      <c r="E68" s="847"/>
      <c r="F68" s="847"/>
      <c r="G68" s="847"/>
      <c r="H68" s="847"/>
      <c r="I68" s="847"/>
    </row>
    <row r="69" spans="1:9" ht="8.25" customHeight="1" x14ac:dyDescent="0.25"/>
    <row r="70" spans="1:9" x14ac:dyDescent="0.25">
      <c r="A70" s="852" t="s">
        <v>1887</v>
      </c>
      <c r="B70" s="852"/>
      <c r="C70" s="852"/>
      <c r="D70" s="852"/>
      <c r="E70" s="847"/>
      <c r="F70" s="847"/>
      <c r="G70" s="847"/>
      <c r="H70" s="847"/>
      <c r="I70" s="847"/>
    </row>
    <row r="71" spans="1:9" ht="12.75" customHeight="1" x14ac:dyDescent="0.25">
      <c r="E71" s="851" t="s">
        <v>1888</v>
      </c>
      <c r="F71" s="851"/>
      <c r="G71" s="851"/>
      <c r="H71" s="851"/>
      <c r="I71" s="851"/>
    </row>
    <row r="73" spans="1:9" ht="28.5" customHeight="1" x14ac:dyDescent="0.25">
      <c r="A73" s="846" t="s">
        <v>1889</v>
      </c>
      <c r="B73" s="846"/>
      <c r="C73" s="850" t="str">
        <f>A18</f>
        <v>Заместитель генерального директора по капитальному  строительству ООО «Электромонтаж-110» Шлёнский С.В.</v>
      </c>
      <c r="D73" s="850"/>
      <c r="E73" s="850"/>
      <c r="F73" s="850"/>
      <c r="G73" s="850"/>
      <c r="H73" s="850"/>
      <c r="I73" s="850"/>
    </row>
    <row r="74" spans="1:9" ht="12" customHeight="1" x14ac:dyDescent="0.25">
      <c r="C74" s="851" t="s">
        <v>1890</v>
      </c>
      <c r="D74" s="851"/>
      <c r="E74" s="851"/>
      <c r="F74" s="851"/>
      <c r="G74" s="851"/>
      <c r="H74" s="851"/>
      <c r="I74" s="851"/>
    </row>
    <row r="76" spans="1:9" x14ac:dyDescent="0.25">
      <c r="A76" s="846" t="s">
        <v>1891</v>
      </c>
      <c r="B76" s="846"/>
      <c r="C76" s="850" t="str">
        <f>B20</f>
        <v>Начальник участка ООО «Электромонтаж-110» Курбатов А.В.</v>
      </c>
      <c r="D76" s="850"/>
      <c r="E76" s="850"/>
      <c r="F76" s="850"/>
      <c r="G76" s="850"/>
      <c r="H76" s="850"/>
      <c r="I76" s="850"/>
    </row>
    <row r="77" spans="1:9" ht="11.25" customHeight="1" x14ac:dyDescent="0.25">
      <c r="C77" s="849" t="s">
        <v>1890</v>
      </c>
      <c r="D77" s="849"/>
      <c r="E77" s="849"/>
      <c r="F77" s="849"/>
      <c r="G77" s="849"/>
      <c r="H77" s="849"/>
      <c r="I77" s="849"/>
    </row>
    <row r="78" spans="1:9" ht="28.5" customHeight="1" x14ac:dyDescent="0.25">
      <c r="C78" s="850" t="str">
        <f>B22</f>
        <v>Заместитель генерального директора по капитальному  строительству ООО «Электромонтаж-110» Шлёнский С.В.</v>
      </c>
      <c r="D78" s="850"/>
      <c r="E78" s="850"/>
      <c r="F78" s="850"/>
      <c r="G78" s="850"/>
      <c r="H78" s="850"/>
      <c r="I78" s="850"/>
    </row>
    <row r="79" spans="1:9" ht="12" customHeight="1" x14ac:dyDescent="0.25">
      <c r="C79" s="849" t="s">
        <v>1890</v>
      </c>
      <c r="D79" s="849"/>
      <c r="E79" s="849"/>
      <c r="F79" s="849"/>
      <c r="G79" s="849"/>
      <c r="H79" s="849"/>
      <c r="I79" s="849"/>
    </row>
    <row r="80" spans="1:9" x14ac:dyDescent="0.25">
      <c r="C80" s="847"/>
      <c r="D80" s="847"/>
      <c r="E80" s="847"/>
      <c r="F80" s="847"/>
      <c r="G80" s="847"/>
      <c r="H80" s="847"/>
      <c r="I80" s="847"/>
    </row>
    <row r="81" spans="1:9" x14ac:dyDescent="0.25">
      <c r="C81" s="849" t="s">
        <v>1890</v>
      </c>
      <c r="D81" s="849"/>
      <c r="E81" s="849"/>
      <c r="F81" s="849"/>
      <c r="G81" s="849"/>
      <c r="H81" s="849"/>
      <c r="I81" s="849"/>
    </row>
    <row r="83" spans="1:9" x14ac:dyDescent="0.25">
      <c r="A83" s="846" t="s">
        <v>1892</v>
      </c>
      <c r="B83" s="846"/>
      <c r="C83" s="846"/>
    </row>
    <row r="84" spans="1:9" x14ac:dyDescent="0.25">
      <c r="A84" s="844" t="str">
        <f>CONCATENATE([1]ПОДПИСИ!B13," ",[1]ПОДПИСИ!C13)</f>
        <v>Инженер отдела строительного контроля АО "ЛЭСР" Величко А.А.</v>
      </c>
      <c r="B84" s="844"/>
      <c r="C84" s="844"/>
      <c r="D84" s="844"/>
      <c r="E84" s="844"/>
      <c r="F84" s="844"/>
      <c r="G84" s="844"/>
      <c r="H84" s="844"/>
      <c r="I84" s="844"/>
    </row>
    <row r="85" spans="1:9" x14ac:dyDescent="0.25">
      <c r="A85" s="845" t="s">
        <v>1890</v>
      </c>
      <c r="B85" s="845"/>
      <c r="C85" s="845"/>
      <c r="D85" s="845"/>
      <c r="E85" s="845"/>
      <c r="F85" s="845"/>
      <c r="G85" s="845"/>
      <c r="H85" s="845"/>
      <c r="I85" s="845"/>
    </row>
    <row r="87" spans="1:9" x14ac:dyDescent="0.25">
      <c r="A87" s="846" t="s">
        <v>1893</v>
      </c>
      <c r="B87" s="846"/>
      <c r="C87" s="847"/>
      <c r="D87" s="847"/>
      <c r="E87" s="847"/>
      <c r="F87" s="847"/>
      <c r="G87" s="847"/>
      <c r="H87" s="847"/>
      <c r="I87" s="847"/>
    </row>
    <row r="88" spans="1:9" x14ac:dyDescent="0.25">
      <c r="A88" s="847"/>
      <c r="B88" s="847"/>
      <c r="C88" s="847"/>
      <c r="D88" s="847"/>
      <c r="E88" s="847"/>
      <c r="F88" s="847"/>
      <c r="G88" s="847"/>
      <c r="H88" s="847"/>
      <c r="I88" s="847"/>
    </row>
    <row r="89" spans="1:9" x14ac:dyDescent="0.25">
      <c r="A89" s="848"/>
      <c r="B89" s="848"/>
      <c r="C89" s="848"/>
      <c r="D89" s="848"/>
      <c r="E89" s="848"/>
      <c r="F89" s="848"/>
      <c r="G89" s="848"/>
      <c r="H89" s="848"/>
      <c r="I89" s="848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F40:I40" xr:uid="{58F4795B-C703-49E0-BBAE-2429D22C77E6}">
      <formula1>"выполнена, не выполнена"</formula1>
    </dataValidation>
    <dataValidation type="list" allowBlank="1" showInputMessage="1" showErrorMessage="1" sqref="F51:I51 F53:I53 F55:I55" xr:uid="{DFF0FCD6-E886-4DFA-84B9-A87EA858C5DC}">
      <formula1>"соответствует, не соотвествует"</formula1>
    </dataValidation>
    <dataValidation type="list" allowBlank="1" showInputMessage="1" showErrorMessage="1" sqref="F49:I49" xr:uid="{E223DDEC-642A-4B92-A2B6-E47692D3E1E7}">
      <formula1>"соответствуют, не соотвествуют"</formula1>
    </dataValidation>
    <dataValidation type="list" allowBlank="1" showInputMessage="1" showErrorMessage="1" sqref="H59:I59" xr:uid="{EE74FD2B-A7E3-4FDF-954F-73E621C53373}">
      <formula1>"пригодной, непригодной"</formula1>
    </dataValidation>
    <dataValidation type="list" allowBlank="1" showInputMessage="1" showErrorMessage="1" sqref="B61:D61" xr:uid="{403C71DF-BBCE-4C9E-971E-C9E1E23321A6}">
      <formula1>"допущена, не допущена"</formula1>
    </dataValidation>
  </dataValidations>
  <pageMargins left="0.25" right="0.25" top="0.75" bottom="0.75" header="0.3" footer="0.3"/>
  <pageSetup paperSize="9" scale="98" orientation="portrait" r:id="rId1"/>
  <rowBreaks count="1" manualBreakCount="1">
    <brk id="41" max="8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7A8EF-80B5-49F4-B4E8-58C034C96727}">
  <sheetPr>
    <tabColor rgb="FF92D050"/>
  </sheetPr>
  <dimension ref="A1:K89"/>
  <sheetViews>
    <sheetView view="pageBreakPreview" topLeftCell="A37" zoomScale="80" zoomScaleNormal="80" zoomScaleSheetLayoutView="80" workbookViewId="0">
      <selection activeCell="Z49" sqref="Z49"/>
    </sheetView>
  </sheetViews>
  <sheetFormatPr defaultColWidth="9.109375" defaultRowHeight="13.8" x14ac:dyDescent="0.25"/>
  <cols>
    <col min="1" max="1" width="9.109375" style="19"/>
    <col min="2" max="2" width="7.44140625" style="19" customWidth="1"/>
    <col min="3" max="3" width="7.5546875" style="19" customWidth="1"/>
    <col min="4" max="4" width="8.33203125" style="19" customWidth="1"/>
    <col min="5" max="5" width="17.6640625" style="19" customWidth="1"/>
    <col min="6" max="6" width="14.44140625" style="19" customWidth="1"/>
    <col min="7" max="7" width="10.6640625" style="19" customWidth="1"/>
    <col min="8" max="8" width="11.44140625" style="19" customWidth="1"/>
    <col min="9" max="9" width="11.6640625" style="19" customWidth="1"/>
    <col min="10" max="10" width="9.109375" style="19"/>
    <col min="11" max="11" width="11.109375" style="19" customWidth="1"/>
    <col min="12" max="16384" width="9.109375" style="19"/>
  </cols>
  <sheetData>
    <row r="1" spans="1:11" x14ac:dyDescent="0.25">
      <c r="H1" s="19" t="s">
        <v>29</v>
      </c>
    </row>
    <row r="2" spans="1:11" x14ac:dyDescent="0.25">
      <c r="H2" s="19" t="s">
        <v>1823</v>
      </c>
    </row>
    <row r="3" spans="1:11" ht="5.25" customHeight="1" x14ac:dyDescent="0.25">
      <c r="K3" s="756"/>
    </row>
    <row r="4" spans="1:11" ht="14.4" thickBot="1" x14ac:dyDescent="0.3">
      <c r="A4" s="867" t="s">
        <v>1824</v>
      </c>
      <c r="B4" s="867"/>
      <c r="C4" s="867"/>
      <c r="D4" s="867"/>
      <c r="E4" s="867"/>
      <c r="F4" s="867"/>
      <c r="G4" s="867"/>
      <c r="H4" s="867"/>
      <c r="I4" s="867"/>
      <c r="K4" s="757" t="str">
        <f ca="1">MID(CELL("имяфайла",A1),SEARCH("]",CELL("имяфайла",A1))+1,LEN(CELL("имяфайла",A1)))</f>
        <v>АВК 6</v>
      </c>
    </row>
    <row r="5" spans="1:11" ht="10.5" customHeight="1" x14ac:dyDescent="0.25">
      <c r="F5" s="869" t="s">
        <v>1825</v>
      </c>
      <c r="G5" s="870"/>
      <c r="H5" s="870"/>
      <c r="I5" s="871"/>
      <c r="K5" s="758">
        <f ca="1">RIGHT(K4,LEN(K4)-4)+2</f>
        <v>8</v>
      </c>
    </row>
    <row r="6" spans="1:11" ht="14.4" thickBot="1" x14ac:dyDescent="0.3">
      <c r="F6" s="872"/>
      <c r="G6" s="873"/>
      <c r="H6" s="873"/>
      <c r="I6" s="874"/>
      <c r="K6" s="759"/>
    </row>
    <row r="7" spans="1:11" x14ac:dyDescent="0.25">
      <c r="F7" s="875" t="s">
        <v>1826</v>
      </c>
      <c r="G7" s="875"/>
      <c r="H7" s="875"/>
      <c r="I7" s="875"/>
    </row>
    <row r="8" spans="1:11" ht="141" customHeight="1" x14ac:dyDescent="0.25">
      <c r="A8" s="19" t="s">
        <v>1827</v>
      </c>
      <c r="D8" s="876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876"/>
      <c r="F8" s="876"/>
      <c r="G8" s="876"/>
      <c r="H8" s="876"/>
      <c r="I8" s="876"/>
    </row>
    <row r="9" spans="1:11" x14ac:dyDescent="0.25">
      <c r="A9" s="846" t="s">
        <v>1828</v>
      </c>
      <c r="B9" s="846"/>
      <c r="C9" s="846"/>
      <c r="D9" s="877" t="s">
        <v>956</v>
      </c>
      <c r="E9" s="877"/>
      <c r="F9" s="877"/>
      <c r="G9" s="877"/>
      <c r="H9" s="877"/>
      <c r="I9" s="877"/>
    </row>
    <row r="11" spans="1:11" x14ac:dyDescent="0.25">
      <c r="A11" s="867" t="str">
        <f ca="1">CONCATENATE("АКТ № ",INDIRECT("'Форма журнала'!R"&amp;K5&amp;"C2",0))</f>
        <v>АКТ № 6</v>
      </c>
      <c r="B11" s="867"/>
      <c r="C11" s="867"/>
      <c r="D11" s="867"/>
      <c r="E11" s="867"/>
      <c r="F11" s="867"/>
      <c r="G11" s="867"/>
      <c r="H11" s="867"/>
      <c r="I11" s="867"/>
    </row>
    <row r="12" spans="1:11" x14ac:dyDescent="0.25">
      <c r="A12" s="867" t="s">
        <v>1829</v>
      </c>
      <c r="B12" s="867"/>
      <c r="C12" s="867"/>
      <c r="D12" s="867"/>
      <c r="E12" s="867"/>
      <c r="F12" s="867"/>
      <c r="G12" s="867"/>
      <c r="H12" s="867"/>
      <c r="I12" s="867"/>
    </row>
    <row r="13" spans="1:11" x14ac:dyDescent="0.25">
      <c r="A13" s="847"/>
      <c r="B13" s="847"/>
      <c r="G13" s="868">
        <f ca="1">INDIRECT("'Форма журнала'!R"&amp;K5&amp;"C3",0)</f>
        <v>45453</v>
      </c>
      <c r="H13" s="868"/>
      <c r="I13" s="868"/>
    </row>
    <row r="14" spans="1:11" x14ac:dyDescent="0.25">
      <c r="A14" s="845" t="s">
        <v>1830</v>
      </c>
      <c r="B14" s="845"/>
    </row>
    <row r="15" spans="1:11" x14ac:dyDescent="0.25">
      <c r="A15" s="19" t="s">
        <v>1831</v>
      </c>
      <c r="C15" s="844" t="str">
        <f>'Жвх.к (т)'!B7</f>
        <v>ООО «Электромонтаж-110»</v>
      </c>
      <c r="D15" s="844"/>
      <c r="E15" s="844"/>
      <c r="F15" s="51" t="s">
        <v>1832</v>
      </c>
      <c r="G15" s="51"/>
      <c r="H15" s="51"/>
      <c r="I15" s="51"/>
    </row>
    <row r="16" spans="1:11" x14ac:dyDescent="0.25">
      <c r="C16" s="24" t="s">
        <v>1833</v>
      </c>
    </row>
    <row r="17" spans="1:9" x14ac:dyDescent="0.25">
      <c r="A17" s="19" t="s">
        <v>1834</v>
      </c>
      <c r="C17" s="24"/>
    </row>
    <row r="18" spans="1:9" ht="30.75" customHeight="1" x14ac:dyDescent="0.3">
      <c r="A18" s="866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66"/>
      <c r="C18" s="866"/>
      <c r="D18" s="866"/>
      <c r="E18" s="866"/>
      <c r="F18" s="866"/>
      <c r="G18" s="866"/>
      <c r="H18" s="866"/>
      <c r="I18" s="866"/>
    </row>
    <row r="19" spans="1:9" x14ac:dyDescent="0.25">
      <c r="A19" s="19" t="s">
        <v>1835</v>
      </c>
    </row>
    <row r="20" spans="1:9" x14ac:dyDescent="0.25">
      <c r="B20" s="850" t="str">
        <f>CONCATENATE([1]ПОДПИСИ!B9," ",[1]ПОДПИСИ!C9)</f>
        <v>Начальник участка ООО «Электромонтаж-110» Курбатов А.В.</v>
      </c>
      <c r="C20" s="850"/>
      <c r="D20" s="850"/>
      <c r="E20" s="850"/>
      <c r="F20" s="850"/>
      <c r="G20" s="850"/>
      <c r="H20" s="850"/>
      <c r="I20" s="850"/>
    </row>
    <row r="21" spans="1:9" ht="9" customHeight="1" x14ac:dyDescent="0.25">
      <c r="B21" s="849" t="s">
        <v>1836</v>
      </c>
      <c r="C21" s="849"/>
      <c r="D21" s="849"/>
      <c r="E21" s="849"/>
      <c r="F21" s="849"/>
      <c r="G21" s="849"/>
      <c r="H21" s="849"/>
      <c r="I21" s="849"/>
    </row>
    <row r="22" spans="1:9" ht="30.75" customHeight="1" x14ac:dyDescent="0.25">
      <c r="B22" s="850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850"/>
      <c r="D22" s="850"/>
      <c r="E22" s="850"/>
      <c r="F22" s="850"/>
      <c r="G22" s="850"/>
      <c r="H22" s="850"/>
      <c r="I22" s="850"/>
    </row>
    <row r="23" spans="1:9" ht="11.25" customHeight="1" x14ac:dyDescent="0.25">
      <c r="B23" s="849" t="s">
        <v>1836</v>
      </c>
      <c r="C23" s="849"/>
      <c r="D23" s="849"/>
      <c r="E23" s="849"/>
      <c r="F23" s="849"/>
      <c r="G23" s="849"/>
      <c r="H23" s="849"/>
      <c r="I23" s="849"/>
    </row>
    <row r="24" spans="1:9" x14ac:dyDescent="0.25">
      <c r="B24" s="847"/>
      <c r="C24" s="847"/>
      <c r="D24" s="847"/>
      <c r="E24" s="847"/>
      <c r="F24" s="847"/>
      <c r="G24" s="847"/>
      <c r="H24" s="847"/>
      <c r="I24" s="847"/>
    </row>
    <row r="25" spans="1:9" ht="10.5" customHeight="1" x14ac:dyDescent="0.25">
      <c r="B25" s="849" t="s">
        <v>1836</v>
      </c>
      <c r="C25" s="849"/>
      <c r="D25" s="849"/>
      <c r="E25" s="849"/>
      <c r="F25" s="849"/>
      <c r="G25" s="849"/>
      <c r="H25" s="849"/>
      <c r="I25" s="849"/>
    </row>
    <row r="26" spans="1:9" x14ac:dyDescent="0.25">
      <c r="A26" s="19" t="s">
        <v>1837</v>
      </c>
    </row>
    <row r="27" spans="1:9" ht="44.25" customHeight="1" x14ac:dyDescent="0.25">
      <c r="A27" s="850" t="s">
        <v>1838</v>
      </c>
      <c r="B27" s="850"/>
      <c r="C27" s="850"/>
      <c r="D27" s="850"/>
      <c r="E27" s="850"/>
      <c r="F27" s="850"/>
      <c r="G27" s="850"/>
      <c r="H27" s="850"/>
      <c r="I27" s="850"/>
    </row>
    <row r="28" spans="1:9" x14ac:dyDescent="0.25">
      <c r="A28" s="857" t="s">
        <v>1839</v>
      </c>
      <c r="B28" s="857"/>
      <c r="C28" s="857"/>
      <c r="D28" s="857"/>
      <c r="E28" s="857"/>
      <c r="F28" s="857"/>
      <c r="G28" s="857"/>
      <c r="H28" s="857"/>
      <c r="I28" s="857"/>
    </row>
    <row r="29" spans="1:9" x14ac:dyDescent="0.25">
      <c r="A29" s="865" t="s">
        <v>1840</v>
      </c>
      <c r="B29" s="865"/>
      <c r="C29" s="865"/>
      <c r="D29" s="865"/>
      <c r="E29" s="865"/>
      <c r="F29" s="865"/>
      <c r="G29" s="865"/>
      <c r="H29" s="865"/>
      <c r="I29" s="865"/>
    </row>
    <row r="30" spans="1:9" x14ac:dyDescent="0.25">
      <c r="A30" s="860" t="s">
        <v>1841</v>
      </c>
      <c r="B30" s="860"/>
      <c r="C30" s="860"/>
      <c r="D30" s="860"/>
      <c r="E30" s="860"/>
      <c r="F30" s="860"/>
      <c r="G30" s="860"/>
      <c r="H30" s="860"/>
      <c r="I30" s="860"/>
    </row>
    <row r="31" spans="1:9" x14ac:dyDescent="0.25">
      <c r="A31" s="850" t="str">
        <f ca="1">INDIRECT("'Форма журнала'!R"&amp;K5&amp;"C4",0)</f>
        <v>Комплектная трансформаторная подстанция наружной установки тупикового типа</v>
      </c>
      <c r="B31" s="850"/>
      <c r="C31" s="850"/>
      <c r="D31" s="850"/>
      <c r="E31" s="850"/>
      <c r="F31" s="850"/>
      <c r="G31" s="850"/>
      <c r="H31" s="850"/>
      <c r="I31" s="850"/>
    </row>
    <row r="32" spans="1:9" x14ac:dyDescent="0.25">
      <c r="A32" s="857" t="s">
        <v>1842</v>
      </c>
      <c r="B32" s="857"/>
      <c r="C32" s="857"/>
      <c r="D32" s="857"/>
      <c r="E32" s="857"/>
      <c r="F32" s="857"/>
      <c r="G32" s="857"/>
      <c r="H32" s="857"/>
      <c r="I32" s="857"/>
    </row>
    <row r="33" spans="1:11" x14ac:dyDescent="0.25">
      <c r="A33" s="863" t="s">
        <v>1843</v>
      </c>
      <c r="B33" s="863"/>
      <c r="C33" s="863"/>
      <c r="D33" s="863"/>
      <c r="E33" s="863"/>
      <c r="F33" s="863"/>
      <c r="G33" s="863"/>
      <c r="H33" s="863"/>
      <c r="I33" s="863"/>
    </row>
    <row r="34" spans="1:11" x14ac:dyDescent="0.25">
      <c r="A34" s="864" t="str">
        <f ca="1">INDIRECT("'Форма журнала'!R"&amp;K5&amp;"C7",0)</f>
        <v>Паспорт №24.2040.1</v>
      </c>
      <c r="B34" s="864"/>
      <c r="C34" s="864"/>
      <c r="D34" s="864"/>
      <c r="E34" s="864"/>
      <c r="F34" s="637" t="s">
        <v>1844</v>
      </c>
      <c r="G34" s="862"/>
      <c r="H34" s="862"/>
      <c r="I34" s="862"/>
    </row>
    <row r="35" spans="1:11" x14ac:dyDescent="0.25">
      <c r="A35" s="857" t="s">
        <v>1845</v>
      </c>
      <c r="B35" s="857"/>
      <c r="C35" s="857"/>
      <c r="D35" s="857"/>
      <c r="E35" s="857"/>
      <c r="F35" s="45"/>
      <c r="G35" s="857" t="s">
        <v>1846</v>
      </c>
      <c r="H35" s="857"/>
      <c r="I35" s="857"/>
    </row>
    <row r="36" spans="1:11" x14ac:dyDescent="0.25">
      <c r="A36" s="860" t="s">
        <v>1847</v>
      </c>
      <c r="B36" s="860"/>
      <c r="C36" s="844" t="str">
        <f ca="1">INDIRECT("'Форма журнала'!R"&amp;K5&amp;"C5",0)</f>
        <v>1 шт.</v>
      </c>
      <c r="D36" s="844"/>
      <c r="E36" s="844"/>
      <c r="F36" s="50" t="s">
        <v>1848</v>
      </c>
      <c r="G36" s="861"/>
      <c r="H36" s="861"/>
      <c r="I36" s="861"/>
    </row>
    <row r="37" spans="1:11" x14ac:dyDescent="0.25">
      <c r="A37" s="45"/>
      <c r="B37" s="45"/>
      <c r="C37" s="857" t="s">
        <v>1849</v>
      </c>
      <c r="D37" s="857"/>
      <c r="E37" s="857"/>
      <c r="F37" s="45"/>
      <c r="G37" s="845" t="s">
        <v>1850</v>
      </c>
      <c r="H37" s="845"/>
      <c r="I37" s="845"/>
    </row>
    <row r="38" spans="1:11" ht="31.5" customHeight="1" x14ac:dyDescent="0.25">
      <c r="A38" s="860" t="s">
        <v>1851</v>
      </c>
      <c r="B38" s="860"/>
      <c r="C38" s="850" t="str">
        <f ca="1">INDIRECT("'Форма журнала'!R"&amp;K5&amp;"C6",0)</f>
        <v>ООО "СЭМЗ"</v>
      </c>
      <c r="D38" s="850"/>
      <c r="E38" s="850"/>
      <c r="F38" s="637" t="s">
        <v>1852</v>
      </c>
      <c r="G38" s="862"/>
      <c r="H38" s="862"/>
      <c r="I38" s="862"/>
      <c r="K38" s="760"/>
    </row>
    <row r="39" spans="1:11" x14ac:dyDescent="0.25">
      <c r="A39" s="638"/>
      <c r="B39" s="638"/>
      <c r="C39" s="857" t="s">
        <v>1853</v>
      </c>
      <c r="D39" s="857"/>
      <c r="E39" s="857"/>
      <c r="F39" s="637"/>
      <c r="G39" s="845" t="s">
        <v>1854</v>
      </c>
      <c r="H39" s="845"/>
      <c r="I39" s="845"/>
    </row>
    <row r="40" spans="1:11" x14ac:dyDescent="0.25">
      <c r="A40" s="638" t="s">
        <v>1855</v>
      </c>
      <c r="B40" s="638"/>
      <c r="C40" s="45"/>
      <c r="D40" s="45"/>
      <c r="E40" s="45"/>
      <c r="F40" s="858" t="s">
        <v>281</v>
      </c>
      <c r="G40" s="858"/>
      <c r="H40" s="858"/>
      <c r="I40" s="858"/>
    </row>
    <row r="41" spans="1:11" x14ac:dyDescent="0.25">
      <c r="F41" s="851" t="s">
        <v>282</v>
      </c>
      <c r="G41" s="851"/>
      <c r="H41" s="851"/>
      <c r="I41" s="851"/>
    </row>
    <row r="42" spans="1:11" x14ac:dyDescent="0.25">
      <c r="A42" s="859" t="s">
        <v>1856</v>
      </c>
      <c r="B42" s="859"/>
      <c r="C42" s="859"/>
      <c r="D42" s="859"/>
      <c r="E42" s="859"/>
      <c r="F42" s="859"/>
      <c r="G42" s="859"/>
      <c r="H42" s="859"/>
      <c r="I42" s="859"/>
    </row>
    <row r="43" spans="1:11" ht="30" customHeight="1" x14ac:dyDescent="0.25">
      <c r="A43" s="854" t="s">
        <v>1857</v>
      </c>
      <c r="B43" s="854"/>
      <c r="C43" s="854"/>
      <c r="D43" s="854"/>
      <c r="E43" s="854" t="s">
        <v>1858</v>
      </c>
      <c r="F43" s="854" t="s">
        <v>1859</v>
      </c>
      <c r="G43" s="854" t="s">
        <v>1860</v>
      </c>
      <c r="H43" s="854" t="s">
        <v>1861</v>
      </c>
      <c r="I43" s="854" t="s">
        <v>1862</v>
      </c>
    </row>
    <row r="44" spans="1:11" ht="32.25" customHeight="1" x14ac:dyDescent="0.25">
      <c r="A44" s="854" t="s">
        <v>1863</v>
      </c>
      <c r="B44" s="854"/>
      <c r="C44" s="854" t="s">
        <v>1864</v>
      </c>
      <c r="D44" s="854"/>
      <c r="E44" s="854"/>
      <c r="F44" s="854"/>
      <c r="G44" s="854"/>
      <c r="H44" s="854"/>
      <c r="I44" s="854"/>
    </row>
    <row r="45" spans="1:11" x14ac:dyDescent="0.25">
      <c r="A45" s="855">
        <v>1</v>
      </c>
      <c r="B45" s="855"/>
      <c r="C45" s="855">
        <v>2</v>
      </c>
      <c r="D45" s="855"/>
      <c r="E45" s="761">
        <v>3</v>
      </c>
      <c r="F45" s="761">
        <v>4</v>
      </c>
      <c r="G45" s="761">
        <v>5</v>
      </c>
      <c r="H45" s="761">
        <v>6</v>
      </c>
      <c r="I45" s="761">
        <v>7</v>
      </c>
    </row>
    <row r="46" spans="1:11" x14ac:dyDescent="0.25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1865</v>
      </c>
    </row>
    <row r="47" spans="1:11" x14ac:dyDescent="0.25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 x14ac:dyDescent="0.25">
      <c r="A48" s="856" t="s">
        <v>1866</v>
      </c>
      <c r="B48" s="856"/>
      <c r="C48" s="856"/>
      <c r="D48" s="856"/>
      <c r="E48" s="856"/>
      <c r="F48" s="856"/>
      <c r="G48" s="856"/>
      <c r="H48" s="856"/>
      <c r="I48" s="856"/>
    </row>
    <row r="49" spans="1:9" x14ac:dyDescent="0.25">
      <c r="A49" s="846" t="s">
        <v>1867</v>
      </c>
      <c r="B49" s="846"/>
      <c r="C49" s="846"/>
      <c r="D49" s="846"/>
      <c r="E49" s="846"/>
      <c r="F49" s="844" t="s">
        <v>1868</v>
      </c>
      <c r="G49" s="844"/>
      <c r="H49" s="844"/>
      <c r="I49" s="844"/>
    </row>
    <row r="50" spans="1:9" ht="10.5" customHeight="1" x14ac:dyDescent="0.25">
      <c r="A50" s="47"/>
      <c r="B50" s="47"/>
      <c r="C50" s="47"/>
      <c r="D50" s="47"/>
      <c r="E50" s="47"/>
      <c r="F50" s="851" t="s">
        <v>1869</v>
      </c>
      <c r="G50" s="851"/>
      <c r="H50" s="851"/>
      <c r="I50" s="851"/>
    </row>
    <row r="51" spans="1:9" ht="15" customHeight="1" x14ac:dyDescent="0.25">
      <c r="A51" s="846" t="s">
        <v>1870</v>
      </c>
      <c r="B51" s="846"/>
      <c r="C51" s="846"/>
      <c r="D51" s="846"/>
      <c r="E51" s="846"/>
      <c r="F51" s="844" t="s">
        <v>1825</v>
      </c>
      <c r="G51" s="844"/>
      <c r="H51" s="844"/>
      <c r="I51" s="844"/>
    </row>
    <row r="52" spans="1:9" ht="12.75" customHeight="1" x14ac:dyDescent="0.25">
      <c r="F52" s="851" t="s">
        <v>1871</v>
      </c>
      <c r="G52" s="851"/>
      <c r="H52" s="851"/>
      <c r="I52" s="851"/>
    </row>
    <row r="53" spans="1:9" x14ac:dyDescent="0.25">
      <c r="A53" s="846" t="s">
        <v>1872</v>
      </c>
      <c r="B53" s="846"/>
      <c r="C53" s="846"/>
      <c r="D53" s="846"/>
      <c r="E53" s="846"/>
      <c r="F53" s="844" t="s">
        <v>1825</v>
      </c>
      <c r="G53" s="844"/>
      <c r="H53" s="844"/>
      <c r="I53" s="844"/>
    </row>
    <row r="54" spans="1:9" ht="11.25" customHeight="1" x14ac:dyDescent="0.25">
      <c r="F54" s="851" t="s">
        <v>1871</v>
      </c>
      <c r="G54" s="851"/>
      <c r="H54" s="851"/>
      <c r="I54" s="851"/>
    </row>
    <row r="55" spans="1:9" x14ac:dyDescent="0.25">
      <c r="A55" s="846" t="s">
        <v>1873</v>
      </c>
      <c r="B55" s="846"/>
      <c r="C55" s="846"/>
      <c r="D55" s="846"/>
      <c r="E55" s="846"/>
      <c r="F55" s="844" t="s">
        <v>1825</v>
      </c>
      <c r="G55" s="844"/>
      <c r="H55" s="844"/>
      <c r="I55" s="844"/>
    </row>
    <row r="56" spans="1:9" ht="10.5" customHeight="1" x14ac:dyDescent="0.25">
      <c r="F56" s="851" t="s">
        <v>1871</v>
      </c>
      <c r="G56" s="851"/>
      <c r="H56" s="851"/>
      <c r="I56" s="851"/>
    </row>
    <row r="57" spans="1:9" ht="15" customHeight="1" x14ac:dyDescent="0.25">
      <c r="A57" s="846" t="s">
        <v>1874</v>
      </c>
      <c r="B57" s="846"/>
      <c r="C57" s="846"/>
      <c r="D57" s="846"/>
      <c r="E57" s="846"/>
      <c r="F57" s="844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844"/>
      <c r="H57" s="844"/>
      <c r="I57" s="844"/>
    </row>
    <row r="58" spans="1:9" ht="9.75" customHeight="1" x14ac:dyDescent="0.25">
      <c r="F58" s="851" t="s">
        <v>1871</v>
      </c>
      <c r="G58" s="851"/>
      <c r="H58" s="851"/>
      <c r="I58" s="851"/>
    </row>
    <row r="59" spans="1:9" x14ac:dyDescent="0.25">
      <c r="A59" s="846" t="s">
        <v>1875</v>
      </c>
      <c r="B59" s="846"/>
      <c r="C59" s="846"/>
      <c r="D59" s="846"/>
      <c r="E59" s="846"/>
      <c r="F59" s="846"/>
      <c r="G59" s="846"/>
      <c r="H59" s="844" t="s">
        <v>1876</v>
      </c>
      <c r="I59" s="844"/>
    </row>
    <row r="60" spans="1:9" x14ac:dyDescent="0.25">
      <c r="H60" s="853" t="s">
        <v>1877</v>
      </c>
      <c r="I60" s="853"/>
    </row>
    <row r="61" spans="1:9" x14ac:dyDescent="0.25">
      <c r="A61" s="19" t="s">
        <v>1878</v>
      </c>
      <c r="B61" s="844" t="s">
        <v>1879</v>
      </c>
      <c r="C61" s="844"/>
      <c r="D61" s="844"/>
      <c r="E61" s="19" t="s">
        <v>1880</v>
      </c>
      <c r="F61" s="844" t="s">
        <v>1881</v>
      </c>
      <c r="G61" s="844"/>
      <c r="H61" s="844"/>
      <c r="I61" s="844"/>
    </row>
    <row r="62" spans="1:9" x14ac:dyDescent="0.25">
      <c r="B62" s="853" t="s">
        <v>1882</v>
      </c>
      <c r="C62" s="853"/>
      <c r="D62" s="853"/>
      <c r="F62" s="851" t="s">
        <v>1883</v>
      </c>
      <c r="G62" s="851"/>
      <c r="H62" s="851"/>
      <c r="I62" s="851"/>
    </row>
    <row r="63" spans="1:9" x14ac:dyDescent="0.25">
      <c r="A63" s="846" t="s">
        <v>1884</v>
      </c>
      <c r="B63" s="846"/>
      <c r="C63" s="846"/>
      <c r="D63" s="846"/>
      <c r="E63" s="846"/>
      <c r="F63" s="846"/>
      <c r="G63" s="846"/>
      <c r="H63" s="846"/>
      <c r="I63" s="846"/>
    </row>
    <row r="64" spans="1:9" x14ac:dyDescent="0.25">
      <c r="A64" s="847"/>
      <c r="B64" s="847"/>
      <c r="C64" s="847"/>
      <c r="D64" s="847"/>
      <c r="E64" s="847"/>
      <c r="F64" s="847"/>
      <c r="G64" s="847"/>
      <c r="H64" s="847"/>
      <c r="I64" s="847"/>
    </row>
    <row r="65" spans="1:9" ht="11.25" customHeight="1" x14ac:dyDescent="0.25">
      <c r="A65" s="851" t="s">
        <v>1885</v>
      </c>
      <c r="B65" s="851"/>
      <c r="C65" s="851"/>
      <c r="D65" s="851"/>
      <c r="E65" s="851"/>
      <c r="F65" s="851"/>
      <c r="G65" s="851"/>
      <c r="H65" s="851"/>
      <c r="I65" s="851"/>
    </row>
    <row r="66" spans="1:9" x14ac:dyDescent="0.25">
      <c r="A66" s="847"/>
      <c r="B66" s="847"/>
      <c r="C66" s="847"/>
      <c r="D66" s="847"/>
      <c r="E66" s="847"/>
      <c r="F66" s="847"/>
      <c r="G66" s="847"/>
      <c r="H66" s="847"/>
      <c r="I66" s="847"/>
    </row>
    <row r="67" spans="1:9" ht="12" customHeight="1" x14ac:dyDescent="0.25">
      <c r="A67" s="851" t="s">
        <v>1886</v>
      </c>
      <c r="B67" s="851"/>
      <c r="C67" s="851"/>
      <c r="D67" s="851"/>
      <c r="E67" s="851"/>
      <c r="F67" s="851"/>
      <c r="G67" s="851"/>
      <c r="H67" s="851"/>
      <c r="I67" s="851"/>
    </row>
    <row r="68" spans="1:9" x14ac:dyDescent="0.25">
      <c r="A68" s="847"/>
      <c r="B68" s="847"/>
      <c r="C68" s="847"/>
      <c r="D68" s="847"/>
      <c r="E68" s="847"/>
      <c r="F68" s="847"/>
      <c r="G68" s="847"/>
      <c r="H68" s="847"/>
      <c r="I68" s="847"/>
    </row>
    <row r="69" spans="1:9" ht="8.25" customHeight="1" x14ac:dyDescent="0.25"/>
    <row r="70" spans="1:9" x14ac:dyDescent="0.25">
      <c r="A70" s="852" t="s">
        <v>1887</v>
      </c>
      <c r="B70" s="852"/>
      <c r="C70" s="852"/>
      <c r="D70" s="852"/>
      <c r="E70" s="847"/>
      <c r="F70" s="847"/>
      <c r="G70" s="847"/>
      <c r="H70" s="847"/>
      <c r="I70" s="847"/>
    </row>
    <row r="71" spans="1:9" ht="12.75" customHeight="1" x14ac:dyDescent="0.25">
      <c r="E71" s="851" t="s">
        <v>1888</v>
      </c>
      <c r="F71" s="851"/>
      <c r="G71" s="851"/>
      <c r="H71" s="851"/>
      <c r="I71" s="851"/>
    </row>
    <row r="73" spans="1:9" ht="28.5" customHeight="1" x14ac:dyDescent="0.25">
      <c r="A73" s="846" t="s">
        <v>1889</v>
      </c>
      <c r="B73" s="846"/>
      <c r="C73" s="850" t="str">
        <f>A18</f>
        <v>Заместитель генерального директора по капитальному  строительству ООО «Электромонтаж-110» Шлёнский С.В.</v>
      </c>
      <c r="D73" s="850"/>
      <c r="E73" s="850"/>
      <c r="F73" s="850"/>
      <c r="G73" s="850"/>
      <c r="H73" s="850"/>
      <c r="I73" s="850"/>
    </row>
    <row r="74" spans="1:9" ht="12" customHeight="1" x14ac:dyDescent="0.25">
      <c r="C74" s="851" t="s">
        <v>1890</v>
      </c>
      <c r="D74" s="851"/>
      <c r="E74" s="851"/>
      <c r="F74" s="851"/>
      <c r="G74" s="851"/>
      <c r="H74" s="851"/>
      <c r="I74" s="851"/>
    </row>
    <row r="76" spans="1:9" x14ac:dyDescent="0.25">
      <c r="A76" s="846" t="s">
        <v>1891</v>
      </c>
      <c r="B76" s="846"/>
      <c r="C76" s="850" t="str">
        <f>B20</f>
        <v>Начальник участка ООО «Электромонтаж-110» Курбатов А.В.</v>
      </c>
      <c r="D76" s="850"/>
      <c r="E76" s="850"/>
      <c r="F76" s="850"/>
      <c r="G76" s="850"/>
      <c r="H76" s="850"/>
      <c r="I76" s="850"/>
    </row>
    <row r="77" spans="1:9" ht="11.25" customHeight="1" x14ac:dyDescent="0.25">
      <c r="C77" s="849" t="s">
        <v>1890</v>
      </c>
      <c r="D77" s="849"/>
      <c r="E77" s="849"/>
      <c r="F77" s="849"/>
      <c r="G77" s="849"/>
      <c r="H77" s="849"/>
      <c r="I77" s="849"/>
    </row>
    <row r="78" spans="1:9" ht="28.5" customHeight="1" x14ac:dyDescent="0.25">
      <c r="C78" s="850" t="str">
        <f>B22</f>
        <v>Заместитель генерального директора по капитальному  строительству ООО «Электромонтаж-110» Шлёнский С.В.</v>
      </c>
      <c r="D78" s="850"/>
      <c r="E78" s="850"/>
      <c r="F78" s="850"/>
      <c r="G78" s="850"/>
      <c r="H78" s="850"/>
      <c r="I78" s="850"/>
    </row>
    <row r="79" spans="1:9" ht="12" customHeight="1" x14ac:dyDescent="0.25">
      <c r="C79" s="849" t="s">
        <v>1890</v>
      </c>
      <c r="D79" s="849"/>
      <c r="E79" s="849"/>
      <c r="F79" s="849"/>
      <c r="G79" s="849"/>
      <c r="H79" s="849"/>
      <c r="I79" s="849"/>
    </row>
    <row r="80" spans="1:9" x14ac:dyDescent="0.25">
      <c r="C80" s="847"/>
      <c r="D80" s="847"/>
      <c r="E80" s="847"/>
      <c r="F80" s="847"/>
      <c r="G80" s="847"/>
      <c r="H80" s="847"/>
      <c r="I80" s="847"/>
    </row>
    <row r="81" spans="1:9" x14ac:dyDescent="0.25">
      <c r="C81" s="849" t="s">
        <v>1890</v>
      </c>
      <c r="D81" s="849"/>
      <c r="E81" s="849"/>
      <c r="F81" s="849"/>
      <c r="G81" s="849"/>
      <c r="H81" s="849"/>
      <c r="I81" s="849"/>
    </row>
    <row r="83" spans="1:9" x14ac:dyDescent="0.25">
      <c r="A83" s="846" t="s">
        <v>1892</v>
      </c>
      <c r="B83" s="846"/>
      <c r="C83" s="846"/>
    </row>
    <row r="84" spans="1:9" x14ac:dyDescent="0.25">
      <c r="A84" s="844" t="str">
        <f>CONCATENATE([1]ПОДПИСИ!B13," ",[1]ПОДПИСИ!C13)</f>
        <v>Инженер отдела строительного контроля АО "ЛЭСР" Величко А.А.</v>
      </c>
      <c r="B84" s="844"/>
      <c r="C84" s="844"/>
      <c r="D84" s="844"/>
      <c r="E84" s="844"/>
      <c r="F84" s="844"/>
      <c r="G84" s="844"/>
      <c r="H84" s="844"/>
      <c r="I84" s="844"/>
    </row>
    <row r="85" spans="1:9" x14ac:dyDescent="0.25">
      <c r="A85" s="845" t="s">
        <v>1890</v>
      </c>
      <c r="B85" s="845"/>
      <c r="C85" s="845"/>
      <c r="D85" s="845"/>
      <c r="E85" s="845"/>
      <c r="F85" s="845"/>
      <c r="G85" s="845"/>
      <c r="H85" s="845"/>
      <c r="I85" s="845"/>
    </row>
    <row r="87" spans="1:9" x14ac:dyDescent="0.25">
      <c r="A87" s="846" t="s">
        <v>1893</v>
      </c>
      <c r="B87" s="846"/>
      <c r="C87" s="847"/>
      <c r="D87" s="847"/>
      <c r="E87" s="847"/>
      <c r="F87" s="847"/>
      <c r="G87" s="847"/>
      <c r="H87" s="847"/>
      <c r="I87" s="847"/>
    </row>
    <row r="88" spans="1:9" x14ac:dyDescent="0.25">
      <c r="A88" s="847"/>
      <c r="B88" s="847"/>
      <c r="C88" s="847"/>
      <c r="D88" s="847"/>
      <c r="E88" s="847"/>
      <c r="F88" s="847"/>
      <c r="G88" s="847"/>
      <c r="H88" s="847"/>
      <c r="I88" s="847"/>
    </row>
    <row r="89" spans="1:9" x14ac:dyDescent="0.25">
      <c r="A89" s="848"/>
      <c r="B89" s="848"/>
      <c r="C89" s="848"/>
      <c r="D89" s="848"/>
      <c r="E89" s="848"/>
      <c r="F89" s="848"/>
      <c r="G89" s="848"/>
      <c r="H89" s="848"/>
      <c r="I89" s="848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B61:D61" xr:uid="{36520CA7-A099-4D27-8CD1-1D136418C101}">
      <formula1>"допущена, не допущена"</formula1>
    </dataValidation>
    <dataValidation type="list" allowBlank="1" showInputMessage="1" showErrorMessage="1" sqref="H59:I59" xr:uid="{CE0BC1C7-CDAB-4FE4-9CBC-2D7F0B266850}">
      <formula1>"пригодной, непригодной"</formula1>
    </dataValidation>
    <dataValidation type="list" allowBlank="1" showInputMessage="1" showErrorMessage="1" sqref="F49:I49" xr:uid="{B9D67BD5-CB39-48C9-837F-61B357C8F009}">
      <formula1>"соответствуют, не соотвествуют"</formula1>
    </dataValidation>
    <dataValidation type="list" allowBlank="1" showInputMessage="1" showErrorMessage="1" sqref="F51:I51 F53:I53 F55:I55" xr:uid="{D750F59C-7984-4D1E-863B-CFEF7131A349}">
      <formula1>"соответствует, не соотвествует"</formula1>
    </dataValidation>
    <dataValidation type="list" allowBlank="1" showInputMessage="1" showErrorMessage="1" sqref="F40:I40" xr:uid="{2CE836F1-022E-41D6-AAFA-EFFA4513DA6B}">
      <formula1>"выполнена, не выполнена"</formula1>
    </dataValidation>
  </dataValidations>
  <pageMargins left="0.25" right="0.25" top="0.75" bottom="0.75" header="0.3" footer="0.3"/>
  <pageSetup paperSize="9" scale="98" orientation="portrait" r:id="rId1"/>
  <rowBreaks count="1" manualBreakCount="1">
    <brk id="39" max="8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919DD-1A1A-4BE6-8321-9123E33C5E4E}">
  <sheetPr>
    <tabColor rgb="FF92D050"/>
  </sheetPr>
  <dimension ref="A1:K89"/>
  <sheetViews>
    <sheetView view="pageBreakPreview" topLeftCell="A16" zoomScale="80" zoomScaleNormal="80" zoomScaleSheetLayoutView="80" workbookViewId="0">
      <selection activeCell="Z49" sqref="Z49"/>
    </sheetView>
  </sheetViews>
  <sheetFormatPr defaultColWidth="9.109375" defaultRowHeight="13.8" x14ac:dyDescent="0.25"/>
  <cols>
    <col min="1" max="1" width="9.109375" style="19"/>
    <col min="2" max="2" width="7.44140625" style="19" customWidth="1"/>
    <col min="3" max="3" width="7.5546875" style="19" customWidth="1"/>
    <col min="4" max="4" width="8.33203125" style="19" customWidth="1"/>
    <col min="5" max="5" width="17.6640625" style="19" customWidth="1"/>
    <col min="6" max="6" width="14.44140625" style="19" customWidth="1"/>
    <col min="7" max="7" width="10.6640625" style="19" customWidth="1"/>
    <col min="8" max="8" width="11.44140625" style="19" customWidth="1"/>
    <col min="9" max="9" width="11.6640625" style="19" customWidth="1"/>
    <col min="10" max="10" width="9.109375" style="19"/>
    <col min="11" max="11" width="11.109375" style="19" customWidth="1"/>
    <col min="12" max="16384" width="9.109375" style="19"/>
  </cols>
  <sheetData>
    <row r="1" spans="1:11" x14ac:dyDescent="0.25">
      <c r="H1" s="19" t="s">
        <v>29</v>
      </c>
    </row>
    <row r="2" spans="1:11" x14ac:dyDescent="0.25">
      <c r="H2" s="19" t="s">
        <v>1823</v>
      </c>
    </row>
    <row r="3" spans="1:11" ht="5.25" customHeight="1" x14ac:dyDescent="0.25">
      <c r="K3" s="756"/>
    </row>
    <row r="4" spans="1:11" ht="14.4" thickBot="1" x14ac:dyDescent="0.3">
      <c r="A4" s="867" t="s">
        <v>1824</v>
      </c>
      <c r="B4" s="867"/>
      <c r="C4" s="867"/>
      <c r="D4" s="867"/>
      <c r="E4" s="867"/>
      <c r="F4" s="867"/>
      <c r="G4" s="867"/>
      <c r="H4" s="867"/>
      <c r="I4" s="867"/>
      <c r="K4" s="757" t="str">
        <f ca="1">MID(CELL("имяфайла",A1),SEARCH("]",CELL("имяфайла",A1))+1,LEN(CELL("имяфайла",A1)))</f>
        <v>АВК 7</v>
      </c>
    </row>
    <row r="5" spans="1:11" ht="10.5" customHeight="1" x14ac:dyDescent="0.25">
      <c r="F5" s="869" t="s">
        <v>1825</v>
      </c>
      <c r="G5" s="870"/>
      <c r="H5" s="870"/>
      <c r="I5" s="871"/>
      <c r="K5" s="758">
        <f ca="1">RIGHT(K4,LEN(K4)-4)+2</f>
        <v>9</v>
      </c>
    </row>
    <row r="6" spans="1:11" ht="14.4" thickBot="1" x14ac:dyDescent="0.3">
      <c r="F6" s="872"/>
      <c r="G6" s="873"/>
      <c r="H6" s="873"/>
      <c r="I6" s="874"/>
      <c r="K6" s="759"/>
    </row>
    <row r="7" spans="1:11" x14ac:dyDescent="0.25">
      <c r="F7" s="875" t="s">
        <v>1826</v>
      </c>
      <c r="G7" s="875"/>
      <c r="H7" s="875"/>
      <c r="I7" s="875"/>
    </row>
    <row r="8" spans="1:11" ht="141" customHeight="1" x14ac:dyDescent="0.25">
      <c r="A8" s="19" t="s">
        <v>1827</v>
      </c>
      <c r="D8" s="876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876"/>
      <c r="F8" s="876"/>
      <c r="G8" s="876"/>
      <c r="H8" s="876"/>
      <c r="I8" s="876"/>
    </row>
    <row r="9" spans="1:11" x14ac:dyDescent="0.25">
      <c r="A9" s="846" t="s">
        <v>1828</v>
      </c>
      <c r="B9" s="846"/>
      <c r="C9" s="846"/>
      <c r="D9" s="877" t="s">
        <v>956</v>
      </c>
      <c r="E9" s="877"/>
      <c r="F9" s="877"/>
      <c r="G9" s="877"/>
      <c r="H9" s="877"/>
      <c r="I9" s="877"/>
    </row>
    <row r="11" spans="1:11" x14ac:dyDescent="0.25">
      <c r="A11" s="867" t="str">
        <f ca="1">CONCATENATE("АКТ № ",INDIRECT("'Форма журнала'!R"&amp;K5&amp;"C2",0))</f>
        <v>АКТ № 7</v>
      </c>
      <c r="B11" s="867"/>
      <c r="C11" s="867"/>
      <c r="D11" s="867"/>
      <c r="E11" s="867"/>
      <c r="F11" s="867"/>
      <c r="G11" s="867"/>
      <c r="H11" s="867"/>
      <c r="I11" s="867"/>
    </row>
    <row r="12" spans="1:11" x14ac:dyDescent="0.25">
      <c r="A12" s="867" t="s">
        <v>1829</v>
      </c>
      <c r="B12" s="867"/>
      <c r="C12" s="867"/>
      <c r="D12" s="867"/>
      <c r="E12" s="867"/>
      <c r="F12" s="867"/>
      <c r="G12" s="867"/>
      <c r="H12" s="867"/>
      <c r="I12" s="867"/>
    </row>
    <row r="13" spans="1:11" x14ac:dyDescent="0.25">
      <c r="A13" s="847"/>
      <c r="B13" s="847"/>
      <c r="G13" s="868">
        <f ca="1">INDIRECT("'Форма журнала'!R"&amp;K5&amp;"C3",0)</f>
        <v>45453</v>
      </c>
      <c r="H13" s="868"/>
      <c r="I13" s="868"/>
    </row>
    <row r="14" spans="1:11" x14ac:dyDescent="0.25">
      <c r="A14" s="845" t="s">
        <v>1830</v>
      </c>
      <c r="B14" s="845"/>
    </row>
    <row r="15" spans="1:11" x14ac:dyDescent="0.25">
      <c r="A15" s="19" t="s">
        <v>1831</v>
      </c>
      <c r="C15" s="844" t="str">
        <f>'Жвх.к (т)'!B7</f>
        <v>ООО «Электромонтаж-110»</v>
      </c>
      <c r="D15" s="844"/>
      <c r="E15" s="844"/>
      <c r="F15" s="51" t="s">
        <v>1832</v>
      </c>
      <c r="G15" s="51"/>
      <c r="H15" s="51"/>
      <c r="I15" s="51"/>
    </row>
    <row r="16" spans="1:11" x14ac:dyDescent="0.25">
      <c r="C16" s="24" t="s">
        <v>1833</v>
      </c>
    </row>
    <row r="17" spans="1:9" x14ac:dyDescent="0.25">
      <c r="A17" s="19" t="s">
        <v>1834</v>
      </c>
      <c r="C17" s="24"/>
    </row>
    <row r="18" spans="1:9" ht="30.75" customHeight="1" x14ac:dyDescent="0.3">
      <c r="A18" s="866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66"/>
      <c r="C18" s="866"/>
      <c r="D18" s="866"/>
      <c r="E18" s="866"/>
      <c r="F18" s="866"/>
      <c r="G18" s="866"/>
      <c r="H18" s="866"/>
      <c r="I18" s="866"/>
    </row>
    <row r="19" spans="1:9" x14ac:dyDescent="0.25">
      <c r="A19" s="19" t="s">
        <v>1835</v>
      </c>
    </row>
    <row r="20" spans="1:9" x14ac:dyDescent="0.25">
      <c r="B20" s="850" t="str">
        <f>CONCATENATE([1]ПОДПИСИ!B9," ",[1]ПОДПИСИ!C9)</f>
        <v>Начальник участка ООО «Электромонтаж-110» Курбатов А.В.</v>
      </c>
      <c r="C20" s="850"/>
      <c r="D20" s="850"/>
      <c r="E20" s="850"/>
      <c r="F20" s="850"/>
      <c r="G20" s="850"/>
      <c r="H20" s="850"/>
      <c r="I20" s="850"/>
    </row>
    <row r="21" spans="1:9" ht="9" customHeight="1" x14ac:dyDescent="0.25">
      <c r="B21" s="849" t="s">
        <v>1836</v>
      </c>
      <c r="C21" s="849"/>
      <c r="D21" s="849"/>
      <c r="E21" s="849"/>
      <c r="F21" s="849"/>
      <c r="G21" s="849"/>
      <c r="H21" s="849"/>
      <c r="I21" s="849"/>
    </row>
    <row r="22" spans="1:9" ht="30.75" customHeight="1" x14ac:dyDescent="0.25">
      <c r="B22" s="850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850"/>
      <c r="D22" s="850"/>
      <c r="E22" s="850"/>
      <c r="F22" s="850"/>
      <c r="G22" s="850"/>
      <c r="H22" s="850"/>
      <c r="I22" s="850"/>
    </row>
    <row r="23" spans="1:9" ht="11.25" customHeight="1" x14ac:dyDescent="0.25">
      <c r="B23" s="849" t="s">
        <v>1836</v>
      </c>
      <c r="C23" s="849"/>
      <c r="D23" s="849"/>
      <c r="E23" s="849"/>
      <c r="F23" s="849"/>
      <c r="G23" s="849"/>
      <c r="H23" s="849"/>
      <c r="I23" s="849"/>
    </row>
    <row r="24" spans="1:9" x14ac:dyDescent="0.25">
      <c r="B24" s="847"/>
      <c r="C24" s="847"/>
      <c r="D24" s="847"/>
      <c r="E24" s="847"/>
      <c r="F24" s="847"/>
      <c r="G24" s="847"/>
      <c r="H24" s="847"/>
      <c r="I24" s="847"/>
    </row>
    <row r="25" spans="1:9" ht="10.5" customHeight="1" x14ac:dyDescent="0.25">
      <c r="B25" s="849" t="s">
        <v>1836</v>
      </c>
      <c r="C25" s="849"/>
      <c r="D25" s="849"/>
      <c r="E25" s="849"/>
      <c r="F25" s="849"/>
      <c r="G25" s="849"/>
      <c r="H25" s="849"/>
      <c r="I25" s="849"/>
    </row>
    <row r="26" spans="1:9" x14ac:dyDescent="0.25">
      <c r="A26" s="19" t="s">
        <v>1837</v>
      </c>
    </row>
    <row r="27" spans="1:9" ht="44.25" customHeight="1" x14ac:dyDescent="0.25">
      <c r="A27" s="850" t="s">
        <v>1838</v>
      </c>
      <c r="B27" s="850"/>
      <c r="C27" s="850"/>
      <c r="D27" s="850"/>
      <c r="E27" s="850"/>
      <c r="F27" s="850"/>
      <c r="G27" s="850"/>
      <c r="H27" s="850"/>
      <c r="I27" s="850"/>
    </row>
    <row r="28" spans="1:9" x14ac:dyDescent="0.25">
      <c r="A28" s="857" t="s">
        <v>1839</v>
      </c>
      <c r="B28" s="857"/>
      <c r="C28" s="857"/>
      <c r="D28" s="857"/>
      <c r="E28" s="857"/>
      <c r="F28" s="857"/>
      <c r="G28" s="857"/>
      <c r="H28" s="857"/>
      <c r="I28" s="857"/>
    </row>
    <row r="29" spans="1:9" x14ac:dyDescent="0.25">
      <c r="A29" s="865" t="s">
        <v>1840</v>
      </c>
      <c r="B29" s="865"/>
      <c r="C29" s="865"/>
      <c r="D29" s="865"/>
      <c r="E29" s="865"/>
      <c r="F29" s="865"/>
      <c r="G29" s="865"/>
      <c r="H29" s="865"/>
      <c r="I29" s="865"/>
    </row>
    <row r="30" spans="1:9" x14ac:dyDescent="0.25">
      <c r="A30" s="860" t="s">
        <v>1841</v>
      </c>
      <c r="B30" s="860"/>
      <c r="C30" s="860"/>
      <c r="D30" s="860"/>
      <c r="E30" s="860"/>
      <c r="F30" s="860"/>
      <c r="G30" s="860"/>
      <c r="H30" s="860"/>
      <c r="I30" s="860"/>
    </row>
    <row r="31" spans="1:9" x14ac:dyDescent="0.25">
      <c r="A31" s="850" t="str">
        <f ca="1">INDIRECT("'Форма журнала'!R"&amp;K5&amp;"C4",0)</f>
        <v>Силовой масляный трансформатор</v>
      </c>
      <c r="B31" s="850"/>
      <c r="C31" s="850"/>
      <c r="D31" s="850"/>
      <c r="E31" s="850"/>
      <c r="F31" s="850"/>
      <c r="G31" s="850"/>
      <c r="H31" s="850"/>
      <c r="I31" s="850"/>
    </row>
    <row r="32" spans="1:9" x14ac:dyDescent="0.25">
      <c r="A32" s="857" t="s">
        <v>1842</v>
      </c>
      <c r="B32" s="857"/>
      <c r="C32" s="857"/>
      <c r="D32" s="857"/>
      <c r="E32" s="857"/>
      <c r="F32" s="857"/>
      <c r="G32" s="857"/>
      <c r="H32" s="857"/>
      <c r="I32" s="857"/>
    </row>
    <row r="33" spans="1:11" x14ac:dyDescent="0.25">
      <c r="A33" s="863" t="s">
        <v>1843</v>
      </c>
      <c r="B33" s="863"/>
      <c r="C33" s="863"/>
      <c r="D33" s="863"/>
      <c r="E33" s="863"/>
      <c r="F33" s="863"/>
      <c r="G33" s="863"/>
      <c r="H33" s="863"/>
      <c r="I33" s="863"/>
    </row>
    <row r="34" spans="1:11" x14ac:dyDescent="0.25">
      <c r="A34" s="864" t="str">
        <f ca="1">INDIRECT("'Форма журнала'!R"&amp;K5&amp;"C7",0)</f>
        <v>Паспорт №2104103</v>
      </c>
      <c r="B34" s="864"/>
      <c r="C34" s="864"/>
      <c r="D34" s="864"/>
      <c r="E34" s="864"/>
      <c r="F34" s="637" t="s">
        <v>1844</v>
      </c>
      <c r="G34" s="862"/>
      <c r="H34" s="862"/>
      <c r="I34" s="862"/>
    </row>
    <row r="35" spans="1:11" x14ac:dyDescent="0.25">
      <c r="A35" s="857" t="s">
        <v>1845</v>
      </c>
      <c r="B35" s="857"/>
      <c r="C35" s="857"/>
      <c r="D35" s="857"/>
      <c r="E35" s="857"/>
      <c r="F35" s="45"/>
      <c r="G35" s="857" t="s">
        <v>1846</v>
      </c>
      <c r="H35" s="857"/>
      <c r="I35" s="857"/>
    </row>
    <row r="36" spans="1:11" x14ac:dyDescent="0.25">
      <c r="A36" s="860" t="s">
        <v>1847</v>
      </c>
      <c r="B36" s="860"/>
      <c r="C36" s="844" t="str">
        <f ca="1">INDIRECT("'Форма журнала'!R"&amp;K5&amp;"C5",0)</f>
        <v>1 шт.</v>
      </c>
      <c r="D36" s="844"/>
      <c r="E36" s="844"/>
      <c r="F36" s="50" t="s">
        <v>1848</v>
      </c>
      <c r="G36" s="861"/>
      <c r="H36" s="861"/>
      <c r="I36" s="861"/>
    </row>
    <row r="37" spans="1:11" x14ac:dyDescent="0.25">
      <c r="A37" s="45"/>
      <c r="B37" s="45"/>
      <c r="C37" s="857" t="s">
        <v>1849</v>
      </c>
      <c r="D37" s="857"/>
      <c r="E37" s="857"/>
      <c r="F37" s="45"/>
      <c r="G37" s="845" t="s">
        <v>1850</v>
      </c>
      <c r="H37" s="845"/>
      <c r="I37" s="845"/>
    </row>
    <row r="38" spans="1:11" ht="43.5" customHeight="1" x14ac:dyDescent="0.25">
      <c r="A38" s="860" t="s">
        <v>1851</v>
      </c>
      <c r="B38" s="860"/>
      <c r="C38" s="850" t="str">
        <f ca="1">INDIRECT("'Форма журнала'!R"&amp;K5&amp;"C6",0)</f>
        <v>ОАО "МИНСКИЙ ЭЛЕКТРОТЕХНИЧЕСКИЙ ЗАВОД ИМЕНИ В.И. КОЗЛОВА</v>
      </c>
      <c r="D38" s="850"/>
      <c r="E38" s="850"/>
      <c r="F38" s="637" t="s">
        <v>1852</v>
      </c>
      <c r="G38" s="862"/>
      <c r="H38" s="862"/>
      <c r="I38" s="862"/>
      <c r="K38" s="760"/>
    </row>
    <row r="39" spans="1:11" x14ac:dyDescent="0.25">
      <c r="A39" s="638"/>
      <c r="B39" s="638"/>
      <c r="C39" s="857" t="s">
        <v>1853</v>
      </c>
      <c r="D39" s="857"/>
      <c r="E39" s="857"/>
      <c r="F39" s="637"/>
      <c r="G39" s="845" t="s">
        <v>1854</v>
      </c>
      <c r="H39" s="845"/>
      <c r="I39" s="845"/>
    </row>
    <row r="40" spans="1:11" x14ac:dyDescent="0.25">
      <c r="A40" s="638" t="s">
        <v>1855</v>
      </c>
      <c r="B40" s="638"/>
      <c r="C40" s="45"/>
      <c r="D40" s="45"/>
      <c r="E40" s="45"/>
      <c r="F40" s="858" t="s">
        <v>281</v>
      </c>
      <c r="G40" s="858"/>
      <c r="H40" s="858"/>
      <c r="I40" s="858"/>
    </row>
    <row r="41" spans="1:11" x14ac:dyDescent="0.25">
      <c r="F41" s="851" t="s">
        <v>282</v>
      </c>
      <c r="G41" s="851"/>
      <c r="H41" s="851"/>
      <c r="I41" s="851"/>
    </row>
    <row r="42" spans="1:11" x14ac:dyDescent="0.25">
      <c r="A42" s="859" t="s">
        <v>1856</v>
      </c>
      <c r="B42" s="859"/>
      <c r="C42" s="859"/>
      <c r="D42" s="859"/>
      <c r="E42" s="859"/>
      <c r="F42" s="859"/>
      <c r="G42" s="859"/>
      <c r="H42" s="859"/>
      <c r="I42" s="859"/>
    </row>
    <row r="43" spans="1:11" ht="30" customHeight="1" x14ac:dyDescent="0.25">
      <c r="A43" s="854" t="s">
        <v>1857</v>
      </c>
      <c r="B43" s="854"/>
      <c r="C43" s="854"/>
      <c r="D43" s="854"/>
      <c r="E43" s="854" t="s">
        <v>1858</v>
      </c>
      <c r="F43" s="854" t="s">
        <v>1859</v>
      </c>
      <c r="G43" s="854" t="s">
        <v>1860</v>
      </c>
      <c r="H43" s="854" t="s">
        <v>1861</v>
      </c>
      <c r="I43" s="854" t="s">
        <v>1862</v>
      </c>
    </row>
    <row r="44" spans="1:11" ht="32.25" customHeight="1" x14ac:dyDescent="0.25">
      <c r="A44" s="854" t="s">
        <v>1863</v>
      </c>
      <c r="B44" s="854"/>
      <c r="C44" s="854" t="s">
        <v>1864</v>
      </c>
      <c r="D44" s="854"/>
      <c r="E44" s="854"/>
      <c r="F44" s="854"/>
      <c r="G44" s="854"/>
      <c r="H44" s="854"/>
      <c r="I44" s="854"/>
    </row>
    <row r="45" spans="1:11" x14ac:dyDescent="0.25">
      <c r="A45" s="855">
        <v>1</v>
      </c>
      <c r="B45" s="855"/>
      <c r="C45" s="855">
        <v>2</v>
      </c>
      <c r="D45" s="855"/>
      <c r="E45" s="761">
        <v>3</v>
      </c>
      <c r="F45" s="761">
        <v>4</v>
      </c>
      <c r="G45" s="761">
        <v>5</v>
      </c>
      <c r="H45" s="761">
        <v>6</v>
      </c>
      <c r="I45" s="761">
        <v>7</v>
      </c>
    </row>
    <row r="46" spans="1:11" x14ac:dyDescent="0.25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1865</v>
      </c>
    </row>
    <row r="47" spans="1:11" x14ac:dyDescent="0.25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 x14ac:dyDescent="0.25">
      <c r="A48" s="856" t="s">
        <v>1866</v>
      </c>
      <c r="B48" s="856"/>
      <c r="C48" s="856"/>
      <c r="D48" s="856"/>
      <c r="E48" s="856"/>
      <c r="F48" s="856"/>
      <c r="G48" s="856"/>
      <c r="H48" s="856"/>
      <c r="I48" s="856"/>
    </row>
    <row r="49" spans="1:9" x14ac:dyDescent="0.25">
      <c r="A49" s="846" t="s">
        <v>1867</v>
      </c>
      <c r="B49" s="846"/>
      <c r="C49" s="846"/>
      <c r="D49" s="846"/>
      <c r="E49" s="846"/>
      <c r="F49" s="844" t="s">
        <v>1868</v>
      </c>
      <c r="G49" s="844"/>
      <c r="H49" s="844"/>
      <c r="I49" s="844"/>
    </row>
    <row r="50" spans="1:9" ht="10.5" customHeight="1" x14ac:dyDescent="0.25">
      <c r="A50" s="47"/>
      <c r="B50" s="47"/>
      <c r="C50" s="47"/>
      <c r="D50" s="47"/>
      <c r="E50" s="47"/>
      <c r="F50" s="851" t="s">
        <v>1869</v>
      </c>
      <c r="G50" s="851"/>
      <c r="H50" s="851"/>
      <c r="I50" s="851"/>
    </row>
    <row r="51" spans="1:9" ht="15" customHeight="1" x14ac:dyDescent="0.25">
      <c r="A51" s="846" t="s">
        <v>1870</v>
      </c>
      <c r="B51" s="846"/>
      <c r="C51" s="846"/>
      <c r="D51" s="846"/>
      <c r="E51" s="846"/>
      <c r="F51" s="844" t="s">
        <v>1825</v>
      </c>
      <c r="G51" s="844"/>
      <c r="H51" s="844"/>
      <c r="I51" s="844"/>
    </row>
    <row r="52" spans="1:9" ht="12.75" customHeight="1" x14ac:dyDescent="0.25">
      <c r="F52" s="851" t="s">
        <v>1871</v>
      </c>
      <c r="G52" s="851"/>
      <c r="H52" s="851"/>
      <c r="I52" s="851"/>
    </row>
    <row r="53" spans="1:9" x14ac:dyDescent="0.25">
      <c r="A53" s="846" t="s">
        <v>1872</v>
      </c>
      <c r="B53" s="846"/>
      <c r="C53" s="846"/>
      <c r="D53" s="846"/>
      <c r="E53" s="846"/>
      <c r="F53" s="844" t="s">
        <v>1825</v>
      </c>
      <c r="G53" s="844"/>
      <c r="H53" s="844"/>
      <c r="I53" s="844"/>
    </row>
    <row r="54" spans="1:9" ht="11.25" customHeight="1" x14ac:dyDescent="0.25">
      <c r="F54" s="851" t="s">
        <v>1871</v>
      </c>
      <c r="G54" s="851"/>
      <c r="H54" s="851"/>
      <c r="I54" s="851"/>
    </row>
    <row r="55" spans="1:9" x14ac:dyDescent="0.25">
      <c r="A55" s="846" t="s">
        <v>1873</v>
      </c>
      <c r="B55" s="846"/>
      <c r="C55" s="846"/>
      <c r="D55" s="846"/>
      <c r="E55" s="846"/>
      <c r="F55" s="844" t="s">
        <v>1825</v>
      </c>
      <c r="G55" s="844"/>
      <c r="H55" s="844"/>
      <c r="I55" s="844"/>
    </row>
    <row r="56" spans="1:9" ht="10.5" customHeight="1" x14ac:dyDescent="0.25">
      <c r="F56" s="851" t="s">
        <v>1871</v>
      </c>
      <c r="G56" s="851"/>
      <c r="H56" s="851"/>
      <c r="I56" s="851"/>
    </row>
    <row r="57" spans="1:9" ht="15" customHeight="1" x14ac:dyDescent="0.25">
      <c r="A57" s="846" t="s">
        <v>1874</v>
      </c>
      <c r="B57" s="846"/>
      <c r="C57" s="846"/>
      <c r="D57" s="846"/>
      <c r="E57" s="846"/>
      <c r="F57" s="844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844"/>
      <c r="H57" s="844"/>
      <c r="I57" s="844"/>
    </row>
    <row r="58" spans="1:9" ht="9.75" customHeight="1" x14ac:dyDescent="0.25">
      <c r="F58" s="851" t="s">
        <v>1871</v>
      </c>
      <c r="G58" s="851"/>
      <c r="H58" s="851"/>
      <c r="I58" s="851"/>
    </row>
    <row r="59" spans="1:9" x14ac:dyDescent="0.25">
      <c r="A59" s="846" t="s">
        <v>1875</v>
      </c>
      <c r="B59" s="846"/>
      <c r="C59" s="846"/>
      <c r="D59" s="846"/>
      <c r="E59" s="846"/>
      <c r="F59" s="846"/>
      <c r="G59" s="846"/>
      <c r="H59" s="844" t="s">
        <v>1876</v>
      </c>
      <c r="I59" s="844"/>
    </row>
    <row r="60" spans="1:9" x14ac:dyDescent="0.25">
      <c r="H60" s="853" t="s">
        <v>1877</v>
      </c>
      <c r="I60" s="853"/>
    </row>
    <row r="61" spans="1:9" x14ac:dyDescent="0.25">
      <c r="A61" s="19" t="s">
        <v>1878</v>
      </c>
      <c r="B61" s="844" t="s">
        <v>1879</v>
      </c>
      <c r="C61" s="844"/>
      <c r="D61" s="844"/>
      <c r="E61" s="19" t="s">
        <v>1880</v>
      </c>
      <c r="F61" s="844" t="s">
        <v>1881</v>
      </c>
      <c r="G61" s="844"/>
      <c r="H61" s="844"/>
      <c r="I61" s="844"/>
    </row>
    <row r="62" spans="1:9" x14ac:dyDescent="0.25">
      <c r="B62" s="853" t="s">
        <v>1882</v>
      </c>
      <c r="C62" s="853"/>
      <c r="D62" s="853"/>
      <c r="F62" s="851" t="s">
        <v>1883</v>
      </c>
      <c r="G62" s="851"/>
      <c r="H62" s="851"/>
      <c r="I62" s="851"/>
    </row>
    <row r="63" spans="1:9" x14ac:dyDescent="0.25">
      <c r="A63" s="846" t="s">
        <v>1884</v>
      </c>
      <c r="B63" s="846"/>
      <c r="C63" s="846"/>
      <c r="D63" s="846"/>
      <c r="E63" s="846"/>
      <c r="F63" s="846"/>
      <c r="G63" s="846"/>
      <c r="H63" s="846"/>
      <c r="I63" s="846"/>
    </row>
    <row r="64" spans="1:9" x14ac:dyDescent="0.25">
      <c r="A64" s="847"/>
      <c r="B64" s="847"/>
      <c r="C64" s="847"/>
      <c r="D64" s="847"/>
      <c r="E64" s="847"/>
      <c r="F64" s="847"/>
      <c r="G64" s="847"/>
      <c r="H64" s="847"/>
      <c r="I64" s="847"/>
    </row>
    <row r="65" spans="1:9" ht="11.25" customHeight="1" x14ac:dyDescent="0.25">
      <c r="A65" s="851" t="s">
        <v>1885</v>
      </c>
      <c r="B65" s="851"/>
      <c r="C65" s="851"/>
      <c r="D65" s="851"/>
      <c r="E65" s="851"/>
      <c r="F65" s="851"/>
      <c r="G65" s="851"/>
      <c r="H65" s="851"/>
      <c r="I65" s="851"/>
    </row>
    <row r="66" spans="1:9" x14ac:dyDescent="0.25">
      <c r="A66" s="847"/>
      <c r="B66" s="847"/>
      <c r="C66" s="847"/>
      <c r="D66" s="847"/>
      <c r="E66" s="847"/>
      <c r="F66" s="847"/>
      <c r="G66" s="847"/>
      <c r="H66" s="847"/>
      <c r="I66" s="847"/>
    </row>
    <row r="67" spans="1:9" ht="12" customHeight="1" x14ac:dyDescent="0.25">
      <c r="A67" s="851" t="s">
        <v>1886</v>
      </c>
      <c r="B67" s="851"/>
      <c r="C67" s="851"/>
      <c r="D67" s="851"/>
      <c r="E67" s="851"/>
      <c r="F67" s="851"/>
      <c r="G67" s="851"/>
      <c r="H67" s="851"/>
      <c r="I67" s="851"/>
    </row>
    <row r="68" spans="1:9" x14ac:dyDescent="0.25">
      <c r="A68" s="847"/>
      <c r="B68" s="847"/>
      <c r="C68" s="847"/>
      <c r="D68" s="847"/>
      <c r="E68" s="847"/>
      <c r="F68" s="847"/>
      <c r="G68" s="847"/>
      <c r="H68" s="847"/>
      <c r="I68" s="847"/>
    </row>
    <row r="69" spans="1:9" ht="8.25" customHeight="1" x14ac:dyDescent="0.25"/>
    <row r="70" spans="1:9" x14ac:dyDescent="0.25">
      <c r="A70" s="852" t="s">
        <v>1887</v>
      </c>
      <c r="B70" s="852"/>
      <c r="C70" s="852"/>
      <c r="D70" s="852"/>
      <c r="E70" s="847"/>
      <c r="F70" s="847"/>
      <c r="G70" s="847"/>
      <c r="H70" s="847"/>
      <c r="I70" s="847"/>
    </row>
    <row r="71" spans="1:9" ht="12.75" customHeight="1" x14ac:dyDescent="0.25">
      <c r="E71" s="851" t="s">
        <v>1888</v>
      </c>
      <c r="F71" s="851"/>
      <c r="G71" s="851"/>
      <c r="H71" s="851"/>
      <c r="I71" s="851"/>
    </row>
    <row r="73" spans="1:9" ht="28.5" customHeight="1" x14ac:dyDescent="0.25">
      <c r="A73" s="846" t="s">
        <v>1889</v>
      </c>
      <c r="B73" s="846"/>
      <c r="C73" s="850" t="str">
        <f>A18</f>
        <v>Заместитель генерального директора по капитальному  строительству ООО «Электромонтаж-110» Шлёнский С.В.</v>
      </c>
      <c r="D73" s="850"/>
      <c r="E73" s="850"/>
      <c r="F73" s="850"/>
      <c r="G73" s="850"/>
      <c r="H73" s="850"/>
      <c r="I73" s="850"/>
    </row>
    <row r="74" spans="1:9" ht="12" customHeight="1" x14ac:dyDescent="0.25">
      <c r="C74" s="851" t="s">
        <v>1890</v>
      </c>
      <c r="D74" s="851"/>
      <c r="E74" s="851"/>
      <c r="F74" s="851"/>
      <c r="G74" s="851"/>
      <c r="H74" s="851"/>
      <c r="I74" s="851"/>
    </row>
    <row r="76" spans="1:9" x14ac:dyDescent="0.25">
      <c r="A76" s="846" t="s">
        <v>1891</v>
      </c>
      <c r="B76" s="846"/>
      <c r="C76" s="850" t="str">
        <f>B20</f>
        <v>Начальник участка ООО «Электромонтаж-110» Курбатов А.В.</v>
      </c>
      <c r="D76" s="850"/>
      <c r="E76" s="850"/>
      <c r="F76" s="850"/>
      <c r="G76" s="850"/>
      <c r="H76" s="850"/>
      <c r="I76" s="850"/>
    </row>
    <row r="77" spans="1:9" ht="11.25" customHeight="1" x14ac:dyDescent="0.25">
      <c r="C77" s="849" t="s">
        <v>1890</v>
      </c>
      <c r="D77" s="849"/>
      <c r="E77" s="849"/>
      <c r="F77" s="849"/>
      <c r="G77" s="849"/>
      <c r="H77" s="849"/>
      <c r="I77" s="849"/>
    </row>
    <row r="78" spans="1:9" ht="28.5" customHeight="1" x14ac:dyDescent="0.25">
      <c r="C78" s="850" t="str">
        <f>B22</f>
        <v>Заместитель генерального директора по капитальному  строительству ООО «Электромонтаж-110» Шлёнский С.В.</v>
      </c>
      <c r="D78" s="850"/>
      <c r="E78" s="850"/>
      <c r="F78" s="850"/>
      <c r="G78" s="850"/>
      <c r="H78" s="850"/>
      <c r="I78" s="850"/>
    </row>
    <row r="79" spans="1:9" ht="12" customHeight="1" x14ac:dyDescent="0.25">
      <c r="C79" s="849" t="s">
        <v>1890</v>
      </c>
      <c r="D79" s="849"/>
      <c r="E79" s="849"/>
      <c r="F79" s="849"/>
      <c r="G79" s="849"/>
      <c r="H79" s="849"/>
      <c r="I79" s="849"/>
    </row>
    <row r="80" spans="1:9" x14ac:dyDescent="0.25">
      <c r="C80" s="847"/>
      <c r="D80" s="847"/>
      <c r="E80" s="847"/>
      <c r="F80" s="847"/>
      <c r="G80" s="847"/>
      <c r="H80" s="847"/>
      <c r="I80" s="847"/>
    </row>
    <row r="81" spans="1:9" x14ac:dyDescent="0.25">
      <c r="C81" s="849" t="s">
        <v>1890</v>
      </c>
      <c r="D81" s="849"/>
      <c r="E81" s="849"/>
      <c r="F81" s="849"/>
      <c r="G81" s="849"/>
      <c r="H81" s="849"/>
      <c r="I81" s="849"/>
    </row>
    <row r="83" spans="1:9" x14ac:dyDescent="0.25">
      <c r="A83" s="846" t="s">
        <v>1892</v>
      </c>
      <c r="B83" s="846"/>
      <c r="C83" s="846"/>
    </row>
    <row r="84" spans="1:9" x14ac:dyDescent="0.25">
      <c r="A84" s="844" t="str">
        <f>CONCATENATE([1]ПОДПИСИ!B13," ",[1]ПОДПИСИ!C13)</f>
        <v>Инженер отдела строительного контроля АО "ЛЭСР" Величко А.А.</v>
      </c>
      <c r="B84" s="844"/>
      <c r="C84" s="844"/>
      <c r="D84" s="844"/>
      <c r="E84" s="844"/>
      <c r="F84" s="844"/>
      <c r="G84" s="844"/>
      <c r="H84" s="844"/>
      <c r="I84" s="844"/>
    </row>
    <row r="85" spans="1:9" x14ac:dyDescent="0.25">
      <c r="A85" s="845" t="s">
        <v>1890</v>
      </c>
      <c r="B85" s="845"/>
      <c r="C85" s="845"/>
      <c r="D85" s="845"/>
      <c r="E85" s="845"/>
      <c r="F85" s="845"/>
      <c r="G85" s="845"/>
      <c r="H85" s="845"/>
      <c r="I85" s="845"/>
    </row>
    <row r="87" spans="1:9" x14ac:dyDescent="0.25">
      <c r="A87" s="846" t="s">
        <v>1893</v>
      </c>
      <c r="B87" s="846"/>
      <c r="C87" s="847"/>
      <c r="D87" s="847"/>
      <c r="E87" s="847"/>
      <c r="F87" s="847"/>
      <c r="G87" s="847"/>
      <c r="H87" s="847"/>
      <c r="I87" s="847"/>
    </row>
    <row r="88" spans="1:9" x14ac:dyDescent="0.25">
      <c r="A88" s="847"/>
      <c r="B88" s="847"/>
      <c r="C88" s="847"/>
      <c r="D88" s="847"/>
      <c r="E88" s="847"/>
      <c r="F88" s="847"/>
      <c r="G88" s="847"/>
      <c r="H88" s="847"/>
      <c r="I88" s="847"/>
    </row>
    <row r="89" spans="1:9" x14ac:dyDescent="0.25">
      <c r="A89" s="848"/>
      <c r="B89" s="848"/>
      <c r="C89" s="848"/>
      <c r="D89" s="848"/>
      <c r="E89" s="848"/>
      <c r="F89" s="848"/>
      <c r="G89" s="848"/>
      <c r="H89" s="848"/>
      <c r="I89" s="848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B61:D61" xr:uid="{300C1A95-C529-456F-B369-CFC58A702EDF}">
      <formula1>"допущена, не допущена"</formula1>
    </dataValidation>
    <dataValidation type="list" allowBlank="1" showInputMessage="1" showErrorMessage="1" sqref="H59:I59" xr:uid="{1FEEDAE1-045F-4C0E-BB3E-D03C4057935F}">
      <formula1>"пригодной, непригодной"</formula1>
    </dataValidation>
    <dataValidation type="list" allowBlank="1" showInputMessage="1" showErrorMessage="1" sqref="F49:I49" xr:uid="{8E2DDBF5-E2B2-4204-A5A8-E8ACC4E4EF91}">
      <formula1>"соответствуют, не соотвествуют"</formula1>
    </dataValidation>
    <dataValidation type="list" allowBlank="1" showInputMessage="1" showErrorMessage="1" sqref="F51:I51 F53:I53 F55:I55" xr:uid="{F7D2C519-0A02-440A-9703-675D9EDA8303}">
      <formula1>"соответствует, не соотвествует"</formula1>
    </dataValidation>
    <dataValidation type="list" allowBlank="1" showInputMessage="1" showErrorMessage="1" sqref="F40:I40" xr:uid="{0C91E20E-A32E-4EC2-9B37-9977E5623ADB}">
      <formula1>"выполнена, не выполнена"</formula1>
    </dataValidation>
  </dataValidations>
  <pageMargins left="0.25" right="0.25" top="0.75" bottom="0.75" header="0.3" footer="0.3"/>
  <pageSetup paperSize="9" scale="98" orientation="portrait" r:id="rId1"/>
  <rowBreaks count="1" manualBreakCount="1">
    <brk id="39" max="8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70F74-BC5A-434A-8D11-FB96B6ECAFAF}">
  <sheetPr>
    <tabColor rgb="FF92D050"/>
  </sheetPr>
  <dimension ref="A1:K89"/>
  <sheetViews>
    <sheetView view="pageBreakPreview" topLeftCell="A25" zoomScale="80" zoomScaleNormal="80" zoomScaleSheetLayoutView="80" workbookViewId="0">
      <selection activeCell="Z49" sqref="Z49"/>
    </sheetView>
  </sheetViews>
  <sheetFormatPr defaultColWidth="9.109375" defaultRowHeight="13.8" x14ac:dyDescent="0.25"/>
  <cols>
    <col min="1" max="1" width="9.109375" style="19"/>
    <col min="2" max="2" width="7.44140625" style="19" customWidth="1"/>
    <col min="3" max="3" width="7.5546875" style="19" customWidth="1"/>
    <col min="4" max="4" width="8.33203125" style="19" customWidth="1"/>
    <col min="5" max="5" width="17.6640625" style="19" customWidth="1"/>
    <col min="6" max="6" width="14.44140625" style="19" customWidth="1"/>
    <col min="7" max="7" width="10.6640625" style="19" customWidth="1"/>
    <col min="8" max="8" width="11.44140625" style="19" customWidth="1"/>
    <col min="9" max="9" width="11.6640625" style="19" customWidth="1"/>
    <col min="10" max="10" width="9.109375" style="19"/>
    <col min="11" max="11" width="11.109375" style="19" customWidth="1"/>
    <col min="12" max="16384" width="9.109375" style="19"/>
  </cols>
  <sheetData>
    <row r="1" spans="1:11" x14ac:dyDescent="0.25">
      <c r="H1" s="19" t="s">
        <v>29</v>
      </c>
    </row>
    <row r="2" spans="1:11" x14ac:dyDescent="0.25">
      <c r="H2" s="19" t="s">
        <v>1823</v>
      </c>
    </row>
    <row r="3" spans="1:11" ht="5.25" customHeight="1" x14ac:dyDescent="0.25">
      <c r="K3" s="756"/>
    </row>
    <row r="4" spans="1:11" ht="14.4" thickBot="1" x14ac:dyDescent="0.3">
      <c r="A4" s="867" t="s">
        <v>1824</v>
      </c>
      <c r="B4" s="867"/>
      <c r="C4" s="867"/>
      <c r="D4" s="867"/>
      <c r="E4" s="867"/>
      <c r="F4" s="867"/>
      <c r="G4" s="867"/>
      <c r="H4" s="867"/>
      <c r="I4" s="867"/>
      <c r="K4" s="757" t="str">
        <f ca="1">MID(CELL("имяфайла",A1),SEARCH("]",CELL("имяфайла",A1))+1,LEN(CELL("имяфайла",A1)))</f>
        <v>АВК 8</v>
      </c>
    </row>
    <row r="5" spans="1:11" ht="10.5" customHeight="1" x14ac:dyDescent="0.25">
      <c r="F5" s="869" t="s">
        <v>1825</v>
      </c>
      <c r="G5" s="870"/>
      <c r="H5" s="870"/>
      <c r="I5" s="871"/>
      <c r="K5" s="758">
        <f ca="1">RIGHT(K4,LEN(K4)-4)+2</f>
        <v>10</v>
      </c>
    </row>
    <row r="6" spans="1:11" ht="14.4" thickBot="1" x14ac:dyDescent="0.3">
      <c r="F6" s="872"/>
      <c r="G6" s="873"/>
      <c r="H6" s="873"/>
      <c r="I6" s="874"/>
      <c r="K6" s="759"/>
    </row>
    <row r="7" spans="1:11" x14ac:dyDescent="0.25">
      <c r="F7" s="875" t="s">
        <v>1826</v>
      </c>
      <c r="G7" s="875"/>
      <c r="H7" s="875"/>
      <c r="I7" s="875"/>
    </row>
    <row r="8" spans="1:11" ht="141" customHeight="1" x14ac:dyDescent="0.25">
      <c r="A8" s="19" t="s">
        <v>1827</v>
      </c>
      <c r="D8" s="876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876"/>
      <c r="F8" s="876"/>
      <c r="G8" s="876"/>
      <c r="H8" s="876"/>
      <c r="I8" s="876"/>
    </row>
    <row r="9" spans="1:11" x14ac:dyDescent="0.25">
      <c r="A9" s="846" t="s">
        <v>1828</v>
      </c>
      <c r="B9" s="846"/>
      <c r="C9" s="846"/>
      <c r="D9" s="877" t="s">
        <v>956</v>
      </c>
      <c r="E9" s="877"/>
      <c r="F9" s="877"/>
      <c r="G9" s="877"/>
      <c r="H9" s="877"/>
      <c r="I9" s="877"/>
    </row>
    <row r="11" spans="1:11" x14ac:dyDescent="0.25">
      <c r="A11" s="867" t="str">
        <f ca="1">CONCATENATE("АКТ № ",INDIRECT("'Форма журнала'!R"&amp;K5&amp;"C2",0))</f>
        <v>АКТ № 8</v>
      </c>
      <c r="B11" s="867"/>
      <c r="C11" s="867"/>
      <c r="D11" s="867"/>
      <c r="E11" s="867"/>
      <c r="F11" s="867"/>
      <c r="G11" s="867"/>
      <c r="H11" s="867"/>
      <c r="I11" s="867"/>
    </row>
    <row r="12" spans="1:11" x14ac:dyDescent="0.25">
      <c r="A12" s="867" t="s">
        <v>1829</v>
      </c>
      <c r="B12" s="867"/>
      <c r="C12" s="867"/>
      <c r="D12" s="867"/>
      <c r="E12" s="867"/>
      <c r="F12" s="867"/>
      <c r="G12" s="867"/>
      <c r="H12" s="867"/>
      <c r="I12" s="867"/>
    </row>
    <row r="13" spans="1:11" x14ac:dyDescent="0.25">
      <c r="A13" s="847"/>
      <c r="B13" s="847"/>
      <c r="G13" s="868">
        <f ca="1">INDIRECT("'Форма журнала'!R"&amp;K5&amp;"C3",0)</f>
        <v>45453</v>
      </c>
      <c r="H13" s="868"/>
      <c r="I13" s="868"/>
    </row>
    <row r="14" spans="1:11" x14ac:dyDescent="0.25">
      <c r="A14" s="845" t="s">
        <v>1830</v>
      </c>
      <c r="B14" s="845"/>
    </row>
    <row r="15" spans="1:11" x14ac:dyDescent="0.25">
      <c r="A15" s="19" t="s">
        <v>1831</v>
      </c>
      <c r="C15" s="844" t="str">
        <f>'Жвх.к (т)'!B7</f>
        <v>ООО «Электромонтаж-110»</v>
      </c>
      <c r="D15" s="844"/>
      <c r="E15" s="844"/>
      <c r="F15" s="51" t="s">
        <v>1832</v>
      </c>
      <c r="G15" s="51"/>
      <c r="H15" s="51"/>
      <c r="I15" s="51"/>
    </row>
    <row r="16" spans="1:11" x14ac:dyDescent="0.25">
      <c r="C16" s="24" t="s">
        <v>1833</v>
      </c>
    </row>
    <row r="17" spans="1:9" x14ac:dyDescent="0.25">
      <c r="A17" s="19" t="s">
        <v>1834</v>
      </c>
      <c r="C17" s="24"/>
    </row>
    <row r="18" spans="1:9" ht="30.75" customHeight="1" x14ac:dyDescent="0.3">
      <c r="A18" s="866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66"/>
      <c r="C18" s="866"/>
      <c r="D18" s="866"/>
      <c r="E18" s="866"/>
      <c r="F18" s="866"/>
      <c r="G18" s="866"/>
      <c r="H18" s="866"/>
      <c r="I18" s="866"/>
    </row>
    <row r="19" spans="1:9" x14ac:dyDescent="0.25">
      <c r="A19" s="19" t="s">
        <v>1835</v>
      </c>
    </row>
    <row r="20" spans="1:9" x14ac:dyDescent="0.25">
      <c r="B20" s="850" t="str">
        <f>CONCATENATE([1]ПОДПИСИ!B9," ",[1]ПОДПИСИ!C9)</f>
        <v>Начальник участка ООО «Электромонтаж-110» Курбатов А.В.</v>
      </c>
      <c r="C20" s="850"/>
      <c r="D20" s="850"/>
      <c r="E20" s="850"/>
      <c r="F20" s="850"/>
      <c r="G20" s="850"/>
      <c r="H20" s="850"/>
      <c r="I20" s="850"/>
    </row>
    <row r="21" spans="1:9" ht="9" customHeight="1" x14ac:dyDescent="0.25">
      <c r="B21" s="849" t="s">
        <v>1836</v>
      </c>
      <c r="C21" s="849"/>
      <c r="D21" s="849"/>
      <c r="E21" s="849"/>
      <c r="F21" s="849"/>
      <c r="G21" s="849"/>
      <c r="H21" s="849"/>
      <c r="I21" s="849"/>
    </row>
    <row r="22" spans="1:9" ht="30.75" customHeight="1" x14ac:dyDescent="0.25">
      <c r="B22" s="850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850"/>
      <c r="D22" s="850"/>
      <c r="E22" s="850"/>
      <c r="F22" s="850"/>
      <c r="G22" s="850"/>
      <c r="H22" s="850"/>
      <c r="I22" s="850"/>
    </row>
    <row r="23" spans="1:9" ht="11.25" customHeight="1" x14ac:dyDescent="0.25">
      <c r="B23" s="849" t="s">
        <v>1836</v>
      </c>
      <c r="C23" s="849"/>
      <c r="D23" s="849"/>
      <c r="E23" s="849"/>
      <c r="F23" s="849"/>
      <c r="G23" s="849"/>
      <c r="H23" s="849"/>
      <c r="I23" s="849"/>
    </row>
    <row r="24" spans="1:9" x14ac:dyDescent="0.25">
      <c r="B24" s="847"/>
      <c r="C24" s="847"/>
      <c r="D24" s="847"/>
      <c r="E24" s="847"/>
      <c r="F24" s="847"/>
      <c r="G24" s="847"/>
      <c r="H24" s="847"/>
      <c r="I24" s="847"/>
    </row>
    <row r="25" spans="1:9" ht="10.5" customHeight="1" x14ac:dyDescent="0.25">
      <c r="B25" s="849" t="s">
        <v>1836</v>
      </c>
      <c r="C25" s="849"/>
      <c r="D25" s="849"/>
      <c r="E25" s="849"/>
      <c r="F25" s="849"/>
      <c r="G25" s="849"/>
      <c r="H25" s="849"/>
      <c r="I25" s="849"/>
    </row>
    <row r="26" spans="1:9" x14ac:dyDescent="0.25">
      <c r="A26" s="19" t="s">
        <v>1837</v>
      </c>
    </row>
    <row r="27" spans="1:9" ht="44.25" customHeight="1" x14ac:dyDescent="0.25">
      <c r="A27" s="850" t="s">
        <v>1838</v>
      </c>
      <c r="B27" s="850"/>
      <c r="C27" s="850"/>
      <c r="D27" s="850"/>
      <c r="E27" s="850"/>
      <c r="F27" s="850"/>
      <c r="G27" s="850"/>
      <c r="H27" s="850"/>
      <c r="I27" s="850"/>
    </row>
    <row r="28" spans="1:9" x14ac:dyDescent="0.25">
      <c r="A28" s="857" t="s">
        <v>1839</v>
      </c>
      <c r="B28" s="857"/>
      <c r="C28" s="857"/>
      <c r="D28" s="857"/>
      <c r="E28" s="857"/>
      <c r="F28" s="857"/>
      <c r="G28" s="857"/>
      <c r="H28" s="857"/>
      <c r="I28" s="857"/>
    </row>
    <row r="29" spans="1:9" x14ac:dyDescent="0.25">
      <c r="A29" s="865" t="s">
        <v>1840</v>
      </c>
      <c r="B29" s="865"/>
      <c r="C29" s="865"/>
      <c r="D29" s="865"/>
      <c r="E29" s="865"/>
      <c r="F29" s="865"/>
      <c r="G29" s="865"/>
      <c r="H29" s="865"/>
      <c r="I29" s="865"/>
    </row>
    <row r="30" spans="1:9" x14ac:dyDescent="0.25">
      <c r="A30" s="860" t="s">
        <v>1841</v>
      </c>
      <c r="B30" s="860"/>
      <c r="C30" s="860"/>
      <c r="D30" s="860"/>
      <c r="E30" s="860"/>
      <c r="F30" s="860"/>
      <c r="G30" s="860"/>
      <c r="H30" s="860"/>
      <c r="I30" s="860"/>
    </row>
    <row r="31" spans="1:9" x14ac:dyDescent="0.25">
      <c r="A31" s="850" t="str">
        <f ca="1">INDIRECT("'Форма журнала'!R"&amp;K5&amp;"C4",0)</f>
        <v>Силовой масляный трансформатор</v>
      </c>
      <c r="B31" s="850"/>
      <c r="C31" s="850"/>
      <c r="D31" s="850"/>
      <c r="E31" s="850"/>
      <c r="F31" s="850"/>
      <c r="G31" s="850"/>
      <c r="H31" s="850"/>
      <c r="I31" s="850"/>
    </row>
    <row r="32" spans="1:9" x14ac:dyDescent="0.25">
      <c r="A32" s="857" t="s">
        <v>1842</v>
      </c>
      <c r="B32" s="857"/>
      <c r="C32" s="857"/>
      <c r="D32" s="857"/>
      <c r="E32" s="857"/>
      <c r="F32" s="857"/>
      <c r="G32" s="857"/>
      <c r="H32" s="857"/>
      <c r="I32" s="857"/>
    </row>
    <row r="33" spans="1:11" x14ac:dyDescent="0.25">
      <c r="A33" s="863" t="s">
        <v>1843</v>
      </c>
      <c r="B33" s="863"/>
      <c r="C33" s="863"/>
      <c r="D33" s="863"/>
      <c r="E33" s="863"/>
      <c r="F33" s="863"/>
      <c r="G33" s="863"/>
      <c r="H33" s="863"/>
      <c r="I33" s="863"/>
    </row>
    <row r="34" spans="1:11" ht="24" customHeight="1" x14ac:dyDescent="0.25">
      <c r="A34" s="864" t="str">
        <f ca="1">INDIRECT("'Форма журнала'!R"&amp;K5&amp;"C7",0)</f>
        <v>Паспорт №2104164</v>
      </c>
      <c r="B34" s="864"/>
      <c r="C34" s="864"/>
      <c r="D34" s="864"/>
      <c r="E34" s="864"/>
      <c r="F34" s="637" t="s">
        <v>1844</v>
      </c>
      <c r="G34" s="862"/>
      <c r="H34" s="862"/>
      <c r="I34" s="862"/>
    </row>
    <row r="35" spans="1:11" x14ac:dyDescent="0.25">
      <c r="A35" s="857" t="s">
        <v>1845</v>
      </c>
      <c r="B35" s="857"/>
      <c r="C35" s="857"/>
      <c r="D35" s="857"/>
      <c r="E35" s="857"/>
      <c r="F35" s="45"/>
      <c r="G35" s="857" t="s">
        <v>1846</v>
      </c>
      <c r="H35" s="857"/>
      <c r="I35" s="857"/>
    </row>
    <row r="36" spans="1:11" x14ac:dyDescent="0.25">
      <c r="A36" s="860" t="s">
        <v>1847</v>
      </c>
      <c r="B36" s="860"/>
      <c r="C36" s="844" t="str">
        <f ca="1">INDIRECT("'Форма журнала'!R"&amp;K5&amp;"C5",0)</f>
        <v>1 шт.</v>
      </c>
      <c r="D36" s="844"/>
      <c r="E36" s="844"/>
      <c r="F36" s="50" t="s">
        <v>1848</v>
      </c>
      <c r="G36" s="861"/>
      <c r="H36" s="861"/>
      <c r="I36" s="861"/>
    </row>
    <row r="37" spans="1:11" x14ac:dyDescent="0.25">
      <c r="A37" s="45"/>
      <c r="B37" s="45"/>
      <c r="C37" s="857" t="s">
        <v>1849</v>
      </c>
      <c r="D37" s="857"/>
      <c r="E37" s="857"/>
      <c r="F37" s="45"/>
      <c r="G37" s="845" t="s">
        <v>1850</v>
      </c>
      <c r="H37" s="845"/>
      <c r="I37" s="845"/>
    </row>
    <row r="38" spans="1:11" ht="43.5" customHeight="1" x14ac:dyDescent="0.25">
      <c r="A38" s="860" t="s">
        <v>1851</v>
      </c>
      <c r="B38" s="860"/>
      <c r="C38" s="850" t="str">
        <f ca="1">INDIRECT("'Форма журнала'!R"&amp;K5&amp;"C6",0)</f>
        <v>ОАО "МИНСКИЙ ЭЛЕКТРОТЕХНИЧЕСКИЙ ЗАВОД ИМЕНИ В.И. КОЗЛОВА</v>
      </c>
      <c r="D38" s="850"/>
      <c r="E38" s="850"/>
      <c r="F38" s="637" t="s">
        <v>1852</v>
      </c>
      <c r="G38" s="862"/>
      <c r="H38" s="862"/>
      <c r="I38" s="862"/>
      <c r="K38" s="760"/>
    </row>
    <row r="39" spans="1:11" x14ac:dyDescent="0.25">
      <c r="A39" s="638"/>
      <c r="B39" s="638"/>
      <c r="C39" s="857" t="s">
        <v>1853</v>
      </c>
      <c r="D39" s="857"/>
      <c r="E39" s="857"/>
      <c r="F39" s="637"/>
      <c r="G39" s="845" t="s">
        <v>1854</v>
      </c>
      <c r="H39" s="845"/>
      <c r="I39" s="845"/>
    </row>
    <row r="40" spans="1:11" x14ac:dyDescent="0.25">
      <c r="A40" s="638" t="s">
        <v>1855</v>
      </c>
      <c r="B40" s="638"/>
      <c r="C40" s="45"/>
      <c r="D40" s="45"/>
      <c r="E40" s="45"/>
      <c r="F40" s="858" t="s">
        <v>281</v>
      </c>
      <c r="G40" s="858"/>
      <c r="H40" s="858"/>
      <c r="I40" s="858"/>
    </row>
    <row r="41" spans="1:11" x14ac:dyDescent="0.25">
      <c r="F41" s="851" t="s">
        <v>282</v>
      </c>
      <c r="G41" s="851"/>
      <c r="H41" s="851"/>
      <c r="I41" s="851"/>
    </row>
    <row r="42" spans="1:11" x14ac:dyDescent="0.25">
      <c r="A42" s="859" t="s">
        <v>1856</v>
      </c>
      <c r="B42" s="859"/>
      <c r="C42" s="859"/>
      <c r="D42" s="859"/>
      <c r="E42" s="859"/>
      <c r="F42" s="859"/>
      <c r="G42" s="859"/>
      <c r="H42" s="859"/>
      <c r="I42" s="859"/>
    </row>
    <row r="43" spans="1:11" ht="30" customHeight="1" x14ac:dyDescent="0.25">
      <c r="A43" s="854" t="s">
        <v>1857</v>
      </c>
      <c r="B43" s="854"/>
      <c r="C43" s="854"/>
      <c r="D43" s="854"/>
      <c r="E43" s="854" t="s">
        <v>1858</v>
      </c>
      <c r="F43" s="854" t="s">
        <v>1859</v>
      </c>
      <c r="G43" s="854" t="s">
        <v>1860</v>
      </c>
      <c r="H43" s="854" t="s">
        <v>1861</v>
      </c>
      <c r="I43" s="854" t="s">
        <v>1862</v>
      </c>
    </row>
    <row r="44" spans="1:11" ht="32.25" customHeight="1" x14ac:dyDescent="0.25">
      <c r="A44" s="854" t="s">
        <v>1863</v>
      </c>
      <c r="B44" s="854"/>
      <c r="C44" s="854" t="s">
        <v>1864</v>
      </c>
      <c r="D44" s="854"/>
      <c r="E44" s="854"/>
      <c r="F44" s="854"/>
      <c r="G44" s="854"/>
      <c r="H44" s="854"/>
      <c r="I44" s="854"/>
    </row>
    <row r="45" spans="1:11" x14ac:dyDescent="0.25">
      <c r="A45" s="855">
        <v>1</v>
      </c>
      <c r="B45" s="855"/>
      <c r="C45" s="855">
        <v>2</v>
      </c>
      <c r="D45" s="855"/>
      <c r="E45" s="761">
        <v>3</v>
      </c>
      <c r="F45" s="761">
        <v>4</v>
      </c>
      <c r="G45" s="761">
        <v>5</v>
      </c>
      <c r="H45" s="761">
        <v>6</v>
      </c>
      <c r="I45" s="761">
        <v>7</v>
      </c>
    </row>
    <row r="46" spans="1:11" x14ac:dyDescent="0.25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1865</v>
      </c>
    </row>
    <row r="47" spans="1:11" x14ac:dyDescent="0.25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 x14ac:dyDescent="0.25">
      <c r="A48" s="856" t="s">
        <v>1866</v>
      </c>
      <c r="B48" s="856"/>
      <c r="C48" s="856"/>
      <c r="D48" s="856"/>
      <c r="E48" s="856"/>
      <c r="F48" s="856"/>
      <c r="G48" s="856"/>
      <c r="H48" s="856"/>
      <c r="I48" s="856"/>
    </row>
    <row r="49" spans="1:9" x14ac:dyDescent="0.25">
      <c r="A49" s="846" t="s">
        <v>1867</v>
      </c>
      <c r="B49" s="846"/>
      <c r="C49" s="846"/>
      <c r="D49" s="846"/>
      <c r="E49" s="846"/>
      <c r="F49" s="844" t="s">
        <v>1868</v>
      </c>
      <c r="G49" s="844"/>
      <c r="H49" s="844"/>
      <c r="I49" s="844"/>
    </row>
    <row r="50" spans="1:9" ht="10.5" customHeight="1" x14ac:dyDescent="0.25">
      <c r="A50" s="47"/>
      <c r="B50" s="47"/>
      <c r="C50" s="47"/>
      <c r="D50" s="47"/>
      <c r="E50" s="47"/>
      <c r="F50" s="851" t="s">
        <v>1869</v>
      </c>
      <c r="G50" s="851"/>
      <c r="H50" s="851"/>
      <c r="I50" s="851"/>
    </row>
    <row r="51" spans="1:9" ht="15" customHeight="1" x14ac:dyDescent="0.25">
      <c r="A51" s="846" t="s">
        <v>1870</v>
      </c>
      <c r="B51" s="846"/>
      <c r="C51" s="846"/>
      <c r="D51" s="846"/>
      <c r="E51" s="846"/>
      <c r="F51" s="844" t="s">
        <v>1825</v>
      </c>
      <c r="G51" s="844"/>
      <c r="H51" s="844"/>
      <c r="I51" s="844"/>
    </row>
    <row r="52" spans="1:9" ht="12.75" customHeight="1" x14ac:dyDescent="0.25">
      <c r="F52" s="851" t="s">
        <v>1871</v>
      </c>
      <c r="G52" s="851"/>
      <c r="H52" s="851"/>
      <c r="I52" s="851"/>
    </row>
    <row r="53" spans="1:9" x14ac:dyDescent="0.25">
      <c r="A53" s="846" t="s">
        <v>1872</v>
      </c>
      <c r="B53" s="846"/>
      <c r="C53" s="846"/>
      <c r="D53" s="846"/>
      <c r="E53" s="846"/>
      <c r="F53" s="844" t="s">
        <v>1825</v>
      </c>
      <c r="G53" s="844"/>
      <c r="H53" s="844"/>
      <c r="I53" s="844"/>
    </row>
    <row r="54" spans="1:9" ht="11.25" customHeight="1" x14ac:dyDescent="0.25">
      <c r="F54" s="851" t="s">
        <v>1871</v>
      </c>
      <c r="G54" s="851"/>
      <c r="H54" s="851"/>
      <c r="I54" s="851"/>
    </row>
    <row r="55" spans="1:9" x14ac:dyDescent="0.25">
      <c r="A55" s="846" t="s">
        <v>1873</v>
      </c>
      <c r="B55" s="846"/>
      <c r="C55" s="846"/>
      <c r="D55" s="846"/>
      <c r="E55" s="846"/>
      <c r="F55" s="844" t="s">
        <v>1825</v>
      </c>
      <c r="G55" s="844"/>
      <c r="H55" s="844"/>
      <c r="I55" s="844"/>
    </row>
    <row r="56" spans="1:9" ht="10.5" customHeight="1" x14ac:dyDescent="0.25">
      <c r="F56" s="851" t="s">
        <v>1871</v>
      </c>
      <c r="G56" s="851"/>
      <c r="H56" s="851"/>
      <c r="I56" s="851"/>
    </row>
    <row r="57" spans="1:9" ht="15" customHeight="1" x14ac:dyDescent="0.25">
      <c r="A57" s="846" t="s">
        <v>1874</v>
      </c>
      <c r="B57" s="846"/>
      <c r="C57" s="846"/>
      <c r="D57" s="846"/>
      <c r="E57" s="846"/>
      <c r="F57" s="844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844"/>
      <c r="H57" s="844"/>
      <c r="I57" s="844"/>
    </row>
    <row r="58" spans="1:9" ht="9.75" customHeight="1" x14ac:dyDescent="0.25">
      <c r="F58" s="851" t="s">
        <v>1871</v>
      </c>
      <c r="G58" s="851"/>
      <c r="H58" s="851"/>
      <c r="I58" s="851"/>
    </row>
    <row r="59" spans="1:9" x14ac:dyDescent="0.25">
      <c r="A59" s="846" t="s">
        <v>1875</v>
      </c>
      <c r="B59" s="846"/>
      <c r="C59" s="846"/>
      <c r="D59" s="846"/>
      <c r="E59" s="846"/>
      <c r="F59" s="846"/>
      <c r="G59" s="846"/>
      <c r="H59" s="844" t="s">
        <v>1876</v>
      </c>
      <c r="I59" s="844"/>
    </row>
    <row r="60" spans="1:9" x14ac:dyDescent="0.25">
      <c r="H60" s="853" t="s">
        <v>1877</v>
      </c>
      <c r="I60" s="853"/>
    </row>
    <row r="61" spans="1:9" x14ac:dyDescent="0.25">
      <c r="A61" s="19" t="s">
        <v>1878</v>
      </c>
      <c r="B61" s="844" t="s">
        <v>1879</v>
      </c>
      <c r="C61" s="844"/>
      <c r="D61" s="844"/>
      <c r="E61" s="19" t="s">
        <v>1880</v>
      </c>
      <c r="F61" s="844" t="s">
        <v>1881</v>
      </c>
      <c r="G61" s="844"/>
      <c r="H61" s="844"/>
      <c r="I61" s="844"/>
    </row>
    <row r="62" spans="1:9" x14ac:dyDescent="0.25">
      <c r="B62" s="853" t="s">
        <v>1882</v>
      </c>
      <c r="C62" s="853"/>
      <c r="D62" s="853"/>
      <c r="F62" s="851" t="s">
        <v>1883</v>
      </c>
      <c r="G62" s="851"/>
      <c r="H62" s="851"/>
      <c r="I62" s="851"/>
    </row>
    <row r="63" spans="1:9" x14ac:dyDescent="0.25">
      <c r="A63" s="846" t="s">
        <v>1884</v>
      </c>
      <c r="B63" s="846"/>
      <c r="C63" s="846"/>
      <c r="D63" s="846"/>
      <c r="E63" s="846"/>
      <c r="F63" s="846"/>
      <c r="G63" s="846"/>
      <c r="H63" s="846"/>
      <c r="I63" s="846"/>
    </row>
    <row r="64" spans="1:9" x14ac:dyDescent="0.25">
      <c r="A64" s="847"/>
      <c r="B64" s="847"/>
      <c r="C64" s="847"/>
      <c r="D64" s="847"/>
      <c r="E64" s="847"/>
      <c r="F64" s="847"/>
      <c r="G64" s="847"/>
      <c r="H64" s="847"/>
      <c r="I64" s="847"/>
    </row>
    <row r="65" spans="1:9" ht="11.25" customHeight="1" x14ac:dyDescent="0.25">
      <c r="A65" s="851" t="s">
        <v>1885</v>
      </c>
      <c r="B65" s="851"/>
      <c r="C65" s="851"/>
      <c r="D65" s="851"/>
      <c r="E65" s="851"/>
      <c r="F65" s="851"/>
      <c r="G65" s="851"/>
      <c r="H65" s="851"/>
      <c r="I65" s="851"/>
    </row>
    <row r="66" spans="1:9" x14ac:dyDescent="0.25">
      <c r="A66" s="847"/>
      <c r="B66" s="847"/>
      <c r="C66" s="847"/>
      <c r="D66" s="847"/>
      <c r="E66" s="847"/>
      <c r="F66" s="847"/>
      <c r="G66" s="847"/>
      <c r="H66" s="847"/>
      <c r="I66" s="847"/>
    </row>
    <row r="67" spans="1:9" ht="12" customHeight="1" x14ac:dyDescent="0.25">
      <c r="A67" s="851" t="s">
        <v>1886</v>
      </c>
      <c r="B67" s="851"/>
      <c r="C67" s="851"/>
      <c r="D67" s="851"/>
      <c r="E67" s="851"/>
      <c r="F67" s="851"/>
      <c r="G67" s="851"/>
      <c r="H67" s="851"/>
      <c r="I67" s="851"/>
    </row>
    <row r="68" spans="1:9" x14ac:dyDescent="0.25">
      <c r="A68" s="847"/>
      <c r="B68" s="847"/>
      <c r="C68" s="847"/>
      <c r="D68" s="847"/>
      <c r="E68" s="847"/>
      <c r="F68" s="847"/>
      <c r="G68" s="847"/>
      <c r="H68" s="847"/>
      <c r="I68" s="847"/>
    </row>
    <row r="69" spans="1:9" ht="8.25" customHeight="1" x14ac:dyDescent="0.25"/>
    <row r="70" spans="1:9" x14ac:dyDescent="0.25">
      <c r="A70" s="852" t="s">
        <v>1887</v>
      </c>
      <c r="B70" s="852"/>
      <c r="C70" s="852"/>
      <c r="D70" s="852"/>
      <c r="E70" s="847"/>
      <c r="F70" s="847"/>
      <c r="G70" s="847"/>
      <c r="H70" s="847"/>
      <c r="I70" s="847"/>
    </row>
    <row r="71" spans="1:9" ht="12.75" customHeight="1" x14ac:dyDescent="0.25">
      <c r="E71" s="851" t="s">
        <v>1888</v>
      </c>
      <c r="F71" s="851"/>
      <c r="G71" s="851"/>
      <c r="H71" s="851"/>
      <c r="I71" s="851"/>
    </row>
    <row r="73" spans="1:9" ht="28.5" customHeight="1" x14ac:dyDescent="0.25">
      <c r="A73" s="846" t="s">
        <v>1889</v>
      </c>
      <c r="B73" s="846"/>
      <c r="C73" s="850" t="str">
        <f>A18</f>
        <v>Заместитель генерального директора по капитальному  строительству ООО «Электромонтаж-110» Шлёнский С.В.</v>
      </c>
      <c r="D73" s="850"/>
      <c r="E73" s="850"/>
      <c r="F73" s="850"/>
      <c r="G73" s="850"/>
      <c r="H73" s="850"/>
      <c r="I73" s="850"/>
    </row>
    <row r="74" spans="1:9" ht="12" customHeight="1" x14ac:dyDescent="0.25">
      <c r="C74" s="851" t="s">
        <v>1890</v>
      </c>
      <c r="D74" s="851"/>
      <c r="E74" s="851"/>
      <c r="F74" s="851"/>
      <c r="G74" s="851"/>
      <c r="H74" s="851"/>
      <c r="I74" s="851"/>
    </row>
    <row r="76" spans="1:9" x14ac:dyDescent="0.25">
      <c r="A76" s="846" t="s">
        <v>1891</v>
      </c>
      <c r="B76" s="846"/>
      <c r="C76" s="850" t="str">
        <f>B20</f>
        <v>Начальник участка ООО «Электромонтаж-110» Курбатов А.В.</v>
      </c>
      <c r="D76" s="850"/>
      <c r="E76" s="850"/>
      <c r="F76" s="850"/>
      <c r="G76" s="850"/>
      <c r="H76" s="850"/>
      <c r="I76" s="850"/>
    </row>
    <row r="77" spans="1:9" ht="11.25" customHeight="1" x14ac:dyDescent="0.25">
      <c r="C77" s="849" t="s">
        <v>1890</v>
      </c>
      <c r="D77" s="849"/>
      <c r="E77" s="849"/>
      <c r="F77" s="849"/>
      <c r="G77" s="849"/>
      <c r="H77" s="849"/>
      <c r="I77" s="849"/>
    </row>
    <row r="78" spans="1:9" ht="28.5" customHeight="1" x14ac:dyDescent="0.25">
      <c r="C78" s="850" t="str">
        <f>B22</f>
        <v>Заместитель генерального директора по капитальному  строительству ООО «Электромонтаж-110» Шлёнский С.В.</v>
      </c>
      <c r="D78" s="850"/>
      <c r="E78" s="850"/>
      <c r="F78" s="850"/>
      <c r="G78" s="850"/>
      <c r="H78" s="850"/>
      <c r="I78" s="850"/>
    </row>
    <row r="79" spans="1:9" ht="12" customHeight="1" x14ac:dyDescent="0.25">
      <c r="C79" s="849" t="s">
        <v>1890</v>
      </c>
      <c r="D79" s="849"/>
      <c r="E79" s="849"/>
      <c r="F79" s="849"/>
      <c r="G79" s="849"/>
      <c r="H79" s="849"/>
      <c r="I79" s="849"/>
    </row>
    <row r="80" spans="1:9" x14ac:dyDescent="0.25">
      <c r="C80" s="847"/>
      <c r="D80" s="847"/>
      <c r="E80" s="847"/>
      <c r="F80" s="847"/>
      <c r="G80" s="847"/>
      <c r="H80" s="847"/>
      <c r="I80" s="847"/>
    </row>
    <row r="81" spans="1:9" x14ac:dyDescent="0.25">
      <c r="C81" s="849" t="s">
        <v>1890</v>
      </c>
      <c r="D81" s="849"/>
      <c r="E81" s="849"/>
      <c r="F81" s="849"/>
      <c r="G81" s="849"/>
      <c r="H81" s="849"/>
      <c r="I81" s="849"/>
    </row>
    <row r="83" spans="1:9" x14ac:dyDescent="0.25">
      <c r="A83" s="846" t="s">
        <v>1892</v>
      </c>
      <c r="B83" s="846"/>
      <c r="C83" s="846"/>
    </row>
    <row r="84" spans="1:9" x14ac:dyDescent="0.25">
      <c r="A84" s="844" t="str">
        <f>CONCATENATE([1]ПОДПИСИ!B13," ",[1]ПОДПИСИ!C13)</f>
        <v>Инженер отдела строительного контроля АО "ЛЭСР" Величко А.А.</v>
      </c>
      <c r="B84" s="844"/>
      <c r="C84" s="844"/>
      <c r="D84" s="844"/>
      <c r="E84" s="844"/>
      <c r="F84" s="844"/>
      <c r="G84" s="844"/>
      <c r="H84" s="844"/>
      <c r="I84" s="844"/>
    </row>
    <row r="85" spans="1:9" x14ac:dyDescent="0.25">
      <c r="A85" s="845" t="s">
        <v>1890</v>
      </c>
      <c r="B85" s="845"/>
      <c r="C85" s="845"/>
      <c r="D85" s="845"/>
      <c r="E85" s="845"/>
      <c r="F85" s="845"/>
      <c r="G85" s="845"/>
      <c r="H85" s="845"/>
      <c r="I85" s="845"/>
    </row>
    <row r="87" spans="1:9" x14ac:dyDescent="0.25">
      <c r="A87" s="846" t="s">
        <v>1893</v>
      </c>
      <c r="B87" s="846"/>
      <c r="C87" s="847"/>
      <c r="D87" s="847"/>
      <c r="E87" s="847"/>
      <c r="F87" s="847"/>
      <c r="G87" s="847"/>
      <c r="H87" s="847"/>
      <c r="I87" s="847"/>
    </row>
    <row r="88" spans="1:9" x14ac:dyDescent="0.25">
      <c r="A88" s="847"/>
      <c r="B88" s="847"/>
      <c r="C88" s="847"/>
      <c r="D88" s="847"/>
      <c r="E88" s="847"/>
      <c r="F88" s="847"/>
      <c r="G88" s="847"/>
      <c r="H88" s="847"/>
      <c r="I88" s="847"/>
    </row>
    <row r="89" spans="1:9" x14ac:dyDescent="0.25">
      <c r="A89" s="848"/>
      <c r="B89" s="848"/>
      <c r="C89" s="848"/>
      <c r="D89" s="848"/>
      <c r="E89" s="848"/>
      <c r="F89" s="848"/>
      <c r="G89" s="848"/>
      <c r="H89" s="848"/>
      <c r="I89" s="848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B61:D61" xr:uid="{9E944E31-930B-48CC-8759-2527B3E89526}">
      <formula1>"допущена, не допущена"</formula1>
    </dataValidation>
    <dataValidation type="list" allowBlank="1" showInputMessage="1" showErrorMessage="1" sqref="H59:I59" xr:uid="{C4DA0E3B-860F-4D1A-8C42-9A5A15E7839F}">
      <formula1>"пригодной, непригодной"</formula1>
    </dataValidation>
    <dataValidation type="list" allowBlank="1" showInputMessage="1" showErrorMessage="1" sqref="F49:I49" xr:uid="{DA4E9CE7-3FD6-4287-9289-31D05C510660}">
      <formula1>"соответствуют, не соотвествуют"</formula1>
    </dataValidation>
    <dataValidation type="list" allowBlank="1" showInputMessage="1" showErrorMessage="1" sqref="F51:I51 F53:I53 F55:I55" xr:uid="{4D9C7D28-886D-4EE0-9BD4-0B66D3EDDA44}">
      <formula1>"соответствует, не соотвествует"</formula1>
    </dataValidation>
    <dataValidation type="list" allowBlank="1" showInputMessage="1" showErrorMessage="1" sqref="F40:I40" xr:uid="{C7C0DD92-29E2-47FE-8302-51D8663469F8}">
      <formula1>"выполнена, не выполнена"</formula1>
    </dataValidation>
  </dataValidations>
  <pageMargins left="0.25" right="0.25" top="0.75" bottom="0.75" header="0.3" footer="0.3"/>
  <pageSetup paperSize="9" scale="97" orientation="portrait" r:id="rId1"/>
  <rowBreaks count="1" manualBreakCount="1">
    <brk id="39" max="8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D697-3001-4B35-BE00-DDD30FE38380}">
  <sheetPr>
    <tabColor rgb="FF92D050"/>
  </sheetPr>
  <dimension ref="A1:K89"/>
  <sheetViews>
    <sheetView view="pageBreakPreview" topLeftCell="A16" zoomScale="80" zoomScaleNormal="80" zoomScaleSheetLayoutView="80" workbookViewId="0">
      <selection activeCell="Z49" sqref="Z49"/>
    </sheetView>
  </sheetViews>
  <sheetFormatPr defaultColWidth="9.109375" defaultRowHeight="13.8" x14ac:dyDescent="0.25"/>
  <cols>
    <col min="1" max="1" width="9.109375" style="19"/>
    <col min="2" max="2" width="7.44140625" style="19" customWidth="1"/>
    <col min="3" max="3" width="7.5546875" style="19" customWidth="1"/>
    <col min="4" max="4" width="8.33203125" style="19" customWidth="1"/>
    <col min="5" max="5" width="17.6640625" style="19" customWidth="1"/>
    <col min="6" max="6" width="14.44140625" style="19" customWidth="1"/>
    <col min="7" max="7" width="10.6640625" style="19" customWidth="1"/>
    <col min="8" max="8" width="11.44140625" style="19" customWidth="1"/>
    <col min="9" max="9" width="11.6640625" style="19" customWidth="1"/>
    <col min="10" max="10" width="9.109375" style="19"/>
    <col min="11" max="11" width="11.109375" style="19" customWidth="1"/>
    <col min="12" max="16384" width="9.109375" style="19"/>
  </cols>
  <sheetData>
    <row r="1" spans="1:11" x14ac:dyDescent="0.25">
      <c r="H1" s="19" t="s">
        <v>29</v>
      </c>
    </row>
    <row r="2" spans="1:11" x14ac:dyDescent="0.25">
      <c r="H2" s="19" t="s">
        <v>1823</v>
      </c>
    </row>
    <row r="3" spans="1:11" ht="5.25" customHeight="1" x14ac:dyDescent="0.25">
      <c r="K3" s="756"/>
    </row>
    <row r="4" spans="1:11" ht="14.4" thickBot="1" x14ac:dyDescent="0.3">
      <c r="A4" s="867" t="s">
        <v>1824</v>
      </c>
      <c r="B4" s="867"/>
      <c r="C4" s="867"/>
      <c r="D4" s="867"/>
      <c r="E4" s="867"/>
      <c r="F4" s="867"/>
      <c r="G4" s="867"/>
      <c r="H4" s="867"/>
      <c r="I4" s="867"/>
      <c r="K4" s="757" t="str">
        <f ca="1">MID(CELL("имяфайла",A1),SEARCH("]",CELL("имяфайла",A1))+1,LEN(CELL("имяфайла",A1)))</f>
        <v>АВК 9</v>
      </c>
    </row>
    <row r="5" spans="1:11" ht="10.5" customHeight="1" x14ac:dyDescent="0.25">
      <c r="F5" s="869" t="s">
        <v>1825</v>
      </c>
      <c r="G5" s="870"/>
      <c r="H5" s="870"/>
      <c r="I5" s="871"/>
      <c r="K5" s="758">
        <f ca="1">RIGHT(K4,LEN(K4)-4)+2</f>
        <v>11</v>
      </c>
    </row>
    <row r="6" spans="1:11" ht="14.4" thickBot="1" x14ac:dyDescent="0.3">
      <c r="F6" s="872"/>
      <c r="G6" s="873"/>
      <c r="H6" s="873"/>
      <c r="I6" s="874"/>
      <c r="K6" s="759"/>
    </row>
    <row r="7" spans="1:11" x14ac:dyDescent="0.25">
      <c r="F7" s="875" t="s">
        <v>1826</v>
      </c>
      <c r="G7" s="875"/>
      <c r="H7" s="875"/>
      <c r="I7" s="875"/>
    </row>
    <row r="8" spans="1:11" ht="141" customHeight="1" x14ac:dyDescent="0.25">
      <c r="A8" s="19" t="s">
        <v>1827</v>
      </c>
      <c r="D8" s="876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876"/>
      <c r="F8" s="876"/>
      <c r="G8" s="876"/>
      <c r="H8" s="876"/>
      <c r="I8" s="876"/>
    </row>
    <row r="9" spans="1:11" x14ac:dyDescent="0.25">
      <c r="A9" s="846" t="s">
        <v>1828</v>
      </c>
      <c r="B9" s="846"/>
      <c r="C9" s="846"/>
      <c r="D9" s="877" t="s">
        <v>956</v>
      </c>
      <c r="E9" s="877"/>
      <c r="F9" s="877"/>
      <c r="G9" s="877"/>
      <c r="H9" s="877"/>
      <c r="I9" s="877"/>
    </row>
    <row r="11" spans="1:11" x14ac:dyDescent="0.25">
      <c r="A11" s="867" t="str">
        <f ca="1">CONCATENATE("АКТ № ",INDIRECT("'Форма журнала'!R"&amp;K5&amp;"C2",0))</f>
        <v>АКТ № 9</v>
      </c>
      <c r="B11" s="867"/>
      <c r="C11" s="867"/>
      <c r="D11" s="867"/>
      <c r="E11" s="867"/>
      <c r="F11" s="867"/>
      <c r="G11" s="867"/>
      <c r="H11" s="867"/>
      <c r="I11" s="867"/>
    </row>
    <row r="12" spans="1:11" x14ac:dyDescent="0.25">
      <c r="A12" s="867" t="s">
        <v>1829</v>
      </c>
      <c r="B12" s="867"/>
      <c r="C12" s="867"/>
      <c r="D12" s="867"/>
      <c r="E12" s="867"/>
      <c r="F12" s="867"/>
      <c r="G12" s="867"/>
      <c r="H12" s="867"/>
      <c r="I12" s="867"/>
    </row>
    <row r="13" spans="1:11" x14ac:dyDescent="0.25">
      <c r="A13" s="847"/>
      <c r="B13" s="847"/>
      <c r="G13" s="868">
        <f ca="1">INDIRECT("'Форма журнала'!R"&amp;K5&amp;"C3",0)</f>
        <v>45453</v>
      </c>
      <c r="H13" s="868"/>
      <c r="I13" s="868"/>
    </row>
    <row r="14" spans="1:11" x14ac:dyDescent="0.25">
      <c r="A14" s="845" t="s">
        <v>1830</v>
      </c>
      <c r="B14" s="845"/>
    </row>
    <row r="15" spans="1:11" x14ac:dyDescent="0.25">
      <c r="A15" s="19" t="s">
        <v>1831</v>
      </c>
      <c r="C15" s="844" t="str">
        <f>'Жвх.к (т)'!B7</f>
        <v>ООО «Электромонтаж-110»</v>
      </c>
      <c r="D15" s="844"/>
      <c r="E15" s="844"/>
      <c r="F15" s="51" t="s">
        <v>1832</v>
      </c>
      <c r="G15" s="51"/>
      <c r="H15" s="51"/>
      <c r="I15" s="51"/>
    </row>
    <row r="16" spans="1:11" x14ac:dyDescent="0.25">
      <c r="C16" s="24" t="s">
        <v>1833</v>
      </c>
    </row>
    <row r="17" spans="1:9" x14ac:dyDescent="0.25">
      <c r="A17" s="19" t="s">
        <v>1834</v>
      </c>
      <c r="C17" s="24"/>
    </row>
    <row r="18" spans="1:9" ht="30.75" customHeight="1" x14ac:dyDescent="0.3">
      <c r="A18" s="866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66"/>
      <c r="C18" s="866"/>
      <c r="D18" s="866"/>
      <c r="E18" s="866"/>
      <c r="F18" s="866"/>
      <c r="G18" s="866"/>
      <c r="H18" s="866"/>
      <c r="I18" s="866"/>
    </row>
    <row r="19" spans="1:9" x14ac:dyDescent="0.25">
      <c r="A19" s="19" t="s">
        <v>1835</v>
      </c>
    </row>
    <row r="20" spans="1:9" x14ac:dyDescent="0.25">
      <c r="B20" s="850" t="str">
        <f>CONCATENATE([1]ПОДПИСИ!B9," ",[1]ПОДПИСИ!C9)</f>
        <v>Начальник участка ООО «Электромонтаж-110» Курбатов А.В.</v>
      </c>
      <c r="C20" s="850"/>
      <c r="D20" s="850"/>
      <c r="E20" s="850"/>
      <c r="F20" s="850"/>
      <c r="G20" s="850"/>
      <c r="H20" s="850"/>
      <c r="I20" s="850"/>
    </row>
    <row r="21" spans="1:9" ht="9" customHeight="1" x14ac:dyDescent="0.25">
      <c r="B21" s="849" t="s">
        <v>1836</v>
      </c>
      <c r="C21" s="849"/>
      <c r="D21" s="849"/>
      <c r="E21" s="849"/>
      <c r="F21" s="849"/>
      <c r="G21" s="849"/>
      <c r="H21" s="849"/>
      <c r="I21" s="849"/>
    </row>
    <row r="22" spans="1:9" ht="30.75" customHeight="1" x14ac:dyDescent="0.25">
      <c r="B22" s="850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850"/>
      <c r="D22" s="850"/>
      <c r="E22" s="850"/>
      <c r="F22" s="850"/>
      <c r="G22" s="850"/>
      <c r="H22" s="850"/>
      <c r="I22" s="850"/>
    </row>
    <row r="23" spans="1:9" ht="11.25" customHeight="1" x14ac:dyDescent="0.25">
      <c r="B23" s="849" t="s">
        <v>1836</v>
      </c>
      <c r="C23" s="849"/>
      <c r="D23" s="849"/>
      <c r="E23" s="849"/>
      <c r="F23" s="849"/>
      <c r="G23" s="849"/>
      <c r="H23" s="849"/>
      <c r="I23" s="849"/>
    </row>
    <row r="24" spans="1:9" x14ac:dyDescent="0.25">
      <c r="B24" s="847"/>
      <c r="C24" s="847"/>
      <c r="D24" s="847"/>
      <c r="E24" s="847"/>
      <c r="F24" s="847"/>
      <c r="G24" s="847"/>
      <c r="H24" s="847"/>
      <c r="I24" s="847"/>
    </row>
    <row r="25" spans="1:9" ht="10.5" customHeight="1" x14ac:dyDescent="0.25">
      <c r="B25" s="849" t="s">
        <v>1836</v>
      </c>
      <c r="C25" s="849"/>
      <c r="D25" s="849"/>
      <c r="E25" s="849"/>
      <c r="F25" s="849"/>
      <c r="G25" s="849"/>
      <c r="H25" s="849"/>
      <c r="I25" s="849"/>
    </row>
    <row r="26" spans="1:9" x14ac:dyDescent="0.25">
      <c r="A26" s="19" t="s">
        <v>1837</v>
      </c>
    </row>
    <row r="27" spans="1:9" ht="44.25" customHeight="1" x14ac:dyDescent="0.25">
      <c r="A27" s="850" t="s">
        <v>1838</v>
      </c>
      <c r="B27" s="850"/>
      <c r="C27" s="850"/>
      <c r="D27" s="850"/>
      <c r="E27" s="850"/>
      <c r="F27" s="850"/>
      <c r="G27" s="850"/>
      <c r="H27" s="850"/>
      <c r="I27" s="850"/>
    </row>
    <row r="28" spans="1:9" x14ac:dyDescent="0.25">
      <c r="A28" s="857" t="s">
        <v>1839</v>
      </c>
      <c r="B28" s="857"/>
      <c r="C28" s="857"/>
      <c r="D28" s="857"/>
      <c r="E28" s="857"/>
      <c r="F28" s="857"/>
      <c r="G28" s="857"/>
      <c r="H28" s="857"/>
      <c r="I28" s="857"/>
    </row>
    <row r="29" spans="1:9" x14ac:dyDescent="0.25">
      <c r="A29" s="865" t="s">
        <v>1840</v>
      </c>
      <c r="B29" s="865"/>
      <c r="C29" s="865"/>
      <c r="D29" s="865"/>
      <c r="E29" s="865"/>
      <c r="F29" s="865"/>
      <c r="G29" s="865"/>
      <c r="H29" s="865"/>
      <c r="I29" s="865"/>
    </row>
    <row r="30" spans="1:9" x14ac:dyDescent="0.25">
      <c r="A30" s="860" t="s">
        <v>1841</v>
      </c>
      <c r="B30" s="860"/>
      <c r="C30" s="860"/>
      <c r="D30" s="860"/>
      <c r="E30" s="860"/>
      <c r="F30" s="860"/>
      <c r="G30" s="860"/>
      <c r="H30" s="860"/>
      <c r="I30" s="860"/>
    </row>
    <row r="31" spans="1:9" x14ac:dyDescent="0.25">
      <c r="A31" s="850" t="str">
        <f ca="1">INDIRECT("'Форма журнала'!R"&amp;K5&amp;"C4",0)</f>
        <v>Силовой масляный трансформатор</v>
      </c>
      <c r="B31" s="850"/>
      <c r="C31" s="850"/>
      <c r="D31" s="850"/>
      <c r="E31" s="850"/>
      <c r="F31" s="850"/>
      <c r="G31" s="850"/>
      <c r="H31" s="850"/>
      <c r="I31" s="850"/>
    </row>
    <row r="32" spans="1:9" x14ac:dyDescent="0.25">
      <c r="A32" s="857" t="s">
        <v>1842</v>
      </c>
      <c r="B32" s="857"/>
      <c r="C32" s="857"/>
      <c r="D32" s="857"/>
      <c r="E32" s="857"/>
      <c r="F32" s="857"/>
      <c r="G32" s="857"/>
      <c r="H32" s="857"/>
      <c r="I32" s="857"/>
    </row>
    <row r="33" spans="1:11" x14ac:dyDescent="0.25">
      <c r="A33" s="863" t="s">
        <v>1843</v>
      </c>
      <c r="B33" s="863"/>
      <c r="C33" s="863"/>
      <c r="D33" s="863"/>
      <c r="E33" s="863"/>
      <c r="F33" s="863"/>
      <c r="G33" s="863"/>
      <c r="H33" s="863"/>
      <c r="I33" s="863"/>
    </row>
    <row r="34" spans="1:11" ht="24" customHeight="1" x14ac:dyDescent="0.25">
      <c r="A34" s="864" t="str">
        <f ca="1">INDIRECT("'Форма журнала'!R"&amp;K5&amp;"C7",0)</f>
        <v>Паспорт №2109497</v>
      </c>
      <c r="B34" s="864"/>
      <c r="C34" s="864"/>
      <c r="D34" s="864"/>
      <c r="E34" s="864"/>
      <c r="F34" s="637" t="s">
        <v>1844</v>
      </c>
      <c r="G34" s="862"/>
      <c r="H34" s="862"/>
      <c r="I34" s="862"/>
    </row>
    <row r="35" spans="1:11" x14ac:dyDescent="0.25">
      <c r="A35" s="857" t="s">
        <v>1845</v>
      </c>
      <c r="B35" s="857"/>
      <c r="C35" s="857"/>
      <c r="D35" s="857"/>
      <c r="E35" s="857"/>
      <c r="F35" s="45"/>
      <c r="G35" s="857" t="s">
        <v>1846</v>
      </c>
      <c r="H35" s="857"/>
      <c r="I35" s="857"/>
    </row>
    <row r="36" spans="1:11" x14ac:dyDescent="0.25">
      <c r="A36" s="860" t="s">
        <v>1847</v>
      </c>
      <c r="B36" s="860"/>
      <c r="C36" s="844" t="str">
        <f ca="1">INDIRECT("'Форма журнала'!R"&amp;K5&amp;"C5",0)</f>
        <v>1 шт.</v>
      </c>
      <c r="D36" s="844"/>
      <c r="E36" s="844"/>
      <c r="F36" s="50" t="s">
        <v>1848</v>
      </c>
      <c r="G36" s="861"/>
      <c r="H36" s="861"/>
      <c r="I36" s="861"/>
    </row>
    <row r="37" spans="1:11" x14ac:dyDescent="0.25">
      <c r="A37" s="45"/>
      <c r="B37" s="45"/>
      <c r="C37" s="857" t="s">
        <v>1849</v>
      </c>
      <c r="D37" s="857"/>
      <c r="E37" s="857"/>
      <c r="F37" s="45"/>
      <c r="G37" s="845" t="s">
        <v>1850</v>
      </c>
      <c r="H37" s="845"/>
      <c r="I37" s="845"/>
    </row>
    <row r="38" spans="1:11" x14ac:dyDescent="0.25">
      <c r="A38" s="860" t="s">
        <v>1851</v>
      </c>
      <c r="B38" s="860"/>
      <c r="C38" s="844" t="str">
        <f ca="1">INDIRECT("'Форма журнала'!R"&amp;K5&amp;"C6",0)</f>
        <v>ОАО "МИНСКИЙ ЭЛЕКТРОТЕХНИЧЕСКИЙ ЗАВОД ИМЕНИ В.И. КОЗЛОВА</v>
      </c>
      <c r="D38" s="844"/>
      <c r="E38" s="844"/>
      <c r="F38" s="637" t="s">
        <v>1852</v>
      </c>
      <c r="G38" s="862"/>
      <c r="H38" s="862"/>
      <c r="I38" s="862"/>
      <c r="K38" s="760"/>
    </row>
    <row r="39" spans="1:11" x14ac:dyDescent="0.25">
      <c r="A39" s="638"/>
      <c r="B39" s="638"/>
      <c r="C39" s="857" t="s">
        <v>1853</v>
      </c>
      <c r="D39" s="857"/>
      <c r="E39" s="857"/>
      <c r="F39" s="637"/>
      <c r="G39" s="845" t="s">
        <v>1854</v>
      </c>
      <c r="H39" s="845"/>
      <c r="I39" s="845"/>
    </row>
    <row r="40" spans="1:11" x14ac:dyDescent="0.25">
      <c r="A40" s="638" t="s">
        <v>1855</v>
      </c>
      <c r="B40" s="638"/>
      <c r="C40" s="45"/>
      <c r="D40" s="45"/>
      <c r="E40" s="45"/>
      <c r="F40" s="858" t="s">
        <v>281</v>
      </c>
      <c r="G40" s="858"/>
      <c r="H40" s="858"/>
      <c r="I40" s="858"/>
    </row>
    <row r="41" spans="1:11" x14ac:dyDescent="0.25">
      <c r="F41" s="851" t="s">
        <v>282</v>
      </c>
      <c r="G41" s="851"/>
      <c r="H41" s="851"/>
      <c r="I41" s="851"/>
    </row>
    <row r="42" spans="1:11" x14ac:dyDescent="0.25">
      <c r="A42" s="859" t="s">
        <v>1856</v>
      </c>
      <c r="B42" s="859"/>
      <c r="C42" s="859"/>
      <c r="D42" s="859"/>
      <c r="E42" s="859"/>
      <c r="F42" s="859"/>
      <c r="G42" s="859"/>
      <c r="H42" s="859"/>
      <c r="I42" s="859"/>
    </row>
    <row r="43" spans="1:11" ht="30" customHeight="1" x14ac:dyDescent="0.25">
      <c r="A43" s="854" t="s">
        <v>1857</v>
      </c>
      <c r="B43" s="854"/>
      <c r="C43" s="854"/>
      <c r="D43" s="854"/>
      <c r="E43" s="854" t="s">
        <v>1858</v>
      </c>
      <c r="F43" s="854" t="s">
        <v>1859</v>
      </c>
      <c r="G43" s="854" t="s">
        <v>1860</v>
      </c>
      <c r="H43" s="854" t="s">
        <v>1861</v>
      </c>
      <c r="I43" s="854" t="s">
        <v>1862</v>
      </c>
    </row>
    <row r="44" spans="1:11" ht="32.25" customHeight="1" x14ac:dyDescent="0.25">
      <c r="A44" s="854" t="s">
        <v>1863</v>
      </c>
      <c r="B44" s="854"/>
      <c r="C44" s="854" t="s">
        <v>1864</v>
      </c>
      <c r="D44" s="854"/>
      <c r="E44" s="854"/>
      <c r="F44" s="854"/>
      <c r="G44" s="854"/>
      <c r="H44" s="854"/>
      <c r="I44" s="854"/>
    </row>
    <row r="45" spans="1:11" x14ac:dyDescent="0.25">
      <c r="A45" s="855">
        <v>1</v>
      </c>
      <c r="B45" s="855"/>
      <c r="C45" s="855">
        <v>2</v>
      </c>
      <c r="D45" s="855"/>
      <c r="E45" s="761">
        <v>3</v>
      </c>
      <c r="F45" s="761">
        <v>4</v>
      </c>
      <c r="G45" s="761">
        <v>5</v>
      </c>
      <c r="H45" s="761">
        <v>6</v>
      </c>
      <c r="I45" s="761">
        <v>7</v>
      </c>
    </row>
    <row r="46" spans="1:11" x14ac:dyDescent="0.25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1865</v>
      </c>
    </row>
    <row r="47" spans="1:11" x14ac:dyDescent="0.25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 x14ac:dyDescent="0.25">
      <c r="A48" s="856" t="s">
        <v>1866</v>
      </c>
      <c r="B48" s="856"/>
      <c r="C48" s="856"/>
      <c r="D48" s="856"/>
      <c r="E48" s="856"/>
      <c r="F48" s="856"/>
      <c r="G48" s="856"/>
      <c r="H48" s="856"/>
      <c r="I48" s="856"/>
    </row>
    <row r="49" spans="1:9" x14ac:dyDescent="0.25">
      <c r="A49" s="846" t="s">
        <v>1867</v>
      </c>
      <c r="B49" s="846"/>
      <c r="C49" s="846"/>
      <c r="D49" s="846"/>
      <c r="E49" s="846"/>
      <c r="F49" s="844" t="s">
        <v>1868</v>
      </c>
      <c r="G49" s="844"/>
      <c r="H49" s="844"/>
      <c r="I49" s="844"/>
    </row>
    <row r="50" spans="1:9" ht="10.5" customHeight="1" x14ac:dyDescent="0.25">
      <c r="A50" s="47"/>
      <c r="B50" s="47"/>
      <c r="C50" s="47"/>
      <c r="D50" s="47"/>
      <c r="E50" s="47"/>
      <c r="F50" s="851" t="s">
        <v>1869</v>
      </c>
      <c r="G50" s="851"/>
      <c r="H50" s="851"/>
      <c r="I50" s="851"/>
    </row>
    <row r="51" spans="1:9" ht="15" customHeight="1" x14ac:dyDescent="0.25">
      <c r="A51" s="846" t="s">
        <v>1870</v>
      </c>
      <c r="B51" s="846"/>
      <c r="C51" s="846"/>
      <c r="D51" s="846"/>
      <c r="E51" s="846"/>
      <c r="F51" s="844" t="s">
        <v>1825</v>
      </c>
      <c r="G51" s="844"/>
      <c r="H51" s="844"/>
      <c r="I51" s="844"/>
    </row>
    <row r="52" spans="1:9" ht="12.75" customHeight="1" x14ac:dyDescent="0.25">
      <c r="F52" s="851" t="s">
        <v>1871</v>
      </c>
      <c r="G52" s="851"/>
      <c r="H52" s="851"/>
      <c r="I52" s="851"/>
    </row>
    <row r="53" spans="1:9" x14ac:dyDescent="0.25">
      <c r="A53" s="846" t="s">
        <v>1872</v>
      </c>
      <c r="B53" s="846"/>
      <c r="C53" s="846"/>
      <c r="D53" s="846"/>
      <c r="E53" s="846"/>
      <c r="F53" s="844" t="s">
        <v>1825</v>
      </c>
      <c r="G53" s="844"/>
      <c r="H53" s="844"/>
      <c r="I53" s="844"/>
    </row>
    <row r="54" spans="1:9" ht="11.25" customHeight="1" x14ac:dyDescent="0.25">
      <c r="F54" s="851" t="s">
        <v>1871</v>
      </c>
      <c r="G54" s="851"/>
      <c r="H54" s="851"/>
      <c r="I54" s="851"/>
    </row>
    <row r="55" spans="1:9" x14ac:dyDescent="0.25">
      <c r="A55" s="846" t="s">
        <v>1873</v>
      </c>
      <c r="B55" s="846"/>
      <c r="C55" s="846"/>
      <c r="D55" s="846"/>
      <c r="E55" s="846"/>
      <c r="F55" s="844" t="s">
        <v>1825</v>
      </c>
      <c r="G55" s="844"/>
      <c r="H55" s="844"/>
      <c r="I55" s="844"/>
    </row>
    <row r="56" spans="1:9" ht="10.5" customHeight="1" x14ac:dyDescent="0.25">
      <c r="F56" s="851" t="s">
        <v>1871</v>
      </c>
      <c r="G56" s="851"/>
      <c r="H56" s="851"/>
      <c r="I56" s="851"/>
    </row>
    <row r="57" spans="1:9" ht="15" customHeight="1" x14ac:dyDescent="0.25">
      <c r="A57" s="846" t="s">
        <v>1874</v>
      </c>
      <c r="B57" s="846"/>
      <c r="C57" s="846"/>
      <c r="D57" s="846"/>
      <c r="E57" s="846"/>
      <c r="F57" s="844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844"/>
      <c r="H57" s="844"/>
      <c r="I57" s="844"/>
    </row>
    <row r="58" spans="1:9" ht="9.75" customHeight="1" x14ac:dyDescent="0.25">
      <c r="F58" s="851" t="s">
        <v>1871</v>
      </c>
      <c r="G58" s="851"/>
      <c r="H58" s="851"/>
      <c r="I58" s="851"/>
    </row>
    <row r="59" spans="1:9" x14ac:dyDescent="0.25">
      <c r="A59" s="846" t="s">
        <v>1875</v>
      </c>
      <c r="B59" s="846"/>
      <c r="C59" s="846"/>
      <c r="D59" s="846"/>
      <c r="E59" s="846"/>
      <c r="F59" s="846"/>
      <c r="G59" s="846"/>
      <c r="H59" s="844" t="s">
        <v>1876</v>
      </c>
      <c r="I59" s="844"/>
    </row>
    <row r="60" spans="1:9" x14ac:dyDescent="0.25">
      <c r="H60" s="853" t="s">
        <v>1877</v>
      </c>
      <c r="I60" s="853"/>
    </row>
    <row r="61" spans="1:9" x14ac:dyDescent="0.25">
      <c r="A61" s="19" t="s">
        <v>1878</v>
      </c>
      <c r="B61" s="844" t="s">
        <v>1879</v>
      </c>
      <c r="C61" s="844"/>
      <c r="D61" s="844"/>
      <c r="E61" s="19" t="s">
        <v>1880</v>
      </c>
      <c r="F61" s="844" t="s">
        <v>1881</v>
      </c>
      <c r="G61" s="844"/>
      <c r="H61" s="844"/>
      <c r="I61" s="844"/>
    </row>
    <row r="62" spans="1:9" x14ac:dyDescent="0.25">
      <c r="B62" s="853" t="s">
        <v>1882</v>
      </c>
      <c r="C62" s="853"/>
      <c r="D62" s="853"/>
      <c r="F62" s="851" t="s">
        <v>1883</v>
      </c>
      <c r="G62" s="851"/>
      <c r="H62" s="851"/>
      <c r="I62" s="851"/>
    </row>
    <row r="63" spans="1:9" x14ac:dyDescent="0.25">
      <c r="A63" s="846" t="s">
        <v>1884</v>
      </c>
      <c r="B63" s="846"/>
      <c r="C63" s="846"/>
      <c r="D63" s="846"/>
      <c r="E63" s="846"/>
      <c r="F63" s="846"/>
      <c r="G63" s="846"/>
      <c r="H63" s="846"/>
      <c r="I63" s="846"/>
    </row>
    <row r="64" spans="1:9" x14ac:dyDescent="0.25">
      <c r="A64" s="847"/>
      <c r="B64" s="847"/>
      <c r="C64" s="847"/>
      <c r="D64" s="847"/>
      <c r="E64" s="847"/>
      <c r="F64" s="847"/>
      <c r="G64" s="847"/>
      <c r="H64" s="847"/>
      <c r="I64" s="847"/>
    </row>
    <row r="65" spans="1:9" ht="11.25" customHeight="1" x14ac:dyDescent="0.25">
      <c r="A65" s="851" t="s">
        <v>1885</v>
      </c>
      <c r="B65" s="851"/>
      <c r="C65" s="851"/>
      <c r="D65" s="851"/>
      <c r="E65" s="851"/>
      <c r="F65" s="851"/>
      <c r="G65" s="851"/>
      <c r="H65" s="851"/>
      <c r="I65" s="851"/>
    </row>
    <row r="66" spans="1:9" x14ac:dyDescent="0.25">
      <c r="A66" s="847"/>
      <c r="B66" s="847"/>
      <c r="C66" s="847"/>
      <c r="D66" s="847"/>
      <c r="E66" s="847"/>
      <c r="F66" s="847"/>
      <c r="G66" s="847"/>
      <c r="H66" s="847"/>
      <c r="I66" s="847"/>
    </row>
    <row r="67" spans="1:9" ht="12" customHeight="1" x14ac:dyDescent="0.25">
      <c r="A67" s="851" t="s">
        <v>1886</v>
      </c>
      <c r="B67" s="851"/>
      <c r="C67" s="851"/>
      <c r="D67" s="851"/>
      <c r="E67" s="851"/>
      <c r="F67" s="851"/>
      <c r="G67" s="851"/>
      <c r="H67" s="851"/>
      <c r="I67" s="851"/>
    </row>
    <row r="68" spans="1:9" x14ac:dyDescent="0.25">
      <c r="A68" s="847"/>
      <c r="B68" s="847"/>
      <c r="C68" s="847"/>
      <c r="D68" s="847"/>
      <c r="E68" s="847"/>
      <c r="F68" s="847"/>
      <c r="G68" s="847"/>
      <c r="H68" s="847"/>
      <c r="I68" s="847"/>
    </row>
    <row r="69" spans="1:9" ht="8.25" customHeight="1" x14ac:dyDescent="0.25"/>
    <row r="70" spans="1:9" x14ac:dyDescent="0.25">
      <c r="A70" s="852" t="s">
        <v>1887</v>
      </c>
      <c r="B70" s="852"/>
      <c r="C70" s="852"/>
      <c r="D70" s="852"/>
      <c r="E70" s="847"/>
      <c r="F70" s="847"/>
      <c r="G70" s="847"/>
      <c r="H70" s="847"/>
      <c r="I70" s="847"/>
    </row>
    <row r="71" spans="1:9" ht="12.75" customHeight="1" x14ac:dyDescent="0.25">
      <c r="E71" s="851" t="s">
        <v>1888</v>
      </c>
      <c r="F71" s="851"/>
      <c r="G71" s="851"/>
      <c r="H71" s="851"/>
      <c r="I71" s="851"/>
    </row>
    <row r="73" spans="1:9" ht="28.5" customHeight="1" x14ac:dyDescent="0.25">
      <c r="A73" s="846" t="s">
        <v>1889</v>
      </c>
      <c r="B73" s="846"/>
      <c r="C73" s="850" t="str">
        <f>A18</f>
        <v>Заместитель генерального директора по капитальному  строительству ООО «Электромонтаж-110» Шлёнский С.В.</v>
      </c>
      <c r="D73" s="850"/>
      <c r="E73" s="850"/>
      <c r="F73" s="850"/>
      <c r="G73" s="850"/>
      <c r="H73" s="850"/>
      <c r="I73" s="850"/>
    </row>
    <row r="74" spans="1:9" ht="12" customHeight="1" x14ac:dyDescent="0.25">
      <c r="C74" s="851" t="s">
        <v>1890</v>
      </c>
      <c r="D74" s="851"/>
      <c r="E74" s="851"/>
      <c r="F74" s="851"/>
      <c r="G74" s="851"/>
      <c r="H74" s="851"/>
      <c r="I74" s="851"/>
    </row>
    <row r="76" spans="1:9" x14ac:dyDescent="0.25">
      <c r="A76" s="846" t="s">
        <v>1891</v>
      </c>
      <c r="B76" s="846"/>
      <c r="C76" s="850" t="str">
        <f>B20</f>
        <v>Начальник участка ООО «Электромонтаж-110» Курбатов А.В.</v>
      </c>
      <c r="D76" s="850"/>
      <c r="E76" s="850"/>
      <c r="F76" s="850"/>
      <c r="G76" s="850"/>
      <c r="H76" s="850"/>
      <c r="I76" s="850"/>
    </row>
    <row r="77" spans="1:9" ht="11.25" customHeight="1" x14ac:dyDescent="0.25">
      <c r="C77" s="849" t="s">
        <v>1890</v>
      </c>
      <c r="D77" s="849"/>
      <c r="E77" s="849"/>
      <c r="F77" s="849"/>
      <c r="G77" s="849"/>
      <c r="H77" s="849"/>
      <c r="I77" s="849"/>
    </row>
    <row r="78" spans="1:9" ht="28.5" customHeight="1" x14ac:dyDescent="0.25">
      <c r="C78" s="850" t="str">
        <f>B22</f>
        <v>Заместитель генерального директора по капитальному  строительству ООО «Электромонтаж-110» Шлёнский С.В.</v>
      </c>
      <c r="D78" s="850"/>
      <c r="E78" s="850"/>
      <c r="F78" s="850"/>
      <c r="G78" s="850"/>
      <c r="H78" s="850"/>
      <c r="I78" s="850"/>
    </row>
    <row r="79" spans="1:9" ht="12" customHeight="1" x14ac:dyDescent="0.25">
      <c r="C79" s="849" t="s">
        <v>1890</v>
      </c>
      <c r="D79" s="849"/>
      <c r="E79" s="849"/>
      <c r="F79" s="849"/>
      <c r="G79" s="849"/>
      <c r="H79" s="849"/>
      <c r="I79" s="849"/>
    </row>
    <row r="80" spans="1:9" x14ac:dyDescent="0.25">
      <c r="C80" s="847"/>
      <c r="D80" s="847"/>
      <c r="E80" s="847"/>
      <c r="F80" s="847"/>
      <c r="G80" s="847"/>
      <c r="H80" s="847"/>
      <c r="I80" s="847"/>
    </row>
    <row r="81" spans="1:9" x14ac:dyDescent="0.25">
      <c r="C81" s="849" t="s">
        <v>1890</v>
      </c>
      <c r="D81" s="849"/>
      <c r="E81" s="849"/>
      <c r="F81" s="849"/>
      <c r="G81" s="849"/>
      <c r="H81" s="849"/>
      <c r="I81" s="849"/>
    </row>
    <row r="83" spans="1:9" x14ac:dyDescent="0.25">
      <c r="A83" s="846" t="s">
        <v>1892</v>
      </c>
      <c r="B83" s="846"/>
      <c r="C83" s="846"/>
    </row>
    <row r="84" spans="1:9" x14ac:dyDescent="0.25">
      <c r="A84" s="844" t="str">
        <f>CONCATENATE([1]ПОДПИСИ!B13," ",[1]ПОДПИСИ!C13)</f>
        <v>Инженер отдела строительного контроля АО "ЛЭСР" Величко А.А.</v>
      </c>
      <c r="B84" s="844"/>
      <c r="C84" s="844"/>
      <c r="D84" s="844"/>
      <c r="E84" s="844"/>
      <c r="F84" s="844"/>
      <c r="G84" s="844"/>
      <c r="H84" s="844"/>
      <c r="I84" s="844"/>
    </row>
    <row r="85" spans="1:9" x14ac:dyDescent="0.25">
      <c r="A85" s="845" t="s">
        <v>1890</v>
      </c>
      <c r="B85" s="845"/>
      <c r="C85" s="845"/>
      <c r="D85" s="845"/>
      <c r="E85" s="845"/>
      <c r="F85" s="845"/>
      <c r="G85" s="845"/>
      <c r="H85" s="845"/>
      <c r="I85" s="845"/>
    </row>
    <row r="87" spans="1:9" x14ac:dyDescent="0.25">
      <c r="A87" s="846" t="s">
        <v>1893</v>
      </c>
      <c r="B87" s="846"/>
      <c r="C87" s="847"/>
      <c r="D87" s="847"/>
      <c r="E87" s="847"/>
      <c r="F87" s="847"/>
      <c r="G87" s="847"/>
      <c r="H87" s="847"/>
      <c r="I87" s="847"/>
    </row>
    <row r="88" spans="1:9" x14ac:dyDescent="0.25">
      <c r="A88" s="847"/>
      <c r="B88" s="847"/>
      <c r="C88" s="847"/>
      <c r="D88" s="847"/>
      <c r="E88" s="847"/>
      <c r="F88" s="847"/>
      <c r="G88" s="847"/>
      <c r="H88" s="847"/>
      <c r="I88" s="847"/>
    </row>
    <row r="89" spans="1:9" x14ac:dyDescent="0.25">
      <c r="A89" s="848"/>
      <c r="B89" s="848"/>
      <c r="C89" s="848"/>
      <c r="D89" s="848"/>
      <c r="E89" s="848"/>
      <c r="F89" s="848"/>
      <c r="G89" s="848"/>
      <c r="H89" s="848"/>
      <c r="I89" s="848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B61:D61" xr:uid="{3FAB0DF3-2407-4C12-97AC-5313961D9D38}">
      <formula1>"допущена, не допущена"</formula1>
    </dataValidation>
    <dataValidation type="list" allowBlank="1" showInputMessage="1" showErrorMessage="1" sqref="H59:I59" xr:uid="{1D595CEA-48D6-4B75-8C8A-D0285FCB3D14}">
      <formula1>"пригодной, непригодной"</formula1>
    </dataValidation>
    <dataValidation type="list" allowBlank="1" showInputMessage="1" showErrorMessage="1" sqref="F49:I49" xr:uid="{037B1385-CB1D-4414-8B6D-BA1CAAD4EF34}">
      <formula1>"соответствуют, не соотвествуют"</formula1>
    </dataValidation>
    <dataValidation type="list" allowBlank="1" showInputMessage="1" showErrorMessage="1" sqref="F51:I51 F53:I53 F55:I55" xr:uid="{7C3E0792-147C-492B-91CB-42ABA287DECD}">
      <formula1>"соответствует, не соотвествует"</formula1>
    </dataValidation>
    <dataValidation type="list" allowBlank="1" showInputMessage="1" showErrorMessage="1" sqref="F40:I40" xr:uid="{0E392E4F-E019-4AB8-9C0F-E50A6A3A2F04}">
      <formula1>"выполнена, не выполнена"</formula1>
    </dataValidation>
  </dataValidations>
  <pageMargins left="0.25" right="0.25" top="0.75" bottom="0.75" header="0.3" footer="0.3"/>
  <pageSetup paperSize="9" orientation="portrait" r:id="rId1"/>
  <rowBreaks count="1" manualBreakCount="1">
    <brk id="39" max="8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1772F-ADA6-406B-83A3-7C99F1E8218D}">
  <sheetPr>
    <tabColor rgb="FF92D050"/>
  </sheetPr>
  <dimension ref="A1:K89"/>
  <sheetViews>
    <sheetView view="pageBreakPreview" topLeftCell="A25" zoomScale="80" zoomScaleNormal="80" zoomScaleSheetLayoutView="80" workbookViewId="0">
      <selection activeCell="Z49" sqref="Z49"/>
    </sheetView>
  </sheetViews>
  <sheetFormatPr defaultColWidth="9.109375" defaultRowHeight="13.8" x14ac:dyDescent="0.25"/>
  <cols>
    <col min="1" max="1" width="9.109375" style="19"/>
    <col min="2" max="2" width="7.44140625" style="19" customWidth="1"/>
    <col min="3" max="3" width="7.5546875" style="19" customWidth="1"/>
    <col min="4" max="4" width="8.33203125" style="19" customWidth="1"/>
    <col min="5" max="5" width="17.6640625" style="19" customWidth="1"/>
    <col min="6" max="6" width="14.44140625" style="19" customWidth="1"/>
    <col min="7" max="7" width="10.6640625" style="19" customWidth="1"/>
    <col min="8" max="8" width="11.44140625" style="19" customWidth="1"/>
    <col min="9" max="9" width="11.6640625" style="19" customWidth="1"/>
    <col min="10" max="10" width="9.109375" style="19"/>
    <col min="11" max="11" width="11.109375" style="19" customWidth="1"/>
    <col min="12" max="16384" width="9.109375" style="19"/>
  </cols>
  <sheetData>
    <row r="1" spans="1:11" x14ac:dyDescent="0.25">
      <c r="H1" s="19" t="s">
        <v>29</v>
      </c>
    </row>
    <row r="2" spans="1:11" x14ac:dyDescent="0.25">
      <c r="H2" s="19" t="s">
        <v>1823</v>
      </c>
    </row>
    <row r="3" spans="1:11" ht="5.25" customHeight="1" x14ac:dyDescent="0.25">
      <c r="K3" s="756"/>
    </row>
    <row r="4" spans="1:11" ht="14.4" thickBot="1" x14ac:dyDescent="0.3">
      <c r="A4" s="867" t="s">
        <v>1824</v>
      </c>
      <c r="B4" s="867"/>
      <c r="C4" s="867"/>
      <c r="D4" s="867"/>
      <c r="E4" s="867"/>
      <c r="F4" s="867"/>
      <c r="G4" s="867"/>
      <c r="H4" s="867"/>
      <c r="I4" s="867"/>
      <c r="K4" s="757" t="str">
        <f ca="1">MID(CELL("имяфайла",A1),SEARCH("]",CELL("имяфайла",A1))+1,LEN(CELL("имяфайла",A1)))</f>
        <v>АВК 10</v>
      </c>
    </row>
    <row r="5" spans="1:11" ht="10.5" customHeight="1" x14ac:dyDescent="0.25">
      <c r="F5" s="869" t="s">
        <v>1825</v>
      </c>
      <c r="G5" s="870"/>
      <c r="H5" s="870"/>
      <c r="I5" s="871"/>
      <c r="K5" s="758">
        <f ca="1">RIGHT(K4,LEN(K4)-4)+2</f>
        <v>12</v>
      </c>
    </row>
    <row r="6" spans="1:11" ht="14.4" thickBot="1" x14ac:dyDescent="0.3">
      <c r="F6" s="872"/>
      <c r="G6" s="873"/>
      <c r="H6" s="873"/>
      <c r="I6" s="874"/>
      <c r="K6" s="759"/>
    </row>
    <row r="7" spans="1:11" x14ac:dyDescent="0.25">
      <c r="F7" s="875" t="s">
        <v>1826</v>
      </c>
      <c r="G7" s="875"/>
      <c r="H7" s="875"/>
      <c r="I7" s="875"/>
    </row>
    <row r="8" spans="1:11" ht="141" customHeight="1" x14ac:dyDescent="0.25">
      <c r="A8" s="19" t="s">
        <v>1827</v>
      </c>
      <c r="D8" s="876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876"/>
      <c r="F8" s="876"/>
      <c r="G8" s="876"/>
      <c r="H8" s="876"/>
      <c r="I8" s="876"/>
    </row>
    <row r="9" spans="1:11" x14ac:dyDescent="0.25">
      <c r="A9" s="846" t="s">
        <v>1828</v>
      </c>
      <c r="B9" s="846"/>
      <c r="C9" s="846"/>
      <c r="D9" s="877" t="s">
        <v>956</v>
      </c>
      <c r="E9" s="877"/>
      <c r="F9" s="877"/>
      <c r="G9" s="877"/>
      <c r="H9" s="877"/>
      <c r="I9" s="877"/>
    </row>
    <row r="11" spans="1:11" x14ac:dyDescent="0.25">
      <c r="A11" s="867" t="str">
        <f ca="1">CONCATENATE("АКТ № ",INDIRECT("'Форма журнала'!R"&amp;K5&amp;"C2",0))</f>
        <v>АКТ № 10</v>
      </c>
      <c r="B11" s="867"/>
      <c r="C11" s="867"/>
      <c r="D11" s="867"/>
      <c r="E11" s="867"/>
      <c r="F11" s="867"/>
      <c r="G11" s="867"/>
      <c r="H11" s="867"/>
      <c r="I11" s="867"/>
    </row>
    <row r="12" spans="1:11" x14ac:dyDescent="0.25">
      <c r="A12" s="867" t="s">
        <v>1829</v>
      </c>
      <c r="B12" s="867"/>
      <c r="C12" s="867"/>
      <c r="D12" s="867"/>
      <c r="E12" s="867"/>
      <c r="F12" s="867"/>
      <c r="G12" s="867"/>
      <c r="H12" s="867"/>
      <c r="I12" s="867"/>
    </row>
    <row r="13" spans="1:11" x14ac:dyDescent="0.25">
      <c r="A13" s="847"/>
      <c r="B13" s="847"/>
      <c r="G13" s="868">
        <f ca="1">INDIRECT("'Форма журнала'!R"&amp;K5&amp;"C3",0)</f>
        <v>45453</v>
      </c>
      <c r="H13" s="868"/>
      <c r="I13" s="868"/>
    </row>
    <row r="14" spans="1:11" x14ac:dyDescent="0.25">
      <c r="A14" s="845" t="s">
        <v>1830</v>
      </c>
      <c r="B14" s="845"/>
    </row>
    <row r="15" spans="1:11" x14ac:dyDescent="0.25">
      <c r="A15" s="19" t="s">
        <v>1831</v>
      </c>
      <c r="C15" s="844" t="str">
        <f>'Жвх.к (т)'!B7</f>
        <v>ООО «Электромонтаж-110»</v>
      </c>
      <c r="D15" s="844"/>
      <c r="E15" s="844"/>
      <c r="F15" s="51" t="s">
        <v>1832</v>
      </c>
      <c r="G15" s="51"/>
      <c r="H15" s="51"/>
      <c r="I15" s="51"/>
    </row>
    <row r="16" spans="1:11" x14ac:dyDescent="0.25">
      <c r="C16" s="24" t="s">
        <v>1833</v>
      </c>
    </row>
    <row r="17" spans="1:9" x14ac:dyDescent="0.25">
      <c r="A17" s="19" t="s">
        <v>1834</v>
      </c>
      <c r="C17" s="24"/>
    </row>
    <row r="18" spans="1:9" ht="30.75" customHeight="1" x14ac:dyDescent="0.3">
      <c r="A18" s="866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66"/>
      <c r="C18" s="866"/>
      <c r="D18" s="866"/>
      <c r="E18" s="866"/>
      <c r="F18" s="866"/>
      <c r="G18" s="866"/>
      <c r="H18" s="866"/>
      <c r="I18" s="866"/>
    </row>
    <row r="19" spans="1:9" x14ac:dyDescent="0.25">
      <c r="A19" s="19" t="s">
        <v>1835</v>
      </c>
    </row>
    <row r="20" spans="1:9" x14ac:dyDescent="0.25">
      <c r="B20" s="850" t="str">
        <f>CONCATENATE([1]ПОДПИСИ!B9," ",[1]ПОДПИСИ!C9)</f>
        <v>Начальник участка ООО «Электромонтаж-110» Курбатов А.В.</v>
      </c>
      <c r="C20" s="850"/>
      <c r="D20" s="850"/>
      <c r="E20" s="850"/>
      <c r="F20" s="850"/>
      <c r="G20" s="850"/>
      <c r="H20" s="850"/>
      <c r="I20" s="850"/>
    </row>
    <row r="21" spans="1:9" ht="9" customHeight="1" x14ac:dyDescent="0.25">
      <c r="B21" s="849" t="s">
        <v>1836</v>
      </c>
      <c r="C21" s="849"/>
      <c r="D21" s="849"/>
      <c r="E21" s="849"/>
      <c r="F21" s="849"/>
      <c r="G21" s="849"/>
      <c r="H21" s="849"/>
      <c r="I21" s="849"/>
    </row>
    <row r="22" spans="1:9" ht="30.75" customHeight="1" x14ac:dyDescent="0.25">
      <c r="B22" s="850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850"/>
      <c r="D22" s="850"/>
      <c r="E22" s="850"/>
      <c r="F22" s="850"/>
      <c r="G22" s="850"/>
      <c r="H22" s="850"/>
      <c r="I22" s="850"/>
    </row>
    <row r="23" spans="1:9" ht="11.25" customHeight="1" x14ac:dyDescent="0.25">
      <c r="B23" s="849" t="s">
        <v>1836</v>
      </c>
      <c r="C23" s="849"/>
      <c r="D23" s="849"/>
      <c r="E23" s="849"/>
      <c r="F23" s="849"/>
      <c r="G23" s="849"/>
      <c r="H23" s="849"/>
      <c r="I23" s="849"/>
    </row>
    <row r="24" spans="1:9" x14ac:dyDescent="0.25">
      <c r="B24" s="847"/>
      <c r="C24" s="847"/>
      <c r="D24" s="847"/>
      <c r="E24" s="847"/>
      <c r="F24" s="847"/>
      <c r="G24" s="847"/>
      <c r="H24" s="847"/>
      <c r="I24" s="847"/>
    </row>
    <row r="25" spans="1:9" ht="10.5" customHeight="1" x14ac:dyDescent="0.25">
      <c r="B25" s="849" t="s">
        <v>1836</v>
      </c>
      <c r="C25" s="849"/>
      <c r="D25" s="849"/>
      <c r="E25" s="849"/>
      <c r="F25" s="849"/>
      <c r="G25" s="849"/>
      <c r="H25" s="849"/>
      <c r="I25" s="849"/>
    </row>
    <row r="26" spans="1:9" x14ac:dyDescent="0.25">
      <c r="A26" s="19" t="s">
        <v>1837</v>
      </c>
    </row>
    <row r="27" spans="1:9" ht="44.25" customHeight="1" x14ac:dyDescent="0.25">
      <c r="A27" s="850" t="s">
        <v>1838</v>
      </c>
      <c r="B27" s="850"/>
      <c r="C27" s="850"/>
      <c r="D27" s="850"/>
      <c r="E27" s="850"/>
      <c r="F27" s="850"/>
      <c r="G27" s="850"/>
      <c r="H27" s="850"/>
      <c r="I27" s="850"/>
    </row>
    <row r="28" spans="1:9" x14ac:dyDescent="0.25">
      <c r="A28" s="857" t="s">
        <v>1839</v>
      </c>
      <c r="B28" s="857"/>
      <c r="C28" s="857"/>
      <c r="D28" s="857"/>
      <c r="E28" s="857"/>
      <c r="F28" s="857"/>
      <c r="G28" s="857"/>
      <c r="H28" s="857"/>
      <c r="I28" s="857"/>
    </row>
    <row r="29" spans="1:9" x14ac:dyDescent="0.25">
      <c r="A29" s="865" t="s">
        <v>1840</v>
      </c>
      <c r="B29" s="865"/>
      <c r="C29" s="865"/>
      <c r="D29" s="865"/>
      <c r="E29" s="865"/>
      <c r="F29" s="865"/>
      <c r="G29" s="865"/>
      <c r="H29" s="865"/>
      <c r="I29" s="865"/>
    </row>
    <row r="30" spans="1:9" x14ac:dyDescent="0.25">
      <c r="A30" s="860" t="s">
        <v>1841</v>
      </c>
      <c r="B30" s="860"/>
      <c r="C30" s="860"/>
      <c r="D30" s="860"/>
      <c r="E30" s="860"/>
      <c r="F30" s="860"/>
      <c r="G30" s="860"/>
      <c r="H30" s="860"/>
      <c r="I30" s="860"/>
    </row>
    <row r="31" spans="1:9" x14ac:dyDescent="0.25">
      <c r="A31" s="850" t="str">
        <f ca="1">INDIRECT("'Форма журнала'!R"&amp;K5&amp;"C4",0)</f>
        <v>Силовой масляный трансформатор</v>
      </c>
      <c r="B31" s="850"/>
      <c r="C31" s="850"/>
      <c r="D31" s="850"/>
      <c r="E31" s="850"/>
      <c r="F31" s="850"/>
      <c r="G31" s="850"/>
      <c r="H31" s="850"/>
      <c r="I31" s="850"/>
    </row>
    <row r="32" spans="1:9" x14ac:dyDescent="0.25">
      <c r="A32" s="857" t="s">
        <v>1842</v>
      </c>
      <c r="B32" s="857"/>
      <c r="C32" s="857"/>
      <c r="D32" s="857"/>
      <c r="E32" s="857"/>
      <c r="F32" s="857"/>
      <c r="G32" s="857"/>
      <c r="H32" s="857"/>
      <c r="I32" s="857"/>
    </row>
    <row r="33" spans="1:11" x14ac:dyDescent="0.25">
      <c r="A33" s="863" t="s">
        <v>1843</v>
      </c>
      <c r="B33" s="863"/>
      <c r="C33" s="863"/>
      <c r="D33" s="863"/>
      <c r="E33" s="863"/>
      <c r="F33" s="863"/>
      <c r="G33" s="863"/>
      <c r="H33" s="863"/>
      <c r="I33" s="863"/>
    </row>
    <row r="34" spans="1:11" ht="24" customHeight="1" x14ac:dyDescent="0.25">
      <c r="A34" s="864" t="str">
        <f ca="1">INDIRECT("'Форма журнала'!R"&amp;K5&amp;"C7",0)</f>
        <v>Паспорт №2100443</v>
      </c>
      <c r="B34" s="864"/>
      <c r="C34" s="864"/>
      <c r="D34" s="864"/>
      <c r="E34" s="864"/>
      <c r="F34" s="637" t="s">
        <v>1844</v>
      </c>
      <c r="G34" s="862"/>
      <c r="H34" s="862"/>
      <c r="I34" s="862"/>
    </row>
    <row r="35" spans="1:11" x14ac:dyDescent="0.25">
      <c r="A35" s="857" t="s">
        <v>1845</v>
      </c>
      <c r="B35" s="857"/>
      <c r="C35" s="857"/>
      <c r="D35" s="857"/>
      <c r="E35" s="857"/>
      <c r="F35" s="45"/>
      <c r="G35" s="857" t="s">
        <v>1846</v>
      </c>
      <c r="H35" s="857"/>
      <c r="I35" s="857"/>
    </row>
    <row r="36" spans="1:11" x14ac:dyDescent="0.25">
      <c r="A36" s="860" t="s">
        <v>1847</v>
      </c>
      <c r="B36" s="860"/>
      <c r="C36" s="844" t="str">
        <f ca="1">INDIRECT("'Форма журнала'!R"&amp;K5&amp;"C5",0)</f>
        <v>1 шт.</v>
      </c>
      <c r="D36" s="844"/>
      <c r="E36" s="844"/>
      <c r="F36" s="50" t="s">
        <v>1848</v>
      </c>
      <c r="G36" s="861"/>
      <c r="H36" s="861"/>
      <c r="I36" s="861"/>
    </row>
    <row r="37" spans="1:11" x14ac:dyDescent="0.25">
      <c r="A37" s="45"/>
      <c r="B37" s="45"/>
      <c r="C37" s="857" t="s">
        <v>1849</v>
      </c>
      <c r="D37" s="857"/>
      <c r="E37" s="857"/>
      <c r="F37" s="45"/>
      <c r="G37" s="845" t="s">
        <v>1850</v>
      </c>
      <c r="H37" s="845"/>
      <c r="I37" s="845"/>
    </row>
    <row r="38" spans="1:11" ht="31.5" customHeight="1" x14ac:dyDescent="0.25">
      <c r="A38" s="860" t="s">
        <v>1851</v>
      </c>
      <c r="B38" s="860"/>
      <c r="C38" s="850" t="str">
        <f ca="1">INDIRECT("'Форма журнала'!R"&amp;K5&amp;"C6",0)</f>
        <v>ОАО "МИНСКИЙ ЭЛЕКТРОТЕХНИЧЕСКИЙ ЗАВОД ИМЕНИ В.И. КОЗЛОВА</v>
      </c>
      <c r="D38" s="850"/>
      <c r="E38" s="850"/>
      <c r="F38" s="637" t="s">
        <v>1852</v>
      </c>
      <c r="G38" s="862"/>
      <c r="H38" s="862"/>
      <c r="I38" s="862"/>
      <c r="K38" s="760"/>
    </row>
    <row r="39" spans="1:11" x14ac:dyDescent="0.25">
      <c r="A39" s="638"/>
      <c r="B39" s="638"/>
      <c r="C39" s="857" t="s">
        <v>1853</v>
      </c>
      <c r="D39" s="857"/>
      <c r="E39" s="857"/>
      <c r="F39" s="637"/>
      <c r="G39" s="845" t="s">
        <v>1854</v>
      </c>
      <c r="H39" s="845"/>
      <c r="I39" s="845"/>
    </row>
    <row r="40" spans="1:11" x14ac:dyDescent="0.25">
      <c r="A40" s="638" t="s">
        <v>1855</v>
      </c>
      <c r="B40" s="638"/>
      <c r="C40" s="45"/>
      <c r="D40" s="45"/>
      <c r="E40" s="45"/>
      <c r="F40" s="858" t="s">
        <v>281</v>
      </c>
      <c r="G40" s="858"/>
      <c r="H40" s="858"/>
      <c r="I40" s="858"/>
    </row>
    <row r="41" spans="1:11" x14ac:dyDescent="0.25">
      <c r="F41" s="851" t="s">
        <v>282</v>
      </c>
      <c r="G41" s="851"/>
      <c r="H41" s="851"/>
      <c r="I41" s="851"/>
    </row>
    <row r="42" spans="1:11" x14ac:dyDescent="0.25">
      <c r="A42" s="859" t="s">
        <v>1856</v>
      </c>
      <c r="B42" s="859"/>
      <c r="C42" s="859"/>
      <c r="D42" s="859"/>
      <c r="E42" s="859"/>
      <c r="F42" s="859"/>
      <c r="G42" s="859"/>
      <c r="H42" s="859"/>
      <c r="I42" s="859"/>
    </row>
    <row r="43" spans="1:11" ht="30" customHeight="1" x14ac:dyDescent="0.25">
      <c r="A43" s="854" t="s">
        <v>1857</v>
      </c>
      <c r="B43" s="854"/>
      <c r="C43" s="854"/>
      <c r="D43" s="854"/>
      <c r="E43" s="854" t="s">
        <v>1858</v>
      </c>
      <c r="F43" s="854" t="s">
        <v>1859</v>
      </c>
      <c r="G43" s="854" t="s">
        <v>1860</v>
      </c>
      <c r="H43" s="854" t="s">
        <v>1861</v>
      </c>
      <c r="I43" s="854" t="s">
        <v>1862</v>
      </c>
    </row>
    <row r="44" spans="1:11" ht="32.25" customHeight="1" x14ac:dyDescent="0.25">
      <c r="A44" s="854" t="s">
        <v>1863</v>
      </c>
      <c r="B44" s="854"/>
      <c r="C44" s="854" t="s">
        <v>1864</v>
      </c>
      <c r="D44" s="854"/>
      <c r="E44" s="854"/>
      <c r="F44" s="854"/>
      <c r="G44" s="854"/>
      <c r="H44" s="854"/>
      <c r="I44" s="854"/>
    </row>
    <row r="45" spans="1:11" x14ac:dyDescent="0.25">
      <c r="A45" s="855">
        <v>1</v>
      </c>
      <c r="B45" s="855"/>
      <c r="C45" s="855">
        <v>2</v>
      </c>
      <c r="D45" s="855"/>
      <c r="E45" s="761">
        <v>3</v>
      </c>
      <c r="F45" s="761">
        <v>4</v>
      </c>
      <c r="G45" s="761">
        <v>5</v>
      </c>
      <c r="H45" s="761">
        <v>6</v>
      </c>
      <c r="I45" s="761">
        <v>7</v>
      </c>
    </row>
    <row r="46" spans="1:11" x14ac:dyDescent="0.25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1865</v>
      </c>
    </row>
    <row r="47" spans="1:11" x14ac:dyDescent="0.25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 x14ac:dyDescent="0.25">
      <c r="A48" s="856" t="s">
        <v>1866</v>
      </c>
      <c r="B48" s="856"/>
      <c r="C48" s="856"/>
      <c r="D48" s="856"/>
      <c r="E48" s="856"/>
      <c r="F48" s="856"/>
      <c r="G48" s="856"/>
      <c r="H48" s="856"/>
      <c r="I48" s="856"/>
    </row>
    <row r="49" spans="1:9" x14ac:dyDescent="0.25">
      <c r="A49" s="846" t="s">
        <v>1867</v>
      </c>
      <c r="B49" s="846"/>
      <c r="C49" s="846"/>
      <c r="D49" s="846"/>
      <c r="E49" s="846"/>
      <c r="F49" s="844" t="s">
        <v>1868</v>
      </c>
      <c r="G49" s="844"/>
      <c r="H49" s="844"/>
      <c r="I49" s="844"/>
    </row>
    <row r="50" spans="1:9" ht="10.5" customHeight="1" x14ac:dyDescent="0.25">
      <c r="A50" s="47"/>
      <c r="B50" s="47"/>
      <c r="C50" s="47"/>
      <c r="D50" s="47"/>
      <c r="E50" s="47"/>
      <c r="F50" s="851" t="s">
        <v>1869</v>
      </c>
      <c r="G50" s="851"/>
      <c r="H50" s="851"/>
      <c r="I50" s="851"/>
    </row>
    <row r="51" spans="1:9" ht="15" customHeight="1" x14ac:dyDescent="0.25">
      <c r="A51" s="846" t="s">
        <v>1870</v>
      </c>
      <c r="B51" s="846"/>
      <c r="C51" s="846"/>
      <c r="D51" s="846"/>
      <c r="E51" s="846"/>
      <c r="F51" s="844" t="s">
        <v>1825</v>
      </c>
      <c r="G51" s="844"/>
      <c r="H51" s="844"/>
      <c r="I51" s="844"/>
    </row>
    <row r="52" spans="1:9" ht="12.75" customHeight="1" x14ac:dyDescent="0.25">
      <c r="F52" s="851" t="s">
        <v>1871</v>
      </c>
      <c r="G52" s="851"/>
      <c r="H52" s="851"/>
      <c r="I52" s="851"/>
    </row>
    <row r="53" spans="1:9" x14ac:dyDescent="0.25">
      <c r="A53" s="846" t="s">
        <v>1872</v>
      </c>
      <c r="B53" s="846"/>
      <c r="C53" s="846"/>
      <c r="D53" s="846"/>
      <c r="E53" s="846"/>
      <c r="F53" s="844" t="s">
        <v>1825</v>
      </c>
      <c r="G53" s="844"/>
      <c r="H53" s="844"/>
      <c r="I53" s="844"/>
    </row>
    <row r="54" spans="1:9" ht="11.25" customHeight="1" x14ac:dyDescent="0.25">
      <c r="F54" s="851" t="s">
        <v>1871</v>
      </c>
      <c r="G54" s="851"/>
      <c r="H54" s="851"/>
      <c r="I54" s="851"/>
    </row>
    <row r="55" spans="1:9" x14ac:dyDescent="0.25">
      <c r="A55" s="846" t="s">
        <v>1873</v>
      </c>
      <c r="B55" s="846"/>
      <c r="C55" s="846"/>
      <c r="D55" s="846"/>
      <c r="E55" s="846"/>
      <c r="F55" s="844" t="s">
        <v>1825</v>
      </c>
      <c r="G55" s="844"/>
      <c r="H55" s="844"/>
      <c r="I55" s="844"/>
    </row>
    <row r="56" spans="1:9" ht="10.5" customHeight="1" x14ac:dyDescent="0.25">
      <c r="F56" s="851" t="s">
        <v>1871</v>
      </c>
      <c r="G56" s="851"/>
      <c r="H56" s="851"/>
      <c r="I56" s="851"/>
    </row>
    <row r="57" spans="1:9" ht="15" customHeight="1" x14ac:dyDescent="0.25">
      <c r="A57" s="846" t="s">
        <v>1874</v>
      </c>
      <c r="B57" s="846"/>
      <c r="C57" s="846"/>
      <c r="D57" s="846"/>
      <c r="E57" s="846"/>
      <c r="F57" s="844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844"/>
      <c r="H57" s="844"/>
      <c r="I57" s="844"/>
    </row>
    <row r="58" spans="1:9" ht="9.75" customHeight="1" x14ac:dyDescent="0.25">
      <c r="F58" s="851" t="s">
        <v>1871</v>
      </c>
      <c r="G58" s="851"/>
      <c r="H58" s="851"/>
      <c r="I58" s="851"/>
    </row>
    <row r="59" spans="1:9" x14ac:dyDescent="0.25">
      <c r="A59" s="846" t="s">
        <v>1875</v>
      </c>
      <c r="B59" s="846"/>
      <c r="C59" s="846"/>
      <c r="D59" s="846"/>
      <c r="E59" s="846"/>
      <c r="F59" s="846"/>
      <c r="G59" s="846"/>
      <c r="H59" s="844" t="s">
        <v>1876</v>
      </c>
      <c r="I59" s="844"/>
    </row>
    <row r="60" spans="1:9" x14ac:dyDescent="0.25">
      <c r="H60" s="853" t="s">
        <v>1877</v>
      </c>
      <c r="I60" s="853"/>
    </row>
    <row r="61" spans="1:9" x14ac:dyDescent="0.25">
      <c r="A61" s="19" t="s">
        <v>1878</v>
      </c>
      <c r="B61" s="844" t="s">
        <v>1879</v>
      </c>
      <c r="C61" s="844"/>
      <c r="D61" s="844"/>
      <c r="E61" s="19" t="s">
        <v>1880</v>
      </c>
      <c r="F61" s="844" t="s">
        <v>1881</v>
      </c>
      <c r="G61" s="844"/>
      <c r="H61" s="844"/>
      <c r="I61" s="844"/>
    </row>
    <row r="62" spans="1:9" x14ac:dyDescent="0.25">
      <c r="B62" s="853" t="s">
        <v>1882</v>
      </c>
      <c r="C62" s="853"/>
      <c r="D62" s="853"/>
      <c r="F62" s="851" t="s">
        <v>1883</v>
      </c>
      <c r="G62" s="851"/>
      <c r="H62" s="851"/>
      <c r="I62" s="851"/>
    </row>
    <row r="63" spans="1:9" x14ac:dyDescent="0.25">
      <c r="A63" s="846" t="s">
        <v>1884</v>
      </c>
      <c r="B63" s="846"/>
      <c r="C63" s="846"/>
      <c r="D63" s="846"/>
      <c r="E63" s="846"/>
      <c r="F63" s="846"/>
      <c r="G63" s="846"/>
      <c r="H63" s="846"/>
      <c r="I63" s="846"/>
    </row>
    <row r="64" spans="1:9" x14ac:dyDescent="0.25">
      <c r="A64" s="847"/>
      <c r="B64" s="847"/>
      <c r="C64" s="847"/>
      <c r="D64" s="847"/>
      <c r="E64" s="847"/>
      <c r="F64" s="847"/>
      <c r="G64" s="847"/>
      <c r="H64" s="847"/>
      <c r="I64" s="847"/>
    </row>
    <row r="65" spans="1:9" ht="11.25" customHeight="1" x14ac:dyDescent="0.25">
      <c r="A65" s="851" t="s">
        <v>1885</v>
      </c>
      <c r="B65" s="851"/>
      <c r="C65" s="851"/>
      <c r="D65" s="851"/>
      <c r="E65" s="851"/>
      <c r="F65" s="851"/>
      <c r="G65" s="851"/>
      <c r="H65" s="851"/>
      <c r="I65" s="851"/>
    </row>
    <row r="66" spans="1:9" x14ac:dyDescent="0.25">
      <c r="A66" s="847"/>
      <c r="B66" s="847"/>
      <c r="C66" s="847"/>
      <c r="D66" s="847"/>
      <c r="E66" s="847"/>
      <c r="F66" s="847"/>
      <c r="G66" s="847"/>
      <c r="H66" s="847"/>
      <c r="I66" s="847"/>
    </row>
    <row r="67" spans="1:9" ht="12" customHeight="1" x14ac:dyDescent="0.25">
      <c r="A67" s="851" t="s">
        <v>1886</v>
      </c>
      <c r="B67" s="851"/>
      <c r="C67" s="851"/>
      <c r="D67" s="851"/>
      <c r="E67" s="851"/>
      <c r="F67" s="851"/>
      <c r="G67" s="851"/>
      <c r="H67" s="851"/>
      <c r="I67" s="851"/>
    </row>
    <row r="68" spans="1:9" x14ac:dyDescent="0.25">
      <c r="A68" s="847"/>
      <c r="B68" s="847"/>
      <c r="C68" s="847"/>
      <c r="D68" s="847"/>
      <c r="E68" s="847"/>
      <c r="F68" s="847"/>
      <c r="G68" s="847"/>
      <c r="H68" s="847"/>
      <c r="I68" s="847"/>
    </row>
    <row r="69" spans="1:9" ht="8.25" customHeight="1" x14ac:dyDescent="0.25"/>
    <row r="70" spans="1:9" x14ac:dyDescent="0.25">
      <c r="A70" s="852" t="s">
        <v>1887</v>
      </c>
      <c r="B70" s="852"/>
      <c r="C70" s="852"/>
      <c r="D70" s="852"/>
      <c r="E70" s="847"/>
      <c r="F70" s="847"/>
      <c r="G70" s="847"/>
      <c r="H70" s="847"/>
      <c r="I70" s="847"/>
    </row>
    <row r="71" spans="1:9" ht="12.75" customHeight="1" x14ac:dyDescent="0.25">
      <c r="E71" s="851" t="s">
        <v>1888</v>
      </c>
      <c r="F71" s="851"/>
      <c r="G71" s="851"/>
      <c r="H71" s="851"/>
      <c r="I71" s="851"/>
    </row>
    <row r="73" spans="1:9" ht="28.5" customHeight="1" x14ac:dyDescent="0.25">
      <c r="A73" s="846" t="s">
        <v>1889</v>
      </c>
      <c r="B73" s="846"/>
      <c r="C73" s="850" t="str">
        <f>A18</f>
        <v>Заместитель генерального директора по капитальному  строительству ООО «Электромонтаж-110» Шлёнский С.В.</v>
      </c>
      <c r="D73" s="850"/>
      <c r="E73" s="850"/>
      <c r="F73" s="850"/>
      <c r="G73" s="850"/>
      <c r="H73" s="850"/>
      <c r="I73" s="850"/>
    </row>
    <row r="74" spans="1:9" ht="12" customHeight="1" x14ac:dyDescent="0.25">
      <c r="C74" s="851" t="s">
        <v>1890</v>
      </c>
      <c r="D74" s="851"/>
      <c r="E74" s="851"/>
      <c r="F74" s="851"/>
      <c r="G74" s="851"/>
      <c r="H74" s="851"/>
      <c r="I74" s="851"/>
    </row>
    <row r="76" spans="1:9" x14ac:dyDescent="0.25">
      <c r="A76" s="846" t="s">
        <v>1891</v>
      </c>
      <c r="B76" s="846"/>
      <c r="C76" s="850" t="str">
        <f>B20</f>
        <v>Начальник участка ООО «Электромонтаж-110» Курбатов А.В.</v>
      </c>
      <c r="D76" s="850"/>
      <c r="E76" s="850"/>
      <c r="F76" s="850"/>
      <c r="G76" s="850"/>
      <c r="H76" s="850"/>
      <c r="I76" s="850"/>
    </row>
    <row r="77" spans="1:9" ht="11.25" customHeight="1" x14ac:dyDescent="0.25">
      <c r="C77" s="849" t="s">
        <v>1890</v>
      </c>
      <c r="D77" s="849"/>
      <c r="E77" s="849"/>
      <c r="F77" s="849"/>
      <c r="G77" s="849"/>
      <c r="H77" s="849"/>
      <c r="I77" s="849"/>
    </row>
    <row r="78" spans="1:9" ht="28.5" customHeight="1" x14ac:dyDescent="0.25">
      <c r="C78" s="850" t="str">
        <f>B22</f>
        <v>Заместитель генерального директора по капитальному  строительству ООО «Электромонтаж-110» Шлёнский С.В.</v>
      </c>
      <c r="D78" s="850"/>
      <c r="E78" s="850"/>
      <c r="F78" s="850"/>
      <c r="G78" s="850"/>
      <c r="H78" s="850"/>
      <c r="I78" s="850"/>
    </row>
    <row r="79" spans="1:9" ht="12" customHeight="1" x14ac:dyDescent="0.25">
      <c r="C79" s="849" t="s">
        <v>1890</v>
      </c>
      <c r="D79" s="849"/>
      <c r="E79" s="849"/>
      <c r="F79" s="849"/>
      <c r="G79" s="849"/>
      <c r="H79" s="849"/>
      <c r="I79" s="849"/>
    </row>
    <row r="80" spans="1:9" x14ac:dyDescent="0.25">
      <c r="C80" s="847"/>
      <c r="D80" s="847"/>
      <c r="E80" s="847"/>
      <c r="F80" s="847"/>
      <c r="G80" s="847"/>
      <c r="H80" s="847"/>
      <c r="I80" s="847"/>
    </row>
    <row r="81" spans="1:9" x14ac:dyDescent="0.25">
      <c r="C81" s="849" t="s">
        <v>1890</v>
      </c>
      <c r="D81" s="849"/>
      <c r="E81" s="849"/>
      <c r="F81" s="849"/>
      <c r="G81" s="849"/>
      <c r="H81" s="849"/>
      <c r="I81" s="849"/>
    </row>
    <row r="83" spans="1:9" x14ac:dyDescent="0.25">
      <c r="A83" s="846" t="s">
        <v>1892</v>
      </c>
      <c r="B83" s="846"/>
      <c r="C83" s="846"/>
    </row>
    <row r="84" spans="1:9" x14ac:dyDescent="0.25">
      <c r="A84" s="844" t="str">
        <f>CONCATENATE([1]ПОДПИСИ!B13," ",[1]ПОДПИСИ!C13)</f>
        <v>Инженер отдела строительного контроля АО "ЛЭСР" Величко А.А.</v>
      </c>
      <c r="B84" s="844"/>
      <c r="C84" s="844"/>
      <c r="D84" s="844"/>
      <c r="E84" s="844"/>
      <c r="F84" s="844"/>
      <c r="G84" s="844"/>
      <c r="H84" s="844"/>
      <c r="I84" s="844"/>
    </row>
    <row r="85" spans="1:9" x14ac:dyDescent="0.25">
      <c r="A85" s="845" t="s">
        <v>1890</v>
      </c>
      <c r="B85" s="845"/>
      <c r="C85" s="845"/>
      <c r="D85" s="845"/>
      <c r="E85" s="845"/>
      <c r="F85" s="845"/>
      <c r="G85" s="845"/>
      <c r="H85" s="845"/>
      <c r="I85" s="845"/>
    </row>
    <row r="87" spans="1:9" x14ac:dyDescent="0.25">
      <c r="A87" s="846" t="s">
        <v>1893</v>
      </c>
      <c r="B87" s="846"/>
      <c r="C87" s="847"/>
      <c r="D87" s="847"/>
      <c r="E87" s="847"/>
      <c r="F87" s="847"/>
      <c r="G87" s="847"/>
      <c r="H87" s="847"/>
      <c r="I87" s="847"/>
    </row>
    <row r="88" spans="1:9" x14ac:dyDescent="0.25">
      <c r="A88" s="847"/>
      <c r="B88" s="847"/>
      <c r="C88" s="847"/>
      <c r="D88" s="847"/>
      <c r="E88" s="847"/>
      <c r="F88" s="847"/>
      <c r="G88" s="847"/>
      <c r="H88" s="847"/>
      <c r="I88" s="847"/>
    </row>
    <row r="89" spans="1:9" x14ac:dyDescent="0.25">
      <c r="A89" s="848"/>
      <c r="B89" s="848"/>
      <c r="C89" s="848"/>
      <c r="D89" s="848"/>
      <c r="E89" s="848"/>
      <c r="F89" s="848"/>
      <c r="G89" s="848"/>
      <c r="H89" s="848"/>
      <c r="I89" s="848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F40:I40" xr:uid="{649BC8B4-5C64-4D10-8DC9-792D2ED65596}">
      <formula1>"выполнена, не выполнена"</formula1>
    </dataValidation>
    <dataValidation type="list" allowBlank="1" showInputMessage="1" showErrorMessage="1" sqref="F51:I51 F53:I53 F55:I55" xr:uid="{368124F1-1B9D-43BE-B91D-262E851D95B1}">
      <formula1>"соответствует, не соотвествует"</formula1>
    </dataValidation>
    <dataValidation type="list" allowBlank="1" showInputMessage="1" showErrorMessage="1" sqref="F49:I49" xr:uid="{65B1EC8A-5B0E-4104-A9D9-4F3AA987A8D9}">
      <formula1>"соответствуют, не соотвествуют"</formula1>
    </dataValidation>
    <dataValidation type="list" allowBlank="1" showInputMessage="1" showErrorMessage="1" sqref="H59:I59" xr:uid="{D31EA451-12B6-4F7E-926D-A7FF3C892B57}">
      <formula1>"пригодной, непригодной"</formula1>
    </dataValidation>
    <dataValidation type="list" allowBlank="1" showInputMessage="1" showErrorMessage="1" sqref="B61:D61" xr:uid="{FF0392CE-E979-498A-A061-A32BED6B596C}">
      <formula1>"допущена, не допущена"</formula1>
    </dataValidation>
  </dataValidations>
  <pageMargins left="0.25" right="0.25" top="0.75" bottom="0.75" header="0.3" footer="0.3"/>
  <pageSetup paperSize="9" scale="98" orientation="portrait" r:id="rId1"/>
  <rowBreaks count="1" manualBreakCount="1">
    <brk id="39" max="8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58EE5-FC67-4A40-B89E-B7F080F28BEA}">
  <sheetPr>
    <tabColor rgb="FF92D050"/>
  </sheetPr>
  <dimension ref="A1:K89"/>
  <sheetViews>
    <sheetView view="pageBreakPreview" topLeftCell="A25" zoomScale="80" zoomScaleNormal="80" zoomScaleSheetLayoutView="80" workbookViewId="0">
      <selection activeCell="Z49" sqref="Z49"/>
    </sheetView>
  </sheetViews>
  <sheetFormatPr defaultColWidth="9.109375" defaultRowHeight="13.8" x14ac:dyDescent="0.25"/>
  <cols>
    <col min="1" max="1" width="9.109375" style="19"/>
    <col min="2" max="2" width="7.44140625" style="19" customWidth="1"/>
    <col min="3" max="3" width="7.5546875" style="19" customWidth="1"/>
    <col min="4" max="4" width="8.33203125" style="19" customWidth="1"/>
    <col min="5" max="5" width="17.6640625" style="19" customWidth="1"/>
    <col min="6" max="6" width="14.44140625" style="19" customWidth="1"/>
    <col min="7" max="7" width="10.6640625" style="19" customWidth="1"/>
    <col min="8" max="8" width="11.44140625" style="19" customWidth="1"/>
    <col min="9" max="9" width="11.6640625" style="19" customWidth="1"/>
    <col min="10" max="10" width="9.109375" style="19"/>
    <col min="11" max="11" width="11.109375" style="19" customWidth="1"/>
    <col min="12" max="16384" width="9.109375" style="19"/>
  </cols>
  <sheetData>
    <row r="1" spans="1:11" x14ac:dyDescent="0.25">
      <c r="H1" s="19" t="s">
        <v>29</v>
      </c>
    </row>
    <row r="2" spans="1:11" x14ac:dyDescent="0.25">
      <c r="H2" s="19" t="s">
        <v>1823</v>
      </c>
    </row>
    <row r="3" spans="1:11" ht="5.25" customHeight="1" x14ac:dyDescent="0.25">
      <c r="K3" s="756"/>
    </row>
    <row r="4" spans="1:11" ht="14.4" thickBot="1" x14ac:dyDescent="0.3">
      <c r="A4" s="867" t="s">
        <v>1824</v>
      </c>
      <c r="B4" s="867"/>
      <c r="C4" s="867"/>
      <c r="D4" s="867"/>
      <c r="E4" s="867"/>
      <c r="F4" s="867"/>
      <c r="G4" s="867"/>
      <c r="H4" s="867"/>
      <c r="I4" s="867"/>
      <c r="K4" s="757" t="str">
        <f ca="1">MID(CELL("имяфайла",A1),SEARCH("]",CELL("имяфайла",A1))+1,LEN(CELL("имяфайла",A1)))</f>
        <v>АВК 11</v>
      </c>
    </row>
    <row r="5" spans="1:11" ht="10.5" customHeight="1" x14ac:dyDescent="0.25">
      <c r="F5" s="869" t="s">
        <v>1825</v>
      </c>
      <c r="G5" s="870"/>
      <c r="H5" s="870"/>
      <c r="I5" s="871"/>
      <c r="K5" s="758">
        <f ca="1">RIGHT(K4,LEN(K4)-4)+2</f>
        <v>13</v>
      </c>
    </row>
    <row r="6" spans="1:11" ht="14.4" thickBot="1" x14ac:dyDescent="0.3">
      <c r="F6" s="872"/>
      <c r="G6" s="873"/>
      <c r="H6" s="873"/>
      <c r="I6" s="874"/>
      <c r="K6" s="759"/>
    </row>
    <row r="7" spans="1:11" x14ac:dyDescent="0.25">
      <c r="F7" s="875" t="s">
        <v>1826</v>
      </c>
      <c r="G7" s="875"/>
      <c r="H7" s="875"/>
      <c r="I7" s="875"/>
    </row>
    <row r="8" spans="1:11" ht="141" customHeight="1" x14ac:dyDescent="0.25">
      <c r="A8" s="19" t="s">
        <v>1827</v>
      </c>
      <c r="D8" s="876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876"/>
      <c r="F8" s="876"/>
      <c r="G8" s="876"/>
      <c r="H8" s="876"/>
      <c r="I8" s="876"/>
    </row>
    <row r="9" spans="1:11" x14ac:dyDescent="0.25">
      <c r="A9" s="846" t="s">
        <v>1828</v>
      </c>
      <c r="B9" s="846"/>
      <c r="C9" s="846"/>
      <c r="D9" s="877" t="s">
        <v>956</v>
      </c>
      <c r="E9" s="877"/>
      <c r="F9" s="877"/>
      <c r="G9" s="877"/>
      <c r="H9" s="877"/>
      <c r="I9" s="877"/>
    </row>
    <row r="11" spans="1:11" x14ac:dyDescent="0.25">
      <c r="A11" s="867" t="str">
        <f ca="1">CONCATENATE("АКТ № ",INDIRECT("'Форма журнала'!R"&amp;K5&amp;"C2",0))</f>
        <v>АКТ № 11</v>
      </c>
      <c r="B11" s="867"/>
      <c r="C11" s="867"/>
      <c r="D11" s="867"/>
      <c r="E11" s="867"/>
      <c r="F11" s="867"/>
      <c r="G11" s="867"/>
      <c r="H11" s="867"/>
      <c r="I11" s="867"/>
    </row>
    <row r="12" spans="1:11" x14ac:dyDescent="0.25">
      <c r="A12" s="867" t="s">
        <v>1829</v>
      </c>
      <c r="B12" s="867"/>
      <c r="C12" s="867"/>
      <c r="D12" s="867"/>
      <c r="E12" s="867"/>
      <c r="F12" s="867"/>
      <c r="G12" s="867"/>
      <c r="H12" s="867"/>
      <c r="I12" s="867"/>
    </row>
    <row r="13" spans="1:11" x14ac:dyDescent="0.25">
      <c r="A13" s="847"/>
      <c r="B13" s="847"/>
      <c r="G13" s="868">
        <f ca="1">INDIRECT("'Форма журнала'!R"&amp;K5&amp;"C3",0)</f>
        <v>45453</v>
      </c>
      <c r="H13" s="868"/>
      <c r="I13" s="868"/>
    </row>
    <row r="14" spans="1:11" x14ac:dyDescent="0.25">
      <c r="A14" s="845" t="s">
        <v>1830</v>
      </c>
      <c r="B14" s="845"/>
    </row>
    <row r="15" spans="1:11" x14ac:dyDescent="0.25">
      <c r="A15" s="19" t="s">
        <v>1831</v>
      </c>
      <c r="C15" s="844" t="str">
        <f>'Жвх.к (т)'!B7</f>
        <v>ООО «Электромонтаж-110»</v>
      </c>
      <c r="D15" s="844"/>
      <c r="E15" s="844"/>
      <c r="F15" s="51" t="s">
        <v>1832</v>
      </c>
      <c r="G15" s="51"/>
      <c r="H15" s="51"/>
      <c r="I15" s="51"/>
    </row>
    <row r="16" spans="1:11" x14ac:dyDescent="0.25">
      <c r="C16" s="24" t="s">
        <v>1833</v>
      </c>
    </row>
    <row r="17" spans="1:9" x14ac:dyDescent="0.25">
      <c r="A17" s="19" t="s">
        <v>1834</v>
      </c>
      <c r="C17" s="24"/>
    </row>
    <row r="18" spans="1:9" ht="30.75" customHeight="1" x14ac:dyDescent="0.3">
      <c r="A18" s="866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66"/>
      <c r="C18" s="866"/>
      <c r="D18" s="866"/>
      <c r="E18" s="866"/>
      <c r="F18" s="866"/>
      <c r="G18" s="866"/>
      <c r="H18" s="866"/>
      <c r="I18" s="866"/>
    </row>
    <row r="19" spans="1:9" x14ac:dyDescent="0.25">
      <c r="A19" s="19" t="s">
        <v>1835</v>
      </c>
    </row>
    <row r="20" spans="1:9" x14ac:dyDescent="0.25">
      <c r="B20" s="850" t="str">
        <f>CONCATENATE([1]ПОДПИСИ!B9," ",[1]ПОДПИСИ!C9)</f>
        <v>Начальник участка ООО «Электромонтаж-110» Курбатов А.В.</v>
      </c>
      <c r="C20" s="850"/>
      <c r="D20" s="850"/>
      <c r="E20" s="850"/>
      <c r="F20" s="850"/>
      <c r="G20" s="850"/>
      <c r="H20" s="850"/>
      <c r="I20" s="850"/>
    </row>
    <row r="21" spans="1:9" ht="9" customHeight="1" x14ac:dyDescent="0.25">
      <c r="B21" s="849" t="s">
        <v>1836</v>
      </c>
      <c r="C21" s="849"/>
      <c r="D21" s="849"/>
      <c r="E21" s="849"/>
      <c r="F21" s="849"/>
      <c r="G21" s="849"/>
      <c r="H21" s="849"/>
      <c r="I21" s="849"/>
    </row>
    <row r="22" spans="1:9" ht="30.75" customHeight="1" x14ac:dyDescent="0.25">
      <c r="B22" s="850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850"/>
      <c r="D22" s="850"/>
      <c r="E22" s="850"/>
      <c r="F22" s="850"/>
      <c r="G22" s="850"/>
      <c r="H22" s="850"/>
      <c r="I22" s="850"/>
    </row>
    <row r="23" spans="1:9" ht="11.25" customHeight="1" x14ac:dyDescent="0.25">
      <c r="B23" s="849" t="s">
        <v>1836</v>
      </c>
      <c r="C23" s="849"/>
      <c r="D23" s="849"/>
      <c r="E23" s="849"/>
      <c r="F23" s="849"/>
      <c r="G23" s="849"/>
      <c r="H23" s="849"/>
      <c r="I23" s="849"/>
    </row>
    <row r="24" spans="1:9" x14ac:dyDescent="0.25">
      <c r="B24" s="847"/>
      <c r="C24" s="847"/>
      <c r="D24" s="847"/>
      <c r="E24" s="847"/>
      <c r="F24" s="847"/>
      <c r="G24" s="847"/>
      <c r="H24" s="847"/>
      <c r="I24" s="847"/>
    </row>
    <row r="25" spans="1:9" ht="10.5" customHeight="1" x14ac:dyDescent="0.25">
      <c r="B25" s="849" t="s">
        <v>1836</v>
      </c>
      <c r="C25" s="849"/>
      <c r="D25" s="849"/>
      <c r="E25" s="849"/>
      <c r="F25" s="849"/>
      <c r="G25" s="849"/>
      <c r="H25" s="849"/>
      <c r="I25" s="849"/>
    </row>
    <row r="26" spans="1:9" x14ac:dyDescent="0.25">
      <c r="A26" s="19" t="s">
        <v>1837</v>
      </c>
    </row>
    <row r="27" spans="1:9" ht="44.25" customHeight="1" x14ac:dyDescent="0.25">
      <c r="A27" s="850" t="s">
        <v>1838</v>
      </c>
      <c r="B27" s="850"/>
      <c r="C27" s="850"/>
      <c r="D27" s="850"/>
      <c r="E27" s="850"/>
      <c r="F27" s="850"/>
      <c r="G27" s="850"/>
      <c r="H27" s="850"/>
      <c r="I27" s="850"/>
    </row>
    <row r="28" spans="1:9" x14ac:dyDescent="0.25">
      <c r="A28" s="857" t="s">
        <v>1839</v>
      </c>
      <c r="B28" s="857"/>
      <c r="C28" s="857"/>
      <c r="D28" s="857"/>
      <c r="E28" s="857"/>
      <c r="F28" s="857"/>
      <c r="G28" s="857"/>
      <c r="H28" s="857"/>
      <c r="I28" s="857"/>
    </row>
    <row r="29" spans="1:9" x14ac:dyDescent="0.25">
      <c r="A29" s="865" t="s">
        <v>1840</v>
      </c>
      <c r="B29" s="865"/>
      <c r="C29" s="865"/>
      <c r="D29" s="865"/>
      <c r="E29" s="865"/>
      <c r="F29" s="865"/>
      <c r="G29" s="865"/>
      <c r="H29" s="865"/>
      <c r="I29" s="865"/>
    </row>
    <row r="30" spans="1:9" x14ac:dyDescent="0.25">
      <c r="A30" s="860" t="s">
        <v>1841</v>
      </c>
      <c r="B30" s="860"/>
      <c r="C30" s="860"/>
      <c r="D30" s="860"/>
      <c r="E30" s="860"/>
      <c r="F30" s="860"/>
      <c r="G30" s="860"/>
      <c r="H30" s="860"/>
      <c r="I30" s="860"/>
    </row>
    <row r="31" spans="1:9" x14ac:dyDescent="0.25">
      <c r="A31" s="850" t="str">
        <f ca="1">INDIRECT("'Форма журнала'!R"&amp;K5&amp;"C4",0)</f>
        <v>Силовой масляный трансформатор</v>
      </c>
      <c r="B31" s="850"/>
      <c r="C31" s="850"/>
      <c r="D31" s="850"/>
      <c r="E31" s="850"/>
      <c r="F31" s="850"/>
      <c r="G31" s="850"/>
      <c r="H31" s="850"/>
      <c r="I31" s="850"/>
    </row>
    <row r="32" spans="1:9" x14ac:dyDescent="0.25">
      <c r="A32" s="857" t="s">
        <v>1842</v>
      </c>
      <c r="B32" s="857"/>
      <c r="C32" s="857"/>
      <c r="D32" s="857"/>
      <c r="E32" s="857"/>
      <c r="F32" s="857"/>
      <c r="G32" s="857"/>
      <c r="H32" s="857"/>
      <c r="I32" s="857"/>
    </row>
    <row r="33" spans="1:11" x14ac:dyDescent="0.25">
      <c r="A33" s="863" t="s">
        <v>1843</v>
      </c>
      <c r="B33" s="863"/>
      <c r="C33" s="863"/>
      <c r="D33" s="863"/>
      <c r="E33" s="863"/>
      <c r="F33" s="863"/>
      <c r="G33" s="863"/>
      <c r="H33" s="863"/>
      <c r="I33" s="863"/>
    </row>
    <row r="34" spans="1:11" x14ac:dyDescent="0.25">
      <c r="A34" s="864" t="str">
        <f ca="1">INDIRECT("'Форма журнала'!R"&amp;K5&amp;"C7",0)</f>
        <v>Паспорт №2103660</v>
      </c>
      <c r="B34" s="864"/>
      <c r="C34" s="864"/>
      <c r="D34" s="864"/>
      <c r="E34" s="864"/>
      <c r="F34" s="637" t="s">
        <v>1844</v>
      </c>
      <c r="G34" s="862"/>
      <c r="H34" s="862"/>
      <c r="I34" s="862"/>
    </row>
    <row r="35" spans="1:11" x14ac:dyDescent="0.25">
      <c r="A35" s="857" t="s">
        <v>1845</v>
      </c>
      <c r="B35" s="857"/>
      <c r="C35" s="857"/>
      <c r="D35" s="857"/>
      <c r="E35" s="857"/>
      <c r="F35" s="45"/>
      <c r="G35" s="857" t="s">
        <v>1846</v>
      </c>
      <c r="H35" s="857"/>
      <c r="I35" s="857"/>
    </row>
    <row r="36" spans="1:11" x14ac:dyDescent="0.25">
      <c r="A36" s="860" t="s">
        <v>1847</v>
      </c>
      <c r="B36" s="860"/>
      <c r="C36" s="844" t="str">
        <f ca="1">INDIRECT("'Форма журнала'!R"&amp;K5&amp;"C5",0)</f>
        <v>1 шт.</v>
      </c>
      <c r="D36" s="844"/>
      <c r="E36" s="844"/>
      <c r="F36" s="50" t="s">
        <v>1848</v>
      </c>
      <c r="G36" s="861"/>
      <c r="H36" s="861"/>
      <c r="I36" s="861"/>
    </row>
    <row r="37" spans="1:11" x14ac:dyDescent="0.25">
      <c r="A37" s="45"/>
      <c r="B37" s="45"/>
      <c r="C37" s="857" t="s">
        <v>1849</v>
      </c>
      <c r="D37" s="857"/>
      <c r="E37" s="857"/>
      <c r="F37" s="45"/>
      <c r="G37" s="845" t="s">
        <v>1850</v>
      </c>
      <c r="H37" s="845"/>
      <c r="I37" s="845"/>
    </row>
    <row r="38" spans="1:11" ht="43.5" customHeight="1" x14ac:dyDescent="0.25">
      <c r="A38" s="860" t="s">
        <v>1851</v>
      </c>
      <c r="B38" s="860"/>
      <c r="C38" s="850" t="str">
        <f ca="1">INDIRECT("'Форма журнала'!R"&amp;K5&amp;"C6",0)</f>
        <v>ОАО "МИНСКИЙ ЭЛЕКТРОТЕХНИЧЕСКИЙ ЗАВОД ИМЕНИ В.И. КОЗЛОВА</v>
      </c>
      <c r="D38" s="850"/>
      <c r="E38" s="850"/>
      <c r="F38" s="637" t="s">
        <v>1852</v>
      </c>
      <c r="G38" s="862"/>
      <c r="H38" s="862"/>
      <c r="I38" s="862"/>
      <c r="K38" s="760"/>
    </row>
    <row r="39" spans="1:11" x14ac:dyDescent="0.25">
      <c r="A39" s="638"/>
      <c r="B39" s="638"/>
      <c r="C39" s="857" t="s">
        <v>1853</v>
      </c>
      <c r="D39" s="857"/>
      <c r="E39" s="857"/>
      <c r="F39" s="637"/>
      <c r="G39" s="845" t="s">
        <v>1854</v>
      </c>
      <c r="H39" s="845"/>
      <c r="I39" s="845"/>
    </row>
    <row r="40" spans="1:11" x14ac:dyDescent="0.25">
      <c r="A40" s="638" t="s">
        <v>1855</v>
      </c>
      <c r="B40" s="638"/>
      <c r="C40" s="45"/>
      <c r="D40" s="45"/>
      <c r="E40" s="45"/>
      <c r="F40" s="858" t="s">
        <v>281</v>
      </c>
      <c r="G40" s="858"/>
      <c r="H40" s="858"/>
      <c r="I40" s="858"/>
    </row>
    <row r="41" spans="1:11" x14ac:dyDescent="0.25">
      <c r="F41" s="851" t="s">
        <v>282</v>
      </c>
      <c r="G41" s="851"/>
      <c r="H41" s="851"/>
      <c r="I41" s="851"/>
    </row>
    <row r="42" spans="1:11" x14ac:dyDescent="0.25">
      <c r="A42" s="859" t="s">
        <v>1856</v>
      </c>
      <c r="B42" s="859"/>
      <c r="C42" s="859"/>
      <c r="D42" s="859"/>
      <c r="E42" s="859"/>
      <c r="F42" s="859"/>
      <c r="G42" s="859"/>
      <c r="H42" s="859"/>
      <c r="I42" s="859"/>
    </row>
    <row r="43" spans="1:11" ht="30" customHeight="1" x14ac:dyDescent="0.25">
      <c r="A43" s="854" t="s">
        <v>1857</v>
      </c>
      <c r="B43" s="854"/>
      <c r="C43" s="854"/>
      <c r="D43" s="854"/>
      <c r="E43" s="854" t="s">
        <v>1858</v>
      </c>
      <c r="F43" s="854" t="s">
        <v>1859</v>
      </c>
      <c r="G43" s="854" t="s">
        <v>1860</v>
      </c>
      <c r="H43" s="854" t="s">
        <v>1861</v>
      </c>
      <c r="I43" s="854" t="s">
        <v>1862</v>
      </c>
    </row>
    <row r="44" spans="1:11" ht="32.25" customHeight="1" x14ac:dyDescent="0.25">
      <c r="A44" s="854" t="s">
        <v>1863</v>
      </c>
      <c r="B44" s="854"/>
      <c r="C44" s="854" t="s">
        <v>1864</v>
      </c>
      <c r="D44" s="854"/>
      <c r="E44" s="854"/>
      <c r="F44" s="854"/>
      <c r="G44" s="854"/>
      <c r="H44" s="854"/>
      <c r="I44" s="854"/>
    </row>
    <row r="45" spans="1:11" x14ac:dyDescent="0.25">
      <c r="A45" s="855">
        <v>1</v>
      </c>
      <c r="B45" s="855"/>
      <c r="C45" s="855">
        <v>2</v>
      </c>
      <c r="D45" s="855"/>
      <c r="E45" s="761">
        <v>3</v>
      </c>
      <c r="F45" s="761">
        <v>4</v>
      </c>
      <c r="G45" s="761">
        <v>5</v>
      </c>
      <c r="H45" s="761">
        <v>6</v>
      </c>
      <c r="I45" s="761">
        <v>7</v>
      </c>
    </row>
    <row r="46" spans="1:11" x14ac:dyDescent="0.25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1865</v>
      </c>
    </row>
    <row r="47" spans="1:11" x14ac:dyDescent="0.25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 x14ac:dyDescent="0.25">
      <c r="A48" s="856" t="s">
        <v>1866</v>
      </c>
      <c r="B48" s="856"/>
      <c r="C48" s="856"/>
      <c r="D48" s="856"/>
      <c r="E48" s="856"/>
      <c r="F48" s="856"/>
      <c r="G48" s="856"/>
      <c r="H48" s="856"/>
      <c r="I48" s="856"/>
    </row>
    <row r="49" spans="1:9" x14ac:dyDescent="0.25">
      <c r="A49" s="846" t="s">
        <v>1867</v>
      </c>
      <c r="B49" s="846"/>
      <c r="C49" s="846"/>
      <c r="D49" s="846"/>
      <c r="E49" s="846"/>
      <c r="F49" s="844" t="s">
        <v>1868</v>
      </c>
      <c r="G49" s="844"/>
      <c r="H49" s="844"/>
      <c r="I49" s="844"/>
    </row>
    <row r="50" spans="1:9" ht="10.5" customHeight="1" x14ac:dyDescent="0.25">
      <c r="A50" s="47"/>
      <c r="B50" s="47"/>
      <c r="C50" s="47"/>
      <c r="D50" s="47"/>
      <c r="E50" s="47"/>
      <c r="F50" s="851" t="s">
        <v>1869</v>
      </c>
      <c r="G50" s="851"/>
      <c r="H50" s="851"/>
      <c r="I50" s="851"/>
    </row>
    <row r="51" spans="1:9" ht="15" customHeight="1" x14ac:dyDescent="0.25">
      <c r="A51" s="846" t="s">
        <v>1870</v>
      </c>
      <c r="B51" s="846"/>
      <c r="C51" s="846"/>
      <c r="D51" s="846"/>
      <c r="E51" s="846"/>
      <c r="F51" s="844" t="s">
        <v>1825</v>
      </c>
      <c r="G51" s="844"/>
      <c r="H51" s="844"/>
      <c r="I51" s="844"/>
    </row>
    <row r="52" spans="1:9" ht="12.75" customHeight="1" x14ac:dyDescent="0.25">
      <c r="F52" s="851" t="s">
        <v>1871</v>
      </c>
      <c r="G52" s="851"/>
      <c r="H52" s="851"/>
      <c r="I52" s="851"/>
    </row>
    <row r="53" spans="1:9" x14ac:dyDescent="0.25">
      <c r="A53" s="846" t="s">
        <v>1872</v>
      </c>
      <c r="B53" s="846"/>
      <c r="C53" s="846"/>
      <c r="D53" s="846"/>
      <c r="E53" s="846"/>
      <c r="F53" s="844" t="s">
        <v>1825</v>
      </c>
      <c r="G53" s="844"/>
      <c r="H53" s="844"/>
      <c r="I53" s="844"/>
    </row>
    <row r="54" spans="1:9" ht="11.25" customHeight="1" x14ac:dyDescent="0.25">
      <c r="F54" s="851" t="s">
        <v>1871</v>
      </c>
      <c r="G54" s="851"/>
      <c r="H54" s="851"/>
      <c r="I54" s="851"/>
    </row>
    <row r="55" spans="1:9" x14ac:dyDescent="0.25">
      <c r="A55" s="846" t="s">
        <v>1873</v>
      </c>
      <c r="B55" s="846"/>
      <c r="C55" s="846"/>
      <c r="D55" s="846"/>
      <c r="E55" s="846"/>
      <c r="F55" s="844" t="s">
        <v>1825</v>
      </c>
      <c r="G55" s="844"/>
      <c r="H55" s="844"/>
      <c r="I55" s="844"/>
    </row>
    <row r="56" spans="1:9" ht="10.5" customHeight="1" x14ac:dyDescent="0.25">
      <c r="F56" s="851" t="s">
        <v>1871</v>
      </c>
      <c r="G56" s="851"/>
      <c r="H56" s="851"/>
      <c r="I56" s="851"/>
    </row>
    <row r="57" spans="1:9" ht="15" customHeight="1" x14ac:dyDescent="0.25">
      <c r="A57" s="846" t="s">
        <v>1874</v>
      </c>
      <c r="B57" s="846"/>
      <c r="C57" s="846"/>
      <c r="D57" s="846"/>
      <c r="E57" s="846"/>
      <c r="F57" s="844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844"/>
      <c r="H57" s="844"/>
      <c r="I57" s="844"/>
    </row>
    <row r="58" spans="1:9" ht="9.75" customHeight="1" x14ac:dyDescent="0.25">
      <c r="F58" s="851" t="s">
        <v>1871</v>
      </c>
      <c r="G58" s="851"/>
      <c r="H58" s="851"/>
      <c r="I58" s="851"/>
    </row>
    <row r="59" spans="1:9" x14ac:dyDescent="0.25">
      <c r="A59" s="846" t="s">
        <v>1875</v>
      </c>
      <c r="B59" s="846"/>
      <c r="C59" s="846"/>
      <c r="D59" s="846"/>
      <c r="E59" s="846"/>
      <c r="F59" s="846"/>
      <c r="G59" s="846"/>
      <c r="H59" s="844" t="s">
        <v>1876</v>
      </c>
      <c r="I59" s="844"/>
    </row>
    <row r="60" spans="1:9" x14ac:dyDescent="0.25">
      <c r="H60" s="853" t="s">
        <v>1877</v>
      </c>
      <c r="I60" s="853"/>
    </row>
    <row r="61" spans="1:9" x14ac:dyDescent="0.25">
      <c r="A61" s="19" t="s">
        <v>1878</v>
      </c>
      <c r="B61" s="844" t="s">
        <v>1879</v>
      </c>
      <c r="C61" s="844"/>
      <c r="D61" s="844"/>
      <c r="E61" s="19" t="s">
        <v>1880</v>
      </c>
      <c r="F61" s="844" t="s">
        <v>1881</v>
      </c>
      <c r="G61" s="844"/>
      <c r="H61" s="844"/>
      <c r="I61" s="844"/>
    </row>
    <row r="62" spans="1:9" x14ac:dyDescent="0.25">
      <c r="B62" s="853" t="s">
        <v>1882</v>
      </c>
      <c r="C62" s="853"/>
      <c r="D62" s="853"/>
      <c r="F62" s="851" t="s">
        <v>1883</v>
      </c>
      <c r="G62" s="851"/>
      <c r="H62" s="851"/>
      <c r="I62" s="851"/>
    </row>
    <row r="63" spans="1:9" x14ac:dyDescent="0.25">
      <c r="A63" s="846" t="s">
        <v>1884</v>
      </c>
      <c r="B63" s="846"/>
      <c r="C63" s="846"/>
      <c r="D63" s="846"/>
      <c r="E63" s="846"/>
      <c r="F63" s="846"/>
      <c r="G63" s="846"/>
      <c r="H63" s="846"/>
      <c r="I63" s="846"/>
    </row>
    <row r="64" spans="1:9" x14ac:dyDescent="0.25">
      <c r="A64" s="847"/>
      <c r="B64" s="847"/>
      <c r="C64" s="847"/>
      <c r="D64" s="847"/>
      <c r="E64" s="847"/>
      <c r="F64" s="847"/>
      <c r="G64" s="847"/>
      <c r="H64" s="847"/>
      <c r="I64" s="847"/>
    </row>
    <row r="65" spans="1:9" ht="11.25" customHeight="1" x14ac:dyDescent="0.25">
      <c r="A65" s="851" t="s">
        <v>1885</v>
      </c>
      <c r="B65" s="851"/>
      <c r="C65" s="851"/>
      <c r="D65" s="851"/>
      <c r="E65" s="851"/>
      <c r="F65" s="851"/>
      <c r="G65" s="851"/>
      <c r="H65" s="851"/>
      <c r="I65" s="851"/>
    </row>
    <row r="66" spans="1:9" x14ac:dyDescent="0.25">
      <c r="A66" s="847"/>
      <c r="B66" s="847"/>
      <c r="C66" s="847"/>
      <c r="D66" s="847"/>
      <c r="E66" s="847"/>
      <c r="F66" s="847"/>
      <c r="G66" s="847"/>
      <c r="H66" s="847"/>
      <c r="I66" s="847"/>
    </row>
    <row r="67" spans="1:9" ht="12" customHeight="1" x14ac:dyDescent="0.25">
      <c r="A67" s="851" t="s">
        <v>1886</v>
      </c>
      <c r="B67" s="851"/>
      <c r="C67" s="851"/>
      <c r="D67" s="851"/>
      <c r="E67" s="851"/>
      <c r="F67" s="851"/>
      <c r="G67" s="851"/>
      <c r="H67" s="851"/>
      <c r="I67" s="851"/>
    </row>
    <row r="68" spans="1:9" x14ac:dyDescent="0.25">
      <c r="A68" s="847"/>
      <c r="B68" s="847"/>
      <c r="C68" s="847"/>
      <c r="D68" s="847"/>
      <c r="E68" s="847"/>
      <c r="F68" s="847"/>
      <c r="G68" s="847"/>
      <c r="H68" s="847"/>
      <c r="I68" s="847"/>
    </row>
    <row r="69" spans="1:9" ht="8.25" customHeight="1" x14ac:dyDescent="0.25"/>
    <row r="70" spans="1:9" x14ac:dyDescent="0.25">
      <c r="A70" s="852" t="s">
        <v>1887</v>
      </c>
      <c r="B70" s="852"/>
      <c r="C70" s="852"/>
      <c r="D70" s="852"/>
      <c r="E70" s="847"/>
      <c r="F70" s="847"/>
      <c r="G70" s="847"/>
      <c r="H70" s="847"/>
      <c r="I70" s="847"/>
    </row>
    <row r="71" spans="1:9" ht="12.75" customHeight="1" x14ac:dyDescent="0.25">
      <c r="E71" s="851" t="s">
        <v>1888</v>
      </c>
      <c r="F71" s="851"/>
      <c r="G71" s="851"/>
      <c r="H71" s="851"/>
      <c r="I71" s="851"/>
    </row>
    <row r="73" spans="1:9" ht="28.5" customHeight="1" x14ac:dyDescent="0.25">
      <c r="A73" s="846" t="s">
        <v>1889</v>
      </c>
      <c r="B73" s="846"/>
      <c r="C73" s="850" t="str">
        <f>A18</f>
        <v>Заместитель генерального директора по капитальному  строительству ООО «Электромонтаж-110» Шлёнский С.В.</v>
      </c>
      <c r="D73" s="850"/>
      <c r="E73" s="850"/>
      <c r="F73" s="850"/>
      <c r="G73" s="850"/>
      <c r="H73" s="850"/>
      <c r="I73" s="850"/>
    </row>
    <row r="74" spans="1:9" ht="12" customHeight="1" x14ac:dyDescent="0.25">
      <c r="C74" s="851" t="s">
        <v>1890</v>
      </c>
      <c r="D74" s="851"/>
      <c r="E74" s="851"/>
      <c r="F74" s="851"/>
      <c r="G74" s="851"/>
      <c r="H74" s="851"/>
      <c r="I74" s="851"/>
    </row>
    <row r="76" spans="1:9" x14ac:dyDescent="0.25">
      <c r="A76" s="846" t="s">
        <v>1891</v>
      </c>
      <c r="B76" s="846"/>
      <c r="C76" s="850" t="str">
        <f>B20</f>
        <v>Начальник участка ООО «Электромонтаж-110» Курбатов А.В.</v>
      </c>
      <c r="D76" s="850"/>
      <c r="E76" s="850"/>
      <c r="F76" s="850"/>
      <c r="G76" s="850"/>
      <c r="H76" s="850"/>
      <c r="I76" s="850"/>
    </row>
    <row r="77" spans="1:9" ht="11.25" customHeight="1" x14ac:dyDescent="0.25">
      <c r="C77" s="849" t="s">
        <v>1890</v>
      </c>
      <c r="D77" s="849"/>
      <c r="E77" s="849"/>
      <c r="F77" s="849"/>
      <c r="G77" s="849"/>
      <c r="H77" s="849"/>
      <c r="I77" s="849"/>
    </row>
    <row r="78" spans="1:9" ht="28.5" customHeight="1" x14ac:dyDescent="0.25">
      <c r="C78" s="850" t="str">
        <f>B22</f>
        <v>Заместитель генерального директора по капитальному  строительству ООО «Электромонтаж-110» Шлёнский С.В.</v>
      </c>
      <c r="D78" s="850"/>
      <c r="E78" s="850"/>
      <c r="F78" s="850"/>
      <c r="G78" s="850"/>
      <c r="H78" s="850"/>
      <c r="I78" s="850"/>
    </row>
    <row r="79" spans="1:9" ht="12" customHeight="1" x14ac:dyDescent="0.25">
      <c r="C79" s="849" t="s">
        <v>1890</v>
      </c>
      <c r="D79" s="849"/>
      <c r="E79" s="849"/>
      <c r="F79" s="849"/>
      <c r="G79" s="849"/>
      <c r="H79" s="849"/>
      <c r="I79" s="849"/>
    </row>
    <row r="80" spans="1:9" x14ac:dyDescent="0.25">
      <c r="C80" s="847"/>
      <c r="D80" s="847"/>
      <c r="E80" s="847"/>
      <c r="F80" s="847"/>
      <c r="G80" s="847"/>
      <c r="H80" s="847"/>
      <c r="I80" s="847"/>
    </row>
    <row r="81" spans="1:9" x14ac:dyDescent="0.25">
      <c r="C81" s="849" t="s">
        <v>1890</v>
      </c>
      <c r="D81" s="849"/>
      <c r="E81" s="849"/>
      <c r="F81" s="849"/>
      <c r="G81" s="849"/>
      <c r="H81" s="849"/>
      <c r="I81" s="849"/>
    </row>
    <row r="83" spans="1:9" x14ac:dyDescent="0.25">
      <c r="A83" s="846" t="s">
        <v>1892</v>
      </c>
      <c r="B83" s="846"/>
      <c r="C83" s="846"/>
    </row>
    <row r="84" spans="1:9" x14ac:dyDescent="0.25">
      <c r="A84" s="844" t="str">
        <f>CONCATENATE([1]ПОДПИСИ!B13," ",[1]ПОДПИСИ!C13)</f>
        <v>Инженер отдела строительного контроля АО "ЛЭСР" Величко А.А.</v>
      </c>
      <c r="B84" s="844"/>
      <c r="C84" s="844"/>
      <c r="D84" s="844"/>
      <c r="E84" s="844"/>
      <c r="F84" s="844"/>
      <c r="G84" s="844"/>
      <c r="H84" s="844"/>
      <c r="I84" s="844"/>
    </row>
    <row r="85" spans="1:9" x14ac:dyDescent="0.25">
      <c r="A85" s="845" t="s">
        <v>1890</v>
      </c>
      <c r="B85" s="845"/>
      <c r="C85" s="845"/>
      <c r="D85" s="845"/>
      <c r="E85" s="845"/>
      <c r="F85" s="845"/>
      <c r="G85" s="845"/>
      <c r="H85" s="845"/>
      <c r="I85" s="845"/>
    </row>
    <row r="87" spans="1:9" x14ac:dyDescent="0.25">
      <c r="A87" s="846" t="s">
        <v>1893</v>
      </c>
      <c r="B87" s="846"/>
      <c r="C87" s="847"/>
      <c r="D87" s="847"/>
      <c r="E87" s="847"/>
      <c r="F87" s="847"/>
      <c r="G87" s="847"/>
      <c r="H87" s="847"/>
      <c r="I87" s="847"/>
    </row>
    <row r="88" spans="1:9" x14ac:dyDescent="0.25">
      <c r="A88" s="847"/>
      <c r="B88" s="847"/>
      <c r="C88" s="847"/>
      <c r="D88" s="847"/>
      <c r="E88" s="847"/>
      <c r="F88" s="847"/>
      <c r="G88" s="847"/>
      <c r="H88" s="847"/>
      <c r="I88" s="847"/>
    </row>
    <row r="89" spans="1:9" x14ac:dyDescent="0.25">
      <c r="A89" s="848"/>
      <c r="B89" s="848"/>
      <c r="C89" s="848"/>
      <c r="D89" s="848"/>
      <c r="E89" s="848"/>
      <c r="F89" s="848"/>
      <c r="G89" s="848"/>
      <c r="H89" s="848"/>
      <c r="I89" s="848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F40:I40" xr:uid="{470311B3-DB90-4A78-8ED1-C7687A00FA5D}">
      <formula1>"выполнена, не выполнена"</formula1>
    </dataValidation>
    <dataValidation type="list" allowBlank="1" showInputMessage="1" showErrorMessage="1" sqref="F51:I51 F53:I53 F55:I55" xr:uid="{A87F24CE-BD59-4C61-8612-FAA6D67A0DEF}">
      <formula1>"соответствует, не соотвествует"</formula1>
    </dataValidation>
    <dataValidation type="list" allowBlank="1" showInputMessage="1" showErrorMessage="1" sqref="F49:I49" xr:uid="{34F411E4-D6C9-429F-9DD9-2D87F5C6F8D8}">
      <formula1>"соответствуют, не соотвествуют"</formula1>
    </dataValidation>
    <dataValidation type="list" allowBlank="1" showInputMessage="1" showErrorMessage="1" sqref="H59:I59" xr:uid="{986B105E-AD97-4B13-B567-E3648D36BA44}">
      <formula1>"пригодной, непригодной"</formula1>
    </dataValidation>
    <dataValidation type="list" allowBlank="1" showInputMessage="1" showErrorMessage="1" sqref="B61:D61" xr:uid="{5EA3D05F-DAD4-4F9D-B52F-02CF07B2CDEE}">
      <formula1>"допущена, не допущена"</formula1>
    </dataValidation>
  </dataValidations>
  <pageMargins left="0.25" right="0.25" top="0.75" bottom="0.75" header="0.3" footer="0.3"/>
  <pageSetup paperSize="9" scale="98" orientation="portrait" r:id="rId1"/>
  <rowBreaks count="1" manualBreakCount="1">
    <brk id="39" max="8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E2977-B0E7-4622-BF0F-9AB0B2C1BCE9}">
  <sheetPr>
    <tabColor rgb="FF92D050"/>
  </sheetPr>
  <dimension ref="A1:K89"/>
  <sheetViews>
    <sheetView view="pageBreakPreview" topLeftCell="A49" zoomScale="80" zoomScaleNormal="80" zoomScaleSheetLayoutView="80" workbookViewId="0">
      <selection activeCell="Z49" sqref="Z49"/>
    </sheetView>
  </sheetViews>
  <sheetFormatPr defaultColWidth="9.109375" defaultRowHeight="13.8" x14ac:dyDescent="0.25"/>
  <cols>
    <col min="1" max="1" width="9.109375" style="19"/>
    <col min="2" max="2" width="7.44140625" style="19" customWidth="1"/>
    <col min="3" max="3" width="7.5546875" style="19" customWidth="1"/>
    <col min="4" max="4" width="8.33203125" style="19" customWidth="1"/>
    <col min="5" max="5" width="17.6640625" style="19" customWidth="1"/>
    <col min="6" max="6" width="14.44140625" style="19" customWidth="1"/>
    <col min="7" max="7" width="10.6640625" style="19" customWidth="1"/>
    <col min="8" max="8" width="11.44140625" style="19" customWidth="1"/>
    <col min="9" max="9" width="11.6640625" style="19" customWidth="1"/>
    <col min="10" max="10" width="9.109375" style="19"/>
    <col min="11" max="11" width="11.109375" style="19" customWidth="1"/>
    <col min="12" max="16384" width="9.109375" style="19"/>
  </cols>
  <sheetData>
    <row r="1" spans="1:11" x14ac:dyDescent="0.25">
      <c r="H1" s="19" t="s">
        <v>29</v>
      </c>
    </row>
    <row r="2" spans="1:11" x14ac:dyDescent="0.25">
      <c r="H2" s="19" t="s">
        <v>1823</v>
      </c>
    </row>
    <row r="3" spans="1:11" ht="5.25" customHeight="1" x14ac:dyDescent="0.25">
      <c r="K3" s="756"/>
    </row>
    <row r="4" spans="1:11" ht="14.4" thickBot="1" x14ac:dyDescent="0.3">
      <c r="A4" s="867" t="s">
        <v>1824</v>
      </c>
      <c r="B4" s="867"/>
      <c r="C4" s="867"/>
      <c r="D4" s="867"/>
      <c r="E4" s="867"/>
      <c r="F4" s="867"/>
      <c r="G4" s="867"/>
      <c r="H4" s="867"/>
      <c r="I4" s="867"/>
      <c r="K4" s="757" t="str">
        <f ca="1">MID(CELL("имяфайла",A1),SEARCH("]",CELL("имяфайла",A1))+1,LEN(CELL("имяфайла",A1)))</f>
        <v>АВК 12</v>
      </c>
    </row>
    <row r="5" spans="1:11" ht="10.5" customHeight="1" x14ac:dyDescent="0.25">
      <c r="F5" s="869" t="s">
        <v>1825</v>
      </c>
      <c r="G5" s="870"/>
      <c r="H5" s="870"/>
      <c r="I5" s="871"/>
      <c r="K5" s="758">
        <f ca="1">RIGHT(K4,LEN(K4)-4)+2</f>
        <v>14</v>
      </c>
    </row>
    <row r="6" spans="1:11" ht="14.4" thickBot="1" x14ac:dyDescent="0.3">
      <c r="F6" s="872"/>
      <c r="G6" s="873"/>
      <c r="H6" s="873"/>
      <c r="I6" s="874"/>
      <c r="K6" s="759"/>
    </row>
    <row r="7" spans="1:11" x14ac:dyDescent="0.25">
      <c r="F7" s="875" t="s">
        <v>1826</v>
      </c>
      <c r="G7" s="875"/>
      <c r="H7" s="875"/>
      <c r="I7" s="875"/>
    </row>
    <row r="8" spans="1:11" ht="141" customHeight="1" x14ac:dyDescent="0.25">
      <c r="A8" s="19" t="s">
        <v>1827</v>
      </c>
      <c r="D8" s="876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876"/>
      <c r="F8" s="876"/>
      <c r="G8" s="876"/>
      <c r="H8" s="876"/>
      <c r="I8" s="876"/>
    </row>
    <row r="9" spans="1:11" x14ac:dyDescent="0.25">
      <c r="A9" s="846" t="s">
        <v>1828</v>
      </c>
      <c r="B9" s="846"/>
      <c r="C9" s="846"/>
      <c r="D9" s="877" t="s">
        <v>956</v>
      </c>
      <c r="E9" s="877"/>
      <c r="F9" s="877"/>
      <c r="G9" s="877"/>
      <c r="H9" s="877"/>
      <c r="I9" s="877"/>
    </row>
    <row r="11" spans="1:11" x14ac:dyDescent="0.25">
      <c r="A11" s="867" t="str">
        <f ca="1">CONCATENATE("АКТ № ",INDIRECT("'Форма журнала'!R"&amp;K5&amp;"C2",0))</f>
        <v>АКТ № 12</v>
      </c>
      <c r="B11" s="867"/>
      <c r="C11" s="867"/>
      <c r="D11" s="867"/>
      <c r="E11" s="867"/>
      <c r="F11" s="867"/>
      <c r="G11" s="867"/>
      <c r="H11" s="867"/>
      <c r="I11" s="867"/>
    </row>
    <row r="12" spans="1:11" x14ac:dyDescent="0.25">
      <c r="A12" s="867" t="s">
        <v>1829</v>
      </c>
      <c r="B12" s="867"/>
      <c r="C12" s="867"/>
      <c r="D12" s="867"/>
      <c r="E12" s="867"/>
      <c r="F12" s="867"/>
      <c r="G12" s="867"/>
      <c r="H12" s="867"/>
      <c r="I12" s="867"/>
    </row>
    <row r="13" spans="1:11" x14ac:dyDescent="0.25">
      <c r="A13" s="847"/>
      <c r="B13" s="847"/>
      <c r="G13" s="868">
        <f ca="1">INDIRECT("'Форма журнала'!R"&amp;K5&amp;"C3",0)</f>
        <v>45453</v>
      </c>
      <c r="H13" s="868"/>
      <c r="I13" s="868"/>
    </row>
    <row r="14" spans="1:11" x14ac:dyDescent="0.25">
      <c r="A14" s="845" t="s">
        <v>1830</v>
      </c>
      <c r="B14" s="845"/>
    </row>
    <row r="15" spans="1:11" x14ac:dyDescent="0.25">
      <c r="A15" s="19" t="s">
        <v>1831</v>
      </c>
      <c r="C15" s="844" t="str">
        <f>'Жвх.к (т)'!B7</f>
        <v>ООО «Электромонтаж-110»</v>
      </c>
      <c r="D15" s="844"/>
      <c r="E15" s="844"/>
      <c r="F15" s="51" t="s">
        <v>1832</v>
      </c>
      <c r="G15" s="51"/>
      <c r="H15" s="51"/>
      <c r="I15" s="51"/>
    </row>
    <row r="16" spans="1:11" x14ac:dyDescent="0.25">
      <c r="C16" s="24" t="s">
        <v>1833</v>
      </c>
    </row>
    <row r="17" spans="1:9" x14ac:dyDescent="0.25">
      <c r="A17" s="19" t="s">
        <v>1834</v>
      </c>
      <c r="C17" s="24"/>
    </row>
    <row r="18" spans="1:9" ht="30.75" customHeight="1" x14ac:dyDescent="0.3">
      <c r="A18" s="866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66"/>
      <c r="C18" s="866"/>
      <c r="D18" s="866"/>
      <c r="E18" s="866"/>
      <c r="F18" s="866"/>
      <c r="G18" s="866"/>
      <c r="H18" s="866"/>
      <c r="I18" s="866"/>
    </row>
    <row r="19" spans="1:9" x14ac:dyDescent="0.25">
      <c r="A19" s="19" t="s">
        <v>1835</v>
      </c>
    </row>
    <row r="20" spans="1:9" x14ac:dyDescent="0.25">
      <c r="B20" s="850" t="str">
        <f>CONCATENATE([1]ПОДПИСИ!B9," ",[1]ПОДПИСИ!C9)</f>
        <v>Начальник участка ООО «Электромонтаж-110» Курбатов А.В.</v>
      </c>
      <c r="C20" s="850"/>
      <c r="D20" s="850"/>
      <c r="E20" s="850"/>
      <c r="F20" s="850"/>
      <c r="G20" s="850"/>
      <c r="H20" s="850"/>
      <c r="I20" s="850"/>
    </row>
    <row r="21" spans="1:9" ht="9" customHeight="1" x14ac:dyDescent="0.25">
      <c r="B21" s="849" t="s">
        <v>1836</v>
      </c>
      <c r="C21" s="849"/>
      <c r="D21" s="849"/>
      <c r="E21" s="849"/>
      <c r="F21" s="849"/>
      <c r="G21" s="849"/>
      <c r="H21" s="849"/>
      <c r="I21" s="849"/>
    </row>
    <row r="22" spans="1:9" ht="30.75" customHeight="1" x14ac:dyDescent="0.25">
      <c r="B22" s="850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850"/>
      <c r="D22" s="850"/>
      <c r="E22" s="850"/>
      <c r="F22" s="850"/>
      <c r="G22" s="850"/>
      <c r="H22" s="850"/>
      <c r="I22" s="850"/>
    </row>
    <row r="23" spans="1:9" ht="11.25" customHeight="1" x14ac:dyDescent="0.25">
      <c r="B23" s="849" t="s">
        <v>1836</v>
      </c>
      <c r="C23" s="849"/>
      <c r="D23" s="849"/>
      <c r="E23" s="849"/>
      <c r="F23" s="849"/>
      <c r="G23" s="849"/>
      <c r="H23" s="849"/>
      <c r="I23" s="849"/>
    </row>
    <row r="24" spans="1:9" x14ac:dyDescent="0.25">
      <c r="B24" s="847"/>
      <c r="C24" s="847"/>
      <c r="D24" s="847"/>
      <c r="E24" s="847"/>
      <c r="F24" s="847"/>
      <c r="G24" s="847"/>
      <c r="H24" s="847"/>
      <c r="I24" s="847"/>
    </row>
    <row r="25" spans="1:9" ht="10.5" customHeight="1" x14ac:dyDescent="0.25">
      <c r="B25" s="849" t="s">
        <v>1836</v>
      </c>
      <c r="C25" s="849"/>
      <c r="D25" s="849"/>
      <c r="E25" s="849"/>
      <c r="F25" s="849"/>
      <c r="G25" s="849"/>
      <c r="H25" s="849"/>
      <c r="I25" s="849"/>
    </row>
    <row r="26" spans="1:9" x14ac:dyDescent="0.25">
      <c r="A26" s="19" t="s">
        <v>1837</v>
      </c>
    </row>
    <row r="27" spans="1:9" ht="44.25" customHeight="1" x14ac:dyDescent="0.25">
      <c r="A27" s="850" t="s">
        <v>1838</v>
      </c>
      <c r="B27" s="850"/>
      <c r="C27" s="850"/>
      <c r="D27" s="850"/>
      <c r="E27" s="850"/>
      <c r="F27" s="850"/>
      <c r="G27" s="850"/>
      <c r="H27" s="850"/>
      <c r="I27" s="850"/>
    </row>
    <row r="28" spans="1:9" x14ac:dyDescent="0.25">
      <c r="A28" s="857" t="s">
        <v>1839</v>
      </c>
      <c r="B28" s="857"/>
      <c r="C28" s="857"/>
      <c r="D28" s="857"/>
      <c r="E28" s="857"/>
      <c r="F28" s="857"/>
      <c r="G28" s="857"/>
      <c r="H28" s="857"/>
      <c r="I28" s="857"/>
    </row>
    <row r="29" spans="1:9" x14ac:dyDescent="0.25">
      <c r="A29" s="865" t="s">
        <v>1840</v>
      </c>
      <c r="B29" s="865"/>
      <c r="C29" s="865"/>
      <c r="D29" s="865"/>
      <c r="E29" s="865"/>
      <c r="F29" s="865"/>
      <c r="G29" s="865"/>
      <c r="H29" s="865"/>
      <c r="I29" s="865"/>
    </row>
    <row r="30" spans="1:9" x14ac:dyDescent="0.25">
      <c r="A30" s="860" t="s">
        <v>1841</v>
      </c>
      <c r="B30" s="860"/>
      <c r="C30" s="860"/>
      <c r="D30" s="860"/>
      <c r="E30" s="860"/>
      <c r="F30" s="860"/>
      <c r="G30" s="860"/>
      <c r="H30" s="860"/>
      <c r="I30" s="860"/>
    </row>
    <row r="31" spans="1:9" x14ac:dyDescent="0.25">
      <c r="A31" s="850" t="str">
        <f ca="1">INDIRECT("'Форма журнала'!R"&amp;K5&amp;"C4",0)</f>
        <v>Силовой масляный трансформатор</v>
      </c>
      <c r="B31" s="850"/>
      <c r="C31" s="850"/>
      <c r="D31" s="850"/>
      <c r="E31" s="850"/>
      <c r="F31" s="850"/>
      <c r="G31" s="850"/>
      <c r="H31" s="850"/>
      <c r="I31" s="850"/>
    </row>
    <row r="32" spans="1:9" x14ac:dyDescent="0.25">
      <c r="A32" s="857" t="s">
        <v>1842</v>
      </c>
      <c r="B32" s="857"/>
      <c r="C32" s="857"/>
      <c r="D32" s="857"/>
      <c r="E32" s="857"/>
      <c r="F32" s="857"/>
      <c r="G32" s="857"/>
      <c r="H32" s="857"/>
      <c r="I32" s="857"/>
    </row>
    <row r="33" spans="1:11" x14ac:dyDescent="0.25">
      <c r="A33" s="863" t="s">
        <v>1843</v>
      </c>
      <c r="B33" s="863"/>
      <c r="C33" s="863"/>
      <c r="D33" s="863"/>
      <c r="E33" s="863"/>
      <c r="F33" s="863"/>
      <c r="G33" s="863"/>
      <c r="H33" s="863"/>
      <c r="I33" s="863"/>
    </row>
    <row r="34" spans="1:11" x14ac:dyDescent="0.25">
      <c r="A34" s="864" t="str">
        <f ca="1">INDIRECT("'Форма журнала'!R"&amp;K5&amp;"C7",0)</f>
        <v>Паспорт №21038307</v>
      </c>
      <c r="B34" s="864"/>
      <c r="C34" s="864"/>
      <c r="D34" s="864"/>
      <c r="E34" s="864"/>
      <c r="F34" s="637" t="s">
        <v>1844</v>
      </c>
      <c r="G34" s="862"/>
      <c r="H34" s="862"/>
      <c r="I34" s="862"/>
    </row>
    <row r="35" spans="1:11" x14ac:dyDescent="0.25">
      <c r="A35" s="857" t="s">
        <v>1845</v>
      </c>
      <c r="B35" s="857"/>
      <c r="C35" s="857"/>
      <c r="D35" s="857"/>
      <c r="E35" s="857"/>
      <c r="F35" s="45"/>
      <c r="G35" s="857" t="s">
        <v>1846</v>
      </c>
      <c r="H35" s="857"/>
      <c r="I35" s="857"/>
    </row>
    <row r="36" spans="1:11" x14ac:dyDescent="0.25">
      <c r="A36" s="860" t="s">
        <v>1847</v>
      </c>
      <c r="B36" s="860"/>
      <c r="C36" s="844" t="str">
        <f ca="1">INDIRECT("'Форма журнала'!R"&amp;K5&amp;"C5",0)</f>
        <v>1 шт.</v>
      </c>
      <c r="D36" s="844"/>
      <c r="E36" s="844"/>
      <c r="F36" s="50" t="s">
        <v>1848</v>
      </c>
      <c r="G36" s="861"/>
      <c r="H36" s="861"/>
      <c r="I36" s="861"/>
    </row>
    <row r="37" spans="1:11" x14ac:dyDescent="0.25">
      <c r="A37" s="45"/>
      <c r="B37" s="45"/>
      <c r="C37" s="857" t="s">
        <v>1849</v>
      </c>
      <c r="D37" s="857"/>
      <c r="E37" s="857"/>
      <c r="F37" s="45"/>
      <c r="G37" s="845" t="s">
        <v>1850</v>
      </c>
      <c r="H37" s="845"/>
      <c r="I37" s="845"/>
    </row>
    <row r="38" spans="1:11" ht="43.5" customHeight="1" x14ac:dyDescent="0.25">
      <c r="A38" s="860" t="s">
        <v>1851</v>
      </c>
      <c r="B38" s="860"/>
      <c r="C38" s="850" t="str">
        <f ca="1">INDIRECT("'Форма журнала'!R"&amp;K5&amp;"C6",0)</f>
        <v>ОАО "МИНСКИЙ ЭЛЕКТРОТЕХНИЧЕСКИЙ ЗАВОД ИМЕНИ В.И. КОЗЛОВА</v>
      </c>
      <c r="D38" s="850"/>
      <c r="E38" s="850"/>
      <c r="F38" s="637" t="s">
        <v>1852</v>
      </c>
      <c r="G38" s="862"/>
      <c r="H38" s="862"/>
      <c r="I38" s="862"/>
      <c r="K38" s="760"/>
    </row>
    <row r="39" spans="1:11" x14ac:dyDescent="0.25">
      <c r="A39" s="638"/>
      <c r="B39" s="638"/>
      <c r="C39" s="857" t="s">
        <v>1853</v>
      </c>
      <c r="D39" s="857"/>
      <c r="E39" s="857"/>
      <c r="F39" s="637"/>
      <c r="G39" s="845" t="s">
        <v>1854</v>
      </c>
      <c r="H39" s="845"/>
      <c r="I39" s="845"/>
    </row>
    <row r="40" spans="1:11" x14ac:dyDescent="0.25">
      <c r="A40" s="638" t="s">
        <v>1855</v>
      </c>
      <c r="B40" s="638"/>
      <c r="C40" s="45"/>
      <c r="D40" s="45"/>
      <c r="E40" s="45"/>
      <c r="F40" s="858" t="s">
        <v>281</v>
      </c>
      <c r="G40" s="858"/>
      <c r="H40" s="858"/>
      <c r="I40" s="858"/>
    </row>
    <row r="41" spans="1:11" x14ac:dyDescent="0.25">
      <c r="F41" s="851" t="s">
        <v>282</v>
      </c>
      <c r="G41" s="851"/>
      <c r="H41" s="851"/>
      <c r="I41" s="851"/>
    </row>
    <row r="42" spans="1:11" x14ac:dyDescent="0.25">
      <c r="A42" s="859" t="s">
        <v>1856</v>
      </c>
      <c r="B42" s="859"/>
      <c r="C42" s="859"/>
      <c r="D42" s="859"/>
      <c r="E42" s="859"/>
      <c r="F42" s="859"/>
      <c r="G42" s="859"/>
      <c r="H42" s="859"/>
      <c r="I42" s="859"/>
    </row>
    <row r="43" spans="1:11" ht="30" customHeight="1" x14ac:dyDescent="0.25">
      <c r="A43" s="854" t="s">
        <v>1857</v>
      </c>
      <c r="B43" s="854"/>
      <c r="C43" s="854"/>
      <c r="D43" s="854"/>
      <c r="E43" s="854" t="s">
        <v>1858</v>
      </c>
      <c r="F43" s="854" t="s">
        <v>1859</v>
      </c>
      <c r="G43" s="854" t="s">
        <v>1860</v>
      </c>
      <c r="H43" s="854" t="s">
        <v>1861</v>
      </c>
      <c r="I43" s="854" t="s">
        <v>1862</v>
      </c>
    </row>
    <row r="44" spans="1:11" ht="32.25" customHeight="1" x14ac:dyDescent="0.25">
      <c r="A44" s="854" t="s">
        <v>1863</v>
      </c>
      <c r="B44" s="854"/>
      <c r="C44" s="854" t="s">
        <v>1864</v>
      </c>
      <c r="D44" s="854"/>
      <c r="E44" s="854"/>
      <c r="F44" s="854"/>
      <c r="G44" s="854"/>
      <c r="H44" s="854"/>
      <c r="I44" s="854"/>
    </row>
    <row r="45" spans="1:11" x14ac:dyDescent="0.25">
      <c r="A45" s="855">
        <v>1</v>
      </c>
      <c r="B45" s="855"/>
      <c r="C45" s="855">
        <v>2</v>
      </c>
      <c r="D45" s="855"/>
      <c r="E45" s="761">
        <v>3</v>
      </c>
      <c r="F45" s="761">
        <v>4</v>
      </c>
      <c r="G45" s="761">
        <v>5</v>
      </c>
      <c r="H45" s="761">
        <v>6</v>
      </c>
      <c r="I45" s="761">
        <v>7</v>
      </c>
    </row>
    <row r="46" spans="1:11" x14ac:dyDescent="0.25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1865</v>
      </c>
    </row>
    <row r="47" spans="1:11" x14ac:dyDescent="0.25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 x14ac:dyDescent="0.25">
      <c r="A48" s="856" t="s">
        <v>1866</v>
      </c>
      <c r="B48" s="856"/>
      <c r="C48" s="856"/>
      <c r="D48" s="856"/>
      <c r="E48" s="856"/>
      <c r="F48" s="856"/>
      <c r="G48" s="856"/>
      <c r="H48" s="856"/>
      <c r="I48" s="856"/>
    </row>
    <row r="49" spans="1:9" x14ac:dyDescent="0.25">
      <c r="A49" s="846" t="s">
        <v>1867</v>
      </c>
      <c r="B49" s="846"/>
      <c r="C49" s="846"/>
      <c r="D49" s="846"/>
      <c r="E49" s="846"/>
      <c r="F49" s="844" t="s">
        <v>1868</v>
      </c>
      <c r="G49" s="844"/>
      <c r="H49" s="844"/>
      <c r="I49" s="844"/>
    </row>
    <row r="50" spans="1:9" ht="10.5" customHeight="1" x14ac:dyDescent="0.25">
      <c r="A50" s="47"/>
      <c r="B50" s="47"/>
      <c r="C50" s="47"/>
      <c r="D50" s="47"/>
      <c r="E50" s="47"/>
      <c r="F50" s="851" t="s">
        <v>1869</v>
      </c>
      <c r="G50" s="851"/>
      <c r="H50" s="851"/>
      <c r="I50" s="851"/>
    </row>
    <row r="51" spans="1:9" ht="15" customHeight="1" x14ac:dyDescent="0.25">
      <c r="A51" s="846" t="s">
        <v>1870</v>
      </c>
      <c r="B51" s="846"/>
      <c r="C51" s="846"/>
      <c r="D51" s="846"/>
      <c r="E51" s="846"/>
      <c r="F51" s="844" t="s">
        <v>1825</v>
      </c>
      <c r="G51" s="844"/>
      <c r="H51" s="844"/>
      <c r="I51" s="844"/>
    </row>
    <row r="52" spans="1:9" ht="12.75" customHeight="1" x14ac:dyDescent="0.25">
      <c r="F52" s="851" t="s">
        <v>1871</v>
      </c>
      <c r="G52" s="851"/>
      <c r="H52" s="851"/>
      <c r="I52" s="851"/>
    </row>
    <row r="53" spans="1:9" x14ac:dyDescent="0.25">
      <c r="A53" s="846" t="s">
        <v>1872</v>
      </c>
      <c r="B53" s="846"/>
      <c r="C53" s="846"/>
      <c r="D53" s="846"/>
      <c r="E53" s="846"/>
      <c r="F53" s="844" t="s">
        <v>1825</v>
      </c>
      <c r="G53" s="844"/>
      <c r="H53" s="844"/>
      <c r="I53" s="844"/>
    </row>
    <row r="54" spans="1:9" ht="11.25" customHeight="1" x14ac:dyDescent="0.25">
      <c r="F54" s="851" t="s">
        <v>1871</v>
      </c>
      <c r="G54" s="851"/>
      <c r="H54" s="851"/>
      <c r="I54" s="851"/>
    </row>
    <row r="55" spans="1:9" x14ac:dyDescent="0.25">
      <c r="A55" s="846" t="s">
        <v>1873</v>
      </c>
      <c r="B55" s="846"/>
      <c r="C55" s="846"/>
      <c r="D55" s="846"/>
      <c r="E55" s="846"/>
      <c r="F55" s="844" t="s">
        <v>1825</v>
      </c>
      <c r="G55" s="844"/>
      <c r="H55" s="844"/>
      <c r="I55" s="844"/>
    </row>
    <row r="56" spans="1:9" ht="10.5" customHeight="1" x14ac:dyDescent="0.25">
      <c r="F56" s="851" t="s">
        <v>1871</v>
      </c>
      <c r="G56" s="851"/>
      <c r="H56" s="851"/>
      <c r="I56" s="851"/>
    </row>
    <row r="57" spans="1:9" ht="15" customHeight="1" x14ac:dyDescent="0.25">
      <c r="A57" s="846" t="s">
        <v>1874</v>
      </c>
      <c r="B57" s="846"/>
      <c r="C57" s="846"/>
      <c r="D57" s="846"/>
      <c r="E57" s="846"/>
      <c r="F57" s="844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844"/>
      <c r="H57" s="844"/>
      <c r="I57" s="844"/>
    </row>
    <row r="58" spans="1:9" ht="9.75" customHeight="1" x14ac:dyDescent="0.25">
      <c r="F58" s="851" t="s">
        <v>1871</v>
      </c>
      <c r="G58" s="851"/>
      <c r="H58" s="851"/>
      <c r="I58" s="851"/>
    </row>
    <row r="59" spans="1:9" x14ac:dyDescent="0.25">
      <c r="A59" s="846" t="s">
        <v>1875</v>
      </c>
      <c r="B59" s="846"/>
      <c r="C59" s="846"/>
      <c r="D59" s="846"/>
      <c r="E59" s="846"/>
      <c r="F59" s="846"/>
      <c r="G59" s="846"/>
      <c r="H59" s="844" t="s">
        <v>1876</v>
      </c>
      <c r="I59" s="844"/>
    </row>
    <row r="60" spans="1:9" x14ac:dyDescent="0.25">
      <c r="H60" s="853" t="s">
        <v>1877</v>
      </c>
      <c r="I60" s="853"/>
    </row>
    <row r="61" spans="1:9" x14ac:dyDescent="0.25">
      <c r="A61" s="19" t="s">
        <v>1878</v>
      </c>
      <c r="B61" s="844" t="s">
        <v>1879</v>
      </c>
      <c r="C61" s="844"/>
      <c r="D61" s="844"/>
      <c r="E61" s="19" t="s">
        <v>1880</v>
      </c>
      <c r="F61" s="844" t="s">
        <v>1881</v>
      </c>
      <c r="G61" s="844"/>
      <c r="H61" s="844"/>
      <c r="I61" s="844"/>
    </row>
    <row r="62" spans="1:9" x14ac:dyDescent="0.25">
      <c r="B62" s="853" t="s">
        <v>1882</v>
      </c>
      <c r="C62" s="853"/>
      <c r="D62" s="853"/>
      <c r="F62" s="851" t="s">
        <v>1883</v>
      </c>
      <c r="G62" s="851"/>
      <c r="H62" s="851"/>
      <c r="I62" s="851"/>
    </row>
    <row r="63" spans="1:9" x14ac:dyDescent="0.25">
      <c r="A63" s="846" t="s">
        <v>1884</v>
      </c>
      <c r="B63" s="846"/>
      <c r="C63" s="846"/>
      <c r="D63" s="846"/>
      <c r="E63" s="846"/>
      <c r="F63" s="846"/>
      <c r="G63" s="846"/>
      <c r="H63" s="846"/>
      <c r="I63" s="846"/>
    </row>
    <row r="64" spans="1:9" x14ac:dyDescent="0.25">
      <c r="A64" s="847"/>
      <c r="B64" s="847"/>
      <c r="C64" s="847"/>
      <c r="D64" s="847"/>
      <c r="E64" s="847"/>
      <c r="F64" s="847"/>
      <c r="G64" s="847"/>
      <c r="H64" s="847"/>
      <c r="I64" s="847"/>
    </row>
    <row r="65" spans="1:9" ht="11.25" customHeight="1" x14ac:dyDescent="0.25">
      <c r="A65" s="851" t="s">
        <v>1885</v>
      </c>
      <c r="B65" s="851"/>
      <c r="C65" s="851"/>
      <c r="D65" s="851"/>
      <c r="E65" s="851"/>
      <c r="F65" s="851"/>
      <c r="G65" s="851"/>
      <c r="H65" s="851"/>
      <c r="I65" s="851"/>
    </row>
    <row r="66" spans="1:9" x14ac:dyDescent="0.25">
      <c r="A66" s="847"/>
      <c r="B66" s="847"/>
      <c r="C66" s="847"/>
      <c r="D66" s="847"/>
      <c r="E66" s="847"/>
      <c r="F66" s="847"/>
      <c r="G66" s="847"/>
      <c r="H66" s="847"/>
      <c r="I66" s="847"/>
    </row>
    <row r="67" spans="1:9" ht="12" customHeight="1" x14ac:dyDescent="0.25">
      <c r="A67" s="851" t="s">
        <v>1886</v>
      </c>
      <c r="B67" s="851"/>
      <c r="C67" s="851"/>
      <c r="D67" s="851"/>
      <c r="E67" s="851"/>
      <c r="F67" s="851"/>
      <c r="G67" s="851"/>
      <c r="H67" s="851"/>
      <c r="I67" s="851"/>
    </row>
    <row r="68" spans="1:9" x14ac:dyDescent="0.25">
      <c r="A68" s="847"/>
      <c r="B68" s="847"/>
      <c r="C68" s="847"/>
      <c r="D68" s="847"/>
      <c r="E68" s="847"/>
      <c r="F68" s="847"/>
      <c r="G68" s="847"/>
      <c r="H68" s="847"/>
      <c r="I68" s="847"/>
    </row>
    <row r="69" spans="1:9" ht="8.25" customHeight="1" x14ac:dyDescent="0.25"/>
    <row r="70" spans="1:9" x14ac:dyDescent="0.25">
      <c r="A70" s="852" t="s">
        <v>1887</v>
      </c>
      <c r="B70" s="852"/>
      <c r="C70" s="852"/>
      <c r="D70" s="852"/>
      <c r="E70" s="847"/>
      <c r="F70" s="847"/>
      <c r="G70" s="847"/>
      <c r="H70" s="847"/>
      <c r="I70" s="847"/>
    </row>
    <row r="71" spans="1:9" ht="12.75" customHeight="1" x14ac:dyDescent="0.25">
      <c r="E71" s="851" t="s">
        <v>1888</v>
      </c>
      <c r="F71" s="851"/>
      <c r="G71" s="851"/>
      <c r="H71" s="851"/>
      <c r="I71" s="851"/>
    </row>
    <row r="73" spans="1:9" ht="28.5" customHeight="1" x14ac:dyDescent="0.25">
      <c r="A73" s="846" t="s">
        <v>1889</v>
      </c>
      <c r="B73" s="846"/>
      <c r="C73" s="850" t="str">
        <f>A18</f>
        <v>Заместитель генерального директора по капитальному  строительству ООО «Электромонтаж-110» Шлёнский С.В.</v>
      </c>
      <c r="D73" s="850"/>
      <c r="E73" s="850"/>
      <c r="F73" s="850"/>
      <c r="G73" s="850"/>
      <c r="H73" s="850"/>
      <c r="I73" s="850"/>
    </row>
    <row r="74" spans="1:9" ht="12" customHeight="1" x14ac:dyDescent="0.25">
      <c r="C74" s="851" t="s">
        <v>1890</v>
      </c>
      <c r="D74" s="851"/>
      <c r="E74" s="851"/>
      <c r="F74" s="851"/>
      <c r="G74" s="851"/>
      <c r="H74" s="851"/>
      <c r="I74" s="851"/>
    </row>
    <row r="76" spans="1:9" x14ac:dyDescent="0.25">
      <c r="A76" s="846" t="s">
        <v>1891</v>
      </c>
      <c r="B76" s="846"/>
      <c r="C76" s="850" t="str">
        <f>B20</f>
        <v>Начальник участка ООО «Электромонтаж-110» Курбатов А.В.</v>
      </c>
      <c r="D76" s="850"/>
      <c r="E76" s="850"/>
      <c r="F76" s="850"/>
      <c r="G76" s="850"/>
      <c r="H76" s="850"/>
      <c r="I76" s="850"/>
    </row>
    <row r="77" spans="1:9" ht="11.25" customHeight="1" x14ac:dyDescent="0.25">
      <c r="C77" s="849" t="s">
        <v>1890</v>
      </c>
      <c r="D77" s="849"/>
      <c r="E77" s="849"/>
      <c r="F77" s="849"/>
      <c r="G77" s="849"/>
      <c r="H77" s="849"/>
      <c r="I77" s="849"/>
    </row>
    <row r="78" spans="1:9" ht="28.5" customHeight="1" x14ac:dyDescent="0.25">
      <c r="C78" s="850" t="str">
        <f>B22</f>
        <v>Заместитель генерального директора по капитальному  строительству ООО «Электромонтаж-110» Шлёнский С.В.</v>
      </c>
      <c r="D78" s="850"/>
      <c r="E78" s="850"/>
      <c r="F78" s="850"/>
      <c r="G78" s="850"/>
      <c r="H78" s="850"/>
      <c r="I78" s="850"/>
    </row>
    <row r="79" spans="1:9" ht="12" customHeight="1" x14ac:dyDescent="0.25">
      <c r="C79" s="849" t="s">
        <v>1890</v>
      </c>
      <c r="D79" s="849"/>
      <c r="E79" s="849"/>
      <c r="F79" s="849"/>
      <c r="G79" s="849"/>
      <c r="H79" s="849"/>
      <c r="I79" s="849"/>
    </row>
    <row r="80" spans="1:9" x14ac:dyDescent="0.25">
      <c r="C80" s="847"/>
      <c r="D80" s="847"/>
      <c r="E80" s="847"/>
      <c r="F80" s="847"/>
      <c r="G80" s="847"/>
      <c r="H80" s="847"/>
      <c r="I80" s="847"/>
    </row>
    <row r="81" spans="1:9" x14ac:dyDescent="0.25">
      <c r="C81" s="849" t="s">
        <v>1890</v>
      </c>
      <c r="D81" s="849"/>
      <c r="E81" s="849"/>
      <c r="F81" s="849"/>
      <c r="G81" s="849"/>
      <c r="H81" s="849"/>
      <c r="I81" s="849"/>
    </row>
    <row r="83" spans="1:9" x14ac:dyDescent="0.25">
      <c r="A83" s="846" t="s">
        <v>1892</v>
      </c>
      <c r="B83" s="846"/>
      <c r="C83" s="846"/>
    </row>
    <row r="84" spans="1:9" x14ac:dyDescent="0.25">
      <c r="A84" s="844" t="str">
        <f>CONCATENATE([1]ПОДПИСИ!B13," ",[1]ПОДПИСИ!C13)</f>
        <v>Инженер отдела строительного контроля АО "ЛЭСР" Величко А.А.</v>
      </c>
      <c r="B84" s="844"/>
      <c r="C84" s="844"/>
      <c r="D84" s="844"/>
      <c r="E84" s="844"/>
      <c r="F84" s="844"/>
      <c r="G84" s="844"/>
      <c r="H84" s="844"/>
      <c r="I84" s="844"/>
    </row>
    <row r="85" spans="1:9" x14ac:dyDescent="0.25">
      <c r="A85" s="845" t="s">
        <v>1890</v>
      </c>
      <c r="B85" s="845"/>
      <c r="C85" s="845"/>
      <c r="D85" s="845"/>
      <c r="E85" s="845"/>
      <c r="F85" s="845"/>
      <c r="G85" s="845"/>
      <c r="H85" s="845"/>
      <c r="I85" s="845"/>
    </row>
    <row r="87" spans="1:9" x14ac:dyDescent="0.25">
      <c r="A87" s="846" t="s">
        <v>1893</v>
      </c>
      <c r="B87" s="846"/>
      <c r="C87" s="847"/>
      <c r="D87" s="847"/>
      <c r="E87" s="847"/>
      <c r="F87" s="847"/>
      <c r="G87" s="847"/>
      <c r="H87" s="847"/>
      <c r="I87" s="847"/>
    </row>
    <row r="88" spans="1:9" x14ac:dyDescent="0.25">
      <c r="A88" s="847"/>
      <c r="B88" s="847"/>
      <c r="C88" s="847"/>
      <c r="D88" s="847"/>
      <c r="E88" s="847"/>
      <c r="F88" s="847"/>
      <c r="G88" s="847"/>
      <c r="H88" s="847"/>
      <c r="I88" s="847"/>
    </row>
    <row r="89" spans="1:9" x14ac:dyDescent="0.25">
      <c r="A89" s="848"/>
      <c r="B89" s="848"/>
      <c r="C89" s="848"/>
      <c r="D89" s="848"/>
      <c r="E89" s="848"/>
      <c r="F89" s="848"/>
      <c r="G89" s="848"/>
      <c r="H89" s="848"/>
      <c r="I89" s="848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F40:I40" xr:uid="{E4FD16DF-8629-45CF-B079-9AA927B3AA2E}">
      <formula1>"выполнена, не выполнена"</formula1>
    </dataValidation>
    <dataValidation type="list" allowBlank="1" showInputMessage="1" showErrorMessage="1" sqref="F51:I51 F53:I53 F55:I55" xr:uid="{93AA55D0-6F32-4A55-A434-81E5DCC5F847}">
      <formula1>"соответствует, не соотвествует"</formula1>
    </dataValidation>
    <dataValidation type="list" allowBlank="1" showInputMessage="1" showErrorMessage="1" sqref="F49:I49" xr:uid="{60C2B114-5A47-4892-ABF9-AA25C5B7A712}">
      <formula1>"соответствуют, не соотвествуют"</formula1>
    </dataValidation>
    <dataValidation type="list" allowBlank="1" showInputMessage="1" showErrorMessage="1" sqref="H59:I59" xr:uid="{E43E04D5-8D2E-4948-9BD0-80977BDF3D75}">
      <formula1>"пригодной, непригодной"</formula1>
    </dataValidation>
    <dataValidation type="list" allowBlank="1" showInputMessage="1" showErrorMessage="1" sqref="B61:D61" xr:uid="{69F5E301-B1AE-4A25-83C3-A0CCD2735180}">
      <formula1>"допущена, не допущена"</formula1>
    </dataValidation>
  </dataValidations>
  <pageMargins left="0.25" right="0.25" top="0.75" bottom="0.75" header="0.3" footer="0.3"/>
  <pageSetup paperSize="9" scale="97" orientation="portrait" r:id="rId1"/>
  <rowBreaks count="1" manualBreakCount="1">
    <brk id="39" max="8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8D352-0836-4B99-AA79-32F7EAD2694B}">
  <sheetPr>
    <tabColor rgb="FF92D050"/>
  </sheetPr>
  <dimension ref="A1:K89"/>
  <sheetViews>
    <sheetView view="pageBreakPreview" topLeftCell="A31" zoomScale="80" zoomScaleNormal="80" zoomScaleSheetLayoutView="80" workbookViewId="0">
      <selection activeCell="Z49" sqref="Z49"/>
    </sheetView>
  </sheetViews>
  <sheetFormatPr defaultColWidth="9.109375" defaultRowHeight="13.8" x14ac:dyDescent="0.25"/>
  <cols>
    <col min="1" max="1" width="9.109375" style="19"/>
    <col min="2" max="2" width="7.44140625" style="19" customWidth="1"/>
    <col min="3" max="3" width="7.5546875" style="19" customWidth="1"/>
    <col min="4" max="4" width="8.33203125" style="19" customWidth="1"/>
    <col min="5" max="5" width="17.6640625" style="19" customWidth="1"/>
    <col min="6" max="6" width="14.44140625" style="19" customWidth="1"/>
    <col min="7" max="7" width="10.6640625" style="19" customWidth="1"/>
    <col min="8" max="8" width="11.44140625" style="19" customWidth="1"/>
    <col min="9" max="9" width="11.6640625" style="19" customWidth="1"/>
    <col min="10" max="10" width="9.109375" style="19"/>
    <col min="11" max="11" width="11.109375" style="19" customWidth="1"/>
    <col min="12" max="16384" width="9.109375" style="19"/>
  </cols>
  <sheetData>
    <row r="1" spans="1:11" x14ac:dyDescent="0.25">
      <c r="H1" s="19" t="s">
        <v>29</v>
      </c>
    </row>
    <row r="2" spans="1:11" x14ac:dyDescent="0.25">
      <c r="H2" s="19" t="s">
        <v>1823</v>
      </c>
    </row>
    <row r="3" spans="1:11" ht="5.25" customHeight="1" x14ac:dyDescent="0.25">
      <c r="K3" s="756"/>
    </row>
    <row r="4" spans="1:11" ht="14.4" thickBot="1" x14ac:dyDescent="0.3">
      <c r="A4" s="867" t="s">
        <v>1824</v>
      </c>
      <c r="B4" s="867"/>
      <c r="C4" s="867"/>
      <c r="D4" s="867"/>
      <c r="E4" s="867"/>
      <c r="F4" s="867"/>
      <c r="G4" s="867"/>
      <c r="H4" s="867"/>
      <c r="I4" s="867"/>
      <c r="K4" s="757" t="str">
        <f ca="1">MID(CELL("имяфайла",A1),SEARCH("]",CELL("имяфайла",A1))+1,LEN(CELL("имяфайла",A1)))</f>
        <v>АВК 36</v>
      </c>
    </row>
    <row r="5" spans="1:11" ht="10.5" customHeight="1" x14ac:dyDescent="0.25">
      <c r="F5" s="869" t="s">
        <v>1825</v>
      </c>
      <c r="G5" s="870"/>
      <c r="H5" s="870"/>
      <c r="I5" s="871"/>
      <c r="K5" s="758">
        <f ca="1">RIGHT(K4,LEN(K4)-4)+2</f>
        <v>38</v>
      </c>
    </row>
    <row r="6" spans="1:11" ht="14.4" thickBot="1" x14ac:dyDescent="0.3">
      <c r="F6" s="872"/>
      <c r="G6" s="873"/>
      <c r="H6" s="873"/>
      <c r="I6" s="874"/>
      <c r="K6" s="759"/>
    </row>
    <row r="7" spans="1:11" x14ac:dyDescent="0.25">
      <c r="F7" s="875" t="s">
        <v>1826</v>
      </c>
      <c r="G7" s="875"/>
      <c r="H7" s="875"/>
      <c r="I7" s="875"/>
    </row>
    <row r="8" spans="1:11" ht="141" customHeight="1" x14ac:dyDescent="0.25">
      <c r="A8" s="19" t="s">
        <v>1827</v>
      </c>
      <c r="D8" s="876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876"/>
      <c r="F8" s="876"/>
      <c r="G8" s="876"/>
      <c r="H8" s="876"/>
      <c r="I8" s="876"/>
    </row>
    <row r="9" spans="1:11" x14ac:dyDescent="0.25">
      <c r="A9" s="846" t="s">
        <v>1828</v>
      </c>
      <c r="B9" s="846"/>
      <c r="C9" s="846"/>
      <c r="D9" s="877" t="s">
        <v>956</v>
      </c>
      <c r="E9" s="877"/>
      <c r="F9" s="877"/>
      <c r="G9" s="877"/>
      <c r="H9" s="877"/>
      <c r="I9" s="877"/>
    </row>
    <row r="11" spans="1:11" x14ac:dyDescent="0.25">
      <c r="A11" s="867" t="str">
        <f ca="1">CONCATENATE("АКТ № ",INDIRECT("'Форма журнала'!R"&amp;K5&amp;"C2",0))</f>
        <v>АКТ № 14</v>
      </c>
      <c r="B11" s="867"/>
      <c r="C11" s="867"/>
      <c r="D11" s="867"/>
      <c r="E11" s="867"/>
      <c r="F11" s="867"/>
      <c r="G11" s="867"/>
      <c r="H11" s="867"/>
      <c r="I11" s="867"/>
    </row>
    <row r="12" spans="1:11" x14ac:dyDescent="0.25">
      <c r="A12" s="867" t="s">
        <v>1829</v>
      </c>
      <c r="B12" s="867"/>
      <c r="C12" s="867"/>
      <c r="D12" s="867"/>
      <c r="E12" s="867"/>
      <c r="F12" s="867"/>
      <c r="G12" s="867"/>
      <c r="H12" s="867"/>
      <c r="I12" s="867"/>
    </row>
    <row r="13" spans="1:11" x14ac:dyDescent="0.25">
      <c r="A13" s="847"/>
      <c r="B13" s="847"/>
      <c r="G13" s="868">
        <f ca="1">INDIRECT("'Форма журнала'!R"&amp;K5&amp;"C3",0)</f>
        <v>45458</v>
      </c>
      <c r="H13" s="868"/>
      <c r="I13" s="868"/>
    </row>
    <row r="14" spans="1:11" x14ac:dyDescent="0.25">
      <c r="A14" s="845" t="s">
        <v>1830</v>
      </c>
      <c r="B14" s="845"/>
    </row>
    <row r="15" spans="1:11" x14ac:dyDescent="0.25">
      <c r="A15" s="19" t="s">
        <v>1831</v>
      </c>
      <c r="C15" s="844" t="str">
        <f>'Жвх.к (т)'!B7</f>
        <v>ООО «Электромонтаж-110»</v>
      </c>
      <c r="D15" s="844"/>
      <c r="E15" s="844"/>
      <c r="F15" s="51" t="s">
        <v>1832</v>
      </c>
      <c r="G15" s="51"/>
      <c r="H15" s="51"/>
      <c r="I15" s="51"/>
    </row>
    <row r="16" spans="1:11" x14ac:dyDescent="0.25">
      <c r="C16" s="24" t="s">
        <v>1833</v>
      </c>
    </row>
    <row r="17" spans="1:9" x14ac:dyDescent="0.25">
      <c r="A17" s="19" t="s">
        <v>1834</v>
      </c>
      <c r="C17" s="24"/>
    </row>
    <row r="18" spans="1:9" ht="30.75" customHeight="1" x14ac:dyDescent="0.3">
      <c r="A18" s="866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66"/>
      <c r="C18" s="866"/>
      <c r="D18" s="866"/>
      <c r="E18" s="866"/>
      <c r="F18" s="866"/>
      <c r="G18" s="866"/>
      <c r="H18" s="866"/>
      <c r="I18" s="866"/>
    </row>
    <row r="19" spans="1:9" x14ac:dyDescent="0.25">
      <c r="A19" s="19" t="s">
        <v>1835</v>
      </c>
    </row>
    <row r="20" spans="1:9" x14ac:dyDescent="0.25">
      <c r="B20" s="850" t="str">
        <f>CONCATENATE([1]ПОДПИСИ!B9," ",[1]ПОДПИСИ!C9)</f>
        <v>Начальник участка ООО «Электромонтаж-110» Курбатов А.В.</v>
      </c>
      <c r="C20" s="850"/>
      <c r="D20" s="850"/>
      <c r="E20" s="850"/>
      <c r="F20" s="850"/>
      <c r="G20" s="850"/>
      <c r="H20" s="850"/>
      <c r="I20" s="850"/>
    </row>
    <row r="21" spans="1:9" ht="9" customHeight="1" x14ac:dyDescent="0.25">
      <c r="B21" s="849" t="s">
        <v>1836</v>
      </c>
      <c r="C21" s="849"/>
      <c r="D21" s="849"/>
      <c r="E21" s="849"/>
      <c r="F21" s="849"/>
      <c r="G21" s="849"/>
      <c r="H21" s="849"/>
      <c r="I21" s="849"/>
    </row>
    <row r="22" spans="1:9" ht="30.75" customHeight="1" x14ac:dyDescent="0.25">
      <c r="B22" s="850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850"/>
      <c r="D22" s="850"/>
      <c r="E22" s="850"/>
      <c r="F22" s="850"/>
      <c r="G22" s="850"/>
      <c r="H22" s="850"/>
      <c r="I22" s="850"/>
    </row>
    <row r="23" spans="1:9" ht="11.25" customHeight="1" x14ac:dyDescent="0.25">
      <c r="B23" s="849" t="s">
        <v>1836</v>
      </c>
      <c r="C23" s="849"/>
      <c r="D23" s="849"/>
      <c r="E23" s="849"/>
      <c r="F23" s="849"/>
      <c r="G23" s="849"/>
      <c r="H23" s="849"/>
      <c r="I23" s="849"/>
    </row>
    <row r="24" spans="1:9" x14ac:dyDescent="0.25">
      <c r="B24" s="847"/>
      <c r="C24" s="847"/>
      <c r="D24" s="847"/>
      <c r="E24" s="847"/>
      <c r="F24" s="847"/>
      <c r="G24" s="847"/>
      <c r="H24" s="847"/>
      <c r="I24" s="847"/>
    </row>
    <row r="25" spans="1:9" ht="10.5" customHeight="1" x14ac:dyDescent="0.25">
      <c r="B25" s="849" t="s">
        <v>1836</v>
      </c>
      <c r="C25" s="849"/>
      <c r="D25" s="849"/>
      <c r="E25" s="849"/>
      <c r="F25" s="849"/>
      <c r="G25" s="849"/>
      <c r="H25" s="849"/>
      <c r="I25" s="849"/>
    </row>
    <row r="26" spans="1:9" x14ac:dyDescent="0.25">
      <c r="A26" s="19" t="s">
        <v>1837</v>
      </c>
    </row>
    <row r="27" spans="1:9" ht="44.25" customHeight="1" x14ac:dyDescent="0.25">
      <c r="A27" s="850" t="s">
        <v>1838</v>
      </c>
      <c r="B27" s="850"/>
      <c r="C27" s="850"/>
      <c r="D27" s="850"/>
      <c r="E27" s="850"/>
      <c r="F27" s="850"/>
      <c r="G27" s="850"/>
      <c r="H27" s="850"/>
      <c r="I27" s="850"/>
    </row>
    <row r="28" spans="1:9" x14ac:dyDescent="0.25">
      <c r="A28" s="857" t="s">
        <v>1839</v>
      </c>
      <c r="B28" s="857"/>
      <c r="C28" s="857"/>
      <c r="D28" s="857"/>
      <c r="E28" s="857"/>
      <c r="F28" s="857"/>
      <c r="G28" s="857"/>
      <c r="H28" s="857"/>
      <c r="I28" s="857"/>
    </row>
    <row r="29" spans="1:9" x14ac:dyDescent="0.25">
      <c r="A29" s="865" t="s">
        <v>1840</v>
      </c>
      <c r="B29" s="865"/>
      <c r="C29" s="865"/>
      <c r="D29" s="865"/>
      <c r="E29" s="865"/>
      <c r="F29" s="865"/>
      <c r="G29" s="865"/>
      <c r="H29" s="865"/>
      <c r="I29" s="865"/>
    </row>
    <row r="30" spans="1:9" x14ac:dyDescent="0.25">
      <c r="A30" s="860" t="s">
        <v>1841</v>
      </c>
      <c r="B30" s="860"/>
      <c r="C30" s="860"/>
      <c r="D30" s="860"/>
      <c r="E30" s="860"/>
      <c r="F30" s="860"/>
      <c r="G30" s="860"/>
      <c r="H30" s="860"/>
      <c r="I30" s="860"/>
    </row>
    <row r="31" spans="1:9" x14ac:dyDescent="0.25">
      <c r="A31" s="850" t="str">
        <f ca="1">INDIRECT("'Форма журнала'!R"&amp;K5&amp;"C4",0)</f>
        <v>Провод силовой с алюминиевой жилой и изоляцией из ПВХ пластиката</v>
      </c>
      <c r="B31" s="850"/>
      <c r="C31" s="850"/>
      <c r="D31" s="850"/>
      <c r="E31" s="850"/>
      <c r="F31" s="850"/>
      <c r="G31" s="850"/>
      <c r="H31" s="850"/>
      <c r="I31" s="850"/>
    </row>
    <row r="32" spans="1:9" x14ac:dyDescent="0.25">
      <c r="A32" s="857" t="s">
        <v>1842</v>
      </c>
      <c r="B32" s="857"/>
      <c r="C32" s="857"/>
      <c r="D32" s="857"/>
      <c r="E32" s="857"/>
      <c r="F32" s="857"/>
      <c r="G32" s="857"/>
      <c r="H32" s="857"/>
      <c r="I32" s="857"/>
    </row>
    <row r="33" spans="1:11" x14ac:dyDescent="0.25">
      <c r="A33" s="863" t="s">
        <v>1843</v>
      </c>
      <c r="B33" s="863"/>
      <c r="C33" s="863"/>
      <c r="D33" s="863"/>
      <c r="E33" s="863"/>
      <c r="F33" s="863"/>
      <c r="G33" s="863"/>
      <c r="H33" s="863"/>
      <c r="I33" s="863"/>
    </row>
    <row r="34" spans="1:11" ht="24" customHeight="1" x14ac:dyDescent="0.25">
      <c r="A34" s="864" t="str">
        <f ca="1">INDIRECT("'Форма журнала'!R"&amp;K5&amp;"C7",0)</f>
        <v>Накладная №811</v>
      </c>
      <c r="B34" s="864"/>
      <c r="C34" s="864"/>
      <c r="D34" s="864"/>
      <c r="E34" s="864"/>
      <c r="F34" s="637" t="s">
        <v>1844</v>
      </c>
      <c r="G34" s="862"/>
      <c r="H34" s="862"/>
      <c r="I34" s="862"/>
    </row>
    <row r="35" spans="1:11" x14ac:dyDescent="0.25">
      <c r="A35" s="857" t="s">
        <v>1845</v>
      </c>
      <c r="B35" s="857"/>
      <c r="C35" s="857"/>
      <c r="D35" s="857"/>
      <c r="E35" s="857"/>
      <c r="F35" s="45"/>
      <c r="G35" s="857" t="s">
        <v>1846</v>
      </c>
      <c r="H35" s="857"/>
      <c r="I35" s="857"/>
    </row>
    <row r="36" spans="1:11" x14ac:dyDescent="0.25">
      <c r="A36" s="860" t="s">
        <v>1847</v>
      </c>
      <c r="B36" s="860"/>
      <c r="C36" s="844" t="str">
        <f ca="1">INDIRECT("'Форма журнала'!R"&amp;K5&amp;"C5",0)</f>
        <v>26 м</v>
      </c>
      <c r="D36" s="844"/>
      <c r="E36" s="844"/>
      <c r="F36" s="50" t="s">
        <v>1848</v>
      </c>
      <c r="G36" s="861"/>
      <c r="H36" s="861"/>
      <c r="I36" s="861"/>
    </row>
    <row r="37" spans="1:11" x14ac:dyDescent="0.25">
      <c r="A37" s="45"/>
      <c r="B37" s="45"/>
      <c r="C37" s="857" t="s">
        <v>1849</v>
      </c>
      <c r="D37" s="857"/>
      <c r="E37" s="857"/>
      <c r="F37" s="45"/>
      <c r="G37" s="845" t="s">
        <v>1850</v>
      </c>
      <c r="H37" s="845"/>
      <c r="I37" s="845"/>
    </row>
    <row r="38" spans="1:11" x14ac:dyDescent="0.25">
      <c r="A38" s="860" t="s">
        <v>1851</v>
      </c>
      <c r="B38" s="860"/>
      <c r="C38" s="850" t="str">
        <f ca="1">INDIRECT("'Форма журнала'!R"&amp;K5&amp;"C6",0)</f>
        <v>ООО «Тд «Электротехмонтаж»</v>
      </c>
      <c r="D38" s="850"/>
      <c r="E38" s="850"/>
      <c r="F38" s="637" t="s">
        <v>1852</v>
      </c>
      <c r="G38" s="862"/>
      <c r="H38" s="862"/>
      <c r="I38" s="862"/>
      <c r="K38" s="760"/>
    </row>
    <row r="39" spans="1:11" x14ac:dyDescent="0.25">
      <c r="A39" s="638"/>
      <c r="B39" s="638"/>
      <c r="C39" s="857" t="s">
        <v>1853</v>
      </c>
      <c r="D39" s="857"/>
      <c r="E39" s="857"/>
      <c r="F39" s="637"/>
      <c r="G39" s="845" t="s">
        <v>1854</v>
      </c>
      <c r="H39" s="845"/>
      <c r="I39" s="845"/>
    </row>
    <row r="40" spans="1:11" x14ac:dyDescent="0.25">
      <c r="A40" s="638" t="s">
        <v>1855</v>
      </c>
      <c r="B40" s="638"/>
      <c r="C40" s="45"/>
      <c r="D40" s="45"/>
      <c r="E40" s="45"/>
      <c r="F40" s="858" t="s">
        <v>281</v>
      </c>
      <c r="G40" s="858"/>
      <c r="H40" s="858"/>
      <c r="I40" s="858"/>
    </row>
    <row r="41" spans="1:11" x14ac:dyDescent="0.25">
      <c r="F41" s="851" t="s">
        <v>282</v>
      </c>
      <c r="G41" s="851"/>
      <c r="H41" s="851"/>
      <c r="I41" s="851"/>
    </row>
    <row r="42" spans="1:11" x14ac:dyDescent="0.25">
      <c r="A42" s="859" t="s">
        <v>1856</v>
      </c>
      <c r="B42" s="859"/>
      <c r="C42" s="859"/>
      <c r="D42" s="859"/>
      <c r="E42" s="859"/>
      <c r="F42" s="859"/>
      <c r="G42" s="859"/>
      <c r="H42" s="859"/>
      <c r="I42" s="859"/>
    </row>
    <row r="43" spans="1:11" ht="30" customHeight="1" x14ac:dyDescent="0.25">
      <c r="A43" s="854" t="s">
        <v>1857</v>
      </c>
      <c r="B43" s="854"/>
      <c r="C43" s="854"/>
      <c r="D43" s="854"/>
      <c r="E43" s="854" t="s">
        <v>1858</v>
      </c>
      <c r="F43" s="854" t="s">
        <v>1859</v>
      </c>
      <c r="G43" s="854" t="s">
        <v>1860</v>
      </c>
      <c r="H43" s="854" t="s">
        <v>1861</v>
      </c>
      <c r="I43" s="854" t="s">
        <v>1862</v>
      </c>
    </row>
    <row r="44" spans="1:11" ht="32.25" customHeight="1" x14ac:dyDescent="0.25">
      <c r="A44" s="854" t="s">
        <v>1863</v>
      </c>
      <c r="B44" s="854"/>
      <c r="C44" s="854" t="s">
        <v>1864</v>
      </c>
      <c r="D44" s="854"/>
      <c r="E44" s="854"/>
      <c r="F44" s="854"/>
      <c r="G44" s="854"/>
      <c r="H44" s="854"/>
      <c r="I44" s="854"/>
    </row>
    <row r="45" spans="1:11" x14ac:dyDescent="0.25">
      <c r="A45" s="855">
        <v>1</v>
      </c>
      <c r="B45" s="855"/>
      <c r="C45" s="855">
        <v>2</v>
      </c>
      <c r="D45" s="855"/>
      <c r="E45" s="761">
        <v>3</v>
      </c>
      <c r="F45" s="761">
        <v>4</v>
      </c>
      <c r="G45" s="761">
        <v>5</v>
      </c>
      <c r="H45" s="761">
        <v>6</v>
      </c>
      <c r="I45" s="761">
        <v>7</v>
      </c>
    </row>
    <row r="46" spans="1:11" x14ac:dyDescent="0.25">
      <c r="A46" s="371" t="str">
        <f ca="1">C36</f>
        <v>26 м</v>
      </c>
      <c r="B46" s="371"/>
      <c r="C46" s="371"/>
      <c r="D46" s="371"/>
      <c r="E46" s="371"/>
      <c r="F46" s="371"/>
      <c r="G46" s="371"/>
      <c r="H46" s="371"/>
      <c r="I46" s="371" t="s">
        <v>1865</v>
      </c>
    </row>
    <row r="47" spans="1:11" x14ac:dyDescent="0.25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 x14ac:dyDescent="0.25">
      <c r="A48" s="856" t="s">
        <v>1866</v>
      </c>
      <c r="B48" s="856"/>
      <c r="C48" s="856"/>
      <c r="D48" s="856"/>
      <c r="E48" s="856"/>
      <c r="F48" s="856"/>
      <c r="G48" s="856"/>
      <c r="H48" s="856"/>
      <c r="I48" s="856"/>
    </row>
    <row r="49" spans="1:9" x14ac:dyDescent="0.25">
      <c r="A49" s="846" t="s">
        <v>1867</v>
      </c>
      <c r="B49" s="846"/>
      <c r="C49" s="846"/>
      <c r="D49" s="846"/>
      <c r="E49" s="846"/>
      <c r="F49" s="844" t="s">
        <v>1868</v>
      </c>
      <c r="G49" s="844"/>
      <c r="H49" s="844"/>
      <c r="I49" s="844"/>
    </row>
    <row r="50" spans="1:9" ht="10.5" customHeight="1" x14ac:dyDescent="0.25">
      <c r="A50" s="47"/>
      <c r="B50" s="47"/>
      <c r="C50" s="47"/>
      <c r="D50" s="47"/>
      <c r="E50" s="47"/>
      <c r="F50" s="851" t="s">
        <v>1869</v>
      </c>
      <c r="G50" s="851"/>
      <c r="H50" s="851"/>
      <c r="I50" s="851"/>
    </row>
    <row r="51" spans="1:9" ht="15" customHeight="1" x14ac:dyDescent="0.25">
      <c r="A51" s="846" t="s">
        <v>1870</v>
      </c>
      <c r="B51" s="846"/>
      <c r="C51" s="846"/>
      <c r="D51" s="846"/>
      <c r="E51" s="846"/>
      <c r="F51" s="844" t="s">
        <v>1825</v>
      </c>
      <c r="G51" s="844"/>
      <c r="H51" s="844"/>
      <c r="I51" s="844"/>
    </row>
    <row r="52" spans="1:9" ht="12.75" customHeight="1" x14ac:dyDescent="0.25">
      <c r="F52" s="851" t="s">
        <v>1871</v>
      </c>
      <c r="G52" s="851"/>
      <c r="H52" s="851"/>
      <c r="I52" s="851"/>
    </row>
    <row r="53" spans="1:9" x14ac:dyDescent="0.25">
      <c r="A53" s="846" t="s">
        <v>1872</v>
      </c>
      <c r="B53" s="846"/>
      <c r="C53" s="846"/>
      <c r="D53" s="846"/>
      <c r="E53" s="846"/>
      <c r="F53" s="844" t="s">
        <v>1825</v>
      </c>
      <c r="G53" s="844"/>
      <c r="H53" s="844"/>
      <c r="I53" s="844"/>
    </row>
    <row r="54" spans="1:9" ht="11.25" customHeight="1" x14ac:dyDescent="0.25">
      <c r="F54" s="851" t="s">
        <v>1871</v>
      </c>
      <c r="G54" s="851"/>
      <c r="H54" s="851"/>
      <c r="I54" s="851"/>
    </row>
    <row r="55" spans="1:9" x14ac:dyDescent="0.25">
      <c r="A55" s="846" t="s">
        <v>1873</v>
      </c>
      <c r="B55" s="846"/>
      <c r="C55" s="846"/>
      <c r="D55" s="846"/>
      <c r="E55" s="846"/>
      <c r="F55" s="844" t="s">
        <v>1825</v>
      </c>
      <c r="G55" s="844"/>
      <c r="H55" s="844"/>
      <c r="I55" s="844"/>
    </row>
    <row r="56" spans="1:9" ht="10.5" customHeight="1" x14ac:dyDescent="0.25">
      <c r="F56" s="851" t="s">
        <v>1871</v>
      </c>
      <c r="G56" s="851"/>
      <c r="H56" s="851"/>
      <c r="I56" s="851"/>
    </row>
    <row r="57" spans="1:9" ht="15" customHeight="1" x14ac:dyDescent="0.25">
      <c r="A57" s="846" t="s">
        <v>1874</v>
      </c>
      <c r="B57" s="846"/>
      <c r="C57" s="846"/>
      <c r="D57" s="846"/>
      <c r="E57" s="846"/>
      <c r="F57" s="844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844"/>
      <c r="H57" s="844"/>
      <c r="I57" s="844"/>
    </row>
    <row r="58" spans="1:9" ht="9.75" customHeight="1" x14ac:dyDescent="0.25">
      <c r="F58" s="851" t="s">
        <v>1871</v>
      </c>
      <c r="G58" s="851"/>
      <c r="H58" s="851"/>
      <c r="I58" s="851"/>
    </row>
    <row r="59" spans="1:9" x14ac:dyDescent="0.25">
      <c r="A59" s="846" t="s">
        <v>1875</v>
      </c>
      <c r="B59" s="846"/>
      <c r="C59" s="846"/>
      <c r="D59" s="846"/>
      <c r="E59" s="846"/>
      <c r="F59" s="846"/>
      <c r="G59" s="846"/>
      <c r="H59" s="844" t="s">
        <v>1876</v>
      </c>
      <c r="I59" s="844"/>
    </row>
    <row r="60" spans="1:9" x14ac:dyDescent="0.25">
      <c r="H60" s="853" t="s">
        <v>1877</v>
      </c>
      <c r="I60" s="853"/>
    </row>
    <row r="61" spans="1:9" x14ac:dyDescent="0.25">
      <c r="A61" s="19" t="s">
        <v>1878</v>
      </c>
      <c r="B61" s="844" t="s">
        <v>1879</v>
      </c>
      <c r="C61" s="844"/>
      <c r="D61" s="844"/>
      <c r="E61" s="19" t="s">
        <v>1880</v>
      </c>
      <c r="F61" s="844" t="s">
        <v>1881</v>
      </c>
      <c r="G61" s="844"/>
      <c r="H61" s="844"/>
      <c r="I61" s="844"/>
    </row>
    <row r="62" spans="1:9" x14ac:dyDescent="0.25">
      <c r="B62" s="853" t="s">
        <v>1882</v>
      </c>
      <c r="C62" s="853"/>
      <c r="D62" s="853"/>
      <c r="F62" s="851" t="s">
        <v>1883</v>
      </c>
      <c r="G62" s="851"/>
      <c r="H62" s="851"/>
      <c r="I62" s="851"/>
    </row>
    <row r="63" spans="1:9" x14ac:dyDescent="0.25">
      <c r="A63" s="846" t="s">
        <v>1884</v>
      </c>
      <c r="B63" s="846"/>
      <c r="C63" s="846"/>
      <c r="D63" s="846"/>
      <c r="E63" s="846"/>
      <c r="F63" s="846"/>
      <c r="G63" s="846"/>
      <c r="H63" s="846"/>
      <c r="I63" s="846"/>
    </row>
    <row r="64" spans="1:9" x14ac:dyDescent="0.25">
      <c r="A64" s="847"/>
      <c r="B64" s="847"/>
      <c r="C64" s="847"/>
      <c r="D64" s="847"/>
      <c r="E64" s="847"/>
      <c r="F64" s="847"/>
      <c r="G64" s="847"/>
      <c r="H64" s="847"/>
      <c r="I64" s="847"/>
    </row>
    <row r="65" spans="1:9" ht="11.25" customHeight="1" x14ac:dyDescent="0.25">
      <c r="A65" s="851" t="s">
        <v>1885</v>
      </c>
      <c r="B65" s="851"/>
      <c r="C65" s="851"/>
      <c r="D65" s="851"/>
      <c r="E65" s="851"/>
      <c r="F65" s="851"/>
      <c r="G65" s="851"/>
      <c r="H65" s="851"/>
      <c r="I65" s="851"/>
    </row>
    <row r="66" spans="1:9" x14ac:dyDescent="0.25">
      <c r="A66" s="847"/>
      <c r="B66" s="847"/>
      <c r="C66" s="847"/>
      <c r="D66" s="847"/>
      <c r="E66" s="847"/>
      <c r="F66" s="847"/>
      <c r="G66" s="847"/>
      <c r="H66" s="847"/>
      <c r="I66" s="847"/>
    </row>
    <row r="67" spans="1:9" ht="12" customHeight="1" x14ac:dyDescent="0.25">
      <c r="A67" s="851" t="s">
        <v>1886</v>
      </c>
      <c r="B67" s="851"/>
      <c r="C67" s="851"/>
      <c r="D67" s="851"/>
      <c r="E67" s="851"/>
      <c r="F67" s="851"/>
      <c r="G67" s="851"/>
      <c r="H67" s="851"/>
      <c r="I67" s="851"/>
    </row>
    <row r="68" spans="1:9" x14ac:dyDescent="0.25">
      <c r="A68" s="847"/>
      <c r="B68" s="847"/>
      <c r="C68" s="847"/>
      <c r="D68" s="847"/>
      <c r="E68" s="847"/>
      <c r="F68" s="847"/>
      <c r="G68" s="847"/>
      <c r="H68" s="847"/>
      <c r="I68" s="847"/>
    </row>
    <row r="69" spans="1:9" ht="8.25" customHeight="1" x14ac:dyDescent="0.25"/>
    <row r="70" spans="1:9" x14ac:dyDescent="0.25">
      <c r="A70" s="852" t="s">
        <v>1887</v>
      </c>
      <c r="B70" s="852"/>
      <c r="C70" s="852"/>
      <c r="D70" s="852"/>
      <c r="E70" s="847"/>
      <c r="F70" s="847"/>
      <c r="G70" s="847"/>
      <c r="H70" s="847"/>
      <c r="I70" s="847"/>
    </row>
    <row r="71" spans="1:9" ht="12.75" customHeight="1" x14ac:dyDescent="0.25">
      <c r="E71" s="851" t="s">
        <v>1888</v>
      </c>
      <c r="F71" s="851"/>
      <c r="G71" s="851"/>
      <c r="H71" s="851"/>
      <c r="I71" s="851"/>
    </row>
    <row r="73" spans="1:9" ht="28.5" customHeight="1" x14ac:dyDescent="0.25">
      <c r="A73" s="846" t="s">
        <v>1889</v>
      </c>
      <c r="B73" s="846"/>
      <c r="C73" s="850" t="str">
        <f>A18</f>
        <v>Заместитель генерального директора по капитальному  строительству ООО «Электромонтаж-110» Шлёнский С.В.</v>
      </c>
      <c r="D73" s="850"/>
      <c r="E73" s="850"/>
      <c r="F73" s="850"/>
      <c r="G73" s="850"/>
      <c r="H73" s="850"/>
      <c r="I73" s="850"/>
    </row>
    <row r="74" spans="1:9" ht="12" customHeight="1" x14ac:dyDescent="0.25">
      <c r="C74" s="851" t="s">
        <v>1890</v>
      </c>
      <c r="D74" s="851"/>
      <c r="E74" s="851"/>
      <c r="F74" s="851"/>
      <c r="G74" s="851"/>
      <c r="H74" s="851"/>
      <c r="I74" s="851"/>
    </row>
    <row r="76" spans="1:9" x14ac:dyDescent="0.25">
      <c r="A76" s="846" t="s">
        <v>1891</v>
      </c>
      <c r="B76" s="846"/>
      <c r="C76" s="850" t="str">
        <f>B20</f>
        <v>Начальник участка ООО «Электромонтаж-110» Курбатов А.В.</v>
      </c>
      <c r="D76" s="850"/>
      <c r="E76" s="850"/>
      <c r="F76" s="850"/>
      <c r="G76" s="850"/>
      <c r="H76" s="850"/>
      <c r="I76" s="850"/>
    </row>
    <row r="77" spans="1:9" ht="11.25" customHeight="1" x14ac:dyDescent="0.25">
      <c r="C77" s="849" t="s">
        <v>1890</v>
      </c>
      <c r="D77" s="849"/>
      <c r="E77" s="849"/>
      <c r="F77" s="849"/>
      <c r="G77" s="849"/>
      <c r="H77" s="849"/>
      <c r="I77" s="849"/>
    </row>
    <row r="78" spans="1:9" ht="28.5" customHeight="1" x14ac:dyDescent="0.25">
      <c r="C78" s="850" t="str">
        <f>B22</f>
        <v>Заместитель генерального директора по капитальному  строительству ООО «Электромонтаж-110» Шлёнский С.В.</v>
      </c>
      <c r="D78" s="850"/>
      <c r="E78" s="850"/>
      <c r="F78" s="850"/>
      <c r="G78" s="850"/>
      <c r="H78" s="850"/>
      <c r="I78" s="850"/>
    </row>
    <row r="79" spans="1:9" ht="12" customHeight="1" x14ac:dyDescent="0.25">
      <c r="C79" s="849" t="s">
        <v>1890</v>
      </c>
      <c r="D79" s="849"/>
      <c r="E79" s="849"/>
      <c r="F79" s="849"/>
      <c r="G79" s="849"/>
      <c r="H79" s="849"/>
      <c r="I79" s="849"/>
    </row>
    <row r="80" spans="1:9" x14ac:dyDescent="0.25">
      <c r="C80" s="847"/>
      <c r="D80" s="847"/>
      <c r="E80" s="847"/>
      <c r="F80" s="847"/>
      <c r="G80" s="847"/>
      <c r="H80" s="847"/>
      <c r="I80" s="847"/>
    </row>
    <row r="81" spans="1:9" x14ac:dyDescent="0.25">
      <c r="C81" s="849" t="s">
        <v>1890</v>
      </c>
      <c r="D81" s="849"/>
      <c r="E81" s="849"/>
      <c r="F81" s="849"/>
      <c r="G81" s="849"/>
      <c r="H81" s="849"/>
      <c r="I81" s="849"/>
    </row>
    <row r="83" spans="1:9" x14ac:dyDescent="0.25">
      <c r="A83" s="846" t="s">
        <v>1892</v>
      </c>
      <c r="B83" s="846"/>
      <c r="C83" s="846"/>
    </row>
    <row r="84" spans="1:9" x14ac:dyDescent="0.25">
      <c r="A84" s="844" t="str">
        <f>CONCATENATE([1]ПОДПИСИ!B13," ",[1]ПОДПИСИ!C13)</f>
        <v>Инженер отдела строительного контроля АО "ЛЭСР" Величко А.А.</v>
      </c>
      <c r="B84" s="844"/>
      <c r="C84" s="844"/>
      <c r="D84" s="844"/>
      <c r="E84" s="844"/>
      <c r="F84" s="844"/>
      <c r="G84" s="844"/>
      <c r="H84" s="844"/>
      <c r="I84" s="844"/>
    </row>
    <row r="85" spans="1:9" x14ac:dyDescent="0.25">
      <c r="A85" s="845" t="s">
        <v>1890</v>
      </c>
      <c r="B85" s="845"/>
      <c r="C85" s="845"/>
      <c r="D85" s="845"/>
      <c r="E85" s="845"/>
      <c r="F85" s="845"/>
      <c r="G85" s="845"/>
      <c r="H85" s="845"/>
      <c r="I85" s="845"/>
    </row>
    <row r="87" spans="1:9" x14ac:dyDescent="0.25">
      <c r="A87" s="846" t="s">
        <v>1893</v>
      </c>
      <c r="B87" s="846"/>
      <c r="C87" s="847"/>
      <c r="D87" s="847"/>
      <c r="E87" s="847"/>
      <c r="F87" s="847"/>
      <c r="G87" s="847"/>
      <c r="H87" s="847"/>
      <c r="I87" s="847"/>
    </row>
    <row r="88" spans="1:9" x14ac:dyDescent="0.25">
      <c r="A88" s="847"/>
      <c r="B88" s="847"/>
      <c r="C88" s="847"/>
      <c r="D88" s="847"/>
      <c r="E88" s="847"/>
      <c r="F88" s="847"/>
      <c r="G88" s="847"/>
      <c r="H88" s="847"/>
      <c r="I88" s="847"/>
    </row>
    <row r="89" spans="1:9" x14ac:dyDescent="0.25">
      <c r="A89" s="848"/>
      <c r="B89" s="848"/>
      <c r="C89" s="848"/>
      <c r="D89" s="848"/>
      <c r="E89" s="848"/>
      <c r="F89" s="848"/>
      <c r="G89" s="848"/>
      <c r="H89" s="848"/>
      <c r="I89" s="848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B61:D61" xr:uid="{B3D7C60D-D30F-4395-9CB4-0125C3C47DDC}">
      <formula1>"допущена, не допущена"</formula1>
    </dataValidation>
    <dataValidation type="list" allowBlank="1" showInputMessage="1" showErrorMessage="1" sqref="H59:I59" xr:uid="{A0C1A9FE-AF5D-407D-8D07-2CCDF89592E8}">
      <formula1>"пригодной, непригодной"</formula1>
    </dataValidation>
    <dataValidation type="list" allowBlank="1" showInputMessage="1" showErrorMessage="1" sqref="F49:I49" xr:uid="{281CA2C2-6D99-4327-8EB2-D161C934D223}">
      <formula1>"соответствуют, не соотвествуют"</formula1>
    </dataValidation>
    <dataValidation type="list" allowBlank="1" showInputMessage="1" showErrorMessage="1" sqref="F51:I51 F53:I53 F55:I55" xr:uid="{6EB3D2BA-C267-48F6-A555-EE0BAAFDE709}">
      <formula1>"соответствует, не соотвествует"</formula1>
    </dataValidation>
    <dataValidation type="list" allowBlank="1" showInputMessage="1" showErrorMessage="1" sqref="F40:I40" xr:uid="{9EDEC05D-8CF7-4E50-BC34-F0A116286D5C}">
      <formula1>"выполнена, не выполнена"</formula1>
    </dataValidation>
  </dataValidations>
  <pageMargins left="0.25" right="0.25" top="0.75" bottom="0.75" header="0.3" footer="0.3"/>
  <pageSetup paperSize="9" scale="97" orientation="portrait" r:id="rId1"/>
  <rowBreaks count="1" manualBreakCount="1">
    <brk id="41" max="8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7E485-251C-4D5A-AC2B-C32005EC12B8}">
  <dimension ref="A1:T30"/>
  <sheetViews>
    <sheetView workbookViewId="0">
      <selection activeCell="Z49" sqref="Z49"/>
    </sheetView>
  </sheetViews>
  <sheetFormatPr defaultColWidth="11.44140625" defaultRowHeight="14.4" x14ac:dyDescent="0.3"/>
  <cols>
    <col min="1" max="1" width="11.44140625" style="527"/>
  </cols>
  <sheetData>
    <row r="1" spans="1:20" s="763" customFormat="1" ht="30" customHeight="1" x14ac:dyDescent="0.3">
      <c r="A1" s="762">
        <v>1</v>
      </c>
      <c r="B1" s="879" t="s">
        <v>1894</v>
      </c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  <c r="R1" s="879"/>
      <c r="S1" s="879"/>
      <c r="T1" s="879"/>
    </row>
    <row r="2" spans="1:20" s="763" customFormat="1" ht="30" customHeight="1" x14ac:dyDescent="0.3">
      <c r="A2" s="762">
        <v>2</v>
      </c>
      <c r="B2" s="879" t="s">
        <v>1895</v>
      </c>
      <c r="C2" s="879"/>
      <c r="D2" s="879"/>
      <c r="E2" s="879"/>
      <c r="F2" s="879"/>
      <c r="G2" s="879"/>
      <c r="H2" s="879"/>
      <c r="I2" s="879"/>
      <c r="J2" s="879"/>
      <c r="K2" s="879"/>
      <c r="L2" s="879"/>
      <c r="M2" s="879"/>
      <c r="N2" s="879"/>
      <c r="O2" s="879"/>
      <c r="P2" s="879"/>
      <c r="Q2" s="879"/>
      <c r="R2" s="879"/>
      <c r="S2" s="879"/>
      <c r="T2" s="879"/>
    </row>
    <row r="3" spans="1:20" s="763" customFormat="1" ht="41.25" customHeight="1" x14ac:dyDescent="0.3">
      <c r="A3" s="762">
        <v>3</v>
      </c>
      <c r="B3" s="878" t="s">
        <v>1896</v>
      </c>
      <c r="C3" s="878"/>
      <c r="D3" s="878"/>
      <c r="E3" s="878"/>
      <c r="F3" s="878"/>
      <c r="G3" s="878"/>
      <c r="H3" s="878"/>
      <c r="I3" s="878"/>
      <c r="J3" s="878"/>
      <c r="K3" s="878"/>
      <c r="L3" s="878"/>
      <c r="M3" s="878"/>
      <c r="N3" s="878"/>
      <c r="O3" s="878"/>
      <c r="P3" s="878"/>
      <c r="Q3" s="878"/>
      <c r="R3" s="878"/>
      <c r="S3" s="878"/>
      <c r="T3" s="878"/>
    </row>
    <row r="4" spans="1:20" s="763" customFormat="1" ht="30" customHeight="1" x14ac:dyDescent="0.3">
      <c r="A4" s="762">
        <v>4</v>
      </c>
      <c r="B4" s="879" t="s">
        <v>1897</v>
      </c>
      <c r="C4" s="879"/>
      <c r="D4" s="879"/>
      <c r="E4" s="879"/>
      <c r="F4" s="879"/>
      <c r="G4" s="879"/>
      <c r="H4" s="879"/>
      <c r="I4" s="879"/>
      <c r="J4" s="879"/>
      <c r="K4" s="879"/>
      <c r="L4" s="879"/>
      <c r="M4" s="879"/>
      <c r="N4" s="879"/>
      <c r="O4" s="879"/>
      <c r="P4" s="879"/>
      <c r="Q4" s="879"/>
      <c r="R4" s="879"/>
      <c r="S4" s="879"/>
      <c r="T4" s="879"/>
    </row>
    <row r="5" spans="1:20" s="763" customFormat="1" ht="30" customHeight="1" x14ac:dyDescent="0.3">
      <c r="A5" s="762">
        <v>5</v>
      </c>
      <c r="B5" s="879" t="s">
        <v>1898</v>
      </c>
      <c r="C5" s="879"/>
      <c r="D5" s="879"/>
      <c r="E5" s="879"/>
      <c r="F5" s="879"/>
      <c r="G5" s="879"/>
      <c r="H5" s="879"/>
      <c r="I5" s="879"/>
      <c r="J5" s="879"/>
      <c r="K5" s="879"/>
      <c r="L5" s="879"/>
      <c r="M5" s="879"/>
      <c r="N5" s="879"/>
      <c r="O5" s="879"/>
      <c r="P5" s="879"/>
      <c r="Q5" s="879"/>
      <c r="R5" s="879"/>
      <c r="S5" s="879"/>
      <c r="T5" s="879"/>
    </row>
    <row r="6" spans="1:20" s="763" customFormat="1" ht="60" customHeight="1" x14ac:dyDescent="0.3">
      <c r="A6" s="762">
        <v>6</v>
      </c>
      <c r="B6" s="878" t="s">
        <v>1899</v>
      </c>
      <c r="C6" s="878"/>
      <c r="D6" s="878"/>
      <c r="E6" s="878"/>
      <c r="F6" s="878"/>
      <c r="G6" s="878"/>
      <c r="H6" s="878"/>
      <c r="I6" s="878"/>
      <c r="J6" s="878"/>
      <c r="K6" s="878"/>
      <c r="L6" s="878"/>
      <c r="M6" s="878"/>
      <c r="N6" s="878"/>
      <c r="O6" s="878"/>
      <c r="P6" s="878"/>
      <c r="Q6" s="878"/>
      <c r="R6" s="878"/>
      <c r="S6" s="878"/>
      <c r="T6" s="878"/>
    </row>
    <row r="7" spans="1:20" s="763" customFormat="1" ht="60" customHeight="1" x14ac:dyDescent="0.3">
      <c r="A7" s="762">
        <v>7</v>
      </c>
      <c r="B7" s="878" t="s">
        <v>1900</v>
      </c>
      <c r="C7" s="879"/>
      <c r="D7" s="879"/>
      <c r="E7" s="879"/>
      <c r="F7" s="879"/>
      <c r="G7" s="879"/>
      <c r="H7" s="879"/>
      <c r="I7" s="879"/>
      <c r="J7" s="879"/>
      <c r="K7" s="879"/>
      <c r="L7" s="879"/>
      <c r="M7" s="879"/>
      <c r="N7" s="879"/>
      <c r="O7" s="879"/>
      <c r="P7" s="879"/>
      <c r="Q7" s="879"/>
      <c r="R7" s="879"/>
      <c r="S7" s="879"/>
      <c r="T7" s="879"/>
    </row>
    <row r="8" spans="1:20" s="763" customFormat="1" ht="40.5" customHeight="1" x14ac:dyDescent="0.3">
      <c r="A8" s="762">
        <v>8</v>
      </c>
      <c r="B8" s="878" t="s">
        <v>1901</v>
      </c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8"/>
      <c r="T8" s="878"/>
    </row>
    <row r="9" spans="1:20" s="763" customFormat="1" ht="30" customHeight="1" x14ac:dyDescent="0.3">
      <c r="A9" s="762">
        <v>9</v>
      </c>
      <c r="B9" s="878" t="s">
        <v>1902</v>
      </c>
      <c r="C9" s="879"/>
      <c r="D9" s="879"/>
      <c r="E9" s="879"/>
      <c r="F9" s="879"/>
      <c r="G9" s="879"/>
      <c r="H9" s="879"/>
      <c r="I9" s="879"/>
      <c r="J9" s="879"/>
      <c r="K9" s="879"/>
      <c r="L9" s="879"/>
      <c r="M9" s="879"/>
      <c r="N9" s="879"/>
      <c r="O9" s="879"/>
      <c r="P9" s="879"/>
      <c r="Q9" s="879"/>
      <c r="R9" s="879"/>
      <c r="S9" s="879"/>
      <c r="T9" s="879"/>
    </row>
    <row r="10" spans="1:20" s="763" customFormat="1" ht="30" customHeight="1" x14ac:dyDescent="0.3">
      <c r="A10" s="762">
        <v>10</v>
      </c>
      <c r="B10" s="878" t="s">
        <v>1903</v>
      </c>
      <c r="C10" s="879"/>
      <c r="D10" s="879"/>
      <c r="E10" s="879"/>
      <c r="F10" s="879"/>
      <c r="G10" s="879"/>
      <c r="H10" s="879"/>
      <c r="I10" s="879"/>
      <c r="J10" s="879"/>
      <c r="K10" s="879"/>
      <c r="L10" s="879"/>
      <c r="M10" s="879"/>
      <c r="N10" s="879"/>
      <c r="O10" s="879"/>
      <c r="P10" s="879"/>
      <c r="Q10" s="879"/>
      <c r="R10" s="879"/>
      <c r="S10" s="879"/>
      <c r="T10" s="879"/>
    </row>
    <row r="11" spans="1:20" s="763" customFormat="1" ht="30" customHeight="1" x14ac:dyDescent="0.3">
      <c r="A11" s="880" t="s">
        <v>1904</v>
      </c>
      <c r="B11" s="881"/>
      <c r="C11" s="881"/>
      <c r="D11" s="881"/>
      <c r="E11" s="881"/>
      <c r="F11" s="881"/>
      <c r="G11" s="881"/>
      <c r="H11" s="881"/>
      <c r="I11" s="881"/>
      <c r="J11" s="881"/>
      <c r="K11" s="881"/>
      <c r="L11" s="881"/>
      <c r="M11" s="881"/>
      <c r="N11" s="881"/>
      <c r="O11" s="881"/>
      <c r="P11" s="881"/>
      <c r="Q11" s="881"/>
      <c r="R11" s="881"/>
      <c r="S11" s="881"/>
      <c r="T11" s="881"/>
    </row>
    <row r="12" spans="1:20" s="763" customFormat="1" ht="30" customHeight="1" x14ac:dyDescent="0.3">
      <c r="A12" s="762"/>
    </row>
    <row r="13" spans="1:20" s="763" customFormat="1" ht="30" customHeight="1" x14ac:dyDescent="0.3">
      <c r="A13" s="762"/>
    </row>
    <row r="14" spans="1:20" s="763" customFormat="1" ht="30" customHeight="1" x14ac:dyDescent="0.3">
      <c r="A14" s="762"/>
    </row>
    <row r="15" spans="1:20" s="763" customFormat="1" ht="30" customHeight="1" x14ac:dyDescent="0.3">
      <c r="A15" s="762"/>
    </row>
    <row r="16" spans="1:20" s="763" customFormat="1" ht="30" customHeight="1" x14ac:dyDescent="0.3">
      <c r="A16" s="762"/>
    </row>
    <row r="17" spans="1:1" s="763" customFormat="1" ht="30" customHeight="1" x14ac:dyDescent="0.3">
      <c r="A17" s="762"/>
    </row>
    <row r="18" spans="1:1" s="763" customFormat="1" ht="30" customHeight="1" x14ac:dyDescent="0.3">
      <c r="A18" s="762"/>
    </row>
    <row r="19" spans="1:1" s="763" customFormat="1" ht="30" customHeight="1" x14ac:dyDescent="0.3">
      <c r="A19" s="762"/>
    </row>
    <row r="20" spans="1:1" s="763" customFormat="1" ht="30" customHeight="1" x14ac:dyDescent="0.3">
      <c r="A20" s="762"/>
    </row>
    <row r="21" spans="1:1" s="763" customFormat="1" ht="30" customHeight="1" x14ac:dyDescent="0.3">
      <c r="A21" s="762"/>
    </row>
    <row r="22" spans="1:1" s="763" customFormat="1" ht="30" customHeight="1" x14ac:dyDescent="0.3">
      <c r="A22" s="762"/>
    </row>
    <row r="23" spans="1:1" s="763" customFormat="1" ht="30" customHeight="1" x14ac:dyDescent="0.3">
      <c r="A23" s="762"/>
    </row>
    <row r="24" spans="1:1" s="763" customFormat="1" ht="30" customHeight="1" x14ac:dyDescent="0.3">
      <c r="A24" s="762"/>
    </row>
    <row r="25" spans="1:1" s="765" customFormat="1" ht="30" customHeight="1" x14ac:dyDescent="0.35">
      <c r="A25" s="764"/>
    </row>
    <row r="26" spans="1:1" s="765" customFormat="1" ht="30" customHeight="1" x14ac:dyDescent="0.35">
      <c r="A26" s="764"/>
    </row>
    <row r="27" spans="1:1" s="765" customFormat="1" ht="30" customHeight="1" x14ac:dyDescent="0.35">
      <c r="A27" s="764"/>
    </row>
    <row r="28" spans="1:1" s="765" customFormat="1" ht="30" customHeight="1" x14ac:dyDescent="0.35">
      <c r="A28" s="764"/>
    </row>
    <row r="29" spans="1:1" s="765" customFormat="1" ht="30" customHeight="1" x14ac:dyDescent="0.35">
      <c r="A29" s="764"/>
    </row>
    <row r="30" spans="1:1" s="765" customFormat="1" ht="30" customHeight="1" x14ac:dyDescent="0.35">
      <c r="A30" s="764"/>
    </row>
  </sheetData>
  <mergeCells count="11">
    <mergeCell ref="B6:T6"/>
    <mergeCell ref="B1:T1"/>
    <mergeCell ref="B2:T2"/>
    <mergeCell ref="B3:T3"/>
    <mergeCell ref="B4:T4"/>
    <mergeCell ref="B5:T5"/>
    <mergeCell ref="B7:T7"/>
    <mergeCell ref="B8:T8"/>
    <mergeCell ref="B9:T9"/>
    <mergeCell ref="B10:T10"/>
    <mergeCell ref="A11:T1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91758-ECAE-4290-BA28-664F73561645}">
  <dimension ref="A1"/>
  <sheetViews>
    <sheetView topLeftCell="A31" zoomScale="70" zoomScaleNormal="70" workbookViewId="0">
      <selection activeCell="Z49" sqref="Z49"/>
    </sheetView>
  </sheetViews>
  <sheetFormatPr defaultColWidth="11.44140625" defaultRowHeight="14.4" x14ac:dyDescent="0.3"/>
  <sheetData/>
  <pageMargins left="0.70866141732283472" right="0.70866141732283472" top="0.74803149606299213" bottom="0.74803149606299213" header="0.31496062992125984" footer="0.31496062992125984"/>
  <pageSetup paperSize="9" scale="50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66"/>
  <sheetViews>
    <sheetView view="pageBreakPreview" topLeftCell="A11" zoomScale="70" zoomScaleNormal="70" zoomScaleSheetLayoutView="70" workbookViewId="0">
      <selection activeCell="J12" sqref="J12"/>
    </sheetView>
  </sheetViews>
  <sheetFormatPr defaultRowHeight="13.2" x14ac:dyDescent="0.3"/>
  <cols>
    <col min="1" max="1" width="10.33203125" style="101" customWidth="1"/>
    <col min="2" max="2" width="9.5546875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8" customWidth="1"/>
    <col min="14" max="14" width="39.6640625" style="33" customWidth="1"/>
    <col min="15" max="15" width="7.88671875" style="108" customWidth="1"/>
    <col min="16" max="18" width="15.6640625" style="33" customWidth="1"/>
    <col min="19" max="19" width="10.6640625" style="33" customWidth="1"/>
    <col min="20" max="20" width="24.109375" style="33" customWidth="1"/>
    <col min="21" max="21" width="17.6640625" style="33" customWidth="1"/>
    <col min="22" max="23" width="10.6640625" style="33" customWidth="1"/>
    <col min="24" max="45" width="2.6640625" style="33" customWidth="1"/>
    <col min="46" max="259" width="9.109375" style="33"/>
    <col min="260" max="260" width="3.44140625" style="33" customWidth="1"/>
    <col min="261" max="261" width="27.109375" style="33" customWidth="1"/>
    <col min="262" max="262" width="11.5546875" style="33" customWidth="1"/>
    <col min="263" max="263" width="12.1093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33203125" style="33" customWidth="1"/>
    <col min="268" max="268" width="11" style="33" customWidth="1"/>
    <col min="269" max="269" width="23" style="33" customWidth="1"/>
    <col min="270" max="270" width="18.88671875" style="33" customWidth="1"/>
    <col min="271" max="301" width="2.6640625" style="33" customWidth="1"/>
    <col min="302" max="515" width="9.109375" style="33"/>
    <col min="516" max="516" width="3.44140625" style="33" customWidth="1"/>
    <col min="517" max="517" width="27.109375" style="33" customWidth="1"/>
    <col min="518" max="518" width="11.5546875" style="33" customWidth="1"/>
    <col min="519" max="519" width="12.1093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33203125" style="33" customWidth="1"/>
    <col min="524" max="524" width="11" style="33" customWidth="1"/>
    <col min="525" max="525" width="23" style="33" customWidth="1"/>
    <col min="526" max="526" width="18.88671875" style="33" customWidth="1"/>
    <col min="527" max="557" width="2.6640625" style="33" customWidth="1"/>
    <col min="558" max="771" width="9.109375" style="33"/>
    <col min="772" max="772" width="3.44140625" style="33" customWidth="1"/>
    <col min="773" max="773" width="27.109375" style="33" customWidth="1"/>
    <col min="774" max="774" width="11.5546875" style="33" customWidth="1"/>
    <col min="775" max="775" width="12.1093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33203125" style="33" customWidth="1"/>
    <col min="780" max="780" width="11" style="33" customWidth="1"/>
    <col min="781" max="781" width="23" style="33" customWidth="1"/>
    <col min="782" max="782" width="18.88671875" style="33" customWidth="1"/>
    <col min="783" max="813" width="2.6640625" style="33" customWidth="1"/>
    <col min="814" max="1027" width="9.109375" style="33"/>
    <col min="1028" max="1028" width="3.44140625" style="33" customWidth="1"/>
    <col min="1029" max="1029" width="27.109375" style="33" customWidth="1"/>
    <col min="1030" max="1030" width="11.5546875" style="33" customWidth="1"/>
    <col min="1031" max="1031" width="12.1093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33203125" style="33" customWidth="1"/>
    <col min="1036" max="1036" width="11" style="33" customWidth="1"/>
    <col min="1037" max="1037" width="23" style="33" customWidth="1"/>
    <col min="1038" max="1038" width="18.88671875" style="33" customWidth="1"/>
    <col min="1039" max="1069" width="2.6640625" style="33" customWidth="1"/>
    <col min="1070" max="1283" width="9.109375" style="33"/>
    <col min="1284" max="1284" width="3.44140625" style="33" customWidth="1"/>
    <col min="1285" max="1285" width="27.109375" style="33" customWidth="1"/>
    <col min="1286" max="1286" width="11.5546875" style="33" customWidth="1"/>
    <col min="1287" max="1287" width="12.1093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33203125" style="33" customWidth="1"/>
    <col min="1292" max="1292" width="11" style="33" customWidth="1"/>
    <col min="1293" max="1293" width="23" style="33" customWidth="1"/>
    <col min="1294" max="1294" width="18.88671875" style="33" customWidth="1"/>
    <col min="1295" max="1325" width="2.6640625" style="33" customWidth="1"/>
    <col min="1326" max="1539" width="9.109375" style="33"/>
    <col min="1540" max="1540" width="3.44140625" style="33" customWidth="1"/>
    <col min="1541" max="1541" width="27.109375" style="33" customWidth="1"/>
    <col min="1542" max="1542" width="11.5546875" style="33" customWidth="1"/>
    <col min="1543" max="1543" width="12.1093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33203125" style="33" customWidth="1"/>
    <col min="1548" max="1548" width="11" style="33" customWidth="1"/>
    <col min="1549" max="1549" width="23" style="33" customWidth="1"/>
    <col min="1550" max="1550" width="18.88671875" style="33" customWidth="1"/>
    <col min="1551" max="1581" width="2.6640625" style="33" customWidth="1"/>
    <col min="1582" max="1795" width="9.109375" style="33"/>
    <col min="1796" max="1796" width="3.44140625" style="33" customWidth="1"/>
    <col min="1797" max="1797" width="27.109375" style="33" customWidth="1"/>
    <col min="1798" max="1798" width="11.5546875" style="33" customWidth="1"/>
    <col min="1799" max="1799" width="12.1093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33203125" style="33" customWidth="1"/>
    <col min="1804" max="1804" width="11" style="33" customWidth="1"/>
    <col min="1805" max="1805" width="23" style="33" customWidth="1"/>
    <col min="1806" max="1806" width="18.88671875" style="33" customWidth="1"/>
    <col min="1807" max="1837" width="2.6640625" style="33" customWidth="1"/>
    <col min="1838" max="2051" width="9.109375" style="33"/>
    <col min="2052" max="2052" width="3.44140625" style="33" customWidth="1"/>
    <col min="2053" max="2053" width="27.109375" style="33" customWidth="1"/>
    <col min="2054" max="2054" width="11.5546875" style="33" customWidth="1"/>
    <col min="2055" max="2055" width="12.1093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33203125" style="33" customWidth="1"/>
    <col min="2060" max="2060" width="11" style="33" customWidth="1"/>
    <col min="2061" max="2061" width="23" style="33" customWidth="1"/>
    <col min="2062" max="2062" width="18.88671875" style="33" customWidth="1"/>
    <col min="2063" max="2093" width="2.6640625" style="33" customWidth="1"/>
    <col min="2094" max="2307" width="9.109375" style="33"/>
    <col min="2308" max="2308" width="3.44140625" style="33" customWidth="1"/>
    <col min="2309" max="2309" width="27.109375" style="33" customWidth="1"/>
    <col min="2310" max="2310" width="11.5546875" style="33" customWidth="1"/>
    <col min="2311" max="2311" width="12.1093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33203125" style="33" customWidth="1"/>
    <col min="2316" max="2316" width="11" style="33" customWidth="1"/>
    <col min="2317" max="2317" width="23" style="33" customWidth="1"/>
    <col min="2318" max="2318" width="18.88671875" style="33" customWidth="1"/>
    <col min="2319" max="2349" width="2.6640625" style="33" customWidth="1"/>
    <col min="2350" max="2563" width="9.109375" style="33"/>
    <col min="2564" max="2564" width="3.44140625" style="33" customWidth="1"/>
    <col min="2565" max="2565" width="27.109375" style="33" customWidth="1"/>
    <col min="2566" max="2566" width="11.5546875" style="33" customWidth="1"/>
    <col min="2567" max="2567" width="12.1093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33203125" style="33" customWidth="1"/>
    <col min="2572" max="2572" width="11" style="33" customWidth="1"/>
    <col min="2573" max="2573" width="23" style="33" customWidth="1"/>
    <col min="2574" max="2574" width="18.88671875" style="33" customWidth="1"/>
    <col min="2575" max="2605" width="2.6640625" style="33" customWidth="1"/>
    <col min="2606" max="2819" width="9.109375" style="33"/>
    <col min="2820" max="2820" width="3.44140625" style="33" customWidth="1"/>
    <col min="2821" max="2821" width="27.109375" style="33" customWidth="1"/>
    <col min="2822" max="2822" width="11.5546875" style="33" customWidth="1"/>
    <col min="2823" max="2823" width="12.1093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33203125" style="33" customWidth="1"/>
    <col min="2828" max="2828" width="11" style="33" customWidth="1"/>
    <col min="2829" max="2829" width="23" style="33" customWidth="1"/>
    <col min="2830" max="2830" width="18.88671875" style="33" customWidth="1"/>
    <col min="2831" max="2861" width="2.6640625" style="33" customWidth="1"/>
    <col min="2862" max="3075" width="9.109375" style="33"/>
    <col min="3076" max="3076" width="3.44140625" style="33" customWidth="1"/>
    <col min="3077" max="3077" width="27.109375" style="33" customWidth="1"/>
    <col min="3078" max="3078" width="11.5546875" style="33" customWidth="1"/>
    <col min="3079" max="3079" width="12.1093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33203125" style="33" customWidth="1"/>
    <col min="3084" max="3084" width="11" style="33" customWidth="1"/>
    <col min="3085" max="3085" width="23" style="33" customWidth="1"/>
    <col min="3086" max="3086" width="18.88671875" style="33" customWidth="1"/>
    <col min="3087" max="3117" width="2.6640625" style="33" customWidth="1"/>
    <col min="3118" max="3331" width="9.109375" style="33"/>
    <col min="3332" max="3332" width="3.44140625" style="33" customWidth="1"/>
    <col min="3333" max="3333" width="27.109375" style="33" customWidth="1"/>
    <col min="3334" max="3334" width="11.5546875" style="33" customWidth="1"/>
    <col min="3335" max="3335" width="12.1093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33203125" style="33" customWidth="1"/>
    <col min="3340" max="3340" width="11" style="33" customWidth="1"/>
    <col min="3341" max="3341" width="23" style="33" customWidth="1"/>
    <col min="3342" max="3342" width="18.88671875" style="33" customWidth="1"/>
    <col min="3343" max="3373" width="2.6640625" style="33" customWidth="1"/>
    <col min="3374" max="3587" width="9.109375" style="33"/>
    <col min="3588" max="3588" width="3.44140625" style="33" customWidth="1"/>
    <col min="3589" max="3589" width="27.109375" style="33" customWidth="1"/>
    <col min="3590" max="3590" width="11.5546875" style="33" customWidth="1"/>
    <col min="3591" max="3591" width="12.1093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33203125" style="33" customWidth="1"/>
    <col min="3596" max="3596" width="11" style="33" customWidth="1"/>
    <col min="3597" max="3597" width="23" style="33" customWidth="1"/>
    <col min="3598" max="3598" width="18.88671875" style="33" customWidth="1"/>
    <col min="3599" max="3629" width="2.6640625" style="33" customWidth="1"/>
    <col min="3630" max="3843" width="9.109375" style="33"/>
    <col min="3844" max="3844" width="3.44140625" style="33" customWidth="1"/>
    <col min="3845" max="3845" width="27.109375" style="33" customWidth="1"/>
    <col min="3846" max="3846" width="11.5546875" style="33" customWidth="1"/>
    <col min="3847" max="3847" width="12.1093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33203125" style="33" customWidth="1"/>
    <col min="3852" max="3852" width="11" style="33" customWidth="1"/>
    <col min="3853" max="3853" width="23" style="33" customWidth="1"/>
    <col min="3854" max="3854" width="18.88671875" style="33" customWidth="1"/>
    <col min="3855" max="3885" width="2.6640625" style="33" customWidth="1"/>
    <col min="3886" max="4099" width="9.109375" style="33"/>
    <col min="4100" max="4100" width="3.44140625" style="33" customWidth="1"/>
    <col min="4101" max="4101" width="27.109375" style="33" customWidth="1"/>
    <col min="4102" max="4102" width="11.5546875" style="33" customWidth="1"/>
    <col min="4103" max="4103" width="12.1093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33203125" style="33" customWidth="1"/>
    <col min="4108" max="4108" width="11" style="33" customWidth="1"/>
    <col min="4109" max="4109" width="23" style="33" customWidth="1"/>
    <col min="4110" max="4110" width="18.88671875" style="33" customWidth="1"/>
    <col min="4111" max="4141" width="2.6640625" style="33" customWidth="1"/>
    <col min="4142" max="4355" width="9.109375" style="33"/>
    <col min="4356" max="4356" width="3.44140625" style="33" customWidth="1"/>
    <col min="4357" max="4357" width="27.109375" style="33" customWidth="1"/>
    <col min="4358" max="4358" width="11.5546875" style="33" customWidth="1"/>
    <col min="4359" max="4359" width="12.1093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33203125" style="33" customWidth="1"/>
    <col min="4364" max="4364" width="11" style="33" customWidth="1"/>
    <col min="4365" max="4365" width="23" style="33" customWidth="1"/>
    <col min="4366" max="4366" width="18.88671875" style="33" customWidth="1"/>
    <col min="4367" max="4397" width="2.6640625" style="33" customWidth="1"/>
    <col min="4398" max="4611" width="9.109375" style="33"/>
    <col min="4612" max="4612" width="3.44140625" style="33" customWidth="1"/>
    <col min="4613" max="4613" width="27.109375" style="33" customWidth="1"/>
    <col min="4614" max="4614" width="11.5546875" style="33" customWidth="1"/>
    <col min="4615" max="4615" width="12.1093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33203125" style="33" customWidth="1"/>
    <col min="4620" max="4620" width="11" style="33" customWidth="1"/>
    <col min="4621" max="4621" width="23" style="33" customWidth="1"/>
    <col min="4622" max="4622" width="18.88671875" style="33" customWidth="1"/>
    <col min="4623" max="4653" width="2.6640625" style="33" customWidth="1"/>
    <col min="4654" max="4867" width="9.109375" style="33"/>
    <col min="4868" max="4868" width="3.44140625" style="33" customWidth="1"/>
    <col min="4869" max="4869" width="27.109375" style="33" customWidth="1"/>
    <col min="4870" max="4870" width="11.5546875" style="33" customWidth="1"/>
    <col min="4871" max="4871" width="12.1093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33203125" style="33" customWidth="1"/>
    <col min="4876" max="4876" width="11" style="33" customWidth="1"/>
    <col min="4877" max="4877" width="23" style="33" customWidth="1"/>
    <col min="4878" max="4878" width="18.88671875" style="33" customWidth="1"/>
    <col min="4879" max="4909" width="2.6640625" style="33" customWidth="1"/>
    <col min="4910" max="5123" width="9.109375" style="33"/>
    <col min="5124" max="5124" width="3.44140625" style="33" customWidth="1"/>
    <col min="5125" max="5125" width="27.109375" style="33" customWidth="1"/>
    <col min="5126" max="5126" width="11.5546875" style="33" customWidth="1"/>
    <col min="5127" max="5127" width="12.1093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33203125" style="33" customWidth="1"/>
    <col min="5132" max="5132" width="11" style="33" customWidth="1"/>
    <col min="5133" max="5133" width="23" style="33" customWidth="1"/>
    <col min="5134" max="5134" width="18.88671875" style="33" customWidth="1"/>
    <col min="5135" max="5165" width="2.6640625" style="33" customWidth="1"/>
    <col min="5166" max="5379" width="9.109375" style="33"/>
    <col min="5380" max="5380" width="3.44140625" style="33" customWidth="1"/>
    <col min="5381" max="5381" width="27.109375" style="33" customWidth="1"/>
    <col min="5382" max="5382" width="11.5546875" style="33" customWidth="1"/>
    <col min="5383" max="5383" width="12.1093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33203125" style="33" customWidth="1"/>
    <col min="5388" max="5388" width="11" style="33" customWidth="1"/>
    <col min="5389" max="5389" width="23" style="33" customWidth="1"/>
    <col min="5390" max="5390" width="18.88671875" style="33" customWidth="1"/>
    <col min="5391" max="5421" width="2.6640625" style="33" customWidth="1"/>
    <col min="5422" max="5635" width="9.109375" style="33"/>
    <col min="5636" max="5636" width="3.44140625" style="33" customWidth="1"/>
    <col min="5637" max="5637" width="27.109375" style="33" customWidth="1"/>
    <col min="5638" max="5638" width="11.5546875" style="33" customWidth="1"/>
    <col min="5639" max="5639" width="12.1093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33203125" style="33" customWidth="1"/>
    <col min="5644" max="5644" width="11" style="33" customWidth="1"/>
    <col min="5645" max="5645" width="23" style="33" customWidth="1"/>
    <col min="5646" max="5646" width="18.88671875" style="33" customWidth="1"/>
    <col min="5647" max="5677" width="2.6640625" style="33" customWidth="1"/>
    <col min="5678" max="5891" width="9.109375" style="33"/>
    <col min="5892" max="5892" width="3.44140625" style="33" customWidth="1"/>
    <col min="5893" max="5893" width="27.109375" style="33" customWidth="1"/>
    <col min="5894" max="5894" width="11.5546875" style="33" customWidth="1"/>
    <col min="5895" max="5895" width="12.1093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33203125" style="33" customWidth="1"/>
    <col min="5900" max="5900" width="11" style="33" customWidth="1"/>
    <col min="5901" max="5901" width="23" style="33" customWidth="1"/>
    <col min="5902" max="5902" width="18.88671875" style="33" customWidth="1"/>
    <col min="5903" max="5933" width="2.6640625" style="33" customWidth="1"/>
    <col min="5934" max="6147" width="9.109375" style="33"/>
    <col min="6148" max="6148" width="3.44140625" style="33" customWidth="1"/>
    <col min="6149" max="6149" width="27.109375" style="33" customWidth="1"/>
    <col min="6150" max="6150" width="11.5546875" style="33" customWidth="1"/>
    <col min="6151" max="6151" width="12.1093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33203125" style="33" customWidth="1"/>
    <col min="6156" max="6156" width="11" style="33" customWidth="1"/>
    <col min="6157" max="6157" width="23" style="33" customWidth="1"/>
    <col min="6158" max="6158" width="18.88671875" style="33" customWidth="1"/>
    <col min="6159" max="6189" width="2.6640625" style="33" customWidth="1"/>
    <col min="6190" max="6403" width="9.109375" style="33"/>
    <col min="6404" max="6404" width="3.44140625" style="33" customWidth="1"/>
    <col min="6405" max="6405" width="27.109375" style="33" customWidth="1"/>
    <col min="6406" max="6406" width="11.5546875" style="33" customWidth="1"/>
    <col min="6407" max="6407" width="12.1093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33203125" style="33" customWidth="1"/>
    <col min="6412" max="6412" width="11" style="33" customWidth="1"/>
    <col min="6413" max="6413" width="23" style="33" customWidth="1"/>
    <col min="6414" max="6414" width="18.88671875" style="33" customWidth="1"/>
    <col min="6415" max="6445" width="2.6640625" style="33" customWidth="1"/>
    <col min="6446" max="6659" width="9.109375" style="33"/>
    <col min="6660" max="6660" width="3.44140625" style="33" customWidth="1"/>
    <col min="6661" max="6661" width="27.109375" style="33" customWidth="1"/>
    <col min="6662" max="6662" width="11.5546875" style="33" customWidth="1"/>
    <col min="6663" max="6663" width="12.1093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33203125" style="33" customWidth="1"/>
    <col min="6668" max="6668" width="11" style="33" customWidth="1"/>
    <col min="6669" max="6669" width="23" style="33" customWidth="1"/>
    <col min="6670" max="6670" width="18.88671875" style="33" customWidth="1"/>
    <col min="6671" max="6701" width="2.6640625" style="33" customWidth="1"/>
    <col min="6702" max="6915" width="9.109375" style="33"/>
    <col min="6916" max="6916" width="3.44140625" style="33" customWidth="1"/>
    <col min="6917" max="6917" width="27.109375" style="33" customWidth="1"/>
    <col min="6918" max="6918" width="11.5546875" style="33" customWidth="1"/>
    <col min="6919" max="6919" width="12.1093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33203125" style="33" customWidth="1"/>
    <col min="6924" max="6924" width="11" style="33" customWidth="1"/>
    <col min="6925" max="6925" width="23" style="33" customWidth="1"/>
    <col min="6926" max="6926" width="18.88671875" style="33" customWidth="1"/>
    <col min="6927" max="6957" width="2.6640625" style="33" customWidth="1"/>
    <col min="6958" max="7171" width="9.109375" style="33"/>
    <col min="7172" max="7172" width="3.44140625" style="33" customWidth="1"/>
    <col min="7173" max="7173" width="27.109375" style="33" customWidth="1"/>
    <col min="7174" max="7174" width="11.5546875" style="33" customWidth="1"/>
    <col min="7175" max="7175" width="12.1093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33203125" style="33" customWidth="1"/>
    <col min="7180" max="7180" width="11" style="33" customWidth="1"/>
    <col min="7181" max="7181" width="23" style="33" customWidth="1"/>
    <col min="7182" max="7182" width="18.88671875" style="33" customWidth="1"/>
    <col min="7183" max="7213" width="2.6640625" style="33" customWidth="1"/>
    <col min="7214" max="7427" width="9.109375" style="33"/>
    <col min="7428" max="7428" width="3.44140625" style="33" customWidth="1"/>
    <col min="7429" max="7429" width="27.109375" style="33" customWidth="1"/>
    <col min="7430" max="7430" width="11.5546875" style="33" customWidth="1"/>
    <col min="7431" max="7431" width="12.1093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33203125" style="33" customWidth="1"/>
    <col min="7436" max="7436" width="11" style="33" customWidth="1"/>
    <col min="7437" max="7437" width="23" style="33" customWidth="1"/>
    <col min="7438" max="7438" width="18.88671875" style="33" customWidth="1"/>
    <col min="7439" max="7469" width="2.6640625" style="33" customWidth="1"/>
    <col min="7470" max="7683" width="9.109375" style="33"/>
    <col min="7684" max="7684" width="3.44140625" style="33" customWidth="1"/>
    <col min="7685" max="7685" width="27.109375" style="33" customWidth="1"/>
    <col min="7686" max="7686" width="11.5546875" style="33" customWidth="1"/>
    <col min="7687" max="7687" width="12.1093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33203125" style="33" customWidth="1"/>
    <col min="7692" max="7692" width="11" style="33" customWidth="1"/>
    <col min="7693" max="7693" width="23" style="33" customWidth="1"/>
    <col min="7694" max="7694" width="18.88671875" style="33" customWidth="1"/>
    <col min="7695" max="7725" width="2.6640625" style="33" customWidth="1"/>
    <col min="7726" max="7939" width="9.109375" style="33"/>
    <col min="7940" max="7940" width="3.44140625" style="33" customWidth="1"/>
    <col min="7941" max="7941" width="27.109375" style="33" customWidth="1"/>
    <col min="7942" max="7942" width="11.5546875" style="33" customWidth="1"/>
    <col min="7943" max="7943" width="12.1093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33203125" style="33" customWidth="1"/>
    <col min="7948" max="7948" width="11" style="33" customWidth="1"/>
    <col min="7949" max="7949" width="23" style="33" customWidth="1"/>
    <col min="7950" max="7950" width="18.88671875" style="33" customWidth="1"/>
    <col min="7951" max="7981" width="2.6640625" style="33" customWidth="1"/>
    <col min="7982" max="8195" width="9.109375" style="33"/>
    <col min="8196" max="8196" width="3.44140625" style="33" customWidth="1"/>
    <col min="8197" max="8197" width="27.109375" style="33" customWidth="1"/>
    <col min="8198" max="8198" width="11.5546875" style="33" customWidth="1"/>
    <col min="8199" max="8199" width="12.1093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33203125" style="33" customWidth="1"/>
    <col min="8204" max="8204" width="11" style="33" customWidth="1"/>
    <col min="8205" max="8205" width="23" style="33" customWidth="1"/>
    <col min="8206" max="8206" width="18.88671875" style="33" customWidth="1"/>
    <col min="8207" max="8237" width="2.6640625" style="33" customWidth="1"/>
    <col min="8238" max="8451" width="9.109375" style="33"/>
    <col min="8452" max="8452" width="3.44140625" style="33" customWidth="1"/>
    <col min="8453" max="8453" width="27.109375" style="33" customWidth="1"/>
    <col min="8454" max="8454" width="11.5546875" style="33" customWidth="1"/>
    <col min="8455" max="8455" width="12.1093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33203125" style="33" customWidth="1"/>
    <col min="8460" max="8460" width="11" style="33" customWidth="1"/>
    <col min="8461" max="8461" width="23" style="33" customWidth="1"/>
    <col min="8462" max="8462" width="18.88671875" style="33" customWidth="1"/>
    <col min="8463" max="8493" width="2.6640625" style="33" customWidth="1"/>
    <col min="8494" max="8707" width="9.109375" style="33"/>
    <col min="8708" max="8708" width="3.44140625" style="33" customWidth="1"/>
    <col min="8709" max="8709" width="27.109375" style="33" customWidth="1"/>
    <col min="8710" max="8710" width="11.5546875" style="33" customWidth="1"/>
    <col min="8711" max="8711" width="12.1093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33203125" style="33" customWidth="1"/>
    <col min="8716" max="8716" width="11" style="33" customWidth="1"/>
    <col min="8717" max="8717" width="23" style="33" customWidth="1"/>
    <col min="8718" max="8718" width="18.88671875" style="33" customWidth="1"/>
    <col min="8719" max="8749" width="2.6640625" style="33" customWidth="1"/>
    <col min="8750" max="8963" width="9.109375" style="33"/>
    <col min="8964" max="8964" width="3.44140625" style="33" customWidth="1"/>
    <col min="8965" max="8965" width="27.109375" style="33" customWidth="1"/>
    <col min="8966" max="8966" width="11.5546875" style="33" customWidth="1"/>
    <col min="8967" max="8967" width="12.1093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33203125" style="33" customWidth="1"/>
    <col min="8972" max="8972" width="11" style="33" customWidth="1"/>
    <col min="8973" max="8973" width="23" style="33" customWidth="1"/>
    <col min="8974" max="8974" width="18.88671875" style="33" customWidth="1"/>
    <col min="8975" max="9005" width="2.6640625" style="33" customWidth="1"/>
    <col min="9006" max="9219" width="9.109375" style="33"/>
    <col min="9220" max="9220" width="3.44140625" style="33" customWidth="1"/>
    <col min="9221" max="9221" width="27.109375" style="33" customWidth="1"/>
    <col min="9222" max="9222" width="11.5546875" style="33" customWidth="1"/>
    <col min="9223" max="9223" width="12.1093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33203125" style="33" customWidth="1"/>
    <col min="9228" max="9228" width="11" style="33" customWidth="1"/>
    <col min="9229" max="9229" width="23" style="33" customWidth="1"/>
    <col min="9230" max="9230" width="18.88671875" style="33" customWidth="1"/>
    <col min="9231" max="9261" width="2.6640625" style="33" customWidth="1"/>
    <col min="9262" max="9475" width="9.109375" style="33"/>
    <col min="9476" max="9476" width="3.44140625" style="33" customWidth="1"/>
    <col min="9477" max="9477" width="27.109375" style="33" customWidth="1"/>
    <col min="9478" max="9478" width="11.5546875" style="33" customWidth="1"/>
    <col min="9479" max="9479" width="12.1093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33203125" style="33" customWidth="1"/>
    <col min="9484" max="9484" width="11" style="33" customWidth="1"/>
    <col min="9485" max="9485" width="23" style="33" customWidth="1"/>
    <col min="9486" max="9486" width="18.88671875" style="33" customWidth="1"/>
    <col min="9487" max="9517" width="2.6640625" style="33" customWidth="1"/>
    <col min="9518" max="9731" width="9.109375" style="33"/>
    <col min="9732" max="9732" width="3.44140625" style="33" customWidth="1"/>
    <col min="9733" max="9733" width="27.109375" style="33" customWidth="1"/>
    <col min="9734" max="9734" width="11.5546875" style="33" customWidth="1"/>
    <col min="9735" max="9735" width="12.1093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33203125" style="33" customWidth="1"/>
    <col min="9740" max="9740" width="11" style="33" customWidth="1"/>
    <col min="9741" max="9741" width="23" style="33" customWidth="1"/>
    <col min="9742" max="9742" width="18.88671875" style="33" customWidth="1"/>
    <col min="9743" max="9773" width="2.6640625" style="33" customWidth="1"/>
    <col min="9774" max="9987" width="9.109375" style="33"/>
    <col min="9988" max="9988" width="3.44140625" style="33" customWidth="1"/>
    <col min="9989" max="9989" width="27.109375" style="33" customWidth="1"/>
    <col min="9990" max="9990" width="11.5546875" style="33" customWidth="1"/>
    <col min="9991" max="9991" width="12.1093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33203125" style="33" customWidth="1"/>
    <col min="9996" max="9996" width="11" style="33" customWidth="1"/>
    <col min="9997" max="9997" width="23" style="33" customWidth="1"/>
    <col min="9998" max="9998" width="18.88671875" style="33" customWidth="1"/>
    <col min="9999" max="10029" width="2.6640625" style="33" customWidth="1"/>
    <col min="10030" max="10243" width="9.109375" style="33"/>
    <col min="10244" max="10244" width="3.44140625" style="33" customWidth="1"/>
    <col min="10245" max="10245" width="27.109375" style="33" customWidth="1"/>
    <col min="10246" max="10246" width="11.5546875" style="33" customWidth="1"/>
    <col min="10247" max="10247" width="12.1093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33203125" style="33" customWidth="1"/>
    <col min="10252" max="10252" width="11" style="33" customWidth="1"/>
    <col min="10253" max="10253" width="23" style="33" customWidth="1"/>
    <col min="10254" max="10254" width="18.88671875" style="33" customWidth="1"/>
    <col min="10255" max="10285" width="2.6640625" style="33" customWidth="1"/>
    <col min="10286" max="10499" width="9.109375" style="33"/>
    <col min="10500" max="10500" width="3.44140625" style="33" customWidth="1"/>
    <col min="10501" max="10501" width="27.109375" style="33" customWidth="1"/>
    <col min="10502" max="10502" width="11.5546875" style="33" customWidth="1"/>
    <col min="10503" max="10503" width="12.1093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33203125" style="33" customWidth="1"/>
    <col min="10508" max="10508" width="11" style="33" customWidth="1"/>
    <col min="10509" max="10509" width="23" style="33" customWidth="1"/>
    <col min="10510" max="10510" width="18.88671875" style="33" customWidth="1"/>
    <col min="10511" max="10541" width="2.6640625" style="33" customWidth="1"/>
    <col min="10542" max="10755" width="9.109375" style="33"/>
    <col min="10756" max="10756" width="3.44140625" style="33" customWidth="1"/>
    <col min="10757" max="10757" width="27.109375" style="33" customWidth="1"/>
    <col min="10758" max="10758" width="11.5546875" style="33" customWidth="1"/>
    <col min="10759" max="10759" width="12.1093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33203125" style="33" customWidth="1"/>
    <col min="10764" max="10764" width="11" style="33" customWidth="1"/>
    <col min="10765" max="10765" width="23" style="33" customWidth="1"/>
    <col min="10766" max="10766" width="18.88671875" style="33" customWidth="1"/>
    <col min="10767" max="10797" width="2.6640625" style="33" customWidth="1"/>
    <col min="10798" max="11011" width="9.109375" style="33"/>
    <col min="11012" max="11012" width="3.44140625" style="33" customWidth="1"/>
    <col min="11013" max="11013" width="27.109375" style="33" customWidth="1"/>
    <col min="11014" max="11014" width="11.5546875" style="33" customWidth="1"/>
    <col min="11015" max="11015" width="12.1093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33203125" style="33" customWidth="1"/>
    <col min="11020" max="11020" width="11" style="33" customWidth="1"/>
    <col min="11021" max="11021" width="23" style="33" customWidth="1"/>
    <col min="11022" max="11022" width="18.88671875" style="33" customWidth="1"/>
    <col min="11023" max="11053" width="2.6640625" style="33" customWidth="1"/>
    <col min="11054" max="11267" width="9.109375" style="33"/>
    <col min="11268" max="11268" width="3.44140625" style="33" customWidth="1"/>
    <col min="11269" max="11269" width="27.109375" style="33" customWidth="1"/>
    <col min="11270" max="11270" width="11.5546875" style="33" customWidth="1"/>
    <col min="11271" max="11271" width="12.1093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33203125" style="33" customWidth="1"/>
    <col min="11276" max="11276" width="11" style="33" customWidth="1"/>
    <col min="11277" max="11277" width="23" style="33" customWidth="1"/>
    <col min="11278" max="11278" width="18.88671875" style="33" customWidth="1"/>
    <col min="11279" max="11309" width="2.6640625" style="33" customWidth="1"/>
    <col min="11310" max="11523" width="9.109375" style="33"/>
    <col min="11524" max="11524" width="3.44140625" style="33" customWidth="1"/>
    <col min="11525" max="11525" width="27.109375" style="33" customWidth="1"/>
    <col min="11526" max="11526" width="11.5546875" style="33" customWidth="1"/>
    <col min="11527" max="11527" width="12.1093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33203125" style="33" customWidth="1"/>
    <col min="11532" max="11532" width="11" style="33" customWidth="1"/>
    <col min="11533" max="11533" width="23" style="33" customWidth="1"/>
    <col min="11534" max="11534" width="18.88671875" style="33" customWidth="1"/>
    <col min="11535" max="11565" width="2.6640625" style="33" customWidth="1"/>
    <col min="11566" max="11779" width="9.109375" style="33"/>
    <col min="11780" max="11780" width="3.44140625" style="33" customWidth="1"/>
    <col min="11781" max="11781" width="27.109375" style="33" customWidth="1"/>
    <col min="11782" max="11782" width="11.5546875" style="33" customWidth="1"/>
    <col min="11783" max="11783" width="12.1093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33203125" style="33" customWidth="1"/>
    <col min="11788" max="11788" width="11" style="33" customWidth="1"/>
    <col min="11789" max="11789" width="23" style="33" customWidth="1"/>
    <col min="11790" max="11790" width="18.88671875" style="33" customWidth="1"/>
    <col min="11791" max="11821" width="2.6640625" style="33" customWidth="1"/>
    <col min="11822" max="12035" width="9.109375" style="33"/>
    <col min="12036" max="12036" width="3.44140625" style="33" customWidth="1"/>
    <col min="12037" max="12037" width="27.109375" style="33" customWidth="1"/>
    <col min="12038" max="12038" width="11.5546875" style="33" customWidth="1"/>
    <col min="12039" max="12039" width="12.1093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33203125" style="33" customWidth="1"/>
    <col min="12044" max="12044" width="11" style="33" customWidth="1"/>
    <col min="12045" max="12045" width="23" style="33" customWidth="1"/>
    <col min="12046" max="12046" width="18.88671875" style="33" customWidth="1"/>
    <col min="12047" max="12077" width="2.6640625" style="33" customWidth="1"/>
    <col min="12078" max="12291" width="9.109375" style="33"/>
    <col min="12292" max="12292" width="3.44140625" style="33" customWidth="1"/>
    <col min="12293" max="12293" width="27.109375" style="33" customWidth="1"/>
    <col min="12294" max="12294" width="11.5546875" style="33" customWidth="1"/>
    <col min="12295" max="12295" width="12.1093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33203125" style="33" customWidth="1"/>
    <col min="12300" max="12300" width="11" style="33" customWidth="1"/>
    <col min="12301" max="12301" width="23" style="33" customWidth="1"/>
    <col min="12302" max="12302" width="18.88671875" style="33" customWidth="1"/>
    <col min="12303" max="12333" width="2.6640625" style="33" customWidth="1"/>
    <col min="12334" max="12547" width="9.109375" style="33"/>
    <col min="12548" max="12548" width="3.44140625" style="33" customWidth="1"/>
    <col min="12549" max="12549" width="27.109375" style="33" customWidth="1"/>
    <col min="12550" max="12550" width="11.5546875" style="33" customWidth="1"/>
    <col min="12551" max="12551" width="12.1093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33203125" style="33" customWidth="1"/>
    <col min="12556" max="12556" width="11" style="33" customWidth="1"/>
    <col min="12557" max="12557" width="23" style="33" customWidth="1"/>
    <col min="12558" max="12558" width="18.88671875" style="33" customWidth="1"/>
    <col min="12559" max="12589" width="2.6640625" style="33" customWidth="1"/>
    <col min="12590" max="12803" width="9.109375" style="33"/>
    <col min="12804" max="12804" width="3.44140625" style="33" customWidth="1"/>
    <col min="12805" max="12805" width="27.109375" style="33" customWidth="1"/>
    <col min="12806" max="12806" width="11.5546875" style="33" customWidth="1"/>
    <col min="12807" max="12807" width="12.1093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33203125" style="33" customWidth="1"/>
    <col min="12812" max="12812" width="11" style="33" customWidth="1"/>
    <col min="12813" max="12813" width="23" style="33" customWidth="1"/>
    <col min="12814" max="12814" width="18.88671875" style="33" customWidth="1"/>
    <col min="12815" max="12845" width="2.6640625" style="33" customWidth="1"/>
    <col min="12846" max="13059" width="9.109375" style="33"/>
    <col min="13060" max="13060" width="3.44140625" style="33" customWidth="1"/>
    <col min="13061" max="13061" width="27.109375" style="33" customWidth="1"/>
    <col min="13062" max="13062" width="11.5546875" style="33" customWidth="1"/>
    <col min="13063" max="13063" width="12.1093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33203125" style="33" customWidth="1"/>
    <col min="13068" max="13068" width="11" style="33" customWidth="1"/>
    <col min="13069" max="13069" width="23" style="33" customWidth="1"/>
    <col min="13070" max="13070" width="18.88671875" style="33" customWidth="1"/>
    <col min="13071" max="13101" width="2.6640625" style="33" customWidth="1"/>
    <col min="13102" max="13315" width="9.109375" style="33"/>
    <col min="13316" max="13316" width="3.44140625" style="33" customWidth="1"/>
    <col min="13317" max="13317" width="27.109375" style="33" customWidth="1"/>
    <col min="13318" max="13318" width="11.5546875" style="33" customWidth="1"/>
    <col min="13319" max="13319" width="12.1093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33203125" style="33" customWidth="1"/>
    <col min="13324" max="13324" width="11" style="33" customWidth="1"/>
    <col min="13325" max="13325" width="23" style="33" customWidth="1"/>
    <col min="13326" max="13326" width="18.88671875" style="33" customWidth="1"/>
    <col min="13327" max="13357" width="2.6640625" style="33" customWidth="1"/>
    <col min="13358" max="13571" width="9.109375" style="33"/>
    <col min="13572" max="13572" width="3.44140625" style="33" customWidth="1"/>
    <col min="13573" max="13573" width="27.109375" style="33" customWidth="1"/>
    <col min="13574" max="13574" width="11.5546875" style="33" customWidth="1"/>
    <col min="13575" max="13575" width="12.1093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33203125" style="33" customWidth="1"/>
    <col min="13580" max="13580" width="11" style="33" customWidth="1"/>
    <col min="13581" max="13581" width="23" style="33" customWidth="1"/>
    <col min="13582" max="13582" width="18.88671875" style="33" customWidth="1"/>
    <col min="13583" max="13613" width="2.6640625" style="33" customWidth="1"/>
    <col min="13614" max="13827" width="9.109375" style="33"/>
    <col min="13828" max="13828" width="3.44140625" style="33" customWidth="1"/>
    <col min="13829" max="13829" width="27.109375" style="33" customWidth="1"/>
    <col min="13830" max="13830" width="11.5546875" style="33" customWidth="1"/>
    <col min="13831" max="13831" width="12.1093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33203125" style="33" customWidth="1"/>
    <col min="13836" max="13836" width="11" style="33" customWidth="1"/>
    <col min="13837" max="13837" width="23" style="33" customWidth="1"/>
    <col min="13838" max="13838" width="18.88671875" style="33" customWidth="1"/>
    <col min="13839" max="13869" width="2.6640625" style="33" customWidth="1"/>
    <col min="13870" max="14083" width="9.109375" style="33"/>
    <col min="14084" max="14084" width="3.44140625" style="33" customWidth="1"/>
    <col min="14085" max="14085" width="27.109375" style="33" customWidth="1"/>
    <col min="14086" max="14086" width="11.5546875" style="33" customWidth="1"/>
    <col min="14087" max="14087" width="12.1093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33203125" style="33" customWidth="1"/>
    <col min="14092" max="14092" width="11" style="33" customWidth="1"/>
    <col min="14093" max="14093" width="23" style="33" customWidth="1"/>
    <col min="14094" max="14094" width="18.88671875" style="33" customWidth="1"/>
    <col min="14095" max="14125" width="2.6640625" style="33" customWidth="1"/>
    <col min="14126" max="14339" width="9.109375" style="33"/>
    <col min="14340" max="14340" width="3.44140625" style="33" customWidth="1"/>
    <col min="14341" max="14341" width="27.109375" style="33" customWidth="1"/>
    <col min="14342" max="14342" width="11.5546875" style="33" customWidth="1"/>
    <col min="14343" max="14343" width="12.1093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33203125" style="33" customWidth="1"/>
    <col min="14348" max="14348" width="11" style="33" customWidth="1"/>
    <col min="14349" max="14349" width="23" style="33" customWidth="1"/>
    <col min="14350" max="14350" width="18.88671875" style="33" customWidth="1"/>
    <col min="14351" max="14381" width="2.6640625" style="33" customWidth="1"/>
    <col min="14382" max="14595" width="9.109375" style="33"/>
    <col min="14596" max="14596" width="3.44140625" style="33" customWidth="1"/>
    <col min="14597" max="14597" width="27.109375" style="33" customWidth="1"/>
    <col min="14598" max="14598" width="11.5546875" style="33" customWidth="1"/>
    <col min="14599" max="14599" width="12.1093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33203125" style="33" customWidth="1"/>
    <col min="14604" max="14604" width="11" style="33" customWidth="1"/>
    <col min="14605" max="14605" width="23" style="33" customWidth="1"/>
    <col min="14606" max="14606" width="18.88671875" style="33" customWidth="1"/>
    <col min="14607" max="14637" width="2.6640625" style="33" customWidth="1"/>
    <col min="14638" max="14851" width="9.109375" style="33"/>
    <col min="14852" max="14852" width="3.44140625" style="33" customWidth="1"/>
    <col min="14853" max="14853" width="27.109375" style="33" customWidth="1"/>
    <col min="14854" max="14854" width="11.5546875" style="33" customWidth="1"/>
    <col min="14855" max="14855" width="12.1093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33203125" style="33" customWidth="1"/>
    <col min="14860" max="14860" width="11" style="33" customWidth="1"/>
    <col min="14861" max="14861" width="23" style="33" customWidth="1"/>
    <col min="14862" max="14862" width="18.88671875" style="33" customWidth="1"/>
    <col min="14863" max="14893" width="2.6640625" style="33" customWidth="1"/>
    <col min="14894" max="15107" width="9.109375" style="33"/>
    <col min="15108" max="15108" width="3.44140625" style="33" customWidth="1"/>
    <col min="15109" max="15109" width="27.109375" style="33" customWidth="1"/>
    <col min="15110" max="15110" width="11.5546875" style="33" customWidth="1"/>
    <col min="15111" max="15111" width="12.1093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33203125" style="33" customWidth="1"/>
    <col min="15116" max="15116" width="11" style="33" customWidth="1"/>
    <col min="15117" max="15117" width="23" style="33" customWidth="1"/>
    <col min="15118" max="15118" width="18.88671875" style="33" customWidth="1"/>
    <col min="15119" max="15149" width="2.6640625" style="33" customWidth="1"/>
    <col min="15150" max="15363" width="9.109375" style="33"/>
    <col min="15364" max="15364" width="3.44140625" style="33" customWidth="1"/>
    <col min="15365" max="15365" width="27.109375" style="33" customWidth="1"/>
    <col min="15366" max="15366" width="11.5546875" style="33" customWidth="1"/>
    <col min="15367" max="15367" width="12.1093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33203125" style="33" customWidth="1"/>
    <col min="15372" max="15372" width="11" style="33" customWidth="1"/>
    <col min="15373" max="15373" width="23" style="33" customWidth="1"/>
    <col min="15374" max="15374" width="18.88671875" style="33" customWidth="1"/>
    <col min="15375" max="15405" width="2.6640625" style="33" customWidth="1"/>
    <col min="15406" max="15619" width="9.109375" style="33"/>
    <col min="15620" max="15620" width="3.44140625" style="33" customWidth="1"/>
    <col min="15621" max="15621" width="27.109375" style="33" customWidth="1"/>
    <col min="15622" max="15622" width="11.5546875" style="33" customWidth="1"/>
    <col min="15623" max="15623" width="12.1093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33203125" style="33" customWidth="1"/>
    <col min="15628" max="15628" width="11" style="33" customWidth="1"/>
    <col min="15629" max="15629" width="23" style="33" customWidth="1"/>
    <col min="15630" max="15630" width="18.88671875" style="33" customWidth="1"/>
    <col min="15631" max="15661" width="2.6640625" style="33" customWidth="1"/>
    <col min="15662" max="15875" width="9.109375" style="33"/>
    <col min="15876" max="15876" width="3.44140625" style="33" customWidth="1"/>
    <col min="15877" max="15877" width="27.109375" style="33" customWidth="1"/>
    <col min="15878" max="15878" width="11.5546875" style="33" customWidth="1"/>
    <col min="15879" max="15879" width="12.1093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33203125" style="33" customWidth="1"/>
    <col min="15884" max="15884" width="11" style="33" customWidth="1"/>
    <col min="15885" max="15885" width="23" style="33" customWidth="1"/>
    <col min="15886" max="15886" width="18.88671875" style="33" customWidth="1"/>
    <col min="15887" max="15917" width="2.6640625" style="33" customWidth="1"/>
    <col min="15918" max="16131" width="9.109375" style="33"/>
    <col min="16132" max="16132" width="3.44140625" style="33" customWidth="1"/>
    <col min="16133" max="16133" width="27.109375" style="33" customWidth="1"/>
    <col min="16134" max="16134" width="11.5546875" style="33" customWidth="1"/>
    <col min="16135" max="16135" width="12.1093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33203125" style="33" customWidth="1"/>
    <col min="16140" max="16140" width="11" style="33" customWidth="1"/>
    <col min="16141" max="16141" width="23" style="33" customWidth="1"/>
    <col min="16142" max="16142" width="18.88671875" style="33" customWidth="1"/>
    <col min="16143" max="16173" width="2.6640625" style="33" customWidth="1"/>
    <col min="16174" max="16384" width="9.109375" style="33"/>
  </cols>
  <sheetData>
    <row r="1" spans="1:18" ht="25.5" customHeight="1" x14ac:dyDescent="0.25">
      <c r="A1" s="130" t="s">
        <v>483</v>
      </c>
      <c r="B1" s="382" t="s">
        <v>19</v>
      </c>
      <c r="C1" s="382" t="s">
        <v>157</v>
      </c>
      <c r="D1" s="882" t="s">
        <v>158</v>
      </c>
      <c r="E1" s="883"/>
      <c r="F1" s="884"/>
      <c r="G1" s="882" t="s">
        <v>159</v>
      </c>
      <c r="H1" s="883"/>
      <c r="I1" s="884"/>
      <c r="J1" s="382" t="s">
        <v>163</v>
      </c>
      <c r="K1" s="382" t="s">
        <v>164</v>
      </c>
      <c r="L1" s="382" t="s">
        <v>160</v>
      </c>
      <c r="M1" s="382" t="s">
        <v>161</v>
      </c>
      <c r="N1" s="382" t="s">
        <v>87</v>
      </c>
      <c r="O1" s="419"/>
      <c r="P1" s="7"/>
      <c r="Q1" s="7"/>
      <c r="R1" s="7"/>
    </row>
    <row r="2" spans="1:18" ht="81" customHeight="1" x14ac:dyDescent="0.3">
      <c r="A2" s="117" t="s">
        <v>484</v>
      </c>
      <c r="B2" s="354" t="s">
        <v>640</v>
      </c>
      <c r="C2" s="357" t="s">
        <v>557</v>
      </c>
      <c r="D2" s="366" t="s">
        <v>605</v>
      </c>
      <c r="E2" s="367" t="s">
        <v>760</v>
      </c>
      <c r="F2" s="357">
        <v>2024</v>
      </c>
      <c r="G2" s="366" t="s">
        <v>916</v>
      </c>
      <c r="H2" s="367" t="s">
        <v>760</v>
      </c>
      <c r="I2" s="357">
        <v>2024</v>
      </c>
      <c r="J2" s="357" t="s">
        <v>254</v>
      </c>
      <c r="K2" s="357" t="s">
        <v>1290</v>
      </c>
      <c r="L2" s="357" t="s">
        <v>672</v>
      </c>
      <c r="M2" s="355" t="str">
        <f>C3</f>
        <v>Установка опор</v>
      </c>
      <c r="N2" s="356" t="s">
        <v>65</v>
      </c>
      <c r="O2" s="356" t="s">
        <v>347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79.2" x14ac:dyDescent="0.3">
      <c r="A3" s="117" t="s">
        <v>485</v>
      </c>
      <c r="B3" s="354" t="s">
        <v>641</v>
      </c>
      <c r="C3" s="357" t="s">
        <v>558</v>
      </c>
      <c r="D3" s="366" t="s">
        <v>605</v>
      </c>
      <c r="E3" s="367" t="s">
        <v>760</v>
      </c>
      <c r="F3" s="357">
        <v>2024</v>
      </c>
      <c r="G3" s="366" t="s">
        <v>916</v>
      </c>
      <c r="H3" s="367" t="s">
        <v>760</v>
      </c>
      <c r="I3" s="357">
        <v>2024</v>
      </c>
      <c r="J3" s="357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7" t="s">
        <v>899</v>
      </c>
      <c r="L3" s="357" t="s">
        <v>671</v>
      </c>
      <c r="M3" s="357" t="str">
        <f>C4</f>
        <v>Обратная засыпка котлована ранее вырытым грунтом с послойным трамбованием</v>
      </c>
      <c r="N3" s="356" t="s">
        <v>755</v>
      </c>
      <c r="O3" s="356" t="s">
        <v>347</v>
      </c>
      <c r="P3" s="116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158.4" x14ac:dyDescent="0.3">
      <c r="A4" s="117" t="s">
        <v>486</v>
      </c>
      <c r="B4" s="362" t="s">
        <v>839</v>
      </c>
      <c r="C4" s="357" t="s">
        <v>752</v>
      </c>
      <c r="D4" s="366" t="s">
        <v>605</v>
      </c>
      <c r="E4" s="367" t="s">
        <v>760</v>
      </c>
      <c r="F4" s="357">
        <v>2024</v>
      </c>
      <c r="G4" s="366" t="s">
        <v>916</v>
      </c>
      <c r="H4" s="367" t="s">
        <v>760</v>
      </c>
      <c r="I4" s="357">
        <v>2024</v>
      </c>
      <c r="J4" s="357" t="s">
        <v>468</v>
      </c>
      <c r="K4" s="357" t="s">
        <v>900</v>
      </c>
      <c r="L4" s="357" t="s">
        <v>672</v>
      </c>
      <c r="M4" s="358" t="s">
        <v>589</v>
      </c>
      <c r="N4" s="356" t="s">
        <v>65</v>
      </c>
      <c r="O4" s="356" t="s">
        <v>347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105.6" x14ac:dyDescent="0.3">
      <c r="A5" s="117" t="s">
        <v>487</v>
      </c>
      <c r="B5" s="360" t="s">
        <v>985</v>
      </c>
      <c r="C5" s="363" t="s">
        <v>465</v>
      </c>
      <c r="D5" s="359" t="s">
        <v>606</v>
      </c>
      <c r="E5" s="364" t="s">
        <v>760</v>
      </c>
      <c r="F5" s="360">
        <v>2024</v>
      </c>
      <c r="G5" s="359" t="s">
        <v>916</v>
      </c>
      <c r="H5" s="364" t="s">
        <v>760</v>
      </c>
      <c r="I5" s="360">
        <v>2024</v>
      </c>
      <c r="J5" s="363" t="s">
        <v>254</v>
      </c>
      <c r="K5" s="360" t="s">
        <v>983</v>
      </c>
      <c r="L5" s="360" t="s">
        <v>672</v>
      </c>
      <c r="M5" s="360" t="str">
        <f>C6</f>
        <v>Монтаж вертикальных электродов контура заземления</v>
      </c>
      <c r="N5" s="365" t="s">
        <v>65</v>
      </c>
      <c r="O5" s="360" t="s">
        <v>997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145.19999999999999" x14ac:dyDescent="0.3">
      <c r="A6" s="117" t="s">
        <v>840</v>
      </c>
      <c r="B6" s="360" t="s">
        <v>984</v>
      </c>
      <c r="C6" s="360" t="s">
        <v>470</v>
      </c>
      <c r="D6" s="359" t="s">
        <v>606</v>
      </c>
      <c r="E6" s="364" t="s">
        <v>760</v>
      </c>
      <c r="F6" s="360">
        <v>2024</v>
      </c>
      <c r="G6" s="359" t="s">
        <v>916</v>
      </c>
      <c r="H6" s="364" t="s">
        <v>760</v>
      </c>
      <c r="I6" s="360">
        <v>2024</v>
      </c>
      <c r="J6" s="360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60" t="s">
        <v>983</v>
      </c>
      <c r="L6" s="360" t="s">
        <v>671</v>
      </c>
      <c r="M6" s="360" t="str">
        <f>C7</f>
        <v>Монтаж горизонтального заземлителя</v>
      </c>
      <c r="N6" s="360" t="s">
        <v>982</v>
      </c>
      <c r="O6" s="360" t="s">
        <v>997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118.8" x14ac:dyDescent="0.3">
      <c r="A7" s="117" t="s">
        <v>488</v>
      </c>
      <c r="B7" s="360" t="s">
        <v>986</v>
      </c>
      <c r="C7" s="360" t="s">
        <v>471</v>
      </c>
      <c r="D7" s="359" t="s">
        <v>606</v>
      </c>
      <c r="E7" s="364" t="s">
        <v>760</v>
      </c>
      <c r="F7" s="360">
        <v>2024</v>
      </c>
      <c r="G7" s="359" t="s">
        <v>916</v>
      </c>
      <c r="H7" s="364" t="s">
        <v>760</v>
      </c>
      <c r="I7" s="360">
        <v>2024</v>
      </c>
      <c r="J7" s="360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60" t="s">
        <v>983</v>
      </c>
      <c r="L7" s="360" t="s">
        <v>671</v>
      </c>
      <c r="M7" s="360" t="str">
        <f>C8</f>
        <v>Огрунтовка и окраска сварных соединений</v>
      </c>
      <c r="N7" s="360" t="s">
        <v>910</v>
      </c>
      <c r="O7" s="360" t="s">
        <v>997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118.8" x14ac:dyDescent="0.3">
      <c r="A8" s="117" t="s">
        <v>489</v>
      </c>
      <c r="B8" s="360" t="s">
        <v>987</v>
      </c>
      <c r="C8" s="360" t="s">
        <v>403</v>
      </c>
      <c r="D8" s="359" t="s">
        <v>606</v>
      </c>
      <c r="E8" s="364" t="s">
        <v>760</v>
      </c>
      <c r="F8" s="360">
        <v>2024</v>
      </c>
      <c r="G8" s="359" t="s">
        <v>916</v>
      </c>
      <c r="H8" s="364" t="s">
        <v>760</v>
      </c>
      <c r="I8" s="360">
        <v>2024</v>
      </c>
      <c r="J8" s="360" t="str">
        <f>CONCATENATE("Грунт ГФ-021. Эмаль ПФ-115. ",N8)</f>
        <v>Грунт ГФ-021. Эмаль ПФ-115. Отказное письмо исх. №60-12/2020 от 12.05.2020 ООО "Биквест-Центр"</v>
      </c>
      <c r="K8" s="360" t="s">
        <v>983</v>
      </c>
      <c r="L8" s="360" t="s">
        <v>671</v>
      </c>
      <c r="M8" s="360" t="str">
        <f>C9</f>
        <v>Обратная засыпка траншеи</v>
      </c>
      <c r="N8" s="361" t="s">
        <v>670</v>
      </c>
      <c r="O8" s="360" t="s">
        <v>997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118.8" x14ac:dyDescent="0.3">
      <c r="A9" s="117" t="s">
        <v>490</v>
      </c>
      <c r="B9" s="360" t="s">
        <v>988</v>
      </c>
      <c r="C9" s="360" t="s">
        <v>472</v>
      </c>
      <c r="D9" s="359" t="s">
        <v>606</v>
      </c>
      <c r="E9" s="364" t="s">
        <v>760</v>
      </c>
      <c r="F9" s="360">
        <v>2024</v>
      </c>
      <c r="G9" s="359" t="s">
        <v>916</v>
      </c>
      <c r="H9" s="364" t="s">
        <v>760</v>
      </c>
      <c r="I9" s="360">
        <v>2024</v>
      </c>
      <c r="J9" s="360" t="s">
        <v>468</v>
      </c>
      <c r="K9" s="360" t="s">
        <v>983</v>
      </c>
      <c r="L9" s="360" t="s">
        <v>672</v>
      </c>
      <c r="M9" s="360" t="s">
        <v>392</v>
      </c>
      <c r="N9" s="360" t="s">
        <v>65</v>
      </c>
      <c r="O9" s="360" t="s">
        <v>997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45.19999999999999" x14ac:dyDescent="0.3">
      <c r="A10" s="117" t="s">
        <v>491</v>
      </c>
      <c r="B10" s="368" t="s">
        <v>654</v>
      </c>
      <c r="C10" s="368" t="s">
        <v>975</v>
      </c>
      <c r="D10" s="368">
        <v>27</v>
      </c>
      <c r="E10" s="368" t="s">
        <v>729</v>
      </c>
      <c r="F10" s="368">
        <v>2024</v>
      </c>
      <c r="G10" s="368">
        <v>28</v>
      </c>
      <c r="H10" s="368" t="s">
        <v>729</v>
      </c>
      <c r="I10" s="368">
        <v>2024</v>
      </c>
      <c r="J10" s="368" t="s">
        <v>254</v>
      </c>
      <c r="K10" s="368" t="s">
        <v>1299</v>
      </c>
      <c r="L10" s="368" t="s">
        <v>672</v>
      </c>
      <c r="M10" s="368" t="str">
        <f>C11</f>
        <v>Устройство песчанного основания</v>
      </c>
      <c r="N10" s="368" t="s">
        <v>65</v>
      </c>
      <c r="O10" s="368" t="s">
        <v>998</v>
      </c>
      <c r="P10" s="116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118.8" x14ac:dyDescent="0.3">
      <c r="A11" s="117" t="s">
        <v>492</v>
      </c>
      <c r="B11" s="368" t="s">
        <v>655</v>
      </c>
      <c r="C11" s="368" t="s">
        <v>976</v>
      </c>
      <c r="D11" s="368">
        <v>27</v>
      </c>
      <c r="E11" s="368" t="s">
        <v>729</v>
      </c>
      <c r="F11" s="368">
        <v>2024</v>
      </c>
      <c r="G11" s="368">
        <v>28</v>
      </c>
      <c r="H11" s="368" t="s">
        <v>729</v>
      </c>
      <c r="I11" s="368">
        <v>2024</v>
      </c>
      <c r="J11" s="368" t="str">
        <f>CONCATENATE("Песок для строительных работ. ",N11)</f>
        <v>Песок для строительных работ. Паспорт №31/08/22 от 31.08.2022 ООО "ДК "Горизонт"</v>
      </c>
      <c r="K11" s="368" t="s">
        <v>1291</v>
      </c>
      <c r="L11" s="368" t="s">
        <v>672</v>
      </c>
      <c r="M11" s="368" t="str">
        <f>C16</f>
        <v>Прокладка труб в траншее</v>
      </c>
      <c r="N11" s="368" t="s">
        <v>977</v>
      </c>
      <c r="O11" s="368" t="s">
        <v>998</v>
      </c>
      <c r="P11" s="116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customHeight="1" x14ac:dyDescent="0.3">
      <c r="A12" s="117" t="s">
        <v>493</v>
      </c>
      <c r="B12" s="368" t="s">
        <v>657</v>
      </c>
      <c r="C12" s="368" t="s">
        <v>978</v>
      </c>
      <c r="D12" s="368">
        <v>27</v>
      </c>
      <c r="E12" s="368" t="s">
        <v>729</v>
      </c>
      <c r="F12" s="368">
        <v>2024</v>
      </c>
      <c r="G12" s="368">
        <v>28</v>
      </c>
      <c r="H12" s="368" t="s">
        <v>729</v>
      </c>
      <c r="I12" s="368">
        <v>2024</v>
      </c>
      <c r="J12" s="368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8" t="s">
        <v>1296</v>
      </c>
      <c r="L12" s="368" t="s">
        <v>671</v>
      </c>
      <c r="M12" s="368" t="str">
        <f>C13</f>
        <v>Прокладка КЛ-0,4 кВ с нанесением огнезащитного покрытия Огракс В1</v>
      </c>
      <c r="N12" s="368" t="s">
        <v>1461</v>
      </c>
      <c r="O12" s="368" t="s">
        <v>998</v>
      </c>
      <c r="P12" s="116" t="str">
        <f t="shared" si="0"/>
        <v>Акт освидетельствования скрытых работ №4-КЛ0,4 от 28 января 2024г. Устройство ГНБ перехода</v>
      </c>
      <c r="Q12" s="139"/>
    </row>
    <row r="13" spans="1:18" s="40" customFormat="1" ht="158.4" x14ac:dyDescent="0.3">
      <c r="A13" s="117" t="s">
        <v>494</v>
      </c>
      <c r="B13" s="368" t="s">
        <v>658</v>
      </c>
      <c r="C13" s="368" t="s">
        <v>668</v>
      </c>
      <c r="D13" s="369" t="s">
        <v>693</v>
      </c>
      <c r="E13" s="370" t="s">
        <v>729</v>
      </c>
      <c r="F13" s="368">
        <v>2024</v>
      </c>
      <c r="G13" s="369" t="s">
        <v>693</v>
      </c>
      <c r="H13" s="370" t="s">
        <v>729</v>
      </c>
      <c r="I13" s="368">
        <v>2024</v>
      </c>
      <c r="J13" s="368" t="s">
        <v>979</v>
      </c>
      <c r="K13" s="368" t="s">
        <v>1292</v>
      </c>
      <c r="L13" s="368" t="s">
        <v>671</v>
      </c>
      <c r="M13" s="368" t="s">
        <v>980</v>
      </c>
      <c r="N13" s="368" t="s">
        <v>981</v>
      </c>
      <c r="O13" s="368" t="s">
        <v>998</v>
      </c>
      <c r="P13" s="116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9"/>
    </row>
    <row r="14" spans="1:18" s="40" customFormat="1" ht="92.4" x14ac:dyDescent="0.3">
      <c r="A14" s="117" t="s">
        <v>495</v>
      </c>
      <c r="B14" s="368" t="s">
        <v>659</v>
      </c>
      <c r="C14" s="368" t="s">
        <v>980</v>
      </c>
      <c r="D14" s="368" t="s">
        <v>693</v>
      </c>
      <c r="E14" s="368" t="s">
        <v>729</v>
      </c>
      <c r="F14" s="368">
        <v>2024</v>
      </c>
      <c r="G14" s="368">
        <v>29</v>
      </c>
      <c r="H14" s="368" t="s">
        <v>729</v>
      </c>
      <c r="I14" s="368">
        <v>2024</v>
      </c>
      <c r="J14" s="368" t="str">
        <f>CONCATENATE("Песок для строительных работ. ",N14)</f>
        <v>Песок для строительных работ. Паспорт №31/08/22 от 31.08.2022 ООО "ДК "Горизонт"</v>
      </c>
      <c r="K14" s="368" t="s">
        <v>1293</v>
      </c>
      <c r="L14" s="368" t="s">
        <v>671</v>
      </c>
      <c r="M14" s="368" t="s">
        <v>990</v>
      </c>
      <c r="N14" s="368" t="s">
        <v>977</v>
      </c>
      <c r="O14" s="368" t="s">
        <v>998</v>
      </c>
      <c r="P14" s="116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92.4" x14ac:dyDescent="0.3">
      <c r="A15" s="117" t="s">
        <v>578</v>
      </c>
      <c r="B15" s="418" t="s">
        <v>660</v>
      </c>
      <c r="C15" s="368" t="s">
        <v>980</v>
      </c>
      <c r="D15" s="368" t="s">
        <v>693</v>
      </c>
      <c r="E15" s="368" t="s">
        <v>729</v>
      </c>
      <c r="F15" s="368">
        <v>2024</v>
      </c>
      <c r="G15" s="368" t="s">
        <v>693</v>
      </c>
      <c r="H15" s="368" t="s">
        <v>729</v>
      </c>
      <c r="I15" s="368">
        <v>2024</v>
      </c>
      <c r="J15" s="368" t="str">
        <f>CONCATENATE("Песок для строительных работ. ",N15)</f>
        <v>Песок для строительных работ. Паспорт №31/08/22 от 31.08.2022 ООО "ДК "Горизонт"</v>
      </c>
      <c r="K15" s="368" t="s">
        <v>1294</v>
      </c>
      <c r="L15" s="368" t="s">
        <v>671</v>
      </c>
      <c r="M15" s="368" t="str">
        <f>C17</f>
        <v>Разработка грунта траншеи</v>
      </c>
      <c r="N15" s="368" t="s">
        <v>977</v>
      </c>
      <c r="O15" s="368" t="s">
        <v>998</v>
      </c>
      <c r="P15" s="116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105.6" x14ac:dyDescent="0.3">
      <c r="A16" s="117" t="s">
        <v>579</v>
      </c>
      <c r="B16" s="368" t="s">
        <v>656</v>
      </c>
      <c r="C16" s="368" t="s">
        <v>989</v>
      </c>
      <c r="D16" s="368">
        <v>27</v>
      </c>
      <c r="E16" s="368" t="s">
        <v>729</v>
      </c>
      <c r="F16" s="368">
        <v>2024</v>
      </c>
      <c r="G16" s="368">
        <v>28</v>
      </c>
      <c r="H16" s="368" t="s">
        <v>729</v>
      </c>
      <c r="I16" s="368">
        <v>2024</v>
      </c>
      <c r="J16" s="368" t="str">
        <f>CONCATENATE("Трубы ПНД. ",N16)</f>
        <v xml:space="preserve">Трубы ПНД. Сертификат соответсвия №РОСС.RU.HX37.H02706 с 07.07.2020 по 06.07.2023 </v>
      </c>
      <c r="K16" s="368" t="s">
        <v>1295</v>
      </c>
      <c r="L16" s="368" t="s">
        <v>672</v>
      </c>
      <c r="M16" s="368" t="str">
        <f>C12</f>
        <v>Устройство ГНБ перехода</v>
      </c>
      <c r="N16" s="368" t="s">
        <v>991</v>
      </c>
      <c r="O16" s="368" t="s">
        <v>998</v>
      </c>
      <c r="P16" s="116" t="str">
        <f t="shared" si="0"/>
        <v>Акт освидетельствования скрытых работ №3-КЛ0,4 от 28 января 2024г. Прокладка труб в траншее</v>
      </c>
    </row>
    <row r="17" spans="1:21" ht="105.6" x14ac:dyDescent="0.3">
      <c r="A17" s="117" t="s">
        <v>580</v>
      </c>
      <c r="B17" s="502" t="s">
        <v>646</v>
      </c>
      <c r="C17" s="503" t="s">
        <v>465</v>
      </c>
      <c r="D17" s="504" t="s">
        <v>692</v>
      </c>
      <c r="E17" s="505" t="s">
        <v>741</v>
      </c>
      <c r="F17" s="506">
        <v>2024</v>
      </c>
      <c r="G17" s="504" t="s">
        <v>693</v>
      </c>
      <c r="H17" s="505" t="s">
        <v>741</v>
      </c>
      <c r="I17" s="506">
        <v>2024</v>
      </c>
      <c r="J17" s="503" t="s">
        <v>254</v>
      </c>
      <c r="K17" s="506" t="s">
        <v>753</v>
      </c>
      <c r="L17" s="506" t="s">
        <v>672</v>
      </c>
      <c r="M17" s="507" t="str">
        <f>C18</f>
        <v>Монтаж вертикальных электродов контура заземления</v>
      </c>
      <c r="N17" s="508" t="s">
        <v>65</v>
      </c>
      <c r="O17" s="506" t="s">
        <v>347</v>
      </c>
      <c r="P17" s="116" t="str">
        <f t="shared" si="0"/>
        <v>Акт освидетельствования скрытых работ №1-КЗ_ОП от 29 февраля 2024г. Разработка грунта траншеи</v>
      </c>
    </row>
    <row r="18" spans="1:21" ht="145.19999999999999" x14ac:dyDescent="0.3">
      <c r="A18" s="117" t="s">
        <v>581</v>
      </c>
      <c r="B18" s="509" t="s">
        <v>647</v>
      </c>
      <c r="C18" s="506" t="s">
        <v>470</v>
      </c>
      <c r="D18" s="504" t="s">
        <v>692</v>
      </c>
      <c r="E18" s="505" t="s">
        <v>741</v>
      </c>
      <c r="F18" s="506">
        <v>2024</v>
      </c>
      <c r="G18" s="504" t="s">
        <v>693</v>
      </c>
      <c r="H18" s="505" t="s">
        <v>741</v>
      </c>
      <c r="I18" s="506">
        <v>2024</v>
      </c>
      <c r="J18" s="506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506" t="s">
        <v>1289</v>
      </c>
      <c r="L18" s="506" t="s">
        <v>671</v>
      </c>
      <c r="M18" s="506" t="str">
        <f>C19</f>
        <v>Монтаж горизонтального заземлителя</v>
      </c>
      <c r="N18" s="506" t="s">
        <v>909</v>
      </c>
      <c r="O18" s="506" t="s">
        <v>347</v>
      </c>
      <c r="P1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9"/>
      <c r="T18" s="101"/>
      <c r="U18" s="101"/>
    </row>
    <row r="19" spans="1:21" ht="118.8" x14ac:dyDescent="0.3">
      <c r="A19" s="117" t="s">
        <v>582</v>
      </c>
      <c r="B19" s="509" t="s">
        <v>648</v>
      </c>
      <c r="C19" s="506" t="s">
        <v>471</v>
      </c>
      <c r="D19" s="504" t="s">
        <v>692</v>
      </c>
      <c r="E19" s="505" t="s">
        <v>741</v>
      </c>
      <c r="F19" s="506">
        <v>2024</v>
      </c>
      <c r="G19" s="504" t="s">
        <v>693</v>
      </c>
      <c r="H19" s="505" t="s">
        <v>741</v>
      </c>
      <c r="I19" s="506">
        <v>2024</v>
      </c>
      <c r="J19" s="506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506" t="s">
        <v>1288</v>
      </c>
      <c r="L19" s="506" t="s">
        <v>671</v>
      </c>
      <c r="M19" s="506" t="str">
        <f>C20</f>
        <v>Огрунтовка и окраска сварных соединений</v>
      </c>
      <c r="N19" s="506" t="s">
        <v>910</v>
      </c>
      <c r="O19" s="506" t="s">
        <v>347</v>
      </c>
      <c r="P1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119.4" thickBot="1" x14ac:dyDescent="0.35">
      <c r="A20" s="117" t="s">
        <v>583</v>
      </c>
      <c r="B20" s="510" t="s">
        <v>649</v>
      </c>
      <c r="C20" s="506" t="s">
        <v>403</v>
      </c>
      <c r="D20" s="504" t="s">
        <v>692</v>
      </c>
      <c r="E20" s="505" t="s">
        <v>741</v>
      </c>
      <c r="F20" s="506">
        <v>2024</v>
      </c>
      <c r="G20" s="504" t="s">
        <v>693</v>
      </c>
      <c r="H20" s="505" t="s">
        <v>741</v>
      </c>
      <c r="I20" s="506">
        <v>2024</v>
      </c>
      <c r="J20" s="506" t="str">
        <f>CONCATENATE("Грунт ГФ-021. Эмаль ПФ-115. ",N20)</f>
        <v>Грунт ГФ-021. Эмаль ПФ-115. Отказное письмо исх. №60-12/2020 от 12.05.2020 ООО "Биквест-Центр"</v>
      </c>
      <c r="K20" s="506" t="s">
        <v>1287</v>
      </c>
      <c r="L20" s="506" t="s">
        <v>671</v>
      </c>
      <c r="M20" s="506" t="str">
        <f>C21</f>
        <v>Обратная засыпка траншеи</v>
      </c>
      <c r="N20" s="511" t="s">
        <v>670</v>
      </c>
      <c r="O20" s="506" t="s">
        <v>347</v>
      </c>
      <c r="P2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customHeight="1" thickBot="1" x14ac:dyDescent="0.35">
      <c r="A21" s="117" t="s">
        <v>584</v>
      </c>
      <c r="B21" s="510" t="s">
        <v>650</v>
      </c>
      <c r="C21" s="506" t="s">
        <v>472</v>
      </c>
      <c r="D21" s="504" t="s">
        <v>692</v>
      </c>
      <c r="E21" s="505" t="s">
        <v>741</v>
      </c>
      <c r="F21" s="506">
        <v>2024</v>
      </c>
      <c r="G21" s="504" t="s">
        <v>693</v>
      </c>
      <c r="H21" s="505" t="s">
        <v>741</v>
      </c>
      <c r="I21" s="506">
        <v>2024</v>
      </c>
      <c r="J21" s="506" t="s">
        <v>468</v>
      </c>
      <c r="K21" s="506" t="s">
        <v>754</v>
      </c>
      <c r="L21" s="506" t="s">
        <v>672</v>
      </c>
      <c r="M21" s="512" t="s">
        <v>392</v>
      </c>
      <c r="N21" s="513" t="s">
        <v>65</v>
      </c>
      <c r="O21" s="506" t="s">
        <v>347</v>
      </c>
      <c r="P21" s="116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 x14ac:dyDescent="0.3">
      <c r="A22" s="117" t="s">
        <v>585</v>
      </c>
      <c r="B22" s="514" t="s">
        <v>917</v>
      </c>
      <c r="C22" s="515" t="s">
        <v>572</v>
      </c>
      <c r="D22" s="516" t="s">
        <v>645</v>
      </c>
      <c r="E22" s="517" t="s">
        <v>760</v>
      </c>
      <c r="F22" s="515">
        <f t="shared" ref="F22:F26" si="1">$F$2</f>
        <v>2024</v>
      </c>
      <c r="G22" s="516" t="s">
        <v>645</v>
      </c>
      <c r="H22" s="517" t="s">
        <v>760</v>
      </c>
      <c r="I22" s="515">
        <f t="shared" ref="I22:I26" si="2">$F$2</f>
        <v>2024</v>
      </c>
      <c r="J22" s="518" t="s">
        <v>254</v>
      </c>
      <c r="K22" s="515" t="s">
        <v>901</v>
      </c>
      <c r="L22" s="515" t="s">
        <v>672</v>
      </c>
      <c r="M22" s="519" t="str">
        <f>C23</f>
        <v>Укладка геотекстиля «ДОРНИТ» на дно котлована в 1 слой</v>
      </c>
      <c r="N22" s="520" t="s">
        <v>65</v>
      </c>
      <c r="O22" s="520" t="s">
        <v>997</v>
      </c>
      <c r="P22" s="116" t="str">
        <f t="shared" si="0"/>
        <v>Акт освидетельствования скрытых работ №1-Ф_КТП от 04 марта 2024г. Разработка грунта котлована</v>
      </c>
    </row>
    <row r="23" spans="1:21" ht="78" customHeight="1" x14ac:dyDescent="0.3">
      <c r="A23" s="117" t="s">
        <v>586</v>
      </c>
      <c r="B23" s="514" t="s">
        <v>918</v>
      </c>
      <c r="C23" s="515" t="s">
        <v>898</v>
      </c>
      <c r="D23" s="516" t="s">
        <v>645</v>
      </c>
      <c r="E23" s="517" t="s">
        <v>760</v>
      </c>
      <c r="F23" s="515">
        <f t="shared" si="1"/>
        <v>2024</v>
      </c>
      <c r="G23" s="516" t="s">
        <v>645</v>
      </c>
      <c r="H23" s="517" t="s">
        <v>760</v>
      </c>
      <c r="I23" s="515">
        <f t="shared" si="2"/>
        <v>2024</v>
      </c>
      <c r="J23" s="521" t="str">
        <f>CONCATENATE("Полотно геотекстильное Дорнит. ",N23)</f>
        <v>Полотно геотекстильное Дорнит. Сертификат соответствия №РОСС RU.АМ05.Н26589 от 28.04.2023 сроком действия до 27.04.2026</v>
      </c>
      <c r="K23" s="515" t="s">
        <v>896</v>
      </c>
      <c r="L23" s="515" t="s">
        <v>672</v>
      </c>
      <c r="M23" s="519" t="str">
        <f>C24</f>
        <v>Устройство песчанного основания с послойным трамбованием</v>
      </c>
      <c r="N23" s="519" t="s">
        <v>911</v>
      </c>
      <c r="O23" s="520" t="s">
        <v>997</v>
      </c>
      <c r="P23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24" spans="1:21" ht="58.5" customHeight="1" x14ac:dyDescent="0.3">
      <c r="A24" s="117" t="s">
        <v>587</v>
      </c>
      <c r="B24" s="514" t="s">
        <v>919</v>
      </c>
      <c r="C24" s="515" t="s">
        <v>466</v>
      </c>
      <c r="D24" s="516" t="s">
        <v>915</v>
      </c>
      <c r="E24" s="517" t="s">
        <v>760</v>
      </c>
      <c r="F24" s="515">
        <f t="shared" si="1"/>
        <v>2024</v>
      </c>
      <c r="G24" s="516" t="s">
        <v>915</v>
      </c>
      <c r="H24" s="517" t="s">
        <v>760</v>
      </c>
      <c r="I24" s="515">
        <f t="shared" si="2"/>
        <v>2024</v>
      </c>
      <c r="J24" s="521" t="str">
        <f>CONCATENATE("Песок для строительных работ. ",N24)</f>
        <v>Песок для строительных работ. Сертификат соответствия №RU.МСС.183.355.36995 от 28.03.2022 сроком действия до 28.03.2025</v>
      </c>
      <c r="K24" s="515" t="s">
        <v>902</v>
      </c>
      <c r="L24" s="515" t="s">
        <v>672</v>
      </c>
      <c r="M24" s="515" t="str">
        <f>C25</f>
        <v>Устройство щебеночного основания с послойным трамбованием</v>
      </c>
      <c r="N24" s="519" t="s">
        <v>912</v>
      </c>
      <c r="O24" s="520" t="s">
        <v>997</v>
      </c>
      <c r="P24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25" spans="1:21" ht="59.25" customHeight="1" x14ac:dyDescent="0.3">
      <c r="A25" s="117" t="s">
        <v>588</v>
      </c>
      <c r="B25" s="514" t="s">
        <v>920</v>
      </c>
      <c r="C25" s="515" t="s">
        <v>573</v>
      </c>
      <c r="D25" s="516" t="s">
        <v>915</v>
      </c>
      <c r="E25" s="517" t="s">
        <v>760</v>
      </c>
      <c r="F25" s="515">
        <f t="shared" si="1"/>
        <v>2024</v>
      </c>
      <c r="G25" s="516" t="s">
        <v>915</v>
      </c>
      <c r="H25" s="517" t="s">
        <v>760</v>
      </c>
      <c r="I25" s="515">
        <f t="shared" si="2"/>
        <v>2024</v>
      </c>
      <c r="J25" s="515" t="str">
        <f>CONCATENATE("Щебень. ",N25)</f>
        <v>Щебень. Декларация о соответствии ЕАЭС №RU Д-RU.РА01.В.11071/21 от 03.06.2021 сроком действия до 02.06.2026</v>
      </c>
      <c r="K25" s="515" t="s">
        <v>903</v>
      </c>
      <c r="L25" s="515" t="s">
        <v>672</v>
      </c>
      <c r="M25" s="515" t="str">
        <f>C26</f>
        <v>Монтаж блоков ФБС</v>
      </c>
      <c r="N25" s="519" t="s">
        <v>913</v>
      </c>
      <c r="O25" s="520" t="s">
        <v>997</v>
      </c>
      <c r="P25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26" spans="1:21" ht="54.75" customHeight="1" x14ac:dyDescent="0.3">
      <c r="A26" s="117" t="s">
        <v>651</v>
      </c>
      <c r="B26" s="514" t="s">
        <v>921</v>
      </c>
      <c r="C26" s="515" t="s">
        <v>914</v>
      </c>
      <c r="D26" s="516" t="s">
        <v>915</v>
      </c>
      <c r="E26" s="517" t="s">
        <v>760</v>
      </c>
      <c r="F26" s="515">
        <f t="shared" si="1"/>
        <v>2024</v>
      </c>
      <c r="G26" s="516" t="s">
        <v>915</v>
      </c>
      <c r="H26" s="517" t="s">
        <v>760</v>
      </c>
      <c r="I26" s="515">
        <f t="shared" si="2"/>
        <v>2024</v>
      </c>
      <c r="J26" s="515" t="str">
        <f>CONCATENATE("Блоки ФБС. ",N26)</f>
        <v>Блоки ФБС. Отказное письмо исх. №3358 от 04.07.2014 ООО "АБЛОК ЖБИ"</v>
      </c>
      <c r="K26" s="515" t="s">
        <v>897</v>
      </c>
      <c r="L26" s="515" t="s">
        <v>672</v>
      </c>
      <c r="M26" s="515" t="s">
        <v>574</v>
      </c>
      <c r="N26" s="522" t="s">
        <v>732</v>
      </c>
      <c r="O26" s="520" t="s">
        <v>997</v>
      </c>
      <c r="P26" s="116" t="str">
        <f t="shared" si="0"/>
        <v>Акт освидетельствования скрытых работ №5-Ф_КТП от 05 марта 2024г. Монтаж блоков ФБС</v>
      </c>
    </row>
    <row r="27" spans="1:21" ht="54.75" customHeight="1" x14ac:dyDescent="0.3">
      <c r="A27" s="117" t="s">
        <v>652</v>
      </c>
      <c r="B27" s="374" t="s">
        <v>761</v>
      </c>
      <c r="C27" s="379" t="s">
        <v>765</v>
      </c>
      <c r="D27" s="375" t="s">
        <v>915</v>
      </c>
      <c r="E27" s="380" t="s">
        <v>760</v>
      </c>
      <c r="F27" s="377">
        <v>2024</v>
      </c>
      <c r="G27" s="375" t="s">
        <v>915</v>
      </c>
      <c r="H27" s="380" t="s">
        <v>760</v>
      </c>
      <c r="I27" s="377">
        <v>2024</v>
      </c>
      <c r="J27" s="381" t="s">
        <v>254</v>
      </c>
      <c r="K27" s="377" t="s">
        <v>904</v>
      </c>
      <c r="L27" s="377" t="s">
        <v>672</v>
      </c>
      <c r="M27" s="376" t="str">
        <f>C28</f>
        <v>Монтаж вертикальных электродов контура заземления</v>
      </c>
      <c r="N27" s="377" t="s">
        <v>65</v>
      </c>
      <c r="O27" s="376" t="s">
        <v>997</v>
      </c>
      <c r="P27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28" spans="1:21" ht="55.5" customHeight="1" x14ac:dyDescent="0.3">
      <c r="A28" s="117" t="s">
        <v>661</v>
      </c>
      <c r="B28" s="374" t="s">
        <v>762</v>
      </c>
      <c r="C28" s="377" t="s">
        <v>470</v>
      </c>
      <c r="D28" s="375" t="s">
        <v>915</v>
      </c>
      <c r="E28" s="380" t="s">
        <v>760</v>
      </c>
      <c r="F28" s="377">
        <v>2024</v>
      </c>
      <c r="G28" s="375" t="s">
        <v>915</v>
      </c>
      <c r="H28" s="380" t="s">
        <v>760</v>
      </c>
      <c r="I28" s="377">
        <v>2024</v>
      </c>
      <c r="J28" s="377" t="str">
        <f>CONCATENATE("Уголок стальной г/к 50х50х5мм. ",N28)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28" s="377" t="s">
        <v>905</v>
      </c>
      <c r="L28" s="377" t="s">
        <v>671</v>
      </c>
      <c r="M28" s="377" t="str">
        <f>C29</f>
        <v>Монтаж горизонтального заземлителя</v>
      </c>
      <c r="N28" s="377" t="s">
        <v>909</v>
      </c>
      <c r="O28" s="376" t="s">
        <v>997</v>
      </c>
      <c r="P28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29" spans="1:21" ht="51" customHeight="1" x14ac:dyDescent="0.3">
      <c r="A29" s="117" t="s">
        <v>662</v>
      </c>
      <c r="B29" s="374" t="s">
        <v>763</v>
      </c>
      <c r="C29" s="377" t="s">
        <v>471</v>
      </c>
      <c r="D29" s="375" t="s">
        <v>915</v>
      </c>
      <c r="E29" s="380" t="s">
        <v>760</v>
      </c>
      <c r="F29" s="377">
        <v>2024</v>
      </c>
      <c r="G29" s="375" t="s">
        <v>915</v>
      </c>
      <c r="H29" s="380" t="s">
        <v>760</v>
      </c>
      <c r="I29" s="377">
        <v>2024</v>
      </c>
      <c r="J29" s="377" t="str">
        <f>CONCATENATE("Полоса г/к 40х5. ",N29)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29" s="376" t="s">
        <v>906</v>
      </c>
      <c r="L29" s="377" t="s">
        <v>671</v>
      </c>
      <c r="M29" s="377" t="str">
        <f>C30</f>
        <v>Обратная засыпка траншеи</v>
      </c>
      <c r="N29" s="377" t="s">
        <v>910</v>
      </c>
      <c r="O29" s="376" t="s">
        <v>997</v>
      </c>
      <c r="P29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30" spans="1:21" ht="54" customHeight="1" x14ac:dyDescent="0.3">
      <c r="A30" s="117" t="s">
        <v>663</v>
      </c>
      <c r="B30" s="426" t="s">
        <v>764</v>
      </c>
      <c r="C30" s="378" t="s">
        <v>472</v>
      </c>
      <c r="D30" s="427" t="s">
        <v>915</v>
      </c>
      <c r="E30" s="380" t="s">
        <v>760</v>
      </c>
      <c r="F30" s="377">
        <v>2024</v>
      </c>
      <c r="G30" s="375" t="s">
        <v>915</v>
      </c>
      <c r="H30" s="380" t="s">
        <v>760</v>
      </c>
      <c r="I30" s="377">
        <v>2024</v>
      </c>
      <c r="J30" s="377" t="s">
        <v>468</v>
      </c>
      <c r="K30" s="377" t="s">
        <v>907</v>
      </c>
      <c r="L30" s="377" t="s">
        <v>672</v>
      </c>
      <c r="M30" s="377" t="s">
        <v>392</v>
      </c>
      <c r="N30" s="377" t="s">
        <v>65</v>
      </c>
      <c r="O30" s="377" t="s">
        <v>997</v>
      </c>
      <c r="P30" s="116" t="str">
        <f t="shared" si="0"/>
        <v>Акт освидетельствования скрытых работ №4-КЗ_КТП от 05 марта 2024г. Обратная засыпка траншеи</v>
      </c>
    </row>
    <row r="31" spans="1:21" ht="54" customHeight="1" x14ac:dyDescent="0.3">
      <c r="A31" s="117" t="s">
        <v>1001</v>
      </c>
      <c r="B31" s="345" t="s">
        <v>1002</v>
      </c>
      <c r="C31" s="345" t="s">
        <v>757</v>
      </c>
      <c r="D31" s="345" t="s">
        <v>605</v>
      </c>
      <c r="E31" s="345" t="s">
        <v>1003</v>
      </c>
      <c r="F31" s="345">
        <v>2024</v>
      </c>
      <c r="G31" s="345" t="s">
        <v>916</v>
      </c>
      <c r="H31" s="345" t="s">
        <v>1003</v>
      </c>
      <c r="I31" s="345">
        <v>2024</v>
      </c>
      <c r="J31" s="345" t="str">
        <f>CONCATENATE("Стойка CВ95-3, СВ110-5. ",N31)</f>
        <v>Стойка CВ95-3, СВ110-5. Сертификат соответствия №РОСС RU.АБ23.Н00117 от 21.06.2021 сроком действия до 20.06.2024</v>
      </c>
      <c r="K31" s="345" t="s">
        <v>899</v>
      </c>
      <c r="L31" s="345" t="s">
        <v>671</v>
      </c>
      <c r="M31" s="345" t="str">
        <f>M27</f>
        <v>Монтаж вертикальных электродов контура заземления</v>
      </c>
      <c r="N31" s="345" t="s">
        <v>755</v>
      </c>
      <c r="O31" s="345" t="s">
        <v>347</v>
      </c>
      <c r="P31" s="116"/>
    </row>
    <row r="32" spans="1:21" ht="54" customHeight="1" x14ac:dyDescent="0.3">
      <c r="A32" s="117" t="s">
        <v>1006</v>
      </c>
      <c r="B32" s="345" t="s">
        <v>1005</v>
      </c>
      <c r="C32" s="345" t="s">
        <v>757</v>
      </c>
      <c r="D32" s="345" t="s">
        <v>605</v>
      </c>
      <c r="E32" s="345" t="s">
        <v>1003</v>
      </c>
      <c r="F32" s="345">
        <v>2024</v>
      </c>
      <c r="G32" s="345" t="s">
        <v>916</v>
      </c>
      <c r="H32" s="345" t="s">
        <v>1003</v>
      </c>
      <c r="I32" s="345">
        <v>2024</v>
      </c>
      <c r="J32" s="345" t="str">
        <f>CONCATENATE("Стойка CВ95-3, СВ110-5. ",N32)</f>
        <v>Стойка CВ95-3, СВ110-5. Сертификат соответствия №РОСС RU.АБ23.Н00117 от 21.06.2021 сроком действия до 20.06.2024</v>
      </c>
      <c r="K32" s="345" t="s">
        <v>899</v>
      </c>
      <c r="L32" s="345" t="s">
        <v>671</v>
      </c>
      <c r="M32" s="345" t="str">
        <f>M28</f>
        <v>Монтаж горизонтального заземлителя</v>
      </c>
      <c r="N32" s="345" t="s">
        <v>755</v>
      </c>
      <c r="O32" s="345" t="s">
        <v>347</v>
      </c>
    </row>
    <row r="33" spans="1:15" ht="54" customHeight="1" x14ac:dyDescent="0.3">
      <c r="A33" s="117" t="s">
        <v>1285</v>
      </c>
      <c r="B33" s="345" t="s">
        <v>1283</v>
      </c>
      <c r="C33" s="345" t="s">
        <v>757</v>
      </c>
      <c r="D33" s="345" t="s">
        <v>605</v>
      </c>
      <c r="E33" s="345" t="s">
        <v>1003</v>
      </c>
      <c r="F33" s="345">
        <v>2024</v>
      </c>
      <c r="G33" s="345" t="s">
        <v>916</v>
      </c>
      <c r="H33" s="345" t="s">
        <v>1003</v>
      </c>
      <c r="I33" s="345">
        <v>2024</v>
      </c>
      <c r="J33" s="345" t="str">
        <f>CONCATENATE("Стойка CВ95-3, СВ110-5. ",N33)</f>
        <v>Стойка CВ95-3, СВ110-5. Сертификат соответствия №РОСС RU.АБ23.Н00117 от 21.06.2021 сроком действия до 20.06.2024</v>
      </c>
      <c r="K33" s="345" t="s">
        <v>899</v>
      </c>
      <c r="L33" s="345" t="s">
        <v>671</v>
      </c>
      <c r="M33" s="345" t="str">
        <f>M29</f>
        <v>Обратная засыпка траншеи</v>
      </c>
      <c r="N33" s="345" t="s">
        <v>755</v>
      </c>
      <c r="O33" s="345" t="s">
        <v>347</v>
      </c>
    </row>
    <row r="34" spans="1:15" ht="54" customHeight="1" x14ac:dyDescent="0.3">
      <c r="A34" s="117" t="s">
        <v>1286</v>
      </c>
      <c r="B34" s="345" t="s">
        <v>1284</v>
      </c>
      <c r="C34" s="345" t="s">
        <v>757</v>
      </c>
      <c r="D34" s="345" t="s">
        <v>605</v>
      </c>
      <c r="E34" s="345" t="s">
        <v>1003</v>
      </c>
      <c r="F34" s="345">
        <v>2024</v>
      </c>
      <c r="G34" s="345" t="s">
        <v>916</v>
      </c>
      <c r="H34" s="345" t="s">
        <v>1003</v>
      </c>
      <c r="I34" s="345">
        <v>2024</v>
      </c>
      <c r="J34" s="345" t="str">
        <f>CONCATENATE("Стойка CВ95-3, СВ110-5. ",N34)</f>
        <v>Стойка CВ95-3, СВ110-5. Сертификат соответствия №РОСС RU.АБ23.Н00117 от 21.06.2021 сроком действия до 20.06.2024</v>
      </c>
      <c r="K34" s="345" t="s">
        <v>899</v>
      </c>
      <c r="L34" s="345" t="s">
        <v>671</v>
      </c>
      <c r="M34" s="345" t="str">
        <f>M30</f>
        <v xml:space="preserve"> -</v>
      </c>
      <c r="N34" s="345" t="s">
        <v>755</v>
      </c>
      <c r="O34" s="345" t="s">
        <v>347</v>
      </c>
    </row>
    <row r="35" spans="1:15" ht="43.5" customHeight="1" x14ac:dyDescent="0.3">
      <c r="A35" s="117" t="s">
        <v>661</v>
      </c>
      <c r="B35" s="428"/>
      <c r="C35" s="429" t="s">
        <v>575</v>
      </c>
      <c r="D35" s="430"/>
      <c r="E35" s="431"/>
      <c r="F35" s="431"/>
      <c r="G35" s="430"/>
      <c r="H35" s="132" t="s">
        <v>729</v>
      </c>
      <c r="I35" s="431"/>
      <c r="J35" s="432"/>
      <c r="K35" s="432"/>
      <c r="L35" s="432"/>
      <c r="M35" s="432"/>
      <c r="N35" s="433"/>
      <c r="O35" s="131" t="s">
        <v>997</v>
      </c>
    </row>
    <row r="36" spans="1:15" ht="84.75" customHeight="1" x14ac:dyDescent="0.3">
      <c r="A36" s="117" t="s">
        <v>662</v>
      </c>
      <c r="B36" s="211">
        <v>23</v>
      </c>
      <c r="C36" s="115" t="s">
        <v>576</v>
      </c>
      <c r="D36" s="268">
        <v>5</v>
      </c>
      <c r="E36" s="266">
        <v>44287</v>
      </c>
      <c r="F36" s="265">
        <v>2022</v>
      </c>
      <c r="G36" s="268">
        <v>5</v>
      </c>
      <c r="H36" s="132" t="s">
        <v>729</v>
      </c>
      <c r="I36" s="265">
        <v>2022</v>
      </c>
      <c r="J36" s="267" t="s">
        <v>254</v>
      </c>
      <c r="K36" s="265" t="s">
        <v>620</v>
      </c>
      <c r="L36" s="265" t="s">
        <v>448</v>
      </c>
      <c r="M36" s="265" t="str">
        <f>C37</f>
        <v>Установка и бетонирование столбов сетчатого ограждения</v>
      </c>
      <c r="N36" s="264"/>
      <c r="O36" s="131" t="s">
        <v>997</v>
      </c>
    </row>
    <row r="37" spans="1:15" ht="51.75" customHeight="1" thickBot="1" x14ac:dyDescent="0.35">
      <c r="A37" s="117" t="s">
        <v>663</v>
      </c>
      <c r="B37" s="211">
        <v>24</v>
      </c>
      <c r="C37" s="115" t="s">
        <v>577</v>
      </c>
      <c r="D37" s="268">
        <v>6</v>
      </c>
      <c r="E37" s="266">
        <v>44287</v>
      </c>
      <c r="F37" s="265">
        <v>2022</v>
      </c>
      <c r="G37" s="268">
        <v>6</v>
      </c>
      <c r="H37" s="132" t="s">
        <v>729</v>
      </c>
      <c r="I37" s="265">
        <v>2022</v>
      </c>
      <c r="J37" s="265" t="str">
        <f>CONCATENATE("ЦПС М-150. ",N37)</f>
        <v>ЦПС М-150. Декларация о соответствии РОСС RU Д-RU.РА01.В.12845/18 (до 21.12.23)</v>
      </c>
      <c r="K37" s="265" t="s">
        <v>621</v>
      </c>
      <c r="L37" s="265" t="s">
        <v>448</v>
      </c>
      <c r="M37" s="265" t="s">
        <v>590</v>
      </c>
      <c r="N37" s="264" t="s">
        <v>591</v>
      </c>
      <c r="O37" s="131" t="s">
        <v>997</v>
      </c>
    </row>
    <row r="38" spans="1:15" ht="44.25" customHeight="1" x14ac:dyDescent="0.3">
      <c r="A38" s="117"/>
      <c r="B38" s="133"/>
      <c r="C38" s="133" t="s">
        <v>653</v>
      </c>
      <c r="D38" s="133"/>
      <c r="E38" s="133"/>
      <c r="F38" s="133"/>
      <c r="G38" s="133"/>
      <c r="H38" s="132" t="s">
        <v>729</v>
      </c>
      <c r="I38" s="133"/>
      <c r="J38" s="133"/>
      <c r="K38" s="133"/>
      <c r="L38" s="133"/>
      <c r="M38" s="133"/>
      <c r="N38" s="133"/>
      <c r="O38" s="131" t="s">
        <v>997</v>
      </c>
    </row>
    <row r="39" spans="1:15" ht="60.75" customHeight="1" x14ac:dyDescent="0.3">
      <c r="A39" s="117" t="s">
        <v>664</v>
      </c>
      <c r="B39" s="211" t="s">
        <v>654</v>
      </c>
      <c r="C39" s="210" t="s">
        <v>465</v>
      </c>
      <c r="D39" s="270" t="s">
        <v>609</v>
      </c>
      <c r="E39" s="134" t="s">
        <v>643</v>
      </c>
      <c r="F39" s="99">
        <v>2022</v>
      </c>
      <c r="G39" s="270" t="s">
        <v>682</v>
      </c>
      <c r="H39" s="132" t="s">
        <v>729</v>
      </c>
      <c r="I39" s="99">
        <v>2022</v>
      </c>
      <c r="J39" s="136" t="s">
        <v>254</v>
      </c>
      <c r="K39" s="131" t="s">
        <v>680</v>
      </c>
      <c r="L39" s="131" t="s">
        <v>672</v>
      </c>
      <c r="M39" s="99" t="str">
        <f>C40</f>
        <v>Устройство песчанного основания с послойным трамбованием</v>
      </c>
      <c r="N39" s="118" t="s">
        <v>65</v>
      </c>
      <c r="O39" s="131" t="s">
        <v>997</v>
      </c>
    </row>
    <row r="40" spans="1:15" ht="28.5" customHeight="1" x14ac:dyDescent="0.3">
      <c r="A40" s="117" t="s">
        <v>665</v>
      </c>
      <c r="B40" s="211" t="s">
        <v>655</v>
      </c>
      <c r="C40" s="115" t="s">
        <v>466</v>
      </c>
      <c r="D40" s="270" t="s">
        <v>682</v>
      </c>
      <c r="E40" s="134" t="s">
        <v>643</v>
      </c>
      <c r="F40" s="99">
        <v>2022</v>
      </c>
      <c r="G40" s="270" t="s">
        <v>683</v>
      </c>
      <c r="H40" s="132" t="s">
        <v>729</v>
      </c>
      <c r="I40" s="99">
        <v>2022</v>
      </c>
      <c r="J40" s="99" t="str">
        <f>CONCATENATE("Песок для строительных работ. ",N40)</f>
        <v>Песок для строительных работ. Паспорт на партию готовой продукции №19582-20/21 от 13.10.2021</v>
      </c>
      <c r="K40" s="99" t="s">
        <v>681</v>
      </c>
      <c r="L40" s="99" t="s">
        <v>671</v>
      </c>
      <c r="M40" s="99" t="str">
        <f>C41</f>
        <v>Закладка х/ц труб БНТ-100 на вводе в кабельные помещения ТП и ГРЩ с последующей заделкой и герметизацией труб</v>
      </c>
      <c r="N40" s="118" t="s">
        <v>667</v>
      </c>
      <c r="O40" s="131" t="s">
        <v>997</v>
      </c>
    </row>
    <row r="41" spans="1:15" ht="57.75" customHeight="1" x14ac:dyDescent="0.3">
      <c r="A41" s="117" t="s">
        <v>666</v>
      </c>
      <c r="B41" s="211" t="s">
        <v>656</v>
      </c>
      <c r="C41" s="115" t="s">
        <v>704</v>
      </c>
      <c r="D41" s="270" t="s">
        <v>684</v>
      </c>
      <c r="E41" s="134" t="s">
        <v>643</v>
      </c>
      <c r="F41" s="99">
        <v>2022</v>
      </c>
      <c r="G41" s="270" t="s">
        <v>684</v>
      </c>
      <c r="H41" s="132" t="s">
        <v>729</v>
      </c>
      <c r="I41" s="99">
        <v>2022</v>
      </c>
      <c r="J41" s="99" t="str">
        <f>CONCATENATE("Трубы хризотилцементные БНТ-100. ",N41)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1" s="272" t="s">
        <v>697</v>
      </c>
      <c r="L41" s="99" t="s">
        <v>671</v>
      </c>
      <c r="M41" s="99" t="str">
        <f>C42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1" s="118" t="s">
        <v>705</v>
      </c>
      <c r="O41" s="131" t="s">
        <v>997</v>
      </c>
    </row>
    <row r="42" spans="1:15" ht="29.25" customHeight="1" x14ac:dyDescent="0.3">
      <c r="A42" s="117" t="s">
        <v>675</v>
      </c>
      <c r="B42" s="211" t="s">
        <v>657</v>
      </c>
      <c r="C42" s="115" t="s">
        <v>706</v>
      </c>
      <c r="D42" s="270" t="s">
        <v>684</v>
      </c>
      <c r="E42" s="134" t="s">
        <v>643</v>
      </c>
      <c r="F42" s="99">
        <v>2022</v>
      </c>
      <c r="G42" s="270" t="s">
        <v>684</v>
      </c>
      <c r="H42" s="132" t="s">
        <v>729</v>
      </c>
      <c r="I42" s="99">
        <v>2022</v>
      </c>
      <c r="J42" s="99" t="str">
        <f>CONCATENATE("Трубы ТЗК 110. ",N42)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2" s="99" t="s">
        <v>698</v>
      </c>
      <c r="L42" s="99" t="s">
        <v>671</v>
      </c>
      <c r="M42" s="99" t="str">
        <f>C43</f>
        <v>Прокладка КЛ-0,4 кВ с нанесением огнезащитного покрытия Огракс В1</v>
      </c>
      <c r="N42" s="271" t="s">
        <v>707</v>
      </c>
      <c r="O42" s="131" t="s">
        <v>997</v>
      </c>
    </row>
    <row r="43" spans="1:15" ht="42.75" customHeight="1" x14ac:dyDescent="0.3">
      <c r="A43" s="117" t="s">
        <v>676</v>
      </c>
      <c r="B43" s="211" t="s">
        <v>658</v>
      </c>
      <c r="C43" s="115" t="s">
        <v>668</v>
      </c>
      <c r="D43" s="270" t="s">
        <v>685</v>
      </c>
      <c r="E43" s="134" t="s">
        <v>643</v>
      </c>
      <c r="F43" s="99">
        <v>2022</v>
      </c>
      <c r="G43" s="270" t="s">
        <v>690</v>
      </c>
      <c r="H43" s="132" t="s">
        <v>729</v>
      </c>
      <c r="I43" s="99">
        <v>2022</v>
      </c>
      <c r="J43" s="99" t="str">
        <f>CONCATENATE("Кабель силовой АПвБШп-1 4х240. ",N43)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3" s="99" t="s">
        <v>699</v>
      </c>
      <c r="L43" s="99" t="s">
        <v>671</v>
      </c>
      <c r="M43" s="99" t="str">
        <f>C45</f>
        <v>Засыпка кабеля песком с послойным трамбованием</v>
      </c>
      <c r="N43" s="118" t="s">
        <v>674</v>
      </c>
      <c r="O43" s="131" t="s">
        <v>997</v>
      </c>
    </row>
    <row r="44" spans="1:15" ht="51.75" customHeight="1" x14ac:dyDescent="0.3">
      <c r="A44" s="117" t="s">
        <v>677</v>
      </c>
      <c r="B44" s="211" t="s">
        <v>658</v>
      </c>
      <c r="C44" s="115" t="s">
        <v>608</v>
      </c>
      <c r="D44" s="268">
        <v>6</v>
      </c>
      <c r="E44" s="266">
        <v>44287</v>
      </c>
      <c r="F44" s="99">
        <v>2022</v>
      </c>
      <c r="G44" s="268">
        <v>6</v>
      </c>
      <c r="H44" s="132" t="s">
        <v>729</v>
      </c>
      <c r="I44" s="99">
        <v>2022</v>
      </c>
      <c r="J44" s="265" t="str">
        <f>CONCATENATE("Соединительная муфта POLJ-12/1x120-240-CEE01 ",N44)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44" s="265" t="s">
        <v>618</v>
      </c>
      <c r="L44" s="99" t="s">
        <v>448</v>
      </c>
      <c r="M44" s="99" t="s">
        <v>590</v>
      </c>
      <c r="N44" s="264" t="s">
        <v>619</v>
      </c>
      <c r="O44" s="131" t="s">
        <v>997</v>
      </c>
    </row>
    <row r="45" spans="1:15" ht="44.25" customHeight="1" x14ac:dyDescent="0.3">
      <c r="A45" s="117" t="s">
        <v>678</v>
      </c>
      <c r="B45" s="211" t="s">
        <v>659</v>
      </c>
      <c r="C45" s="115" t="s">
        <v>469</v>
      </c>
      <c r="D45" s="270" t="s">
        <v>689</v>
      </c>
      <c r="E45" s="134" t="s">
        <v>643</v>
      </c>
      <c r="F45" s="99">
        <v>2022</v>
      </c>
      <c r="G45" s="270" t="s">
        <v>691</v>
      </c>
      <c r="H45" s="132" t="s">
        <v>729</v>
      </c>
      <c r="I45" s="99">
        <v>2022</v>
      </c>
      <c r="J45" s="99" t="str">
        <f>CONCATENATE("Песок для строительных работ. ",N45)</f>
        <v>Песок для строительных работ. Паспорт на партию готовой продукции №19582-20/21 от 13.10.2021</v>
      </c>
      <c r="K45" s="99" t="s">
        <v>700</v>
      </c>
      <c r="L45" s="99" t="s">
        <v>671</v>
      </c>
      <c r="M45" s="99" t="str">
        <f>C46</f>
        <v>Укладка плитки ПЗК</v>
      </c>
      <c r="N45" s="118" t="s">
        <v>667</v>
      </c>
      <c r="O45" s="131" t="s">
        <v>997</v>
      </c>
    </row>
    <row r="46" spans="1:15" ht="51" customHeight="1" x14ac:dyDescent="0.3">
      <c r="A46" s="117" t="s">
        <v>679</v>
      </c>
      <c r="B46" s="211" t="s">
        <v>660</v>
      </c>
      <c r="C46" s="115" t="s">
        <v>467</v>
      </c>
      <c r="D46" s="270" t="s">
        <v>690</v>
      </c>
      <c r="E46" s="134" t="s">
        <v>643</v>
      </c>
      <c r="F46" s="99">
        <v>2022</v>
      </c>
      <c r="G46" s="270" t="s">
        <v>691</v>
      </c>
      <c r="H46" s="132" t="s">
        <v>729</v>
      </c>
      <c r="I46" s="99">
        <v>2022</v>
      </c>
      <c r="J46" s="99" t="str">
        <f>CONCATENATE("Плитка ПЗК. ",N46)</f>
        <v>Плитка ПЗК. Технический паспорт б/н от 12.03.2021, отказное письмо исх. №074/р-п от 08.07.2011 ООО "Севзапстройтрест"</v>
      </c>
      <c r="K46" s="99" t="s">
        <v>701</v>
      </c>
      <c r="L46" s="99" t="s">
        <v>671</v>
      </c>
      <c r="M46" s="99" t="str">
        <f>C47</f>
        <v>Обратная засыпка траншеи вырытым грунтом с послойным трамбованием</v>
      </c>
      <c r="N46" s="118" t="s">
        <v>669</v>
      </c>
      <c r="O46" s="131" t="s">
        <v>997</v>
      </c>
    </row>
    <row r="47" spans="1:15" ht="54.75" customHeight="1" x14ac:dyDescent="0.3">
      <c r="A47" s="117" t="s">
        <v>686</v>
      </c>
      <c r="B47" s="211" t="s">
        <v>687</v>
      </c>
      <c r="C47" s="212" t="s">
        <v>644</v>
      </c>
      <c r="D47" s="270" t="s">
        <v>692</v>
      </c>
      <c r="E47" s="134" t="s">
        <v>643</v>
      </c>
      <c r="F47" s="99">
        <v>2022</v>
      </c>
      <c r="G47" s="270" t="s">
        <v>693</v>
      </c>
      <c r="H47" s="132" t="s">
        <v>729</v>
      </c>
      <c r="I47" s="99">
        <v>2022</v>
      </c>
      <c r="J47" s="136" t="s">
        <v>65</v>
      </c>
      <c r="K47" s="273" t="s">
        <v>702</v>
      </c>
      <c r="L47" s="135" t="s">
        <v>673</v>
      </c>
      <c r="M47" s="99" t="s">
        <v>65</v>
      </c>
      <c r="N47" s="118" t="s">
        <v>65</v>
      </c>
      <c r="O47" s="420" t="s">
        <v>997</v>
      </c>
    </row>
    <row r="48" spans="1:15" x14ac:dyDescent="0.3">
      <c r="O48" s="101"/>
    </row>
    <row r="49" spans="2:15" x14ac:dyDescent="0.3">
      <c r="O49" s="101"/>
    </row>
    <row r="58" spans="2:15" ht="53.4" thickBot="1" x14ac:dyDescent="0.35">
      <c r="B58" s="280" t="s">
        <v>731</v>
      </c>
      <c r="C58" s="279" t="s">
        <v>733</v>
      </c>
      <c r="D58" s="269" t="s">
        <v>694</v>
      </c>
      <c r="E58" s="132" t="s">
        <v>729</v>
      </c>
      <c r="F58" s="131">
        <f t="shared" ref="F58" si="3">$F$2</f>
        <v>2024</v>
      </c>
      <c r="G58" s="269" t="s">
        <v>694</v>
      </c>
      <c r="H58" s="278" t="s">
        <v>729</v>
      </c>
      <c r="I58" s="131">
        <f t="shared" ref="I58" si="4">$I$2</f>
        <v>2024</v>
      </c>
      <c r="J58" s="281" t="str">
        <f>CONCATENATE("Двустенная гофрированная труба d160мм.",N58)</f>
        <v>Двустенная гофрированная труба d160мм.Сертификат соответствия №РОСС RU.32001.04ИБФ1.ОСП09.05292 от 21.10.2020 сроком действия до 20.10.2023</v>
      </c>
      <c r="K58" s="279" t="s">
        <v>734</v>
      </c>
      <c r="L58" s="282" t="s">
        <v>672</v>
      </c>
      <c r="M58" s="279">
        <f>C59</f>
        <v>0</v>
      </c>
      <c r="N58" s="283" t="s">
        <v>730</v>
      </c>
    </row>
    <row r="66" spans="2:14" ht="52.8" x14ac:dyDescent="0.3">
      <c r="B66" s="211" t="s">
        <v>764</v>
      </c>
      <c r="C66" s="115" t="s">
        <v>403</v>
      </c>
      <c r="D66" s="270" t="s">
        <v>642</v>
      </c>
      <c r="E66" s="132" t="s">
        <v>760</v>
      </c>
      <c r="F66" s="131">
        <v>2024</v>
      </c>
      <c r="G66" s="270" t="s">
        <v>688</v>
      </c>
      <c r="H66" s="132" t="s">
        <v>760</v>
      </c>
      <c r="I66" s="131">
        <v>2024</v>
      </c>
      <c r="J66" s="99" t="str">
        <f>CONCATENATE("Грунт ГФ-021, Эмаль ПФ-115. ",N66)</f>
        <v>Грунт ГФ-021, Эмаль ПФ-115. Отказное письмо исх. №60-12/2020 от 12.05.2020 ООО "Биквест-Центр"</v>
      </c>
      <c r="K66" s="131" t="s">
        <v>756</v>
      </c>
      <c r="L66" s="99" t="s">
        <v>671</v>
      </c>
      <c r="M66" s="99">
        <f>C67</f>
        <v>0</v>
      </c>
      <c r="N66" s="271" t="s">
        <v>670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22" firstPageNumber="0" orientation="portrait" r:id="rId1"/>
  <headerFooter alignWithMargins="0"/>
  <colBreaks count="1" manualBreakCount="1">
    <brk id="14" max="1048575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4704-5E0D-4B58-B63E-FE1EBD83965A}">
  <dimension ref="A1:J624"/>
  <sheetViews>
    <sheetView topLeftCell="A58" workbookViewId="0">
      <selection activeCell="B70" sqref="B70"/>
    </sheetView>
  </sheetViews>
  <sheetFormatPr defaultRowHeight="14.4" x14ac:dyDescent="0.3"/>
  <cols>
    <col min="1" max="1" width="48.5546875" customWidth="1"/>
    <col min="2" max="2" width="26" customWidth="1"/>
    <col min="3" max="3" width="12.77734375" customWidth="1"/>
    <col min="4" max="4" width="10.88671875" customWidth="1"/>
    <col min="6" max="6" width="14" bestFit="1" customWidth="1"/>
    <col min="7" max="7" width="16" customWidth="1"/>
    <col min="9" max="9" width="18.6640625" customWidth="1"/>
  </cols>
  <sheetData>
    <row r="1" spans="1:10" ht="33" customHeight="1" x14ac:dyDescent="0.3">
      <c r="A1" s="632" t="s">
        <v>88</v>
      </c>
      <c r="B1" s="619" t="s">
        <v>36</v>
      </c>
      <c r="C1" s="619" t="s">
        <v>1449</v>
      </c>
      <c r="D1" s="619" t="s">
        <v>59</v>
      </c>
      <c r="I1" t="s">
        <v>1450</v>
      </c>
      <c r="J1">
        <v>1</v>
      </c>
    </row>
    <row r="2" spans="1:10" ht="16.2" x14ac:dyDescent="0.3">
      <c r="A2" s="620"/>
      <c r="B2" s="621"/>
      <c r="C2" s="622"/>
      <c r="D2" s="622"/>
      <c r="F2" s="526"/>
      <c r="I2" t="s">
        <v>1381</v>
      </c>
      <c r="J2">
        <v>2</v>
      </c>
    </row>
    <row r="3" spans="1:10" ht="32.4" x14ac:dyDescent="0.3">
      <c r="A3" s="623" t="s">
        <v>1328</v>
      </c>
      <c r="B3" s="624" t="s">
        <v>1329</v>
      </c>
      <c r="C3" s="622" t="s">
        <v>1330</v>
      </c>
      <c r="D3" s="622">
        <v>20</v>
      </c>
      <c r="F3" s="526">
        <v>2</v>
      </c>
    </row>
    <row r="4" spans="1:10" ht="16.2" x14ac:dyDescent="0.3">
      <c r="A4" s="620"/>
      <c r="B4" s="621"/>
      <c r="C4" s="622"/>
      <c r="D4" s="622"/>
      <c r="F4" s="526"/>
    </row>
    <row r="5" spans="1:10" ht="16.2" x14ac:dyDescent="0.3">
      <c r="A5" s="623" t="s">
        <v>1331</v>
      </c>
      <c r="B5" s="624" t="s">
        <v>864</v>
      </c>
      <c r="C5" s="624" t="s">
        <v>1187</v>
      </c>
      <c r="D5" s="624">
        <v>49</v>
      </c>
      <c r="F5" s="526">
        <v>2</v>
      </c>
    </row>
    <row r="6" spans="1:10" ht="16.2" x14ac:dyDescent="0.3">
      <c r="A6" s="623" t="s">
        <v>1332</v>
      </c>
      <c r="B6" s="624" t="s">
        <v>1333</v>
      </c>
      <c r="C6" s="624" t="s">
        <v>1330</v>
      </c>
      <c r="D6" s="624">
        <v>71</v>
      </c>
      <c r="F6" s="526">
        <v>2</v>
      </c>
    </row>
    <row r="7" spans="1:10" ht="16.2" x14ac:dyDescent="0.3">
      <c r="A7" s="623" t="s">
        <v>1334</v>
      </c>
      <c r="B7" s="624" t="s">
        <v>1335</v>
      </c>
      <c r="C7" s="624" t="s">
        <v>1330</v>
      </c>
      <c r="D7" s="624">
        <v>3</v>
      </c>
      <c r="F7" s="526">
        <v>2</v>
      </c>
    </row>
    <row r="8" spans="1:10" ht="16.2" x14ac:dyDescent="0.3">
      <c r="A8" s="623" t="s">
        <v>1336</v>
      </c>
      <c r="B8" s="624" t="s">
        <v>1337</v>
      </c>
      <c r="C8" s="624" t="s">
        <v>1330</v>
      </c>
      <c r="D8" s="624">
        <v>12</v>
      </c>
      <c r="F8" s="526">
        <v>2</v>
      </c>
    </row>
    <row r="9" spans="1:10" ht="16.2" x14ac:dyDescent="0.3">
      <c r="A9" s="625" t="s">
        <v>1334</v>
      </c>
      <c r="B9" s="624" t="s">
        <v>1338</v>
      </c>
      <c r="C9" s="624" t="s">
        <v>1330</v>
      </c>
      <c r="D9" s="624">
        <v>5</v>
      </c>
      <c r="F9" s="526">
        <v>2</v>
      </c>
    </row>
    <row r="10" spans="1:10" ht="16.2" x14ac:dyDescent="0.3">
      <c r="A10" s="623" t="s">
        <v>1334</v>
      </c>
      <c r="B10" s="624" t="s">
        <v>1339</v>
      </c>
      <c r="C10" s="624" t="s">
        <v>1330</v>
      </c>
      <c r="D10" s="624">
        <v>1</v>
      </c>
      <c r="F10" s="526">
        <v>2</v>
      </c>
    </row>
    <row r="11" spans="1:10" ht="16.2" x14ac:dyDescent="0.3">
      <c r="A11" s="625" t="s">
        <v>1340</v>
      </c>
      <c r="B11" s="624" t="s">
        <v>1341</v>
      </c>
      <c r="C11" s="624" t="s">
        <v>1330</v>
      </c>
      <c r="D11" s="624">
        <v>43</v>
      </c>
      <c r="F11" s="526">
        <v>2</v>
      </c>
    </row>
    <row r="12" spans="1:10" ht="16.2" x14ac:dyDescent="0.3">
      <c r="A12" s="625" t="s">
        <v>1342</v>
      </c>
      <c r="B12" s="624" t="s">
        <v>1343</v>
      </c>
      <c r="C12" s="624" t="s">
        <v>1330</v>
      </c>
      <c r="D12" s="624">
        <v>3</v>
      </c>
      <c r="F12" s="526">
        <v>2</v>
      </c>
    </row>
    <row r="13" spans="1:10" ht="16.2" x14ac:dyDescent="0.3">
      <c r="A13" s="625" t="s">
        <v>1344</v>
      </c>
      <c r="B13" s="624"/>
      <c r="C13" s="624" t="s">
        <v>1330</v>
      </c>
      <c r="D13" s="624">
        <v>9</v>
      </c>
      <c r="F13" s="526">
        <v>2</v>
      </c>
    </row>
    <row r="14" spans="1:10" ht="16.2" x14ac:dyDescent="0.3">
      <c r="A14" s="625" t="s">
        <v>1345</v>
      </c>
      <c r="B14" s="624" t="s">
        <v>1346</v>
      </c>
      <c r="C14" s="624" t="s">
        <v>1330</v>
      </c>
      <c r="D14" s="624">
        <v>1</v>
      </c>
      <c r="F14" s="526">
        <v>2</v>
      </c>
    </row>
    <row r="15" spans="1:10" ht="16.2" x14ac:dyDescent="0.3">
      <c r="A15" s="626"/>
      <c r="B15" s="621"/>
      <c r="C15" s="622"/>
      <c r="D15" s="627"/>
      <c r="F15" s="526">
        <v>2</v>
      </c>
    </row>
    <row r="16" spans="1:10" ht="16.2" x14ac:dyDescent="0.3">
      <c r="A16" s="625" t="s">
        <v>1348</v>
      </c>
      <c r="B16" s="624" t="s">
        <v>1349</v>
      </c>
      <c r="C16" s="624" t="s">
        <v>1187</v>
      </c>
      <c r="D16" s="624">
        <v>75</v>
      </c>
      <c r="F16" s="526">
        <v>2</v>
      </c>
    </row>
    <row r="17" spans="1:6" ht="16.2" x14ac:dyDescent="0.3">
      <c r="A17" s="625" t="s">
        <v>1350</v>
      </c>
      <c r="B17" s="624" t="s">
        <v>1341</v>
      </c>
      <c r="C17" s="624" t="s">
        <v>1330</v>
      </c>
      <c r="D17" s="624">
        <v>43</v>
      </c>
      <c r="F17" s="526">
        <v>2</v>
      </c>
    </row>
    <row r="18" spans="1:6" ht="16.2" x14ac:dyDescent="0.3">
      <c r="A18" s="625" t="s">
        <v>1351</v>
      </c>
      <c r="B18" s="624" t="s">
        <v>1352</v>
      </c>
      <c r="C18" s="624" t="s">
        <v>1330</v>
      </c>
      <c r="D18" s="624">
        <v>75</v>
      </c>
      <c r="F18" s="526">
        <v>2</v>
      </c>
    </row>
    <row r="19" spans="1:6" ht="16.2" x14ac:dyDescent="0.3">
      <c r="A19" s="625" t="s">
        <v>1353</v>
      </c>
      <c r="B19" s="621" t="s">
        <v>1354</v>
      </c>
      <c r="C19" s="628" t="s">
        <v>1205</v>
      </c>
      <c r="D19" s="624">
        <v>18</v>
      </c>
      <c r="F19" s="526">
        <v>2</v>
      </c>
    </row>
    <row r="20" spans="1:6" ht="16.2" x14ac:dyDescent="0.3">
      <c r="A20" s="625" t="s">
        <v>1355</v>
      </c>
      <c r="B20" s="624" t="s">
        <v>1356</v>
      </c>
      <c r="C20" s="624" t="s">
        <v>1330</v>
      </c>
      <c r="D20" s="624">
        <v>15</v>
      </c>
      <c r="F20" s="526">
        <v>2</v>
      </c>
    </row>
    <row r="21" spans="1:6" ht="16.2" x14ac:dyDescent="0.3">
      <c r="A21" s="625" t="s">
        <v>1357</v>
      </c>
      <c r="B21" s="624" t="s">
        <v>1358</v>
      </c>
      <c r="C21" s="624" t="s">
        <v>1330</v>
      </c>
      <c r="D21" s="624">
        <v>15</v>
      </c>
      <c r="F21" s="526">
        <v>2</v>
      </c>
    </row>
    <row r="22" spans="1:6" ht="16.2" x14ac:dyDescent="0.3">
      <c r="A22" s="625" t="s">
        <v>1359</v>
      </c>
      <c r="B22" s="624" t="s">
        <v>1360</v>
      </c>
      <c r="C22" s="624" t="s">
        <v>1330</v>
      </c>
      <c r="D22" s="624">
        <v>86</v>
      </c>
      <c r="F22" s="526">
        <v>2</v>
      </c>
    </row>
    <row r="23" spans="1:6" ht="16.2" x14ac:dyDescent="0.3">
      <c r="A23" s="625" t="s">
        <v>1361</v>
      </c>
      <c r="B23" s="624" t="s">
        <v>1362</v>
      </c>
      <c r="C23" s="624" t="s">
        <v>1330</v>
      </c>
      <c r="D23" s="624">
        <v>43</v>
      </c>
      <c r="F23" s="526">
        <v>2</v>
      </c>
    </row>
    <row r="24" spans="1:6" ht="16.2" x14ac:dyDescent="0.3">
      <c r="A24" s="626"/>
      <c r="B24" s="621"/>
      <c r="C24" s="622"/>
      <c r="D24" s="622"/>
      <c r="F24" s="526">
        <v>2</v>
      </c>
    </row>
    <row r="25" spans="1:6" ht="16.2" x14ac:dyDescent="0.3">
      <c r="A25" s="625" t="s">
        <v>1364</v>
      </c>
      <c r="B25" s="624" t="s">
        <v>1365</v>
      </c>
      <c r="C25" s="624" t="s">
        <v>1330</v>
      </c>
      <c r="D25" s="624">
        <v>21</v>
      </c>
      <c r="F25" s="526">
        <v>2</v>
      </c>
    </row>
    <row r="26" spans="1:6" ht="16.2" x14ac:dyDescent="0.3">
      <c r="A26" s="625" t="s">
        <v>1366</v>
      </c>
      <c r="B26" s="624" t="s">
        <v>1365</v>
      </c>
      <c r="C26" s="624" t="s">
        <v>1187</v>
      </c>
      <c r="D26" s="624">
        <v>150</v>
      </c>
      <c r="F26" s="526">
        <v>2</v>
      </c>
    </row>
    <row r="27" spans="1:6" ht="16.2" x14ac:dyDescent="0.3">
      <c r="A27" s="625" t="s">
        <v>1367</v>
      </c>
      <c r="B27" s="624" t="s">
        <v>1368</v>
      </c>
      <c r="C27" s="624" t="s">
        <v>1187</v>
      </c>
      <c r="D27" s="624">
        <v>180</v>
      </c>
      <c r="F27" s="526">
        <v>2</v>
      </c>
    </row>
    <row r="28" spans="1:6" ht="16.2" x14ac:dyDescent="0.3">
      <c r="A28" s="625" t="s">
        <v>1369</v>
      </c>
      <c r="B28" s="624" t="s">
        <v>1370</v>
      </c>
      <c r="C28" s="624" t="s">
        <v>1187</v>
      </c>
      <c r="D28" s="624">
        <v>162</v>
      </c>
      <c r="F28" s="526">
        <v>2</v>
      </c>
    </row>
    <row r="29" spans="1:6" ht="16.2" x14ac:dyDescent="0.3">
      <c r="A29" s="626"/>
      <c r="B29" s="621"/>
      <c r="C29" s="622"/>
      <c r="D29" s="622"/>
      <c r="F29" s="526">
        <v>2</v>
      </c>
    </row>
    <row r="30" spans="1:6" ht="16.2" x14ac:dyDescent="0.3">
      <c r="A30" s="625" t="s">
        <v>1372</v>
      </c>
      <c r="B30" s="624" t="s">
        <v>1373</v>
      </c>
      <c r="C30" s="624" t="s">
        <v>1330</v>
      </c>
      <c r="D30" s="624">
        <v>6</v>
      </c>
      <c r="F30" s="526">
        <v>2</v>
      </c>
    </row>
    <row r="31" spans="1:6" ht="16.2" x14ac:dyDescent="0.3">
      <c r="A31" s="625" t="s">
        <v>1374</v>
      </c>
      <c r="B31" s="624" t="s">
        <v>1375</v>
      </c>
      <c r="C31" s="624" t="s">
        <v>1330</v>
      </c>
      <c r="D31" s="624">
        <v>11</v>
      </c>
      <c r="F31" s="526">
        <v>2</v>
      </c>
    </row>
    <row r="32" spans="1:6" ht="16.2" x14ac:dyDescent="0.3">
      <c r="A32" s="626"/>
      <c r="B32" s="621"/>
      <c r="C32" s="622"/>
      <c r="D32" s="622"/>
      <c r="F32" s="526">
        <v>2</v>
      </c>
    </row>
    <row r="33" spans="1:6" ht="16.2" x14ac:dyDescent="0.3">
      <c r="A33" s="626"/>
      <c r="B33" s="621"/>
      <c r="C33" s="622"/>
      <c r="D33" s="622"/>
      <c r="F33" s="526">
        <v>2</v>
      </c>
    </row>
    <row r="34" spans="1:6" ht="32.4" x14ac:dyDescent="0.3">
      <c r="A34" s="625" t="s">
        <v>1377</v>
      </c>
      <c r="B34" s="624" t="s">
        <v>1378</v>
      </c>
      <c r="C34" s="624" t="s">
        <v>1330</v>
      </c>
      <c r="D34" s="624">
        <v>15</v>
      </c>
      <c r="F34" s="526">
        <v>2</v>
      </c>
    </row>
    <row r="35" spans="1:6" ht="32.4" x14ac:dyDescent="0.3">
      <c r="A35" s="625" t="s">
        <v>1377</v>
      </c>
      <c r="B35" s="624" t="s">
        <v>1379</v>
      </c>
      <c r="C35" s="624" t="s">
        <v>1330</v>
      </c>
      <c r="D35" s="624">
        <v>15</v>
      </c>
      <c r="F35" s="526">
        <v>2</v>
      </c>
    </row>
    <row r="36" spans="1:6" ht="16.2" x14ac:dyDescent="0.3">
      <c r="A36" s="629"/>
      <c r="B36" s="624"/>
      <c r="C36" s="624"/>
      <c r="D36" s="624"/>
      <c r="F36" s="526">
        <v>2</v>
      </c>
    </row>
    <row r="37" spans="1:6" ht="16.2" x14ac:dyDescent="0.3">
      <c r="A37" s="626"/>
      <c r="B37" s="621"/>
      <c r="C37" s="622"/>
      <c r="D37" s="622"/>
      <c r="F37" s="526">
        <v>2</v>
      </c>
    </row>
    <row r="38" spans="1:6" ht="16.2" x14ac:dyDescent="0.3">
      <c r="A38" s="625" t="s">
        <v>1382</v>
      </c>
      <c r="B38" s="621"/>
      <c r="C38" s="624" t="s">
        <v>1224</v>
      </c>
      <c r="D38" s="624">
        <v>86.76</v>
      </c>
      <c r="F38" s="526">
        <v>2</v>
      </c>
    </row>
    <row r="39" spans="1:6" ht="32.4" x14ac:dyDescent="0.3">
      <c r="A39" s="625" t="s">
        <v>1383</v>
      </c>
      <c r="B39" s="630" t="s">
        <v>1384</v>
      </c>
      <c r="C39" s="624" t="s">
        <v>1187</v>
      </c>
      <c r="D39" s="624">
        <v>228.38</v>
      </c>
      <c r="F39" s="526">
        <v>2</v>
      </c>
    </row>
    <row r="40" spans="1:6" ht="16.2" x14ac:dyDescent="0.3">
      <c r="A40" s="625" t="s">
        <v>1385</v>
      </c>
      <c r="B40" s="624" t="s">
        <v>1386</v>
      </c>
      <c r="C40" s="624" t="s">
        <v>1205</v>
      </c>
      <c r="D40" s="624">
        <v>1107</v>
      </c>
      <c r="F40" s="526">
        <v>2</v>
      </c>
    </row>
    <row r="41" spans="1:6" ht="16.2" x14ac:dyDescent="0.3">
      <c r="A41" s="625" t="s">
        <v>1387</v>
      </c>
      <c r="B41" s="624" t="s">
        <v>1388</v>
      </c>
      <c r="C41" s="624" t="s">
        <v>1330</v>
      </c>
      <c r="D41" s="624">
        <v>10</v>
      </c>
      <c r="F41" s="526">
        <v>2</v>
      </c>
    </row>
    <row r="42" spans="1:6" ht="16.2" x14ac:dyDescent="0.3">
      <c r="A42" s="625" t="s">
        <v>1389</v>
      </c>
      <c r="B42" s="624" t="s">
        <v>1390</v>
      </c>
      <c r="C42" s="624" t="s">
        <v>1330</v>
      </c>
      <c r="D42" s="624">
        <v>1000</v>
      </c>
      <c r="F42" s="526">
        <v>2</v>
      </c>
    </row>
    <row r="43" spans="1:6" ht="16.2" x14ac:dyDescent="0.3">
      <c r="A43" s="625" t="s">
        <v>1391</v>
      </c>
      <c r="B43" s="624" t="s">
        <v>1392</v>
      </c>
      <c r="C43" s="624" t="s">
        <v>1330</v>
      </c>
      <c r="D43" s="624">
        <v>20</v>
      </c>
      <c r="F43" s="526">
        <v>2</v>
      </c>
    </row>
    <row r="44" spans="1:6" ht="16.2" x14ac:dyDescent="0.3">
      <c r="A44" s="625" t="s">
        <v>1393</v>
      </c>
      <c r="B44" s="624" t="s">
        <v>1394</v>
      </c>
      <c r="C44" s="624" t="s">
        <v>1330</v>
      </c>
      <c r="D44" s="624">
        <v>18</v>
      </c>
      <c r="F44" s="526">
        <v>2</v>
      </c>
    </row>
    <row r="45" spans="1:6" ht="16.2" x14ac:dyDescent="0.3">
      <c r="A45" s="625" t="s">
        <v>1395</v>
      </c>
      <c r="B45" s="624" t="s">
        <v>1396</v>
      </c>
      <c r="C45" s="624" t="s">
        <v>1330</v>
      </c>
      <c r="D45" s="624">
        <v>18</v>
      </c>
      <c r="F45" s="526">
        <v>2</v>
      </c>
    </row>
    <row r="46" spans="1:6" ht="16.2" x14ac:dyDescent="0.3">
      <c r="A46" s="625" t="s">
        <v>1397</v>
      </c>
      <c r="B46" s="624" t="s">
        <v>1398</v>
      </c>
      <c r="C46" s="624" t="s">
        <v>1330</v>
      </c>
      <c r="D46" s="624">
        <v>22</v>
      </c>
      <c r="F46" s="526">
        <v>2</v>
      </c>
    </row>
    <row r="47" spans="1:6" ht="16.2" x14ac:dyDescent="0.3">
      <c r="A47" s="625" t="s">
        <v>1399</v>
      </c>
      <c r="B47" s="624" t="s">
        <v>1400</v>
      </c>
      <c r="C47" s="624" t="s">
        <v>1330</v>
      </c>
      <c r="D47" s="624">
        <v>12</v>
      </c>
      <c r="F47" s="526">
        <v>2</v>
      </c>
    </row>
    <row r="48" spans="1:6" ht="16.2" x14ac:dyDescent="0.3">
      <c r="A48" s="626"/>
      <c r="B48" s="622"/>
      <c r="C48" s="622"/>
      <c r="D48" s="622"/>
      <c r="F48" s="526">
        <v>2</v>
      </c>
    </row>
    <row r="49" spans="1:6" ht="16.2" x14ac:dyDescent="0.3">
      <c r="A49" s="625" t="s">
        <v>962</v>
      </c>
      <c r="B49" s="622"/>
      <c r="C49" s="624" t="s">
        <v>1402</v>
      </c>
      <c r="D49" s="624">
        <v>5</v>
      </c>
      <c r="F49" s="526">
        <v>2</v>
      </c>
    </row>
    <row r="50" spans="1:6" ht="16.2" x14ac:dyDescent="0.3">
      <c r="A50" s="626"/>
      <c r="B50" s="621"/>
      <c r="C50" s="622"/>
      <c r="D50" s="622"/>
      <c r="F50" s="526">
        <v>2</v>
      </c>
    </row>
    <row r="51" spans="1:6" ht="32.4" x14ac:dyDescent="0.3">
      <c r="A51" s="625" t="s">
        <v>1383</v>
      </c>
      <c r="B51" s="624" t="s">
        <v>1384</v>
      </c>
      <c r="C51" s="624" t="s">
        <v>1187</v>
      </c>
      <c r="D51" s="624">
        <v>368.42</v>
      </c>
      <c r="F51" s="526">
        <v>2</v>
      </c>
    </row>
    <row r="52" spans="1:6" ht="16.2" x14ac:dyDescent="0.3">
      <c r="A52" s="625" t="s">
        <v>1403</v>
      </c>
      <c r="B52" s="621"/>
      <c r="C52" s="624" t="s">
        <v>1224</v>
      </c>
      <c r="D52" s="624">
        <v>326.16000000000003</v>
      </c>
      <c r="F52" s="526">
        <v>2</v>
      </c>
    </row>
    <row r="53" spans="1:6" ht="16.2" x14ac:dyDescent="0.3">
      <c r="A53" s="625" t="s">
        <v>1404</v>
      </c>
      <c r="B53" s="624" t="s">
        <v>1405</v>
      </c>
      <c r="C53" s="624" t="s">
        <v>1402</v>
      </c>
      <c r="D53" s="624">
        <v>6523.2</v>
      </c>
      <c r="F53" s="526">
        <v>2</v>
      </c>
    </row>
    <row r="54" spans="1:6" ht="16.2" x14ac:dyDescent="0.3">
      <c r="A54" s="625" t="s">
        <v>1406</v>
      </c>
      <c r="B54" s="624" t="s">
        <v>1407</v>
      </c>
      <c r="C54" s="624" t="s">
        <v>1190</v>
      </c>
      <c r="D54" s="624">
        <v>0.65232000000000001</v>
      </c>
      <c r="F54" s="526">
        <v>2</v>
      </c>
    </row>
    <row r="55" spans="1:6" ht="16.2" x14ac:dyDescent="0.3">
      <c r="A55" s="629"/>
      <c r="B55" s="622"/>
      <c r="C55" s="622"/>
      <c r="D55" s="622"/>
      <c r="F55" s="526">
        <v>2</v>
      </c>
    </row>
    <row r="56" spans="1:6" ht="16.2" x14ac:dyDescent="0.3">
      <c r="A56" s="626"/>
      <c r="B56" s="621"/>
      <c r="C56" s="622"/>
      <c r="D56" s="622"/>
      <c r="F56" s="526">
        <v>2</v>
      </c>
    </row>
    <row r="57" spans="1:6" ht="32.4" x14ac:dyDescent="0.3">
      <c r="A57" s="625" t="s">
        <v>1328</v>
      </c>
      <c r="B57" s="624" t="s">
        <v>1329</v>
      </c>
      <c r="C57" s="624" t="s">
        <v>1330</v>
      </c>
      <c r="D57" s="624">
        <v>3</v>
      </c>
      <c r="F57" s="526">
        <v>2</v>
      </c>
    </row>
    <row r="58" spans="1:6" ht="16.2" x14ac:dyDescent="0.3">
      <c r="A58" s="626"/>
      <c r="B58" s="621"/>
      <c r="C58" s="622"/>
      <c r="D58" s="622"/>
      <c r="F58" s="526">
        <v>2</v>
      </c>
    </row>
    <row r="59" spans="1:6" ht="16.2" x14ac:dyDescent="0.3">
      <c r="A59" s="625" t="s">
        <v>1331</v>
      </c>
      <c r="B59" s="624" t="s">
        <v>864</v>
      </c>
      <c r="C59" s="624" t="s">
        <v>1187</v>
      </c>
      <c r="D59" s="624">
        <v>21</v>
      </c>
      <c r="F59" s="526">
        <v>2</v>
      </c>
    </row>
    <row r="60" spans="1:6" ht="16.2" x14ac:dyDescent="0.3">
      <c r="A60" s="625" t="s">
        <v>1332</v>
      </c>
      <c r="B60" s="624" t="s">
        <v>1333</v>
      </c>
      <c r="C60" s="624" t="s">
        <v>1330</v>
      </c>
      <c r="D60" s="624">
        <v>24</v>
      </c>
      <c r="F60" s="526">
        <v>2</v>
      </c>
    </row>
    <row r="61" spans="1:6" ht="16.2" x14ac:dyDescent="0.3">
      <c r="A61" s="623" t="s">
        <v>1336</v>
      </c>
      <c r="B61" s="624" t="s">
        <v>1337</v>
      </c>
      <c r="C61" s="624" t="s">
        <v>1330</v>
      </c>
      <c r="D61" s="624">
        <v>2</v>
      </c>
      <c r="F61" s="526">
        <v>2</v>
      </c>
    </row>
    <row r="62" spans="1:6" ht="16.2" x14ac:dyDescent="0.3">
      <c r="A62" s="625" t="s">
        <v>1334</v>
      </c>
      <c r="B62" s="624" t="s">
        <v>1338</v>
      </c>
      <c r="C62" s="624" t="s">
        <v>1330</v>
      </c>
      <c r="D62" s="624">
        <v>5</v>
      </c>
      <c r="F62" s="526">
        <v>2</v>
      </c>
    </row>
    <row r="63" spans="1:6" ht="16.2" x14ac:dyDescent="0.3">
      <c r="A63" s="625" t="s">
        <v>1345</v>
      </c>
      <c r="B63" s="624" t="s">
        <v>1346</v>
      </c>
      <c r="C63" s="624" t="s">
        <v>1330</v>
      </c>
      <c r="D63" s="624">
        <v>2</v>
      </c>
      <c r="F63" s="526">
        <v>2</v>
      </c>
    </row>
    <row r="64" spans="1:6" ht="16.2" x14ac:dyDescent="0.3">
      <c r="A64" s="625" t="s">
        <v>1342</v>
      </c>
      <c r="B64" s="624" t="s">
        <v>1343</v>
      </c>
      <c r="C64" s="624" t="s">
        <v>1330</v>
      </c>
      <c r="D64" s="624">
        <v>2</v>
      </c>
      <c r="F64" s="526">
        <v>2</v>
      </c>
    </row>
    <row r="65" spans="1:6" ht="16.2" x14ac:dyDescent="0.3">
      <c r="A65" s="625" t="s">
        <v>1344</v>
      </c>
      <c r="B65" s="624"/>
      <c r="C65" s="624" t="s">
        <v>1330</v>
      </c>
      <c r="D65" s="624">
        <v>6</v>
      </c>
      <c r="F65" s="526">
        <v>2</v>
      </c>
    </row>
    <row r="66" spans="1:6" ht="16.2" x14ac:dyDescent="0.3">
      <c r="A66" s="625" t="s">
        <v>1409</v>
      </c>
      <c r="B66" s="624" t="s">
        <v>1410</v>
      </c>
      <c r="C66" s="624" t="s">
        <v>1330</v>
      </c>
      <c r="D66" s="624">
        <v>17</v>
      </c>
      <c r="F66" s="526">
        <v>2</v>
      </c>
    </row>
    <row r="67" spans="1:6" ht="16.2" x14ac:dyDescent="0.3">
      <c r="A67" s="625"/>
      <c r="B67" s="624"/>
      <c r="C67" s="624"/>
      <c r="D67" s="624"/>
      <c r="F67" s="526">
        <v>2</v>
      </c>
    </row>
    <row r="68" spans="1:6" ht="16.2" x14ac:dyDescent="0.3">
      <c r="A68" s="626" t="s">
        <v>1347</v>
      </c>
      <c r="B68" s="621"/>
      <c r="C68" s="622"/>
      <c r="D68" s="622"/>
      <c r="F68" s="526">
        <v>2</v>
      </c>
    </row>
    <row r="69" spans="1:6" ht="16.2" x14ac:dyDescent="0.3">
      <c r="A69" s="625" t="s">
        <v>1348</v>
      </c>
      <c r="B69" s="624" t="s">
        <v>1411</v>
      </c>
      <c r="C69" s="624" t="s">
        <v>1187</v>
      </c>
      <c r="D69" s="624">
        <v>15</v>
      </c>
      <c r="F69" s="526">
        <v>2</v>
      </c>
    </row>
    <row r="70" spans="1:6" ht="16.2" x14ac:dyDescent="0.3">
      <c r="A70" s="625" t="s">
        <v>1350</v>
      </c>
      <c r="B70" s="624" t="s">
        <v>1341</v>
      </c>
      <c r="C70" s="624" t="s">
        <v>1330</v>
      </c>
      <c r="D70" s="624">
        <v>21</v>
      </c>
      <c r="F70" s="526">
        <v>2</v>
      </c>
    </row>
    <row r="71" spans="1:6" ht="16.2" x14ac:dyDescent="0.3">
      <c r="A71" s="625" t="s">
        <v>1351</v>
      </c>
      <c r="B71" s="624" t="s">
        <v>1352</v>
      </c>
      <c r="C71" s="624" t="s">
        <v>1330</v>
      </c>
      <c r="D71" s="624">
        <v>15</v>
      </c>
      <c r="F71" s="526">
        <v>2</v>
      </c>
    </row>
    <row r="72" spans="1:6" ht="16.2" x14ac:dyDescent="0.3">
      <c r="A72" s="625" t="s">
        <v>1355</v>
      </c>
      <c r="B72" s="624" t="s">
        <v>1356</v>
      </c>
      <c r="C72" s="624" t="s">
        <v>1330</v>
      </c>
      <c r="D72" s="624">
        <v>6</v>
      </c>
      <c r="F72" s="526">
        <v>2</v>
      </c>
    </row>
    <row r="73" spans="1:6" ht="16.2" x14ac:dyDescent="0.3">
      <c r="A73" s="625" t="s">
        <v>1361</v>
      </c>
      <c r="B73" s="624" t="s">
        <v>1362</v>
      </c>
      <c r="C73" s="624" t="s">
        <v>1330</v>
      </c>
      <c r="D73" s="624">
        <v>21</v>
      </c>
      <c r="F73" s="526">
        <v>2</v>
      </c>
    </row>
    <row r="74" spans="1:6" ht="16.2" x14ac:dyDescent="0.3">
      <c r="A74" s="625" t="s">
        <v>1359</v>
      </c>
      <c r="B74" s="624" t="s">
        <v>1360</v>
      </c>
      <c r="C74" s="624" t="s">
        <v>1330</v>
      </c>
      <c r="D74" s="624">
        <v>42</v>
      </c>
      <c r="F74" s="526">
        <v>2</v>
      </c>
    </row>
    <row r="75" spans="1:6" ht="16.2" x14ac:dyDescent="0.3">
      <c r="A75" s="626" t="s">
        <v>1363</v>
      </c>
      <c r="B75" s="621"/>
      <c r="C75" s="622"/>
      <c r="D75" s="622"/>
      <c r="F75" s="526">
        <v>2</v>
      </c>
    </row>
    <row r="76" spans="1:6" ht="16.2" x14ac:dyDescent="0.3">
      <c r="A76" s="625" t="s">
        <v>1364</v>
      </c>
      <c r="B76" s="624" t="s">
        <v>1365</v>
      </c>
      <c r="C76" s="624" t="s">
        <v>1330</v>
      </c>
      <c r="D76" s="624">
        <v>8</v>
      </c>
      <c r="F76" s="526">
        <v>2</v>
      </c>
    </row>
    <row r="77" spans="1:6" ht="16.2" x14ac:dyDescent="0.3">
      <c r="A77" s="625" t="s">
        <v>1366</v>
      </c>
      <c r="B77" s="624" t="s">
        <v>1365</v>
      </c>
      <c r="C77" s="624" t="s">
        <v>1187</v>
      </c>
      <c r="D77" s="624">
        <v>30</v>
      </c>
      <c r="F77" s="526">
        <v>2</v>
      </c>
    </row>
    <row r="78" spans="1:6" ht="16.2" x14ac:dyDescent="0.3">
      <c r="A78" s="625" t="s">
        <v>1367</v>
      </c>
      <c r="B78" s="624" t="s">
        <v>1368</v>
      </c>
      <c r="C78" s="624" t="s">
        <v>1187</v>
      </c>
      <c r="D78" s="624">
        <v>36</v>
      </c>
      <c r="F78" s="526">
        <v>2</v>
      </c>
    </row>
    <row r="79" spans="1:6" ht="16.2" x14ac:dyDescent="0.3">
      <c r="A79" s="625" t="s">
        <v>1369</v>
      </c>
      <c r="B79" s="624" t="s">
        <v>1370</v>
      </c>
      <c r="C79" s="624" t="s">
        <v>1187</v>
      </c>
      <c r="D79" s="624">
        <v>54</v>
      </c>
      <c r="F79" s="526">
        <v>2</v>
      </c>
    </row>
    <row r="80" spans="1:6" ht="16.2" x14ac:dyDescent="0.3">
      <c r="A80" s="626" t="s">
        <v>1371</v>
      </c>
      <c r="B80" s="621"/>
      <c r="C80" s="622"/>
      <c r="D80" s="622"/>
      <c r="F80" s="526">
        <v>2</v>
      </c>
    </row>
    <row r="81" spans="1:6" ht="16.2" x14ac:dyDescent="0.3">
      <c r="A81" s="625" t="s">
        <v>1372</v>
      </c>
      <c r="B81" s="624" t="s">
        <v>1373</v>
      </c>
      <c r="C81" s="624" t="s">
        <v>1330</v>
      </c>
      <c r="D81" s="624">
        <v>2</v>
      </c>
      <c r="F81" s="526">
        <v>2</v>
      </c>
    </row>
    <row r="82" spans="1:6" ht="16.2" x14ac:dyDescent="0.3">
      <c r="A82" s="625" t="s">
        <v>1374</v>
      </c>
      <c r="B82" s="624" t="s">
        <v>1375</v>
      </c>
      <c r="C82" s="624" t="s">
        <v>1330</v>
      </c>
      <c r="D82" s="624">
        <v>3</v>
      </c>
      <c r="F82" s="526">
        <v>2</v>
      </c>
    </row>
    <row r="83" spans="1:6" ht="16.2" x14ac:dyDescent="0.3">
      <c r="A83" s="626" t="s">
        <v>1376</v>
      </c>
      <c r="B83" s="622"/>
      <c r="C83" s="622"/>
      <c r="D83" s="622"/>
      <c r="F83" s="526">
        <v>2</v>
      </c>
    </row>
    <row r="84" spans="1:6" ht="48.6" x14ac:dyDescent="0.3">
      <c r="A84" s="625" t="s">
        <v>1377</v>
      </c>
      <c r="B84" s="622" t="s">
        <v>1412</v>
      </c>
      <c r="C84" s="624" t="s">
        <v>1330</v>
      </c>
      <c r="D84" s="624">
        <v>4</v>
      </c>
      <c r="F84" s="526">
        <v>2</v>
      </c>
    </row>
    <row r="85" spans="1:6" ht="48.6" x14ac:dyDescent="0.3">
      <c r="A85" s="625" t="s">
        <v>1377</v>
      </c>
      <c r="B85" s="622" t="s">
        <v>1413</v>
      </c>
      <c r="C85" s="624" t="s">
        <v>1330</v>
      </c>
      <c r="D85" s="624">
        <v>4</v>
      </c>
      <c r="F85" s="526">
        <v>2</v>
      </c>
    </row>
    <row r="86" spans="1:6" ht="16.2" x14ac:dyDescent="0.3">
      <c r="A86" s="629" t="s">
        <v>1414</v>
      </c>
      <c r="B86" s="622"/>
      <c r="C86" s="622"/>
      <c r="D86" s="622"/>
      <c r="F86" s="526">
        <v>2</v>
      </c>
    </row>
    <row r="87" spans="1:6" ht="16.2" x14ac:dyDescent="0.3">
      <c r="A87" s="626" t="s">
        <v>1381</v>
      </c>
      <c r="B87" s="621"/>
      <c r="C87" s="622"/>
      <c r="D87" s="622"/>
      <c r="F87" s="526">
        <v>2</v>
      </c>
    </row>
    <row r="88" spans="1:6" ht="16.2" x14ac:dyDescent="0.3">
      <c r="A88" s="625" t="s">
        <v>1382</v>
      </c>
      <c r="B88" s="621"/>
      <c r="C88" s="624" t="s">
        <v>1224</v>
      </c>
      <c r="D88" s="624">
        <v>8.67</v>
      </c>
      <c r="F88" s="526">
        <v>2</v>
      </c>
    </row>
    <row r="89" spans="1:6" ht="16.2" x14ac:dyDescent="0.3">
      <c r="A89" s="625" t="s">
        <v>1385</v>
      </c>
      <c r="B89" s="624" t="s">
        <v>1386</v>
      </c>
      <c r="C89" s="624" t="s">
        <v>1205</v>
      </c>
      <c r="D89" s="624">
        <v>27</v>
      </c>
      <c r="F89" s="526">
        <v>2</v>
      </c>
    </row>
    <row r="90" spans="1:6" ht="16.2" x14ac:dyDescent="0.3">
      <c r="A90" s="625" t="s">
        <v>1387</v>
      </c>
      <c r="B90" s="624" t="s">
        <v>1388</v>
      </c>
      <c r="C90" s="624" t="s">
        <v>1330</v>
      </c>
      <c r="D90" s="624">
        <v>2</v>
      </c>
      <c r="F90" s="526">
        <v>2</v>
      </c>
    </row>
    <row r="91" spans="1:6" ht="16.2" x14ac:dyDescent="0.3">
      <c r="A91" s="625" t="s">
        <v>1389</v>
      </c>
      <c r="B91" s="624" t="s">
        <v>1390</v>
      </c>
      <c r="C91" s="624" t="s">
        <v>1330</v>
      </c>
      <c r="D91" s="624">
        <v>200</v>
      </c>
      <c r="F91" s="526">
        <v>2</v>
      </c>
    </row>
    <row r="92" spans="1:6" ht="16.2" x14ac:dyDescent="0.3">
      <c r="A92" s="625" t="s">
        <v>1391</v>
      </c>
      <c r="B92" s="624" t="s">
        <v>1392</v>
      </c>
      <c r="C92" s="624" t="s">
        <v>1330</v>
      </c>
      <c r="D92" s="624">
        <v>10</v>
      </c>
      <c r="F92" s="526">
        <v>2</v>
      </c>
    </row>
    <row r="93" spans="1:6" ht="16.2" x14ac:dyDescent="0.3">
      <c r="A93" s="625" t="s">
        <v>1393</v>
      </c>
      <c r="B93" s="624" t="s">
        <v>1394</v>
      </c>
      <c r="C93" s="624" t="s">
        <v>1330</v>
      </c>
      <c r="D93" s="624">
        <v>12</v>
      </c>
      <c r="F93" s="526">
        <v>2</v>
      </c>
    </row>
    <row r="94" spans="1:6" ht="16.2" x14ac:dyDescent="0.3">
      <c r="A94" s="625" t="s">
        <v>1395</v>
      </c>
      <c r="B94" s="624" t="s">
        <v>1396</v>
      </c>
      <c r="C94" s="624" t="s">
        <v>1330</v>
      </c>
      <c r="D94" s="624">
        <v>12</v>
      </c>
      <c r="F94" s="526">
        <v>2</v>
      </c>
    </row>
    <row r="95" spans="1:6" ht="16.2" x14ac:dyDescent="0.3">
      <c r="A95" s="625" t="s">
        <v>1397</v>
      </c>
      <c r="B95" s="624" t="s">
        <v>1398</v>
      </c>
      <c r="C95" s="624" t="s">
        <v>1330</v>
      </c>
      <c r="D95" s="624">
        <v>6</v>
      </c>
      <c r="F95" s="526">
        <v>2</v>
      </c>
    </row>
    <row r="96" spans="1:6" ht="16.2" x14ac:dyDescent="0.3">
      <c r="A96" s="626" t="s">
        <v>1401</v>
      </c>
      <c r="B96" s="622"/>
      <c r="C96" s="622"/>
      <c r="D96" s="622"/>
      <c r="F96" s="526">
        <v>2</v>
      </c>
    </row>
    <row r="97" spans="1:6" ht="16.2" x14ac:dyDescent="0.3">
      <c r="A97" s="625" t="s">
        <v>962</v>
      </c>
      <c r="B97" s="622"/>
      <c r="C97" s="624" t="s">
        <v>1402</v>
      </c>
      <c r="D97" s="624">
        <v>3</v>
      </c>
      <c r="F97" s="526">
        <v>2</v>
      </c>
    </row>
    <row r="98" spans="1:6" x14ac:dyDescent="0.3">
      <c r="A98" s="371" t="s">
        <v>1415</v>
      </c>
      <c r="B98" s="371"/>
      <c r="C98" s="526"/>
      <c r="D98" s="526"/>
      <c r="F98" s="526">
        <v>1</v>
      </c>
    </row>
    <row r="99" spans="1:6" ht="16.2" x14ac:dyDescent="0.3">
      <c r="A99" s="620" t="s">
        <v>1416</v>
      </c>
      <c r="B99" s="621"/>
      <c r="C99" s="526"/>
      <c r="D99" s="526"/>
      <c r="F99" s="526">
        <v>1</v>
      </c>
    </row>
    <row r="100" spans="1:6" ht="32.4" x14ac:dyDescent="0.3">
      <c r="A100" s="623" t="s">
        <v>1417</v>
      </c>
      <c r="B100" s="624" t="s">
        <v>1418</v>
      </c>
      <c r="C100" s="526"/>
      <c r="D100" s="526"/>
      <c r="F100" s="526">
        <v>1</v>
      </c>
    </row>
    <row r="101" spans="1:6" ht="16.2" x14ac:dyDescent="0.3">
      <c r="A101" s="620" t="s">
        <v>1419</v>
      </c>
      <c r="B101" s="621"/>
      <c r="C101" s="526"/>
      <c r="D101" s="526"/>
      <c r="F101" s="526">
        <v>1</v>
      </c>
    </row>
    <row r="102" spans="1:6" ht="32.4" x14ac:dyDescent="0.3">
      <c r="A102" s="623" t="s">
        <v>1420</v>
      </c>
      <c r="B102" s="624" t="s">
        <v>1421</v>
      </c>
      <c r="C102" s="526"/>
      <c r="D102" s="526"/>
      <c r="F102" s="526">
        <v>1</v>
      </c>
    </row>
    <row r="103" spans="1:6" ht="64.8" x14ac:dyDescent="0.3">
      <c r="A103" s="623" t="s">
        <v>1422</v>
      </c>
      <c r="B103" s="624" t="s">
        <v>1423</v>
      </c>
      <c r="C103" s="526"/>
      <c r="D103" s="526"/>
      <c r="F103" s="526">
        <v>1</v>
      </c>
    </row>
    <row r="104" spans="1:6" ht="16.2" x14ac:dyDescent="0.3">
      <c r="A104" s="623" t="s">
        <v>1424</v>
      </c>
      <c r="B104" s="624" t="s">
        <v>1425</v>
      </c>
      <c r="C104" s="526"/>
      <c r="D104" s="526"/>
      <c r="F104" s="526">
        <v>1</v>
      </c>
    </row>
    <row r="105" spans="1:6" ht="16.2" x14ac:dyDescent="0.3">
      <c r="A105" s="623" t="s">
        <v>1426</v>
      </c>
      <c r="B105" s="624" t="s">
        <v>1427</v>
      </c>
      <c r="C105" s="526"/>
      <c r="D105" s="526"/>
      <c r="F105" s="526">
        <v>1</v>
      </c>
    </row>
    <row r="106" spans="1:6" ht="32.4" x14ac:dyDescent="0.3">
      <c r="A106" s="623" t="s">
        <v>1428</v>
      </c>
      <c r="B106" s="624" t="s">
        <v>1429</v>
      </c>
      <c r="C106" s="526"/>
      <c r="D106" s="526"/>
      <c r="F106" s="526">
        <v>1</v>
      </c>
    </row>
    <row r="107" spans="1:6" ht="32.4" x14ac:dyDescent="0.3">
      <c r="A107" s="623" t="s">
        <v>1430</v>
      </c>
      <c r="B107" s="624" t="s">
        <v>1431</v>
      </c>
      <c r="C107" s="526"/>
      <c r="D107" s="526"/>
      <c r="F107" s="526">
        <v>1</v>
      </c>
    </row>
    <row r="108" spans="1:6" ht="32.4" x14ac:dyDescent="0.3">
      <c r="A108" s="623" t="s">
        <v>1432</v>
      </c>
      <c r="B108" s="624" t="s">
        <v>1433</v>
      </c>
      <c r="C108" s="526"/>
      <c r="D108" s="526"/>
      <c r="F108" s="526">
        <v>1</v>
      </c>
    </row>
    <row r="109" spans="1:6" ht="16.2" x14ac:dyDescent="0.3">
      <c r="A109" s="623" t="s">
        <v>1434</v>
      </c>
      <c r="B109" s="624" t="s">
        <v>1435</v>
      </c>
      <c r="C109" s="526"/>
      <c r="D109" s="526"/>
      <c r="F109" s="526">
        <v>1</v>
      </c>
    </row>
    <row r="110" spans="1:6" ht="15.6" x14ac:dyDescent="0.3">
      <c r="A110" s="629" t="s">
        <v>1380</v>
      </c>
      <c r="B110" s="371"/>
      <c r="C110" s="526"/>
      <c r="D110" s="526"/>
      <c r="F110" s="526">
        <v>1</v>
      </c>
    </row>
    <row r="111" spans="1:6" ht="16.2" x14ac:dyDescent="0.3">
      <c r="A111" s="626" t="s">
        <v>1416</v>
      </c>
      <c r="B111" s="621"/>
      <c r="C111" s="526"/>
      <c r="D111" s="526"/>
      <c r="F111" s="526">
        <v>1</v>
      </c>
    </row>
    <row r="112" spans="1:6" ht="48.6" x14ac:dyDescent="0.3">
      <c r="A112" s="625" t="s">
        <v>1436</v>
      </c>
      <c r="B112" s="624" t="s">
        <v>1437</v>
      </c>
      <c r="C112" s="526"/>
      <c r="D112" s="526"/>
      <c r="F112" s="526">
        <v>1</v>
      </c>
    </row>
    <row r="113" spans="1:6" ht="16.2" x14ac:dyDescent="0.3">
      <c r="A113" s="625" t="s">
        <v>1438</v>
      </c>
      <c r="B113" s="624" t="s">
        <v>1439</v>
      </c>
      <c r="C113" s="526"/>
      <c r="D113" s="526"/>
      <c r="F113" s="526">
        <v>1</v>
      </c>
    </row>
    <row r="114" spans="1:6" ht="16.2" x14ac:dyDescent="0.3">
      <c r="A114" s="626" t="s">
        <v>1440</v>
      </c>
      <c r="B114" s="621"/>
      <c r="C114" s="526"/>
      <c r="D114" s="526"/>
      <c r="F114" s="526">
        <v>1</v>
      </c>
    </row>
    <row r="115" spans="1:6" ht="64.8" x14ac:dyDescent="0.3">
      <c r="A115" s="625" t="s">
        <v>1441</v>
      </c>
      <c r="B115" s="624" t="s">
        <v>1442</v>
      </c>
      <c r="C115" s="526"/>
      <c r="D115" s="526"/>
      <c r="F115" s="526">
        <v>1</v>
      </c>
    </row>
    <row r="116" spans="1:6" ht="64.8" x14ac:dyDescent="0.3">
      <c r="A116" s="625" t="s">
        <v>1443</v>
      </c>
      <c r="B116" s="624" t="s">
        <v>1444</v>
      </c>
      <c r="C116" s="526"/>
      <c r="D116" s="526"/>
      <c r="F116" s="526">
        <v>1</v>
      </c>
    </row>
    <row r="117" spans="1:6" ht="48.6" x14ac:dyDescent="0.3">
      <c r="A117" s="625" t="s">
        <v>1445</v>
      </c>
      <c r="B117" s="624" t="s">
        <v>1446</v>
      </c>
      <c r="C117" s="526"/>
      <c r="D117" s="526"/>
      <c r="F117" s="526">
        <v>1</v>
      </c>
    </row>
    <row r="118" spans="1:6" ht="15.6" x14ac:dyDescent="0.3">
      <c r="A118" s="629" t="s">
        <v>1408</v>
      </c>
      <c r="B118" s="371"/>
      <c r="C118" s="526"/>
      <c r="D118" s="526"/>
      <c r="F118" s="526">
        <v>1</v>
      </c>
    </row>
    <row r="119" spans="1:6" ht="16.2" x14ac:dyDescent="0.3">
      <c r="A119" s="626" t="s">
        <v>1416</v>
      </c>
      <c r="B119" s="621"/>
      <c r="C119" s="526"/>
      <c r="D119" s="526"/>
      <c r="F119" s="526">
        <v>1</v>
      </c>
    </row>
    <row r="120" spans="1:6" ht="32.4" x14ac:dyDescent="0.3">
      <c r="A120" s="625" t="s">
        <v>1417</v>
      </c>
      <c r="B120" s="624" t="s">
        <v>1418</v>
      </c>
      <c r="C120" s="526"/>
      <c r="D120" s="526"/>
      <c r="F120" s="526">
        <v>1</v>
      </c>
    </row>
    <row r="121" spans="1:6" ht="16.2" x14ac:dyDescent="0.3">
      <c r="A121" s="626" t="s">
        <v>1419</v>
      </c>
      <c r="B121" s="621"/>
      <c r="C121" s="526"/>
      <c r="D121" s="526"/>
      <c r="F121" s="526">
        <v>1</v>
      </c>
    </row>
    <row r="122" spans="1:6" ht="32.4" x14ac:dyDescent="0.3">
      <c r="A122" s="625" t="s">
        <v>1420</v>
      </c>
      <c r="B122" s="624" t="s">
        <v>1421</v>
      </c>
      <c r="C122" s="526"/>
      <c r="D122" s="526"/>
      <c r="F122" s="526">
        <v>1</v>
      </c>
    </row>
    <row r="123" spans="1:6" ht="64.8" x14ac:dyDescent="0.3">
      <c r="A123" s="625" t="s">
        <v>1447</v>
      </c>
      <c r="B123" s="624" t="s">
        <v>1423</v>
      </c>
      <c r="C123" s="526"/>
      <c r="D123" s="526"/>
      <c r="F123" s="526">
        <v>1</v>
      </c>
    </row>
    <row r="124" spans="1:6" ht="16.2" x14ac:dyDescent="0.3">
      <c r="A124" s="625" t="s">
        <v>1424</v>
      </c>
      <c r="B124" s="624" t="s">
        <v>1425</v>
      </c>
      <c r="C124" s="526"/>
      <c r="D124" s="526"/>
      <c r="F124" s="526">
        <v>1</v>
      </c>
    </row>
    <row r="125" spans="1:6" ht="16.2" x14ac:dyDescent="0.3">
      <c r="A125" s="625" t="s">
        <v>1426</v>
      </c>
      <c r="B125" s="624" t="s">
        <v>1427</v>
      </c>
      <c r="C125" s="526"/>
      <c r="D125" s="526"/>
      <c r="F125" s="526">
        <v>1</v>
      </c>
    </row>
    <row r="126" spans="1:6" ht="32.4" x14ac:dyDescent="0.3">
      <c r="A126" s="625" t="s">
        <v>1430</v>
      </c>
      <c r="B126" s="624" t="s">
        <v>1431</v>
      </c>
      <c r="C126" s="526"/>
      <c r="D126" s="526"/>
      <c r="F126" s="526">
        <v>1</v>
      </c>
    </row>
    <row r="127" spans="1:6" x14ac:dyDescent="0.3">
      <c r="A127" s="371" t="s">
        <v>1414</v>
      </c>
      <c r="B127" s="371"/>
      <c r="C127" s="526"/>
      <c r="D127" s="526"/>
      <c r="F127" s="526">
        <v>1</v>
      </c>
    </row>
    <row r="128" spans="1:6" ht="16.2" x14ac:dyDescent="0.3">
      <c r="A128" s="626" t="s">
        <v>1416</v>
      </c>
      <c r="B128" s="621"/>
      <c r="C128" s="526"/>
      <c r="D128" s="526"/>
      <c r="F128" s="526">
        <v>1</v>
      </c>
    </row>
    <row r="129" spans="1:6" ht="48.6" x14ac:dyDescent="0.3">
      <c r="A129" s="625" t="s">
        <v>1436</v>
      </c>
      <c r="B129" s="624" t="s">
        <v>1448</v>
      </c>
      <c r="C129" s="526"/>
      <c r="D129" s="526"/>
      <c r="F129" s="526">
        <v>1</v>
      </c>
    </row>
    <row r="130" spans="1:6" ht="16.2" x14ac:dyDescent="0.3">
      <c r="A130" s="625" t="s">
        <v>1438</v>
      </c>
      <c r="B130" s="624" t="s">
        <v>1439</v>
      </c>
      <c r="C130" s="526"/>
      <c r="D130" s="526"/>
      <c r="F130" s="526">
        <v>1</v>
      </c>
    </row>
    <row r="131" spans="1:6" ht="16.2" x14ac:dyDescent="0.3">
      <c r="A131" s="626" t="s">
        <v>1440</v>
      </c>
      <c r="B131" s="621"/>
      <c r="C131" s="526"/>
      <c r="D131" s="526"/>
      <c r="F131" s="526">
        <v>1</v>
      </c>
    </row>
    <row r="132" spans="1:6" ht="64.8" x14ac:dyDescent="0.3">
      <c r="A132" s="625" t="s">
        <v>1441</v>
      </c>
      <c r="B132" s="624" t="s">
        <v>1442</v>
      </c>
      <c r="C132" s="526"/>
      <c r="D132" s="526"/>
      <c r="F132" s="526">
        <v>1</v>
      </c>
    </row>
    <row r="133" spans="1:6" ht="64.8" x14ac:dyDescent="0.3">
      <c r="A133" s="625" t="s">
        <v>1443</v>
      </c>
      <c r="B133" s="624" t="s">
        <v>1444</v>
      </c>
      <c r="C133" s="526"/>
      <c r="D133" s="526"/>
      <c r="F133" s="526">
        <v>1</v>
      </c>
    </row>
    <row r="134" spans="1:6" ht="16.2" x14ac:dyDescent="0.3">
      <c r="A134" s="625"/>
      <c r="B134" s="624"/>
      <c r="C134" s="526"/>
      <c r="D134" s="526"/>
      <c r="F134" s="526"/>
    </row>
    <row r="135" spans="1:6" ht="16.2" x14ac:dyDescent="0.3">
      <c r="A135" s="625"/>
      <c r="B135" s="624"/>
      <c r="C135" s="526"/>
      <c r="D135" s="526"/>
      <c r="F135" s="526"/>
    </row>
    <row r="136" spans="1:6" ht="16.2" x14ac:dyDescent="0.3">
      <c r="A136" s="625"/>
      <c r="B136" s="624"/>
      <c r="C136" s="526"/>
      <c r="D136" s="526"/>
      <c r="F136" s="526"/>
    </row>
    <row r="137" spans="1:6" ht="16.2" x14ac:dyDescent="0.3">
      <c r="A137" s="625"/>
      <c r="B137" s="624"/>
      <c r="C137" s="526"/>
      <c r="D137" s="526"/>
      <c r="F137" s="526"/>
    </row>
    <row r="138" spans="1:6" ht="16.2" x14ac:dyDescent="0.3">
      <c r="A138" s="625"/>
      <c r="B138" s="624"/>
      <c r="C138" s="526"/>
      <c r="D138" s="526"/>
      <c r="F138" s="526"/>
    </row>
    <row r="139" spans="1:6" ht="16.2" x14ac:dyDescent="0.3">
      <c r="A139" s="625"/>
      <c r="B139" s="624"/>
      <c r="C139" s="526"/>
      <c r="D139" s="526"/>
      <c r="F139" s="526"/>
    </row>
    <row r="140" spans="1:6" ht="16.2" x14ac:dyDescent="0.3">
      <c r="A140" s="625"/>
      <c r="B140" s="624"/>
      <c r="C140" s="526"/>
      <c r="D140" s="526"/>
      <c r="F140" s="526"/>
    </row>
    <row r="141" spans="1:6" ht="16.2" x14ac:dyDescent="0.3">
      <c r="A141" s="625"/>
      <c r="B141" s="624"/>
      <c r="C141" s="526"/>
      <c r="D141" s="526"/>
      <c r="F141" s="526"/>
    </row>
    <row r="142" spans="1:6" ht="16.2" x14ac:dyDescent="0.3">
      <c r="A142" s="625"/>
      <c r="B142" s="624"/>
      <c r="C142" s="526"/>
      <c r="D142" s="526"/>
      <c r="F142" s="526"/>
    </row>
    <row r="143" spans="1:6" ht="16.2" x14ac:dyDescent="0.3">
      <c r="A143" s="625"/>
      <c r="B143" s="624"/>
      <c r="C143" s="526"/>
      <c r="D143" s="526"/>
      <c r="F143" s="526"/>
    </row>
    <row r="144" spans="1:6" ht="16.2" x14ac:dyDescent="0.3">
      <c r="A144" s="625"/>
      <c r="B144" s="624"/>
      <c r="C144" s="526"/>
      <c r="D144" s="526"/>
      <c r="F144" s="526"/>
    </row>
    <row r="145" spans="1:6" ht="16.2" x14ac:dyDescent="0.3">
      <c r="A145" s="625"/>
      <c r="B145" s="624"/>
      <c r="C145" s="526"/>
      <c r="D145" s="526"/>
      <c r="F145" s="526"/>
    </row>
    <row r="146" spans="1:6" ht="16.2" x14ac:dyDescent="0.3">
      <c r="A146" s="625"/>
      <c r="B146" s="624"/>
      <c r="C146" s="526"/>
      <c r="D146" s="526"/>
      <c r="F146" s="526"/>
    </row>
    <row r="147" spans="1:6" ht="16.2" x14ac:dyDescent="0.3">
      <c r="A147" s="625"/>
      <c r="B147" s="624"/>
      <c r="C147" s="526"/>
      <c r="D147" s="526"/>
      <c r="F147" s="526"/>
    </row>
    <row r="148" spans="1:6" ht="16.2" x14ac:dyDescent="0.3">
      <c r="A148" s="625"/>
      <c r="B148" s="624"/>
      <c r="C148" s="526"/>
      <c r="D148" s="526"/>
      <c r="F148" s="526"/>
    </row>
    <row r="149" spans="1:6" ht="16.2" x14ac:dyDescent="0.3">
      <c r="A149" s="625"/>
      <c r="B149" s="624"/>
      <c r="C149" s="526"/>
      <c r="D149" s="526"/>
      <c r="F149" s="526"/>
    </row>
    <row r="150" spans="1:6" ht="16.2" x14ac:dyDescent="0.3">
      <c r="A150" s="625"/>
      <c r="B150" s="624"/>
      <c r="C150" s="526"/>
      <c r="D150" s="526"/>
      <c r="F150" s="526"/>
    </row>
    <row r="151" spans="1:6" ht="16.2" x14ac:dyDescent="0.3">
      <c r="A151" s="625"/>
      <c r="B151" s="624"/>
      <c r="C151" s="526"/>
      <c r="D151" s="526"/>
      <c r="F151" s="526"/>
    </row>
    <row r="152" spans="1:6" ht="16.2" x14ac:dyDescent="0.3">
      <c r="A152" s="625"/>
      <c r="B152" s="624"/>
      <c r="C152" s="526"/>
      <c r="D152" s="526"/>
      <c r="F152" s="526"/>
    </row>
    <row r="153" spans="1:6" ht="16.2" x14ac:dyDescent="0.3">
      <c r="A153" s="625"/>
      <c r="B153" s="624"/>
      <c r="C153" s="526"/>
      <c r="D153" s="526"/>
      <c r="F153" s="526"/>
    </row>
    <row r="154" spans="1:6" ht="16.2" x14ac:dyDescent="0.3">
      <c r="A154" s="625"/>
      <c r="B154" s="624"/>
      <c r="C154" s="526"/>
      <c r="D154" s="526"/>
      <c r="F154" s="526"/>
    </row>
    <row r="155" spans="1:6" ht="16.2" x14ac:dyDescent="0.3">
      <c r="A155" s="625"/>
      <c r="B155" s="624"/>
      <c r="C155" s="526"/>
      <c r="D155" s="526"/>
      <c r="F155" s="526"/>
    </row>
    <row r="156" spans="1:6" ht="16.2" x14ac:dyDescent="0.3">
      <c r="A156" s="625"/>
      <c r="B156" s="624"/>
      <c r="C156" s="526"/>
      <c r="D156" s="526"/>
      <c r="F156" s="526"/>
    </row>
    <row r="157" spans="1:6" ht="16.2" x14ac:dyDescent="0.3">
      <c r="A157" s="625"/>
      <c r="B157" s="624"/>
      <c r="C157" s="526"/>
      <c r="D157" s="526"/>
      <c r="F157" s="526"/>
    </row>
    <row r="158" spans="1:6" ht="16.2" x14ac:dyDescent="0.3">
      <c r="A158" s="625"/>
      <c r="B158" s="624"/>
      <c r="C158" s="526"/>
      <c r="D158" s="526"/>
      <c r="F158" s="526"/>
    </row>
    <row r="159" spans="1:6" ht="16.2" x14ac:dyDescent="0.3">
      <c r="A159" s="625"/>
      <c r="B159" s="624"/>
      <c r="C159" s="526"/>
      <c r="D159" s="526"/>
      <c r="F159" s="526"/>
    </row>
    <row r="160" spans="1:6" ht="16.2" x14ac:dyDescent="0.3">
      <c r="A160" s="625"/>
      <c r="B160" s="624"/>
      <c r="C160" s="526"/>
      <c r="D160" s="526"/>
      <c r="F160" s="526"/>
    </row>
    <row r="161" spans="1:6" ht="16.2" x14ac:dyDescent="0.3">
      <c r="A161" s="625"/>
      <c r="B161" s="624"/>
      <c r="C161" s="526"/>
      <c r="D161" s="526"/>
      <c r="F161" s="526"/>
    </row>
    <row r="162" spans="1:6" ht="16.2" x14ac:dyDescent="0.3">
      <c r="A162" s="625"/>
      <c r="B162" s="624"/>
      <c r="C162" s="526"/>
      <c r="D162" s="526"/>
      <c r="F162" s="526"/>
    </row>
    <row r="163" spans="1:6" ht="16.2" x14ac:dyDescent="0.3">
      <c r="A163" s="625"/>
      <c r="B163" s="624"/>
      <c r="C163" s="526"/>
      <c r="D163" s="526"/>
      <c r="F163" s="526"/>
    </row>
    <row r="164" spans="1:6" ht="16.2" x14ac:dyDescent="0.3">
      <c r="A164" s="625"/>
      <c r="B164" s="624"/>
      <c r="C164" s="526"/>
      <c r="D164" s="526"/>
      <c r="F164" s="526"/>
    </row>
    <row r="165" spans="1:6" ht="16.2" x14ac:dyDescent="0.3">
      <c r="A165" s="625"/>
      <c r="B165" s="624"/>
      <c r="C165" s="526"/>
      <c r="D165" s="526"/>
      <c r="F165" s="526"/>
    </row>
    <row r="166" spans="1:6" ht="16.2" x14ac:dyDescent="0.3">
      <c r="A166" s="625"/>
      <c r="B166" s="624"/>
      <c r="C166" s="526"/>
      <c r="D166" s="526"/>
      <c r="F166" s="526"/>
    </row>
    <row r="167" spans="1:6" ht="16.2" x14ac:dyDescent="0.3">
      <c r="A167" s="625"/>
      <c r="B167" s="624"/>
      <c r="C167" s="526"/>
      <c r="D167" s="526"/>
      <c r="F167" s="526"/>
    </row>
    <row r="168" spans="1:6" ht="16.2" x14ac:dyDescent="0.3">
      <c r="A168" s="625"/>
      <c r="B168" s="624"/>
      <c r="C168" s="526"/>
      <c r="D168" s="526"/>
      <c r="F168" s="526"/>
    </row>
    <row r="169" spans="1:6" ht="16.2" x14ac:dyDescent="0.3">
      <c r="A169" s="625"/>
      <c r="B169" s="624"/>
      <c r="C169" s="526"/>
      <c r="D169" s="526"/>
      <c r="F169" s="526"/>
    </row>
    <row r="170" spans="1:6" ht="16.2" x14ac:dyDescent="0.3">
      <c r="A170" s="625"/>
      <c r="B170" s="624"/>
      <c r="C170" s="526"/>
      <c r="D170" s="526"/>
      <c r="F170" s="526"/>
    </row>
    <row r="171" spans="1:6" ht="16.2" x14ac:dyDescent="0.3">
      <c r="A171" s="625"/>
      <c r="B171" s="624"/>
      <c r="C171" s="526"/>
      <c r="D171" s="526"/>
      <c r="F171" s="526"/>
    </row>
    <row r="172" spans="1:6" ht="16.2" x14ac:dyDescent="0.3">
      <c r="A172" s="625"/>
      <c r="B172" s="624"/>
      <c r="C172" s="526"/>
      <c r="D172" s="526"/>
      <c r="F172" s="526"/>
    </row>
    <row r="173" spans="1:6" ht="16.2" x14ac:dyDescent="0.3">
      <c r="A173" s="625"/>
      <c r="B173" s="624"/>
      <c r="C173" s="526"/>
      <c r="D173" s="526"/>
      <c r="F173" s="526"/>
    </row>
    <row r="174" spans="1:6" ht="16.2" x14ac:dyDescent="0.3">
      <c r="A174" s="625"/>
      <c r="B174" s="624"/>
      <c r="C174" s="526"/>
      <c r="D174" s="526"/>
      <c r="F174" s="526"/>
    </row>
    <row r="175" spans="1:6" ht="16.2" x14ac:dyDescent="0.3">
      <c r="A175" s="625"/>
      <c r="B175" s="624"/>
      <c r="C175" s="526"/>
      <c r="D175" s="526"/>
      <c r="F175" s="526"/>
    </row>
    <row r="176" spans="1:6" ht="16.2" x14ac:dyDescent="0.3">
      <c r="A176" s="625"/>
      <c r="B176" s="624"/>
      <c r="C176" s="526"/>
      <c r="D176" s="526"/>
      <c r="F176" s="526"/>
    </row>
    <row r="177" spans="1:6" ht="16.2" x14ac:dyDescent="0.3">
      <c r="A177" s="625"/>
      <c r="B177" s="624"/>
      <c r="C177" s="526"/>
      <c r="D177" s="526"/>
      <c r="F177" s="526"/>
    </row>
    <row r="178" spans="1:6" ht="16.2" x14ac:dyDescent="0.3">
      <c r="A178" s="625"/>
      <c r="B178" s="624"/>
      <c r="C178" s="526"/>
      <c r="D178" s="526"/>
      <c r="F178" s="526"/>
    </row>
    <row r="179" spans="1:6" ht="16.2" x14ac:dyDescent="0.3">
      <c r="A179" s="625"/>
      <c r="B179" s="624"/>
      <c r="C179" s="526"/>
      <c r="D179" s="526"/>
      <c r="F179" s="526"/>
    </row>
    <row r="180" spans="1:6" ht="16.2" x14ac:dyDescent="0.3">
      <c r="A180" s="625"/>
      <c r="B180" s="624"/>
      <c r="C180" s="526"/>
      <c r="D180" s="526"/>
      <c r="F180" s="526"/>
    </row>
    <row r="181" spans="1:6" ht="16.2" x14ac:dyDescent="0.3">
      <c r="A181" s="625"/>
      <c r="B181" s="624"/>
      <c r="C181" s="526"/>
      <c r="D181" s="526"/>
      <c r="F181" s="526"/>
    </row>
    <row r="182" spans="1:6" ht="16.2" x14ac:dyDescent="0.3">
      <c r="A182" s="625"/>
      <c r="B182" s="624"/>
      <c r="C182" s="526"/>
      <c r="D182" s="526"/>
      <c r="F182" s="526"/>
    </row>
    <row r="183" spans="1:6" ht="16.2" x14ac:dyDescent="0.3">
      <c r="A183" s="625"/>
      <c r="B183" s="624"/>
      <c r="C183" s="526"/>
      <c r="D183" s="526"/>
      <c r="F183" s="526"/>
    </row>
    <row r="184" spans="1:6" ht="16.2" x14ac:dyDescent="0.3">
      <c r="A184" s="625"/>
      <c r="B184" s="624"/>
      <c r="C184" s="526"/>
      <c r="D184" s="526"/>
      <c r="F184" s="526"/>
    </row>
    <row r="185" spans="1:6" ht="16.2" x14ac:dyDescent="0.3">
      <c r="A185" s="625"/>
      <c r="B185" s="624"/>
      <c r="C185" s="526"/>
      <c r="D185" s="526"/>
      <c r="F185" s="526"/>
    </row>
    <row r="186" spans="1:6" ht="16.2" x14ac:dyDescent="0.3">
      <c r="A186" s="625"/>
      <c r="B186" s="624"/>
      <c r="C186" s="526"/>
      <c r="D186" s="526"/>
      <c r="F186" s="526"/>
    </row>
    <row r="187" spans="1:6" ht="16.2" x14ac:dyDescent="0.3">
      <c r="A187" s="625"/>
      <c r="B187" s="624"/>
      <c r="C187" s="526"/>
      <c r="D187" s="526"/>
      <c r="F187" s="526"/>
    </row>
    <row r="188" spans="1:6" ht="16.2" x14ac:dyDescent="0.3">
      <c r="A188" s="625"/>
      <c r="B188" s="624"/>
      <c r="C188" s="526"/>
      <c r="D188" s="526"/>
      <c r="F188" s="526"/>
    </row>
    <row r="189" spans="1:6" ht="16.2" x14ac:dyDescent="0.3">
      <c r="A189" s="625"/>
      <c r="B189" s="624"/>
      <c r="C189" s="526"/>
      <c r="D189" s="526"/>
      <c r="F189" s="526"/>
    </row>
    <row r="190" spans="1:6" ht="16.2" x14ac:dyDescent="0.3">
      <c r="A190" s="625"/>
      <c r="B190" s="624"/>
      <c r="C190" s="526"/>
      <c r="D190" s="526"/>
      <c r="F190" s="526"/>
    </row>
    <row r="191" spans="1:6" ht="16.2" x14ac:dyDescent="0.3">
      <c r="A191" s="625"/>
      <c r="B191" s="624"/>
      <c r="C191" s="526"/>
      <c r="D191" s="526"/>
      <c r="F191" s="526"/>
    </row>
    <row r="192" spans="1:6" ht="16.2" x14ac:dyDescent="0.3">
      <c r="A192" s="625"/>
      <c r="B192" s="624"/>
      <c r="C192" s="526"/>
      <c r="D192" s="526"/>
      <c r="F192" s="526"/>
    </row>
    <row r="193" spans="1:6" ht="16.2" x14ac:dyDescent="0.3">
      <c r="A193" s="625"/>
      <c r="B193" s="624"/>
      <c r="C193" s="526"/>
      <c r="D193" s="526"/>
      <c r="F193" s="526"/>
    </row>
    <row r="194" spans="1:6" ht="16.2" x14ac:dyDescent="0.3">
      <c r="A194" s="625"/>
      <c r="B194" s="624"/>
      <c r="C194" s="526"/>
      <c r="D194" s="526"/>
      <c r="F194" s="526"/>
    </row>
    <row r="195" spans="1:6" ht="16.2" x14ac:dyDescent="0.3">
      <c r="A195" s="625"/>
      <c r="B195" s="624"/>
      <c r="C195" s="526"/>
      <c r="D195" s="526"/>
      <c r="F195" s="526"/>
    </row>
    <row r="196" spans="1:6" ht="16.2" x14ac:dyDescent="0.3">
      <c r="A196" s="625"/>
      <c r="B196" s="624"/>
      <c r="C196" s="526"/>
      <c r="D196" s="526"/>
      <c r="F196" s="526"/>
    </row>
    <row r="197" spans="1:6" ht="16.2" x14ac:dyDescent="0.3">
      <c r="A197" s="625"/>
      <c r="B197" s="624"/>
      <c r="C197" s="526"/>
      <c r="D197" s="526"/>
      <c r="F197" s="526"/>
    </row>
    <row r="198" spans="1:6" ht="16.2" x14ac:dyDescent="0.3">
      <c r="A198" s="625"/>
      <c r="B198" s="624"/>
      <c r="C198" s="526"/>
      <c r="D198" s="526"/>
      <c r="F198" s="526"/>
    </row>
    <row r="199" spans="1:6" ht="16.2" x14ac:dyDescent="0.3">
      <c r="A199" s="625"/>
      <c r="B199" s="624"/>
      <c r="C199" s="526"/>
      <c r="D199" s="526"/>
      <c r="F199" s="526"/>
    </row>
    <row r="200" spans="1:6" ht="16.2" x14ac:dyDescent="0.3">
      <c r="A200" s="625"/>
      <c r="B200" s="624"/>
      <c r="C200" s="526"/>
      <c r="D200" s="526"/>
      <c r="F200" s="526"/>
    </row>
    <row r="201" spans="1:6" ht="16.2" x14ac:dyDescent="0.3">
      <c r="A201" s="625"/>
      <c r="B201" s="624"/>
      <c r="C201" s="526"/>
      <c r="D201" s="526"/>
      <c r="F201" s="526"/>
    </row>
    <row r="202" spans="1:6" ht="16.2" x14ac:dyDescent="0.3">
      <c r="A202" s="625"/>
      <c r="B202" s="624"/>
      <c r="C202" s="526"/>
      <c r="D202" s="526"/>
      <c r="F202" s="526"/>
    </row>
    <row r="203" spans="1:6" ht="16.2" x14ac:dyDescent="0.3">
      <c r="A203" s="625"/>
      <c r="B203" s="624"/>
      <c r="C203" s="526"/>
      <c r="D203" s="526"/>
      <c r="F203" s="526"/>
    </row>
    <row r="204" spans="1:6" ht="16.2" x14ac:dyDescent="0.3">
      <c r="A204" s="625"/>
      <c r="B204" s="624"/>
      <c r="C204" s="526"/>
      <c r="D204" s="526"/>
      <c r="F204" s="526"/>
    </row>
    <row r="205" spans="1:6" ht="16.2" x14ac:dyDescent="0.3">
      <c r="A205" s="625"/>
      <c r="B205" s="624"/>
      <c r="C205" s="526"/>
      <c r="D205" s="526"/>
      <c r="F205" s="526"/>
    </row>
    <row r="206" spans="1:6" ht="16.2" x14ac:dyDescent="0.3">
      <c r="A206" s="625"/>
      <c r="B206" s="624"/>
      <c r="C206" s="526"/>
      <c r="D206" s="526"/>
      <c r="F206" s="526"/>
    </row>
    <row r="207" spans="1:6" ht="16.2" x14ac:dyDescent="0.3">
      <c r="A207" s="625"/>
      <c r="B207" s="624"/>
      <c r="C207" s="526"/>
      <c r="D207" s="526"/>
      <c r="F207" s="526"/>
    </row>
    <row r="208" spans="1:6" ht="16.2" x14ac:dyDescent="0.3">
      <c r="A208" s="625"/>
      <c r="B208" s="624"/>
      <c r="C208" s="526"/>
      <c r="D208" s="526"/>
      <c r="F208" s="526"/>
    </row>
    <row r="209" spans="1:6" ht="16.2" x14ac:dyDescent="0.3">
      <c r="A209" s="625"/>
      <c r="B209" s="624"/>
      <c r="C209" s="526"/>
      <c r="D209" s="526"/>
      <c r="F209" s="526"/>
    </row>
    <row r="210" spans="1:6" ht="16.2" x14ac:dyDescent="0.3">
      <c r="A210" s="625"/>
      <c r="B210" s="624"/>
      <c r="C210" s="526"/>
      <c r="D210" s="526"/>
      <c r="F210" s="526"/>
    </row>
    <row r="211" spans="1:6" ht="16.2" x14ac:dyDescent="0.3">
      <c r="A211" s="625"/>
      <c r="B211" s="624"/>
      <c r="C211" s="526"/>
      <c r="D211" s="526"/>
      <c r="F211" s="526"/>
    </row>
    <row r="212" spans="1:6" ht="16.2" x14ac:dyDescent="0.3">
      <c r="A212" s="625"/>
      <c r="B212" s="624"/>
      <c r="C212" s="526"/>
      <c r="D212" s="526"/>
      <c r="F212" s="526"/>
    </row>
    <row r="213" spans="1:6" ht="16.2" x14ac:dyDescent="0.3">
      <c r="A213" s="625"/>
      <c r="B213" s="624"/>
      <c r="C213" s="526"/>
      <c r="D213" s="526"/>
      <c r="F213" s="526"/>
    </row>
    <row r="214" spans="1:6" ht="16.2" x14ac:dyDescent="0.3">
      <c r="A214" s="625"/>
      <c r="B214" s="624"/>
      <c r="C214" s="526"/>
      <c r="D214" s="526"/>
      <c r="F214" s="526"/>
    </row>
    <row r="215" spans="1:6" ht="16.2" x14ac:dyDescent="0.3">
      <c r="A215" s="625"/>
      <c r="B215" s="624"/>
      <c r="C215" s="526"/>
      <c r="D215" s="526"/>
      <c r="F215" s="526"/>
    </row>
    <row r="216" spans="1:6" ht="16.2" x14ac:dyDescent="0.3">
      <c r="A216" s="625"/>
      <c r="B216" s="624"/>
      <c r="C216" s="526"/>
      <c r="D216" s="526"/>
      <c r="F216" s="526"/>
    </row>
    <row r="217" spans="1:6" ht="16.2" x14ac:dyDescent="0.3">
      <c r="A217" s="625"/>
      <c r="B217" s="624"/>
      <c r="C217" s="526"/>
      <c r="D217" s="526"/>
      <c r="F217" s="526"/>
    </row>
    <row r="218" spans="1:6" ht="16.2" x14ac:dyDescent="0.3">
      <c r="A218" s="625"/>
      <c r="B218" s="624"/>
      <c r="C218" s="526"/>
      <c r="D218" s="526"/>
      <c r="F218" s="526"/>
    </row>
    <row r="219" spans="1:6" ht="16.2" x14ac:dyDescent="0.3">
      <c r="A219" s="625"/>
      <c r="B219" s="624"/>
      <c r="C219" s="526"/>
      <c r="D219" s="526"/>
      <c r="F219" s="526"/>
    </row>
    <row r="220" spans="1:6" ht="16.2" x14ac:dyDescent="0.3">
      <c r="A220" s="625"/>
      <c r="B220" s="624"/>
      <c r="C220" s="526"/>
      <c r="D220" s="526"/>
      <c r="F220" s="526"/>
    </row>
    <row r="221" spans="1:6" ht="16.2" x14ac:dyDescent="0.3">
      <c r="A221" s="625"/>
      <c r="B221" s="624"/>
      <c r="C221" s="526"/>
      <c r="D221" s="526"/>
      <c r="F221" s="526"/>
    </row>
    <row r="222" spans="1:6" ht="16.2" x14ac:dyDescent="0.3">
      <c r="A222" s="625"/>
      <c r="B222" s="624"/>
      <c r="C222" s="526"/>
      <c r="D222" s="526"/>
      <c r="F222" s="526"/>
    </row>
    <row r="223" spans="1:6" ht="16.2" x14ac:dyDescent="0.3">
      <c r="A223" s="625"/>
      <c r="B223" s="624"/>
      <c r="C223" s="526"/>
      <c r="D223" s="526"/>
      <c r="F223" s="526"/>
    </row>
    <row r="224" spans="1:6" ht="16.2" x14ac:dyDescent="0.3">
      <c r="A224" s="625"/>
      <c r="B224" s="624"/>
      <c r="C224" s="526"/>
      <c r="D224" s="526"/>
      <c r="F224" s="526"/>
    </row>
    <row r="225" spans="1:6" ht="16.2" x14ac:dyDescent="0.3">
      <c r="A225" s="625"/>
      <c r="B225" s="624"/>
      <c r="C225" s="526"/>
      <c r="D225" s="526"/>
      <c r="F225" s="526"/>
    </row>
    <row r="226" spans="1:6" ht="16.2" x14ac:dyDescent="0.3">
      <c r="A226" s="625"/>
      <c r="B226" s="624"/>
      <c r="C226" s="526"/>
      <c r="D226" s="526"/>
      <c r="F226" s="526"/>
    </row>
    <row r="227" spans="1:6" ht="16.2" x14ac:dyDescent="0.3">
      <c r="A227" s="625"/>
      <c r="B227" s="624"/>
      <c r="C227" s="526"/>
      <c r="D227" s="526"/>
      <c r="F227" s="526"/>
    </row>
    <row r="228" spans="1:6" ht="16.2" x14ac:dyDescent="0.3">
      <c r="A228" s="625"/>
      <c r="B228" s="624"/>
      <c r="C228" s="526"/>
      <c r="D228" s="526"/>
      <c r="F228" s="526"/>
    </row>
    <row r="229" spans="1:6" ht="16.2" x14ac:dyDescent="0.3">
      <c r="A229" s="625"/>
      <c r="B229" s="624"/>
      <c r="C229" s="526"/>
      <c r="D229" s="526"/>
      <c r="F229" s="526"/>
    </row>
    <row r="230" spans="1:6" ht="16.2" x14ac:dyDescent="0.3">
      <c r="A230" s="625"/>
      <c r="B230" s="624"/>
      <c r="C230" s="526"/>
      <c r="D230" s="526"/>
      <c r="F230" s="526"/>
    </row>
    <row r="231" spans="1:6" ht="16.2" x14ac:dyDescent="0.3">
      <c r="A231" s="625"/>
      <c r="B231" s="624"/>
      <c r="C231" s="526"/>
      <c r="D231" s="526"/>
      <c r="F231" s="526"/>
    </row>
    <row r="232" spans="1:6" ht="16.2" x14ac:dyDescent="0.3">
      <c r="A232" s="625"/>
      <c r="B232" s="624"/>
      <c r="C232" s="526"/>
      <c r="D232" s="526"/>
      <c r="F232" s="526"/>
    </row>
    <row r="233" spans="1:6" ht="16.2" x14ac:dyDescent="0.3">
      <c r="A233" s="625"/>
      <c r="B233" s="624"/>
      <c r="C233" s="526"/>
      <c r="D233" s="526"/>
      <c r="F233" s="526"/>
    </row>
    <row r="234" spans="1:6" ht="16.2" x14ac:dyDescent="0.3">
      <c r="A234" s="625"/>
      <c r="B234" s="624"/>
      <c r="C234" s="526"/>
      <c r="D234" s="526"/>
      <c r="F234" s="526"/>
    </row>
    <row r="235" spans="1:6" ht="16.2" x14ac:dyDescent="0.3">
      <c r="A235" s="625"/>
      <c r="B235" s="624"/>
      <c r="C235" s="526"/>
      <c r="D235" s="526"/>
      <c r="F235" s="526"/>
    </row>
    <row r="236" spans="1:6" ht="16.2" x14ac:dyDescent="0.3">
      <c r="A236" s="625"/>
      <c r="B236" s="624"/>
      <c r="C236" s="526"/>
      <c r="D236" s="526"/>
      <c r="F236" s="526"/>
    </row>
    <row r="237" spans="1:6" ht="16.2" x14ac:dyDescent="0.3">
      <c r="A237" s="625"/>
      <c r="B237" s="624"/>
      <c r="C237" s="526"/>
      <c r="D237" s="526"/>
      <c r="F237" s="526"/>
    </row>
    <row r="238" spans="1:6" ht="16.2" x14ac:dyDescent="0.3">
      <c r="A238" s="625"/>
      <c r="B238" s="624"/>
      <c r="C238" s="526"/>
      <c r="D238" s="526"/>
      <c r="F238" s="526"/>
    </row>
    <row r="239" spans="1:6" ht="16.2" x14ac:dyDescent="0.3">
      <c r="A239" s="625"/>
      <c r="B239" s="624"/>
      <c r="C239" s="526"/>
      <c r="D239" s="526"/>
      <c r="F239" s="526"/>
    </row>
    <row r="240" spans="1:6" ht="16.2" x14ac:dyDescent="0.3">
      <c r="A240" s="625"/>
      <c r="B240" s="624"/>
      <c r="C240" s="526"/>
      <c r="D240" s="526"/>
      <c r="F240" s="526"/>
    </row>
    <row r="241" spans="1:6" ht="16.2" x14ac:dyDescent="0.3">
      <c r="A241" s="625"/>
      <c r="B241" s="624"/>
      <c r="C241" s="526"/>
      <c r="D241" s="526"/>
      <c r="F241" s="526"/>
    </row>
    <row r="242" spans="1:6" ht="16.2" x14ac:dyDescent="0.3">
      <c r="A242" s="625"/>
      <c r="B242" s="624"/>
      <c r="C242" s="526"/>
      <c r="D242" s="526"/>
      <c r="F242" s="526"/>
    </row>
    <row r="243" spans="1:6" ht="16.2" x14ac:dyDescent="0.3">
      <c r="A243" s="625"/>
      <c r="B243" s="624"/>
      <c r="C243" s="526"/>
      <c r="D243" s="526"/>
      <c r="F243" s="526"/>
    </row>
    <row r="244" spans="1:6" ht="16.2" x14ac:dyDescent="0.3">
      <c r="A244" s="625"/>
      <c r="B244" s="624"/>
      <c r="C244" s="526"/>
      <c r="D244" s="526"/>
      <c r="F244" s="526"/>
    </row>
    <row r="245" spans="1:6" ht="16.2" x14ac:dyDescent="0.3">
      <c r="A245" s="625"/>
      <c r="B245" s="624"/>
      <c r="C245" s="526"/>
      <c r="D245" s="526"/>
      <c r="F245" s="526"/>
    </row>
    <row r="246" spans="1:6" ht="16.2" x14ac:dyDescent="0.3">
      <c r="A246" s="625"/>
      <c r="B246" s="624"/>
      <c r="C246" s="526"/>
      <c r="D246" s="526"/>
      <c r="F246" s="526"/>
    </row>
    <row r="247" spans="1:6" ht="16.2" x14ac:dyDescent="0.3">
      <c r="A247" s="625"/>
      <c r="B247" s="624"/>
      <c r="C247" s="526"/>
      <c r="D247" s="526"/>
      <c r="F247" s="526"/>
    </row>
    <row r="248" spans="1:6" ht="16.2" x14ac:dyDescent="0.3">
      <c r="A248" s="625"/>
      <c r="B248" s="624"/>
      <c r="C248" s="526"/>
      <c r="D248" s="526"/>
      <c r="F248" s="526"/>
    </row>
    <row r="249" spans="1:6" ht="16.2" x14ac:dyDescent="0.3">
      <c r="A249" s="625"/>
      <c r="B249" s="624"/>
      <c r="C249" s="526"/>
      <c r="D249" s="526"/>
      <c r="F249" s="526"/>
    </row>
    <row r="250" spans="1:6" ht="16.2" x14ac:dyDescent="0.3">
      <c r="A250" s="625"/>
      <c r="B250" s="624"/>
      <c r="C250" s="526"/>
      <c r="D250" s="526"/>
      <c r="F250" s="526"/>
    </row>
    <row r="251" spans="1:6" ht="16.2" x14ac:dyDescent="0.3">
      <c r="A251" s="625"/>
      <c r="B251" s="624"/>
      <c r="C251" s="526"/>
      <c r="D251" s="526"/>
      <c r="F251" s="526"/>
    </row>
    <row r="252" spans="1:6" ht="16.2" x14ac:dyDescent="0.3">
      <c r="A252" s="625"/>
      <c r="B252" s="624"/>
      <c r="C252" s="526"/>
      <c r="D252" s="526"/>
      <c r="F252" s="526"/>
    </row>
    <row r="253" spans="1:6" ht="16.2" x14ac:dyDescent="0.3">
      <c r="A253" s="625"/>
      <c r="B253" s="624"/>
      <c r="C253" s="526"/>
      <c r="D253" s="526"/>
      <c r="F253" s="526"/>
    </row>
    <row r="254" spans="1:6" ht="16.2" x14ac:dyDescent="0.3">
      <c r="A254" s="625"/>
      <c r="B254" s="624"/>
      <c r="C254" s="526"/>
      <c r="D254" s="526"/>
      <c r="F254" s="526"/>
    </row>
    <row r="255" spans="1:6" ht="16.2" x14ac:dyDescent="0.3">
      <c r="A255" s="625"/>
      <c r="B255" s="624"/>
      <c r="C255" s="526"/>
      <c r="D255" s="526"/>
      <c r="F255" s="526"/>
    </row>
    <row r="256" spans="1:6" ht="16.2" x14ac:dyDescent="0.3">
      <c r="A256" s="625"/>
      <c r="B256" s="624"/>
      <c r="C256" s="526"/>
      <c r="D256" s="526"/>
      <c r="F256" s="526"/>
    </row>
    <row r="257" spans="1:6" ht="16.2" x14ac:dyDescent="0.3">
      <c r="A257" s="625"/>
      <c r="B257" s="624"/>
      <c r="C257" s="526"/>
      <c r="D257" s="526"/>
      <c r="F257" s="526"/>
    </row>
    <row r="258" spans="1:6" ht="16.2" x14ac:dyDescent="0.3">
      <c r="A258" s="625"/>
      <c r="B258" s="624"/>
      <c r="C258" s="526"/>
      <c r="D258" s="526"/>
      <c r="F258" s="526"/>
    </row>
    <row r="259" spans="1:6" ht="16.2" x14ac:dyDescent="0.3">
      <c r="A259" s="625"/>
      <c r="B259" s="624"/>
      <c r="C259" s="526"/>
      <c r="D259" s="526"/>
      <c r="F259" s="526"/>
    </row>
    <row r="260" spans="1:6" ht="16.2" x14ac:dyDescent="0.3">
      <c r="A260" s="625"/>
      <c r="B260" s="624"/>
      <c r="C260" s="526"/>
      <c r="D260" s="526"/>
      <c r="F260" s="526"/>
    </row>
    <row r="261" spans="1:6" ht="16.2" x14ac:dyDescent="0.3">
      <c r="A261" s="625"/>
      <c r="B261" s="624"/>
      <c r="C261" s="526"/>
      <c r="D261" s="526"/>
      <c r="F261" s="526"/>
    </row>
    <row r="262" spans="1:6" ht="16.2" x14ac:dyDescent="0.3">
      <c r="A262" s="625"/>
      <c r="B262" s="624"/>
      <c r="C262" s="526"/>
      <c r="D262" s="526"/>
      <c r="F262" s="526"/>
    </row>
    <row r="263" spans="1:6" ht="16.2" x14ac:dyDescent="0.3">
      <c r="A263" s="625"/>
      <c r="B263" s="624"/>
      <c r="C263" s="526"/>
      <c r="D263" s="526"/>
      <c r="F263" s="526"/>
    </row>
    <row r="264" spans="1:6" ht="16.2" x14ac:dyDescent="0.3">
      <c r="A264" s="625"/>
      <c r="B264" s="624"/>
      <c r="C264" s="526"/>
      <c r="D264" s="526"/>
      <c r="F264" s="526"/>
    </row>
    <row r="265" spans="1:6" ht="16.2" x14ac:dyDescent="0.3">
      <c r="A265" s="625"/>
      <c r="B265" s="624"/>
      <c r="C265" s="526"/>
      <c r="D265" s="526"/>
      <c r="F265" s="526"/>
    </row>
    <row r="266" spans="1:6" ht="16.2" x14ac:dyDescent="0.3">
      <c r="A266" s="625"/>
      <c r="B266" s="624"/>
      <c r="C266" s="526"/>
      <c r="D266" s="526"/>
      <c r="F266" s="526"/>
    </row>
    <row r="267" spans="1:6" ht="16.2" x14ac:dyDescent="0.3">
      <c r="A267" s="625"/>
      <c r="B267" s="624"/>
      <c r="C267" s="526"/>
      <c r="D267" s="526"/>
      <c r="F267" s="526"/>
    </row>
    <row r="268" spans="1:6" ht="16.2" x14ac:dyDescent="0.3">
      <c r="A268" s="625"/>
      <c r="B268" s="624"/>
      <c r="C268" s="526"/>
      <c r="D268" s="526"/>
      <c r="F268" s="526"/>
    </row>
    <row r="269" spans="1:6" ht="16.2" x14ac:dyDescent="0.3">
      <c r="A269" s="625"/>
      <c r="B269" s="624"/>
      <c r="C269" s="526"/>
      <c r="D269" s="526"/>
      <c r="F269" s="526"/>
    </row>
    <row r="270" spans="1:6" ht="16.2" x14ac:dyDescent="0.3">
      <c r="A270" s="625"/>
      <c r="B270" s="624"/>
      <c r="C270" s="526"/>
      <c r="D270" s="526"/>
      <c r="F270" s="526"/>
    </row>
    <row r="271" spans="1:6" ht="16.2" x14ac:dyDescent="0.3">
      <c r="A271" s="625"/>
      <c r="B271" s="624"/>
      <c r="C271" s="526"/>
      <c r="D271" s="526"/>
      <c r="F271" s="526"/>
    </row>
    <row r="272" spans="1:6" ht="16.2" x14ac:dyDescent="0.3">
      <c r="A272" s="625"/>
      <c r="B272" s="624"/>
      <c r="C272" s="526"/>
      <c r="D272" s="526"/>
      <c r="F272" s="526"/>
    </row>
    <row r="273" spans="1:6" ht="16.2" x14ac:dyDescent="0.3">
      <c r="A273" s="625"/>
      <c r="B273" s="624"/>
      <c r="C273" s="526"/>
      <c r="D273" s="526"/>
      <c r="F273" s="526"/>
    </row>
    <row r="274" spans="1:6" ht="16.2" x14ac:dyDescent="0.3">
      <c r="A274" s="625"/>
      <c r="B274" s="624"/>
      <c r="C274" s="526"/>
      <c r="D274" s="526"/>
      <c r="F274" s="526"/>
    </row>
    <row r="275" spans="1:6" ht="16.2" x14ac:dyDescent="0.3">
      <c r="A275" s="625"/>
      <c r="B275" s="624"/>
      <c r="C275" s="526"/>
      <c r="D275" s="526"/>
      <c r="F275" s="526"/>
    </row>
    <row r="276" spans="1:6" ht="16.2" x14ac:dyDescent="0.3">
      <c r="A276" s="625"/>
      <c r="B276" s="624"/>
      <c r="C276" s="526"/>
      <c r="D276" s="526"/>
      <c r="F276" s="526"/>
    </row>
    <row r="277" spans="1:6" ht="16.2" x14ac:dyDescent="0.3">
      <c r="A277" s="625"/>
      <c r="B277" s="624"/>
      <c r="C277" s="526"/>
      <c r="D277" s="526"/>
      <c r="F277" s="526"/>
    </row>
    <row r="278" spans="1:6" ht="16.2" x14ac:dyDescent="0.3">
      <c r="A278" s="625"/>
      <c r="B278" s="624"/>
      <c r="C278" s="526"/>
      <c r="D278" s="526"/>
      <c r="F278" s="526"/>
    </row>
    <row r="279" spans="1:6" ht="16.2" x14ac:dyDescent="0.3">
      <c r="A279" s="625"/>
      <c r="B279" s="624"/>
      <c r="C279" s="526"/>
      <c r="D279" s="526"/>
      <c r="F279" s="526"/>
    </row>
    <row r="280" spans="1:6" ht="16.2" x14ac:dyDescent="0.3">
      <c r="A280" s="625"/>
      <c r="B280" s="624"/>
      <c r="C280" s="526"/>
      <c r="D280" s="526"/>
      <c r="F280" s="526"/>
    </row>
    <row r="281" spans="1:6" ht="16.2" x14ac:dyDescent="0.3">
      <c r="A281" s="625"/>
      <c r="B281" s="624"/>
      <c r="C281" s="526"/>
      <c r="D281" s="526"/>
      <c r="F281" s="526"/>
    </row>
    <row r="282" spans="1:6" ht="16.2" x14ac:dyDescent="0.3">
      <c r="A282" s="625"/>
      <c r="B282" s="624"/>
      <c r="C282" s="526"/>
      <c r="D282" s="526"/>
      <c r="F282" s="526"/>
    </row>
    <row r="283" spans="1:6" ht="16.2" x14ac:dyDescent="0.3">
      <c r="A283" s="625"/>
      <c r="B283" s="624"/>
      <c r="C283" s="526"/>
      <c r="D283" s="526"/>
      <c r="F283" s="526"/>
    </row>
    <row r="284" spans="1:6" ht="16.2" x14ac:dyDescent="0.3">
      <c r="A284" s="625"/>
      <c r="B284" s="624"/>
      <c r="C284" s="526"/>
      <c r="D284" s="526"/>
      <c r="F284" s="526"/>
    </row>
    <row r="285" spans="1:6" ht="16.2" x14ac:dyDescent="0.3">
      <c r="A285" s="625"/>
      <c r="B285" s="624"/>
      <c r="C285" s="526"/>
      <c r="D285" s="526"/>
      <c r="F285" s="526"/>
    </row>
    <row r="286" spans="1:6" ht="16.2" x14ac:dyDescent="0.3">
      <c r="A286" s="625"/>
      <c r="B286" s="624"/>
      <c r="C286" s="526"/>
      <c r="D286" s="526"/>
      <c r="F286" s="526"/>
    </row>
    <row r="287" spans="1:6" ht="16.2" x14ac:dyDescent="0.3">
      <c r="A287" s="625"/>
      <c r="B287" s="624"/>
      <c r="C287" s="526"/>
      <c r="D287" s="526"/>
      <c r="F287" s="526"/>
    </row>
    <row r="288" spans="1:6" ht="16.2" x14ac:dyDescent="0.3">
      <c r="A288" s="625"/>
      <c r="B288" s="624"/>
      <c r="C288" s="526"/>
      <c r="D288" s="526"/>
      <c r="F288" s="526"/>
    </row>
    <row r="289" spans="1:6" ht="16.2" x14ac:dyDescent="0.3">
      <c r="A289" s="625"/>
      <c r="B289" s="624"/>
      <c r="C289" s="526"/>
      <c r="D289" s="526"/>
      <c r="F289" s="526"/>
    </row>
    <row r="290" spans="1:6" ht="16.2" x14ac:dyDescent="0.3">
      <c r="A290" s="625"/>
      <c r="B290" s="624"/>
      <c r="C290" s="526"/>
      <c r="D290" s="526"/>
      <c r="F290" s="526"/>
    </row>
    <row r="291" spans="1:6" ht="16.2" x14ac:dyDescent="0.3">
      <c r="A291" s="625"/>
      <c r="B291" s="624"/>
      <c r="C291" s="526"/>
      <c r="D291" s="526"/>
      <c r="F291" s="526"/>
    </row>
    <row r="292" spans="1:6" ht="16.2" x14ac:dyDescent="0.3">
      <c r="A292" s="625"/>
      <c r="B292" s="624"/>
      <c r="C292" s="526"/>
      <c r="D292" s="526"/>
      <c r="F292" s="526"/>
    </row>
    <row r="293" spans="1:6" ht="16.2" x14ac:dyDescent="0.3">
      <c r="A293" s="625"/>
      <c r="B293" s="624"/>
      <c r="C293" s="526"/>
      <c r="D293" s="526"/>
      <c r="F293" s="526"/>
    </row>
    <row r="294" spans="1:6" ht="16.2" x14ac:dyDescent="0.3">
      <c r="A294" s="625"/>
      <c r="B294" s="624"/>
      <c r="C294" s="526"/>
      <c r="D294" s="526"/>
      <c r="F294" s="526"/>
    </row>
    <row r="295" spans="1:6" ht="16.2" x14ac:dyDescent="0.3">
      <c r="A295" s="625"/>
      <c r="B295" s="624"/>
      <c r="C295" s="526"/>
      <c r="D295" s="526"/>
      <c r="F295" s="526"/>
    </row>
    <row r="296" spans="1:6" ht="16.2" x14ac:dyDescent="0.3">
      <c r="A296" s="625"/>
      <c r="B296" s="624"/>
      <c r="C296" s="526"/>
      <c r="D296" s="526"/>
      <c r="F296" s="526"/>
    </row>
    <row r="297" spans="1:6" ht="16.2" x14ac:dyDescent="0.3">
      <c r="A297" s="625"/>
      <c r="B297" s="624"/>
      <c r="C297" s="526"/>
      <c r="D297" s="526"/>
      <c r="F297" s="526"/>
    </row>
    <row r="298" spans="1:6" ht="16.2" x14ac:dyDescent="0.3">
      <c r="A298" s="625"/>
      <c r="B298" s="624"/>
      <c r="C298" s="526"/>
      <c r="D298" s="526"/>
      <c r="F298" s="526"/>
    </row>
    <row r="299" spans="1:6" ht="16.2" x14ac:dyDescent="0.3">
      <c r="A299" s="625"/>
      <c r="B299" s="624"/>
      <c r="C299" s="526"/>
      <c r="D299" s="526"/>
      <c r="F299" s="526"/>
    </row>
    <row r="300" spans="1:6" ht="16.2" x14ac:dyDescent="0.3">
      <c r="A300" s="625"/>
      <c r="B300" s="624"/>
      <c r="C300" s="526"/>
      <c r="D300" s="526"/>
      <c r="F300" s="526"/>
    </row>
    <row r="301" spans="1:6" ht="16.2" x14ac:dyDescent="0.3">
      <c r="A301" s="625"/>
      <c r="B301" s="624"/>
      <c r="C301" s="526"/>
      <c r="D301" s="526"/>
      <c r="F301" s="526"/>
    </row>
    <row r="302" spans="1:6" ht="16.2" x14ac:dyDescent="0.3">
      <c r="A302" s="625"/>
      <c r="B302" s="624"/>
      <c r="C302" s="526"/>
      <c r="D302" s="526"/>
      <c r="F302" s="526"/>
    </row>
    <row r="303" spans="1:6" ht="16.2" x14ac:dyDescent="0.3">
      <c r="A303" s="625"/>
      <c r="B303" s="624"/>
      <c r="C303" s="526"/>
      <c r="D303" s="526"/>
      <c r="F303" s="526"/>
    </row>
    <row r="304" spans="1:6" ht="16.2" x14ac:dyDescent="0.3">
      <c r="A304" s="625"/>
      <c r="B304" s="624"/>
      <c r="C304" s="526"/>
      <c r="D304" s="526"/>
      <c r="F304" s="526"/>
    </row>
    <row r="305" spans="1:6" ht="16.2" x14ac:dyDescent="0.3">
      <c r="A305" s="625"/>
      <c r="B305" s="624"/>
      <c r="C305" s="526"/>
      <c r="D305" s="526"/>
      <c r="F305" s="526"/>
    </row>
    <row r="306" spans="1:6" ht="16.2" x14ac:dyDescent="0.3">
      <c r="A306" s="625"/>
      <c r="B306" s="624"/>
      <c r="C306" s="526"/>
      <c r="D306" s="526"/>
      <c r="F306" s="526"/>
    </row>
    <row r="307" spans="1:6" ht="16.2" x14ac:dyDescent="0.3">
      <c r="A307" s="625"/>
      <c r="B307" s="624"/>
      <c r="C307" s="526"/>
      <c r="D307" s="526"/>
      <c r="F307" s="526"/>
    </row>
    <row r="308" spans="1:6" ht="16.2" x14ac:dyDescent="0.3">
      <c r="A308" s="625"/>
      <c r="B308" s="624"/>
      <c r="C308" s="526"/>
      <c r="D308" s="526"/>
      <c r="F308" s="526"/>
    </row>
    <row r="309" spans="1:6" ht="16.2" x14ac:dyDescent="0.3">
      <c r="A309" s="625"/>
      <c r="B309" s="624"/>
      <c r="C309" s="526"/>
      <c r="D309" s="526"/>
      <c r="F309" s="526"/>
    </row>
    <row r="310" spans="1:6" ht="16.2" x14ac:dyDescent="0.3">
      <c r="A310" s="625"/>
      <c r="B310" s="624"/>
      <c r="C310" s="526"/>
      <c r="D310" s="526"/>
      <c r="F310" s="526"/>
    </row>
    <row r="311" spans="1:6" ht="16.2" x14ac:dyDescent="0.3">
      <c r="A311" s="625"/>
      <c r="B311" s="624"/>
      <c r="C311" s="526"/>
      <c r="D311" s="526"/>
      <c r="F311" s="526"/>
    </row>
    <row r="312" spans="1:6" ht="16.2" x14ac:dyDescent="0.3">
      <c r="A312" s="625"/>
      <c r="B312" s="624"/>
      <c r="C312" s="526"/>
      <c r="D312" s="526"/>
      <c r="F312" s="526"/>
    </row>
    <row r="313" spans="1:6" ht="16.2" x14ac:dyDescent="0.3">
      <c r="A313" s="625"/>
      <c r="B313" s="624"/>
      <c r="C313" s="526"/>
      <c r="D313" s="526"/>
      <c r="F313" s="526"/>
    </row>
    <row r="314" spans="1:6" ht="16.2" x14ac:dyDescent="0.3">
      <c r="A314" s="625"/>
      <c r="B314" s="624"/>
      <c r="C314" s="526"/>
      <c r="D314" s="526"/>
      <c r="F314" s="526"/>
    </row>
    <row r="315" spans="1:6" ht="16.2" x14ac:dyDescent="0.3">
      <c r="A315" s="625"/>
      <c r="B315" s="624"/>
      <c r="C315" s="526"/>
      <c r="D315" s="526"/>
      <c r="F315" s="526"/>
    </row>
    <row r="316" spans="1:6" ht="16.2" x14ac:dyDescent="0.3">
      <c r="A316" s="625"/>
      <c r="B316" s="624"/>
      <c r="C316" s="526"/>
      <c r="D316" s="526"/>
      <c r="F316" s="526"/>
    </row>
    <row r="317" spans="1:6" ht="16.2" x14ac:dyDescent="0.3">
      <c r="A317" s="625"/>
      <c r="B317" s="624"/>
      <c r="C317" s="526"/>
      <c r="D317" s="526"/>
      <c r="F317" s="526"/>
    </row>
    <row r="318" spans="1:6" ht="16.2" x14ac:dyDescent="0.3">
      <c r="A318" s="625"/>
      <c r="B318" s="624"/>
      <c r="C318" s="526"/>
      <c r="D318" s="526"/>
      <c r="F318" s="526"/>
    </row>
    <row r="319" spans="1:6" ht="16.2" x14ac:dyDescent="0.3">
      <c r="A319" s="625"/>
      <c r="B319" s="624"/>
      <c r="C319" s="526"/>
      <c r="D319" s="526"/>
      <c r="F319" s="526"/>
    </row>
    <row r="320" spans="1:6" ht="16.2" x14ac:dyDescent="0.3">
      <c r="A320" s="625"/>
      <c r="B320" s="624"/>
      <c r="C320" s="526"/>
      <c r="D320" s="526"/>
      <c r="F320" s="526"/>
    </row>
    <row r="321" spans="1:6" ht="16.2" x14ac:dyDescent="0.3">
      <c r="A321" s="625"/>
      <c r="B321" s="624"/>
      <c r="C321" s="526"/>
      <c r="D321" s="526"/>
      <c r="F321" s="526"/>
    </row>
    <row r="322" spans="1:6" ht="16.2" x14ac:dyDescent="0.3">
      <c r="A322" s="625"/>
      <c r="B322" s="624"/>
      <c r="C322" s="526"/>
      <c r="D322" s="526"/>
      <c r="F322" s="526"/>
    </row>
    <row r="323" spans="1:6" ht="16.2" x14ac:dyDescent="0.3">
      <c r="A323" s="625"/>
      <c r="B323" s="624"/>
      <c r="C323" s="526"/>
      <c r="D323" s="526"/>
      <c r="F323" s="526"/>
    </row>
    <row r="324" spans="1:6" ht="16.2" x14ac:dyDescent="0.3">
      <c r="A324" s="625"/>
      <c r="B324" s="624"/>
      <c r="C324" s="526"/>
      <c r="D324" s="526"/>
      <c r="F324" s="526"/>
    </row>
    <row r="325" spans="1:6" ht="16.2" x14ac:dyDescent="0.3">
      <c r="A325" s="625"/>
      <c r="B325" s="624"/>
      <c r="C325" s="526"/>
      <c r="D325" s="526"/>
      <c r="F325" s="526"/>
    </row>
    <row r="326" spans="1:6" ht="16.2" x14ac:dyDescent="0.3">
      <c r="A326" s="625"/>
      <c r="B326" s="624"/>
      <c r="C326" s="526"/>
      <c r="D326" s="526"/>
      <c r="F326" s="526"/>
    </row>
    <row r="327" spans="1:6" ht="16.2" x14ac:dyDescent="0.3">
      <c r="A327" s="625"/>
      <c r="B327" s="624"/>
      <c r="C327" s="526"/>
      <c r="D327" s="526"/>
      <c r="F327" s="526"/>
    </row>
    <row r="328" spans="1:6" ht="16.2" x14ac:dyDescent="0.3">
      <c r="A328" s="625"/>
      <c r="B328" s="624"/>
      <c r="C328" s="526"/>
      <c r="D328" s="526"/>
      <c r="F328" s="526"/>
    </row>
    <row r="329" spans="1:6" ht="16.2" x14ac:dyDescent="0.3">
      <c r="A329" s="625"/>
      <c r="B329" s="624"/>
      <c r="C329" s="526"/>
      <c r="D329" s="526"/>
      <c r="F329" s="526"/>
    </row>
    <row r="330" spans="1:6" ht="16.2" x14ac:dyDescent="0.3">
      <c r="A330" s="625"/>
      <c r="B330" s="624"/>
      <c r="C330" s="526"/>
      <c r="D330" s="526"/>
      <c r="F330" s="526"/>
    </row>
    <row r="331" spans="1:6" ht="16.2" x14ac:dyDescent="0.3">
      <c r="A331" s="625"/>
      <c r="B331" s="624"/>
      <c r="C331" s="526"/>
      <c r="D331" s="526"/>
      <c r="F331" s="526"/>
    </row>
    <row r="332" spans="1:6" ht="16.2" x14ac:dyDescent="0.3">
      <c r="A332" s="625"/>
      <c r="B332" s="624"/>
      <c r="C332" s="526"/>
      <c r="D332" s="526"/>
      <c r="F332" s="526"/>
    </row>
    <row r="333" spans="1:6" ht="16.2" x14ac:dyDescent="0.3">
      <c r="A333" s="625"/>
      <c r="B333" s="624"/>
      <c r="C333" s="526"/>
      <c r="D333" s="526"/>
      <c r="F333" s="526"/>
    </row>
    <row r="334" spans="1:6" ht="16.2" x14ac:dyDescent="0.3">
      <c r="A334" s="625"/>
      <c r="B334" s="624"/>
      <c r="C334" s="526"/>
      <c r="D334" s="526"/>
      <c r="F334" s="526"/>
    </row>
    <row r="335" spans="1:6" ht="16.2" x14ac:dyDescent="0.3">
      <c r="A335" s="625"/>
      <c r="B335" s="624"/>
      <c r="C335" s="526"/>
      <c r="D335" s="526"/>
      <c r="F335" s="526"/>
    </row>
    <row r="336" spans="1:6" ht="16.2" x14ac:dyDescent="0.3">
      <c r="A336" s="625"/>
      <c r="B336" s="624"/>
      <c r="C336" s="526"/>
      <c r="D336" s="526"/>
      <c r="F336" s="526"/>
    </row>
    <row r="337" spans="1:6" ht="16.2" x14ac:dyDescent="0.3">
      <c r="A337" s="625"/>
      <c r="B337" s="624"/>
      <c r="C337" s="526"/>
      <c r="D337" s="526"/>
      <c r="F337" s="526"/>
    </row>
    <row r="338" spans="1:6" ht="16.2" x14ac:dyDescent="0.3">
      <c r="A338" s="625"/>
      <c r="B338" s="624"/>
      <c r="C338" s="526"/>
      <c r="D338" s="526"/>
      <c r="F338" s="526"/>
    </row>
    <row r="339" spans="1:6" ht="16.2" x14ac:dyDescent="0.3">
      <c r="A339" s="625"/>
      <c r="B339" s="624"/>
      <c r="C339" s="526"/>
      <c r="D339" s="526"/>
      <c r="F339" s="526"/>
    </row>
    <row r="340" spans="1:6" ht="16.2" x14ac:dyDescent="0.3">
      <c r="A340" s="625"/>
      <c r="B340" s="624"/>
      <c r="C340" s="526"/>
      <c r="D340" s="526"/>
      <c r="F340" s="526"/>
    </row>
    <row r="341" spans="1:6" ht="16.2" x14ac:dyDescent="0.3">
      <c r="A341" s="625"/>
      <c r="B341" s="624"/>
      <c r="C341" s="526"/>
      <c r="D341" s="526"/>
      <c r="F341" s="526"/>
    </row>
    <row r="342" spans="1:6" ht="16.2" x14ac:dyDescent="0.3">
      <c r="A342" s="625"/>
      <c r="B342" s="624"/>
      <c r="C342" s="526"/>
      <c r="D342" s="526"/>
      <c r="F342" s="526"/>
    </row>
    <row r="343" spans="1:6" ht="16.2" x14ac:dyDescent="0.3">
      <c r="A343" s="625"/>
      <c r="B343" s="624"/>
      <c r="C343" s="526"/>
      <c r="D343" s="526"/>
      <c r="F343" s="526"/>
    </row>
    <row r="344" spans="1:6" ht="16.2" x14ac:dyDescent="0.3">
      <c r="A344" s="625"/>
      <c r="B344" s="624"/>
      <c r="C344" s="526"/>
      <c r="D344" s="526"/>
      <c r="F344" s="526"/>
    </row>
    <row r="345" spans="1:6" ht="16.2" x14ac:dyDescent="0.3">
      <c r="A345" s="625"/>
      <c r="B345" s="624"/>
      <c r="C345" s="526"/>
      <c r="D345" s="526"/>
      <c r="F345" s="526"/>
    </row>
    <row r="346" spans="1:6" ht="16.2" x14ac:dyDescent="0.3">
      <c r="A346" s="625"/>
      <c r="B346" s="624"/>
      <c r="C346" s="526"/>
      <c r="D346" s="526"/>
      <c r="F346" s="526"/>
    </row>
    <row r="347" spans="1:6" ht="16.2" x14ac:dyDescent="0.3">
      <c r="A347" s="625"/>
      <c r="B347" s="624"/>
      <c r="C347" s="526"/>
      <c r="D347" s="526"/>
      <c r="F347" s="526"/>
    </row>
    <row r="348" spans="1:6" ht="16.2" x14ac:dyDescent="0.3">
      <c r="A348" s="625"/>
      <c r="B348" s="624"/>
      <c r="C348" s="526"/>
      <c r="D348" s="526"/>
      <c r="F348" s="526"/>
    </row>
    <row r="349" spans="1:6" ht="16.2" x14ac:dyDescent="0.3">
      <c r="A349" s="625"/>
      <c r="B349" s="624"/>
      <c r="C349" s="526"/>
      <c r="D349" s="526"/>
      <c r="F349" s="526"/>
    </row>
    <row r="350" spans="1:6" ht="16.2" x14ac:dyDescent="0.3">
      <c r="A350" s="625"/>
      <c r="B350" s="624"/>
      <c r="C350" s="526"/>
      <c r="D350" s="526"/>
      <c r="F350" s="526"/>
    </row>
    <row r="351" spans="1:6" ht="16.2" x14ac:dyDescent="0.3">
      <c r="A351" s="625"/>
      <c r="B351" s="624"/>
      <c r="C351" s="526"/>
      <c r="D351" s="526"/>
      <c r="F351" s="526"/>
    </row>
    <row r="352" spans="1:6" ht="16.2" x14ac:dyDescent="0.3">
      <c r="A352" s="625"/>
      <c r="B352" s="624"/>
      <c r="C352" s="526"/>
      <c r="D352" s="526"/>
      <c r="F352" s="526"/>
    </row>
    <row r="353" spans="1:6" ht="16.2" x14ac:dyDescent="0.3">
      <c r="A353" s="625"/>
      <c r="B353" s="624"/>
      <c r="C353" s="526"/>
      <c r="D353" s="526"/>
      <c r="F353" s="526"/>
    </row>
    <row r="354" spans="1:6" ht="16.2" x14ac:dyDescent="0.3">
      <c r="A354" s="625"/>
      <c r="B354" s="624"/>
      <c r="C354" s="526"/>
      <c r="D354" s="526"/>
      <c r="F354" s="526"/>
    </row>
    <row r="355" spans="1:6" ht="16.2" x14ac:dyDescent="0.3">
      <c r="A355" s="625"/>
      <c r="B355" s="624"/>
      <c r="C355" s="526"/>
      <c r="D355" s="526"/>
      <c r="F355" s="526"/>
    </row>
    <row r="356" spans="1:6" ht="16.2" x14ac:dyDescent="0.3">
      <c r="A356" s="625"/>
      <c r="B356" s="624"/>
      <c r="C356" s="526"/>
      <c r="D356" s="526"/>
      <c r="F356" s="526"/>
    </row>
    <row r="357" spans="1:6" ht="16.2" x14ac:dyDescent="0.3">
      <c r="A357" s="625"/>
      <c r="B357" s="624"/>
      <c r="C357" s="526"/>
      <c r="D357" s="526"/>
      <c r="F357" s="526"/>
    </row>
    <row r="358" spans="1:6" ht="16.2" x14ac:dyDescent="0.3">
      <c r="A358" s="625"/>
      <c r="B358" s="624"/>
      <c r="C358" s="526"/>
      <c r="D358" s="526"/>
      <c r="F358" s="526"/>
    </row>
    <row r="359" spans="1:6" ht="16.2" x14ac:dyDescent="0.3">
      <c r="A359" s="625"/>
      <c r="B359" s="624"/>
      <c r="C359" s="526"/>
      <c r="D359" s="526"/>
      <c r="F359" s="526"/>
    </row>
    <row r="360" spans="1:6" ht="16.2" x14ac:dyDescent="0.3">
      <c r="A360" s="625"/>
      <c r="B360" s="624"/>
      <c r="C360" s="526"/>
      <c r="D360" s="526"/>
      <c r="F360" s="526"/>
    </row>
    <row r="361" spans="1:6" ht="16.2" x14ac:dyDescent="0.3">
      <c r="A361" s="625"/>
      <c r="B361" s="624"/>
      <c r="C361" s="526"/>
      <c r="D361" s="526"/>
      <c r="F361" s="526"/>
    </row>
    <row r="362" spans="1:6" ht="16.2" x14ac:dyDescent="0.3">
      <c r="A362" s="625"/>
      <c r="B362" s="624"/>
      <c r="C362" s="526"/>
      <c r="D362" s="526"/>
      <c r="F362" s="526"/>
    </row>
    <row r="363" spans="1:6" ht="16.2" x14ac:dyDescent="0.3">
      <c r="A363" s="625"/>
      <c r="B363" s="624"/>
      <c r="C363" s="526"/>
      <c r="D363" s="526"/>
      <c r="F363" s="526"/>
    </row>
    <row r="364" spans="1:6" ht="16.2" x14ac:dyDescent="0.3">
      <c r="A364" s="625"/>
      <c r="B364" s="624"/>
      <c r="C364" s="526"/>
      <c r="D364" s="526"/>
      <c r="F364" s="526"/>
    </row>
    <row r="365" spans="1:6" ht="16.2" x14ac:dyDescent="0.3">
      <c r="A365" s="625"/>
      <c r="B365" s="624"/>
      <c r="C365" s="526"/>
      <c r="D365" s="526"/>
      <c r="F365" s="526"/>
    </row>
    <row r="366" spans="1:6" ht="16.2" x14ac:dyDescent="0.3">
      <c r="A366" s="625"/>
      <c r="B366" s="624"/>
      <c r="C366" s="526"/>
      <c r="D366" s="526"/>
      <c r="F366" s="526"/>
    </row>
    <row r="367" spans="1:6" ht="16.2" x14ac:dyDescent="0.3">
      <c r="A367" s="625"/>
      <c r="B367" s="624"/>
      <c r="C367" s="526"/>
      <c r="D367" s="526"/>
      <c r="F367" s="526"/>
    </row>
    <row r="368" spans="1:6" ht="16.2" x14ac:dyDescent="0.3">
      <c r="A368" s="625"/>
      <c r="B368" s="624"/>
      <c r="C368" s="526"/>
      <c r="D368" s="526"/>
      <c r="F368" s="526"/>
    </row>
    <row r="369" spans="1:6" ht="16.2" x14ac:dyDescent="0.3">
      <c r="A369" s="625"/>
      <c r="B369" s="624"/>
      <c r="C369" s="526"/>
      <c r="D369" s="526"/>
      <c r="F369" s="526"/>
    </row>
    <row r="370" spans="1:6" ht="16.2" x14ac:dyDescent="0.3">
      <c r="A370" s="625"/>
      <c r="B370" s="624"/>
      <c r="C370" s="526"/>
      <c r="D370" s="526"/>
      <c r="F370" s="526"/>
    </row>
    <row r="371" spans="1:6" ht="16.2" x14ac:dyDescent="0.3">
      <c r="A371" s="625"/>
      <c r="B371" s="624"/>
      <c r="C371" s="526"/>
      <c r="D371" s="526"/>
      <c r="F371" s="526"/>
    </row>
    <row r="372" spans="1:6" ht="16.2" x14ac:dyDescent="0.3">
      <c r="A372" s="625"/>
      <c r="B372" s="624"/>
      <c r="C372" s="526"/>
      <c r="D372" s="526"/>
      <c r="F372" s="526"/>
    </row>
    <row r="373" spans="1:6" ht="16.2" x14ac:dyDescent="0.3">
      <c r="A373" s="625"/>
      <c r="B373" s="624"/>
      <c r="C373" s="526"/>
      <c r="D373" s="526"/>
      <c r="F373" s="526"/>
    </row>
    <row r="374" spans="1:6" ht="16.2" x14ac:dyDescent="0.3">
      <c r="A374" s="625"/>
      <c r="B374" s="624"/>
      <c r="C374" s="526"/>
      <c r="D374" s="526"/>
      <c r="F374" s="526"/>
    </row>
    <row r="375" spans="1:6" ht="16.2" x14ac:dyDescent="0.3">
      <c r="A375" s="625"/>
      <c r="B375" s="624"/>
      <c r="C375" s="526"/>
      <c r="D375" s="526"/>
      <c r="F375" s="526"/>
    </row>
    <row r="376" spans="1:6" ht="16.2" x14ac:dyDescent="0.3">
      <c r="A376" s="625"/>
      <c r="B376" s="624"/>
      <c r="C376" s="526"/>
      <c r="D376" s="526"/>
      <c r="F376" s="526"/>
    </row>
    <row r="377" spans="1:6" ht="16.2" x14ac:dyDescent="0.3">
      <c r="A377" s="625"/>
      <c r="B377" s="624"/>
      <c r="C377" s="526"/>
      <c r="D377" s="526"/>
      <c r="F377" s="526"/>
    </row>
    <row r="378" spans="1:6" ht="16.2" x14ac:dyDescent="0.3">
      <c r="A378" s="625"/>
      <c r="B378" s="624"/>
      <c r="C378" s="526"/>
      <c r="D378" s="526"/>
      <c r="F378" s="526"/>
    </row>
    <row r="379" spans="1:6" ht="16.2" x14ac:dyDescent="0.3">
      <c r="A379" s="625"/>
      <c r="B379" s="624"/>
      <c r="C379" s="526"/>
      <c r="D379" s="526"/>
      <c r="F379" s="526"/>
    </row>
    <row r="380" spans="1:6" ht="16.2" x14ac:dyDescent="0.3">
      <c r="A380" s="625"/>
      <c r="B380" s="624"/>
      <c r="C380" s="526"/>
      <c r="D380" s="526"/>
      <c r="F380" s="526"/>
    </row>
    <row r="381" spans="1:6" ht="16.2" x14ac:dyDescent="0.3">
      <c r="A381" s="625"/>
      <c r="B381" s="624"/>
      <c r="C381" s="526"/>
      <c r="D381" s="526"/>
      <c r="F381" s="526"/>
    </row>
    <row r="382" spans="1:6" ht="16.2" x14ac:dyDescent="0.3">
      <c r="A382" s="625"/>
      <c r="B382" s="624"/>
      <c r="C382" s="526"/>
      <c r="D382" s="526"/>
      <c r="F382" s="526"/>
    </row>
    <row r="383" spans="1:6" ht="16.2" x14ac:dyDescent="0.3">
      <c r="A383" s="625"/>
      <c r="B383" s="624"/>
      <c r="C383" s="526"/>
      <c r="D383" s="526"/>
      <c r="F383" s="526"/>
    </row>
    <row r="384" spans="1:6" ht="16.2" x14ac:dyDescent="0.3">
      <c r="A384" s="625"/>
      <c r="B384" s="624"/>
      <c r="C384" s="526"/>
      <c r="D384" s="526"/>
      <c r="F384" s="526"/>
    </row>
    <row r="385" spans="1:6" ht="16.2" x14ac:dyDescent="0.3">
      <c r="A385" s="625"/>
      <c r="B385" s="624"/>
      <c r="C385" s="526"/>
      <c r="D385" s="526"/>
      <c r="F385" s="526"/>
    </row>
    <row r="386" spans="1:6" ht="16.2" x14ac:dyDescent="0.3">
      <c r="A386" s="625"/>
      <c r="B386" s="624"/>
      <c r="C386" s="526"/>
      <c r="D386" s="526"/>
      <c r="F386" s="526"/>
    </row>
    <row r="387" spans="1:6" ht="16.2" x14ac:dyDescent="0.3">
      <c r="A387" s="625"/>
      <c r="B387" s="624"/>
      <c r="C387" s="526"/>
      <c r="D387" s="526"/>
      <c r="F387" s="526"/>
    </row>
    <row r="388" spans="1:6" ht="16.2" x14ac:dyDescent="0.3">
      <c r="A388" s="625"/>
      <c r="B388" s="624"/>
      <c r="C388" s="526"/>
      <c r="D388" s="526"/>
      <c r="F388" s="526"/>
    </row>
    <row r="389" spans="1:6" ht="16.2" x14ac:dyDescent="0.3">
      <c r="A389" s="625"/>
      <c r="B389" s="624"/>
      <c r="C389" s="526"/>
      <c r="D389" s="526"/>
      <c r="F389" s="526"/>
    </row>
    <row r="390" spans="1:6" ht="16.2" x14ac:dyDescent="0.3">
      <c r="A390" s="625"/>
      <c r="B390" s="624"/>
      <c r="C390" s="526"/>
      <c r="D390" s="526"/>
      <c r="F390" s="526"/>
    </row>
    <row r="391" spans="1:6" ht="16.2" x14ac:dyDescent="0.3">
      <c r="A391" s="625"/>
      <c r="B391" s="624"/>
      <c r="C391" s="526"/>
      <c r="D391" s="526"/>
      <c r="F391" s="526"/>
    </row>
    <row r="392" spans="1:6" ht="16.2" x14ac:dyDescent="0.3">
      <c r="A392" s="625"/>
      <c r="B392" s="624"/>
      <c r="C392" s="526"/>
      <c r="D392" s="526"/>
      <c r="F392" s="526"/>
    </row>
    <row r="393" spans="1:6" ht="16.2" x14ac:dyDescent="0.3">
      <c r="A393" s="625"/>
      <c r="B393" s="624"/>
      <c r="C393" s="526"/>
      <c r="D393" s="526"/>
      <c r="F393" s="526"/>
    </row>
    <row r="394" spans="1:6" ht="16.2" x14ac:dyDescent="0.3">
      <c r="A394" s="625"/>
      <c r="B394" s="624"/>
      <c r="C394" s="526"/>
      <c r="D394" s="526"/>
      <c r="F394" s="526"/>
    </row>
    <row r="395" spans="1:6" ht="16.2" x14ac:dyDescent="0.3">
      <c r="A395" s="625"/>
      <c r="B395" s="624"/>
      <c r="C395" s="526"/>
      <c r="D395" s="526"/>
      <c r="F395" s="526"/>
    </row>
    <row r="396" spans="1:6" ht="16.2" x14ac:dyDescent="0.3">
      <c r="A396" s="625"/>
      <c r="B396" s="624"/>
      <c r="C396" s="526"/>
      <c r="D396" s="526"/>
      <c r="F396" s="526"/>
    </row>
    <row r="397" spans="1:6" ht="16.2" x14ac:dyDescent="0.3">
      <c r="A397" s="625"/>
      <c r="B397" s="624"/>
      <c r="C397" s="526"/>
      <c r="D397" s="526"/>
      <c r="F397" s="526"/>
    </row>
    <row r="398" spans="1:6" ht="16.2" x14ac:dyDescent="0.3">
      <c r="A398" s="625"/>
      <c r="B398" s="624"/>
      <c r="C398" s="526"/>
      <c r="D398" s="526"/>
      <c r="F398" s="526"/>
    </row>
    <row r="399" spans="1:6" ht="16.2" x14ac:dyDescent="0.3">
      <c r="A399" s="625"/>
      <c r="B399" s="624"/>
      <c r="C399" s="526"/>
      <c r="D399" s="526"/>
      <c r="F399" s="526"/>
    </row>
    <row r="400" spans="1:6" ht="16.2" x14ac:dyDescent="0.3">
      <c r="A400" s="625"/>
      <c r="B400" s="624"/>
      <c r="C400" s="526"/>
      <c r="D400" s="526"/>
      <c r="F400" s="526"/>
    </row>
    <row r="401" spans="1:6" ht="16.2" x14ac:dyDescent="0.3">
      <c r="A401" s="625"/>
      <c r="B401" s="624"/>
      <c r="C401" s="526"/>
      <c r="D401" s="526"/>
      <c r="F401" s="526"/>
    </row>
    <row r="402" spans="1:6" ht="16.2" x14ac:dyDescent="0.3">
      <c r="A402" s="625"/>
      <c r="B402" s="624"/>
      <c r="C402" s="526"/>
      <c r="D402" s="526"/>
      <c r="F402" s="526"/>
    </row>
    <row r="403" spans="1:6" ht="16.2" x14ac:dyDescent="0.3">
      <c r="A403" s="625"/>
      <c r="B403" s="624"/>
      <c r="C403" s="526"/>
      <c r="D403" s="526"/>
      <c r="F403" s="526"/>
    </row>
    <row r="404" spans="1:6" ht="16.2" x14ac:dyDescent="0.3">
      <c r="A404" s="625"/>
      <c r="B404" s="624"/>
      <c r="C404" s="526"/>
      <c r="D404" s="526"/>
      <c r="F404" s="526"/>
    </row>
    <row r="405" spans="1:6" ht="16.2" x14ac:dyDescent="0.3">
      <c r="A405" s="625"/>
      <c r="B405" s="624"/>
      <c r="C405" s="526"/>
      <c r="D405" s="526"/>
      <c r="F405" s="526"/>
    </row>
    <row r="406" spans="1:6" ht="16.2" x14ac:dyDescent="0.3">
      <c r="A406" s="625"/>
      <c r="B406" s="624"/>
      <c r="C406" s="526"/>
      <c r="D406" s="526"/>
      <c r="F406" s="526"/>
    </row>
    <row r="407" spans="1:6" ht="16.2" x14ac:dyDescent="0.3">
      <c r="A407" s="625"/>
      <c r="B407" s="624"/>
      <c r="C407" s="526"/>
      <c r="D407" s="526"/>
      <c r="F407" s="526"/>
    </row>
    <row r="408" spans="1:6" ht="16.2" x14ac:dyDescent="0.3">
      <c r="A408" s="625"/>
      <c r="B408" s="624"/>
      <c r="C408" s="526"/>
      <c r="D408" s="526"/>
      <c r="F408" s="526"/>
    </row>
    <row r="409" spans="1:6" ht="16.2" x14ac:dyDescent="0.3">
      <c r="A409" s="625"/>
      <c r="B409" s="624"/>
      <c r="C409" s="526"/>
      <c r="D409" s="526"/>
      <c r="F409" s="526"/>
    </row>
    <row r="410" spans="1:6" ht="16.2" x14ac:dyDescent="0.3">
      <c r="A410" s="625"/>
      <c r="B410" s="624"/>
      <c r="C410" s="526"/>
      <c r="D410" s="526"/>
      <c r="F410" s="526"/>
    </row>
    <row r="411" spans="1:6" ht="16.2" x14ac:dyDescent="0.3">
      <c r="A411" s="625"/>
      <c r="B411" s="624"/>
      <c r="C411" s="526"/>
      <c r="D411" s="526"/>
      <c r="F411" s="526"/>
    </row>
    <row r="412" spans="1:6" ht="16.2" x14ac:dyDescent="0.3">
      <c r="A412" s="625"/>
      <c r="B412" s="624"/>
      <c r="C412" s="526"/>
      <c r="D412" s="526"/>
      <c r="F412" s="526"/>
    </row>
    <row r="413" spans="1:6" ht="16.2" x14ac:dyDescent="0.3">
      <c r="A413" s="625"/>
      <c r="B413" s="624"/>
      <c r="C413" s="526"/>
      <c r="D413" s="526"/>
      <c r="F413" s="526"/>
    </row>
    <row r="414" spans="1:6" ht="16.2" x14ac:dyDescent="0.3">
      <c r="A414" s="625"/>
      <c r="B414" s="624"/>
      <c r="C414" s="526"/>
      <c r="D414" s="526"/>
      <c r="F414" s="526"/>
    </row>
    <row r="415" spans="1:6" ht="16.2" x14ac:dyDescent="0.3">
      <c r="A415" s="625"/>
      <c r="B415" s="624"/>
      <c r="C415" s="526"/>
      <c r="D415" s="526"/>
      <c r="F415" s="526"/>
    </row>
    <row r="416" spans="1:6" ht="16.2" x14ac:dyDescent="0.3">
      <c r="A416" s="625"/>
      <c r="B416" s="624"/>
      <c r="C416" s="526"/>
      <c r="D416" s="526"/>
      <c r="F416" s="526"/>
    </row>
    <row r="417" spans="1:6" ht="16.2" x14ac:dyDescent="0.3">
      <c r="A417" s="625"/>
      <c r="B417" s="624"/>
      <c r="C417" s="526"/>
      <c r="D417" s="526"/>
      <c r="F417" s="526"/>
    </row>
    <row r="418" spans="1:6" ht="16.2" x14ac:dyDescent="0.3">
      <c r="A418" s="625"/>
      <c r="B418" s="624"/>
      <c r="C418" s="526"/>
      <c r="D418" s="526"/>
      <c r="F418" s="526"/>
    </row>
    <row r="419" spans="1:6" ht="16.2" x14ac:dyDescent="0.3">
      <c r="A419" s="625"/>
      <c r="B419" s="624"/>
      <c r="C419" s="526"/>
      <c r="D419" s="526"/>
      <c r="F419" s="526"/>
    </row>
    <row r="420" spans="1:6" ht="16.2" x14ac:dyDescent="0.3">
      <c r="A420" s="625"/>
      <c r="B420" s="624"/>
      <c r="C420" s="526"/>
      <c r="D420" s="526"/>
      <c r="F420" s="526"/>
    </row>
    <row r="421" spans="1:6" ht="16.2" x14ac:dyDescent="0.3">
      <c r="A421" s="625"/>
      <c r="B421" s="624"/>
      <c r="C421" s="526"/>
      <c r="D421" s="526"/>
      <c r="F421" s="526"/>
    </row>
    <row r="422" spans="1:6" ht="16.2" x14ac:dyDescent="0.3">
      <c r="A422" s="625"/>
      <c r="B422" s="624"/>
      <c r="C422" s="526"/>
      <c r="D422" s="526"/>
      <c r="F422" s="526"/>
    </row>
    <row r="423" spans="1:6" ht="16.2" x14ac:dyDescent="0.3">
      <c r="A423" s="625"/>
      <c r="B423" s="624"/>
      <c r="C423" s="526"/>
      <c r="D423" s="526"/>
      <c r="F423" s="526"/>
    </row>
    <row r="424" spans="1:6" ht="16.2" x14ac:dyDescent="0.3">
      <c r="A424" s="625"/>
      <c r="B424" s="624"/>
      <c r="C424" s="526"/>
      <c r="D424" s="526"/>
      <c r="F424" s="526"/>
    </row>
    <row r="425" spans="1:6" ht="16.2" x14ac:dyDescent="0.3">
      <c r="A425" s="625"/>
      <c r="B425" s="624"/>
      <c r="C425" s="526"/>
      <c r="D425" s="526"/>
      <c r="F425" s="526"/>
    </row>
    <row r="426" spans="1:6" ht="16.2" x14ac:dyDescent="0.3">
      <c r="A426" s="625"/>
      <c r="B426" s="624"/>
      <c r="C426" s="526"/>
      <c r="D426" s="526"/>
      <c r="F426" s="526"/>
    </row>
    <row r="427" spans="1:6" ht="16.2" x14ac:dyDescent="0.3">
      <c r="A427" s="625"/>
      <c r="B427" s="624"/>
      <c r="C427" s="526"/>
      <c r="D427" s="526"/>
      <c r="F427" s="526"/>
    </row>
    <row r="428" spans="1:6" ht="16.2" x14ac:dyDescent="0.3">
      <c r="A428" s="625"/>
      <c r="B428" s="624"/>
      <c r="C428" s="526"/>
      <c r="D428" s="526"/>
      <c r="F428" s="526"/>
    </row>
    <row r="429" spans="1:6" ht="16.2" x14ac:dyDescent="0.3">
      <c r="A429" s="625"/>
      <c r="B429" s="624"/>
      <c r="C429" s="526"/>
      <c r="D429" s="526"/>
      <c r="F429" s="526"/>
    </row>
    <row r="430" spans="1:6" ht="16.2" x14ac:dyDescent="0.3">
      <c r="A430" s="625"/>
      <c r="B430" s="624"/>
      <c r="C430" s="526"/>
      <c r="D430" s="526"/>
      <c r="F430" s="526"/>
    </row>
    <row r="431" spans="1:6" ht="16.2" x14ac:dyDescent="0.3">
      <c r="A431" s="625"/>
      <c r="B431" s="624"/>
      <c r="C431" s="526"/>
      <c r="D431" s="526"/>
      <c r="F431" s="526"/>
    </row>
    <row r="432" spans="1:6" ht="16.2" x14ac:dyDescent="0.3">
      <c r="A432" s="625"/>
      <c r="B432" s="624"/>
      <c r="C432" s="526"/>
      <c r="D432" s="526"/>
      <c r="F432" s="526"/>
    </row>
    <row r="433" spans="1:6" ht="16.2" x14ac:dyDescent="0.3">
      <c r="A433" s="625"/>
      <c r="B433" s="624"/>
      <c r="C433" s="526"/>
      <c r="D433" s="526"/>
      <c r="F433" s="526"/>
    </row>
    <row r="434" spans="1:6" ht="16.2" x14ac:dyDescent="0.3">
      <c r="A434" s="625"/>
      <c r="B434" s="624"/>
      <c r="C434" s="526"/>
      <c r="D434" s="526"/>
      <c r="F434" s="526"/>
    </row>
    <row r="435" spans="1:6" ht="16.2" x14ac:dyDescent="0.3">
      <c r="A435" s="625"/>
      <c r="B435" s="624"/>
      <c r="C435" s="526"/>
      <c r="D435" s="526"/>
      <c r="F435" s="526"/>
    </row>
    <row r="436" spans="1:6" ht="16.2" x14ac:dyDescent="0.3">
      <c r="A436" s="625"/>
      <c r="B436" s="624"/>
      <c r="C436" s="526"/>
      <c r="D436" s="526"/>
      <c r="F436" s="526"/>
    </row>
    <row r="437" spans="1:6" ht="16.2" x14ac:dyDescent="0.3">
      <c r="A437" s="625"/>
      <c r="B437" s="624"/>
      <c r="C437" s="526"/>
      <c r="D437" s="526"/>
      <c r="F437" s="526"/>
    </row>
    <row r="438" spans="1:6" ht="16.2" x14ac:dyDescent="0.3">
      <c r="A438" s="625"/>
      <c r="B438" s="624"/>
      <c r="C438" s="526"/>
      <c r="D438" s="526"/>
      <c r="F438" s="526"/>
    </row>
    <row r="439" spans="1:6" ht="16.2" x14ac:dyDescent="0.3">
      <c r="A439" s="625"/>
      <c r="B439" s="624"/>
      <c r="C439" s="526"/>
      <c r="D439" s="526"/>
      <c r="F439" s="526"/>
    </row>
    <row r="440" spans="1:6" ht="16.2" x14ac:dyDescent="0.3">
      <c r="A440" s="625"/>
      <c r="B440" s="624"/>
      <c r="C440" s="526"/>
      <c r="D440" s="526"/>
      <c r="F440" s="526"/>
    </row>
    <row r="441" spans="1:6" ht="16.2" x14ac:dyDescent="0.3">
      <c r="A441" s="625"/>
      <c r="B441" s="624"/>
      <c r="C441" s="526"/>
      <c r="D441" s="526"/>
      <c r="F441" s="526"/>
    </row>
    <row r="442" spans="1:6" ht="16.2" x14ac:dyDescent="0.3">
      <c r="A442" s="625"/>
      <c r="B442" s="624"/>
      <c r="C442" s="526"/>
      <c r="D442" s="526"/>
      <c r="F442" s="526"/>
    </row>
    <row r="443" spans="1:6" ht="16.2" x14ac:dyDescent="0.3">
      <c r="A443" s="625"/>
      <c r="B443" s="624"/>
      <c r="C443" s="526"/>
      <c r="D443" s="526"/>
      <c r="F443" s="526"/>
    </row>
    <row r="444" spans="1:6" ht="16.2" x14ac:dyDescent="0.3">
      <c r="A444" s="625"/>
      <c r="B444" s="624"/>
      <c r="C444" s="526"/>
      <c r="D444" s="526"/>
      <c r="F444" s="526"/>
    </row>
    <row r="445" spans="1:6" ht="16.2" x14ac:dyDescent="0.3">
      <c r="A445" s="625"/>
      <c r="B445" s="624"/>
      <c r="C445" s="526"/>
      <c r="D445" s="526"/>
      <c r="F445" s="526"/>
    </row>
    <row r="446" spans="1:6" ht="16.2" x14ac:dyDescent="0.3">
      <c r="A446" s="625"/>
      <c r="B446" s="624"/>
      <c r="C446" s="526"/>
      <c r="D446" s="526"/>
      <c r="F446" s="526"/>
    </row>
    <row r="447" spans="1:6" ht="16.2" x14ac:dyDescent="0.3">
      <c r="A447" s="625"/>
      <c r="B447" s="624"/>
      <c r="C447" s="526"/>
      <c r="D447" s="526"/>
      <c r="F447" s="526"/>
    </row>
    <row r="448" spans="1:6" ht="16.2" x14ac:dyDescent="0.3">
      <c r="A448" s="625"/>
      <c r="B448" s="624"/>
      <c r="C448" s="526"/>
      <c r="D448" s="526"/>
      <c r="F448" s="526"/>
    </row>
    <row r="449" spans="1:6" ht="16.2" x14ac:dyDescent="0.3">
      <c r="A449" s="625"/>
      <c r="B449" s="624"/>
      <c r="C449" s="526"/>
      <c r="D449" s="526"/>
      <c r="F449" s="526"/>
    </row>
    <row r="450" spans="1:6" ht="16.2" x14ac:dyDescent="0.3">
      <c r="A450" s="625"/>
      <c r="B450" s="624"/>
      <c r="C450" s="526"/>
      <c r="D450" s="526"/>
      <c r="F450" s="526"/>
    </row>
    <row r="451" spans="1:6" ht="16.2" x14ac:dyDescent="0.3">
      <c r="A451" s="625"/>
      <c r="B451" s="624"/>
      <c r="C451" s="526"/>
      <c r="D451" s="526"/>
      <c r="F451" s="526"/>
    </row>
    <row r="452" spans="1:6" ht="16.2" x14ac:dyDescent="0.3">
      <c r="A452" s="625"/>
      <c r="B452" s="624"/>
      <c r="C452" s="526"/>
      <c r="D452" s="526"/>
      <c r="F452" s="526"/>
    </row>
    <row r="453" spans="1:6" ht="16.2" x14ac:dyDescent="0.3">
      <c r="A453" s="625"/>
      <c r="B453" s="624"/>
      <c r="C453" s="526"/>
      <c r="D453" s="526"/>
      <c r="F453" s="526"/>
    </row>
    <row r="454" spans="1:6" ht="16.2" x14ac:dyDescent="0.3">
      <c r="A454" s="625"/>
      <c r="B454" s="624"/>
      <c r="C454" s="526"/>
      <c r="D454" s="526"/>
      <c r="F454" s="526"/>
    </row>
    <row r="455" spans="1:6" ht="16.2" x14ac:dyDescent="0.3">
      <c r="A455" s="625"/>
      <c r="B455" s="624"/>
      <c r="C455" s="526"/>
      <c r="D455" s="526"/>
      <c r="F455" s="526"/>
    </row>
    <row r="456" spans="1:6" ht="16.2" x14ac:dyDescent="0.3">
      <c r="A456" s="625"/>
      <c r="B456" s="624"/>
      <c r="C456" s="526"/>
      <c r="D456" s="526"/>
      <c r="F456" s="526"/>
    </row>
    <row r="457" spans="1:6" ht="16.2" x14ac:dyDescent="0.3">
      <c r="A457" s="625"/>
      <c r="B457" s="624"/>
      <c r="C457" s="526"/>
      <c r="D457" s="526"/>
      <c r="F457" s="526"/>
    </row>
    <row r="458" spans="1:6" ht="16.2" x14ac:dyDescent="0.3">
      <c r="A458" s="625"/>
      <c r="B458" s="624"/>
      <c r="C458" s="526"/>
      <c r="D458" s="526"/>
      <c r="F458" s="526"/>
    </row>
    <row r="459" spans="1:6" ht="16.2" x14ac:dyDescent="0.3">
      <c r="A459" s="625"/>
      <c r="B459" s="624"/>
      <c r="C459" s="526"/>
      <c r="D459" s="526"/>
      <c r="F459" s="526"/>
    </row>
    <row r="460" spans="1:6" ht="16.2" x14ac:dyDescent="0.3">
      <c r="A460" s="625"/>
      <c r="B460" s="624"/>
      <c r="C460" s="526"/>
      <c r="D460" s="526"/>
      <c r="F460" s="526"/>
    </row>
    <row r="461" spans="1:6" ht="16.2" x14ac:dyDescent="0.3">
      <c r="A461" s="625"/>
      <c r="B461" s="624"/>
      <c r="C461" s="526"/>
      <c r="D461" s="526"/>
      <c r="F461" s="526"/>
    </row>
    <row r="462" spans="1:6" ht="16.2" x14ac:dyDescent="0.3">
      <c r="A462" s="625"/>
      <c r="B462" s="624"/>
      <c r="C462" s="526"/>
      <c r="D462" s="526"/>
      <c r="F462" s="526"/>
    </row>
    <row r="463" spans="1:6" ht="16.2" x14ac:dyDescent="0.3">
      <c r="A463" s="625"/>
      <c r="B463" s="624"/>
      <c r="C463" s="526"/>
      <c r="D463" s="526"/>
      <c r="F463" s="526"/>
    </row>
    <row r="464" spans="1:6" ht="16.2" x14ac:dyDescent="0.3">
      <c r="A464" s="625"/>
      <c r="B464" s="624"/>
      <c r="C464" s="526"/>
      <c r="D464" s="526"/>
      <c r="F464" s="526"/>
    </row>
    <row r="465" spans="1:6" ht="16.2" x14ac:dyDescent="0.3">
      <c r="A465" s="625"/>
      <c r="B465" s="624"/>
      <c r="C465" s="526"/>
      <c r="D465" s="526"/>
      <c r="F465" s="526"/>
    </row>
    <row r="466" spans="1:6" ht="16.2" x14ac:dyDescent="0.3">
      <c r="A466" s="625"/>
      <c r="B466" s="624"/>
      <c r="C466" s="526"/>
      <c r="D466" s="526"/>
      <c r="F466" s="526"/>
    </row>
    <row r="467" spans="1:6" ht="16.2" x14ac:dyDescent="0.3">
      <c r="A467" s="625"/>
      <c r="B467" s="624"/>
      <c r="C467" s="526"/>
      <c r="D467" s="526"/>
      <c r="F467" s="526"/>
    </row>
    <row r="468" spans="1:6" ht="16.2" x14ac:dyDescent="0.3">
      <c r="A468" s="625"/>
      <c r="B468" s="624"/>
      <c r="C468" s="526"/>
      <c r="D468" s="526"/>
      <c r="F468" s="526"/>
    </row>
    <row r="469" spans="1:6" ht="16.2" x14ac:dyDescent="0.3">
      <c r="A469" s="625"/>
      <c r="B469" s="624"/>
      <c r="C469" s="526"/>
      <c r="D469" s="526"/>
      <c r="F469" s="526"/>
    </row>
    <row r="470" spans="1:6" ht="16.2" x14ac:dyDescent="0.3">
      <c r="A470" s="625"/>
      <c r="B470" s="624"/>
      <c r="C470" s="526"/>
      <c r="D470" s="526"/>
      <c r="F470" s="526"/>
    </row>
    <row r="471" spans="1:6" ht="16.2" x14ac:dyDescent="0.3">
      <c r="A471" s="625"/>
      <c r="B471" s="624"/>
      <c r="C471" s="526"/>
      <c r="D471" s="526"/>
      <c r="F471" s="526"/>
    </row>
    <row r="472" spans="1:6" ht="16.2" x14ac:dyDescent="0.3">
      <c r="A472" s="625"/>
      <c r="B472" s="624"/>
      <c r="C472" s="526"/>
      <c r="D472" s="526"/>
      <c r="F472" s="526"/>
    </row>
    <row r="473" spans="1:6" ht="16.2" x14ac:dyDescent="0.3">
      <c r="A473" s="625"/>
      <c r="B473" s="624"/>
      <c r="C473" s="526"/>
      <c r="D473" s="526"/>
      <c r="F473" s="526"/>
    </row>
    <row r="474" spans="1:6" ht="16.2" x14ac:dyDescent="0.3">
      <c r="A474" s="625"/>
      <c r="B474" s="624"/>
      <c r="C474" s="526"/>
      <c r="D474" s="526"/>
      <c r="F474" s="526"/>
    </row>
    <row r="475" spans="1:6" ht="16.2" x14ac:dyDescent="0.3">
      <c r="A475" s="625"/>
      <c r="B475" s="624"/>
      <c r="C475" s="526"/>
      <c r="D475" s="526"/>
      <c r="F475" s="526"/>
    </row>
    <row r="476" spans="1:6" ht="16.2" x14ac:dyDescent="0.3">
      <c r="A476" s="625"/>
      <c r="B476" s="624"/>
      <c r="C476" s="526"/>
      <c r="D476" s="526"/>
      <c r="F476" s="526"/>
    </row>
    <row r="477" spans="1:6" ht="16.2" x14ac:dyDescent="0.3">
      <c r="A477" s="625"/>
      <c r="B477" s="624"/>
      <c r="C477" s="526"/>
      <c r="D477" s="526"/>
      <c r="F477" s="526"/>
    </row>
    <row r="478" spans="1:6" ht="16.2" x14ac:dyDescent="0.3">
      <c r="A478" s="625"/>
      <c r="B478" s="624"/>
      <c r="C478" s="526"/>
      <c r="D478" s="526"/>
      <c r="F478" s="526"/>
    </row>
    <row r="479" spans="1:6" ht="16.2" x14ac:dyDescent="0.3">
      <c r="A479" s="625"/>
      <c r="B479" s="624"/>
      <c r="C479" s="526"/>
      <c r="D479" s="526"/>
      <c r="F479" s="526"/>
    </row>
    <row r="480" spans="1:6" ht="16.2" x14ac:dyDescent="0.3">
      <c r="A480" s="625"/>
      <c r="B480" s="624"/>
      <c r="C480" s="526"/>
      <c r="D480" s="526"/>
      <c r="F480" s="526"/>
    </row>
    <row r="481" spans="1:6" ht="16.2" x14ac:dyDescent="0.3">
      <c r="A481" s="625"/>
      <c r="B481" s="624"/>
      <c r="C481" s="526"/>
      <c r="D481" s="526"/>
      <c r="F481" s="526"/>
    </row>
    <row r="482" spans="1:6" ht="16.2" x14ac:dyDescent="0.3">
      <c r="A482" s="625"/>
      <c r="B482" s="624"/>
      <c r="C482" s="526"/>
      <c r="D482" s="526"/>
      <c r="F482" s="526"/>
    </row>
    <row r="483" spans="1:6" ht="16.2" x14ac:dyDescent="0.3">
      <c r="A483" s="625"/>
      <c r="B483" s="624"/>
      <c r="C483" s="526"/>
      <c r="D483" s="526"/>
      <c r="F483" s="526"/>
    </row>
    <row r="484" spans="1:6" ht="16.2" x14ac:dyDescent="0.3">
      <c r="A484" s="625"/>
      <c r="B484" s="624"/>
      <c r="C484" s="526"/>
      <c r="D484" s="526"/>
      <c r="F484" s="526"/>
    </row>
    <row r="485" spans="1:6" ht="16.2" x14ac:dyDescent="0.3">
      <c r="A485" s="625"/>
      <c r="B485" s="624"/>
      <c r="C485" s="526"/>
      <c r="D485" s="526"/>
      <c r="F485" s="526"/>
    </row>
    <row r="486" spans="1:6" ht="16.2" x14ac:dyDescent="0.3">
      <c r="A486" s="625"/>
      <c r="B486" s="624"/>
      <c r="C486" s="526"/>
      <c r="D486" s="526"/>
      <c r="F486" s="526"/>
    </row>
    <row r="487" spans="1:6" ht="16.2" x14ac:dyDescent="0.3">
      <c r="A487" s="625"/>
      <c r="B487" s="624"/>
      <c r="C487" s="526"/>
      <c r="D487" s="526"/>
      <c r="F487" s="526"/>
    </row>
    <row r="488" spans="1:6" ht="16.2" x14ac:dyDescent="0.3">
      <c r="A488" s="625"/>
      <c r="B488" s="624"/>
      <c r="C488" s="526"/>
      <c r="D488" s="526"/>
      <c r="F488" s="526"/>
    </row>
    <row r="489" spans="1:6" ht="16.2" x14ac:dyDescent="0.3">
      <c r="A489" s="625"/>
      <c r="B489" s="624"/>
      <c r="C489" s="526"/>
      <c r="D489" s="526"/>
      <c r="F489" s="526"/>
    </row>
    <row r="490" spans="1:6" ht="16.2" x14ac:dyDescent="0.3">
      <c r="A490" s="625"/>
      <c r="B490" s="624"/>
      <c r="C490" s="526"/>
      <c r="D490" s="526"/>
      <c r="F490" s="526"/>
    </row>
    <row r="491" spans="1:6" ht="16.2" x14ac:dyDescent="0.3">
      <c r="A491" s="625"/>
      <c r="B491" s="624"/>
      <c r="C491" s="526"/>
      <c r="D491" s="526"/>
      <c r="F491" s="526"/>
    </row>
    <row r="492" spans="1:6" ht="16.2" x14ac:dyDescent="0.3">
      <c r="A492" s="625"/>
      <c r="B492" s="624"/>
      <c r="C492" s="526"/>
      <c r="D492" s="526"/>
      <c r="F492" s="526"/>
    </row>
    <row r="493" spans="1:6" ht="16.2" x14ac:dyDescent="0.3">
      <c r="A493" s="625"/>
      <c r="B493" s="624"/>
      <c r="C493" s="526"/>
      <c r="D493" s="526"/>
      <c r="F493" s="526"/>
    </row>
    <row r="494" spans="1:6" ht="16.2" x14ac:dyDescent="0.3">
      <c r="A494" s="625"/>
      <c r="B494" s="624"/>
      <c r="C494" s="526"/>
      <c r="D494" s="526"/>
      <c r="F494" s="526"/>
    </row>
    <row r="495" spans="1:6" ht="16.2" x14ac:dyDescent="0.3">
      <c r="A495" s="625"/>
      <c r="B495" s="624"/>
      <c r="C495" s="526"/>
      <c r="D495" s="526"/>
      <c r="F495" s="526"/>
    </row>
    <row r="496" spans="1:6" ht="16.2" x14ac:dyDescent="0.3">
      <c r="A496" s="625"/>
      <c r="B496" s="624"/>
      <c r="C496" s="526"/>
      <c r="D496" s="526"/>
      <c r="F496" s="526"/>
    </row>
    <row r="497" spans="1:6" ht="16.2" x14ac:dyDescent="0.3">
      <c r="A497" s="625"/>
      <c r="B497" s="624"/>
      <c r="C497" s="526"/>
      <c r="D497" s="526"/>
      <c r="F497" s="526"/>
    </row>
    <row r="498" spans="1:6" ht="16.2" x14ac:dyDescent="0.3">
      <c r="A498" s="625"/>
      <c r="B498" s="624"/>
      <c r="C498" s="526"/>
      <c r="D498" s="526"/>
      <c r="F498" s="526"/>
    </row>
    <row r="499" spans="1:6" ht="16.2" x14ac:dyDescent="0.3">
      <c r="A499" s="625"/>
      <c r="B499" s="624"/>
      <c r="C499" s="526"/>
      <c r="D499" s="526"/>
      <c r="F499" s="526"/>
    </row>
    <row r="500" spans="1:6" ht="16.2" x14ac:dyDescent="0.3">
      <c r="A500" s="625"/>
      <c r="B500" s="624"/>
      <c r="C500" s="526"/>
      <c r="D500" s="526"/>
      <c r="F500" s="526"/>
    </row>
    <row r="501" spans="1:6" ht="16.2" x14ac:dyDescent="0.3">
      <c r="A501" s="625"/>
      <c r="B501" s="624"/>
      <c r="C501" s="526"/>
      <c r="D501" s="526"/>
      <c r="F501" s="526"/>
    </row>
    <row r="502" spans="1:6" ht="16.2" x14ac:dyDescent="0.3">
      <c r="A502" s="625"/>
      <c r="B502" s="624"/>
      <c r="C502" s="526"/>
      <c r="D502" s="526"/>
      <c r="F502" s="526"/>
    </row>
    <row r="503" spans="1:6" ht="16.2" x14ac:dyDescent="0.3">
      <c r="A503" s="625"/>
      <c r="B503" s="624"/>
      <c r="C503" s="526"/>
      <c r="D503" s="526"/>
      <c r="F503" s="526"/>
    </row>
    <row r="504" spans="1:6" ht="16.2" x14ac:dyDescent="0.3">
      <c r="A504" s="625"/>
      <c r="B504" s="624"/>
      <c r="C504" s="526"/>
      <c r="D504" s="526"/>
      <c r="F504" s="526"/>
    </row>
    <row r="505" spans="1:6" ht="16.2" x14ac:dyDescent="0.3">
      <c r="A505" s="625"/>
      <c r="B505" s="624"/>
      <c r="C505" s="526"/>
      <c r="D505" s="526"/>
      <c r="F505" s="526"/>
    </row>
    <row r="506" spans="1:6" ht="16.2" x14ac:dyDescent="0.3">
      <c r="A506" s="625"/>
      <c r="B506" s="624"/>
      <c r="C506" s="526"/>
      <c r="D506" s="526"/>
      <c r="F506" s="526"/>
    </row>
    <row r="507" spans="1:6" ht="16.2" x14ac:dyDescent="0.3">
      <c r="A507" s="625"/>
      <c r="B507" s="624"/>
      <c r="C507" s="526"/>
      <c r="D507" s="526"/>
      <c r="F507" s="526"/>
    </row>
    <row r="508" spans="1:6" ht="16.2" x14ac:dyDescent="0.3">
      <c r="A508" s="625"/>
      <c r="B508" s="624"/>
      <c r="C508" s="526"/>
      <c r="D508" s="526"/>
      <c r="F508" s="526"/>
    </row>
    <row r="509" spans="1:6" ht="16.2" x14ac:dyDescent="0.3">
      <c r="A509" s="625"/>
      <c r="B509" s="624"/>
      <c r="C509" s="526"/>
      <c r="D509" s="526"/>
      <c r="F509" s="526"/>
    </row>
    <row r="510" spans="1:6" ht="16.2" x14ac:dyDescent="0.3">
      <c r="A510" s="625"/>
      <c r="B510" s="624"/>
      <c r="C510" s="526"/>
      <c r="D510" s="526"/>
      <c r="F510" s="526"/>
    </row>
    <row r="511" spans="1:6" ht="16.2" x14ac:dyDescent="0.3">
      <c r="A511" s="625"/>
      <c r="B511" s="624"/>
      <c r="C511" s="526"/>
      <c r="D511" s="526"/>
      <c r="F511" s="526"/>
    </row>
    <row r="512" spans="1:6" ht="16.2" x14ac:dyDescent="0.3">
      <c r="A512" s="625"/>
      <c r="B512" s="624"/>
      <c r="C512" s="526"/>
      <c r="D512" s="526"/>
      <c r="F512" s="526"/>
    </row>
    <row r="513" spans="1:6" ht="16.2" x14ac:dyDescent="0.3">
      <c r="A513" s="625"/>
      <c r="B513" s="624"/>
      <c r="C513" s="526"/>
      <c r="D513" s="526"/>
      <c r="F513" s="526"/>
    </row>
    <row r="514" spans="1:6" ht="16.2" x14ac:dyDescent="0.3">
      <c r="A514" s="625"/>
      <c r="B514" s="624"/>
      <c r="C514" s="526"/>
      <c r="D514" s="526"/>
      <c r="F514" s="526"/>
    </row>
    <row r="515" spans="1:6" ht="16.2" x14ac:dyDescent="0.3">
      <c r="A515" s="625"/>
      <c r="B515" s="624"/>
      <c r="C515" s="526"/>
      <c r="D515" s="526"/>
      <c r="F515" s="526"/>
    </row>
    <row r="516" spans="1:6" ht="16.2" x14ac:dyDescent="0.3">
      <c r="A516" s="625"/>
      <c r="B516" s="624"/>
      <c r="C516" s="526"/>
      <c r="D516" s="526"/>
      <c r="F516" s="526"/>
    </row>
    <row r="517" spans="1:6" ht="16.2" x14ac:dyDescent="0.3">
      <c r="A517" s="625"/>
      <c r="B517" s="624"/>
      <c r="C517" s="526"/>
      <c r="D517" s="526"/>
      <c r="F517" s="526"/>
    </row>
    <row r="518" spans="1:6" ht="16.2" x14ac:dyDescent="0.3">
      <c r="A518" s="625"/>
      <c r="B518" s="624"/>
      <c r="C518" s="526"/>
      <c r="D518" s="526"/>
      <c r="F518" s="526"/>
    </row>
    <row r="519" spans="1:6" ht="16.2" x14ac:dyDescent="0.3">
      <c r="A519" s="625"/>
      <c r="B519" s="624"/>
      <c r="C519" s="526"/>
      <c r="D519" s="526"/>
      <c r="F519" s="526"/>
    </row>
    <row r="520" spans="1:6" ht="16.2" x14ac:dyDescent="0.3">
      <c r="A520" s="625"/>
      <c r="B520" s="624"/>
      <c r="C520" s="526"/>
      <c r="D520" s="526"/>
      <c r="F520" s="526"/>
    </row>
    <row r="521" spans="1:6" ht="16.2" x14ac:dyDescent="0.3">
      <c r="A521" s="625"/>
      <c r="B521" s="624"/>
      <c r="C521" s="526"/>
      <c r="D521" s="526"/>
      <c r="F521" s="526"/>
    </row>
    <row r="522" spans="1:6" ht="16.2" x14ac:dyDescent="0.3">
      <c r="A522" s="625"/>
      <c r="B522" s="624"/>
      <c r="C522" s="526"/>
      <c r="D522" s="526"/>
      <c r="F522" s="526"/>
    </row>
    <row r="523" spans="1:6" ht="16.2" x14ac:dyDescent="0.3">
      <c r="A523" s="625"/>
      <c r="B523" s="624"/>
      <c r="C523" s="526"/>
      <c r="D523" s="526"/>
      <c r="F523" s="526"/>
    </row>
    <row r="524" spans="1:6" ht="16.2" x14ac:dyDescent="0.3">
      <c r="A524" s="625"/>
      <c r="B524" s="624"/>
      <c r="C524" s="526"/>
      <c r="D524" s="526"/>
      <c r="F524" s="526"/>
    </row>
    <row r="525" spans="1:6" ht="16.2" x14ac:dyDescent="0.3">
      <c r="A525" s="625"/>
      <c r="B525" s="624"/>
      <c r="C525" s="526"/>
      <c r="D525" s="526"/>
      <c r="F525" s="526"/>
    </row>
    <row r="526" spans="1:6" ht="16.2" x14ac:dyDescent="0.3">
      <c r="A526" s="625"/>
      <c r="B526" s="624"/>
      <c r="C526" s="526"/>
      <c r="D526" s="526"/>
      <c r="F526" s="526"/>
    </row>
    <row r="527" spans="1:6" ht="16.2" x14ac:dyDescent="0.3">
      <c r="A527" s="625"/>
      <c r="B527" s="624"/>
      <c r="C527" s="526"/>
      <c r="D527" s="526"/>
      <c r="F527" s="526"/>
    </row>
    <row r="528" spans="1:6" ht="16.2" x14ac:dyDescent="0.3">
      <c r="A528" s="625"/>
      <c r="B528" s="624"/>
      <c r="C528" s="526"/>
      <c r="D528" s="526"/>
      <c r="F528" s="526"/>
    </row>
    <row r="529" spans="1:6" ht="16.2" x14ac:dyDescent="0.3">
      <c r="A529" s="625"/>
      <c r="B529" s="624"/>
      <c r="C529" s="526"/>
      <c r="D529" s="526"/>
      <c r="F529" s="526"/>
    </row>
    <row r="530" spans="1:6" ht="16.2" x14ac:dyDescent="0.3">
      <c r="A530" s="625"/>
      <c r="B530" s="624"/>
      <c r="C530" s="526"/>
      <c r="D530" s="526"/>
      <c r="F530" s="526"/>
    </row>
    <row r="531" spans="1:6" ht="16.2" x14ac:dyDescent="0.3">
      <c r="A531" s="625"/>
      <c r="B531" s="624"/>
      <c r="C531" s="526"/>
      <c r="D531" s="526"/>
      <c r="F531" s="526"/>
    </row>
    <row r="532" spans="1:6" ht="16.2" x14ac:dyDescent="0.3">
      <c r="A532" s="625"/>
      <c r="B532" s="624"/>
      <c r="C532" s="526"/>
      <c r="D532" s="526"/>
      <c r="F532" s="526"/>
    </row>
    <row r="533" spans="1:6" ht="16.2" x14ac:dyDescent="0.3">
      <c r="A533" s="625"/>
      <c r="B533" s="624"/>
      <c r="C533" s="526"/>
      <c r="D533" s="526"/>
      <c r="F533" s="526"/>
    </row>
    <row r="534" spans="1:6" ht="16.2" x14ac:dyDescent="0.3">
      <c r="A534" s="625"/>
      <c r="B534" s="624"/>
      <c r="C534" s="526"/>
      <c r="D534" s="526"/>
      <c r="F534" s="526"/>
    </row>
    <row r="535" spans="1:6" ht="16.2" x14ac:dyDescent="0.3">
      <c r="A535" s="625"/>
      <c r="B535" s="624"/>
      <c r="C535" s="526"/>
      <c r="D535" s="526"/>
      <c r="F535" s="526"/>
    </row>
    <row r="536" spans="1:6" ht="16.2" x14ac:dyDescent="0.3">
      <c r="A536" s="625"/>
      <c r="B536" s="624"/>
      <c r="C536" s="526"/>
      <c r="D536" s="526"/>
      <c r="F536" s="526"/>
    </row>
    <row r="537" spans="1:6" ht="16.2" x14ac:dyDescent="0.3">
      <c r="A537" s="625"/>
      <c r="B537" s="624"/>
      <c r="C537" s="526"/>
      <c r="D537" s="526"/>
      <c r="F537" s="526"/>
    </row>
    <row r="538" spans="1:6" ht="16.2" x14ac:dyDescent="0.3">
      <c r="A538" s="625"/>
      <c r="B538" s="624"/>
      <c r="C538" s="526"/>
      <c r="D538" s="526"/>
      <c r="F538" s="526"/>
    </row>
    <row r="539" spans="1:6" ht="16.2" x14ac:dyDescent="0.3">
      <c r="A539" s="625"/>
      <c r="B539" s="624"/>
      <c r="C539" s="526"/>
      <c r="D539" s="526"/>
      <c r="F539" s="526"/>
    </row>
    <row r="540" spans="1:6" ht="16.2" x14ac:dyDescent="0.3">
      <c r="A540" s="625"/>
      <c r="B540" s="624"/>
      <c r="C540" s="526"/>
      <c r="D540" s="526"/>
      <c r="F540" s="526"/>
    </row>
    <row r="541" spans="1:6" ht="16.2" x14ac:dyDescent="0.3">
      <c r="A541" s="625"/>
      <c r="B541" s="624"/>
      <c r="C541" s="526"/>
      <c r="D541" s="526"/>
      <c r="F541" s="526"/>
    </row>
    <row r="542" spans="1:6" ht="16.2" x14ac:dyDescent="0.3">
      <c r="A542" s="625"/>
      <c r="B542" s="624"/>
      <c r="C542" s="526"/>
      <c r="D542" s="526"/>
      <c r="F542" s="526"/>
    </row>
    <row r="543" spans="1:6" ht="16.2" x14ac:dyDescent="0.3">
      <c r="A543" s="625"/>
      <c r="B543" s="624"/>
      <c r="C543" s="526"/>
      <c r="D543" s="526"/>
      <c r="F543" s="526"/>
    </row>
    <row r="544" spans="1:6" ht="16.2" x14ac:dyDescent="0.3">
      <c r="A544" s="625"/>
      <c r="B544" s="624"/>
      <c r="C544" s="526"/>
      <c r="D544" s="526"/>
      <c r="F544" s="526"/>
    </row>
    <row r="545" spans="1:6" ht="16.2" x14ac:dyDescent="0.3">
      <c r="A545" s="625"/>
      <c r="B545" s="624"/>
      <c r="C545" s="526"/>
      <c r="D545" s="526"/>
      <c r="F545" s="526"/>
    </row>
    <row r="546" spans="1:6" ht="16.2" x14ac:dyDescent="0.3">
      <c r="A546" s="625"/>
      <c r="B546" s="624"/>
      <c r="C546" s="526"/>
      <c r="D546" s="526"/>
      <c r="F546" s="526"/>
    </row>
    <row r="547" spans="1:6" ht="16.2" x14ac:dyDescent="0.3">
      <c r="A547" s="625"/>
      <c r="B547" s="624"/>
      <c r="C547" s="526"/>
      <c r="D547" s="526"/>
      <c r="F547" s="526"/>
    </row>
    <row r="548" spans="1:6" ht="16.2" x14ac:dyDescent="0.3">
      <c r="A548" s="625"/>
      <c r="B548" s="624"/>
      <c r="C548" s="526"/>
      <c r="D548" s="526"/>
      <c r="F548" s="526"/>
    </row>
    <row r="549" spans="1:6" ht="16.2" x14ac:dyDescent="0.3">
      <c r="A549" s="625"/>
      <c r="B549" s="624"/>
      <c r="C549" s="526"/>
      <c r="D549" s="526"/>
      <c r="F549" s="526"/>
    </row>
    <row r="550" spans="1:6" ht="16.2" x14ac:dyDescent="0.3">
      <c r="A550" s="625"/>
      <c r="B550" s="624"/>
      <c r="C550" s="526"/>
      <c r="D550" s="526"/>
      <c r="F550" s="526"/>
    </row>
    <row r="551" spans="1:6" ht="16.2" x14ac:dyDescent="0.3">
      <c r="A551" s="625"/>
      <c r="B551" s="624"/>
      <c r="C551" s="526"/>
      <c r="D551" s="526"/>
      <c r="F551" s="526"/>
    </row>
    <row r="552" spans="1:6" ht="16.2" x14ac:dyDescent="0.3">
      <c r="A552" s="625"/>
      <c r="B552" s="624"/>
      <c r="C552" s="526"/>
      <c r="D552" s="526"/>
      <c r="F552" s="526"/>
    </row>
    <row r="553" spans="1:6" ht="16.2" x14ac:dyDescent="0.3">
      <c r="A553" s="625"/>
      <c r="B553" s="624"/>
      <c r="C553" s="526"/>
      <c r="D553" s="526"/>
      <c r="F553" s="526"/>
    </row>
    <row r="554" spans="1:6" ht="16.2" x14ac:dyDescent="0.3">
      <c r="A554" s="625"/>
      <c r="B554" s="624"/>
      <c r="C554" s="526"/>
      <c r="D554" s="526"/>
      <c r="F554" s="526"/>
    </row>
    <row r="555" spans="1:6" ht="16.2" x14ac:dyDescent="0.3">
      <c r="A555" s="625"/>
      <c r="B555" s="624"/>
      <c r="C555" s="526"/>
      <c r="D555" s="526"/>
      <c r="F555" s="526"/>
    </row>
    <row r="556" spans="1:6" ht="16.2" x14ac:dyDescent="0.3">
      <c r="A556" s="625"/>
      <c r="B556" s="624"/>
      <c r="C556" s="526"/>
      <c r="D556" s="526"/>
      <c r="F556" s="526"/>
    </row>
    <row r="557" spans="1:6" ht="16.2" x14ac:dyDescent="0.3">
      <c r="A557" s="625"/>
      <c r="B557" s="624"/>
      <c r="C557" s="526"/>
      <c r="D557" s="526"/>
      <c r="F557" s="526"/>
    </row>
    <row r="558" spans="1:6" ht="16.2" x14ac:dyDescent="0.3">
      <c r="A558" s="625"/>
      <c r="B558" s="624"/>
      <c r="C558" s="526"/>
      <c r="D558" s="526"/>
      <c r="F558" s="526"/>
    </row>
    <row r="559" spans="1:6" ht="16.2" x14ac:dyDescent="0.3">
      <c r="A559" s="625"/>
      <c r="B559" s="624"/>
      <c r="C559" s="526"/>
      <c r="D559" s="526"/>
      <c r="F559" s="526"/>
    </row>
    <row r="560" spans="1:6" ht="16.2" x14ac:dyDescent="0.3">
      <c r="A560" s="625"/>
      <c r="B560" s="624"/>
      <c r="C560" s="526"/>
      <c r="D560" s="526"/>
      <c r="F560" s="526"/>
    </row>
    <row r="561" spans="1:6" ht="16.2" x14ac:dyDescent="0.3">
      <c r="A561" s="625"/>
      <c r="B561" s="624"/>
      <c r="C561" s="526"/>
      <c r="D561" s="526"/>
      <c r="F561" s="526"/>
    </row>
    <row r="562" spans="1:6" ht="16.2" x14ac:dyDescent="0.3">
      <c r="A562" s="625"/>
      <c r="B562" s="624"/>
      <c r="C562" s="526"/>
      <c r="D562" s="526"/>
      <c r="F562" s="526"/>
    </row>
    <row r="563" spans="1:6" ht="16.2" x14ac:dyDescent="0.3">
      <c r="A563" s="625"/>
      <c r="B563" s="624"/>
      <c r="C563" s="526"/>
      <c r="D563" s="526"/>
      <c r="F563" s="526"/>
    </row>
    <row r="564" spans="1:6" ht="16.2" x14ac:dyDescent="0.3">
      <c r="A564" s="625"/>
      <c r="B564" s="624"/>
      <c r="C564" s="526"/>
      <c r="D564" s="526"/>
      <c r="F564" s="526"/>
    </row>
    <row r="565" spans="1:6" ht="16.2" x14ac:dyDescent="0.3">
      <c r="A565" s="625"/>
      <c r="B565" s="624"/>
      <c r="C565" s="526"/>
      <c r="D565" s="526"/>
      <c r="F565" s="526"/>
    </row>
    <row r="566" spans="1:6" ht="16.2" x14ac:dyDescent="0.3">
      <c r="A566" s="625"/>
      <c r="B566" s="624"/>
      <c r="C566" s="526"/>
      <c r="D566" s="526"/>
      <c r="F566" s="526"/>
    </row>
    <row r="567" spans="1:6" ht="16.2" x14ac:dyDescent="0.3">
      <c r="A567" s="625"/>
      <c r="B567" s="624"/>
      <c r="C567" s="526"/>
      <c r="D567" s="526"/>
      <c r="F567" s="526"/>
    </row>
    <row r="568" spans="1:6" ht="16.2" x14ac:dyDescent="0.3">
      <c r="A568" s="625"/>
      <c r="B568" s="624"/>
      <c r="C568" s="526"/>
      <c r="D568" s="526"/>
      <c r="F568" s="526"/>
    </row>
    <row r="569" spans="1:6" ht="16.2" x14ac:dyDescent="0.3">
      <c r="A569" s="625"/>
      <c r="B569" s="624"/>
      <c r="C569" s="526"/>
      <c r="D569" s="526"/>
      <c r="F569" s="526"/>
    </row>
    <row r="570" spans="1:6" ht="16.2" x14ac:dyDescent="0.3">
      <c r="A570" s="625"/>
      <c r="B570" s="624"/>
      <c r="C570" s="526"/>
      <c r="D570" s="526"/>
      <c r="F570" s="526"/>
    </row>
    <row r="571" spans="1:6" ht="16.2" x14ac:dyDescent="0.3">
      <c r="A571" s="625"/>
      <c r="B571" s="624"/>
      <c r="C571" s="526"/>
      <c r="D571" s="526"/>
      <c r="F571" s="526"/>
    </row>
    <row r="572" spans="1:6" ht="16.2" x14ac:dyDescent="0.3">
      <c r="A572" s="625"/>
      <c r="B572" s="624"/>
      <c r="C572" s="526"/>
      <c r="D572" s="526"/>
      <c r="F572" s="526"/>
    </row>
    <row r="573" spans="1:6" ht="16.2" x14ac:dyDescent="0.3">
      <c r="A573" s="625"/>
      <c r="B573" s="624"/>
      <c r="C573" s="526"/>
      <c r="D573" s="526"/>
      <c r="F573" s="526"/>
    </row>
    <row r="574" spans="1:6" ht="16.2" x14ac:dyDescent="0.3">
      <c r="A574" s="625"/>
      <c r="B574" s="624"/>
      <c r="C574" s="526"/>
      <c r="D574" s="526"/>
      <c r="F574" s="526"/>
    </row>
    <row r="575" spans="1:6" ht="16.2" x14ac:dyDescent="0.3">
      <c r="A575" s="625"/>
      <c r="B575" s="624"/>
      <c r="C575" s="526"/>
      <c r="D575" s="526"/>
      <c r="F575" s="526"/>
    </row>
    <row r="576" spans="1:6" ht="16.2" x14ac:dyDescent="0.3">
      <c r="A576" s="625"/>
      <c r="B576" s="624"/>
      <c r="C576" s="526"/>
      <c r="D576" s="526"/>
      <c r="F576" s="526"/>
    </row>
    <row r="577" spans="1:6" ht="16.2" x14ac:dyDescent="0.3">
      <c r="A577" s="625"/>
      <c r="B577" s="624"/>
      <c r="C577" s="526"/>
      <c r="D577" s="526"/>
      <c r="F577" s="526"/>
    </row>
    <row r="578" spans="1:6" ht="16.2" x14ac:dyDescent="0.3">
      <c r="A578" s="625"/>
      <c r="B578" s="624"/>
      <c r="C578" s="526"/>
      <c r="D578" s="526"/>
      <c r="F578" s="526"/>
    </row>
    <row r="579" spans="1:6" ht="16.2" x14ac:dyDescent="0.3">
      <c r="A579" s="625"/>
      <c r="B579" s="624"/>
      <c r="C579" s="526"/>
      <c r="D579" s="526"/>
      <c r="F579" s="526"/>
    </row>
    <row r="580" spans="1:6" ht="16.2" x14ac:dyDescent="0.3">
      <c r="A580" s="625"/>
      <c r="B580" s="624"/>
      <c r="C580" s="526"/>
      <c r="D580" s="526"/>
      <c r="F580" s="526"/>
    </row>
    <row r="581" spans="1:6" ht="16.2" x14ac:dyDescent="0.3">
      <c r="A581" s="625"/>
      <c r="B581" s="624"/>
      <c r="C581" s="526"/>
      <c r="D581" s="526"/>
      <c r="F581" s="526"/>
    </row>
    <row r="582" spans="1:6" ht="16.2" x14ac:dyDescent="0.3">
      <c r="A582" s="625"/>
      <c r="B582" s="624"/>
      <c r="C582" s="526"/>
      <c r="D582" s="526"/>
      <c r="F582" s="526"/>
    </row>
    <row r="583" spans="1:6" ht="16.2" x14ac:dyDescent="0.3">
      <c r="A583" s="625"/>
      <c r="B583" s="624"/>
      <c r="C583" s="526"/>
      <c r="D583" s="526"/>
      <c r="F583" s="526"/>
    </row>
    <row r="584" spans="1:6" ht="16.2" x14ac:dyDescent="0.3">
      <c r="A584" s="625"/>
      <c r="B584" s="624"/>
      <c r="C584" s="526"/>
      <c r="D584" s="526"/>
      <c r="F584" s="526"/>
    </row>
    <row r="585" spans="1:6" ht="16.2" x14ac:dyDescent="0.3">
      <c r="A585" s="625"/>
      <c r="B585" s="624"/>
      <c r="C585" s="526"/>
      <c r="D585" s="526"/>
      <c r="F585" s="526"/>
    </row>
    <row r="586" spans="1:6" ht="16.2" x14ac:dyDescent="0.3">
      <c r="A586" s="625"/>
      <c r="B586" s="624"/>
      <c r="C586" s="526"/>
      <c r="D586" s="526"/>
      <c r="F586" s="526"/>
    </row>
    <row r="587" spans="1:6" ht="16.2" x14ac:dyDescent="0.3">
      <c r="A587" s="625"/>
      <c r="B587" s="624"/>
      <c r="C587" s="526"/>
      <c r="D587" s="526"/>
      <c r="F587" s="526"/>
    </row>
    <row r="588" spans="1:6" ht="16.2" x14ac:dyDescent="0.3">
      <c r="A588" s="625"/>
      <c r="B588" s="624"/>
      <c r="C588" s="526"/>
      <c r="D588" s="526"/>
      <c r="F588" s="526"/>
    </row>
    <row r="589" spans="1:6" ht="16.2" x14ac:dyDescent="0.3">
      <c r="A589" s="625"/>
      <c r="B589" s="624"/>
      <c r="C589" s="526"/>
      <c r="D589" s="526"/>
      <c r="F589" s="526"/>
    </row>
    <row r="590" spans="1:6" ht="16.2" x14ac:dyDescent="0.3">
      <c r="A590" s="625"/>
      <c r="B590" s="624"/>
      <c r="C590" s="526"/>
      <c r="D590" s="526"/>
      <c r="F590" s="526"/>
    </row>
    <row r="591" spans="1:6" ht="16.2" x14ac:dyDescent="0.3">
      <c r="A591" s="625"/>
      <c r="B591" s="624"/>
      <c r="C591" s="526"/>
      <c r="D591" s="526"/>
      <c r="F591" s="526"/>
    </row>
    <row r="592" spans="1:6" ht="16.2" x14ac:dyDescent="0.3">
      <c r="A592" s="625"/>
      <c r="B592" s="624"/>
      <c r="C592" s="526"/>
      <c r="D592" s="526"/>
      <c r="F592" s="526"/>
    </row>
    <row r="593" spans="1:6" ht="16.2" x14ac:dyDescent="0.3">
      <c r="A593" s="625"/>
      <c r="B593" s="624"/>
      <c r="C593" s="526"/>
      <c r="D593" s="526"/>
      <c r="F593" s="526"/>
    </row>
    <row r="594" spans="1:6" ht="16.2" x14ac:dyDescent="0.3">
      <c r="A594" s="625"/>
      <c r="B594" s="624"/>
      <c r="C594" s="526"/>
      <c r="D594" s="526"/>
      <c r="F594" s="526"/>
    </row>
    <row r="595" spans="1:6" ht="16.2" x14ac:dyDescent="0.3">
      <c r="A595" s="625"/>
      <c r="B595" s="624"/>
      <c r="C595" s="526"/>
      <c r="D595" s="526"/>
      <c r="F595" s="526"/>
    </row>
    <row r="596" spans="1:6" ht="16.2" x14ac:dyDescent="0.3">
      <c r="A596" s="625"/>
      <c r="B596" s="624"/>
      <c r="C596" s="526"/>
      <c r="D596" s="526"/>
      <c r="F596" s="526"/>
    </row>
    <row r="597" spans="1:6" ht="16.2" x14ac:dyDescent="0.3">
      <c r="A597" s="625"/>
      <c r="B597" s="624"/>
      <c r="C597" s="526"/>
      <c r="D597" s="526"/>
      <c r="F597" s="526"/>
    </row>
    <row r="598" spans="1:6" ht="16.2" x14ac:dyDescent="0.3">
      <c r="A598" s="625"/>
      <c r="B598" s="624"/>
      <c r="C598" s="526"/>
      <c r="D598" s="526"/>
      <c r="F598" s="526"/>
    </row>
    <row r="599" spans="1:6" ht="16.2" x14ac:dyDescent="0.3">
      <c r="A599" s="625"/>
      <c r="B599" s="624"/>
      <c r="C599" s="526"/>
      <c r="D599" s="526"/>
      <c r="F599" s="526"/>
    </row>
    <row r="600" spans="1:6" ht="16.2" x14ac:dyDescent="0.3">
      <c r="A600" s="625"/>
      <c r="B600" s="624"/>
      <c r="C600" s="526"/>
      <c r="D600" s="526"/>
      <c r="F600" s="526"/>
    </row>
    <row r="601" spans="1:6" ht="16.2" x14ac:dyDescent="0.3">
      <c r="A601" s="625"/>
      <c r="B601" s="624"/>
      <c r="C601" s="526"/>
      <c r="D601" s="526"/>
      <c r="F601" s="526"/>
    </row>
    <row r="602" spans="1:6" ht="16.2" x14ac:dyDescent="0.3">
      <c r="A602" s="625"/>
      <c r="B602" s="624"/>
      <c r="C602" s="526"/>
      <c r="D602" s="526"/>
      <c r="F602" s="526"/>
    </row>
    <row r="603" spans="1:6" ht="16.2" x14ac:dyDescent="0.3">
      <c r="A603" s="625"/>
      <c r="B603" s="624"/>
      <c r="C603" s="526"/>
      <c r="D603" s="526"/>
      <c r="F603" s="526"/>
    </row>
    <row r="604" spans="1:6" ht="16.2" x14ac:dyDescent="0.3">
      <c r="A604" s="625"/>
      <c r="B604" s="624"/>
      <c r="C604" s="526"/>
      <c r="D604" s="526"/>
      <c r="F604" s="526"/>
    </row>
    <row r="605" spans="1:6" ht="16.2" x14ac:dyDescent="0.3">
      <c r="A605" s="625"/>
      <c r="B605" s="624"/>
      <c r="C605" s="526"/>
      <c r="D605" s="526"/>
      <c r="F605" s="526"/>
    </row>
    <row r="606" spans="1:6" ht="16.2" x14ac:dyDescent="0.3">
      <c r="A606" s="625"/>
      <c r="B606" s="624"/>
      <c r="C606" s="526"/>
      <c r="D606" s="526"/>
      <c r="F606" s="526"/>
    </row>
    <row r="607" spans="1:6" ht="16.2" x14ac:dyDescent="0.3">
      <c r="A607" s="625"/>
      <c r="B607" s="624"/>
      <c r="C607" s="526"/>
      <c r="D607" s="526"/>
      <c r="F607" s="526"/>
    </row>
    <row r="608" spans="1:6" ht="16.2" x14ac:dyDescent="0.3">
      <c r="A608" s="625"/>
      <c r="B608" s="624"/>
      <c r="C608" s="526"/>
      <c r="D608" s="526"/>
      <c r="F608" s="526"/>
    </row>
    <row r="609" spans="1:6" ht="16.2" x14ac:dyDescent="0.3">
      <c r="A609" s="625"/>
      <c r="B609" s="624"/>
      <c r="C609" s="526"/>
      <c r="D609" s="526"/>
      <c r="F609" s="526"/>
    </row>
    <row r="610" spans="1:6" ht="16.2" x14ac:dyDescent="0.3">
      <c r="A610" s="625"/>
      <c r="B610" s="624"/>
      <c r="C610" s="526"/>
      <c r="D610" s="526"/>
      <c r="F610" s="526"/>
    </row>
    <row r="611" spans="1:6" ht="16.2" x14ac:dyDescent="0.3">
      <c r="A611" s="625"/>
      <c r="B611" s="624"/>
      <c r="C611" s="526"/>
      <c r="D611" s="526"/>
      <c r="F611" s="526"/>
    </row>
    <row r="612" spans="1:6" ht="16.2" x14ac:dyDescent="0.3">
      <c r="A612" s="625"/>
      <c r="B612" s="624"/>
      <c r="C612" s="526"/>
      <c r="D612" s="526"/>
      <c r="F612" s="526"/>
    </row>
    <row r="613" spans="1:6" ht="16.2" x14ac:dyDescent="0.3">
      <c r="A613" s="625"/>
      <c r="B613" s="624"/>
      <c r="C613" s="526"/>
      <c r="D613" s="526"/>
      <c r="F613" s="526"/>
    </row>
    <row r="614" spans="1:6" ht="16.2" x14ac:dyDescent="0.3">
      <c r="A614" s="625"/>
      <c r="B614" s="624"/>
      <c r="C614" s="526"/>
      <c r="D614" s="526"/>
      <c r="F614" s="526"/>
    </row>
    <row r="615" spans="1:6" ht="16.2" x14ac:dyDescent="0.3">
      <c r="A615" s="625"/>
      <c r="B615" s="624"/>
      <c r="C615" s="526"/>
      <c r="D615" s="526"/>
      <c r="F615" s="526"/>
    </row>
    <row r="616" spans="1:6" ht="16.2" x14ac:dyDescent="0.3">
      <c r="A616" s="625"/>
      <c r="B616" s="624"/>
      <c r="C616" s="526"/>
      <c r="D616" s="526"/>
      <c r="F616" s="526"/>
    </row>
    <row r="617" spans="1:6" ht="16.2" x14ac:dyDescent="0.3">
      <c r="A617" s="625"/>
      <c r="B617" s="624"/>
      <c r="C617" s="526"/>
      <c r="D617" s="526"/>
      <c r="F617" s="526"/>
    </row>
    <row r="618" spans="1:6" ht="16.2" x14ac:dyDescent="0.3">
      <c r="A618" s="625"/>
      <c r="B618" s="624"/>
      <c r="C618" s="526"/>
      <c r="D618" s="526"/>
      <c r="F618" s="526"/>
    </row>
    <row r="619" spans="1:6" ht="16.2" x14ac:dyDescent="0.3">
      <c r="A619" s="625"/>
      <c r="B619" s="624"/>
      <c r="C619" s="526"/>
      <c r="D619" s="526"/>
      <c r="F619" s="526"/>
    </row>
    <row r="620" spans="1:6" ht="16.2" x14ac:dyDescent="0.3">
      <c r="A620" s="625"/>
      <c r="B620" s="624"/>
      <c r="C620" s="526"/>
      <c r="D620" s="526"/>
      <c r="F620" s="526"/>
    </row>
    <row r="621" spans="1:6" ht="16.2" x14ac:dyDescent="0.3">
      <c r="A621" s="625"/>
      <c r="B621" s="624"/>
      <c r="C621" s="526"/>
      <c r="D621" s="526"/>
      <c r="F621" s="526"/>
    </row>
    <row r="622" spans="1:6" ht="16.2" x14ac:dyDescent="0.3">
      <c r="A622" s="625"/>
      <c r="B622" s="624"/>
      <c r="C622" s="526"/>
      <c r="D622" s="526"/>
      <c r="F622" s="526"/>
    </row>
    <row r="623" spans="1:6" ht="16.2" x14ac:dyDescent="0.3">
      <c r="A623" s="625"/>
      <c r="B623" s="624"/>
      <c r="C623" s="526"/>
      <c r="D623" s="526"/>
      <c r="F623" s="526"/>
    </row>
    <row r="624" spans="1:6" ht="16.2" x14ac:dyDescent="0.3">
      <c r="A624" s="625"/>
      <c r="B624" s="624"/>
      <c r="C624" s="526"/>
      <c r="D624" s="526"/>
      <c r="F624" s="52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topLeftCell="A13" zoomScale="60" zoomScaleNormal="100" workbookViewId="0"/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885" t="s">
        <v>958</v>
      </c>
      <c r="B2" s="885"/>
      <c r="C2" s="885"/>
      <c r="D2" s="885"/>
      <c r="E2" s="885"/>
      <c r="F2" s="885"/>
      <c r="G2" s="885"/>
      <c r="H2" s="885"/>
      <c r="I2" s="885"/>
    </row>
    <row r="3" spans="1:60" x14ac:dyDescent="0.3">
      <c r="A3" s="886"/>
      <c r="B3" s="886"/>
      <c r="C3" s="886"/>
      <c r="D3" s="886"/>
      <c r="E3" s="886"/>
      <c r="F3" s="886"/>
      <c r="G3" s="886"/>
      <c r="H3" s="886"/>
      <c r="I3" s="886"/>
    </row>
    <row r="4" spans="1:60" ht="59.25" customHeight="1" x14ac:dyDescent="0.3">
      <c r="A4" s="892" t="s">
        <v>992</v>
      </c>
      <c r="B4" s="887"/>
      <c r="C4" s="887"/>
      <c r="D4" s="887"/>
      <c r="E4" s="887"/>
      <c r="F4" s="887"/>
      <c r="G4" s="887"/>
      <c r="H4" s="887"/>
      <c r="I4" s="887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888" t="s">
        <v>68</v>
      </c>
      <c r="B11" s="888"/>
      <c r="C11" s="888"/>
      <c r="D11" s="888"/>
      <c r="E11" s="888"/>
      <c r="F11" s="888"/>
      <c r="G11" s="888"/>
      <c r="H11" s="888"/>
      <c r="I11" s="888"/>
    </row>
    <row r="12" spans="1:60" ht="18" x14ac:dyDescent="0.3">
      <c r="A12" s="887" t="s">
        <v>69</v>
      </c>
      <c r="B12" s="887"/>
      <c r="C12" s="887"/>
      <c r="D12" s="887"/>
      <c r="E12" s="887"/>
      <c r="F12" s="887"/>
      <c r="G12" s="887"/>
      <c r="H12" s="887"/>
      <c r="I12" s="887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88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89"/>
      <c r="C14" s="889"/>
      <c r="D14" s="889"/>
      <c r="E14" s="889"/>
      <c r="F14" s="889"/>
      <c r="G14" s="889"/>
      <c r="H14" s="889"/>
      <c r="I14" s="889"/>
    </row>
    <row r="15" spans="1:60" ht="2.25" customHeight="1" x14ac:dyDescent="0.3">
      <c r="A15" s="889"/>
      <c r="B15" s="889"/>
      <c r="C15" s="889"/>
      <c r="D15" s="889"/>
      <c r="E15" s="889"/>
      <c r="F15" s="889"/>
      <c r="G15" s="889"/>
      <c r="H15" s="889"/>
      <c r="I15" s="889"/>
    </row>
    <row r="16" spans="1:60" ht="2.25" customHeight="1" x14ac:dyDescent="0.3">
      <c r="A16" s="890"/>
      <c r="B16" s="890"/>
      <c r="C16" s="890"/>
      <c r="D16" s="890"/>
      <c r="E16" s="890"/>
      <c r="F16" s="890"/>
      <c r="G16" s="890"/>
      <c r="H16" s="890"/>
      <c r="I16" s="890"/>
    </row>
    <row r="17" spans="1:9" ht="60" customHeight="1" x14ac:dyDescent="0.3">
      <c r="A17" s="5"/>
      <c r="B17" s="6"/>
    </row>
    <row r="18" spans="1:9" ht="44.4" customHeight="1" x14ac:dyDescent="0.3">
      <c r="A18" s="891" t="str">
        <f>ФОРМА!B2</f>
        <v>ПАО "Россети Ленэнерго"</v>
      </c>
      <c r="B18" s="891"/>
      <c r="C18" s="891"/>
      <c r="D18" s="891"/>
    </row>
    <row r="19" spans="1:9" x14ac:dyDescent="0.3">
      <c r="A19" s="886" t="s">
        <v>70</v>
      </c>
      <c r="B19" s="886"/>
      <c r="C19" s="886"/>
      <c r="D19" s="886"/>
    </row>
    <row r="20" spans="1:9" ht="142.19999999999999" customHeight="1" x14ac:dyDescent="0.3">
      <c r="A20" s="5"/>
      <c r="B20" s="6"/>
    </row>
    <row r="21" spans="1:9" ht="18" x14ac:dyDescent="0.3">
      <c r="A21" s="887" t="str">
        <f>ФОРМА!G2</f>
        <v>Санкт-Петербург</v>
      </c>
      <c r="B21" s="887"/>
      <c r="C21" s="887"/>
      <c r="D21" s="887"/>
      <c r="E21" s="887"/>
      <c r="F21" s="887"/>
      <c r="G21" s="887"/>
      <c r="H21" s="887"/>
      <c r="I21" s="887"/>
    </row>
    <row r="22" spans="1:9" ht="18" x14ac:dyDescent="0.3">
      <c r="A22" s="887">
        <f>ФОРМА!G3</f>
        <v>2024</v>
      </c>
      <c r="B22" s="887"/>
      <c r="C22" s="887"/>
      <c r="D22" s="887"/>
      <c r="E22" s="887"/>
      <c r="F22" s="887"/>
      <c r="G22" s="887"/>
      <c r="H22" s="887"/>
      <c r="I22" s="887"/>
    </row>
    <row r="23" spans="1:9" ht="49.5" customHeight="1" x14ac:dyDescent="0.3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407"/>
  <sheetViews>
    <sheetView view="pageBreakPreview" zoomScaleNormal="100" zoomScaleSheetLayoutView="100" workbookViewId="0">
      <pane ySplit="9" topLeftCell="A235" activePane="bottomLeft" state="frozen"/>
      <selection pane="bottomLeft" activeCell="Z236" sqref="Z236:AP236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926">
        <f>ФОРМА!B13</f>
        <v>45380</v>
      </c>
      <c r="AT4" s="926"/>
      <c r="AU4" s="926"/>
      <c r="AV4" s="926"/>
      <c r="AW4" s="926"/>
      <c r="AX4" s="926"/>
      <c r="AY4" s="926"/>
      <c r="AZ4" s="926"/>
      <c r="BA4" s="926"/>
      <c r="BB4" s="926"/>
      <c r="BC4" s="926"/>
      <c r="BD4" s="926"/>
      <c r="BE4" s="926"/>
      <c r="BF4" s="926"/>
      <c r="BG4" s="926"/>
      <c r="BH4" s="926"/>
      <c r="BI4" s="926"/>
      <c r="BJ4" s="926"/>
      <c r="BK4" s="926"/>
      <c r="BL4" s="926"/>
      <c r="BM4" s="926"/>
      <c r="BN4" s="926"/>
      <c r="BO4" s="926"/>
      <c r="BP4" s="926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857" t="s">
        <v>3</v>
      </c>
      <c r="AT5" s="857"/>
      <c r="AU5" s="857"/>
      <c r="AV5" s="857"/>
      <c r="AW5" s="857"/>
      <c r="AX5" s="857"/>
      <c r="AY5" s="857"/>
      <c r="AZ5" s="857"/>
      <c r="BA5" s="857"/>
      <c r="BB5" s="857"/>
      <c r="BC5" s="857"/>
      <c r="BD5" s="857"/>
      <c r="BE5" s="857"/>
      <c r="BF5" s="857"/>
      <c r="BG5" s="857"/>
      <c r="BH5" s="857"/>
      <c r="BI5" s="857"/>
      <c r="BJ5" s="857"/>
      <c r="BK5" s="857"/>
      <c r="BL5" s="857"/>
      <c r="BM5" s="857"/>
      <c r="BN5" s="857"/>
      <c r="BO5" s="857"/>
      <c r="BP5" s="857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927" t="s">
        <v>1066</v>
      </c>
      <c r="B7" s="928"/>
      <c r="C7" s="928"/>
      <c r="D7" s="928"/>
      <c r="E7" s="928"/>
      <c r="F7" s="928"/>
      <c r="G7" s="928"/>
      <c r="H7" s="928"/>
      <c r="I7" s="928"/>
      <c r="J7" s="928"/>
      <c r="K7" s="928"/>
      <c r="L7" s="928"/>
      <c r="M7" s="928"/>
      <c r="N7" s="928"/>
      <c r="O7" s="928"/>
      <c r="P7" s="928"/>
      <c r="Q7" s="928"/>
      <c r="R7" s="928"/>
      <c r="S7" s="928"/>
      <c r="T7" s="928"/>
      <c r="U7" s="928"/>
      <c r="V7" s="928"/>
      <c r="W7" s="928"/>
      <c r="X7" s="928"/>
      <c r="Y7" s="928"/>
      <c r="Z7" s="928"/>
      <c r="AA7" s="928"/>
      <c r="AB7" s="928"/>
      <c r="AC7" s="928"/>
      <c r="AD7" s="928"/>
      <c r="AE7" s="928"/>
      <c r="AF7" s="928"/>
      <c r="AG7" s="928"/>
      <c r="AH7" s="928"/>
      <c r="AI7" s="928"/>
      <c r="AJ7" s="928"/>
      <c r="AK7" s="928"/>
      <c r="AL7" s="928"/>
      <c r="AM7" s="928"/>
      <c r="AN7" s="928"/>
      <c r="AO7" s="928"/>
      <c r="AP7" s="928"/>
      <c r="AQ7" s="928"/>
      <c r="AR7" s="928"/>
      <c r="AS7" s="928"/>
      <c r="AT7" s="928"/>
      <c r="AU7" s="928"/>
      <c r="AV7" s="928"/>
      <c r="AW7" s="928"/>
      <c r="AX7" s="928"/>
      <c r="AY7" s="928"/>
      <c r="AZ7" s="928"/>
      <c r="BA7" s="928"/>
      <c r="BB7" s="928"/>
      <c r="BC7" s="928"/>
      <c r="BD7" s="928"/>
      <c r="BE7" s="928"/>
      <c r="BF7" s="928"/>
      <c r="BG7" s="928"/>
      <c r="BH7" s="928"/>
      <c r="BI7" s="928"/>
      <c r="BJ7" s="928"/>
      <c r="BK7" s="928"/>
      <c r="BL7" s="928"/>
      <c r="BM7" s="928"/>
      <c r="BN7" s="928"/>
      <c r="BO7" s="928"/>
      <c r="BP7" s="928"/>
      <c r="BR7" s="59" t="s">
        <v>1181</v>
      </c>
      <c r="BS7" s="59" t="s">
        <v>1182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6" t="s">
        <v>25</v>
      </c>
      <c r="B9" s="386" t="s">
        <v>26</v>
      </c>
      <c r="C9" s="929" t="s">
        <v>37</v>
      </c>
      <c r="D9" s="929"/>
      <c r="E9" s="929"/>
      <c r="F9" s="929"/>
      <c r="G9" s="929"/>
      <c r="H9" s="929"/>
      <c r="I9" s="929"/>
      <c r="J9" s="929"/>
      <c r="K9" s="929"/>
      <c r="L9" s="929"/>
      <c r="M9" s="929"/>
      <c r="N9" s="929"/>
      <c r="O9" s="929"/>
      <c r="P9" s="929"/>
      <c r="Q9" s="929"/>
      <c r="R9" s="929"/>
      <c r="S9" s="929"/>
      <c r="T9" s="929"/>
      <c r="U9" s="929"/>
      <c r="V9" s="929"/>
      <c r="W9" s="929"/>
      <c r="X9" s="929"/>
      <c r="Y9" s="929"/>
      <c r="Z9" s="930" t="s">
        <v>478</v>
      </c>
      <c r="AA9" s="929"/>
      <c r="AB9" s="929"/>
      <c r="AC9" s="929"/>
      <c r="AD9" s="929"/>
      <c r="AE9" s="929"/>
      <c r="AF9" s="929"/>
      <c r="AG9" s="929"/>
      <c r="AH9" s="929"/>
      <c r="AI9" s="929"/>
      <c r="AJ9" s="929"/>
      <c r="AK9" s="929"/>
      <c r="AL9" s="929"/>
      <c r="AM9" s="929"/>
      <c r="AN9" s="929"/>
      <c r="AO9" s="929"/>
      <c r="AP9" s="929"/>
      <c r="AQ9" s="929" t="s">
        <v>27</v>
      </c>
      <c r="AR9" s="929"/>
      <c r="AS9" s="929"/>
      <c r="AT9" s="929"/>
      <c r="AU9" s="929"/>
      <c r="AV9" s="929"/>
      <c r="AW9" s="929"/>
      <c r="AX9" s="929"/>
      <c r="AY9" s="929"/>
      <c r="AZ9" s="929"/>
      <c r="BA9" s="929"/>
      <c r="BB9" s="929"/>
      <c r="BC9" s="929"/>
      <c r="BD9" s="929"/>
      <c r="BE9" s="929"/>
      <c r="BF9" s="929"/>
      <c r="BG9" s="929"/>
      <c r="BH9" s="929"/>
      <c r="BI9" s="929"/>
      <c r="BJ9" s="929"/>
      <c r="BK9" s="929"/>
      <c r="BL9" s="929"/>
      <c r="BM9" s="929"/>
      <c r="BN9" s="929"/>
      <c r="BO9" s="929"/>
      <c r="BP9" s="929"/>
    </row>
    <row r="10" spans="1:74" ht="39.6" x14ac:dyDescent="0.25">
      <c r="A10" s="544">
        <f>SUBTOTAL(9,$BQ$9:BQ10)</f>
        <v>1</v>
      </c>
      <c r="B10" s="546" t="s">
        <v>924</v>
      </c>
      <c r="C10" s="896" t="s">
        <v>24</v>
      </c>
      <c r="D10" s="896"/>
      <c r="E10" s="896"/>
      <c r="F10" s="896"/>
      <c r="G10" s="896"/>
      <c r="H10" s="896"/>
      <c r="I10" s="896"/>
      <c r="J10" s="896"/>
      <c r="K10" s="896"/>
      <c r="L10" s="896"/>
      <c r="M10" s="896"/>
      <c r="N10" s="896"/>
      <c r="O10" s="896"/>
      <c r="P10" s="896"/>
      <c r="Q10" s="896"/>
      <c r="R10" s="896"/>
      <c r="S10" s="896"/>
      <c r="T10" s="896"/>
      <c r="U10" s="896"/>
      <c r="V10" s="896"/>
      <c r="W10" s="896"/>
      <c r="X10" s="896"/>
      <c r="Y10" s="896"/>
      <c r="Z10" s="897">
        <v>2</v>
      </c>
      <c r="AA10" s="897"/>
      <c r="AB10" s="897"/>
      <c r="AC10" s="897"/>
      <c r="AD10" s="897"/>
      <c r="AE10" s="897"/>
      <c r="AF10" s="897"/>
      <c r="AG10" s="897"/>
      <c r="AH10" s="897"/>
      <c r="AI10" s="897"/>
      <c r="AJ10" s="897"/>
      <c r="AK10" s="897"/>
      <c r="AL10" s="897"/>
      <c r="AM10" s="925"/>
      <c r="AN10" s="925"/>
      <c r="AO10" s="897"/>
      <c r="AP10" s="897"/>
      <c r="AQ10" s="898"/>
      <c r="AR10" s="898"/>
      <c r="AS10" s="898"/>
      <c r="AT10" s="898"/>
      <c r="AU10" s="898"/>
      <c r="AV10" s="898"/>
      <c r="AW10" s="898"/>
      <c r="AX10" s="898"/>
      <c r="AY10" s="898"/>
      <c r="AZ10" s="898"/>
      <c r="BA10" s="898"/>
      <c r="BB10" s="898"/>
      <c r="BC10" s="898"/>
      <c r="BD10" s="898"/>
      <c r="BE10" s="898"/>
      <c r="BF10" s="898"/>
      <c r="BG10" s="898"/>
      <c r="BH10" s="898"/>
      <c r="BI10" s="898"/>
      <c r="BJ10" s="898"/>
      <c r="BK10" s="898"/>
      <c r="BL10" s="898"/>
      <c r="BM10" s="898"/>
      <c r="BN10" s="898"/>
      <c r="BO10" s="898"/>
      <c r="BP10" s="898"/>
      <c r="BQ10" s="19">
        <f>IF(Z10&gt;0,1,0)</f>
        <v>1</v>
      </c>
    </row>
    <row r="11" spans="1:74" x14ac:dyDescent="0.25">
      <c r="A11" s="544">
        <f>SUBTOTAL(9,$BQ$9:BQ11)</f>
        <v>2</v>
      </c>
      <c r="B11" s="546" t="s">
        <v>994</v>
      </c>
      <c r="C11" s="896" t="s">
        <v>332</v>
      </c>
      <c r="D11" s="896"/>
      <c r="E11" s="896"/>
      <c r="F11" s="896"/>
      <c r="G11" s="896"/>
      <c r="H11" s="896"/>
      <c r="I11" s="896"/>
      <c r="J11" s="896"/>
      <c r="K11" s="896"/>
      <c r="L11" s="896"/>
      <c r="M11" s="896"/>
      <c r="N11" s="896"/>
      <c r="O11" s="896"/>
      <c r="P11" s="896"/>
      <c r="Q11" s="896"/>
      <c r="R11" s="896"/>
      <c r="S11" s="896"/>
      <c r="T11" s="896"/>
      <c r="U11" s="896"/>
      <c r="V11" s="896"/>
      <c r="W11" s="896"/>
      <c r="X11" s="896"/>
      <c r="Y11" s="896"/>
      <c r="Z11" s="897">
        <v>3</v>
      </c>
      <c r="AA11" s="897"/>
      <c r="AB11" s="897"/>
      <c r="AC11" s="897"/>
      <c r="AD11" s="897"/>
      <c r="AE11" s="897"/>
      <c r="AF11" s="897"/>
      <c r="AG11" s="897"/>
      <c r="AH11" s="897"/>
      <c r="AI11" s="897"/>
      <c r="AJ11" s="897"/>
      <c r="AK11" s="897"/>
      <c r="AL11" s="897"/>
      <c r="AM11" s="897"/>
      <c r="AN11" s="897"/>
      <c r="AO11" s="897"/>
      <c r="AP11" s="897"/>
      <c r="AQ11" s="898"/>
      <c r="AR11" s="898"/>
      <c r="AS11" s="898"/>
      <c r="AT11" s="898"/>
      <c r="AU11" s="898"/>
      <c r="AV11" s="898"/>
      <c r="AW11" s="898"/>
      <c r="AX11" s="898"/>
      <c r="AY11" s="898"/>
      <c r="AZ11" s="898"/>
      <c r="BA11" s="898"/>
      <c r="BB11" s="898"/>
      <c r="BC11" s="898"/>
      <c r="BD11" s="898"/>
      <c r="BE11" s="898"/>
      <c r="BF11" s="898"/>
      <c r="BG11" s="898"/>
      <c r="BH11" s="898"/>
      <c r="BI11" s="898"/>
      <c r="BJ11" s="898"/>
      <c r="BK11" s="898"/>
      <c r="BL11" s="898"/>
      <c r="BM11" s="898"/>
      <c r="BN11" s="898"/>
      <c r="BO11" s="898"/>
      <c r="BP11" s="898"/>
      <c r="BQ11" s="19">
        <f t="shared" ref="BQ11:BQ54" si="0">IF(Z11&gt;0,1,0)</f>
        <v>1</v>
      </c>
    </row>
    <row r="12" spans="1:74" ht="26.4" x14ac:dyDescent="0.25">
      <c r="A12" s="544">
        <f>SUBTOTAL(9,$BQ$9:BQ12)</f>
        <v>3</v>
      </c>
      <c r="B12" s="546" t="s">
        <v>94</v>
      </c>
      <c r="C12" s="896" t="s">
        <v>55</v>
      </c>
      <c r="D12" s="896"/>
      <c r="E12" s="896"/>
      <c r="F12" s="896"/>
      <c r="G12" s="896"/>
      <c r="H12" s="896"/>
      <c r="I12" s="896"/>
      <c r="J12" s="896"/>
      <c r="K12" s="896"/>
      <c r="L12" s="896"/>
      <c r="M12" s="896"/>
      <c r="N12" s="896"/>
      <c r="O12" s="896"/>
      <c r="P12" s="896"/>
      <c r="Q12" s="896"/>
      <c r="R12" s="896"/>
      <c r="S12" s="896"/>
      <c r="T12" s="896"/>
      <c r="U12" s="896"/>
      <c r="V12" s="896"/>
      <c r="W12" s="896"/>
      <c r="X12" s="896"/>
      <c r="Y12" s="896"/>
      <c r="Z12" s="897">
        <v>1</v>
      </c>
      <c r="AA12" s="897"/>
      <c r="AB12" s="897"/>
      <c r="AC12" s="897"/>
      <c r="AD12" s="897"/>
      <c r="AE12" s="897"/>
      <c r="AF12" s="897"/>
      <c r="AG12" s="897"/>
      <c r="AH12" s="897"/>
      <c r="AI12" s="897"/>
      <c r="AJ12" s="897"/>
      <c r="AK12" s="897"/>
      <c r="AL12" s="897"/>
      <c r="AM12" s="897"/>
      <c r="AN12" s="897"/>
      <c r="AO12" s="897"/>
      <c r="AP12" s="897"/>
      <c r="AQ12" s="898"/>
      <c r="AR12" s="898"/>
      <c r="AS12" s="898"/>
      <c r="AT12" s="898"/>
      <c r="AU12" s="898"/>
      <c r="AV12" s="898"/>
      <c r="AW12" s="898"/>
      <c r="AX12" s="898"/>
      <c r="AY12" s="898"/>
      <c r="AZ12" s="898"/>
      <c r="BA12" s="898"/>
      <c r="BB12" s="898"/>
      <c r="BC12" s="898"/>
      <c r="BD12" s="898"/>
      <c r="BE12" s="898"/>
      <c r="BF12" s="898"/>
      <c r="BG12" s="898"/>
      <c r="BH12" s="898"/>
      <c r="BI12" s="898"/>
      <c r="BJ12" s="898"/>
      <c r="BK12" s="898"/>
      <c r="BL12" s="898"/>
      <c r="BM12" s="898"/>
      <c r="BN12" s="898"/>
      <c r="BO12" s="898"/>
      <c r="BP12" s="898"/>
      <c r="BQ12" s="19">
        <f t="shared" si="0"/>
        <v>1</v>
      </c>
    </row>
    <row r="13" spans="1:74" hidden="1" x14ac:dyDescent="0.25">
      <c r="A13" s="544">
        <f>SUBTOTAL(9,$BQ$9:BQ13)</f>
        <v>3</v>
      </c>
      <c r="B13" s="546" t="s">
        <v>1158</v>
      </c>
      <c r="C13" s="896" t="s">
        <v>332</v>
      </c>
      <c r="D13" s="896"/>
      <c r="E13" s="896"/>
      <c r="F13" s="896"/>
      <c r="G13" s="896"/>
      <c r="H13" s="896"/>
      <c r="I13" s="896"/>
      <c r="J13" s="896"/>
      <c r="K13" s="896"/>
      <c r="L13" s="896"/>
      <c r="M13" s="896"/>
      <c r="N13" s="896"/>
      <c r="O13" s="896"/>
      <c r="P13" s="896"/>
      <c r="Q13" s="896"/>
      <c r="R13" s="896"/>
      <c r="S13" s="896"/>
      <c r="T13" s="896"/>
      <c r="U13" s="896"/>
      <c r="V13" s="896"/>
      <c r="W13" s="896"/>
      <c r="X13" s="896"/>
      <c r="Y13" s="896"/>
      <c r="Z13" s="897">
        <v>0</v>
      </c>
      <c r="AA13" s="897"/>
      <c r="AB13" s="897"/>
      <c r="AC13" s="897"/>
      <c r="AD13" s="897"/>
      <c r="AE13" s="897"/>
      <c r="AF13" s="897"/>
      <c r="AG13" s="897"/>
      <c r="AH13" s="897"/>
      <c r="AI13" s="897"/>
      <c r="AJ13" s="897"/>
      <c r="AK13" s="897"/>
      <c r="AL13" s="897"/>
      <c r="AM13" s="897"/>
      <c r="AN13" s="897"/>
      <c r="AO13" s="897"/>
      <c r="AP13" s="897"/>
      <c r="AQ13" s="898"/>
      <c r="AR13" s="898"/>
      <c r="AS13" s="898"/>
      <c r="AT13" s="898"/>
      <c r="AU13" s="898"/>
      <c r="AV13" s="898"/>
      <c r="AW13" s="898"/>
      <c r="AX13" s="898"/>
      <c r="AY13" s="898"/>
      <c r="AZ13" s="898"/>
      <c r="BA13" s="898"/>
      <c r="BB13" s="898"/>
      <c r="BC13" s="898"/>
      <c r="BD13" s="898"/>
      <c r="BE13" s="898"/>
      <c r="BF13" s="898"/>
      <c r="BG13" s="898"/>
      <c r="BH13" s="898"/>
      <c r="BI13" s="898"/>
      <c r="BJ13" s="898"/>
      <c r="BK13" s="898"/>
      <c r="BL13" s="898"/>
      <c r="BM13" s="898"/>
      <c r="BN13" s="898"/>
      <c r="BO13" s="898"/>
      <c r="BP13" s="898"/>
      <c r="BQ13" s="19">
        <f t="shared" si="0"/>
        <v>0</v>
      </c>
    </row>
    <row r="14" spans="1:74" x14ac:dyDescent="0.25">
      <c r="A14" s="544">
        <f>SUBTOTAL(9,$BQ$9:BQ14)</f>
        <v>4</v>
      </c>
      <c r="B14" s="546" t="s">
        <v>95</v>
      </c>
      <c r="C14" s="896" t="s">
        <v>30</v>
      </c>
      <c r="D14" s="896"/>
      <c r="E14" s="896"/>
      <c r="F14" s="896"/>
      <c r="G14" s="896"/>
      <c r="H14" s="896"/>
      <c r="I14" s="896"/>
      <c r="J14" s="896"/>
      <c r="K14" s="896"/>
      <c r="L14" s="896"/>
      <c r="M14" s="896"/>
      <c r="N14" s="896"/>
      <c r="O14" s="896"/>
      <c r="P14" s="896"/>
      <c r="Q14" s="896"/>
      <c r="R14" s="896"/>
      <c r="S14" s="896"/>
      <c r="T14" s="896"/>
      <c r="U14" s="896"/>
      <c r="V14" s="896"/>
      <c r="W14" s="896"/>
      <c r="X14" s="896"/>
      <c r="Y14" s="896"/>
      <c r="Z14" s="897">
        <v>1</v>
      </c>
      <c r="AA14" s="897"/>
      <c r="AB14" s="897"/>
      <c r="AC14" s="897"/>
      <c r="AD14" s="897"/>
      <c r="AE14" s="897"/>
      <c r="AF14" s="897"/>
      <c r="AG14" s="897"/>
      <c r="AH14" s="897"/>
      <c r="AI14" s="897"/>
      <c r="AJ14" s="897"/>
      <c r="AK14" s="897"/>
      <c r="AL14" s="897"/>
      <c r="AM14" s="897"/>
      <c r="AN14" s="897"/>
      <c r="AO14" s="897"/>
      <c r="AP14" s="897"/>
      <c r="AQ14" s="898"/>
      <c r="AR14" s="898"/>
      <c r="AS14" s="898"/>
      <c r="AT14" s="898"/>
      <c r="AU14" s="898"/>
      <c r="AV14" s="898"/>
      <c r="AW14" s="898"/>
      <c r="AX14" s="898"/>
      <c r="AY14" s="898"/>
      <c r="AZ14" s="898"/>
      <c r="BA14" s="898"/>
      <c r="BB14" s="898"/>
      <c r="BC14" s="898"/>
      <c r="BD14" s="898"/>
      <c r="BE14" s="898"/>
      <c r="BF14" s="898"/>
      <c r="BG14" s="898"/>
      <c r="BH14" s="898"/>
      <c r="BI14" s="898"/>
      <c r="BJ14" s="898"/>
      <c r="BK14" s="898"/>
      <c r="BL14" s="898"/>
      <c r="BM14" s="898"/>
      <c r="BN14" s="898"/>
      <c r="BO14" s="898"/>
      <c r="BP14" s="898"/>
      <c r="BQ14" s="19">
        <f t="shared" si="0"/>
        <v>1</v>
      </c>
    </row>
    <row r="15" spans="1:74" ht="26.4" x14ac:dyDescent="0.25">
      <c r="A15" s="544">
        <f>SUBTOTAL(9,$BQ$9:BQ15)</f>
        <v>5</v>
      </c>
      <c r="B15" s="546" t="s">
        <v>63</v>
      </c>
      <c r="C15" s="896" t="s">
        <v>57</v>
      </c>
      <c r="D15" s="896"/>
      <c r="E15" s="896"/>
      <c r="F15" s="896"/>
      <c r="G15" s="896"/>
      <c r="H15" s="896"/>
      <c r="I15" s="896"/>
      <c r="J15" s="896"/>
      <c r="K15" s="896"/>
      <c r="L15" s="896"/>
      <c r="M15" s="896"/>
      <c r="N15" s="896"/>
      <c r="O15" s="896"/>
      <c r="P15" s="896"/>
      <c r="Q15" s="896"/>
      <c r="R15" s="896"/>
      <c r="S15" s="896"/>
      <c r="T15" s="896"/>
      <c r="U15" s="896"/>
      <c r="V15" s="896"/>
      <c r="W15" s="896"/>
      <c r="X15" s="896"/>
      <c r="Y15" s="896"/>
      <c r="Z15" s="897">
        <v>1</v>
      </c>
      <c r="AA15" s="897"/>
      <c r="AB15" s="897"/>
      <c r="AC15" s="897"/>
      <c r="AD15" s="897"/>
      <c r="AE15" s="897"/>
      <c r="AF15" s="897"/>
      <c r="AG15" s="897"/>
      <c r="AH15" s="897"/>
      <c r="AI15" s="897"/>
      <c r="AJ15" s="897"/>
      <c r="AK15" s="897"/>
      <c r="AL15" s="897"/>
      <c r="AM15" s="897"/>
      <c r="AN15" s="897"/>
      <c r="AO15" s="897"/>
      <c r="AP15" s="897"/>
      <c r="AQ15" s="898"/>
      <c r="AR15" s="898"/>
      <c r="AS15" s="898"/>
      <c r="AT15" s="898"/>
      <c r="AU15" s="898"/>
      <c r="AV15" s="898"/>
      <c r="AW15" s="898"/>
      <c r="AX15" s="898"/>
      <c r="AY15" s="898"/>
      <c r="AZ15" s="898"/>
      <c r="BA15" s="898"/>
      <c r="BB15" s="898"/>
      <c r="BC15" s="898"/>
      <c r="BD15" s="898"/>
      <c r="BE15" s="898"/>
      <c r="BF15" s="898"/>
      <c r="BG15" s="898"/>
      <c r="BH15" s="898"/>
      <c r="BI15" s="898"/>
      <c r="BJ15" s="898"/>
      <c r="BK15" s="898"/>
      <c r="BL15" s="898"/>
      <c r="BM15" s="898"/>
      <c r="BN15" s="898"/>
      <c r="BO15" s="898"/>
      <c r="BP15" s="898"/>
      <c r="BQ15" s="19">
        <f t="shared" si="0"/>
        <v>1</v>
      </c>
    </row>
    <row r="16" spans="1:74" x14ac:dyDescent="0.25">
      <c r="A16" s="544">
        <f>SUBTOTAL(9,$BQ$9:BQ16)</f>
        <v>6</v>
      </c>
      <c r="B16" s="546" t="s">
        <v>62</v>
      </c>
      <c r="C16" s="896" t="s">
        <v>58</v>
      </c>
      <c r="D16" s="896"/>
      <c r="E16" s="896"/>
      <c r="F16" s="896"/>
      <c r="G16" s="896"/>
      <c r="H16" s="896"/>
      <c r="I16" s="896"/>
      <c r="J16" s="896"/>
      <c r="K16" s="896"/>
      <c r="L16" s="896"/>
      <c r="M16" s="896"/>
      <c r="N16" s="896"/>
      <c r="O16" s="896"/>
      <c r="P16" s="896"/>
      <c r="Q16" s="896"/>
      <c r="R16" s="896"/>
      <c r="S16" s="896"/>
      <c r="T16" s="896"/>
      <c r="U16" s="896"/>
      <c r="V16" s="896"/>
      <c r="W16" s="896"/>
      <c r="X16" s="896"/>
      <c r="Y16" s="896"/>
      <c r="Z16" s="897">
        <v>1</v>
      </c>
      <c r="AA16" s="897"/>
      <c r="AB16" s="897"/>
      <c r="AC16" s="897"/>
      <c r="AD16" s="897"/>
      <c r="AE16" s="897"/>
      <c r="AF16" s="897"/>
      <c r="AG16" s="897"/>
      <c r="AH16" s="897"/>
      <c r="AI16" s="897"/>
      <c r="AJ16" s="897"/>
      <c r="AK16" s="897"/>
      <c r="AL16" s="897"/>
      <c r="AM16" s="897"/>
      <c r="AN16" s="897"/>
      <c r="AO16" s="897"/>
      <c r="AP16" s="897"/>
      <c r="AQ16" s="898"/>
      <c r="AR16" s="898"/>
      <c r="AS16" s="898"/>
      <c r="AT16" s="898"/>
      <c r="AU16" s="898"/>
      <c r="AV16" s="898"/>
      <c r="AW16" s="898"/>
      <c r="AX16" s="898"/>
      <c r="AY16" s="898"/>
      <c r="AZ16" s="898"/>
      <c r="BA16" s="898"/>
      <c r="BB16" s="898"/>
      <c r="BC16" s="898"/>
      <c r="BD16" s="898"/>
      <c r="BE16" s="898"/>
      <c r="BF16" s="898"/>
      <c r="BG16" s="898"/>
      <c r="BH16" s="898"/>
      <c r="BI16" s="898"/>
      <c r="BJ16" s="898"/>
      <c r="BK16" s="898"/>
      <c r="BL16" s="898"/>
      <c r="BM16" s="898"/>
      <c r="BN16" s="898"/>
      <c r="BO16" s="898"/>
      <c r="BP16" s="898"/>
      <c r="BQ16" s="19">
        <f t="shared" si="0"/>
        <v>1</v>
      </c>
    </row>
    <row r="17" spans="1:69" hidden="1" x14ac:dyDescent="0.25">
      <c r="A17" s="544">
        <f>SUBTOTAL(9,$BQ$9:BQ17)</f>
        <v>6</v>
      </c>
      <c r="B17" s="546" t="s">
        <v>513</v>
      </c>
      <c r="C17" s="896" t="s">
        <v>58</v>
      </c>
      <c r="D17" s="896"/>
      <c r="E17" s="896"/>
      <c r="F17" s="896"/>
      <c r="G17" s="896"/>
      <c r="H17" s="896"/>
      <c r="I17" s="896"/>
      <c r="J17" s="896"/>
      <c r="K17" s="896"/>
      <c r="L17" s="896"/>
      <c r="M17" s="896"/>
      <c r="N17" s="896"/>
      <c r="O17" s="896"/>
      <c r="P17" s="896"/>
      <c r="Q17" s="896"/>
      <c r="R17" s="896"/>
      <c r="S17" s="896"/>
      <c r="T17" s="896"/>
      <c r="U17" s="896"/>
      <c r="V17" s="896"/>
      <c r="W17" s="896"/>
      <c r="X17" s="896"/>
      <c r="Y17" s="896"/>
      <c r="Z17" s="897">
        <v>0</v>
      </c>
      <c r="AA17" s="897"/>
      <c r="AB17" s="897"/>
      <c r="AC17" s="897"/>
      <c r="AD17" s="897"/>
      <c r="AE17" s="897"/>
      <c r="AF17" s="897"/>
      <c r="AG17" s="897"/>
      <c r="AH17" s="897"/>
      <c r="AI17" s="897"/>
      <c r="AJ17" s="897"/>
      <c r="AK17" s="897"/>
      <c r="AL17" s="897"/>
      <c r="AM17" s="897"/>
      <c r="AN17" s="897"/>
      <c r="AO17" s="897"/>
      <c r="AP17" s="897"/>
      <c r="AQ17" s="898"/>
      <c r="AR17" s="898"/>
      <c r="AS17" s="898"/>
      <c r="AT17" s="898"/>
      <c r="AU17" s="898"/>
      <c r="AV17" s="898"/>
      <c r="AW17" s="898"/>
      <c r="AX17" s="898"/>
      <c r="AY17" s="898"/>
      <c r="AZ17" s="898"/>
      <c r="BA17" s="898"/>
      <c r="BB17" s="898"/>
      <c r="BC17" s="898"/>
      <c r="BD17" s="898"/>
      <c r="BE17" s="898"/>
      <c r="BF17" s="898"/>
      <c r="BG17" s="898"/>
      <c r="BH17" s="898"/>
      <c r="BI17" s="898"/>
      <c r="BJ17" s="898"/>
      <c r="BK17" s="898"/>
      <c r="BL17" s="898"/>
      <c r="BM17" s="898"/>
      <c r="BN17" s="898"/>
      <c r="BO17" s="898"/>
      <c r="BP17" s="898"/>
      <c r="BQ17" s="19">
        <f t="shared" si="0"/>
        <v>0</v>
      </c>
    </row>
    <row r="18" spans="1:69" ht="39.6" x14ac:dyDescent="0.25">
      <c r="A18" s="544">
        <f>SUBTOTAL(9,$BQ$9:BQ18)</f>
        <v>7</v>
      </c>
      <c r="B18" s="546" t="s">
        <v>1159</v>
      </c>
      <c r="C18" s="896" t="s">
        <v>452</v>
      </c>
      <c r="D18" s="896"/>
      <c r="E18" s="896"/>
      <c r="F18" s="896"/>
      <c r="G18" s="896"/>
      <c r="H18" s="896"/>
      <c r="I18" s="896"/>
      <c r="J18" s="896"/>
      <c r="K18" s="896"/>
      <c r="L18" s="896"/>
      <c r="M18" s="896"/>
      <c r="N18" s="896"/>
      <c r="O18" s="896"/>
      <c r="P18" s="896"/>
      <c r="Q18" s="896"/>
      <c r="R18" s="896"/>
      <c r="S18" s="896"/>
      <c r="T18" s="896"/>
      <c r="U18" s="896"/>
      <c r="V18" s="896"/>
      <c r="W18" s="896"/>
      <c r="X18" s="896"/>
      <c r="Y18" s="896"/>
      <c r="Z18" s="897">
        <v>1</v>
      </c>
      <c r="AA18" s="897"/>
      <c r="AB18" s="897"/>
      <c r="AC18" s="897"/>
      <c r="AD18" s="897"/>
      <c r="AE18" s="897"/>
      <c r="AF18" s="897"/>
      <c r="AG18" s="897"/>
      <c r="AH18" s="897"/>
      <c r="AI18" s="897"/>
      <c r="AJ18" s="897"/>
      <c r="AK18" s="897"/>
      <c r="AL18" s="897"/>
      <c r="AM18" s="897"/>
      <c r="AN18" s="897"/>
      <c r="AO18" s="897"/>
      <c r="AP18" s="897"/>
      <c r="AQ18" s="898"/>
      <c r="AR18" s="898"/>
      <c r="AS18" s="898"/>
      <c r="AT18" s="898"/>
      <c r="AU18" s="898"/>
      <c r="AV18" s="898"/>
      <c r="AW18" s="898"/>
      <c r="AX18" s="898"/>
      <c r="AY18" s="898"/>
      <c r="AZ18" s="898"/>
      <c r="BA18" s="898"/>
      <c r="BB18" s="898"/>
      <c r="BC18" s="898"/>
      <c r="BD18" s="898"/>
      <c r="BE18" s="898"/>
      <c r="BF18" s="898"/>
      <c r="BG18" s="898"/>
      <c r="BH18" s="898"/>
      <c r="BI18" s="898"/>
      <c r="BJ18" s="898"/>
      <c r="BK18" s="898"/>
      <c r="BL18" s="898"/>
      <c r="BM18" s="898"/>
      <c r="BN18" s="898"/>
      <c r="BO18" s="898"/>
      <c r="BP18" s="898"/>
      <c r="BQ18" s="19">
        <f t="shared" si="0"/>
        <v>1</v>
      </c>
    </row>
    <row r="19" spans="1:69" hidden="1" x14ac:dyDescent="0.25">
      <c r="A19" s="544">
        <f>SUBTOTAL(9,$BQ$9:BQ19)</f>
        <v>7</v>
      </c>
      <c r="B19" s="546" t="s">
        <v>1160</v>
      </c>
      <c r="C19" s="896" t="s">
        <v>168</v>
      </c>
      <c r="D19" s="896"/>
      <c r="E19" s="896"/>
      <c r="F19" s="896"/>
      <c r="G19" s="896"/>
      <c r="H19" s="896"/>
      <c r="I19" s="896"/>
      <c r="J19" s="896"/>
      <c r="K19" s="896"/>
      <c r="L19" s="896"/>
      <c r="M19" s="896"/>
      <c r="N19" s="896"/>
      <c r="O19" s="896"/>
      <c r="P19" s="896"/>
      <c r="Q19" s="896"/>
      <c r="R19" s="896"/>
      <c r="S19" s="896"/>
      <c r="T19" s="896"/>
      <c r="U19" s="896"/>
      <c r="V19" s="896"/>
      <c r="W19" s="896"/>
      <c r="X19" s="896"/>
      <c r="Y19" s="896"/>
      <c r="Z19" s="897">
        <v>0</v>
      </c>
      <c r="AA19" s="897"/>
      <c r="AB19" s="897"/>
      <c r="AC19" s="897"/>
      <c r="AD19" s="897"/>
      <c r="AE19" s="897"/>
      <c r="AF19" s="897"/>
      <c r="AG19" s="897"/>
      <c r="AH19" s="897"/>
      <c r="AI19" s="897"/>
      <c r="AJ19" s="897"/>
      <c r="AK19" s="897"/>
      <c r="AL19" s="897"/>
      <c r="AM19" s="897"/>
      <c r="AN19" s="897"/>
      <c r="AO19" s="897"/>
      <c r="AP19" s="897"/>
      <c r="AQ19" s="898"/>
      <c r="AR19" s="898"/>
      <c r="AS19" s="898"/>
      <c r="AT19" s="898"/>
      <c r="AU19" s="898"/>
      <c r="AV19" s="898"/>
      <c r="AW19" s="898"/>
      <c r="AX19" s="898"/>
      <c r="AY19" s="898"/>
      <c r="AZ19" s="898"/>
      <c r="BA19" s="898"/>
      <c r="BB19" s="898"/>
      <c r="BC19" s="898"/>
      <c r="BD19" s="898"/>
      <c r="BE19" s="898"/>
      <c r="BF19" s="898"/>
      <c r="BG19" s="898"/>
      <c r="BH19" s="898"/>
      <c r="BI19" s="898"/>
      <c r="BJ19" s="898"/>
      <c r="BK19" s="898"/>
      <c r="BL19" s="898"/>
      <c r="BM19" s="898"/>
      <c r="BN19" s="898"/>
      <c r="BO19" s="898"/>
      <c r="BP19" s="898"/>
      <c r="BQ19" s="19">
        <f t="shared" si="0"/>
        <v>0</v>
      </c>
    </row>
    <row r="20" spans="1:69" ht="26.4" x14ac:dyDescent="0.25">
      <c r="A20" s="544">
        <f>SUBTOTAL(9,$BQ$9:BQ20)</f>
        <v>8</v>
      </c>
      <c r="B20" s="546" t="s">
        <v>438</v>
      </c>
      <c r="C20" s="896" t="s">
        <v>173</v>
      </c>
      <c r="D20" s="896"/>
      <c r="E20" s="896"/>
      <c r="F20" s="896"/>
      <c r="G20" s="896"/>
      <c r="H20" s="896"/>
      <c r="I20" s="896"/>
      <c r="J20" s="896"/>
      <c r="K20" s="896"/>
      <c r="L20" s="896"/>
      <c r="M20" s="896"/>
      <c r="N20" s="896"/>
      <c r="O20" s="896"/>
      <c r="P20" s="896"/>
      <c r="Q20" s="896"/>
      <c r="R20" s="896"/>
      <c r="S20" s="896"/>
      <c r="T20" s="896"/>
      <c r="U20" s="896"/>
      <c r="V20" s="896"/>
      <c r="W20" s="896"/>
      <c r="X20" s="896"/>
      <c r="Y20" s="896"/>
      <c r="Z20" s="897">
        <v>1</v>
      </c>
      <c r="AA20" s="897"/>
      <c r="AB20" s="897"/>
      <c r="AC20" s="897"/>
      <c r="AD20" s="897"/>
      <c r="AE20" s="897"/>
      <c r="AF20" s="897"/>
      <c r="AG20" s="897"/>
      <c r="AH20" s="897"/>
      <c r="AI20" s="897"/>
      <c r="AJ20" s="897"/>
      <c r="AK20" s="897"/>
      <c r="AL20" s="897"/>
      <c r="AM20" s="897"/>
      <c r="AN20" s="897"/>
      <c r="AO20" s="897"/>
      <c r="AP20" s="897"/>
      <c r="AQ20" s="898"/>
      <c r="AR20" s="898"/>
      <c r="AS20" s="898"/>
      <c r="AT20" s="898"/>
      <c r="AU20" s="898"/>
      <c r="AV20" s="898"/>
      <c r="AW20" s="898"/>
      <c r="AX20" s="898"/>
      <c r="AY20" s="898"/>
      <c r="AZ20" s="898"/>
      <c r="BA20" s="898"/>
      <c r="BB20" s="898"/>
      <c r="BC20" s="898"/>
      <c r="BD20" s="898"/>
      <c r="BE20" s="898"/>
      <c r="BF20" s="898"/>
      <c r="BG20" s="898"/>
      <c r="BH20" s="898"/>
      <c r="BI20" s="898"/>
      <c r="BJ20" s="898"/>
      <c r="BK20" s="898"/>
      <c r="BL20" s="898"/>
      <c r="BM20" s="898"/>
      <c r="BN20" s="898"/>
      <c r="BO20" s="898"/>
      <c r="BP20" s="898"/>
      <c r="BQ20" s="19">
        <f t="shared" si="0"/>
        <v>1</v>
      </c>
    </row>
    <row r="21" spans="1:69" ht="26.4" hidden="1" x14ac:dyDescent="0.25">
      <c r="A21" s="544">
        <f>SUBTOTAL(9,$BQ$9:BQ21)</f>
        <v>8</v>
      </c>
      <c r="B21" s="546" t="s">
        <v>695</v>
      </c>
      <c r="C21" s="899" t="s">
        <v>696</v>
      </c>
      <c r="D21" s="899"/>
      <c r="E21" s="899"/>
      <c r="F21" s="899"/>
      <c r="G21" s="899"/>
      <c r="H21" s="899"/>
      <c r="I21" s="899"/>
      <c r="J21" s="899"/>
      <c r="K21" s="899"/>
      <c r="L21" s="899"/>
      <c r="M21" s="899"/>
      <c r="N21" s="899"/>
      <c r="O21" s="899"/>
      <c r="P21" s="899"/>
      <c r="Q21" s="899"/>
      <c r="R21" s="899"/>
      <c r="S21" s="899"/>
      <c r="T21" s="899"/>
      <c r="U21" s="899"/>
      <c r="V21" s="899"/>
      <c r="W21" s="899"/>
      <c r="X21" s="899"/>
      <c r="Y21" s="899"/>
      <c r="Z21" s="897">
        <v>0</v>
      </c>
      <c r="AA21" s="897"/>
      <c r="AB21" s="897"/>
      <c r="AC21" s="897"/>
      <c r="AD21" s="897"/>
      <c r="AE21" s="897"/>
      <c r="AF21" s="897"/>
      <c r="AG21" s="897"/>
      <c r="AH21" s="897"/>
      <c r="AI21" s="897"/>
      <c r="AJ21" s="897"/>
      <c r="AK21" s="897"/>
      <c r="AL21" s="897"/>
      <c r="AM21" s="897"/>
      <c r="AN21" s="897"/>
      <c r="AO21" s="897"/>
      <c r="AP21" s="897"/>
      <c r="AQ21" s="897"/>
      <c r="AR21" s="897"/>
      <c r="AS21" s="897"/>
      <c r="AT21" s="897"/>
      <c r="AU21" s="897"/>
      <c r="AV21" s="897"/>
      <c r="AW21" s="897"/>
      <c r="AX21" s="897"/>
      <c r="AY21" s="897"/>
      <c r="AZ21" s="897"/>
      <c r="BA21" s="897"/>
      <c r="BB21" s="897"/>
      <c r="BC21" s="897"/>
      <c r="BD21" s="897"/>
      <c r="BE21" s="897"/>
      <c r="BF21" s="897"/>
      <c r="BG21" s="897"/>
      <c r="BH21" s="897"/>
      <c r="BI21" s="897"/>
      <c r="BJ21" s="897"/>
      <c r="BK21" s="897"/>
      <c r="BL21" s="897"/>
      <c r="BM21" s="897"/>
      <c r="BN21" s="897"/>
      <c r="BO21" s="897"/>
      <c r="BP21" s="897"/>
      <c r="BQ21" s="19">
        <f t="shared" si="0"/>
        <v>0</v>
      </c>
    </row>
    <row r="22" spans="1:69" ht="52.8" hidden="1" x14ac:dyDescent="0.25">
      <c r="A22" s="544">
        <f>SUBTOTAL(9,$BQ$9:BQ22)</f>
        <v>8</v>
      </c>
      <c r="B22" s="546" t="s">
        <v>514</v>
      </c>
      <c r="C22" s="896" t="s">
        <v>376</v>
      </c>
      <c r="D22" s="896"/>
      <c r="E22" s="896"/>
      <c r="F22" s="896"/>
      <c r="G22" s="896"/>
      <c r="H22" s="896"/>
      <c r="I22" s="896"/>
      <c r="J22" s="896"/>
      <c r="K22" s="896"/>
      <c r="L22" s="896"/>
      <c r="M22" s="896"/>
      <c r="N22" s="896"/>
      <c r="O22" s="896"/>
      <c r="P22" s="896"/>
      <c r="Q22" s="896"/>
      <c r="R22" s="896"/>
      <c r="S22" s="896"/>
      <c r="T22" s="896"/>
      <c r="U22" s="896"/>
      <c r="V22" s="896"/>
      <c r="W22" s="896"/>
      <c r="X22" s="896"/>
      <c r="Y22" s="896"/>
      <c r="Z22" s="897">
        <v>0</v>
      </c>
      <c r="AA22" s="897"/>
      <c r="AB22" s="897"/>
      <c r="AC22" s="897"/>
      <c r="AD22" s="897"/>
      <c r="AE22" s="897"/>
      <c r="AF22" s="897"/>
      <c r="AG22" s="897"/>
      <c r="AH22" s="897"/>
      <c r="AI22" s="897"/>
      <c r="AJ22" s="897"/>
      <c r="AK22" s="897"/>
      <c r="AL22" s="897"/>
      <c r="AM22" s="897"/>
      <c r="AN22" s="897"/>
      <c r="AO22" s="897"/>
      <c r="AP22" s="897"/>
      <c r="AQ22" s="898"/>
      <c r="AR22" s="898"/>
      <c r="AS22" s="898"/>
      <c r="AT22" s="898"/>
      <c r="AU22" s="898"/>
      <c r="AV22" s="898"/>
      <c r="AW22" s="898"/>
      <c r="AX22" s="898"/>
      <c r="AY22" s="898"/>
      <c r="AZ22" s="898"/>
      <c r="BA22" s="898"/>
      <c r="BB22" s="898"/>
      <c r="BC22" s="898"/>
      <c r="BD22" s="898"/>
      <c r="BE22" s="898"/>
      <c r="BF22" s="898"/>
      <c r="BG22" s="898"/>
      <c r="BH22" s="898"/>
      <c r="BI22" s="898"/>
      <c r="BJ22" s="898"/>
      <c r="BK22" s="898"/>
      <c r="BL22" s="898"/>
      <c r="BM22" s="898"/>
      <c r="BN22" s="898"/>
      <c r="BO22" s="898"/>
      <c r="BP22" s="898"/>
      <c r="BQ22" s="19">
        <f t="shared" si="0"/>
        <v>0</v>
      </c>
    </row>
    <row r="23" spans="1:69" ht="39.6" hidden="1" x14ac:dyDescent="0.25">
      <c r="A23" s="544">
        <f>SUBTOTAL(9,$BQ$9:BQ23)</f>
        <v>8</v>
      </c>
      <c r="B23" s="546" t="s">
        <v>1161</v>
      </c>
      <c r="C23" s="896" t="s">
        <v>594</v>
      </c>
      <c r="D23" s="896"/>
      <c r="E23" s="896"/>
      <c r="F23" s="896"/>
      <c r="G23" s="896"/>
      <c r="H23" s="896"/>
      <c r="I23" s="896"/>
      <c r="J23" s="896"/>
      <c r="K23" s="896"/>
      <c r="L23" s="896"/>
      <c r="M23" s="896"/>
      <c r="N23" s="896"/>
      <c r="O23" s="896"/>
      <c r="P23" s="896"/>
      <c r="Q23" s="896"/>
      <c r="R23" s="896"/>
      <c r="S23" s="896"/>
      <c r="T23" s="896"/>
      <c r="U23" s="896"/>
      <c r="V23" s="896"/>
      <c r="W23" s="896"/>
      <c r="X23" s="896"/>
      <c r="Y23" s="896"/>
      <c r="Z23" s="897">
        <v>0</v>
      </c>
      <c r="AA23" s="897"/>
      <c r="AB23" s="897"/>
      <c r="AC23" s="897"/>
      <c r="AD23" s="897"/>
      <c r="AE23" s="897"/>
      <c r="AF23" s="897"/>
      <c r="AG23" s="897"/>
      <c r="AH23" s="897"/>
      <c r="AI23" s="897"/>
      <c r="AJ23" s="897"/>
      <c r="AK23" s="897"/>
      <c r="AL23" s="897"/>
      <c r="AM23" s="897"/>
      <c r="AN23" s="897"/>
      <c r="AO23" s="897"/>
      <c r="AP23" s="897"/>
      <c r="AQ23" s="898"/>
      <c r="AR23" s="898"/>
      <c r="AS23" s="898"/>
      <c r="AT23" s="898"/>
      <c r="AU23" s="898"/>
      <c r="AV23" s="898"/>
      <c r="AW23" s="898"/>
      <c r="AX23" s="898"/>
      <c r="AY23" s="898"/>
      <c r="AZ23" s="898"/>
      <c r="BA23" s="898"/>
      <c r="BB23" s="898"/>
      <c r="BC23" s="898"/>
      <c r="BD23" s="898"/>
      <c r="BE23" s="898"/>
      <c r="BF23" s="898"/>
      <c r="BG23" s="898"/>
      <c r="BH23" s="898"/>
      <c r="BI23" s="898"/>
      <c r="BJ23" s="898"/>
      <c r="BK23" s="898"/>
      <c r="BL23" s="898"/>
      <c r="BM23" s="898"/>
      <c r="BN23" s="898"/>
      <c r="BO23" s="898"/>
      <c r="BP23" s="898"/>
      <c r="BQ23" s="19">
        <f t="shared" si="0"/>
        <v>0</v>
      </c>
    </row>
    <row r="24" spans="1:69" hidden="1" x14ac:dyDescent="0.25">
      <c r="A24" s="544">
        <f>SUBTOTAL(9,$BQ$9:BQ24)</f>
        <v>8</v>
      </c>
      <c r="B24" s="546" t="s">
        <v>595</v>
      </c>
      <c r="C24" s="896" t="s">
        <v>332</v>
      </c>
      <c r="D24" s="896"/>
      <c r="E24" s="896"/>
      <c r="F24" s="896"/>
      <c r="G24" s="896"/>
      <c r="H24" s="896"/>
      <c r="I24" s="896"/>
      <c r="J24" s="896"/>
      <c r="K24" s="896"/>
      <c r="L24" s="896"/>
      <c r="M24" s="896"/>
      <c r="N24" s="896"/>
      <c r="O24" s="896"/>
      <c r="P24" s="896"/>
      <c r="Q24" s="896"/>
      <c r="R24" s="896"/>
      <c r="S24" s="896"/>
      <c r="T24" s="896"/>
      <c r="U24" s="896"/>
      <c r="V24" s="896"/>
      <c r="W24" s="896"/>
      <c r="X24" s="896"/>
      <c r="Y24" s="896"/>
      <c r="Z24" s="897">
        <v>0</v>
      </c>
      <c r="AA24" s="897"/>
      <c r="AB24" s="897"/>
      <c r="AC24" s="897"/>
      <c r="AD24" s="897"/>
      <c r="AE24" s="897"/>
      <c r="AF24" s="897"/>
      <c r="AG24" s="897"/>
      <c r="AH24" s="897"/>
      <c r="AI24" s="897"/>
      <c r="AJ24" s="897"/>
      <c r="AK24" s="897"/>
      <c r="AL24" s="897"/>
      <c r="AM24" s="897"/>
      <c r="AN24" s="897"/>
      <c r="AO24" s="897"/>
      <c r="AP24" s="897"/>
      <c r="AQ24" s="898"/>
      <c r="AR24" s="898"/>
      <c r="AS24" s="898"/>
      <c r="AT24" s="898"/>
      <c r="AU24" s="898"/>
      <c r="AV24" s="898"/>
      <c r="AW24" s="898"/>
      <c r="AX24" s="898"/>
      <c r="AY24" s="898"/>
      <c r="AZ24" s="898"/>
      <c r="BA24" s="898"/>
      <c r="BB24" s="898"/>
      <c r="BC24" s="898"/>
      <c r="BD24" s="898"/>
      <c r="BE24" s="898"/>
      <c r="BF24" s="898"/>
      <c r="BG24" s="898"/>
      <c r="BH24" s="898"/>
      <c r="BI24" s="898"/>
      <c r="BJ24" s="898"/>
      <c r="BK24" s="898"/>
      <c r="BL24" s="898"/>
      <c r="BM24" s="898"/>
      <c r="BN24" s="898"/>
      <c r="BO24" s="898"/>
      <c r="BP24" s="898"/>
      <c r="BQ24" s="19">
        <f t="shared" si="0"/>
        <v>0</v>
      </c>
    </row>
    <row r="25" spans="1:69" ht="26.4" hidden="1" x14ac:dyDescent="0.25">
      <c r="A25" s="544">
        <f>SUBTOTAL(9,$BQ$9:BQ25)</f>
        <v>8</v>
      </c>
      <c r="B25" s="546" t="s">
        <v>925</v>
      </c>
      <c r="C25" s="896" t="s">
        <v>135</v>
      </c>
      <c r="D25" s="896"/>
      <c r="E25" s="896"/>
      <c r="F25" s="896"/>
      <c r="G25" s="896"/>
      <c r="H25" s="896"/>
      <c r="I25" s="896"/>
      <c r="J25" s="896"/>
      <c r="K25" s="896"/>
      <c r="L25" s="896"/>
      <c r="M25" s="896"/>
      <c r="N25" s="896"/>
      <c r="O25" s="896"/>
      <c r="P25" s="896"/>
      <c r="Q25" s="896"/>
      <c r="R25" s="896"/>
      <c r="S25" s="896"/>
      <c r="T25" s="896"/>
      <c r="U25" s="896"/>
      <c r="V25" s="896"/>
      <c r="W25" s="896"/>
      <c r="X25" s="896"/>
      <c r="Y25" s="896"/>
      <c r="Z25" s="897">
        <v>0</v>
      </c>
      <c r="AA25" s="897"/>
      <c r="AB25" s="897"/>
      <c r="AC25" s="897"/>
      <c r="AD25" s="897"/>
      <c r="AE25" s="897"/>
      <c r="AF25" s="897"/>
      <c r="AG25" s="897"/>
      <c r="AH25" s="897"/>
      <c r="AI25" s="897"/>
      <c r="AJ25" s="897"/>
      <c r="AK25" s="897"/>
      <c r="AL25" s="897"/>
      <c r="AM25" s="897"/>
      <c r="AN25" s="897"/>
      <c r="AO25" s="897"/>
      <c r="AP25" s="897"/>
      <c r="AQ25" s="898"/>
      <c r="AR25" s="898"/>
      <c r="AS25" s="898"/>
      <c r="AT25" s="898"/>
      <c r="AU25" s="898"/>
      <c r="AV25" s="898"/>
      <c r="AW25" s="898"/>
      <c r="AX25" s="898"/>
      <c r="AY25" s="898"/>
      <c r="AZ25" s="898"/>
      <c r="BA25" s="898"/>
      <c r="BB25" s="898"/>
      <c r="BC25" s="898"/>
      <c r="BD25" s="898"/>
      <c r="BE25" s="898"/>
      <c r="BF25" s="898"/>
      <c r="BG25" s="898"/>
      <c r="BH25" s="898"/>
      <c r="BI25" s="898"/>
      <c r="BJ25" s="898"/>
      <c r="BK25" s="898"/>
      <c r="BL25" s="898"/>
      <c r="BM25" s="898"/>
      <c r="BN25" s="898"/>
      <c r="BO25" s="898"/>
      <c r="BP25" s="898"/>
      <c r="BQ25" s="19">
        <f t="shared" si="0"/>
        <v>0</v>
      </c>
    </row>
    <row r="26" spans="1:69" ht="26.4" hidden="1" x14ac:dyDescent="0.25">
      <c r="A26" s="544">
        <f>SUBTOTAL(9,$BQ$9:BQ26)</f>
        <v>8</v>
      </c>
      <c r="B26" s="546" t="s">
        <v>926</v>
      </c>
      <c r="C26" s="896" t="s">
        <v>116</v>
      </c>
      <c r="D26" s="896"/>
      <c r="E26" s="896"/>
      <c r="F26" s="896"/>
      <c r="G26" s="896"/>
      <c r="H26" s="896"/>
      <c r="I26" s="896"/>
      <c r="J26" s="896"/>
      <c r="K26" s="896"/>
      <c r="L26" s="896"/>
      <c r="M26" s="896"/>
      <c r="N26" s="896"/>
      <c r="O26" s="896"/>
      <c r="P26" s="896"/>
      <c r="Q26" s="896"/>
      <c r="R26" s="896"/>
      <c r="S26" s="896"/>
      <c r="T26" s="896"/>
      <c r="U26" s="896"/>
      <c r="V26" s="896"/>
      <c r="W26" s="896"/>
      <c r="X26" s="896"/>
      <c r="Y26" s="896"/>
      <c r="Z26" s="897">
        <v>0</v>
      </c>
      <c r="AA26" s="897"/>
      <c r="AB26" s="897"/>
      <c r="AC26" s="897"/>
      <c r="AD26" s="897"/>
      <c r="AE26" s="897"/>
      <c r="AF26" s="897"/>
      <c r="AG26" s="897"/>
      <c r="AH26" s="897"/>
      <c r="AI26" s="897"/>
      <c r="AJ26" s="897"/>
      <c r="AK26" s="897"/>
      <c r="AL26" s="897"/>
      <c r="AM26" s="897"/>
      <c r="AN26" s="897"/>
      <c r="AO26" s="897"/>
      <c r="AP26" s="897"/>
      <c r="AQ26" s="898"/>
      <c r="AR26" s="898"/>
      <c r="AS26" s="898"/>
      <c r="AT26" s="898"/>
      <c r="AU26" s="898"/>
      <c r="AV26" s="898"/>
      <c r="AW26" s="898"/>
      <c r="AX26" s="898"/>
      <c r="AY26" s="898"/>
      <c r="AZ26" s="898"/>
      <c r="BA26" s="898"/>
      <c r="BB26" s="898"/>
      <c r="BC26" s="898"/>
      <c r="BD26" s="898"/>
      <c r="BE26" s="898"/>
      <c r="BF26" s="898"/>
      <c r="BG26" s="898"/>
      <c r="BH26" s="898"/>
      <c r="BI26" s="898"/>
      <c r="BJ26" s="898"/>
      <c r="BK26" s="898"/>
      <c r="BL26" s="898"/>
      <c r="BM26" s="898"/>
      <c r="BN26" s="898"/>
      <c r="BO26" s="898"/>
      <c r="BP26" s="898"/>
      <c r="BQ26" s="19">
        <f t="shared" si="0"/>
        <v>0</v>
      </c>
    </row>
    <row r="27" spans="1:69" ht="26.4" hidden="1" x14ac:dyDescent="0.25">
      <c r="A27" s="544">
        <f>SUBTOTAL(9,$BQ$9:BQ27)</f>
        <v>8</v>
      </c>
      <c r="B27" s="546" t="s">
        <v>927</v>
      </c>
      <c r="C27" s="896" t="s">
        <v>111</v>
      </c>
      <c r="D27" s="896"/>
      <c r="E27" s="896"/>
      <c r="F27" s="896"/>
      <c r="G27" s="896"/>
      <c r="H27" s="896"/>
      <c r="I27" s="896"/>
      <c r="J27" s="896"/>
      <c r="K27" s="896"/>
      <c r="L27" s="896"/>
      <c r="M27" s="896"/>
      <c r="N27" s="896"/>
      <c r="O27" s="896"/>
      <c r="P27" s="896"/>
      <c r="Q27" s="896"/>
      <c r="R27" s="896"/>
      <c r="S27" s="896"/>
      <c r="T27" s="896"/>
      <c r="U27" s="896"/>
      <c r="V27" s="896"/>
      <c r="W27" s="896"/>
      <c r="X27" s="896"/>
      <c r="Y27" s="896"/>
      <c r="Z27" s="897">
        <v>0</v>
      </c>
      <c r="AA27" s="897"/>
      <c r="AB27" s="897"/>
      <c r="AC27" s="897"/>
      <c r="AD27" s="897"/>
      <c r="AE27" s="897"/>
      <c r="AF27" s="897"/>
      <c r="AG27" s="897"/>
      <c r="AH27" s="897"/>
      <c r="AI27" s="897"/>
      <c r="AJ27" s="897"/>
      <c r="AK27" s="897"/>
      <c r="AL27" s="897"/>
      <c r="AM27" s="897"/>
      <c r="AN27" s="897"/>
      <c r="AO27" s="897"/>
      <c r="AP27" s="897"/>
      <c r="AQ27" s="898"/>
      <c r="AR27" s="898"/>
      <c r="AS27" s="898"/>
      <c r="AT27" s="898"/>
      <c r="AU27" s="898"/>
      <c r="AV27" s="898"/>
      <c r="AW27" s="898"/>
      <c r="AX27" s="898"/>
      <c r="AY27" s="898"/>
      <c r="AZ27" s="898"/>
      <c r="BA27" s="898"/>
      <c r="BB27" s="898"/>
      <c r="BC27" s="898"/>
      <c r="BD27" s="898"/>
      <c r="BE27" s="898"/>
      <c r="BF27" s="898"/>
      <c r="BG27" s="898"/>
      <c r="BH27" s="898"/>
      <c r="BI27" s="898"/>
      <c r="BJ27" s="898"/>
      <c r="BK27" s="898"/>
      <c r="BL27" s="898"/>
      <c r="BM27" s="898"/>
      <c r="BN27" s="898"/>
      <c r="BO27" s="898"/>
      <c r="BP27" s="898"/>
      <c r="BQ27" s="19">
        <f t="shared" si="0"/>
        <v>0</v>
      </c>
    </row>
    <row r="28" spans="1:69" ht="26.4" hidden="1" x14ac:dyDescent="0.25">
      <c r="A28" s="544">
        <f>SUBTOTAL(9,$BQ$9:BQ28)</f>
        <v>8</v>
      </c>
      <c r="B28" s="546" t="s">
        <v>474</v>
      </c>
      <c r="C28" s="896" t="s">
        <v>126</v>
      </c>
      <c r="D28" s="896"/>
      <c r="E28" s="896"/>
      <c r="F28" s="896"/>
      <c r="G28" s="896"/>
      <c r="H28" s="896"/>
      <c r="I28" s="896"/>
      <c r="J28" s="896"/>
      <c r="K28" s="896"/>
      <c r="L28" s="896"/>
      <c r="M28" s="896"/>
      <c r="N28" s="896"/>
      <c r="O28" s="896"/>
      <c r="P28" s="896"/>
      <c r="Q28" s="896"/>
      <c r="R28" s="896"/>
      <c r="S28" s="896"/>
      <c r="T28" s="896"/>
      <c r="U28" s="896"/>
      <c r="V28" s="896"/>
      <c r="W28" s="896"/>
      <c r="X28" s="896"/>
      <c r="Y28" s="896"/>
      <c r="Z28" s="897">
        <v>0</v>
      </c>
      <c r="AA28" s="897"/>
      <c r="AB28" s="897"/>
      <c r="AC28" s="897"/>
      <c r="AD28" s="897"/>
      <c r="AE28" s="897"/>
      <c r="AF28" s="897"/>
      <c r="AG28" s="897"/>
      <c r="AH28" s="897"/>
      <c r="AI28" s="897"/>
      <c r="AJ28" s="897"/>
      <c r="AK28" s="897"/>
      <c r="AL28" s="897"/>
      <c r="AM28" s="897"/>
      <c r="AN28" s="897"/>
      <c r="AO28" s="897"/>
      <c r="AP28" s="897"/>
      <c r="AQ28" s="896"/>
      <c r="AR28" s="896"/>
      <c r="AS28" s="896"/>
      <c r="AT28" s="896"/>
      <c r="AU28" s="896"/>
      <c r="AV28" s="896"/>
      <c r="AW28" s="896"/>
      <c r="AX28" s="896"/>
      <c r="AY28" s="896"/>
      <c r="AZ28" s="896"/>
      <c r="BA28" s="896"/>
      <c r="BB28" s="896"/>
      <c r="BC28" s="896"/>
      <c r="BD28" s="896"/>
      <c r="BE28" s="896"/>
      <c r="BF28" s="896"/>
      <c r="BG28" s="896"/>
      <c r="BH28" s="896"/>
      <c r="BI28" s="896"/>
      <c r="BJ28" s="896"/>
      <c r="BK28" s="896"/>
      <c r="BL28" s="896"/>
      <c r="BM28" s="896"/>
      <c r="BN28" s="896"/>
      <c r="BO28" s="896"/>
      <c r="BP28" s="896"/>
      <c r="BQ28" s="19">
        <f t="shared" si="0"/>
        <v>0</v>
      </c>
    </row>
    <row r="29" spans="1:69" hidden="1" x14ac:dyDescent="0.25">
      <c r="A29" s="544">
        <f>SUBTOTAL(9,$BQ$9:BQ29)</f>
        <v>8</v>
      </c>
      <c r="B29" s="546" t="s">
        <v>475</v>
      </c>
      <c r="C29" s="896" t="s">
        <v>132</v>
      </c>
      <c r="D29" s="896"/>
      <c r="E29" s="896"/>
      <c r="F29" s="896"/>
      <c r="G29" s="896"/>
      <c r="H29" s="896"/>
      <c r="I29" s="896"/>
      <c r="J29" s="896"/>
      <c r="K29" s="896"/>
      <c r="L29" s="896"/>
      <c r="M29" s="896"/>
      <c r="N29" s="896"/>
      <c r="O29" s="896"/>
      <c r="P29" s="896"/>
      <c r="Q29" s="896"/>
      <c r="R29" s="896"/>
      <c r="S29" s="896"/>
      <c r="T29" s="896"/>
      <c r="U29" s="896"/>
      <c r="V29" s="896"/>
      <c r="W29" s="896"/>
      <c r="X29" s="896"/>
      <c r="Y29" s="896"/>
      <c r="Z29" s="897">
        <v>0</v>
      </c>
      <c r="AA29" s="897"/>
      <c r="AB29" s="897"/>
      <c r="AC29" s="897"/>
      <c r="AD29" s="897"/>
      <c r="AE29" s="897"/>
      <c r="AF29" s="897"/>
      <c r="AG29" s="897"/>
      <c r="AH29" s="897"/>
      <c r="AI29" s="897"/>
      <c r="AJ29" s="897"/>
      <c r="AK29" s="897"/>
      <c r="AL29" s="897"/>
      <c r="AM29" s="897"/>
      <c r="AN29" s="897"/>
      <c r="AO29" s="897"/>
      <c r="AP29" s="897"/>
      <c r="AQ29" s="898"/>
      <c r="AR29" s="898"/>
      <c r="AS29" s="898"/>
      <c r="AT29" s="898"/>
      <c r="AU29" s="898"/>
      <c r="AV29" s="898"/>
      <c r="AW29" s="898"/>
      <c r="AX29" s="898"/>
      <c r="AY29" s="898"/>
      <c r="AZ29" s="898"/>
      <c r="BA29" s="898"/>
      <c r="BB29" s="898"/>
      <c r="BC29" s="898"/>
      <c r="BD29" s="898"/>
      <c r="BE29" s="898"/>
      <c r="BF29" s="898"/>
      <c r="BG29" s="898"/>
      <c r="BH29" s="898"/>
      <c r="BI29" s="898"/>
      <c r="BJ29" s="898"/>
      <c r="BK29" s="898"/>
      <c r="BL29" s="898"/>
      <c r="BM29" s="898"/>
      <c r="BN29" s="898"/>
      <c r="BO29" s="898"/>
      <c r="BP29" s="898"/>
      <c r="BQ29" s="19">
        <f t="shared" si="0"/>
        <v>0</v>
      </c>
    </row>
    <row r="30" spans="1:69" hidden="1" x14ac:dyDescent="0.25">
      <c r="A30" s="544">
        <f>SUBTOTAL(9,$BQ$9:BQ30)</f>
        <v>8</v>
      </c>
      <c r="B30" s="546" t="s">
        <v>450</v>
      </c>
      <c r="C30" s="896" t="s">
        <v>138</v>
      </c>
      <c r="D30" s="896"/>
      <c r="E30" s="896"/>
      <c r="F30" s="896"/>
      <c r="G30" s="896"/>
      <c r="H30" s="896"/>
      <c r="I30" s="896"/>
      <c r="J30" s="896"/>
      <c r="K30" s="896"/>
      <c r="L30" s="896"/>
      <c r="M30" s="896"/>
      <c r="N30" s="896"/>
      <c r="O30" s="896"/>
      <c r="P30" s="896"/>
      <c r="Q30" s="896"/>
      <c r="R30" s="896"/>
      <c r="S30" s="896"/>
      <c r="T30" s="896"/>
      <c r="U30" s="896"/>
      <c r="V30" s="896"/>
      <c r="W30" s="896"/>
      <c r="X30" s="896"/>
      <c r="Y30" s="896"/>
      <c r="Z30" s="897">
        <v>0</v>
      </c>
      <c r="AA30" s="897"/>
      <c r="AB30" s="897"/>
      <c r="AC30" s="897"/>
      <c r="AD30" s="897"/>
      <c r="AE30" s="897"/>
      <c r="AF30" s="897"/>
      <c r="AG30" s="897"/>
      <c r="AH30" s="897"/>
      <c r="AI30" s="897"/>
      <c r="AJ30" s="897"/>
      <c r="AK30" s="897"/>
      <c r="AL30" s="897"/>
      <c r="AM30" s="897"/>
      <c r="AN30" s="897"/>
      <c r="AO30" s="897"/>
      <c r="AP30" s="897"/>
      <c r="AQ30" s="898"/>
      <c r="AR30" s="898"/>
      <c r="AS30" s="898"/>
      <c r="AT30" s="898"/>
      <c r="AU30" s="898"/>
      <c r="AV30" s="898"/>
      <c r="AW30" s="898"/>
      <c r="AX30" s="898"/>
      <c r="AY30" s="898"/>
      <c r="AZ30" s="898"/>
      <c r="BA30" s="898"/>
      <c r="BB30" s="898"/>
      <c r="BC30" s="898"/>
      <c r="BD30" s="898"/>
      <c r="BE30" s="898"/>
      <c r="BF30" s="898"/>
      <c r="BG30" s="898"/>
      <c r="BH30" s="898"/>
      <c r="BI30" s="898"/>
      <c r="BJ30" s="898"/>
      <c r="BK30" s="898"/>
      <c r="BL30" s="898"/>
      <c r="BM30" s="898"/>
      <c r="BN30" s="898"/>
      <c r="BO30" s="898"/>
      <c r="BP30" s="898"/>
      <c r="BQ30" s="19">
        <f t="shared" si="0"/>
        <v>0</v>
      </c>
    </row>
    <row r="31" spans="1:69" ht="26.4" x14ac:dyDescent="0.25">
      <c r="A31" s="544">
        <f>SUBTOTAL(9,$BQ$9:BQ31)</f>
        <v>9</v>
      </c>
      <c r="B31" s="546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896" t="s">
        <v>177</v>
      </c>
      <c r="D31" s="896"/>
      <c r="E31" s="896"/>
      <c r="F31" s="896"/>
      <c r="G31" s="896"/>
      <c r="H31" s="896"/>
      <c r="I31" s="896"/>
      <c r="J31" s="896"/>
      <c r="K31" s="896"/>
      <c r="L31" s="896"/>
      <c r="M31" s="896"/>
      <c r="N31" s="896"/>
      <c r="O31" s="896"/>
      <c r="P31" s="896"/>
      <c r="Q31" s="896"/>
      <c r="R31" s="896"/>
      <c r="S31" s="896"/>
      <c r="T31" s="896"/>
      <c r="U31" s="896"/>
      <c r="V31" s="896"/>
      <c r="W31" s="896"/>
      <c r="X31" s="896"/>
      <c r="Y31" s="896"/>
      <c r="Z31" s="904">
        <v>1</v>
      </c>
      <c r="AA31" s="905"/>
      <c r="AB31" s="905"/>
      <c r="AC31" s="905"/>
      <c r="AD31" s="905"/>
      <c r="AE31" s="905"/>
      <c r="AF31" s="905"/>
      <c r="AG31" s="905"/>
      <c r="AH31" s="905"/>
      <c r="AI31" s="905"/>
      <c r="AJ31" s="905"/>
      <c r="AK31" s="905"/>
      <c r="AL31" s="905"/>
      <c r="AM31" s="905"/>
      <c r="AN31" s="905"/>
      <c r="AO31" s="905"/>
      <c r="AP31" s="906"/>
      <c r="AQ31" s="898"/>
      <c r="AR31" s="898"/>
      <c r="AS31" s="898"/>
      <c r="AT31" s="898"/>
      <c r="AU31" s="898"/>
      <c r="AV31" s="898"/>
      <c r="AW31" s="898"/>
      <c r="AX31" s="898"/>
      <c r="AY31" s="898"/>
      <c r="AZ31" s="898"/>
      <c r="BA31" s="898"/>
      <c r="BB31" s="898"/>
      <c r="BC31" s="898"/>
      <c r="BD31" s="898"/>
      <c r="BE31" s="898"/>
      <c r="BF31" s="898"/>
      <c r="BG31" s="898"/>
      <c r="BH31" s="898"/>
      <c r="BI31" s="898"/>
      <c r="BJ31" s="898"/>
      <c r="BK31" s="898"/>
      <c r="BL31" s="898"/>
      <c r="BM31" s="898"/>
      <c r="BN31" s="898"/>
      <c r="BO31" s="898"/>
      <c r="BP31" s="898"/>
      <c r="BQ31" s="19">
        <f t="shared" si="0"/>
        <v>1</v>
      </c>
    </row>
    <row r="32" spans="1:69" ht="26.4" x14ac:dyDescent="0.25">
      <c r="A32" s="544">
        <f>SUBTOTAL(9,$BQ$9:BQ32)</f>
        <v>10</v>
      </c>
      <c r="B32" s="546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896" t="s">
        <v>177</v>
      </c>
      <c r="D32" s="896"/>
      <c r="E32" s="896"/>
      <c r="F32" s="896"/>
      <c r="G32" s="896"/>
      <c r="H32" s="896"/>
      <c r="I32" s="896"/>
      <c r="J32" s="896"/>
      <c r="K32" s="896"/>
      <c r="L32" s="896"/>
      <c r="M32" s="896"/>
      <c r="N32" s="896"/>
      <c r="O32" s="896"/>
      <c r="P32" s="896"/>
      <c r="Q32" s="896"/>
      <c r="R32" s="896"/>
      <c r="S32" s="896"/>
      <c r="T32" s="896"/>
      <c r="U32" s="896"/>
      <c r="V32" s="896"/>
      <c r="W32" s="896"/>
      <c r="X32" s="896"/>
      <c r="Y32" s="896"/>
      <c r="Z32" s="897">
        <v>1</v>
      </c>
      <c r="AA32" s="897"/>
      <c r="AB32" s="897"/>
      <c r="AC32" s="897"/>
      <c r="AD32" s="897"/>
      <c r="AE32" s="897"/>
      <c r="AF32" s="897"/>
      <c r="AG32" s="897"/>
      <c r="AH32" s="897"/>
      <c r="AI32" s="897"/>
      <c r="AJ32" s="897"/>
      <c r="AK32" s="897"/>
      <c r="AL32" s="897"/>
      <c r="AM32" s="897"/>
      <c r="AN32" s="897"/>
      <c r="AO32" s="897"/>
      <c r="AP32" s="897"/>
      <c r="AQ32" s="898"/>
      <c r="AR32" s="898"/>
      <c r="AS32" s="898"/>
      <c r="AT32" s="898"/>
      <c r="AU32" s="898"/>
      <c r="AV32" s="898"/>
      <c r="AW32" s="898"/>
      <c r="AX32" s="898"/>
      <c r="AY32" s="898"/>
      <c r="AZ32" s="898"/>
      <c r="BA32" s="898"/>
      <c r="BB32" s="898"/>
      <c r="BC32" s="898"/>
      <c r="BD32" s="898"/>
      <c r="BE32" s="898"/>
      <c r="BF32" s="898"/>
      <c r="BG32" s="898"/>
      <c r="BH32" s="898"/>
      <c r="BI32" s="898"/>
      <c r="BJ32" s="898"/>
      <c r="BK32" s="898"/>
      <c r="BL32" s="898"/>
      <c r="BM32" s="898"/>
      <c r="BN32" s="898"/>
      <c r="BO32" s="898"/>
      <c r="BP32" s="898"/>
      <c r="BQ32" s="19">
        <f t="shared" si="0"/>
        <v>1</v>
      </c>
    </row>
    <row r="33" spans="1:69" ht="26.4" x14ac:dyDescent="0.25">
      <c r="A33" s="544">
        <f>SUBTOTAL(9,$BQ$9:BQ33)</f>
        <v>11</v>
      </c>
      <c r="B33" s="546" t="s">
        <v>1297</v>
      </c>
      <c r="C33" s="896" t="s">
        <v>343</v>
      </c>
      <c r="D33" s="896"/>
      <c r="E33" s="896"/>
      <c r="F33" s="896"/>
      <c r="G33" s="896"/>
      <c r="H33" s="896"/>
      <c r="I33" s="896"/>
      <c r="J33" s="896"/>
      <c r="K33" s="896"/>
      <c r="L33" s="896"/>
      <c r="M33" s="896"/>
      <c r="N33" s="896"/>
      <c r="O33" s="896"/>
      <c r="P33" s="896"/>
      <c r="Q33" s="896"/>
      <c r="R33" s="896"/>
      <c r="S33" s="896"/>
      <c r="T33" s="896"/>
      <c r="U33" s="896"/>
      <c r="V33" s="896"/>
      <c r="W33" s="896"/>
      <c r="X33" s="896"/>
      <c r="Y33" s="896"/>
      <c r="Z33" s="897">
        <v>1</v>
      </c>
      <c r="AA33" s="897"/>
      <c r="AB33" s="897"/>
      <c r="AC33" s="897"/>
      <c r="AD33" s="897"/>
      <c r="AE33" s="897"/>
      <c r="AF33" s="897"/>
      <c r="AG33" s="897"/>
      <c r="AH33" s="897"/>
      <c r="AI33" s="897"/>
      <c r="AJ33" s="897"/>
      <c r="AK33" s="897"/>
      <c r="AL33" s="897"/>
      <c r="AM33" s="897"/>
      <c r="AN33" s="897"/>
      <c r="AO33" s="897"/>
      <c r="AP33" s="897"/>
      <c r="AQ33" s="898"/>
      <c r="AR33" s="898"/>
      <c r="AS33" s="898"/>
      <c r="AT33" s="898"/>
      <c r="AU33" s="898"/>
      <c r="AV33" s="898"/>
      <c r="AW33" s="898"/>
      <c r="AX33" s="898"/>
      <c r="AY33" s="898"/>
      <c r="AZ33" s="898"/>
      <c r="BA33" s="898"/>
      <c r="BB33" s="898"/>
      <c r="BC33" s="898"/>
      <c r="BD33" s="898"/>
      <c r="BE33" s="898"/>
      <c r="BF33" s="898"/>
      <c r="BG33" s="898"/>
      <c r="BH33" s="898"/>
      <c r="BI33" s="898"/>
      <c r="BJ33" s="898"/>
      <c r="BK33" s="898"/>
      <c r="BL33" s="898"/>
      <c r="BM33" s="898"/>
      <c r="BN33" s="898"/>
      <c r="BO33" s="898"/>
      <c r="BP33" s="898"/>
      <c r="BQ33" s="19">
        <f t="shared" si="0"/>
        <v>1</v>
      </c>
    </row>
    <row r="34" spans="1:69" x14ac:dyDescent="0.25">
      <c r="A34" s="544">
        <f>SUBTOTAL(9,$BQ$9:BQ34)</f>
        <v>12</v>
      </c>
      <c r="B34" s="545" t="s">
        <v>1162</v>
      </c>
      <c r="C34" s="896" t="s">
        <v>332</v>
      </c>
      <c r="D34" s="896"/>
      <c r="E34" s="896"/>
      <c r="F34" s="896"/>
      <c r="G34" s="896"/>
      <c r="H34" s="896"/>
      <c r="I34" s="896"/>
      <c r="J34" s="896"/>
      <c r="K34" s="896"/>
      <c r="L34" s="896"/>
      <c r="M34" s="896"/>
      <c r="N34" s="896"/>
      <c r="O34" s="896"/>
      <c r="P34" s="896"/>
      <c r="Q34" s="896"/>
      <c r="R34" s="896"/>
      <c r="S34" s="896"/>
      <c r="T34" s="896"/>
      <c r="U34" s="896"/>
      <c r="V34" s="896"/>
      <c r="W34" s="896"/>
      <c r="X34" s="896"/>
      <c r="Y34" s="896"/>
      <c r="Z34" s="897">
        <f>Z33</f>
        <v>1</v>
      </c>
      <c r="AA34" s="897"/>
      <c r="AB34" s="897"/>
      <c r="AC34" s="897"/>
      <c r="AD34" s="897"/>
      <c r="AE34" s="897"/>
      <c r="AF34" s="897"/>
      <c r="AG34" s="897"/>
      <c r="AH34" s="897"/>
      <c r="AI34" s="897"/>
      <c r="AJ34" s="897"/>
      <c r="AK34" s="897"/>
      <c r="AL34" s="897"/>
      <c r="AM34" s="897"/>
      <c r="AN34" s="897"/>
      <c r="AO34" s="897"/>
      <c r="AP34" s="897"/>
      <c r="AQ34" s="898"/>
      <c r="AR34" s="898"/>
      <c r="AS34" s="898"/>
      <c r="AT34" s="898"/>
      <c r="AU34" s="898"/>
      <c r="AV34" s="898"/>
      <c r="AW34" s="898"/>
      <c r="AX34" s="898"/>
      <c r="AY34" s="898"/>
      <c r="AZ34" s="898"/>
      <c r="BA34" s="898"/>
      <c r="BB34" s="898"/>
      <c r="BC34" s="898"/>
      <c r="BD34" s="898"/>
      <c r="BE34" s="898"/>
      <c r="BF34" s="898"/>
      <c r="BG34" s="898"/>
      <c r="BH34" s="898"/>
      <c r="BI34" s="898"/>
      <c r="BJ34" s="898"/>
      <c r="BK34" s="898"/>
      <c r="BL34" s="898"/>
      <c r="BM34" s="898"/>
      <c r="BN34" s="898"/>
      <c r="BO34" s="898"/>
      <c r="BP34" s="898"/>
      <c r="BQ34" s="19">
        <f t="shared" ref="BQ34" si="1">IF(Z34&gt;0,1,0)</f>
        <v>1</v>
      </c>
    </row>
    <row r="35" spans="1:69" ht="26.4" x14ac:dyDescent="0.25">
      <c r="A35" s="544">
        <f>SUBTOTAL(9,$BQ$9:BQ35)</f>
        <v>13</v>
      </c>
      <c r="B35" s="546" t="s">
        <v>1298</v>
      </c>
      <c r="C35" s="896" t="s">
        <v>343</v>
      </c>
      <c r="D35" s="896"/>
      <c r="E35" s="896"/>
      <c r="F35" s="896"/>
      <c r="G35" s="896"/>
      <c r="H35" s="896"/>
      <c r="I35" s="896"/>
      <c r="J35" s="896"/>
      <c r="K35" s="896"/>
      <c r="L35" s="896"/>
      <c r="M35" s="896"/>
      <c r="N35" s="896"/>
      <c r="O35" s="896"/>
      <c r="P35" s="896"/>
      <c r="Q35" s="896"/>
      <c r="R35" s="896"/>
      <c r="S35" s="896"/>
      <c r="T35" s="896"/>
      <c r="U35" s="896"/>
      <c r="V35" s="896"/>
      <c r="W35" s="896"/>
      <c r="X35" s="896"/>
      <c r="Y35" s="896"/>
      <c r="Z35" s="897">
        <v>1</v>
      </c>
      <c r="AA35" s="897"/>
      <c r="AB35" s="897"/>
      <c r="AC35" s="897"/>
      <c r="AD35" s="897"/>
      <c r="AE35" s="897"/>
      <c r="AF35" s="897"/>
      <c r="AG35" s="897"/>
      <c r="AH35" s="897"/>
      <c r="AI35" s="897"/>
      <c r="AJ35" s="897"/>
      <c r="AK35" s="897"/>
      <c r="AL35" s="897"/>
      <c r="AM35" s="897"/>
      <c r="AN35" s="897"/>
      <c r="AO35" s="897"/>
      <c r="AP35" s="897"/>
      <c r="AQ35" s="898"/>
      <c r="AR35" s="898"/>
      <c r="AS35" s="898"/>
      <c r="AT35" s="898"/>
      <c r="AU35" s="898"/>
      <c r="AV35" s="898"/>
      <c r="AW35" s="898"/>
      <c r="AX35" s="898"/>
      <c r="AY35" s="898"/>
      <c r="AZ35" s="898"/>
      <c r="BA35" s="898"/>
      <c r="BB35" s="898"/>
      <c r="BC35" s="898"/>
      <c r="BD35" s="898"/>
      <c r="BE35" s="898"/>
      <c r="BF35" s="898"/>
      <c r="BG35" s="898"/>
      <c r="BH35" s="898"/>
      <c r="BI35" s="898"/>
      <c r="BJ35" s="898"/>
      <c r="BK35" s="898"/>
      <c r="BL35" s="898"/>
      <c r="BM35" s="898"/>
      <c r="BN35" s="898"/>
      <c r="BO35" s="898"/>
      <c r="BP35" s="898"/>
      <c r="BQ35" s="19">
        <f t="shared" ref="BQ35" si="2">IF(Z35&gt;0,1,0)</f>
        <v>1</v>
      </c>
    </row>
    <row r="36" spans="1:69" x14ac:dyDescent="0.25">
      <c r="A36" s="544">
        <f>SUBTOTAL(9,$BQ$9:BQ36)</f>
        <v>14</v>
      </c>
      <c r="B36" s="545" t="s">
        <v>1162</v>
      </c>
      <c r="C36" s="896" t="s">
        <v>332</v>
      </c>
      <c r="D36" s="896"/>
      <c r="E36" s="896"/>
      <c r="F36" s="896"/>
      <c r="G36" s="896"/>
      <c r="H36" s="896"/>
      <c r="I36" s="896"/>
      <c r="J36" s="896"/>
      <c r="K36" s="896"/>
      <c r="L36" s="896"/>
      <c r="M36" s="896"/>
      <c r="N36" s="896"/>
      <c r="O36" s="896"/>
      <c r="P36" s="896"/>
      <c r="Q36" s="896"/>
      <c r="R36" s="896"/>
      <c r="S36" s="896"/>
      <c r="T36" s="896"/>
      <c r="U36" s="896"/>
      <c r="V36" s="896"/>
      <c r="W36" s="896"/>
      <c r="X36" s="896"/>
      <c r="Y36" s="896"/>
      <c r="Z36" s="897">
        <f>Z35</f>
        <v>1</v>
      </c>
      <c r="AA36" s="897"/>
      <c r="AB36" s="897"/>
      <c r="AC36" s="897"/>
      <c r="AD36" s="897"/>
      <c r="AE36" s="897"/>
      <c r="AF36" s="897"/>
      <c r="AG36" s="897"/>
      <c r="AH36" s="897"/>
      <c r="AI36" s="897"/>
      <c r="AJ36" s="897"/>
      <c r="AK36" s="897"/>
      <c r="AL36" s="897"/>
      <c r="AM36" s="897"/>
      <c r="AN36" s="897"/>
      <c r="AO36" s="897"/>
      <c r="AP36" s="897"/>
      <c r="AQ36" s="898"/>
      <c r="AR36" s="898"/>
      <c r="AS36" s="898"/>
      <c r="AT36" s="898"/>
      <c r="AU36" s="898"/>
      <c r="AV36" s="898"/>
      <c r="AW36" s="898"/>
      <c r="AX36" s="898"/>
      <c r="AY36" s="898"/>
      <c r="AZ36" s="898"/>
      <c r="BA36" s="898"/>
      <c r="BB36" s="898"/>
      <c r="BC36" s="898"/>
      <c r="BD36" s="898"/>
      <c r="BE36" s="898"/>
      <c r="BF36" s="898"/>
      <c r="BG36" s="898"/>
      <c r="BH36" s="898"/>
      <c r="BI36" s="898"/>
      <c r="BJ36" s="898"/>
      <c r="BK36" s="898"/>
      <c r="BL36" s="898"/>
      <c r="BM36" s="898"/>
      <c r="BN36" s="898"/>
      <c r="BO36" s="898"/>
      <c r="BP36" s="898"/>
      <c r="BQ36" s="19">
        <f t="shared" si="0"/>
        <v>1</v>
      </c>
    </row>
    <row r="37" spans="1:69" hidden="1" x14ac:dyDescent="0.25">
      <c r="A37" s="544">
        <f>SUBTOTAL(9,$BQ$9:BQ37)</f>
        <v>14</v>
      </c>
      <c r="B37" s="545" t="s">
        <v>937</v>
      </c>
      <c r="C37" s="896" t="s">
        <v>252</v>
      </c>
      <c r="D37" s="896"/>
      <c r="E37" s="896"/>
      <c r="F37" s="896"/>
      <c r="G37" s="896"/>
      <c r="H37" s="896"/>
      <c r="I37" s="896"/>
      <c r="J37" s="896"/>
      <c r="K37" s="896"/>
      <c r="L37" s="896"/>
      <c r="M37" s="896"/>
      <c r="N37" s="896"/>
      <c r="O37" s="896"/>
      <c r="P37" s="896"/>
      <c r="Q37" s="896"/>
      <c r="R37" s="896"/>
      <c r="S37" s="896"/>
      <c r="T37" s="896"/>
      <c r="U37" s="896"/>
      <c r="V37" s="896"/>
      <c r="W37" s="896"/>
      <c r="X37" s="896"/>
      <c r="Y37" s="896"/>
      <c r="Z37" s="897">
        <f>Z22</f>
        <v>0</v>
      </c>
      <c r="AA37" s="897"/>
      <c r="AB37" s="897"/>
      <c r="AC37" s="897"/>
      <c r="AD37" s="897"/>
      <c r="AE37" s="897"/>
      <c r="AF37" s="897"/>
      <c r="AG37" s="897"/>
      <c r="AH37" s="897"/>
      <c r="AI37" s="897"/>
      <c r="AJ37" s="897"/>
      <c r="AK37" s="897"/>
      <c r="AL37" s="897"/>
      <c r="AM37" s="897"/>
      <c r="AN37" s="897"/>
      <c r="AO37" s="897"/>
      <c r="AP37" s="897"/>
      <c r="AQ37" s="898"/>
      <c r="AR37" s="898"/>
      <c r="AS37" s="898"/>
      <c r="AT37" s="898"/>
      <c r="AU37" s="898"/>
      <c r="AV37" s="898"/>
      <c r="AW37" s="898"/>
      <c r="AX37" s="898"/>
      <c r="AY37" s="898"/>
      <c r="AZ37" s="898"/>
      <c r="BA37" s="898"/>
      <c r="BB37" s="898"/>
      <c r="BC37" s="898"/>
      <c r="BD37" s="898"/>
      <c r="BE37" s="898"/>
      <c r="BF37" s="898"/>
      <c r="BG37" s="898"/>
      <c r="BH37" s="898"/>
      <c r="BI37" s="898"/>
      <c r="BJ37" s="898"/>
      <c r="BK37" s="898"/>
      <c r="BL37" s="898"/>
      <c r="BM37" s="898"/>
      <c r="BN37" s="898"/>
      <c r="BO37" s="898"/>
      <c r="BP37" s="898"/>
      <c r="BQ37" s="19">
        <f t="shared" si="0"/>
        <v>0</v>
      </c>
    </row>
    <row r="38" spans="1:69" ht="26.4" hidden="1" x14ac:dyDescent="0.25">
      <c r="A38" s="544">
        <f>SUBTOTAL(9,$BQ$9:BQ38)</f>
        <v>14</v>
      </c>
      <c r="B38" s="545" t="s">
        <v>1178</v>
      </c>
      <c r="C38" s="896" t="s">
        <v>332</v>
      </c>
      <c r="D38" s="896"/>
      <c r="E38" s="896"/>
      <c r="F38" s="896"/>
      <c r="G38" s="896"/>
      <c r="H38" s="896"/>
      <c r="I38" s="896"/>
      <c r="J38" s="896"/>
      <c r="K38" s="896"/>
      <c r="L38" s="896"/>
      <c r="M38" s="896"/>
      <c r="N38" s="896"/>
      <c r="O38" s="896"/>
      <c r="P38" s="896"/>
      <c r="Q38" s="896"/>
      <c r="R38" s="896"/>
      <c r="S38" s="896"/>
      <c r="T38" s="896"/>
      <c r="U38" s="896"/>
      <c r="V38" s="896"/>
      <c r="W38" s="896"/>
      <c r="X38" s="896"/>
      <c r="Y38" s="896"/>
      <c r="Z38" s="897">
        <f>Z37</f>
        <v>0</v>
      </c>
      <c r="AA38" s="897"/>
      <c r="AB38" s="897"/>
      <c r="AC38" s="897"/>
      <c r="AD38" s="897"/>
      <c r="AE38" s="897"/>
      <c r="AF38" s="897"/>
      <c r="AG38" s="897"/>
      <c r="AH38" s="897"/>
      <c r="AI38" s="897"/>
      <c r="AJ38" s="897"/>
      <c r="AK38" s="897"/>
      <c r="AL38" s="897"/>
      <c r="AM38" s="897"/>
      <c r="AN38" s="897"/>
      <c r="AO38" s="897"/>
      <c r="AP38" s="897"/>
      <c r="AQ38" s="898"/>
      <c r="AR38" s="898"/>
      <c r="AS38" s="898"/>
      <c r="AT38" s="898"/>
      <c r="AU38" s="898"/>
      <c r="AV38" s="898"/>
      <c r="AW38" s="898"/>
      <c r="AX38" s="898"/>
      <c r="AY38" s="898"/>
      <c r="AZ38" s="898"/>
      <c r="BA38" s="898"/>
      <c r="BB38" s="898"/>
      <c r="BC38" s="898"/>
      <c r="BD38" s="898"/>
      <c r="BE38" s="898"/>
      <c r="BF38" s="898"/>
      <c r="BG38" s="898"/>
      <c r="BH38" s="898"/>
      <c r="BI38" s="898"/>
      <c r="BJ38" s="898"/>
      <c r="BK38" s="898"/>
      <c r="BL38" s="898"/>
      <c r="BM38" s="898"/>
      <c r="BN38" s="898"/>
      <c r="BO38" s="898"/>
      <c r="BP38" s="898"/>
      <c r="BQ38" s="19">
        <f t="shared" ref="BQ38" si="3">IF(Z38&gt;0,1,0)</f>
        <v>0</v>
      </c>
    </row>
    <row r="39" spans="1:69" x14ac:dyDescent="0.25">
      <c r="A39" s="544">
        <f>SUBTOTAL(9,$BQ$9:BQ39)</f>
        <v>15</v>
      </c>
      <c r="B39" s="545" t="s">
        <v>1163</v>
      </c>
      <c r="C39" s="896" t="s">
        <v>252</v>
      </c>
      <c r="D39" s="896"/>
      <c r="E39" s="896"/>
      <c r="F39" s="896"/>
      <c r="G39" s="896"/>
      <c r="H39" s="896"/>
      <c r="I39" s="896"/>
      <c r="J39" s="896"/>
      <c r="K39" s="896"/>
      <c r="L39" s="896"/>
      <c r="M39" s="896"/>
      <c r="N39" s="896"/>
      <c r="O39" s="896"/>
      <c r="P39" s="896"/>
      <c r="Q39" s="896"/>
      <c r="R39" s="896"/>
      <c r="S39" s="896"/>
      <c r="T39" s="896"/>
      <c r="U39" s="896"/>
      <c r="V39" s="896"/>
      <c r="W39" s="896"/>
      <c r="X39" s="896"/>
      <c r="Y39" s="896"/>
      <c r="Z39" s="897">
        <f>Z31</f>
        <v>1</v>
      </c>
      <c r="AA39" s="897"/>
      <c r="AB39" s="897"/>
      <c r="AC39" s="897"/>
      <c r="AD39" s="897"/>
      <c r="AE39" s="897"/>
      <c r="AF39" s="897"/>
      <c r="AG39" s="897"/>
      <c r="AH39" s="897"/>
      <c r="AI39" s="897"/>
      <c r="AJ39" s="897"/>
      <c r="AK39" s="897"/>
      <c r="AL39" s="897"/>
      <c r="AM39" s="897"/>
      <c r="AN39" s="897"/>
      <c r="AO39" s="897"/>
      <c r="AP39" s="897"/>
      <c r="AQ39" s="898"/>
      <c r="AR39" s="898"/>
      <c r="AS39" s="898"/>
      <c r="AT39" s="898"/>
      <c r="AU39" s="898"/>
      <c r="AV39" s="898"/>
      <c r="AW39" s="898"/>
      <c r="AX39" s="898"/>
      <c r="AY39" s="898"/>
      <c r="AZ39" s="898"/>
      <c r="BA39" s="898"/>
      <c r="BB39" s="898"/>
      <c r="BC39" s="898"/>
      <c r="BD39" s="898"/>
      <c r="BE39" s="898"/>
      <c r="BF39" s="898"/>
      <c r="BG39" s="898"/>
      <c r="BH39" s="898"/>
      <c r="BI39" s="898"/>
      <c r="BJ39" s="898"/>
      <c r="BK39" s="898"/>
      <c r="BL39" s="898"/>
      <c r="BM39" s="898"/>
      <c r="BN39" s="898"/>
      <c r="BO39" s="898"/>
      <c r="BP39" s="898"/>
      <c r="BQ39" s="19">
        <f t="shared" si="0"/>
        <v>1</v>
      </c>
    </row>
    <row r="40" spans="1:69" ht="26.4" x14ac:dyDescent="0.25">
      <c r="A40" s="544">
        <f>SUBTOTAL(9,$BQ$9:BQ40)</f>
        <v>16</v>
      </c>
      <c r="B40" s="545" t="s">
        <v>1179</v>
      </c>
      <c r="C40" s="896" t="s">
        <v>332</v>
      </c>
      <c r="D40" s="896"/>
      <c r="E40" s="896"/>
      <c r="F40" s="896"/>
      <c r="G40" s="896"/>
      <c r="H40" s="896"/>
      <c r="I40" s="896"/>
      <c r="J40" s="896"/>
      <c r="K40" s="896"/>
      <c r="L40" s="896"/>
      <c r="M40" s="896"/>
      <c r="N40" s="896"/>
      <c r="O40" s="896"/>
      <c r="P40" s="896"/>
      <c r="Q40" s="896"/>
      <c r="R40" s="896"/>
      <c r="S40" s="896"/>
      <c r="T40" s="896"/>
      <c r="U40" s="896"/>
      <c r="V40" s="896"/>
      <c r="W40" s="896"/>
      <c r="X40" s="896"/>
      <c r="Y40" s="896"/>
      <c r="Z40" s="897">
        <f>Z39</f>
        <v>1</v>
      </c>
      <c r="AA40" s="897"/>
      <c r="AB40" s="897"/>
      <c r="AC40" s="897"/>
      <c r="AD40" s="897"/>
      <c r="AE40" s="897"/>
      <c r="AF40" s="897"/>
      <c r="AG40" s="897"/>
      <c r="AH40" s="897"/>
      <c r="AI40" s="897"/>
      <c r="AJ40" s="897"/>
      <c r="AK40" s="897"/>
      <c r="AL40" s="897"/>
      <c r="AM40" s="897"/>
      <c r="AN40" s="897"/>
      <c r="AO40" s="897"/>
      <c r="AP40" s="897"/>
      <c r="AQ40" s="898"/>
      <c r="AR40" s="898"/>
      <c r="AS40" s="898"/>
      <c r="AT40" s="898"/>
      <c r="AU40" s="898"/>
      <c r="AV40" s="898"/>
      <c r="AW40" s="898"/>
      <c r="AX40" s="898"/>
      <c r="AY40" s="898"/>
      <c r="AZ40" s="898"/>
      <c r="BA40" s="898"/>
      <c r="BB40" s="898"/>
      <c r="BC40" s="898"/>
      <c r="BD40" s="898"/>
      <c r="BE40" s="898"/>
      <c r="BF40" s="898"/>
      <c r="BG40" s="898"/>
      <c r="BH40" s="898"/>
      <c r="BI40" s="898"/>
      <c r="BJ40" s="898"/>
      <c r="BK40" s="898"/>
      <c r="BL40" s="898"/>
      <c r="BM40" s="898"/>
      <c r="BN40" s="898"/>
      <c r="BO40" s="898"/>
      <c r="BP40" s="898"/>
      <c r="BQ40" s="19">
        <f t="shared" ref="BQ40" si="4">IF(Z40&gt;0,1,0)</f>
        <v>1</v>
      </c>
    </row>
    <row r="41" spans="1:69" x14ac:dyDescent="0.25">
      <c r="A41" s="544">
        <f>SUBTOTAL(9,$BQ$9:BQ41)</f>
        <v>17</v>
      </c>
      <c r="B41" s="545" t="s">
        <v>1164</v>
      </c>
      <c r="C41" s="896" t="s">
        <v>252</v>
      </c>
      <c r="D41" s="896"/>
      <c r="E41" s="896"/>
      <c r="F41" s="896"/>
      <c r="G41" s="896"/>
      <c r="H41" s="896"/>
      <c r="I41" s="896"/>
      <c r="J41" s="896"/>
      <c r="K41" s="896"/>
      <c r="L41" s="896"/>
      <c r="M41" s="896"/>
      <c r="N41" s="896"/>
      <c r="O41" s="896"/>
      <c r="P41" s="896"/>
      <c r="Q41" s="896"/>
      <c r="R41" s="896"/>
      <c r="S41" s="896"/>
      <c r="T41" s="896"/>
      <c r="U41" s="896"/>
      <c r="V41" s="896"/>
      <c r="W41" s="896"/>
      <c r="X41" s="896"/>
      <c r="Y41" s="896"/>
      <c r="Z41" s="897">
        <f>Z32</f>
        <v>1</v>
      </c>
      <c r="AA41" s="897"/>
      <c r="AB41" s="897"/>
      <c r="AC41" s="897"/>
      <c r="AD41" s="897"/>
      <c r="AE41" s="897"/>
      <c r="AF41" s="897"/>
      <c r="AG41" s="897"/>
      <c r="AH41" s="897"/>
      <c r="AI41" s="897"/>
      <c r="AJ41" s="897"/>
      <c r="AK41" s="897"/>
      <c r="AL41" s="897"/>
      <c r="AM41" s="897"/>
      <c r="AN41" s="897"/>
      <c r="AO41" s="897"/>
      <c r="AP41" s="897"/>
      <c r="AQ41" s="898"/>
      <c r="AR41" s="898"/>
      <c r="AS41" s="898"/>
      <c r="AT41" s="898"/>
      <c r="AU41" s="898"/>
      <c r="AV41" s="898"/>
      <c r="AW41" s="898"/>
      <c r="AX41" s="898"/>
      <c r="AY41" s="898"/>
      <c r="AZ41" s="898"/>
      <c r="BA41" s="898"/>
      <c r="BB41" s="898"/>
      <c r="BC41" s="898"/>
      <c r="BD41" s="898"/>
      <c r="BE41" s="898"/>
      <c r="BF41" s="898"/>
      <c r="BG41" s="898"/>
      <c r="BH41" s="898"/>
      <c r="BI41" s="898"/>
      <c r="BJ41" s="898"/>
      <c r="BK41" s="898"/>
      <c r="BL41" s="898"/>
      <c r="BM41" s="898"/>
      <c r="BN41" s="898"/>
      <c r="BO41" s="898"/>
      <c r="BP41" s="898"/>
      <c r="BQ41" s="19">
        <f t="shared" si="0"/>
        <v>1</v>
      </c>
    </row>
    <row r="42" spans="1:69" ht="26.4" x14ac:dyDescent="0.25">
      <c r="A42" s="544">
        <f>SUBTOTAL(9,$BQ$9:BQ42)</f>
        <v>18</v>
      </c>
      <c r="B42" s="545" t="s">
        <v>1180</v>
      </c>
      <c r="C42" s="896" t="s">
        <v>332</v>
      </c>
      <c r="D42" s="896"/>
      <c r="E42" s="896"/>
      <c r="F42" s="896"/>
      <c r="G42" s="896"/>
      <c r="H42" s="896"/>
      <c r="I42" s="896"/>
      <c r="J42" s="896"/>
      <c r="K42" s="896"/>
      <c r="L42" s="896"/>
      <c r="M42" s="896"/>
      <c r="N42" s="896"/>
      <c r="O42" s="896"/>
      <c r="P42" s="896"/>
      <c r="Q42" s="896"/>
      <c r="R42" s="896"/>
      <c r="S42" s="896"/>
      <c r="T42" s="896"/>
      <c r="U42" s="896"/>
      <c r="V42" s="896"/>
      <c r="W42" s="896"/>
      <c r="X42" s="896"/>
      <c r="Y42" s="896"/>
      <c r="Z42" s="897">
        <f>Z41</f>
        <v>1</v>
      </c>
      <c r="AA42" s="897"/>
      <c r="AB42" s="897"/>
      <c r="AC42" s="897"/>
      <c r="AD42" s="897"/>
      <c r="AE42" s="897"/>
      <c r="AF42" s="897"/>
      <c r="AG42" s="897"/>
      <c r="AH42" s="897"/>
      <c r="AI42" s="897"/>
      <c r="AJ42" s="897"/>
      <c r="AK42" s="897"/>
      <c r="AL42" s="897"/>
      <c r="AM42" s="897"/>
      <c r="AN42" s="897"/>
      <c r="AO42" s="897"/>
      <c r="AP42" s="897"/>
      <c r="AQ42" s="898"/>
      <c r="AR42" s="898"/>
      <c r="AS42" s="898"/>
      <c r="AT42" s="898"/>
      <c r="AU42" s="898"/>
      <c r="AV42" s="898"/>
      <c r="AW42" s="898"/>
      <c r="AX42" s="898"/>
      <c r="AY42" s="898"/>
      <c r="AZ42" s="898"/>
      <c r="BA42" s="898"/>
      <c r="BB42" s="898"/>
      <c r="BC42" s="898"/>
      <c r="BD42" s="898"/>
      <c r="BE42" s="898"/>
      <c r="BF42" s="898"/>
      <c r="BG42" s="898"/>
      <c r="BH42" s="898"/>
      <c r="BI42" s="898"/>
      <c r="BJ42" s="898"/>
      <c r="BK42" s="898"/>
      <c r="BL42" s="898"/>
      <c r="BM42" s="898"/>
      <c r="BN42" s="898"/>
      <c r="BO42" s="898"/>
      <c r="BP42" s="898"/>
      <c r="BQ42" s="19">
        <f t="shared" ref="BQ42" si="5">IF(Z42&gt;0,1,0)</f>
        <v>1</v>
      </c>
    </row>
    <row r="43" spans="1:69" ht="26.4" x14ac:dyDescent="0.25">
      <c r="A43" s="544">
        <f>SUBTOTAL(9,$BQ$9:BQ43)</f>
        <v>19</v>
      </c>
      <c r="B43" s="546" t="s">
        <v>1165</v>
      </c>
      <c r="C43" s="896" t="s">
        <v>332</v>
      </c>
      <c r="D43" s="896"/>
      <c r="E43" s="896"/>
      <c r="F43" s="896"/>
      <c r="G43" s="896"/>
      <c r="H43" s="896"/>
      <c r="I43" s="896"/>
      <c r="J43" s="896"/>
      <c r="K43" s="896"/>
      <c r="L43" s="896"/>
      <c r="M43" s="896"/>
      <c r="N43" s="896"/>
      <c r="O43" s="896"/>
      <c r="P43" s="896"/>
      <c r="Q43" s="896"/>
      <c r="R43" s="896"/>
      <c r="S43" s="896"/>
      <c r="T43" s="896"/>
      <c r="U43" s="896"/>
      <c r="V43" s="896"/>
      <c r="W43" s="896"/>
      <c r="X43" s="896"/>
      <c r="Y43" s="896"/>
      <c r="Z43" s="897">
        <v>1</v>
      </c>
      <c r="AA43" s="897"/>
      <c r="AB43" s="897"/>
      <c r="AC43" s="897"/>
      <c r="AD43" s="897"/>
      <c r="AE43" s="897"/>
      <c r="AF43" s="897"/>
      <c r="AG43" s="897"/>
      <c r="AH43" s="897"/>
      <c r="AI43" s="897"/>
      <c r="AJ43" s="897"/>
      <c r="AK43" s="897"/>
      <c r="AL43" s="897"/>
      <c r="AM43" s="897"/>
      <c r="AN43" s="897"/>
      <c r="AO43" s="897"/>
      <c r="AP43" s="897"/>
      <c r="AQ43" s="898"/>
      <c r="AR43" s="898"/>
      <c r="AS43" s="898"/>
      <c r="AT43" s="898"/>
      <c r="AU43" s="898"/>
      <c r="AV43" s="898"/>
      <c r="AW43" s="898"/>
      <c r="AX43" s="898"/>
      <c r="AY43" s="898"/>
      <c r="AZ43" s="898"/>
      <c r="BA43" s="898"/>
      <c r="BB43" s="898"/>
      <c r="BC43" s="898"/>
      <c r="BD43" s="898"/>
      <c r="BE43" s="898"/>
      <c r="BF43" s="898"/>
      <c r="BG43" s="898"/>
      <c r="BH43" s="898"/>
      <c r="BI43" s="898"/>
      <c r="BJ43" s="898"/>
      <c r="BK43" s="898"/>
      <c r="BL43" s="898"/>
      <c r="BM43" s="898"/>
      <c r="BN43" s="898"/>
      <c r="BO43" s="898"/>
      <c r="BP43" s="898"/>
      <c r="BQ43" s="19">
        <f t="shared" si="0"/>
        <v>1</v>
      </c>
    </row>
    <row r="44" spans="1:69" ht="26.4" x14ac:dyDescent="0.25">
      <c r="A44" s="544">
        <f>SUBTOTAL(9,$BQ$9:BQ44)</f>
        <v>20</v>
      </c>
      <c r="B44" s="546" t="s">
        <v>1166</v>
      </c>
      <c r="C44" s="896" t="s">
        <v>332</v>
      </c>
      <c r="D44" s="896"/>
      <c r="E44" s="896"/>
      <c r="F44" s="896"/>
      <c r="G44" s="896"/>
      <c r="H44" s="896"/>
      <c r="I44" s="896"/>
      <c r="J44" s="896"/>
      <c r="K44" s="896"/>
      <c r="L44" s="896"/>
      <c r="M44" s="896"/>
      <c r="N44" s="896"/>
      <c r="O44" s="896"/>
      <c r="P44" s="896"/>
      <c r="Q44" s="896"/>
      <c r="R44" s="896"/>
      <c r="S44" s="896"/>
      <c r="T44" s="896"/>
      <c r="U44" s="896"/>
      <c r="V44" s="896"/>
      <c r="W44" s="896"/>
      <c r="X44" s="896"/>
      <c r="Y44" s="896"/>
      <c r="Z44" s="897">
        <v>1</v>
      </c>
      <c r="AA44" s="897"/>
      <c r="AB44" s="897"/>
      <c r="AC44" s="897"/>
      <c r="AD44" s="897"/>
      <c r="AE44" s="897"/>
      <c r="AF44" s="897"/>
      <c r="AG44" s="897"/>
      <c r="AH44" s="897"/>
      <c r="AI44" s="897"/>
      <c r="AJ44" s="897"/>
      <c r="AK44" s="897"/>
      <c r="AL44" s="897"/>
      <c r="AM44" s="897"/>
      <c r="AN44" s="897"/>
      <c r="AO44" s="897"/>
      <c r="AP44" s="897"/>
      <c r="AQ44" s="898"/>
      <c r="AR44" s="898"/>
      <c r="AS44" s="898"/>
      <c r="AT44" s="898"/>
      <c r="AU44" s="898"/>
      <c r="AV44" s="898"/>
      <c r="AW44" s="898"/>
      <c r="AX44" s="898"/>
      <c r="AY44" s="898"/>
      <c r="AZ44" s="898"/>
      <c r="BA44" s="898"/>
      <c r="BB44" s="898"/>
      <c r="BC44" s="898"/>
      <c r="BD44" s="898"/>
      <c r="BE44" s="898"/>
      <c r="BF44" s="898"/>
      <c r="BG44" s="898"/>
      <c r="BH44" s="898"/>
      <c r="BI44" s="898"/>
      <c r="BJ44" s="898"/>
      <c r="BK44" s="898"/>
      <c r="BL44" s="898"/>
      <c r="BM44" s="898"/>
      <c r="BN44" s="898"/>
      <c r="BO44" s="898"/>
      <c r="BP44" s="898"/>
      <c r="BQ44" s="19">
        <f t="shared" si="0"/>
        <v>1</v>
      </c>
    </row>
    <row r="45" spans="1:69" x14ac:dyDescent="0.25">
      <c r="A45" s="544">
        <f>SUBTOTAL(9,$BQ$9:BQ45)</f>
        <v>21</v>
      </c>
      <c r="B45" s="546" t="s">
        <v>439</v>
      </c>
      <c r="C45" s="896" t="s">
        <v>332</v>
      </c>
      <c r="D45" s="896"/>
      <c r="E45" s="896"/>
      <c r="F45" s="896"/>
      <c r="G45" s="896"/>
      <c r="H45" s="896"/>
      <c r="I45" s="896"/>
      <c r="J45" s="896"/>
      <c r="K45" s="896"/>
      <c r="L45" s="896"/>
      <c r="M45" s="896"/>
      <c r="N45" s="896"/>
      <c r="O45" s="896"/>
      <c r="P45" s="896"/>
      <c r="Q45" s="896"/>
      <c r="R45" s="896"/>
      <c r="S45" s="896"/>
      <c r="T45" s="896"/>
      <c r="U45" s="896"/>
      <c r="V45" s="896"/>
      <c r="W45" s="896"/>
      <c r="X45" s="896"/>
      <c r="Y45" s="896"/>
      <c r="Z45" s="897">
        <v>1</v>
      </c>
      <c r="AA45" s="897"/>
      <c r="AB45" s="897"/>
      <c r="AC45" s="897"/>
      <c r="AD45" s="897"/>
      <c r="AE45" s="897"/>
      <c r="AF45" s="897"/>
      <c r="AG45" s="897"/>
      <c r="AH45" s="897"/>
      <c r="AI45" s="897"/>
      <c r="AJ45" s="897"/>
      <c r="AK45" s="897"/>
      <c r="AL45" s="897"/>
      <c r="AM45" s="897"/>
      <c r="AN45" s="897"/>
      <c r="AO45" s="897"/>
      <c r="AP45" s="897"/>
      <c r="AQ45" s="898"/>
      <c r="AR45" s="898"/>
      <c r="AS45" s="898"/>
      <c r="AT45" s="898"/>
      <c r="AU45" s="898"/>
      <c r="AV45" s="898"/>
      <c r="AW45" s="898"/>
      <c r="AX45" s="898"/>
      <c r="AY45" s="898"/>
      <c r="AZ45" s="898"/>
      <c r="BA45" s="898"/>
      <c r="BB45" s="898"/>
      <c r="BC45" s="898"/>
      <c r="BD45" s="898"/>
      <c r="BE45" s="898"/>
      <c r="BF45" s="898"/>
      <c r="BG45" s="898"/>
      <c r="BH45" s="898"/>
      <c r="BI45" s="898"/>
      <c r="BJ45" s="898"/>
      <c r="BK45" s="898"/>
      <c r="BL45" s="898"/>
      <c r="BM45" s="898"/>
      <c r="BN45" s="898"/>
      <c r="BO45" s="898"/>
      <c r="BP45" s="898"/>
      <c r="BQ45" s="19">
        <f t="shared" si="0"/>
        <v>1</v>
      </c>
    </row>
    <row r="46" spans="1:69" ht="26.4" x14ac:dyDescent="0.25">
      <c r="A46" s="544">
        <f>SUBTOTAL(9,$BQ$9:BQ46)</f>
        <v>22</v>
      </c>
      <c r="B46" s="545" t="s">
        <v>1167</v>
      </c>
      <c r="C46" s="896" t="s">
        <v>547</v>
      </c>
      <c r="D46" s="896"/>
      <c r="E46" s="896"/>
      <c r="F46" s="896"/>
      <c r="G46" s="896"/>
      <c r="H46" s="896"/>
      <c r="I46" s="896"/>
      <c r="J46" s="896"/>
      <c r="K46" s="896"/>
      <c r="L46" s="896"/>
      <c r="M46" s="896"/>
      <c r="N46" s="896"/>
      <c r="O46" s="896"/>
      <c r="P46" s="896"/>
      <c r="Q46" s="896"/>
      <c r="R46" s="896"/>
      <c r="S46" s="896"/>
      <c r="T46" s="896"/>
      <c r="U46" s="896"/>
      <c r="V46" s="896"/>
      <c r="W46" s="896"/>
      <c r="X46" s="896"/>
      <c r="Y46" s="896"/>
      <c r="Z46" s="897">
        <f>Z39</f>
        <v>1</v>
      </c>
      <c r="AA46" s="897"/>
      <c r="AB46" s="897"/>
      <c r="AC46" s="897"/>
      <c r="AD46" s="897"/>
      <c r="AE46" s="897"/>
      <c r="AF46" s="897"/>
      <c r="AG46" s="897"/>
      <c r="AH46" s="897"/>
      <c r="AI46" s="897"/>
      <c r="AJ46" s="897"/>
      <c r="AK46" s="897"/>
      <c r="AL46" s="897"/>
      <c r="AM46" s="897"/>
      <c r="AN46" s="897"/>
      <c r="AO46" s="897"/>
      <c r="AP46" s="897"/>
      <c r="AQ46" s="898"/>
      <c r="AR46" s="898"/>
      <c r="AS46" s="898"/>
      <c r="AT46" s="898"/>
      <c r="AU46" s="898"/>
      <c r="AV46" s="898"/>
      <c r="AW46" s="898"/>
      <c r="AX46" s="898"/>
      <c r="AY46" s="898"/>
      <c r="AZ46" s="898"/>
      <c r="BA46" s="898"/>
      <c r="BB46" s="898"/>
      <c r="BC46" s="898"/>
      <c r="BD46" s="898"/>
      <c r="BE46" s="898"/>
      <c r="BF46" s="898"/>
      <c r="BG46" s="898"/>
      <c r="BH46" s="898"/>
      <c r="BI46" s="898"/>
      <c r="BJ46" s="898"/>
      <c r="BK46" s="898"/>
      <c r="BL46" s="898"/>
      <c r="BM46" s="898"/>
      <c r="BN46" s="898"/>
      <c r="BO46" s="898"/>
      <c r="BP46" s="898"/>
      <c r="BQ46" s="19">
        <f t="shared" si="0"/>
        <v>1</v>
      </c>
    </row>
    <row r="47" spans="1:69" ht="26.4" x14ac:dyDescent="0.25">
      <c r="A47" s="544">
        <f>SUBTOTAL(9,$BQ$9:BQ47)</f>
        <v>23</v>
      </c>
      <c r="B47" s="545" t="s">
        <v>1168</v>
      </c>
      <c r="C47" s="896" t="s">
        <v>547</v>
      </c>
      <c r="D47" s="896"/>
      <c r="E47" s="896"/>
      <c r="F47" s="896"/>
      <c r="G47" s="896"/>
      <c r="H47" s="896"/>
      <c r="I47" s="896"/>
      <c r="J47" s="896"/>
      <c r="K47" s="896"/>
      <c r="L47" s="896"/>
      <c r="M47" s="896"/>
      <c r="N47" s="896"/>
      <c r="O47" s="896"/>
      <c r="P47" s="896"/>
      <c r="Q47" s="896"/>
      <c r="R47" s="896"/>
      <c r="S47" s="896"/>
      <c r="T47" s="896"/>
      <c r="U47" s="896"/>
      <c r="V47" s="896"/>
      <c r="W47" s="896"/>
      <c r="X47" s="896"/>
      <c r="Y47" s="896"/>
      <c r="Z47" s="897">
        <f>Z42</f>
        <v>1</v>
      </c>
      <c r="AA47" s="897"/>
      <c r="AB47" s="897"/>
      <c r="AC47" s="897"/>
      <c r="AD47" s="897"/>
      <c r="AE47" s="897"/>
      <c r="AF47" s="897"/>
      <c r="AG47" s="897"/>
      <c r="AH47" s="897"/>
      <c r="AI47" s="897"/>
      <c r="AJ47" s="897"/>
      <c r="AK47" s="897"/>
      <c r="AL47" s="897"/>
      <c r="AM47" s="897"/>
      <c r="AN47" s="897"/>
      <c r="AO47" s="897"/>
      <c r="AP47" s="897"/>
      <c r="AQ47" s="898"/>
      <c r="AR47" s="898"/>
      <c r="AS47" s="898"/>
      <c r="AT47" s="898"/>
      <c r="AU47" s="898"/>
      <c r="AV47" s="898"/>
      <c r="AW47" s="898"/>
      <c r="AX47" s="898"/>
      <c r="AY47" s="898"/>
      <c r="AZ47" s="898"/>
      <c r="BA47" s="898"/>
      <c r="BB47" s="898"/>
      <c r="BC47" s="898"/>
      <c r="BD47" s="898"/>
      <c r="BE47" s="898"/>
      <c r="BF47" s="898"/>
      <c r="BG47" s="898"/>
      <c r="BH47" s="898"/>
      <c r="BI47" s="898"/>
      <c r="BJ47" s="898"/>
      <c r="BK47" s="898"/>
      <c r="BL47" s="898"/>
      <c r="BM47" s="898"/>
      <c r="BN47" s="898"/>
      <c r="BO47" s="898"/>
      <c r="BP47" s="898"/>
      <c r="BQ47" s="19">
        <f t="shared" si="0"/>
        <v>1</v>
      </c>
    </row>
    <row r="48" spans="1:69" ht="26.4" hidden="1" x14ac:dyDescent="0.25">
      <c r="A48" s="544">
        <f>SUBTOTAL(9,$BQ$9:BQ48)</f>
        <v>23</v>
      </c>
      <c r="B48" s="545" t="s">
        <v>1169</v>
      </c>
      <c r="C48" s="896" t="s">
        <v>547</v>
      </c>
      <c r="D48" s="896"/>
      <c r="E48" s="896"/>
      <c r="F48" s="896"/>
      <c r="G48" s="896"/>
      <c r="H48" s="896"/>
      <c r="I48" s="896"/>
      <c r="J48" s="896"/>
      <c r="K48" s="896"/>
      <c r="L48" s="896"/>
      <c r="M48" s="896"/>
      <c r="N48" s="896"/>
      <c r="O48" s="896"/>
      <c r="P48" s="896"/>
      <c r="Q48" s="896"/>
      <c r="R48" s="896"/>
      <c r="S48" s="896"/>
      <c r="T48" s="896"/>
      <c r="U48" s="896"/>
      <c r="V48" s="896"/>
      <c r="W48" s="896"/>
      <c r="X48" s="896"/>
      <c r="Y48" s="896"/>
      <c r="Z48" s="897">
        <f>Z38</f>
        <v>0</v>
      </c>
      <c r="AA48" s="897"/>
      <c r="AB48" s="897"/>
      <c r="AC48" s="897"/>
      <c r="AD48" s="897"/>
      <c r="AE48" s="897"/>
      <c r="AF48" s="897"/>
      <c r="AG48" s="897"/>
      <c r="AH48" s="897"/>
      <c r="AI48" s="897"/>
      <c r="AJ48" s="897"/>
      <c r="AK48" s="897"/>
      <c r="AL48" s="897"/>
      <c r="AM48" s="897"/>
      <c r="AN48" s="897"/>
      <c r="AO48" s="897"/>
      <c r="AP48" s="897"/>
      <c r="AQ48" s="898"/>
      <c r="AR48" s="898"/>
      <c r="AS48" s="898"/>
      <c r="AT48" s="898"/>
      <c r="AU48" s="898"/>
      <c r="AV48" s="898"/>
      <c r="AW48" s="898"/>
      <c r="AX48" s="898"/>
      <c r="AY48" s="898"/>
      <c r="AZ48" s="898"/>
      <c r="BA48" s="898"/>
      <c r="BB48" s="898"/>
      <c r="BC48" s="898"/>
      <c r="BD48" s="898"/>
      <c r="BE48" s="898"/>
      <c r="BF48" s="898"/>
      <c r="BG48" s="898"/>
      <c r="BH48" s="898"/>
      <c r="BI48" s="898"/>
      <c r="BJ48" s="898"/>
      <c r="BK48" s="898"/>
      <c r="BL48" s="898"/>
      <c r="BM48" s="898"/>
      <c r="BN48" s="898"/>
      <c r="BO48" s="898"/>
      <c r="BP48" s="898"/>
      <c r="BQ48" s="19">
        <f t="shared" si="0"/>
        <v>0</v>
      </c>
    </row>
    <row r="49" spans="1:69" x14ac:dyDescent="0.25">
      <c r="A49" s="544">
        <f>SUBTOTAL(9,$BQ$9:BQ49)</f>
        <v>24</v>
      </c>
      <c r="B49" s="545" t="s">
        <v>1170</v>
      </c>
      <c r="C49" s="896" t="s">
        <v>332</v>
      </c>
      <c r="D49" s="896"/>
      <c r="E49" s="896"/>
      <c r="F49" s="896"/>
      <c r="G49" s="896"/>
      <c r="H49" s="896"/>
      <c r="I49" s="896"/>
      <c r="J49" s="896"/>
      <c r="K49" s="896"/>
      <c r="L49" s="896"/>
      <c r="M49" s="896"/>
      <c r="N49" s="896"/>
      <c r="O49" s="896"/>
      <c r="P49" s="896"/>
      <c r="Q49" s="896"/>
      <c r="R49" s="896"/>
      <c r="S49" s="896"/>
      <c r="T49" s="896"/>
      <c r="U49" s="896"/>
      <c r="V49" s="896"/>
      <c r="W49" s="896"/>
      <c r="X49" s="896"/>
      <c r="Y49" s="896"/>
      <c r="Z49" s="897">
        <f>Z40</f>
        <v>1</v>
      </c>
      <c r="AA49" s="897"/>
      <c r="AB49" s="897"/>
      <c r="AC49" s="897"/>
      <c r="AD49" s="897"/>
      <c r="AE49" s="897"/>
      <c r="AF49" s="897"/>
      <c r="AG49" s="897"/>
      <c r="AH49" s="897"/>
      <c r="AI49" s="897"/>
      <c r="AJ49" s="897"/>
      <c r="AK49" s="897"/>
      <c r="AL49" s="897"/>
      <c r="AM49" s="897"/>
      <c r="AN49" s="897"/>
      <c r="AO49" s="897"/>
      <c r="AP49" s="897"/>
      <c r="AQ49" s="898"/>
      <c r="AR49" s="898"/>
      <c r="AS49" s="898"/>
      <c r="AT49" s="898"/>
      <c r="AU49" s="898"/>
      <c r="AV49" s="898"/>
      <c r="AW49" s="898"/>
      <c r="AX49" s="898"/>
      <c r="AY49" s="898"/>
      <c r="AZ49" s="898"/>
      <c r="BA49" s="898"/>
      <c r="BB49" s="898"/>
      <c r="BC49" s="898"/>
      <c r="BD49" s="898"/>
      <c r="BE49" s="898"/>
      <c r="BF49" s="898"/>
      <c r="BG49" s="898"/>
      <c r="BH49" s="898"/>
      <c r="BI49" s="898"/>
      <c r="BJ49" s="898"/>
      <c r="BK49" s="898"/>
      <c r="BL49" s="898"/>
      <c r="BM49" s="898"/>
      <c r="BN49" s="898"/>
      <c r="BO49" s="898"/>
      <c r="BP49" s="898"/>
      <c r="BQ49" s="19">
        <f t="shared" si="0"/>
        <v>1</v>
      </c>
    </row>
    <row r="50" spans="1:69" x14ac:dyDescent="0.25">
      <c r="A50" s="544">
        <f>SUBTOTAL(9,$BQ$9:BQ50)</f>
        <v>25</v>
      </c>
      <c r="B50" s="545" t="s">
        <v>1171</v>
      </c>
      <c r="C50" s="896" t="s">
        <v>332</v>
      </c>
      <c r="D50" s="896"/>
      <c r="E50" s="896"/>
      <c r="F50" s="896"/>
      <c r="G50" s="896"/>
      <c r="H50" s="896"/>
      <c r="I50" s="896"/>
      <c r="J50" s="896"/>
      <c r="K50" s="896"/>
      <c r="L50" s="896"/>
      <c r="M50" s="896"/>
      <c r="N50" s="896"/>
      <c r="O50" s="896"/>
      <c r="P50" s="896"/>
      <c r="Q50" s="896"/>
      <c r="R50" s="896"/>
      <c r="S50" s="896"/>
      <c r="T50" s="896"/>
      <c r="U50" s="896"/>
      <c r="V50" s="896"/>
      <c r="W50" s="896"/>
      <c r="X50" s="896"/>
      <c r="Y50" s="896"/>
      <c r="Z50" s="897">
        <f>Z42</f>
        <v>1</v>
      </c>
      <c r="AA50" s="897"/>
      <c r="AB50" s="897"/>
      <c r="AC50" s="897"/>
      <c r="AD50" s="897"/>
      <c r="AE50" s="897"/>
      <c r="AF50" s="897"/>
      <c r="AG50" s="897"/>
      <c r="AH50" s="897"/>
      <c r="AI50" s="897"/>
      <c r="AJ50" s="897"/>
      <c r="AK50" s="897"/>
      <c r="AL50" s="897"/>
      <c r="AM50" s="897"/>
      <c r="AN50" s="897"/>
      <c r="AO50" s="897"/>
      <c r="AP50" s="897"/>
      <c r="AQ50" s="898"/>
      <c r="AR50" s="898"/>
      <c r="AS50" s="898"/>
      <c r="AT50" s="898"/>
      <c r="AU50" s="898"/>
      <c r="AV50" s="898"/>
      <c r="AW50" s="898"/>
      <c r="AX50" s="898"/>
      <c r="AY50" s="898"/>
      <c r="AZ50" s="898"/>
      <c r="BA50" s="898"/>
      <c r="BB50" s="898"/>
      <c r="BC50" s="898"/>
      <c r="BD50" s="898"/>
      <c r="BE50" s="898"/>
      <c r="BF50" s="898"/>
      <c r="BG50" s="898"/>
      <c r="BH50" s="898"/>
      <c r="BI50" s="898"/>
      <c r="BJ50" s="898"/>
      <c r="BK50" s="898"/>
      <c r="BL50" s="898"/>
      <c r="BM50" s="898"/>
      <c r="BN50" s="898"/>
      <c r="BO50" s="898"/>
      <c r="BP50" s="898"/>
      <c r="BQ50" s="19">
        <f t="shared" si="0"/>
        <v>1</v>
      </c>
    </row>
    <row r="51" spans="1:69" hidden="1" x14ac:dyDescent="0.25">
      <c r="A51" s="544">
        <f>SUBTOTAL(9,$BQ$9:BQ51)</f>
        <v>25</v>
      </c>
      <c r="B51" s="545" t="s">
        <v>1172</v>
      </c>
      <c r="C51" s="896" t="s">
        <v>332</v>
      </c>
      <c r="D51" s="896"/>
      <c r="E51" s="896"/>
      <c r="F51" s="896"/>
      <c r="G51" s="896"/>
      <c r="H51" s="896"/>
      <c r="I51" s="896"/>
      <c r="J51" s="896"/>
      <c r="K51" s="896"/>
      <c r="L51" s="896"/>
      <c r="M51" s="896"/>
      <c r="N51" s="896"/>
      <c r="O51" s="896"/>
      <c r="P51" s="896"/>
      <c r="Q51" s="896"/>
      <c r="R51" s="896"/>
      <c r="S51" s="896"/>
      <c r="T51" s="896"/>
      <c r="U51" s="896"/>
      <c r="V51" s="896"/>
      <c r="W51" s="896"/>
      <c r="X51" s="896"/>
      <c r="Y51" s="896"/>
      <c r="Z51" s="897">
        <f>Z38</f>
        <v>0</v>
      </c>
      <c r="AA51" s="897"/>
      <c r="AB51" s="897"/>
      <c r="AC51" s="897"/>
      <c r="AD51" s="897"/>
      <c r="AE51" s="897"/>
      <c r="AF51" s="897"/>
      <c r="AG51" s="897"/>
      <c r="AH51" s="897"/>
      <c r="AI51" s="897"/>
      <c r="AJ51" s="897"/>
      <c r="AK51" s="897"/>
      <c r="AL51" s="897"/>
      <c r="AM51" s="897"/>
      <c r="AN51" s="897"/>
      <c r="AO51" s="897"/>
      <c r="AP51" s="897"/>
      <c r="AQ51" s="898"/>
      <c r="AR51" s="898"/>
      <c r="AS51" s="898"/>
      <c r="AT51" s="898"/>
      <c r="AU51" s="898"/>
      <c r="AV51" s="898"/>
      <c r="AW51" s="898"/>
      <c r="AX51" s="898"/>
      <c r="AY51" s="898"/>
      <c r="AZ51" s="898"/>
      <c r="BA51" s="898"/>
      <c r="BB51" s="898"/>
      <c r="BC51" s="898"/>
      <c r="BD51" s="898"/>
      <c r="BE51" s="898"/>
      <c r="BF51" s="898"/>
      <c r="BG51" s="898"/>
      <c r="BH51" s="898"/>
      <c r="BI51" s="898"/>
      <c r="BJ51" s="898"/>
      <c r="BK51" s="898"/>
      <c r="BL51" s="898"/>
      <c r="BM51" s="898"/>
      <c r="BN51" s="898"/>
      <c r="BO51" s="898"/>
      <c r="BP51" s="898"/>
      <c r="BQ51" s="19">
        <f t="shared" si="0"/>
        <v>0</v>
      </c>
    </row>
    <row r="52" spans="1:69" x14ac:dyDescent="0.25">
      <c r="A52" s="544">
        <f>SUBTOTAL(9,$BQ$9:BQ52)</f>
        <v>26</v>
      </c>
      <c r="B52" s="545" t="s">
        <v>1173</v>
      </c>
      <c r="C52" s="896" t="s">
        <v>332</v>
      </c>
      <c r="D52" s="896"/>
      <c r="E52" s="896"/>
      <c r="F52" s="896"/>
      <c r="G52" s="896"/>
      <c r="H52" s="896"/>
      <c r="I52" s="896"/>
      <c r="J52" s="896"/>
      <c r="K52" s="896"/>
      <c r="L52" s="896"/>
      <c r="M52" s="896"/>
      <c r="N52" s="896"/>
      <c r="O52" s="896"/>
      <c r="P52" s="896"/>
      <c r="Q52" s="896"/>
      <c r="R52" s="896"/>
      <c r="S52" s="896"/>
      <c r="T52" s="896"/>
      <c r="U52" s="896"/>
      <c r="V52" s="896"/>
      <c r="W52" s="896"/>
      <c r="X52" s="896"/>
      <c r="Y52" s="896"/>
      <c r="Z52" s="897">
        <f>Z31</f>
        <v>1</v>
      </c>
      <c r="AA52" s="897"/>
      <c r="AB52" s="897"/>
      <c r="AC52" s="897"/>
      <c r="AD52" s="897"/>
      <c r="AE52" s="897"/>
      <c r="AF52" s="897"/>
      <c r="AG52" s="897"/>
      <c r="AH52" s="897"/>
      <c r="AI52" s="897"/>
      <c r="AJ52" s="897"/>
      <c r="AK52" s="897"/>
      <c r="AL52" s="897"/>
      <c r="AM52" s="897"/>
      <c r="AN52" s="897"/>
      <c r="AO52" s="897"/>
      <c r="AP52" s="897"/>
      <c r="AQ52" s="898"/>
      <c r="AR52" s="898"/>
      <c r="AS52" s="898"/>
      <c r="AT52" s="898"/>
      <c r="AU52" s="898"/>
      <c r="AV52" s="898"/>
      <c r="AW52" s="898"/>
      <c r="AX52" s="898"/>
      <c r="AY52" s="898"/>
      <c r="AZ52" s="898"/>
      <c r="BA52" s="898"/>
      <c r="BB52" s="898"/>
      <c r="BC52" s="898"/>
      <c r="BD52" s="898"/>
      <c r="BE52" s="898"/>
      <c r="BF52" s="898"/>
      <c r="BG52" s="898"/>
      <c r="BH52" s="898"/>
      <c r="BI52" s="898"/>
      <c r="BJ52" s="898"/>
      <c r="BK52" s="898"/>
      <c r="BL52" s="898"/>
      <c r="BM52" s="898"/>
      <c r="BN52" s="898"/>
      <c r="BO52" s="898"/>
      <c r="BP52" s="898"/>
      <c r="BQ52" s="19">
        <f t="shared" si="0"/>
        <v>1</v>
      </c>
    </row>
    <row r="53" spans="1:69" x14ac:dyDescent="0.25">
      <c r="A53" s="544">
        <f>SUBTOTAL(9,$BQ$9:BQ53)</f>
        <v>27</v>
      </c>
      <c r="B53" s="545" t="s">
        <v>1173</v>
      </c>
      <c r="C53" s="896" t="s">
        <v>332</v>
      </c>
      <c r="D53" s="896"/>
      <c r="E53" s="896"/>
      <c r="F53" s="896"/>
      <c r="G53" s="896"/>
      <c r="H53" s="896"/>
      <c r="I53" s="896"/>
      <c r="J53" s="896"/>
      <c r="K53" s="896"/>
      <c r="L53" s="896"/>
      <c r="M53" s="896"/>
      <c r="N53" s="896"/>
      <c r="O53" s="896"/>
      <c r="P53" s="896"/>
      <c r="Q53" s="896"/>
      <c r="R53" s="896"/>
      <c r="S53" s="896"/>
      <c r="T53" s="896"/>
      <c r="U53" s="896"/>
      <c r="V53" s="896"/>
      <c r="W53" s="896"/>
      <c r="X53" s="896"/>
      <c r="Y53" s="896"/>
      <c r="Z53" s="897">
        <f>Z32</f>
        <v>1</v>
      </c>
      <c r="AA53" s="897"/>
      <c r="AB53" s="897"/>
      <c r="AC53" s="897"/>
      <c r="AD53" s="897"/>
      <c r="AE53" s="897"/>
      <c r="AF53" s="897"/>
      <c r="AG53" s="897"/>
      <c r="AH53" s="897"/>
      <c r="AI53" s="897"/>
      <c r="AJ53" s="897"/>
      <c r="AK53" s="897"/>
      <c r="AL53" s="897"/>
      <c r="AM53" s="897"/>
      <c r="AN53" s="897"/>
      <c r="AO53" s="897"/>
      <c r="AP53" s="897"/>
      <c r="AQ53" s="898"/>
      <c r="AR53" s="898"/>
      <c r="AS53" s="898"/>
      <c r="AT53" s="898"/>
      <c r="AU53" s="898"/>
      <c r="AV53" s="898"/>
      <c r="AW53" s="898"/>
      <c r="AX53" s="898"/>
      <c r="AY53" s="898"/>
      <c r="AZ53" s="898"/>
      <c r="BA53" s="898"/>
      <c r="BB53" s="898"/>
      <c r="BC53" s="898"/>
      <c r="BD53" s="898"/>
      <c r="BE53" s="898"/>
      <c r="BF53" s="898"/>
      <c r="BG53" s="898"/>
      <c r="BH53" s="898"/>
      <c r="BI53" s="898"/>
      <c r="BJ53" s="898"/>
      <c r="BK53" s="898"/>
      <c r="BL53" s="898"/>
      <c r="BM53" s="898"/>
      <c r="BN53" s="898"/>
      <c r="BO53" s="898"/>
      <c r="BP53" s="898"/>
      <c r="BQ53" s="19">
        <f t="shared" si="0"/>
        <v>1</v>
      </c>
    </row>
    <row r="54" spans="1:69" x14ac:dyDescent="0.25">
      <c r="A54" s="544">
        <f>SUBTOTAL(9,$BQ$9:BQ54)</f>
        <v>28</v>
      </c>
      <c r="B54" s="546" t="s">
        <v>1174</v>
      </c>
      <c r="C54" s="896" t="s">
        <v>332</v>
      </c>
      <c r="D54" s="896"/>
      <c r="E54" s="896"/>
      <c r="F54" s="896"/>
      <c r="G54" s="896"/>
      <c r="H54" s="896"/>
      <c r="I54" s="896"/>
      <c r="J54" s="896"/>
      <c r="K54" s="896"/>
      <c r="L54" s="896"/>
      <c r="M54" s="896"/>
      <c r="N54" s="896"/>
      <c r="O54" s="896"/>
      <c r="P54" s="896"/>
      <c r="Q54" s="896"/>
      <c r="R54" s="896"/>
      <c r="S54" s="896"/>
      <c r="T54" s="896"/>
      <c r="U54" s="896"/>
      <c r="V54" s="896"/>
      <c r="W54" s="896"/>
      <c r="X54" s="896"/>
      <c r="Y54" s="896"/>
      <c r="Z54" s="897">
        <v>1</v>
      </c>
      <c r="AA54" s="897"/>
      <c r="AB54" s="897"/>
      <c r="AC54" s="897"/>
      <c r="AD54" s="897"/>
      <c r="AE54" s="897"/>
      <c r="AF54" s="897"/>
      <c r="AG54" s="897"/>
      <c r="AH54" s="897"/>
      <c r="AI54" s="897"/>
      <c r="AJ54" s="897"/>
      <c r="AK54" s="897"/>
      <c r="AL54" s="897"/>
      <c r="AM54" s="897"/>
      <c r="AN54" s="897"/>
      <c r="AO54" s="897"/>
      <c r="AP54" s="897"/>
      <c r="AQ54" s="898"/>
      <c r="AR54" s="898"/>
      <c r="AS54" s="898"/>
      <c r="AT54" s="898"/>
      <c r="AU54" s="898"/>
      <c r="AV54" s="898"/>
      <c r="AW54" s="898"/>
      <c r="AX54" s="898"/>
      <c r="AY54" s="898"/>
      <c r="AZ54" s="898"/>
      <c r="BA54" s="898"/>
      <c r="BB54" s="898"/>
      <c r="BC54" s="898"/>
      <c r="BD54" s="898"/>
      <c r="BE54" s="898"/>
      <c r="BF54" s="898"/>
      <c r="BG54" s="898"/>
      <c r="BH54" s="898"/>
      <c r="BI54" s="898"/>
      <c r="BJ54" s="898"/>
      <c r="BK54" s="898"/>
      <c r="BL54" s="898"/>
      <c r="BM54" s="898"/>
      <c r="BN54" s="898"/>
      <c r="BO54" s="898"/>
      <c r="BP54" s="898"/>
      <c r="BQ54" s="19">
        <f t="shared" si="0"/>
        <v>1</v>
      </c>
    </row>
    <row r="55" spans="1:69" hidden="1" x14ac:dyDescent="0.25">
      <c r="A55" s="544">
        <f>SUBTOTAL(9,$BQ$9:BQ55)</f>
        <v>28</v>
      </c>
      <c r="B55" s="546" t="s">
        <v>1174</v>
      </c>
      <c r="C55" s="896" t="s">
        <v>332</v>
      </c>
      <c r="D55" s="896"/>
      <c r="E55" s="896"/>
      <c r="F55" s="896"/>
      <c r="G55" s="896"/>
      <c r="H55" s="896"/>
      <c r="I55" s="896"/>
      <c r="J55" s="896"/>
      <c r="K55" s="896"/>
      <c r="L55" s="896"/>
      <c r="M55" s="896"/>
      <c r="N55" s="896"/>
      <c r="O55" s="896"/>
      <c r="P55" s="896"/>
      <c r="Q55" s="896"/>
      <c r="R55" s="896"/>
      <c r="S55" s="896"/>
      <c r="T55" s="896"/>
      <c r="U55" s="896"/>
      <c r="V55" s="896"/>
      <c r="W55" s="896"/>
      <c r="X55" s="896"/>
      <c r="Y55" s="896"/>
      <c r="Z55" s="897">
        <v>1</v>
      </c>
      <c r="AA55" s="897"/>
      <c r="AB55" s="897"/>
      <c r="AC55" s="897"/>
      <c r="AD55" s="897"/>
      <c r="AE55" s="897"/>
      <c r="AF55" s="897"/>
      <c r="AG55" s="897"/>
      <c r="AH55" s="897"/>
      <c r="AI55" s="897"/>
      <c r="AJ55" s="897"/>
      <c r="AK55" s="897"/>
      <c r="AL55" s="897"/>
      <c r="AM55" s="897"/>
      <c r="AN55" s="897"/>
      <c r="AO55" s="897"/>
      <c r="AP55" s="897"/>
      <c r="AQ55" s="898"/>
      <c r="AR55" s="898"/>
      <c r="AS55" s="898"/>
      <c r="AT55" s="898"/>
      <c r="AU55" s="898"/>
      <c r="AV55" s="898"/>
      <c r="AW55" s="898"/>
      <c r="AX55" s="898"/>
      <c r="AY55" s="898"/>
      <c r="AZ55" s="898"/>
      <c r="BA55" s="898"/>
      <c r="BB55" s="898"/>
      <c r="BC55" s="898"/>
      <c r="BD55" s="898"/>
      <c r="BE55" s="898"/>
      <c r="BF55" s="898"/>
      <c r="BG55" s="898"/>
      <c r="BH55" s="898"/>
      <c r="BI55" s="898"/>
      <c r="BJ55" s="898"/>
      <c r="BK55" s="898"/>
      <c r="BL55" s="898"/>
      <c r="BM55" s="898"/>
      <c r="BN55" s="898"/>
      <c r="BO55" s="898"/>
      <c r="BP55" s="898"/>
      <c r="BQ55" s="19">
        <v>0</v>
      </c>
    </row>
    <row r="56" spans="1:69" ht="26.4" hidden="1" x14ac:dyDescent="0.25">
      <c r="A56" s="544">
        <f>SUBTOTAL(9,$BQ$9:BQ56)</f>
        <v>28</v>
      </c>
      <c r="B56" s="545" t="s">
        <v>1175</v>
      </c>
      <c r="C56" s="896" t="str">
        <f>CONCATENATE("№",ФОРМА!B30)</f>
        <v>№</v>
      </c>
      <c r="D56" s="896"/>
      <c r="E56" s="896"/>
      <c r="F56" s="896"/>
      <c r="G56" s="896"/>
      <c r="H56" s="896"/>
      <c r="I56" s="896"/>
      <c r="J56" s="896"/>
      <c r="K56" s="896"/>
      <c r="L56" s="896"/>
      <c r="M56" s="896"/>
      <c r="N56" s="896"/>
      <c r="O56" s="896"/>
      <c r="P56" s="896"/>
      <c r="Q56" s="896"/>
      <c r="R56" s="896"/>
      <c r="S56" s="896"/>
      <c r="T56" s="896"/>
      <c r="U56" s="896"/>
      <c r="V56" s="896"/>
      <c r="W56" s="896"/>
      <c r="X56" s="896"/>
      <c r="Y56" s="896"/>
      <c r="Z56" s="897">
        <f>IF(C56="№",0,1)</f>
        <v>0</v>
      </c>
      <c r="AA56" s="897"/>
      <c r="AB56" s="897"/>
      <c r="AC56" s="897"/>
      <c r="AD56" s="897"/>
      <c r="AE56" s="897"/>
      <c r="AF56" s="897"/>
      <c r="AG56" s="897"/>
      <c r="AH56" s="897"/>
      <c r="AI56" s="897"/>
      <c r="AJ56" s="897"/>
      <c r="AK56" s="897"/>
      <c r="AL56" s="897"/>
      <c r="AM56" s="897"/>
      <c r="AN56" s="897"/>
      <c r="AO56" s="897"/>
      <c r="AP56" s="897"/>
      <c r="AQ56" s="898"/>
      <c r="AR56" s="898"/>
      <c r="AS56" s="898"/>
      <c r="AT56" s="898"/>
      <c r="AU56" s="898"/>
      <c r="AV56" s="898"/>
      <c r="AW56" s="898"/>
      <c r="AX56" s="898"/>
      <c r="AY56" s="898"/>
      <c r="AZ56" s="898"/>
      <c r="BA56" s="898"/>
      <c r="BB56" s="898"/>
      <c r="BC56" s="898"/>
      <c r="BD56" s="898"/>
      <c r="BE56" s="898"/>
      <c r="BF56" s="898"/>
      <c r="BG56" s="898"/>
      <c r="BH56" s="898"/>
      <c r="BI56" s="898"/>
      <c r="BJ56" s="898"/>
      <c r="BK56" s="898"/>
      <c r="BL56" s="898"/>
      <c r="BM56" s="898"/>
      <c r="BN56" s="898"/>
      <c r="BO56" s="898"/>
      <c r="BP56" s="898"/>
      <c r="BQ56" s="19">
        <f t="shared" ref="BQ56:BQ58" si="6">IF(C56="№",0,1)</f>
        <v>0</v>
      </c>
    </row>
    <row r="57" spans="1:69" hidden="1" x14ac:dyDescent="0.25">
      <c r="A57" s="544">
        <f>SUBTOTAL(9,$BQ$9:BQ57)</f>
        <v>28</v>
      </c>
      <c r="B57" s="545" t="str">
        <f>ФОРМА!F31</f>
        <v>Исполнительные схемы по расчистке трассы</v>
      </c>
      <c r="C57" s="896" t="s">
        <v>332</v>
      </c>
      <c r="D57" s="896"/>
      <c r="E57" s="896"/>
      <c r="F57" s="896"/>
      <c r="G57" s="896"/>
      <c r="H57" s="896"/>
      <c r="I57" s="896"/>
      <c r="J57" s="896"/>
      <c r="K57" s="896"/>
      <c r="L57" s="896"/>
      <c r="M57" s="896"/>
      <c r="N57" s="896"/>
      <c r="O57" s="896"/>
      <c r="P57" s="896"/>
      <c r="Q57" s="896"/>
      <c r="R57" s="896"/>
      <c r="S57" s="896"/>
      <c r="T57" s="896"/>
      <c r="U57" s="896"/>
      <c r="V57" s="896"/>
      <c r="W57" s="896"/>
      <c r="X57" s="896"/>
      <c r="Y57" s="896"/>
      <c r="Z57" s="897">
        <f>IF(C56="№",0,1)</f>
        <v>0</v>
      </c>
      <c r="AA57" s="897"/>
      <c r="AB57" s="897"/>
      <c r="AC57" s="897"/>
      <c r="AD57" s="897"/>
      <c r="AE57" s="897"/>
      <c r="AF57" s="897"/>
      <c r="AG57" s="897"/>
      <c r="AH57" s="897"/>
      <c r="AI57" s="897"/>
      <c r="AJ57" s="897"/>
      <c r="AK57" s="897"/>
      <c r="AL57" s="897"/>
      <c r="AM57" s="897"/>
      <c r="AN57" s="897"/>
      <c r="AO57" s="897"/>
      <c r="AP57" s="897"/>
      <c r="AQ57" s="898"/>
      <c r="AR57" s="898"/>
      <c r="AS57" s="898"/>
      <c r="AT57" s="898"/>
      <c r="AU57" s="898"/>
      <c r="AV57" s="898"/>
      <c r="AW57" s="898"/>
      <c r="AX57" s="898"/>
      <c r="AY57" s="898"/>
      <c r="AZ57" s="898"/>
      <c r="BA57" s="898"/>
      <c r="BB57" s="898"/>
      <c r="BC57" s="898"/>
      <c r="BD57" s="898"/>
      <c r="BE57" s="898"/>
      <c r="BF57" s="898"/>
      <c r="BG57" s="898"/>
      <c r="BH57" s="898"/>
      <c r="BI57" s="898"/>
      <c r="BJ57" s="898"/>
      <c r="BK57" s="898"/>
      <c r="BL57" s="898"/>
      <c r="BM57" s="898"/>
      <c r="BN57" s="898"/>
      <c r="BO57" s="898"/>
      <c r="BP57" s="898"/>
      <c r="BQ57" s="19">
        <f>IF(C56="№",0,1)</f>
        <v>0</v>
      </c>
    </row>
    <row r="58" spans="1:69" ht="26.4" hidden="1" x14ac:dyDescent="0.25">
      <c r="A58" s="544">
        <f>SUBTOTAL(9,$BQ$9:BQ58)</f>
        <v>28</v>
      </c>
      <c r="B58" s="545" t="s">
        <v>1176</v>
      </c>
      <c r="C58" s="896" t="str">
        <f>CONCATENATE("№",ФОРМА!B31)</f>
        <v>№</v>
      </c>
      <c r="D58" s="896"/>
      <c r="E58" s="896"/>
      <c r="F58" s="896"/>
      <c r="G58" s="896"/>
      <c r="H58" s="896"/>
      <c r="I58" s="896"/>
      <c r="J58" s="896"/>
      <c r="K58" s="896"/>
      <c r="L58" s="896"/>
      <c r="M58" s="896"/>
      <c r="N58" s="896"/>
      <c r="O58" s="896"/>
      <c r="P58" s="896"/>
      <c r="Q58" s="896"/>
      <c r="R58" s="896"/>
      <c r="S58" s="896"/>
      <c r="T58" s="896"/>
      <c r="U58" s="896"/>
      <c r="V58" s="896"/>
      <c r="W58" s="896"/>
      <c r="X58" s="896"/>
      <c r="Y58" s="896"/>
      <c r="Z58" s="897">
        <f>IF(C58="№",0,1)</f>
        <v>0</v>
      </c>
      <c r="AA58" s="897"/>
      <c r="AB58" s="897"/>
      <c r="AC58" s="897"/>
      <c r="AD58" s="897"/>
      <c r="AE58" s="897"/>
      <c r="AF58" s="897"/>
      <c r="AG58" s="897"/>
      <c r="AH58" s="897"/>
      <c r="AI58" s="897"/>
      <c r="AJ58" s="897"/>
      <c r="AK58" s="897"/>
      <c r="AL58" s="897"/>
      <c r="AM58" s="897"/>
      <c r="AN58" s="897"/>
      <c r="AO58" s="897"/>
      <c r="AP58" s="897"/>
      <c r="AQ58" s="898"/>
      <c r="AR58" s="898"/>
      <c r="AS58" s="898"/>
      <c r="AT58" s="898"/>
      <c r="AU58" s="898"/>
      <c r="AV58" s="898"/>
      <c r="AW58" s="898"/>
      <c r="AX58" s="898"/>
      <c r="AY58" s="898"/>
      <c r="AZ58" s="898"/>
      <c r="BA58" s="898"/>
      <c r="BB58" s="898"/>
      <c r="BC58" s="898"/>
      <c r="BD58" s="898"/>
      <c r="BE58" s="898"/>
      <c r="BF58" s="898"/>
      <c r="BG58" s="898"/>
      <c r="BH58" s="898"/>
      <c r="BI58" s="898"/>
      <c r="BJ58" s="898"/>
      <c r="BK58" s="898"/>
      <c r="BL58" s="898"/>
      <c r="BM58" s="898"/>
      <c r="BN58" s="898"/>
      <c r="BO58" s="898"/>
      <c r="BP58" s="898"/>
      <c r="BQ58" s="19">
        <f t="shared" si="6"/>
        <v>0</v>
      </c>
    </row>
    <row r="59" spans="1:69" hidden="1" x14ac:dyDescent="0.25">
      <c r="A59" s="544">
        <f>SUBTOTAL(9,$BQ$9:BQ59)</f>
        <v>28</v>
      </c>
      <c r="B59" s="545" t="str">
        <f>ФОРМА!F31</f>
        <v>Исполнительные схемы по расчистке трассы</v>
      </c>
      <c r="C59" s="896" t="s">
        <v>332</v>
      </c>
      <c r="D59" s="896"/>
      <c r="E59" s="896"/>
      <c r="F59" s="896"/>
      <c r="G59" s="896"/>
      <c r="H59" s="896"/>
      <c r="I59" s="896"/>
      <c r="J59" s="896"/>
      <c r="K59" s="896"/>
      <c r="L59" s="896"/>
      <c r="M59" s="896"/>
      <c r="N59" s="896"/>
      <c r="O59" s="896"/>
      <c r="P59" s="896"/>
      <c r="Q59" s="896"/>
      <c r="R59" s="896"/>
      <c r="S59" s="896"/>
      <c r="T59" s="896"/>
      <c r="U59" s="896"/>
      <c r="V59" s="896"/>
      <c r="W59" s="896"/>
      <c r="X59" s="896"/>
      <c r="Y59" s="896"/>
      <c r="Z59" s="899">
        <f>IF(C58="№",0,1)</f>
        <v>0</v>
      </c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8"/>
      <c r="AR59" s="898"/>
      <c r="AS59" s="898"/>
      <c r="AT59" s="898"/>
      <c r="AU59" s="898"/>
      <c r="AV59" s="898"/>
      <c r="AW59" s="898"/>
      <c r="AX59" s="898"/>
      <c r="AY59" s="898"/>
      <c r="AZ59" s="898"/>
      <c r="BA59" s="898"/>
      <c r="BB59" s="898"/>
      <c r="BC59" s="898"/>
      <c r="BD59" s="898"/>
      <c r="BE59" s="898"/>
      <c r="BF59" s="898"/>
      <c r="BG59" s="898"/>
      <c r="BH59" s="898"/>
      <c r="BI59" s="898"/>
      <c r="BJ59" s="898"/>
      <c r="BK59" s="898"/>
      <c r="BL59" s="898"/>
      <c r="BM59" s="898"/>
      <c r="BN59" s="898"/>
      <c r="BO59" s="898"/>
      <c r="BP59" s="898"/>
      <c r="BQ59" s="19">
        <f>IF(C58="№",0,1)</f>
        <v>0</v>
      </c>
    </row>
    <row r="60" spans="1:69" ht="39.6" x14ac:dyDescent="0.25">
      <c r="A60" s="544">
        <f>SUBTOTAL(9,$BQ$9:BQ60)</f>
        <v>29</v>
      </c>
      <c r="B60" s="545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896" t="str">
        <f>CONCATENATE("№",ФОРМА!B18)</f>
        <v>№1</v>
      </c>
      <c r="D60" s="896"/>
      <c r="E60" s="896"/>
      <c r="F60" s="896"/>
      <c r="G60" s="896"/>
      <c r="H60" s="896"/>
      <c r="I60" s="896"/>
      <c r="J60" s="896"/>
      <c r="K60" s="896"/>
      <c r="L60" s="896"/>
      <c r="M60" s="896"/>
      <c r="N60" s="896"/>
      <c r="O60" s="896"/>
      <c r="P60" s="896"/>
      <c r="Q60" s="896"/>
      <c r="R60" s="896"/>
      <c r="S60" s="896"/>
      <c r="T60" s="896"/>
      <c r="U60" s="896"/>
      <c r="V60" s="896"/>
      <c r="W60" s="896"/>
      <c r="X60" s="896"/>
      <c r="Y60" s="896"/>
      <c r="Z60" s="899">
        <f t="shared" ref="Z60:Z70" si="7">IF(C60="№",0,1)</f>
        <v>1</v>
      </c>
      <c r="AA60" s="899"/>
      <c r="AB60" s="899"/>
      <c r="AC60" s="899"/>
      <c r="AD60" s="899"/>
      <c r="AE60" s="899"/>
      <c r="AF60" s="899"/>
      <c r="AG60" s="899"/>
      <c r="AH60" s="899"/>
      <c r="AI60" s="899"/>
      <c r="AJ60" s="899"/>
      <c r="AK60" s="899"/>
      <c r="AL60" s="899"/>
      <c r="AM60" s="899"/>
      <c r="AN60" s="899"/>
      <c r="AO60" s="899"/>
      <c r="AP60" s="899"/>
      <c r="AQ60" s="898"/>
      <c r="AR60" s="898"/>
      <c r="AS60" s="898"/>
      <c r="AT60" s="898"/>
      <c r="AU60" s="898"/>
      <c r="AV60" s="898"/>
      <c r="AW60" s="898"/>
      <c r="AX60" s="898"/>
      <c r="AY60" s="898"/>
      <c r="AZ60" s="898"/>
      <c r="BA60" s="898"/>
      <c r="BB60" s="898"/>
      <c r="BC60" s="898"/>
      <c r="BD60" s="898"/>
      <c r="BE60" s="898"/>
      <c r="BF60" s="898"/>
      <c r="BG60" s="898"/>
      <c r="BH60" s="898"/>
      <c r="BI60" s="898"/>
      <c r="BJ60" s="898"/>
      <c r="BK60" s="898"/>
      <c r="BL60" s="898"/>
      <c r="BM60" s="898"/>
      <c r="BN60" s="898"/>
      <c r="BO60" s="898"/>
      <c r="BP60" s="898"/>
      <c r="BQ60" s="19">
        <f>IF(C60="№",0,1)</f>
        <v>1</v>
      </c>
    </row>
    <row r="61" spans="1:69" x14ac:dyDescent="0.25">
      <c r="A61" s="544">
        <f>SUBTOTAL(9,$BQ$9:BQ61)</f>
        <v>30</v>
      </c>
      <c r="B61" s="545" t="str">
        <f>ФОРМА!E18</f>
        <v>План строительства</v>
      </c>
      <c r="C61" s="896" t="s">
        <v>332</v>
      </c>
      <c r="D61" s="896"/>
      <c r="E61" s="896"/>
      <c r="F61" s="896"/>
      <c r="G61" s="896"/>
      <c r="H61" s="896"/>
      <c r="I61" s="896"/>
      <c r="J61" s="896"/>
      <c r="K61" s="896"/>
      <c r="L61" s="896"/>
      <c r="M61" s="896"/>
      <c r="N61" s="896"/>
      <c r="O61" s="896"/>
      <c r="P61" s="896"/>
      <c r="Q61" s="896"/>
      <c r="R61" s="896"/>
      <c r="S61" s="896"/>
      <c r="T61" s="896"/>
      <c r="U61" s="896"/>
      <c r="V61" s="896"/>
      <c r="W61" s="896"/>
      <c r="X61" s="896"/>
      <c r="Y61" s="896"/>
      <c r="Z61" s="899">
        <f>IF(C60="№",0,1)</f>
        <v>1</v>
      </c>
      <c r="AA61" s="899"/>
      <c r="AB61" s="899"/>
      <c r="AC61" s="899"/>
      <c r="AD61" s="899"/>
      <c r="AE61" s="899"/>
      <c r="AF61" s="899"/>
      <c r="AG61" s="899"/>
      <c r="AH61" s="899"/>
      <c r="AI61" s="899"/>
      <c r="AJ61" s="899"/>
      <c r="AK61" s="899"/>
      <c r="AL61" s="899"/>
      <c r="AM61" s="899"/>
      <c r="AN61" s="899"/>
      <c r="AO61" s="899"/>
      <c r="AP61" s="899"/>
      <c r="AQ61" s="898"/>
      <c r="AR61" s="898"/>
      <c r="AS61" s="898"/>
      <c r="AT61" s="898"/>
      <c r="AU61" s="898"/>
      <c r="AV61" s="898"/>
      <c r="AW61" s="898"/>
      <c r="AX61" s="898"/>
      <c r="AY61" s="898"/>
      <c r="AZ61" s="898"/>
      <c r="BA61" s="898"/>
      <c r="BB61" s="898"/>
      <c r="BC61" s="898"/>
      <c r="BD61" s="898"/>
      <c r="BE61" s="898"/>
      <c r="BF61" s="898"/>
      <c r="BG61" s="898"/>
      <c r="BH61" s="898"/>
      <c r="BI61" s="898"/>
      <c r="BJ61" s="898"/>
      <c r="BK61" s="898"/>
      <c r="BL61" s="898"/>
      <c r="BM61" s="898"/>
      <c r="BN61" s="898"/>
      <c r="BO61" s="898"/>
      <c r="BP61" s="898"/>
      <c r="BQ61" s="19">
        <f>IF(C60="№",0,1)</f>
        <v>1</v>
      </c>
    </row>
    <row r="62" spans="1:69" ht="39.6" x14ac:dyDescent="0.25">
      <c r="A62" s="544">
        <f>SUBTOTAL(9,$BQ$9:BQ62)</f>
        <v>31</v>
      </c>
      <c r="B62" s="545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896" t="str">
        <f>CONCATENATE("№",ФОРМА!B19)</f>
        <v>№2</v>
      </c>
      <c r="D62" s="896"/>
      <c r="E62" s="896"/>
      <c r="F62" s="896"/>
      <c r="G62" s="896"/>
      <c r="H62" s="896"/>
      <c r="I62" s="896"/>
      <c r="J62" s="896"/>
      <c r="K62" s="896"/>
      <c r="L62" s="896"/>
      <c r="M62" s="896"/>
      <c r="N62" s="896"/>
      <c r="O62" s="896"/>
      <c r="P62" s="896"/>
      <c r="Q62" s="896"/>
      <c r="R62" s="896"/>
      <c r="S62" s="896"/>
      <c r="T62" s="896"/>
      <c r="U62" s="896"/>
      <c r="V62" s="896"/>
      <c r="W62" s="896"/>
      <c r="X62" s="896"/>
      <c r="Y62" s="896"/>
      <c r="Z62" s="899">
        <f t="shared" si="7"/>
        <v>1</v>
      </c>
      <c r="AA62" s="899"/>
      <c r="AB62" s="899"/>
      <c r="AC62" s="899"/>
      <c r="AD62" s="899"/>
      <c r="AE62" s="899"/>
      <c r="AF62" s="899"/>
      <c r="AG62" s="899"/>
      <c r="AH62" s="899"/>
      <c r="AI62" s="899"/>
      <c r="AJ62" s="899"/>
      <c r="AK62" s="899"/>
      <c r="AL62" s="899"/>
      <c r="AM62" s="899"/>
      <c r="AN62" s="899"/>
      <c r="AO62" s="899"/>
      <c r="AP62" s="899"/>
      <c r="AQ62" s="898"/>
      <c r="AR62" s="898"/>
      <c r="AS62" s="898"/>
      <c r="AT62" s="898"/>
      <c r="AU62" s="898"/>
      <c r="AV62" s="898"/>
      <c r="AW62" s="898"/>
      <c r="AX62" s="898"/>
      <c r="AY62" s="898"/>
      <c r="AZ62" s="898"/>
      <c r="BA62" s="898"/>
      <c r="BB62" s="898"/>
      <c r="BC62" s="898"/>
      <c r="BD62" s="898"/>
      <c r="BE62" s="898"/>
      <c r="BF62" s="898"/>
      <c r="BG62" s="898"/>
      <c r="BH62" s="898"/>
      <c r="BI62" s="898"/>
      <c r="BJ62" s="898"/>
      <c r="BK62" s="898"/>
      <c r="BL62" s="898"/>
      <c r="BM62" s="898"/>
      <c r="BN62" s="898"/>
      <c r="BO62" s="898"/>
      <c r="BP62" s="898"/>
      <c r="BQ62" s="19">
        <f t="shared" ref="BQ62:BQ78" si="8">IF(C62="№",0,1)</f>
        <v>1</v>
      </c>
    </row>
    <row r="63" spans="1:69" x14ac:dyDescent="0.25">
      <c r="A63" s="544">
        <f>SUBTOTAL(9,$BQ$9:BQ63)</f>
        <v>32</v>
      </c>
      <c r="B63" s="545" t="str">
        <f>ФОРМА!E19</f>
        <v>План строительства</v>
      </c>
      <c r="C63" s="896" t="s">
        <v>332</v>
      </c>
      <c r="D63" s="896"/>
      <c r="E63" s="896"/>
      <c r="F63" s="896"/>
      <c r="G63" s="896"/>
      <c r="H63" s="896"/>
      <c r="I63" s="896"/>
      <c r="J63" s="896"/>
      <c r="K63" s="896"/>
      <c r="L63" s="896"/>
      <c r="M63" s="896"/>
      <c r="N63" s="896"/>
      <c r="O63" s="896"/>
      <c r="P63" s="896"/>
      <c r="Q63" s="896"/>
      <c r="R63" s="896"/>
      <c r="S63" s="896"/>
      <c r="T63" s="896"/>
      <c r="U63" s="896"/>
      <c r="V63" s="896"/>
      <c r="W63" s="896"/>
      <c r="X63" s="896"/>
      <c r="Y63" s="896"/>
      <c r="Z63" s="899">
        <f>IF(C62="№",0,1)</f>
        <v>1</v>
      </c>
      <c r="AA63" s="899"/>
      <c r="AB63" s="899"/>
      <c r="AC63" s="899"/>
      <c r="AD63" s="899"/>
      <c r="AE63" s="899"/>
      <c r="AF63" s="899"/>
      <c r="AG63" s="899"/>
      <c r="AH63" s="899"/>
      <c r="AI63" s="899"/>
      <c r="AJ63" s="899"/>
      <c r="AK63" s="899"/>
      <c r="AL63" s="899"/>
      <c r="AM63" s="899"/>
      <c r="AN63" s="899"/>
      <c r="AO63" s="899"/>
      <c r="AP63" s="899"/>
      <c r="AQ63" s="898"/>
      <c r="AR63" s="898"/>
      <c r="AS63" s="898"/>
      <c r="AT63" s="898"/>
      <c r="AU63" s="898"/>
      <c r="AV63" s="898"/>
      <c r="AW63" s="898"/>
      <c r="AX63" s="898"/>
      <c r="AY63" s="898"/>
      <c r="AZ63" s="898"/>
      <c r="BA63" s="898"/>
      <c r="BB63" s="898"/>
      <c r="BC63" s="898"/>
      <c r="BD63" s="898"/>
      <c r="BE63" s="898"/>
      <c r="BF63" s="898"/>
      <c r="BG63" s="898"/>
      <c r="BH63" s="898"/>
      <c r="BI63" s="898"/>
      <c r="BJ63" s="898"/>
      <c r="BK63" s="898"/>
      <c r="BL63" s="898"/>
      <c r="BM63" s="898"/>
      <c r="BN63" s="898"/>
      <c r="BO63" s="898"/>
      <c r="BP63" s="898"/>
      <c r="BQ63" s="19">
        <f>IF(C62="№",0,1)</f>
        <v>1</v>
      </c>
    </row>
    <row r="64" spans="1:69" ht="39.6" x14ac:dyDescent="0.25">
      <c r="A64" s="544">
        <f>SUBTOTAL(9,$BQ$9:BQ64)</f>
        <v>33</v>
      </c>
      <c r="B64" s="545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896" t="str">
        <f>CONCATENATE("№",ФОРМА!B20)</f>
        <v>№3</v>
      </c>
      <c r="D64" s="896"/>
      <c r="E64" s="896"/>
      <c r="F64" s="896"/>
      <c r="G64" s="896"/>
      <c r="H64" s="896"/>
      <c r="I64" s="896"/>
      <c r="J64" s="896"/>
      <c r="K64" s="896"/>
      <c r="L64" s="896"/>
      <c r="M64" s="896"/>
      <c r="N64" s="896"/>
      <c r="O64" s="896"/>
      <c r="P64" s="896"/>
      <c r="Q64" s="896"/>
      <c r="R64" s="896"/>
      <c r="S64" s="896"/>
      <c r="T64" s="896"/>
      <c r="U64" s="896"/>
      <c r="V64" s="896"/>
      <c r="W64" s="896"/>
      <c r="X64" s="896"/>
      <c r="Y64" s="896"/>
      <c r="Z64" s="899">
        <f t="shared" si="7"/>
        <v>1</v>
      </c>
      <c r="AA64" s="899"/>
      <c r="AB64" s="899"/>
      <c r="AC64" s="899"/>
      <c r="AD64" s="899"/>
      <c r="AE64" s="899"/>
      <c r="AF64" s="899"/>
      <c r="AG64" s="899"/>
      <c r="AH64" s="899"/>
      <c r="AI64" s="899"/>
      <c r="AJ64" s="899"/>
      <c r="AK64" s="899"/>
      <c r="AL64" s="899"/>
      <c r="AM64" s="899"/>
      <c r="AN64" s="899"/>
      <c r="AO64" s="899"/>
      <c r="AP64" s="899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C64" s="898"/>
      <c r="BD64" s="898"/>
      <c r="BE64" s="898"/>
      <c r="BF64" s="898"/>
      <c r="BG64" s="898"/>
      <c r="BH64" s="898"/>
      <c r="BI64" s="898"/>
      <c r="BJ64" s="898"/>
      <c r="BK64" s="898"/>
      <c r="BL64" s="898"/>
      <c r="BM64" s="898"/>
      <c r="BN64" s="898"/>
      <c r="BO64" s="898"/>
      <c r="BP64" s="898"/>
      <c r="BQ64" s="19">
        <f t="shared" si="8"/>
        <v>1</v>
      </c>
    </row>
    <row r="65" spans="1:73" x14ac:dyDescent="0.25">
      <c r="A65" s="544">
        <f>SUBTOTAL(9,$BQ$9:BQ65)</f>
        <v>34</v>
      </c>
      <c r="B65" s="545" t="str">
        <f>ФОРМА!E20</f>
        <v>План строительства</v>
      </c>
      <c r="C65" s="896" t="s">
        <v>332</v>
      </c>
      <c r="D65" s="896"/>
      <c r="E65" s="896"/>
      <c r="F65" s="896"/>
      <c r="G65" s="896"/>
      <c r="H65" s="896"/>
      <c r="I65" s="896"/>
      <c r="J65" s="896"/>
      <c r="K65" s="896"/>
      <c r="L65" s="896"/>
      <c r="M65" s="896"/>
      <c r="N65" s="896"/>
      <c r="O65" s="896"/>
      <c r="P65" s="896"/>
      <c r="Q65" s="896"/>
      <c r="R65" s="896"/>
      <c r="S65" s="896"/>
      <c r="T65" s="896"/>
      <c r="U65" s="896"/>
      <c r="V65" s="896"/>
      <c r="W65" s="896"/>
      <c r="X65" s="896"/>
      <c r="Y65" s="896"/>
      <c r="Z65" s="899">
        <f>IF(C64="№",0,1)</f>
        <v>1</v>
      </c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9"/>
      <c r="AL65" s="899"/>
      <c r="AM65" s="899"/>
      <c r="AN65" s="899"/>
      <c r="AO65" s="899"/>
      <c r="AP65" s="899"/>
      <c r="AQ65" s="898"/>
      <c r="AR65" s="898"/>
      <c r="AS65" s="898"/>
      <c r="AT65" s="898"/>
      <c r="AU65" s="898"/>
      <c r="AV65" s="898"/>
      <c r="AW65" s="898"/>
      <c r="AX65" s="898"/>
      <c r="AY65" s="898"/>
      <c r="AZ65" s="898"/>
      <c r="BA65" s="898"/>
      <c r="BB65" s="898"/>
      <c r="BC65" s="898"/>
      <c r="BD65" s="898"/>
      <c r="BE65" s="898"/>
      <c r="BF65" s="898"/>
      <c r="BG65" s="898"/>
      <c r="BH65" s="898"/>
      <c r="BI65" s="898"/>
      <c r="BJ65" s="898"/>
      <c r="BK65" s="898"/>
      <c r="BL65" s="898"/>
      <c r="BM65" s="898"/>
      <c r="BN65" s="898"/>
      <c r="BO65" s="898"/>
      <c r="BP65" s="898"/>
      <c r="BQ65" s="19">
        <f>IF(C64="№",0,1)</f>
        <v>1</v>
      </c>
    </row>
    <row r="66" spans="1:73" ht="39.6" x14ac:dyDescent="0.25">
      <c r="A66" s="544">
        <f>SUBTOTAL(9,$BQ$9:BQ66)</f>
        <v>35</v>
      </c>
      <c r="B66" s="545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896" t="str">
        <f>CONCATENATE("№",ФОРМА!B21)</f>
        <v>№4</v>
      </c>
      <c r="D66" s="896"/>
      <c r="E66" s="896"/>
      <c r="F66" s="896"/>
      <c r="G66" s="896"/>
      <c r="H66" s="896"/>
      <c r="I66" s="896"/>
      <c r="J66" s="896"/>
      <c r="K66" s="896"/>
      <c r="L66" s="896"/>
      <c r="M66" s="896"/>
      <c r="N66" s="896"/>
      <c r="O66" s="896"/>
      <c r="P66" s="896"/>
      <c r="Q66" s="896"/>
      <c r="R66" s="896"/>
      <c r="S66" s="896"/>
      <c r="T66" s="896"/>
      <c r="U66" s="896"/>
      <c r="V66" s="896"/>
      <c r="W66" s="896"/>
      <c r="X66" s="896"/>
      <c r="Y66" s="896"/>
      <c r="Z66" s="899">
        <f t="shared" si="7"/>
        <v>1</v>
      </c>
      <c r="AA66" s="899"/>
      <c r="AB66" s="899"/>
      <c r="AC66" s="899"/>
      <c r="AD66" s="899"/>
      <c r="AE66" s="899"/>
      <c r="AF66" s="899"/>
      <c r="AG66" s="899"/>
      <c r="AH66" s="899"/>
      <c r="AI66" s="899"/>
      <c r="AJ66" s="899"/>
      <c r="AK66" s="899"/>
      <c r="AL66" s="899"/>
      <c r="AM66" s="899"/>
      <c r="AN66" s="899"/>
      <c r="AO66" s="899"/>
      <c r="AP66" s="899"/>
      <c r="AQ66" s="898"/>
      <c r="AR66" s="898"/>
      <c r="AS66" s="898"/>
      <c r="AT66" s="898"/>
      <c r="AU66" s="898"/>
      <c r="AV66" s="898"/>
      <c r="AW66" s="898"/>
      <c r="AX66" s="898"/>
      <c r="AY66" s="898"/>
      <c r="AZ66" s="898"/>
      <c r="BA66" s="898"/>
      <c r="BB66" s="898"/>
      <c r="BC66" s="898"/>
      <c r="BD66" s="898"/>
      <c r="BE66" s="898"/>
      <c r="BF66" s="898"/>
      <c r="BG66" s="898"/>
      <c r="BH66" s="898"/>
      <c r="BI66" s="898"/>
      <c r="BJ66" s="898"/>
      <c r="BK66" s="898"/>
      <c r="BL66" s="898"/>
      <c r="BM66" s="898"/>
      <c r="BN66" s="898"/>
      <c r="BO66" s="898"/>
      <c r="BP66" s="898"/>
      <c r="BQ66" s="19">
        <f t="shared" si="8"/>
        <v>1</v>
      </c>
    </row>
    <row r="67" spans="1:73" x14ac:dyDescent="0.25">
      <c r="A67" s="544">
        <f>SUBTOTAL(9,$BQ$9:BQ67)</f>
        <v>36</v>
      </c>
      <c r="B67" s="545" t="str">
        <f>ФОРМА!E21</f>
        <v>План строительства</v>
      </c>
      <c r="C67" s="896" t="s">
        <v>332</v>
      </c>
      <c r="D67" s="896"/>
      <c r="E67" s="896"/>
      <c r="F67" s="896"/>
      <c r="G67" s="896"/>
      <c r="H67" s="896"/>
      <c r="I67" s="896"/>
      <c r="J67" s="896"/>
      <c r="K67" s="896"/>
      <c r="L67" s="896"/>
      <c r="M67" s="896"/>
      <c r="N67" s="896"/>
      <c r="O67" s="896"/>
      <c r="P67" s="896"/>
      <c r="Q67" s="896"/>
      <c r="R67" s="896"/>
      <c r="S67" s="896"/>
      <c r="T67" s="896"/>
      <c r="U67" s="896"/>
      <c r="V67" s="896"/>
      <c r="W67" s="896"/>
      <c r="X67" s="896"/>
      <c r="Y67" s="896"/>
      <c r="Z67" s="899">
        <f>IF(C66="№",0,1)</f>
        <v>1</v>
      </c>
      <c r="AA67" s="899"/>
      <c r="AB67" s="899"/>
      <c r="AC67" s="899"/>
      <c r="AD67" s="899"/>
      <c r="AE67" s="899"/>
      <c r="AF67" s="899"/>
      <c r="AG67" s="899"/>
      <c r="AH67" s="899"/>
      <c r="AI67" s="899"/>
      <c r="AJ67" s="899"/>
      <c r="AK67" s="899"/>
      <c r="AL67" s="899"/>
      <c r="AM67" s="899"/>
      <c r="AN67" s="899"/>
      <c r="AO67" s="899"/>
      <c r="AP67" s="899"/>
      <c r="AQ67" s="898"/>
      <c r="AR67" s="898"/>
      <c r="AS67" s="898"/>
      <c r="AT67" s="898"/>
      <c r="AU67" s="898"/>
      <c r="AV67" s="898"/>
      <c r="AW67" s="898"/>
      <c r="AX67" s="898"/>
      <c r="AY67" s="898"/>
      <c r="AZ67" s="898"/>
      <c r="BA67" s="898"/>
      <c r="BB67" s="898"/>
      <c r="BC67" s="898"/>
      <c r="BD67" s="898"/>
      <c r="BE67" s="898"/>
      <c r="BF67" s="898"/>
      <c r="BG67" s="898"/>
      <c r="BH67" s="898"/>
      <c r="BI67" s="898"/>
      <c r="BJ67" s="898"/>
      <c r="BK67" s="898"/>
      <c r="BL67" s="898"/>
      <c r="BM67" s="898"/>
      <c r="BN67" s="898"/>
      <c r="BO67" s="898"/>
      <c r="BP67" s="898"/>
      <c r="BQ67" s="19">
        <f>IF(C66="№",0,1)</f>
        <v>1</v>
      </c>
    </row>
    <row r="68" spans="1:73" ht="39.6" x14ac:dyDescent="0.25">
      <c r="A68" s="544">
        <f>SUBTOTAL(9,$BQ$9:BQ68)</f>
        <v>37</v>
      </c>
      <c r="B68" s="545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896" t="str">
        <f>CONCATENATE("№",ФОРМА!B22)</f>
        <v>№5</v>
      </c>
      <c r="D68" s="896"/>
      <c r="E68" s="896"/>
      <c r="F68" s="896"/>
      <c r="G68" s="896"/>
      <c r="H68" s="896"/>
      <c r="I68" s="896"/>
      <c r="J68" s="896"/>
      <c r="K68" s="896"/>
      <c r="L68" s="896"/>
      <c r="M68" s="896"/>
      <c r="N68" s="896"/>
      <c r="O68" s="896"/>
      <c r="P68" s="896"/>
      <c r="Q68" s="896"/>
      <c r="R68" s="896"/>
      <c r="S68" s="896"/>
      <c r="T68" s="896"/>
      <c r="U68" s="896"/>
      <c r="V68" s="896"/>
      <c r="W68" s="896"/>
      <c r="X68" s="896"/>
      <c r="Y68" s="896"/>
      <c r="Z68" s="899">
        <f t="shared" si="7"/>
        <v>1</v>
      </c>
      <c r="AA68" s="899"/>
      <c r="AB68" s="899"/>
      <c r="AC68" s="899"/>
      <c r="AD68" s="899"/>
      <c r="AE68" s="899"/>
      <c r="AF68" s="899"/>
      <c r="AG68" s="899"/>
      <c r="AH68" s="899"/>
      <c r="AI68" s="899"/>
      <c r="AJ68" s="899"/>
      <c r="AK68" s="899"/>
      <c r="AL68" s="899"/>
      <c r="AM68" s="899"/>
      <c r="AN68" s="899"/>
      <c r="AO68" s="899"/>
      <c r="AP68" s="899"/>
      <c r="AQ68" s="898"/>
      <c r="AR68" s="898"/>
      <c r="AS68" s="898"/>
      <c r="AT68" s="898"/>
      <c r="AU68" s="898"/>
      <c r="AV68" s="898"/>
      <c r="AW68" s="898"/>
      <c r="AX68" s="898"/>
      <c r="AY68" s="898"/>
      <c r="AZ68" s="898"/>
      <c r="BA68" s="898"/>
      <c r="BB68" s="898"/>
      <c r="BC68" s="898"/>
      <c r="BD68" s="898"/>
      <c r="BE68" s="898"/>
      <c r="BF68" s="898"/>
      <c r="BG68" s="898"/>
      <c r="BH68" s="898"/>
      <c r="BI68" s="898"/>
      <c r="BJ68" s="898"/>
      <c r="BK68" s="898"/>
      <c r="BL68" s="898"/>
      <c r="BM68" s="898"/>
      <c r="BN68" s="898"/>
      <c r="BO68" s="898"/>
      <c r="BP68" s="898"/>
      <c r="BQ68" s="19">
        <f t="shared" si="8"/>
        <v>1</v>
      </c>
    </row>
    <row r="69" spans="1:73" x14ac:dyDescent="0.25">
      <c r="A69" s="544">
        <f>SUBTOTAL(9,$BQ$9:BQ69)</f>
        <v>38</v>
      </c>
      <c r="B69" s="545" t="str">
        <f>ФОРМА!E22</f>
        <v>План строительства</v>
      </c>
      <c r="C69" s="896" t="s">
        <v>332</v>
      </c>
      <c r="D69" s="896"/>
      <c r="E69" s="896"/>
      <c r="F69" s="896"/>
      <c r="G69" s="896"/>
      <c r="H69" s="896"/>
      <c r="I69" s="896"/>
      <c r="J69" s="896"/>
      <c r="K69" s="896"/>
      <c r="L69" s="896"/>
      <c r="M69" s="896"/>
      <c r="N69" s="896"/>
      <c r="O69" s="896"/>
      <c r="P69" s="896"/>
      <c r="Q69" s="896"/>
      <c r="R69" s="896"/>
      <c r="S69" s="896"/>
      <c r="T69" s="896"/>
      <c r="U69" s="896"/>
      <c r="V69" s="896"/>
      <c r="W69" s="896"/>
      <c r="X69" s="896"/>
      <c r="Y69" s="896"/>
      <c r="Z69" s="899">
        <f>IF(C68="№",0,1)</f>
        <v>1</v>
      </c>
      <c r="AA69" s="899"/>
      <c r="AB69" s="899"/>
      <c r="AC69" s="899"/>
      <c r="AD69" s="899"/>
      <c r="AE69" s="899"/>
      <c r="AF69" s="899"/>
      <c r="AG69" s="899"/>
      <c r="AH69" s="899"/>
      <c r="AI69" s="899"/>
      <c r="AJ69" s="899"/>
      <c r="AK69" s="899"/>
      <c r="AL69" s="899"/>
      <c r="AM69" s="899"/>
      <c r="AN69" s="899"/>
      <c r="AO69" s="899"/>
      <c r="AP69" s="899"/>
      <c r="AQ69" s="898"/>
      <c r="AR69" s="898"/>
      <c r="AS69" s="898"/>
      <c r="AT69" s="898"/>
      <c r="AU69" s="898"/>
      <c r="AV69" s="898"/>
      <c r="AW69" s="898"/>
      <c r="AX69" s="898"/>
      <c r="AY69" s="898"/>
      <c r="AZ69" s="898"/>
      <c r="BA69" s="898"/>
      <c r="BB69" s="898"/>
      <c r="BC69" s="898"/>
      <c r="BD69" s="898"/>
      <c r="BE69" s="898"/>
      <c r="BF69" s="898"/>
      <c r="BG69" s="898"/>
      <c r="BH69" s="898"/>
      <c r="BI69" s="898"/>
      <c r="BJ69" s="898"/>
      <c r="BK69" s="898"/>
      <c r="BL69" s="898"/>
      <c r="BM69" s="898"/>
      <c r="BN69" s="898"/>
      <c r="BO69" s="898"/>
      <c r="BP69" s="898"/>
      <c r="BQ69" s="19">
        <f>IF(C68="№",0,1)</f>
        <v>1</v>
      </c>
    </row>
    <row r="70" spans="1:73" ht="26.4" x14ac:dyDescent="0.25">
      <c r="A70" s="544">
        <f>SUBTOTAL(9,$BQ$9:BQ70)</f>
        <v>39</v>
      </c>
      <c r="B70" s="545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896" t="str">
        <f>CONCATENATE("№",ФОРМА!B24)</f>
        <v>№1</v>
      </c>
      <c r="D70" s="896"/>
      <c r="E70" s="896"/>
      <c r="F70" s="896"/>
      <c r="G70" s="896"/>
      <c r="H70" s="896"/>
      <c r="I70" s="896"/>
      <c r="J70" s="896"/>
      <c r="K70" s="896"/>
      <c r="L70" s="896"/>
      <c r="M70" s="896"/>
      <c r="N70" s="896"/>
      <c r="O70" s="896"/>
      <c r="P70" s="896"/>
      <c r="Q70" s="896"/>
      <c r="R70" s="896"/>
      <c r="S70" s="896"/>
      <c r="T70" s="896"/>
      <c r="U70" s="896"/>
      <c r="V70" s="896"/>
      <c r="W70" s="896"/>
      <c r="X70" s="896"/>
      <c r="Y70" s="896"/>
      <c r="Z70" s="899">
        <f t="shared" si="7"/>
        <v>1</v>
      </c>
      <c r="AA70" s="899"/>
      <c r="AB70" s="899"/>
      <c r="AC70" s="899"/>
      <c r="AD70" s="899"/>
      <c r="AE70" s="899"/>
      <c r="AF70" s="899"/>
      <c r="AG70" s="899"/>
      <c r="AH70" s="899"/>
      <c r="AI70" s="899"/>
      <c r="AJ70" s="899"/>
      <c r="AK70" s="899"/>
      <c r="AL70" s="899"/>
      <c r="AM70" s="899"/>
      <c r="AN70" s="899"/>
      <c r="AO70" s="899"/>
      <c r="AP70" s="899"/>
      <c r="AQ70" s="898"/>
      <c r="AR70" s="898"/>
      <c r="AS70" s="898"/>
      <c r="AT70" s="898"/>
      <c r="AU70" s="898"/>
      <c r="AV70" s="898"/>
      <c r="AW70" s="898"/>
      <c r="AX70" s="898"/>
      <c r="AY70" s="898"/>
      <c r="AZ70" s="898"/>
      <c r="BA70" s="898"/>
      <c r="BB70" s="898"/>
      <c r="BC70" s="898"/>
      <c r="BD70" s="898"/>
      <c r="BE70" s="898"/>
      <c r="BF70" s="898"/>
      <c r="BG70" s="898"/>
      <c r="BH70" s="898"/>
      <c r="BI70" s="898"/>
      <c r="BJ70" s="898"/>
      <c r="BK70" s="898"/>
      <c r="BL70" s="898"/>
      <c r="BM70" s="898"/>
      <c r="BN70" s="898"/>
      <c r="BO70" s="898"/>
      <c r="BP70" s="898"/>
      <c r="BQ70" s="19">
        <f t="shared" si="8"/>
        <v>1</v>
      </c>
    </row>
    <row r="71" spans="1:73" x14ac:dyDescent="0.25">
      <c r="A71" s="544">
        <f>SUBTOTAL(9,$BQ$9:BQ71)</f>
        <v>40</v>
      </c>
      <c r="B71" s="545" t="str">
        <f>ФОРМА!E24</f>
        <v>План строительства</v>
      </c>
      <c r="C71" s="896" t="s">
        <v>332</v>
      </c>
      <c r="D71" s="896"/>
      <c r="E71" s="896"/>
      <c r="F71" s="896"/>
      <c r="G71" s="896"/>
      <c r="H71" s="896"/>
      <c r="I71" s="896"/>
      <c r="J71" s="896"/>
      <c r="K71" s="896"/>
      <c r="L71" s="896"/>
      <c r="M71" s="896"/>
      <c r="N71" s="896"/>
      <c r="O71" s="896"/>
      <c r="P71" s="896"/>
      <c r="Q71" s="896"/>
      <c r="R71" s="896"/>
      <c r="S71" s="896"/>
      <c r="T71" s="896"/>
      <c r="U71" s="896"/>
      <c r="V71" s="896"/>
      <c r="W71" s="896"/>
      <c r="X71" s="896"/>
      <c r="Y71" s="896"/>
      <c r="Z71" s="899">
        <f>IF(C70="№",0,1)</f>
        <v>1</v>
      </c>
      <c r="AA71" s="899"/>
      <c r="AB71" s="899"/>
      <c r="AC71" s="899"/>
      <c r="AD71" s="899"/>
      <c r="AE71" s="899"/>
      <c r="AF71" s="899"/>
      <c r="AG71" s="899"/>
      <c r="AH71" s="899"/>
      <c r="AI71" s="899"/>
      <c r="AJ71" s="899"/>
      <c r="AK71" s="899"/>
      <c r="AL71" s="899"/>
      <c r="AM71" s="899"/>
      <c r="AN71" s="899"/>
      <c r="AO71" s="899"/>
      <c r="AP71" s="899"/>
      <c r="AQ71" s="898"/>
      <c r="AR71" s="898"/>
      <c r="AS71" s="898"/>
      <c r="AT71" s="898"/>
      <c r="AU71" s="898"/>
      <c r="AV71" s="898"/>
      <c r="AW71" s="898"/>
      <c r="AX71" s="898"/>
      <c r="AY71" s="898"/>
      <c r="AZ71" s="898"/>
      <c r="BA71" s="898"/>
      <c r="BB71" s="898"/>
      <c r="BC71" s="898"/>
      <c r="BD71" s="898"/>
      <c r="BE71" s="898"/>
      <c r="BF71" s="898"/>
      <c r="BG71" s="898"/>
      <c r="BH71" s="898"/>
      <c r="BI71" s="898"/>
      <c r="BJ71" s="898"/>
      <c r="BK71" s="898"/>
      <c r="BL71" s="898"/>
      <c r="BM71" s="898"/>
      <c r="BN71" s="898"/>
      <c r="BO71" s="898"/>
      <c r="BP71" s="898"/>
      <c r="BQ71" s="19">
        <f>IF(C70="№",0,1)</f>
        <v>1</v>
      </c>
    </row>
    <row r="72" spans="1:73" ht="26.4" x14ac:dyDescent="0.25">
      <c r="A72" s="544">
        <f>SUBTOTAL(9,$BQ$9:BQ72)</f>
        <v>41</v>
      </c>
      <c r="B72" s="545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896" t="str">
        <f>CONCATENATE("№",ФОРМА!B25)</f>
        <v>№2</v>
      </c>
      <c r="D72" s="896"/>
      <c r="E72" s="896"/>
      <c r="F72" s="896"/>
      <c r="G72" s="896"/>
      <c r="H72" s="896"/>
      <c r="I72" s="896"/>
      <c r="J72" s="896"/>
      <c r="K72" s="896"/>
      <c r="L72" s="896"/>
      <c r="M72" s="896"/>
      <c r="N72" s="896"/>
      <c r="O72" s="896"/>
      <c r="P72" s="896"/>
      <c r="Q72" s="896"/>
      <c r="R72" s="896"/>
      <c r="S72" s="896"/>
      <c r="T72" s="896"/>
      <c r="U72" s="896"/>
      <c r="V72" s="896"/>
      <c r="W72" s="896"/>
      <c r="X72" s="896"/>
      <c r="Y72" s="896"/>
      <c r="Z72" s="899">
        <f>IF(C72="№",0,1)</f>
        <v>1</v>
      </c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8"/>
      <c r="AR72" s="898"/>
      <c r="AS72" s="898"/>
      <c r="AT72" s="898"/>
      <c r="AU72" s="898"/>
      <c r="AV72" s="898"/>
      <c r="AW72" s="898"/>
      <c r="AX72" s="898"/>
      <c r="AY72" s="898"/>
      <c r="AZ72" s="898"/>
      <c r="BA72" s="898"/>
      <c r="BB72" s="898"/>
      <c r="BC72" s="898"/>
      <c r="BD72" s="898"/>
      <c r="BE72" s="898"/>
      <c r="BF72" s="898"/>
      <c r="BG72" s="898"/>
      <c r="BH72" s="898"/>
      <c r="BI72" s="898"/>
      <c r="BJ72" s="898"/>
      <c r="BK72" s="898"/>
      <c r="BL72" s="898"/>
      <c r="BM72" s="898"/>
      <c r="BN72" s="898"/>
      <c r="BO72" s="898"/>
      <c r="BP72" s="898"/>
      <c r="BQ72" s="19">
        <f t="shared" si="8"/>
        <v>1</v>
      </c>
    </row>
    <row r="73" spans="1:73" x14ac:dyDescent="0.25">
      <c r="A73" s="544">
        <f>SUBTOTAL(9,$BQ$9:BQ73)</f>
        <v>42</v>
      </c>
      <c r="B73" s="545" t="str">
        <f>ФОРМА!E25</f>
        <v>План строительства</v>
      </c>
      <c r="C73" s="896" t="s">
        <v>332</v>
      </c>
      <c r="D73" s="896"/>
      <c r="E73" s="896"/>
      <c r="F73" s="896"/>
      <c r="G73" s="896"/>
      <c r="H73" s="896"/>
      <c r="I73" s="896"/>
      <c r="J73" s="896"/>
      <c r="K73" s="896"/>
      <c r="L73" s="896"/>
      <c r="M73" s="896"/>
      <c r="N73" s="896"/>
      <c r="O73" s="896"/>
      <c r="P73" s="896"/>
      <c r="Q73" s="896"/>
      <c r="R73" s="896"/>
      <c r="S73" s="896"/>
      <c r="T73" s="896"/>
      <c r="U73" s="896"/>
      <c r="V73" s="896"/>
      <c r="W73" s="896"/>
      <c r="X73" s="896"/>
      <c r="Y73" s="896"/>
      <c r="Z73" s="899">
        <f>IF(C72="№",0,1)</f>
        <v>1</v>
      </c>
      <c r="AA73" s="899"/>
      <c r="AB73" s="899"/>
      <c r="AC73" s="899"/>
      <c r="AD73" s="899"/>
      <c r="AE73" s="899"/>
      <c r="AF73" s="899"/>
      <c r="AG73" s="899"/>
      <c r="AH73" s="899"/>
      <c r="AI73" s="899"/>
      <c r="AJ73" s="899"/>
      <c r="AK73" s="899"/>
      <c r="AL73" s="899"/>
      <c r="AM73" s="899"/>
      <c r="AN73" s="899"/>
      <c r="AO73" s="899"/>
      <c r="AP73" s="899"/>
      <c r="AQ73" s="898"/>
      <c r="AR73" s="898"/>
      <c r="AS73" s="898"/>
      <c r="AT73" s="898"/>
      <c r="AU73" s="898"/>
      <c r="AV73" s="898"/>
      <c r="AW73" s="898"/>
      <c r="AX73" s="898"/>
      <c r="AY73" s="898"/>
      <c r="AZ73" s="898"/>
      <c r="BA73" s="898"/>
      <c r="BB73" s="898"/>
      <c r="BC73" s="898"/>
      <c r="BD73" s="898"/>
      <c r="BE73" s="898"/>
      <c r="BF73" s="898"/>
      <c r="BG73" s="898"/>
      <c r="BH73" s="898"/>
      <c r="BI73" s="898"/>
      <c r="BJ73" s="898"/>
      <c r="BK73" s="898"/>
      <c r="BL73" s="898"/>
      <c r="BM73" s="898"/>
      <c r="BN73" s="898"/>
      <c r="BO73" s="898"/>
      <c r="BP73" s="898"/>
      <c r="BQ73" s="19">
        <f>IF(C72="№",0,1)</f>
        <v>1</v>
      </c>
    </row>
    <row r="74" spans="1:73" ht="26.4" x14ac:dyDescent="0.25">
      <c r="A74" s="544">
        <f>SUBTOTAL(9,$BQ$9:BQ74)</f>
        <v>43</v>
      </c>
      <c r="B74" s="545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896" t="str">
        <f>CONCATENATE("№",ФОРМА!B26)</f>
        <v>№3</v>
      </c>
      <c r="D74" s="896"/>
      <c r="E74" s="896"/>
      <c r="F74" s="896"/>
      <c r="G74" s="896"/>
      <c r="H74" s="896"/>
      <c r="I74" s="896"/>
      <c r="J74" s="896"/>
      <c r="K74" s="896"/>
      <c r="L74" s="896"/>
      <c r="M74" s="896"/>
      <c r="N74" s="896"/>
      <c r="O74" s="896"/>
      <c r="P74" s="896"/>
      <c r="Q74" s="896"/>
      <c r="R74" s="896"/>
      <c r="S74" s="896"/>
      <c r="T74" s="896"/>
      <c r="U74" s="896"/>
      <c r="V74" s="896"/>
      <c r="W74" s="896"/>
      <c r="X74" s="896"/>
      <c r="Y74" s="896"/>
      <c r="Z74" s="899">
        <f>IF(C74="№",0,1)</f>
        <v>1</v>
      </c>
      <c r="AA74" s="899"/>
      <c r="AB74" s="899"/>
      <c r="AC74" s="899"/>
      <c r="AD74" s="899"/>
      <c r="AE74" s="899"/>
      <c r="AF74" s="899"/>
      <c r="AG74" s="899"/>
      <c r="AH74" s="899"/>
      <c r="AI74" s="899"/>
      <c r="AJ74" s="899"/>
      <c r="AK74" s="899"/>
      <c r="AL74" s="899"/>
      <c r="AM74" s="899"/>
      <c r="AN74" s="899"/>
      <c r="AO74" s="899"/>
      <c r="AP74" s="899"/>
      <c r="AQ74" s="898"/>
      <c r="AR74" s="898"/>
      <c r="AS74" s="898"/>
      <c r="AT74" s="898"/>
      <c r="AU74" s="898"/>
      <c r="AV74" s="898"/>
      <c r="AW74" s="898"/>
      <c r="AX74" s="898"/>
      <c r="AY74" s="898"/>
      <c r="AZ74" s="898"/>
      <c r="BA74" s="898"/>
      <c r="BB74" s="898"/>
      <c r="BC74" s="898"/>
      <c r="BD74" s="898"/>
      <c r="BE74" s="898"/>
      <c r="BF74" s="898"/>
      <c r="BG74" s="898"/>
      <c r="BH74" s="898"/>
      <c r="BI74" s="898"/>
      <c r="BJ74" s="898"/>
      <c r="BK74" s="898"/>
      <c r="BL74" s="898"/>
      <c r="BM74" s="898"/>
      <c r="BN74" s="898"/>
      <c r="BO74" s="898"/>
      <c r="BP74" s="898"/>
      <c r="BQ74" s="19">
        <f t="shared" si="8"/>
        <v>1</v>
      </c>
    </row>
    <row r="75" spans="1:73" x14ac:dyDescent="0.25">
      <c r="A75" s="544">
        <f>SUBTOTAL(9,$BQ$9:BQ75)</f>
        <v>44</v>
      </c>
      <c r="B75" s="545" t="str">
        <f>ФОРМА!E26</f>
        <v>План строительства</v>
      </c>
      <c r="C75" s="896" t="s">
        <v>332</v>
      </c>
      <c r="D75" s="896"/>
      <c r="E75" s="896"/>
      <c r="F75" s="896"/>
      <c r="G75" s="896"/>
      <c r="H75" s="896"/>
      <c r="I75" s="896"/>
      <c r="J75" s="896"/>
      <c r="K75" s="896"/>
      <c r="L75" s="896"/>
      <c r="M75" s="896"/>
      <c r="N75" s="896"/>
      <c r="O75" s="896"/>
      <c r="P75" s="896"/>
      <c r="Q75" s="896"/>
      <c r="R75" s="896"/>
      <c r="S75" s="896"/>
      <c r="T75" s="896"/>
      <c r="U75" s="896"/>
      <c r="V75" s="896"/>
      <c r="W75" s="896"/>
      <c r="X75" s="896"/>
      <c r="Y75" s="896"/>
      <c r="Z75" s="899">
        <f>IF(C74="№",0,1)</f>
        <v>1</v>
      </c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8"/>
      <c r="AR75" s="898"/>
      <c r="AS75" s="898"/>
      <c r="AT75" s="898"/>
      <c r="AU75" s="898"/>
      <c r="AV75" s="898"/>
      <c r="AW75" s="898"/>
      <c r="AX75" s="898"/>
      <c r="AY75" s="898"/>
      <c r="AZ75" s="898"/>
      <c r="BA75" s="898"/>
      <c r="BB75" s="898"/>
      <c r="BC75" s="898"/>
      <c r="BD75" s="898"/>
      <c r="BE75" s="898"/>
      <c r="BF75" s="898"/>
      <c r="BG75" s="898"/>
      <c r="BH75" s="898"/>
      <c r="BI75" s="898"/>
      <c r="BJ75" s="898"/>
      <c r="BK75" s="898"/>
      <c r="BL75" s="898"/>
      <c r="BM75" s="898"/>
      <c r="BN75" s="898"/>
      <c r="BO75" s="898"/>
      <c r="BP75" s="898"/>
      <c r="BQ75" s="19">
        <f>IF(C74="№",0,1)</f>
        <v>1</v>
      </c>
    </row>
    <row r="76" spans="1:73" ht="26.4" x14ac:dyDescent="0.25">
      <c r="A76" s="544">
        <f>SUBTOTAL(9,$BQ$9:BQ76)</f>
        <v>45</v>
      </c>
      <c r="B76" s="545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896" t="str">
        <f>CONCATENATE("№",ФОРМА!B27)</f>
        <v>№4</v>
      </c>
      <c r="D76" s="896"/>
      <c r="E76" s="896"/>
      <c r="F76" s="896"/>
      <c r="G76" s="896"/>
      <c r="H76" s="896"/>
      <c r="I76" s="896"/>
      <c r="J76" s="896"/>
      <c r="K76" s="896"/>
      <c r="L76" s="896"/>
      <c r="M76" s="896"/>
      <c r="N76" s="896"/>
      <c r="O76" s="896"/>
      <c r="P76" s="896"/>
      <c r="Q76" s="896"/>
      <c r="R76" s="896"/>
      <c r="S76" s="896"/>
      <c r="T76" s="896"/>
      <c r="U76" s="896"/>
      <c r="V76" s="896"/>
      <c r="W76" s="896"/>
      <c r="X76" s="896"/>
      <c r="Y76" s="896"/>
      <c r="Z76" s="899">
        <f>IF(C76="№",0,1)</f>
        <v>1</v>
      </c>
      <c r="AA76" s="899"/>
      <c r="AB76" s="899"/>
      <c r="AC76" s="899"/>
      <c r="AD76" s="899"/>
      <c r="AE76" s="899"/>
      <c r="AF76" s="899"/>
      <c r="AG76" s="899"/>
      <c r="AH76" s="899"/>
      <c r="AI76" s="899"/>
      <c r="AJ76" s="899"/>
      <c r="AK76" s="899"/>
      <c r="AL76" s="899"/>
      <c r="AM76" s="899"/>
      <c r="AN76" s="899"/>
      <c r="AO76" s="899"/>
      <c r="AP76" s="899"/>
      <c r="AQ76" s="898"/>
      <c r="AR76" s="898"/>
      <c r="AS76" s="898"/>
      <c r="AT76" s="898"/>
      <c r="AU76" s="898"/>
      <c r="AV76" s="898"/>
      <c r="AW76" s="898"/>
      <c r="AX76" s="898"/>
      <c r="AY76" s="898"/>
      <c r="AZ76" s="898"/>
      <c r="BA76" s="898"/>
      <c r="BB76" s="898"/>
      <c r="BC76" s="898"/>
      <c r="BD76" s="898"/>
      <c r="BE76" s="898"/>
      <c r="BF76" s="898"/>
      <c r="BG76" s="898"/>
      <c r="BH76" s="898"/>
      <c r="BI76" s="898"/>
      <c r="BJ76" s="898"/>
      <c r="BK76" s="898"/>
      <c r="BL76" s="898"/>
      <c r="BM76" s="898"/>
      <c r="BN76" s="898"/>
      <c r="BO76" s="898"/>
      <c r="BP76" s="898"/>
      <c r="BQ76" s="19">
        <f t="shared" si="8"/>
        <v>1</v>
      </c>
    </row>
    <row r="77" spans="1:73" x14ac:dyDescent="0.25">
      <c r="A77" s="544">
        <f>SUBTOTAL(9,$BQ$9:BQ77)</f>
        <v>46</v>
      </c>
      <c r="B77" s="545" t="str">
        <f>ФОРМА!E27</f>
        <v>План строительства</v>
      </c>
      <c r="C77" s="896" t="s">
        <v>332</v>
      </c>
      <c r="D77" s="896"/>
      <c r="E77" s="896"/>
      <c r="F77" s="896"/>
      <c r="G77" s="896"/>
      <c r="H77" s="896"/>
      <c r="I77" s="896"/>
      <c r="J77" s="896"/>
      <c r="K77" s="896"/>
      <c r="L77" s="896"/>
      <c r="M77" s="896"/>
      <c r="N77" s="896"/>
      <c r="O77" s="896"/>
      <c r="P77" s="896"/>
      <c r="Q77" s="896"/>
      <c r="R77" s="896"/>
      <c r="S77" s="896"/>
      <c r="T77" s="896"/>
      <c r="U77" s="896"/>
      <c r="V77" s="896"/>
      <c r="W77" s="896"/>
      <c r="X77" s="896"/>
      <c r="Y77" s="896"/>
      <c r="Z77" s="899">
        <f>IF(C76="№",0,1)</f>
        <v>1</v>
      </c>
      <c r="AA77" s="899"/>
      <c r="AB77" s="899"/>
      <c r="AC77" s="899"/>
      <c r="AD77" s="899"/>
      <c r="AE77" s="899"/>
      <c r="AF77" s="899"/>
      <c r="AG77" s="899"/>
      <c r="AH77" s="899"/>
      <c r="AI77" s="899"/>
      <c r="AJ77" s="899"/>
      <c r="AK77" s="899"/>
      <c r="AL77" s="899"/>
      <c r="AM77" s="899"/>
      <c r="AN77" s="899"/>
      <c r="AO77" s="899"/>
      <c r="AP77" s="899"/>
      <c r="AQ77" s="898"/>
      <c r="AR77" s="898"/>
      <c r="AS77" s="898"/>
      <c r="AT77" s="898"/>
      <c r="AU77" s="898"/>
      <c r="AV77" s="898"/>
      <c r="AW77" s="898"/>
      <c r="AX77" s="898"/>
      <c r="AY77" s="898"/>
      <c r="AZ77" s="898"/>
      <c r="BA77" s="898"/>
      <c r="BB77" s="898"/>
      <c r="BC77" s="898"/>
      <c r="BD77" s="898"/>
      <c r="BE77" s="898"/>
      <c r="BF77" s="898"/>
      <c r="BG77" s="898"/>
      <c r="BH77" s="898"/>
      <c r="BI77" s="898"/>
      <c r="BJ77" s="898"/>
      <c r="BK77" s="898"/>
      <c r="BL77" s="898"/>
      <c r="BM77" s="898"/>
      <c r="BN77" s="898"/>
      <c r="BO77" s="898"/>
      <c r="BP77" s="898"/>
      <c r="BQ77" s="19">
        <f>IF(C76="№",0,1)</f>
        <v>1</v>
      </c>
    </row>
    <row r="78" spans="1:73" ht="26.4" x14ac:dyDescent="0.25">
      <c r="A78" s="544">
        <f>SUBTOTAL(9,$BQ$9:BQ78)</f>
        <v>47</v>
      </c>
      <c r="B78" s="545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896" t="str">
        <f>CONCATENATE("№",ФОРМА!B28)</f>
        <v>№5</v>
      </c>
      <c r="D78" s="896"/>
      <c r="E78" s="896"/>
      <c r="F78" s="896"/>
      <c r="G78" s="896"/>
      <c r="H78" s="896"/>
      <c r="I78" s="896"/>
      <c r="J78" s="896"/>
      <c r="K78" s="896"/>
      <c r="L78" s="896"/>
      <c r="M78" s="896"/>
      <c r="N78" s="896"/>
      <c r="O78" s="896"/>
      <c r="P78" s="896"/>
      <c r="Q78" s="896"/>
      <c r="R78" s="896"/>
      <c r="S78" s="896"/>
      <c r="T78" s="896"/>
      <c r="U78" s="896"/>
      <c r="V78" s="896"/>
      <c r="W78" s="896"/>
      <c r="X78" s="896"/>
      <c r="Y78" s="896"/>
      <c r="Z78" s="899">
        <f>IF(C78="№",0,1)</f>
        <v>1</v>
      </c>
      <c r="AA78" s="899"/>
      <c r="AB78" s="899"/>
      <c r="AC78" s="899"/>
      <c r="AD78" s="899"/>
      <c r="AE78" s="899"/>
      <c r="AF78" s="899"/>
      <c r="AG78" s="899"/>
      <c r="AH78" s="899"/>
      <c r="AI78" s="899"/>
      <c r="AJ78" s="899"/>
      <c r="AK78" s="899"/>
      <c r="AL78" s="899"/>
      <c r="AM78" s="899"/>
      <c r="AN78" s="899"/>
      <c r="AO78" s="899"/>
      <c r="AP78" s="899"/>
      <c r="AQ78" s="898"/>
      <c r="AR78" s="898"/>
      <c r="AS78" s="898"/>
      <c r="AT78" s="898"/>
      <c r="AU78" s="898"/>
      <c r="AV78" s="898"/>
      <c r="AW78" s="898"/>
      <c r="AX78" s="898"/>
      <c r="AY78" s="898"/>
      <c r="AZ78" s="898"/>
      <c r="BA78" s="898"/>
      <c r="BB78" s="898"/>
      <c r="BC78" s="898"/>
      <c r="BD78" s="898"/>
      <c r="BE78" s="898"/>
      <c r="BF78" s="898"/>
      <c r="BG78" s="898"/>
      <c r="BH78" s="898"/>
      <c r="BI78" s="898"/>
      <c r="BJ78" s="898"/>
      <c r="BK78" s="898"/>
      <c r="BL78" s="898"/>
      <c r="BM78" s="898"/>
      <c r="BN78" s="898"/>
      <c r="BO78" s="898"/>
      <c r="BP78" s="898"/>
      <c r="BQ78" s="19">
        <f t="shared" si="8"/>
        <v>1</v>
      </c>
    </row>
    <row r="79" spans="1:73" x14ac:dyDescent="0.25">
      <c r="A79" s="544">
        <f>SUBTOTAL(9,$BQ$9:BQ79)</f>
        <v>48</v>
      </c>
      <c r="B79" s="545" t="str">
        <f>ФОРМА!E28</f>
        <v>План строительства</v>
      </c>
      <c r="C79" s="896" t="s">
        <v>332</v>
      </c>
      <c r="D79" s="896"/>
      <c r="E79" s="896"/>
      <c r="F79" s="896"/>
      <c r="G79" s="896"/>
      <c r="H79" s="896"/>
      <c r="I79" s="896"/>
      <c r="J79" s="896"/>
      <c r="K79" s="896"/>
      <c r="L79" s="896"/>
      <c r="M79" s="896"/>
      <c r="N79" s="896"/>
      <c r="O79" s="896"/>
      <c r="P79" s="896"/>
      <c r="Q79" s="896"/>
      <c r="R79" s="896"/>
      <c r="S79" s="896"/>
      <c r="T79" s="896"/>
      <c r="U79" s="896"/>
      <c r="V79" s="896"/>
      <c r="W79" s="896"/>
      <c r="X79" s="896"/>
      <c r="Y79" s="896"/>
      <c r="Z79" s="899">
        <f>IF(C78="№",0,1)</f>
        <v>1</v>
      </c>
      <c r="AA79" s="899"/>
      <c r="AB79" s="899"/>
      <c r="AC79" s="899"/>
      <c r="AD79" s="899"/>
      <c r="AE79" s="899"/>
      <c r="AF79" s="899"/>
      <c r="AG79" s="899"/>
      <c r="AH79" s="899"/>
      <c r="AI79" s="899"/>
      <c r="AJ79" s="899"/>
      <c r="AK79" s="899"/>
      <c r="AL79" s="899"/>
      <c r="AM79" s="899"/>
      <c r="AN79" s="899"/>
      <c r="AO79" s="899"/>
      <c r="AP79" s="899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  <c r="BC79" s="898"/>
      <c r="BD79" s="898"/>
      <c r="BE79" s="898"/>
      <c r="BF79" s="898"/>
      <c r="BG79" s="898"/>
      <c r="BH79" s="898"/>
      <c r="BI79" s="898"/>
      <c r="BJ79" s="898"/>
      <c r="BK79" s="898"/>
      <c r="BL79" s="898"/>
      <c r="BM79" s="898"/>
      <c r="BN79" s="898"/>
      <c r="BO79" s="898"/>
      <c r="BP79" s="898"/>
      <c r="BQ79" s="19">
        <f>IF(C78="№",0,1)</f>
        <v>1</v>
      </c>
    </row>
    <row r="80" spans="1:73" ht="26.4" x14ac:dyDescent="0.25">
      <c r="A80" s="544">
        <f ca="1">SUBTOTAL(9,$BQ$9:BQ80)</f>
        <v>49</v>
      </c>
      <c r="B80" s="545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896" t="str">
        <f ca="1">CONCATENATE("№",VLOOKUP(BS80,'АКТЫ скрытых работ'!A:O,2,FALSE))</f>
        <v>№1-ОП</v>
      </c>
      <c r="D80" s="896"/>
      <c r="E80" s="896"/>
      <c r="F80" s="896"/>
      <c r="G80" s="896"/>
      <c r="H80" s="896"/>
      <c r="I80" s="896"/>
      <c r="J80" s="896"/>
      <c r="K80" s="896"/>
      <c r="L80" s="896"/>
      <c r="M80" s="896"/>
      <c r="N80" s="896"/>
      <c r="O80" s="896"/>
      <c r="P80" s="896"/>
      <c r="Q80" s="896"/>
      <c r="R80" s="896"/>
      <c r="S80" s="896"/>
      <c r="T80" s="896"/>
      <c r="U80" s="896"/>
      <c r="V80" s="896"/>
      <c r="W80" s="896"/>
      <c r="X80" s="896"/>
      <c r="Y80" s="896"/>
      <c r="Z80" s="896">
        <f ca="1">IF(BS80="АООК_",0,1)</f>
        <v>1</v>
      </c>
      <c r="AA80" s="896"/>
      <c r="AB80" s="896"/>
      <c r="AC80" s="896"/>
      <c r="AD80" s="896"/>
      <c r="AE80" s="896"/>
      <c r="AF80" s="896"/>
      <c r="AG80" s="896"/>
      <c r="AH80" s="896"/>
      <c r="AI80" s="896"/>
      <c r="AJ80" s="896"/>
      <c r="AK80" s="896"/>
      <c r="AL80" s="896"/>
      <c r="AM80" s="896"/>
      <c r="AN80" s="896"/>
      <c r="AO80" s="896"/>
      <c r="AP80" s="896"/>
      <c r="AQ80" s="898"/>
      <c r="AR80" s="898"/>
      <c r="AS80" s="898"/>
      <c r="AT80" s="898"/>
      <c r="AU80" s="898"/>
      <c r="AV80" s="898"/>
      <c r="AW80" s="898"/>
      <c r="AX80" s="898"/>
      <c r="AY80" s="898"/>
      <c r="AZ80" s="898"/>
      <c r="BA80" s="898"/>
      <c r="BB80" s="898"/>
      <c r="BC80" s="898"/>
      <c r="BD80" s="898"/>
      <c r="BE80" s="898"/>
      <c r="BF80" s="898"/>
      <c r="BG80" s="898"/>
      <c r="BH80" s="898"/>
      <c r="BI80" s="898"/>
      <c r="BJ80" s="898"/>
      <c r="BK80" s="898"/>
      <c r="BL80" s="898"/>
      <c r="BM80" s="898"/>
      <c r="BN80" s="898"/>
      <c r="BO80" s="898"/>
      <c r="BP80" s="898"/>
      <c r="BQ80" s="19">
        <f t="shared" ref="BQ80:BQ94" ca="1" si="9">IF(Z80&gt;0,1,0)</f>
        <v>1</v>
      </c>
      <c r="BR80" s="852"/>
      <c r="BS80" s="587" t="str">
        <f ca="1">IF(INDIRECT("'АКТЫ скрытых работ'!R"&amp;BU80&amp;"C1",0)=CONCATENATE("АОСР_",BT80),CONCATENATE("АОСР_",BT80),CONCATENATE("АООК_",BT80))</f>
        <v>АОСР_1</v>
      </c>
      <c r="BT80" s="587">
        <v>1</v>
      </c>
      <c r="BU80" s="588">
        <f>BT80+1</f>
        <v>2</v>
      </c>
    </row>
    <row r="81" spans="1:74" ht="26.4" x14ac:dyDescent="0.25">
      <c r="A81" s="544">
        <f ca="1">SUBTOTAL(9,$BQ$9:BQ81)</f>
        <v>50</v>
      </c>
      <c r="B81" s="547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№3.1 Бурение скважин под установку опор одностоечных</v>
      </c>
      <c r="C81" s="916" t="str">
        <f ca="1">IF(B81="Контрольно-исполнительная съемка","б/н",MID(B81,SEARCH("№",B81,1),SEARCH(" ",B81,SEARCH("№",B81,1))-SEARCH("№",B81,1)))</f>
        <v>№3.1</v>
      </c>
      <c r="D81" s="917"/>
      <c r="E81" s="917"/>
      <c r="F81" s="917"/>
      <c r="G81" s="917"/>
      <c r="H81" s="917"/>
      <c r="I81" s="917"/>
      <c r="J81" s="917"/>
      <c r="K81" s="917"/>
      <c r="L81" s="917"/>
      <c r="M81" s="917"/>
      <c r="N81" s="917"/>
      <c r="O81" s="917"/>
      <c r="P81" s="917"/>
      <c r="Q81" s="917"/>
      <c r="R81" s="917"/>
      <c r="S81" s="917"/>
      <c r="T81" s="917"/>
      <c r="U81" s="917"/>
      <c r="V81" s="917"/>
      <c r="W81" s="917"/>
      <c r="X81" s="917"/>
      <c r="Y81" s="918"/>
      <c r="Z81" s="896">
        <f ca="1">IFERROR(IF(OR(IFERROR(B81,0)=0,B81="-"),0,1),0)</f>
        <v>1</v>
      </c>
      <c r="AA81" s="896"/>
      <c r="AB81" s="896"/>
      <c r="AC81" s="896"/>
      <c r="AD81" s="896"/>
      <c r="AE81" s="896"/>
      <c r="AF81" s="896"/>
      <c r="AG81" s="896"/>
      <c r="AH81" s="896"/>
      <c r="AI81" s="896"/>
      <c r="AJ81" s="896"/>
      <c r="AK81" s="896"/>
      <c r="AL81" s="896"/>
      <c r="AM81" s="896"/>
      <c r="AN81" s="896"/>
      <c r="AO81" s="896"/>
      <c r="AP81" s="896"/>
      <c r="AQ81" s="898"/>
      <c r="AR81" s="898"/>
      <c r="AS81" s="898"/>
      <c r="AT81" s="898"/>
      <c r="AU81" s="898"/>
      <c r="AV81" s="898"/>
      <c r="AW81" s="898"/>
      <c r="AX81" s="898"/>
      <c r="AY81" s="898"/>
      <c r="AZ81" s="898"/>
      <c r="BA81" s="898"/>
      <c r="BB81" s="898"/>
      <c r="BC81" s="898"/>
      <c r="BD81" s="898"/>
      <c r="BE81" s="898"/>
      <c r="BF81" s="898"/>
      <c r="BG81" s="898"/>
      <c r="BH81" s="898"/>
      <c r="BI81" s="898"/>
      <c r="BJ81" s="898"/>
      <c r="BK81" s="898"/>
      <c r="BL81" s="898"/>
      <c r="BM81" s="898"/>
      <c r="BN81" s="898"/>
      <c r="BO81" s="898"/>
      <c r="BP81" s="898"/>
      <c r="BQ81" s="19">
        <f t="shared" ca="1" si="9"/>
        <v>1</v>
      </c>
      <c r="BR81" s="852"/>
    </row>
    <row r="82" spans="1:74" ht="25.5" customHeight="1" x14ac:dyDescent="0.25">
      <c r="A82" s="544">
        <f ca="1">SUBTOTAL(9,$BQ$9:BQ82)</f>
        <v>51</v>
      </c>
      <c r="B82" s="545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№3.2 Бурение скважин под установку опор двухстоечных</v>
      </c>
      <c r="C82" s="916" t="str">
        <f ca="1">IFERROR(IF(B82="Контрольно-исполнительная съемка","б/н",MID(B82,SEARCH("№",B82,1),SEARCH(" ",B82,SEARCH("№",B82,1))-SEARCH("№",B82,1))),"")</f>
        <v>№3.2</v>
      </c>
      <c r="D82" s="917"/>
      <c r="E82" s="917"/>
      <c r="F82" s="917"/>
      <c r="G82" s="917"/>
      <c r="H82" s="917"/>
      <c r="I82" s="917"/>
      <c r="J82" s="917"/>
      <c r="K82" s="917"/>
      <c r="L82" s="917"/>
      <c r="M82" s="917"/>
      <c r="N82" s="917"/>
      <c r="O82" s="917"/>
      <c r="P82" s="917"/>
      <c r="Q82" s="917"/>
      <c r="R82" s="917"/>
      <c r="S82" s="917"/>
      <c r="T82" s="917"/>
      <c r="U82" s="917"/>
      <c r="V82" s="917"/>
      <c r="W82" s="917"/>
      <c r="X82" s="917"/>
      <c r="Y82" s="918"/>
      <c r="Z82" s="896">
        <f ca="1">IFERROR(IF(OR(IFERROR(B82,0)=0,B82=""),0,1),0)</f>
        <v>1</v>
      </c>
      <c r="AA82" s="896"/>
      <c r="AB82" s="896"/>
      <c r="AC82" s="896"/>
      <c r="AD82" s="896"/>
      <c r="AE82" s="896"/>
      <c r="AF82" s="896"/>
      <c r="AG82" s="896"/>
      <c r="AH82" s="896"/>
      <c r="AI82" s="896"/>
      <c r="AJ82" s="896"/>
      <c r="AK82" s="896"/>
      <c r="AL82" s="896"/>
      <c r="AM82" s="896"/>
      <c r="AN82" s="896"/>
      <c r="AO82" s="896"/>
      <c r="AP82" s="896"/>
      <c r="AQ82" s="898"/>
      <c r="AR82" s="898"/>
      <c r="AS82" s="898"/>
      <c r="AT82" s="898"/>
      <c r="AU82" s="898"/>
      <c r="AV82" s="898"/>
      <c r="AW82" s="898"/>
      <c r="AX82" s="898"/>
      <c r="AY82" s="898"/>
      <c r="AZ82" s="898"/>
      <c r="BA82" s="898"/>
      <c r="BB82" s="898"/>
      <c r="BC82" s="898"/>
      <c r="BD82" s="898"/>
      <c r="BE82" s="898"/>
      <c r="BF82" s="898"/>
      <c r="BG82" s="898"/>
      <c r="BH82" s="898"/>
      <c r="BI82" s="898"/>
      <c r="BJ82" s="898"/>
      <c r="BK82" s="898"/>
      <c r="BL82" s="898"/>
      <c r="BM82" s="898"/>
      <c r="BN82" s="898"/>
      <c r="BO82" s="898"/>
      <c r="BP82" s="898"/>
      <c r="BQ82" s="19">
        <f t="shared" ca="1" si="9"/>
        <v>1</v>
      </c>
      <c r="BR82" s="852"/>
    </row>
    <row r="83" spans="1:74" ht="26.4" hidden="1" customHeight="1" x14ac:dyDescent="0.25">
      <c r="A83" s="544">
        <f ca="1">SUBTOTAL(9,$BQ$9:BQ83)</f>
        <v>51</v>
      </c>
      <c r="B83" s="545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916" t="e">
        <f t="shared" ref="C83:C84" ca="1" si="10">IF(B83="Контрольно-исполнительная съемка","б/н",MID(B83,SEARCH("№",B83,1),SEARCH(" ",B83,SEARCH("№",B83,1))-SEARCH("№",B83,1)))</f>
        <v>#VALUE!</v>
      </c>
      <c r="D83" s="917"/>
      <c r="E83" s="917"/>
      <c r="F83" s="917"/>
      <c r="G83" s="917"/>
      <c r="H83" s="917"/>
      <c r="I83" s="917"/>
      <c r="J83" s="917"/>
      <c r="K83" s="917"/>
      <c r="L83" s="917"/>
      <c r="M83" s="917"/>
      <c r="N83" s="917"/>
      <c r="O83" s="917"/>
      <c r="P83" s="917"/>
      <c r="Q83" s="917"/>
      <c r="R83" s="917"/>
      <c r="S83" s="917"/>
      <c r="T83" s="917"/>
      <c r="U83" s="917"/>
      <c r="V83" s="917"/>
      <c r="W83" s="917"/>
      <c r="X83" s="917"/>
      <c r="Y83" s="918"/>
      <c r="Z83" s="896">
        <f ca="1">IFERROR(IF(OR(IFERROR(B83,0)=0,B83=""),0,1),0)</f>
        <v>0</v>
      </c>
      <c r="AA83" s="896"/>
      <c r="AB83" s="896"/>
      <c r="AC83" s="896"/>
      <c r="AD83" s="896"/>
      <c r="AE83" s="896"/>
      <c r="AF83" s="896"/>
      <c r="AG83" s="896"/>
      <c r="AH83" s="896"/>
      <c r="AI83" s="896"/>
      <c r="AJ83" s="896"/>
      <c r="AK83" s="896"/>
      <c r="AL83" s="896"/>
      <c r="AM83" s="896"/>
      <c r="AN83" s="896"/>
      <c r="AO83" s="896"/>
      <c r="AP83" s="896"/>
      <c r="AQ83" s="898"/>
      <c r="AR83" s="898"/>
      <c r="AS83" s="898"/>
      <c r="AT83" s="898"/>
      <c r="AU83" s="898"/>
      <c r="AV83" s="898"/>
      <c r="AW83" s="898"/>
      <c r="AX83" s="898"/>
      <c r="AY83" s="898"/>
      <c r="AZ83" s="898"/>
      <c r="BA83" s="898"/>
      <c r="BB83" s="898"/>
      <c r="BC83" s="898"/>
      <c r="BD83" s="898"/>
      <c r="BE83" s="898"/>
      <c r="BF83" s="898"/>
      <c r="BG83" s="898"/>
      <c r="BH83" s="898"/>
      <c r="BI83" s="898"/>
      <c r="BJ83" s="898"/>
      <c r="BK83" s="898"/>
      <c r="BL83" s="898"/>
      <c r="BM83" s="898"/>
      <c r="BN83" s="898"/>
      <c r="BO83" s="898"/>
      <c r="BP83" s="898"/>
      <c r="BQ83" s="19">
        <f t="shared" ref="BQ83" ca="1" si="11">IF(Z83&gt;0,1,0)</f>
        <v>0</v>
      </c>
      <c r="BR83" s="852"/>
      <c r="BV83" s="19" t="str">
        <f>MID(BV67,1,LEN(BV67))</f>
        <v/>
      </c>
    </row>
    <row r="84" spans="1:74" ht="26.4" hidden="1" customHeight="1" x14ac:dyDescent="0.25">
      <c r="A84" s="544">
        <f ca="1">SUBTOTAL(9,$BQ$9:BQ84)</f>
        <v>51</v>
      </c>
      <c r="B84" s="545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916" t="e">
        <f t="shared" ca="1" si="10"/>
        <v>#VALUE!</v>
      </c>
      <c r="D84" s="917"/>
      <c r="E84" s="917"/>
      <c r="F84" s="917"/>
      <c r="G84" s="917"/>
      <c r="H84" s="917"/>
      <c r="I84" s="917"/>
      <c r="J84" s="917"/>
      <c r="K84" s="917"/>
      <c r="L84" s="917"/>
      <c r="M84" s="917"/>
      <c r="N84" s="917"/>
      <c r="O84" s="917"/>
      <c r="P84" s="917"/>
      <c r="Q84" s="917"/>
      <c r="R84" s="917"/>
      <c r="S84" s="917"/>
      <c r="T84" s="917"/>
      <c r="U84" s="917"/>
      <c r="V84" s="917"/>
      <c r="W84" s="917"/>
      <c r="X84" s="917"/>
      <c r="Y84" s="918"/>
      <c r="Z84" s="896">
        <f ca="1">IFERROR(IF(OR(IFERROR(B84,0)=0,B84=""),0,1),0)</f>
        <v>0</v>
      </c>
      <c r="AA84" s="896"/>
      <c r="AB84" s="896"/>
      <c r="AC84" s="896"/>
      <c r="AD84" s="896"/>
      <c r="AE84" s="896"/>
      <c r="AF84" s="896"/>
      <c r="AG84" s="896"/>
      <c r="AH84" s="896"/>
      <c r="AI84" s="896"/>
      <c r="AJ84" s="896"/>
      <c r="AK84" s="896"/>
      <c r="AL84" s="896"/>
      <c r="AM84" s="896"/>
      <c r="AN84" s="896"/>
      <c r="AO84" s="896"/>
      <c r="AP84" s="896"/>
      <c r="AQ84" s="898"/>
      <c r="AR84" s="898"/>
      <c r="AS84" s="898"/>
      <c r="AT84" s="898"/>
      <c r="AU84" s="898"/>
      <c r="AV84" s="898"/>
      <c r="AW84" s="898"/>
      <c r="AX84" s="898"/>
      <c r="AY84" s="898"/>
      <c r="AZ84" s="898"/>
      <c r="BA84" s="898"/>
      <c r="BB84" s="898"/>
      <c r="BC84" s="898"/>
      <c r="BD84" s="898"/>
      <c r="BE84" s="898"/>
      <c r="BF84" s="898"/>
      <c r="BG84" s="898"/>
      <c r="BH84" s="898"/>
      <c r="BI84" s="898"/>
      <c r="BJ84" s="898"/>
      <c r="BK84" s="898"/>
      <c r="BL84" s="898"/>
      <c r="BM84" s="898"/>
      <c r="BN84" s="898"/>
      <c r="BO84" s="898"/>
      <c r="BP84" s="898"/>
      <c r="BQ84" s="19">
        <f t="shared" ref="BQ84" ca="1" si="12">IF(Z84&gt;0,1,0)</f>
        <v>0</v>
      </c>
      <c r="BR84" s="852"/>
    </row>
    <row r="85" spans="1:74" hidden="1" x14ac:dyDescent="0.25">
      <c r="A85" s="544">
        <f ca="1">SUBTOTAL(9,$BQ$9:BQ85)</f>
        <v>51</v>
      </c>
      <c r="B85" s="545" t="str">
        <f ca="1">VLOOKUP(BS80,'АКТЫ скрытых работ'!A:O,14,FALSE)</f>
        <v>-</v>
      </c>
      <c r="C85" s="896" t="str">
        <f ca="1">IF(B85&lt;&gt;"-","б/н","")</f>
        <v/>
      </c>
      <c r="D85" s="896"/>
      <c r="E85" s="896"/>
      <c r="F85" s="896"/>
      <c r="G85" s="896"/>
      <c r="H85" s="896"/>
      <c r="I85" s="896"/>
      <c r="J85" s="896"/>
      <c r="K85" s="896"/>
      <c r="L85" s="896"/>
      <c r="M85" s="896"/>
      <c r="N85" s="896"/>
      <c r="O85" s="896"/>
      <c r="P85" s="896"/>
      <c r="Q85" s="896"/>
      <c r="R85" s="896"/>
      <c r="S85" s="896"/>
      <c r="T85" s="896"/>
      <c r="U85" s="896"/>
      <c r="V85" s="896"/>
      <c r="W85" s="896"/>
      <c r="X85" s="896"/>
      <c r="Y85" s="896"/>
      <c r="Z85" s="896">
        <f ca="1">IFERROR(IF(OR(IFERROR(B85,0)=0,B85="-"),0,"1 компл"),0)</f>
        <v>0</v>
      </c>
      <c r="AA85" s="896"/>
      <c r="AB85" s="896"/>
      <c r="AC85" s="896"/>
      <c r="AD85" s="896"/>
      <c r="AE85" s="896"/>
      <c r="AF85" s="896"/>
      <c r="AG85" s="896"/>
      <c r="AH85" s="896"/>
      <c r="AI85" s="896"/>
      <c r="AJ85" s="896"/>
      <c r="AK85" s="896"/>
      <c r="AL85" s="896"/>
      <c r="AM85" s="896"/>
      <c r="AN85" s="896"/>
      <c r="AO85" s="896"/>
      <c r="AP85" s="896"/>
      <c r="AQ85" s="898"/>
      <c r="AR85" s="898"/>
      <c r="AS85" s="898"/>
      <c r="AT85" s="898"/>
      <c r="AU85" s="898"/>
      <c r="AV85" s="898"/>
      <c r="AW85" s="898"/>
      <c r="AX85" s="898"/>
      <c r="AY85" s="898"/>
      <c r="AZ85" s="898"/>
      <c r="BA85" s="898"/>
      <c r="BB85" s="898"/>
      <c r="BC85" s="898"/>
      <c r="BD85" s="898"/>
      <c r="BE85" s="898"/>
      <c r="BF85" s="898"/>
      <c r="BG85" s="898"/>
      <c r="BH85" s="898"/>
      <c r="BI85" s="898"/>
      <c r="BJ85" s="898"/>
      <c r="BK85" s="898"/>
      <c r="BL85" s="898"/>
      <c r="BM85" s="898"/>
      <c r="BN85" s="898"/>
      <c r="BO85" s="898"/>
      <c r="BP85" s="898"/>
      <c r="BQ85" s="19">
        <f t="shared" ca="1" si="9"/>
        <v>0</v>
      </c>
      <c r="BR85" s="852"/>
    </row>
    <row r="86" spans="1:74" ht="13.8" hidden="1" customHeight="1" x14ac:dyDescent="0.25">
      <c r="A86" s="544">
        <f ca="1">SUBTOTAL(9,$BQ$9:BQ86)</f>
        <v>51</v>
      </c>
      <c r="B86" s="545" t="s">
        <v>1452</v>
      </c>
      <c r="C86" s="896" t="str">
        <f ca="1">IF(Z86&lt;&gt;0,C82,"")</f>
        <v/>
      </c>
      <c r="D86" s="896"/>
      <c r="E86" s="896"/>
      <c r="F86" s="896"/>
      <c r="G86" s="896"/>
      <c r="H86" s="896"/>
      <c r="I86" s="896"/>
      <c r="J86" s="896"/>
      <c r="K86" s="896"/>
      <c r="L86" s="896"/>
      <c r="M86" s="896"/>
      <c r="N86" s="896"/>
      <c r="O86" s="896"/>
      <c r="P86" s="896"/>
      <c r="Q86" s="896"/>
      <c r="R86" s="896"/>
      <c r="S86" s="896"/>
      <c r="T86" s="896"/>
      <c r="U86" s="896"/>
      <c r="V86" s="896"/>
      <c r="W86" s="896"/>
      <c r="X86" s="896"/>
      <c r="Y86" s="896"/>
      <c r="Z86" s="896">
        <f ca="1">IFERROR(IF(SEARCH("ГНБ",B80,1)=0,0,1),0)</f>
        <v>0</v>
      </c>
      <c r="AA86" s="896"/>
      <c r="AB86" s="896"/>
      <c r="AC86" s="896"/>
      <c r="AD86" s="896"/>
      <c r="AE86" s="896"/>
      <c r="AF86" s="896"/>
      <c r="AG86" s="896"/>
      <c r="AH86" s="896"/>
      <c r="AI86" s="896"/>
      <c r="AJ86" s="896"/>
      <c r="AK86" s="896"/>
      <c r="AL86" s="896"/>
      <c r="AM86" s="896"/>
      <c r="AN86" s="896"/>
      <c r="AO86" s="896"/>
      <c r="AP86" s="896"/>
      <c r="AQ86" s="898"/>
      <c r="AR86" s="898"/>
      <c r="AS86" s="898"/>
      <c r="AT86" s="898"/>
      <c r="AU86" s="898"/>
      <c r="AV86" s="898"/>
      <c r="AW86" s="898"/>
      <c r="AX86" s="898"/>
      <c r="AY86" s="898"/>
      <c r="AZ86" s="898"/>
      <c r="BA86" s="898"/>
      <c r="BB86" s="898"/>
      <c r="BC86" s="898"/>
      <c r="BD86" s="898"/>
      <c r="BE86" s="898"/>
      <c r="BF86" s="898"/>
      <c r="BG86" s="898"/>
      <c r="BH86" s="898"/>
      <c r="BI86" s="898"/>
      <c r="BJ86" s="898"/>
      <c r="BK86" s="898"/>
      <c r="BL86" s="898"/>
      <c r="BM86" s="898"/>
      <c r="BN86" s="898"/>
      <c r="BO86" s="898"/>
      <c r="BP86" s="898"/>
      <c r="BQ86" s="19">
        <f t="shared" ca="1" si="9"/>
        <v>0</v>
      </c>
      <c r="BR86" s="27"/>
    </row>
    <row r="87" spans="1:74" ht="13.8" hidden="1" customHeight="1" x14ac:dyDescent="0.25">
      <c r="A87" s="544">
        <f ca="1">SUBTOTAL(9,$BQ$9:BQ87)</f>
        <v>51</v>
      </c>
      <c r="B87" s="545" t="s">
        <v>1453</v>
      </c>
      <c r="C87" s="896" t="str">
        <f ca="1">IF(Z87&lt;&gt;0,C82,"")</f>
        <v/>
      </c>
      <c r="D87" s="896"/>
      <c r="E87" s="896"/>
      <c r="F87" s="896"/>
      <c r="G87" s="896"/>
      <c r="H87" s="896"/>
      <c r="I87" s="896"/>
      <c r="J87" s="896"/>
      <c r="K87" s="896"/>
      <c r="L87" s="896"/>
      <c r="M87" s="896"/>
      <c r="N87" s="896"/>
      <c r="O87" s="896"/>
      <c r="P87" s="896"/>
      <c r="Q87" s="896"/>
      <c r="R87" s="896"/>
      <c r="S87" s="896"/>
      <c r="T87" s="896"/>
      <c r="U87" s="896"/>
      <c r="V87" s="896"/>
      <c r="W87" s="896"/>
      <c r="X87" s="896"/>
      <c r="Y87" s="896"/>
      <c r="Z87" s="896">
        <f ca="1">IFERROR(IF(SEARCH("ГНБ",B80,1)=0,0,1),0)</f>
        <v>0</v>
      </c>
      <c r="AA87" s="896"/>
      <c r="AB87" s="896"/>
      <c r="AC87" s="896"/>
      <c r="AD87" s="896"/>
      <c r="AE87" s="896"/>
      <c r="AF87" s="896"/>
      <c r="AG87" s="896"/>
      <c r="AH87" s="896"/>
      <c r="AI87" s="896"/>
      <c r="AJ87" s="896"/>
      <c r="AK87" s="896"/>
      <c r="AL87" s="896"/>
      <c r="AM87" s="896"/>
      <c r="AN87" s="896"/>
      <c r="AO87" s="896"/>
      <c r="AP87" s="896"/>
      <c r="AQ87" s="898"/>
      <c r="AR87" s="898"/>
      <c r="AS87" s="898"/>
      <c r="AT87" s="898"/>
      <c r="AU87" s="898"/>
      <c r="AV87" s="898"/>
      <c r="AW87" s="898"/>
      <c r="AX87" s="898"/>
      <c r="AY87" s="898"/>
      <c r="AZ87" s="898"/>
      <c r="BA87" s="898"/>
      <c r="BB87" s="898"/>
      <c r="BC87" s="898"/>
      <c r="BD87" s="898"/>
      <c r="BE87" s="898"/>
      <c r="BF87" s="898"/>
      <c r="BG87" s="898"/>
      <c r="BH87" s="898"/>
      <c r="BI87" s="898"/>
      <c r="BJ87" s="898"/>
      <c r="BK87" s="898"/>
      <c r="BL87" s="898"/>
      <c r="BM87" s="898"/>
      <c r="BN87" s="898"/>
      <c r="BO87" s="898"/>
      <c r="BP87" s="898"/>
      <c r="BQ87" s="19">
        <f t="shared" ca="1" si="9"/>
        <v>0</v>
      </c>
      <c r="BR87" s="27"/>
    </row>
    <row r="88" spans="1:74" ht="13.8" hidden="1" customHeight="1" x14ac:dyDescent="0.25">
      <c r="A88" s="544">
        <f ca="1">SUBTOTAL(9,$BQ$9:BQ88)</f>
        <v>51</v>
      </c>
      <c r="B88" s="545" t="s">
        <v>1454</v>
      </c>
      <c r="C88" s="896" t="str">
        <f ca="1">IF(Z88&lt;&gt;0,C82,"")</f>
        <v/>
      </c>
      <c r="D88" s="896"/>
      <c r="E88" s="896"/>
      <c r="F88" s="896"/>
      <c r="G88" s="896"/>
      <c r="H88" s="896"/>
      <c r="I88" s="896"/>
      <c r="J88" s="896"/>
      <c r="K88" s="896"/>
      <c r="L88" s="896"/>
      <c r="M88" s="896"/>
      <c r="N88" s="896"/>
      <c r="O88" s="896"/>
      <c r="P88" s="896"/>
      <c r="Q88" s="896"/>
      <c r="R88" s="896"/>
      <c r="S88" s="896"/>
      <c r="T88" s="896"/>
      <c r="U88" s="896"/>
      <c r="V88" s="896"/>
      <c r="W88" s="896"/>
      <c r="X88" s="896"/>
      <c r="Y88" s="896"/>
      <c r="Z88" s="896">
        <f ca="1">IFERROR(IF(SEARCH("ГНБ",B80,1)=0,0,1),0)</f>
        <v>0</v>
      </c>
      <c r="AA88" s="896"/>
      <c r="AB88" s="896"/>
      <c r="AC88" s="896"/>
      <c r="AD88" s="896"/>
      <c r="AE88" s="896"/>
      <c r="AF88" s="896"/>
      <c r="AG88" s="896"/>
      <c r="AH88" s="896"/>
      <c r="AI88" s="896"/>
      <c r="AJ88" s="896"/>
      <c r="AK88" s="896"/>
      <c r="AL88" s="896"/>
      <c r="AM88" s="896"/>
      <c r="AN88" s="896"/>
      <c r="AO88" s="896"/>
      <c r="AP88" s="896"/>
      <c r="AQ88" s="898"/>
      <c r="AR88" s="898"/>
      <c r="AS88" s="898"/>
      <c r="AT88" s="898"/>
      <c r="AU88" s="898"/>
      <c r="AV88" s="898"/>
      <c r="AW88" s="898"/>
      <c r="AX88" s="898"/>
      <c r="AY88" s="898"/>
      <c r="AZ88" s="898"/>
      <c r="BA88" s="898"/>
      <c r="BB88" s="898"/>
      <c r="BC88" s="898"/>
      <c r="BD88" s="898"/>
      <c r="BE88" s="898"/>
      <c r="BF88" s="898"/>
      <c r="BG88" s="898"/>
      <c r="BH88" s="898"/>
      <c r="BI88" s="898"/>
      <c r="BJ88" s="898"/>
      <c r="BK88" s="898"/>
      <c r="BL88" s="898"/>
      <c r="BM88" s="898"/>
      <c r="BN88" s="898"/>
      <c r="BO88" s="898"/>
      <c r="BP88" s="898"/>
      <c r="BQ88" s="19">
        <f t="shared" ca="1" si="9"/>
        <v>0</v>
      </c>
      <c r="BR88" s="27"/>
    </row>
    <row r="89" spans="1:74" ht="13.8" hidden="1" customHeight="1" x14ac:dyDescent="0.25">
      <c r="A89" s="544">
        <f ca="1">SUBTOTAL(9,$BQ$9:BQ89)</f>
        <v>51</v>
      </c>
      <c r="B89" s="545" t="s">
        <v>1455</v>
      </c>
      <c r="C89" s="896" t="str">
        <f ca="1">IF(Z89&lt;&gt;0,C82,"")</f>
        <v/>
      </c>
      <c r="D89" s="896"/>
      <c r="E89" s="896"/>
      <c r="F89" s="896"/>
      <c r="G89" s="896"/>
      <c r="H89" s="896"/>
      <c r="I89" s="896"/>
      <c r="J89" s="896"/>
      <c r="K89" s="896"/>
      <c r="L89" s="896"/>
      <c r="M89" s="896"/>
      <c r="N89" s="896"/>
      <c r="O89" s="896"/>
      <c r="P89" s="896"/>
      <c r="Q89" s="896"/>
      <c r="R89" s="896"/>
      <c r="S89" s="896"/>
      <c r="T89" s="896"/>
      <c r="U89" s="896"/>
      <c r="V89" s="896"/>
      <c r="W89" s="896"/>
      <c r="X89" s="896"/>
      <c r="Y89" s="896"/>
      <c r="Z89" s="896">
        <f ca="1">IFERROR(IF(SEARCH("ГНБ",B80,1)=0,0,1),0)</f>
        <v>0</v>
      </c>
      <c r="AA89" s="896"/>
      <c r="AB89" s="896"/>
      <c r="AC89" s="896"/>
      <c r="AD89" s="896"/>
      <c r="AE89" s="896"/>
      <c r="AF89" s="896"/>
      <c r="AG89" s="896"/>
      <c r="AH89" s="896"/>
      <c r="AI89" s="896"/>
      <c r="AJ89" s="896"/>
      <c r="AK89" s="896"/>
      <c r="AL89" s="896"/>
      <c r="AM89" s="896"/>
      <c r="AN89" s="896"/>
      <c r="AO89" s="896"/>
      <c r="AP89" s="896"/>
      <c r="AQ89" s="898"/>
      <c r="AR89" s="898"/>
      <c r="AS89" s="898"/>
      <c r="AT89" s="898"/>
      <c r="AU89" s="898"/>
      <c r="AV89" s="898"/>
      <c r="AW89" s="898"/>
      <c r="AX89" s="898"/>
      <c r="AY89" s="898"/>
      <c r="AZ89" s="898"/>
      <c r="BA89" s="898"/>
      <c r="BB89" s="898"/>
      <c r="BC89" s="898"/>
      <c r="BD89" s="898"/>
      <c r="BE89" s="898"/>
      <c r="BF89" s="898"/>
      <c r="BG89" s="898"/>
      <c r="BH89" s="898"/>
      <c r="BI89" s="898"/>
      <c r="BJ89" s="898"/>
      <c r="BK89" s="898"/>
      <c r="BL89" s="898"/>
      <c r="BM89" s="898"/>
      <c r="BN89" s="898"/>
      <c r="BO89" s="898"/>
      <c r="BP89" s="898"/>
      <c r="BQ89" s="19">
        <f t="shared" ca="1" si="9"/>
        <v>0</v>
      </c>
      <c r="BR89" s="27"/>
    </row>
    <row r="90" spans="1:74" ht="13.8" hidden="1" customHeight="1" x14ac:dyDescent="0.25">
      <c r="A90" s="544">
        <f ca="1">SUBTOTAL(9,$BQ$9:BQ90)</f>
        <v>51</v>
      </c>
      <c r="B90" s="545" t="s">
        <v>1456</v>
      </c>
      <c r="C90" s="896" t="str">
        <f ca="1">IF(Z90&lt;&gt;0,C82,"")</f>
        <v/>
      </c>
      <c r="D90" s="896"/>
      <c r="E90" s="896"/>
      <c r="F90" s="896"/>
      <c r="G90" s="896"/>
      <c r="H90" s="896"/>
      <c r="I90" s="896"/>
      <c r="J90" s="896"/>
      <c r="K90" s="896"/>
      <c r="L90" s="896"/>
      <c r="M90" s="896"/>
      <c r="N90" s="896"/>
      <c r="O90" s="896"/>
      <c r="P90" s="896"/>
      <c r="Q90" s="896"/>
      <c r="R90" s="896"/>
      <c r="S90" s="896"/>
      <c r="T90" s="896"/>
      <c r="U90" s="896"/>
      <c r="V90" s="896"/>
      <c r="W90" s="896"/>
      <c r="X90" s="896"/>
      <c r="Y90" s="896"/>
      <c r="Z90" s="896">
        <f ca="1">IFERROR(IF(SEARCH("ГНБ",B80,1)=0,0,1),0)</f>
        <v>0</v>
      </c>
      <c r="AA90" s="896"/>
      <c r="AB90" s="896"/>
      <c r="AC90" s="896"/>
      <c r="AD90" s="896"/>
      <c r="AE90" s="896"/>
      <c r="AF90" s="896"/>
      <c r="AG90" s="896"/>
      <c r="AH90" s="896"/>
      <c r="AI90" s="896"/>
      <c r="AJ90" s="896"/>
      <c r="AK90" s="896"/>
      <c r="AL90" s="896"/>
      <c r="AM90" s="896"/>
      <c r="AN90" s="896"/>
      <c r="AO90" s="896"/>
      <c r="AP90" s="896"/>
      <c r="AQ90" s="898"/>
      <c r="AR90" s="898"/>
      <c r="AS90" s="898"/>
      <c r="AT90" s="898"/>
      <c r="AU90" s="898"/>
      <c r="AV90" s="898"/>
      <c r="AW90" s="898"/>
      <c r="AX90" s="898"/>
      <c r="AY90" s="898"/>
      <c r="AZ90" s="898"/>
      <c r="BA90" s="898"/>
      <c r="BB90" s="898"/>
      <c r="BC90" s="898"/>
      <c r="BD90" s="898"/>
      <c r="BE90" s="898"/>
      <c r="BF90" s="898"/>
      <c r="BG90" s="898"/>
      <c r="BH90" s="898"/>
      <c r="BI90" s="898"/>
      <c r="BJ90" s="898"/>
      <c r="BK90" s="898"/>
      <c r="BL90" s="898"/>
      <c r="BM90" s="898"/>
      <c r="BN90" s="898"/>
      <c r="BO90" s="898"/>
      <c r="BP90" s="898"/>
      <c r="BQ90" s="19">
        <f t="shared" ca="1" si="9"/>
        <v>0</v>
      </c>
      <c r="BR90" s="27"/>
    </row>
    <row r="91" spans="1:74" ht="13.8" hidden="1" customHeight="1" x14ac:dyDescent="0.25">
      <c r="A91" s="544">
        <f ca="1">SUBTOTAL(9,$BQ$9:BQ91)</f>
        <v>51</v>
      </c>
      <c r="B91" s="545" t="s">
        <v>1457</v>
      </c>
      <c r="C91" s="896" t="str">
        <f ca="1">IF(Z91&lt;&gt;0,C82,"")</f>
        <v/>
      </c>
      <c r="D91" s="896"/>
      <c r="E91" s="896"/>
      <c r="F91" s="896"/>
      <c r="G91" s="896"/>
      <c r="H91" s="896"/>
      <c r="I91" s="896"/>
      <c r="J91" s="896"/>
      <c r="K91" s="896"/>
      <c r="L91" s="896"/>
      <c r="M91" s="896"/>
      <c r="N91" s="896"/>
      <c r="O91" s="896"/>
      <c r="P91" s="896"/>
      <c r="Q91" s="896"/>
      <c r="R91" s="896"/>
      <c r="S91" s="896"/>
      <c r="T91" s="896"/>
      <c r="U91" s="896"/>
      <c r="V91" s="896"/>
      <c r="W91" s="896"/>
      <c r="X91" s="896"/>
      <c r="Y91" s="896"/>
      <c r="Z91" s="896">
        <f ca="1">IFERROR(IF(SEARCH("ГНБ",B80,1)=0,0,1),0)</f>
        <v>0</v>
      </c>
      <c r="AA91" s="896"/>
      <c r="AB91" s="896"/>
      <c r="AC91" s="896"/>
      <c r="AD91" s="896"/>
      <c r="AE91" s="896"/>
      <c r="AF91" s="896"/>
      <c r="AG91" s="896"/>
      <c r="AH91" s="896"/>
      <c r="AI91" s="896"/>
      <c r="AJ91" s="896"/>
      <c r="AK91" s="896"/>
      <c r="AL91" s="896"/>
      <c r="AM91" s="896"/>
      <c r="AN91" s="896"/>
      <c r="AO91" s="896"/>
      <c r="AP91" s="896"/>
      <c r="AQ91" s="898"/>
      <c r="AR91" s="898"/>
      <c r="AS91" s="898"/>
      <c r="AT91" s="898"/>
      <c r="AU91" s="898"/>
      <c r="AV91" s="898"/>
      <c r="AW91" s="898"/>
      <c r="AX91" s="898"/>
      <c r="AY91" s="898"/>
      <c r="AZ91" s="898"/>
      <c r="BA91" s="898"/>
      <c r="BB91" s="898"/>
      <c r="BC91" s="898"/>
      <c r="BD91" s="898"/>
      <c r="BE91" s="898"/>
      <c r="BF91" s="898"/>
      <c r="BG91" s="898"/>
      <c r="BH91" s="898"/>
      <c r="BI91" s="898"/>
      <c r="BJ91" s="898"/>
      <c r="BK91" s="898"/>
      <c r="BL91" s="898"/>
      <c r="BM91" s="898"/>
      <c r="BN91" s="898"/>
      <c r="BO91" s="898"/>
      <c r="BP91" s="898"/>
      <c r="BQ91" s="19">
        <f t="shared" ca="1" si="9"/>
        <v>0</v>
      </c>
      <c r="BR91" s="27"/>
    </row>
    <row r="92" spans="1:74" ht="13.8" hidden="1" customHeight="1" x14ac:dyDescent="0.25">
      <c r="A92" s="544">
        <f ca="1">SUBTOTAL(9,$BQ$9:BQ92)</f>
        <v>51</v>
      </c>
      <c r="B92" s="545" t="s">
        <v>1458</v>
      </c>
      <c r="C92" s="896" t="str">
        <f ca="1">IF(Z92&lt;&gt;0,C82,"")</f>
        <v/>
      </c>
      <c r="D92" s="896"/>
      <c r="E92" s="896"/>
      <c r="F92" s="896"/>
      <c r="G92" s="896"/>
      <c r="H92" s="896"/>
      <c r="I92" s="896"/>
      <c r="J92" s="896"/>
      <c r="K92" s="896"/>
      <c r="L92" s="896"/>
      <c r="M92" s="896"/>
      <c r="N92" s="896"/>
      <c r="O92" s="896"/>
      <c r="P92" s="896"/>
      <c r="Q92" s="896"/>
      <c r="R92" s="896"/>
      <c r="S92" s="896"/>
      <c r="T92" s="896"/>
      <c r="U92" s="896"/>
      <c r="V92" s="896"/>
      <c r="W92" s="896"/>
      <c r="X92" s="896"/>
      <c r="Y92" s="896"/>
      <c r="Z92" s="896">
        <f ca="1">IFERROR(IF(SEARCH("ГНБ",B80,1)=0,0,1),0)</f>
        <v>0</v>
      </c>
      <c r="AA92" s="896"/>
      <c r="AB92" s="896"/>
      <c r="AC92" s="896"/>
      <c r="AD92" s="896"/>
      <c r="AE92" s="896"/>
      <c r="AF92" s="896"/>
      <c r="AG92" s="896"/>
      <c r="AH92" s="896"/>
      <c r="AI92" s="896"/>
      <c r="AJ92" s="896"/>
      <c r="AK92" s="896"/>
      <c r="AL92" s="896"/>
      <c r="AM92" s="896"/>
      <c r="AN92" s="896"/>
      <c r="AO92" s="896"/>
      <c r="AP92" s="896"/>
      <c r="AQ92" s="898"/>
      <c r="AR92" s="898"/>
      <c r="AS92" s="898"/>
      <c r="AT92" s="898"/>
      <c r="AU92" s="898"/>
      <c r="AV92" s="898"/>
      <c r="AW92" s="898"/>
      <c r="AX92" s="898"/>
      <c r="AY92" s="898"/>
      <c r="AZ92" s="898"/>
      <c r="BA92" s="898"/>
      <c r="BB92" s="898"/>
      <c r="BC92" s="898"/>
      <c r="BD92" s="898"/>
      <c r="BE92" s="898"/>
      <c r="BF92" s="898"/>
      <c r="BG92" s="898"/>
      <c r="BH92" s="898"/>
      <c r="BI92" s="898"/>
      <c r="BJ92" s="898"/>
      <c r="BK92" s="898"/>
      <c r="BL92" s="898"/>
      <c r="BM92" s="898"/>
      <c r="BN92" s="898"/>
      <c r="BO92" s="898"/>
      <c r="BP92" s="898"/>
      <c r="BQ92" s="19">
        <f t="shared" ca="1" si="9"/>
        <v>0</v>
      </c>
      <c r="BR92" s="27"/>
    </row>
    <row r="93" spans="1:74" ht="26.4" hidden="1" customHeight="1" x14ac:dyDescent="0.25">
      <c r="A93" s="544">
        <f ca="1">SUBTOTAL(9,$BQ$9:BQ93)</f>
        <v>51</v>
      </c>
      <c r="B93" s="545" t="s">
        <v>1459</v>
      </c>
      <c r="C93" s="896" t="str">
        <f ca="1">IF(Z93&lt;&gt;0,C82,"")</f>
        <v/>
      </c>
      <c r="D93" s="896"/>
      <c r="E93" s="896"/>
      <c r="F93" s="896"/>
      <c r="G93" s="896"/>
      <c r="H93" s="896"/>
      <c r="I93" s="896"/>
      <c r="J93" s="896"/>
      <c r="K93" s="896"/>
      <c r="L93" s="896"/>
      <c r="M93" s="896"/>
      <c r="N93" s="896"/>
      <c r="O93" s="896"/>
      <c r="P93" s="896"/>
      <c r="Q93" s="896"/>
      <c r="R93" s="896"/>
      <c r="S93" s="896"/>
      <c r="T93" s="896"/>
      <c r="U93" s="896"/>
      <c r="V93" s="896"/>
      <c r="W93" s="896"/>
      <c r="X93" s="896"/>
      <c r="Y93" s="896"/>
      <c r="Z93" s="896">
        <f ca="1">IFERROR(IF(SEARCH("ГНБ",B80,1)=0,0,1),0)</f>
        <v>0</v>
      </c>
      <c r="AA93" s="896"/>
      <c r="AB93" s="896"/>
      <c r="AC93" s="896"/>
      <c r="AD93" s="896"/>
      <c r="AE93" s="896"/>
      <c r="AF93" s="896"/>
      <c r="AG93" s="896"/>
      <c r="AH93" s="896"/>
      <c r="AI93" s="896"/>
      <c r="AJ93" s="896"/>
      <c r="AK93" s="896"/>
      <c r="AL93" s="896"/>
      <c r="AM93" s="896"/>
      <c r="AN93" s="896"/>
      <c r="AO93" s="896"/>
      <c r="AP93" s="896"/>
      <c r="AQ93" s="898"/>
      <c r="AR93" s="898"/>
      <c r="AS93" s="898"/>
      <c r="AT93" s="898"/>
      <c r="AU93" s="898"/>
      <c r="AV93" s="898"/>
      <c r="AW93" s="898"/>
      <c r="AX93" s="898"/>
      <c r="AY93" s="898"/>
      <c r="AZ93" s="898"/>
      <c r="BA93" s="898"/>
      <c r="BB93" s="898"/>
      <c r="BC93" s="898"/>
      <c r="BD93" s="898"/>
      <c r="BE93" s="898"/>
      <c r="BF93" s="898"/>
      <c r="BG93" s="898"/>
      <c r="BH93" s="898"/>
      <c r="BI93" s="898"/>
      <c r="BJ93" s="898"/>
      <c r="BK93" s="898"/>
      <c r="BL93" s="898"/>
      <c r="BM93" s="898"/>
      <c r="BN93" s="898"/>
      <c r="BO93" s="898"/>
      <c r="BP93" s="898"/>
      <c r="BQ93" s="19">
        <f t="shared" ca="1" si="9"/>
        <v>0</v>
      </c>
      <c r="BR93" s="27"/>
    </row>
    <row r="94" spans="1:74" ht="26.4" hidden="1" customHeight="1" x14ac:dyDescent="0.25">
      <c r="A94" s="544">
        <f ca="1">SUBTOTAL(9,$BQ$9:BQ94)</f>
        <v>51</v>
      </c>
      <c r="B94" s="545" t="s">
        <v>1460</v>
      </c>
      <c r="C94" s="896" t="str">
        <f ca="1">IF(Z94&lt;&gt;0,C82,"")</f>
        <v/>
      </c>
      <c r="D94" s="896"/>
      <c r="E94" s="896"/>
      <c r="F94" s="896"/>
      <c r="G94" s="896"/>
      <c r="H94" s="896"/>
      <c r="I94" s="896"/>
      <c r="J94" s="896"/>
      <c r="K94" s="896"/>
      <c r="L94" s="896"/>
      <c r="M94" s="896"/>
      <c r="N94" s="896"/>
      <c r="O94" s="896"/>
      <c r="P94" s="896"/>
      <c r="Q94" s="896"/>
      <c r="R94" s="896"/>
      <c r="S94" s="896"/>
      <c r="T94" s="896"/>
      <c r="U94" s="896"/>
      <c r="V94" s="896"/>
      <c r="W94" s="896"/>
      <c r="X94" s="896"/>
      <c r="Y94" s="896"/>
      <c r="Z94" s="896">
        <f ca="1">IFERROR(IF(SEARCH("ГНБ",B80,1)=0,0,1),0)</f>
        <v>0</v>
      </c>
      <c r="AA94" s="896"/>
      <c r="AB94" s="896"/>
      <c r="AC94" s="896"/>
      <c r="AD94" s="896"/>
      <c r="AE94" s="896"/>
      <c r="AF94" s="896"/>
      <c r="AG94" s="896"/>
      <c r="AH94" s="896"/>
      <c r="AI94" s="896"/>
      <c r="AJ94" s="896"/>
      <c r="AK94" s="896"/>
      <c r="AL94" s="896"/>
      <c r="AM94" s="896"/>
      <c r="AN94" s="896"/>
      <c r="AO94" s="896"/>
      <c r="AP94" s="896"/>
      <c r="AQ94" s="898"/>
      <c r="AR94" s="898"/>
      <c r="AS94" s="898"/>
      <c r="AT94" s="898"/>
      <c r="AU94" s="898"/>
      <c r="AV94" s="898"/>
      <c r="AW94" s="898"/>
      <c r="AX94" s="898"/>
      <c r="AY94" s="898"/>
      <c r="AZ94" s="898"/>
      <c r="BA94" s="898"/>
      <c r="BB94" s="898"/>
      <c r="BC94" s="898"/>
      <c r="BD94" s="898"/>
      <c r="BE94" s="898"/>
      <c r="BF94" s="898"/>
      <c r="BG94" s="898"/>
      <c r="BH94" s="898"/>
      <c r="BI94" s="898"/>
      <c r="BJ94" s="898"/>
      <c r="BK94" s="898"/>
      <c r="BL94" s="898"/>
      <c r="BM94" s="898"/>
      <c r="BN94" s="898"/>
      <c r="BO94" s="898"/>
      <c r="BP94" s="898"/>
      <c r="BQ94" s="19">
        <f t="shared" ca="1" si="9"/>
        <v>0</v>
      </c>
      <c r="BR94" s="27"/>
    </row>
    <row r="95" spans="1:74" ht="26.4" x14ac:dyDescent="0.25">
      <c r="A95" s="544">
        <f ca="1">SUBTOTAL(9,$BQ$9:BQ95)</f>
        <v>52</v>
      </c>
      <c r="B95" s="545" t="str">
        <f ca="1">IF(BS95&lt;&gt;"",IF(MID(BS95,1,4)="АОСР",CONCATENATE("Акт освидетельствования скрытых работ '",VLOOKUP(BS95,'АКТЫ скрытых работ'!A:O,3,FALSE),"'"),CONCATENATE("Акт освидетельствования ответственных конструкций '",VLOOKUP(BS95,'АКТЫ скрытых работ'!A:O,3,FALSE),"'")),0)</f>
        <v>Акт освидетельствования скрытых работ 'Установка опор'</v>
      </c>
      <c r="C95" s="896" t="str">
        <f ca="1">CONCATENATE("№",VLOOKUP(BS95,'АКТЫ скрытых работ'!A:O,2,FALSE))</f>
        <v>№2-ОП</v>
      </c>
      <c r="D95" s="896"/>
      <c r="E95" s="896"/>
      <c r="F95" s="896"/>
      <c r="G95" s="896"/>
      <c r="H95" s="896"/>
      <c r="I95" s="896"/>
      <c r="J95" s="896"/>
      <c r="K95" s="896"/>
      <c r="L95" s="896"/>
      <c r="M95" s="896"/>
      <c r="N95" s="896"/>
      <c r="O95" s="896"/>
      <c r="P95" s="896"/>
      <c r="Q95" s="896"/>
      <c r="R95" s="896"/>
      <c r="S95" s="896"/>
      <c r="T95" s="896"/>
      <c r="U95" s="896"/>
      <c r="V95" s="896"/>
      <c r="W95" s="896"/>
      <c r="X95" s="896"/>
      <c r="Y95" s="896"/>
      <c r="Z95" s="896">
        <f ca="1">IF(BS95="АООК_",0,1)</f>
        <v>1</v>
      </c>
      <c r="AA95" s="896"/>
      <c r="AB95" s="896"/>
      <c r="AC95" s="896"/>
      <c r="AD95" s="896"/>
      <c r="AE95" s="896"/>
      <c r="AF95" s="896"/>
      <c r="AG95" s="896"/>
      <c r="AH95" s="896"/>
      <c r="AI95" s="896"/>
      <c r="AJ95" s="896"/>
      <c r="AK95" s="896"/>
      <c r="AL95" s="896"/>
      <c r="AM95" s="896"/>
      <c r="AN95" s="896"/>
      <c r="AO95" s="896"/>
      <c r="AP95" s="896"/>
      <c r="AQ95" s="898"/>
      <c r="AR95" s="898"/>
      <c r="AS95" s="898"/>
      <c r="AT95" s="898"/>
      <c r="AU95" s="898"/>
      <c r="AV95" s="898"/>
      <c r="AW95" s="898"/>
      <c r="AX95" s="898"/>
      <c r="AY95" s="898"/>
      <c r="AZ95" s="898"/>
      <c r="BA95" s="898"/>
      <c r="BB95" s="898"/>
      <c r="BC95" s="898"/>
      <c r="BD95" s="898"/>
      <c r="BE95" s="898"/>
      <c r="BF95" s="898"/>
      <c r="BG95" s="898"/>
      <c r="BH95" s="898"/>
      <c r="BI95" s="898"/>
      <c r="BJ95" s="898"/>
      <c r="BK95" s="898"/>
      <c r="BL95" s="898"/>
      <c r="BM95" s="898"/>
      <c r="BN95" s="898"/>
      <c r="BO95" s="898"/>
      <c r="BP95" s="898"/>
      <c r="BQ95" s="19">
        <f t="shared" ref="BQ95:BQ109" ca="1" si="13">IF(Z95&gt;0,1,0)</f>
        <v>1</v>
      </c>
      <c r="BR95" s="852"/>
      <c r="BS95" s="587" t="str">
        <f ca="1">IF(INDIRECT("'АКТЫ скрытых работ'!R"&amp;BU95&amp;"C1",0)=CONCATENATE("АОСР_",BT95),CONCATENATE("АОСР_",BT95),CONCATENATE("АООК_",BT95))</f>
        <v>АОСР_2</v>
      </c>
      <c r="BT95" s="587">
        <v>2</v>
      </c>
      <c r="BU95" s="588">
        <f>BT95+1</f>
        <v>3</v>
      </c>
    </row>
    <row r="96" spans="1:74" ht="26.4" x14ac:dyDescent="0.25">
      <c r="A96" s="544">
        <f ca="1">SUBTOTAL(9,$BQ$9:BQ96)</f>
        <v>53</v>
      </c>
      <c r="B96" s="547" t="str">
        <f ca="1">IF(IFERROR(SEARCH("; ",VLOOKUP(BS95,'АКТЫ скрытых работ'!A:O,11,FALSE),1),0)=0,VLOOKUP(BS95,'АКТЫ скрытых работ'!A:O,11,FALSE),LEFT(VLOOKUP(BS95,'АКТЫ скрытых работ'!A:O,11,FALSE),SEARCH(";",VLOOKUP(BS95,'АКТЫ скрытых работ'!A:O,11,FALSE))-1))</f>
        <v>Исполнительная схема №3.3 Установка одностоечных опор</v>
      </c>
      <c r="C96" s="916" t="str">
        <f ca="1">IF(B96="Контрольно-исполнительная съемка","б/н",MID(B96,SEARCH("№",B96,1),SEARCH(" ",B96,SEARCH("№",B96,1))-SEARCH("№",B96,1)))</f>
        <v>№3.3</v>
      </c>
      <c r="D96" s="917"/>
      <c r="E96" s="917"/>
      <c r="F96" s="917"/>
      <c r="G96" s="917"/>
      <c r="H96" s="917"/>
      <c r="I96" s="917"/>
      <c r="J96" s="917"/>
      <c r="K96" s="917"/>
      <c r="L96" s="917"/>
      <c r="M96" s="917"/>
      <c r="N96" s="917"/>
      <c r="O96" s="917"/>
      <c r="P96" s="917"/>
      <c r="Q96" s="917"/>
      <c r="R96" s="917"/>
      <c r="S96" s="917"/>
      <c r="T96" s="917"/>
      <c r="U96" s="917"/>
      <c r="V96" s="917"/>
      <c r="W96" s="917"/>
      <c r="X96" s="917"/>
      <c r="Y96" s="918"/>
      <c r="Z96" s="896">
        <f ca="1">IFERROR(IF(OR(IFERROR(B96,0)=0,B96="-"),0,1),0)</f>
        <v>1</v>
      </c>
      <c r="AA96" s="896"/>
      <c r="AB96" s="896"/>
      <c r="AC96" s="896"/>
      <c r="AD96" s="896"/>
      <c r="AE96" s="896"/>
      <c r="AF96" s="896"/>
      <c r="AG96" s="896"/>
      <c r="AH96" s="896"/>
      <c r="AI96" s="896"/>
      <c r="AJ96" s="896"/>
      <c r="AK96" s="896"/>
      <c r="AL96" s="896"/>
      <c r="AM96" s="896"/>
      <c r="AN96" s="896"/>
      <c r="AO96" s="896"/>
      <c r="AP96" s="896"/>
      <c r="AQ96" s="898"/>
      <c r="AR96" s="898"/>
      <c r="AS96" s="898"/>
      <c r="AT96" s="898"/>
      <c r="AU96" s="898"/>
      <c r="AV96" s="898"/>
      <c r="AW96" s="898"/>
      <c r="AX96" s="898"/>
      <c r="AY96" s="898"/>
      <c r="AZ96" s="898"/>
      <c r="BA96" s="898"/>
      <c r="BB96" s="898"/>
      <c r="BC96" s="898"/>
      <c r="BD96" s="898"/>
      <c r="BE96" s="898"/>
      <c r="BF96" s="898"/>
      <c r="BG96" s="898"/>
      <c r="BH96" s="898"/>
      <c r="BI96" s="898"/>
      <c r="BJ96" s="898"/>
      <c r="BK96" s="898"/>
      <c r="BL96" s="898"/>
      <c r="BM96" s="898"/>
      <c r="BN96" s="898"/>
      <c r="BO96" s="898"/>
      <c r="BP96" s="898"/>
      <c r="BQ96" s="19">
        <f t="shared" ca="1" si="13"/>
        <v>1</v>
      </c>
      <c r="BR96" s="852"/>
    </row>
    <row r="97" spans="1:74" ht="25.5" customHeight="1" x14ac:dyDescent="0.25">
      <c r="A97" s="544">
        <f ca="1">SUBTOTAL(9,$BQ$9:BQ97)</f>
        <v>54</v>
      </c>
      <c r="B97" s="545" t="str">
        <f ca="1">IF(IFERROR(SEARCH(";",VLOOKUP(BS95,'АКТЫ скрытых работ'!A:O,11,FALSE),LEN(B96)+2),0)&lt;&gt;0,MID(VLOOKUP(BS95,'АКТЫ скрытых работ'!A:O,11,FALSE),LEN(B96)+3,SEARCH(";",VLOOKUP(BS95,'АКТЫ скрытых работ'!A:O,11,FALSE),LEN(B96)+3)-LEN(B96)-3),MID(VLOOKUP(BS95,'АКТЫ скрытых работ'!A:O,11,FALSE),LEN(B96)+3,LEN(VLOOKUP(BS95,'АКТЫ скрытых работ'!A:O,11,FALSE))))</f>
        <v>Исполнительная схема №3.4 Установка двухстоечных опор</v>
      </c>
      <c r="C97" s="916" t="str">
        <f ca="1">IFERROR(IF(B97="Контрольно-исполнительная съемка","б/н",MID(B97,SEARCH("№",B97,1),SEARCH(" ",B97,SEARCH("№",B97,1))-SEARCH("№",B97,1))),"")</f>
        <v>№3.4</v>
      </c>
      <c r="D97" s="917"/>
      <c r="E97" s="917"/>
      <c r="F97" s="917"/>
      <c r="G97" s="917"/>
      <c r="H97" s="917"/>
      <c r="I97" s="917"/>
      <c r="J97" s="917"/>
      <c r="K97" s="917"/>
      <c r="L97" s="917"/>
      <c r="M97" s="917"/>
      <c r="N97" s="917"/>
      <c r="O97" s="917"/>
      <c r="P97" s="917"/>
      <c r="Q97" s="917"/>
      <c r="R97" s="917"/>
      <c r="S97" s="917"/>
      <c r="T97" s="917"/>
      <c r="U97" s="917"/>
      <c r="V97" s="917"/>
      <c r="W97" s="917"/>
      <c r="X97" s="917"/>
      <c r="Y97" s="918"/>
      <c r="Z97" s="896">
        <f ca="1">IFERROR(IF(OR(IFERROR(B97,0)=0,B97=""),0,1),0)</f>
        <v>1</v>
      </c>
      <c r="AA97" s="896"/>
      <c r="AB97" s="896"/>
      <c r="AC97" s="896"/>
      <c r="AD97" s="896"/>
      <c r="AE97" s="896"/>
      <c r="AF97" s="896"/>
      <c r="AG97" s="896"/>
      <c r="AH97" s="896"/>
      <c r="AI97" s="896"/>
      <c r="AJ97" s="896"/>
      <c r="AK97" s="896"/>
      <c r="AL97" s="896"/>
      <c r="AM97" s="896"/>
      <c r="AN97" s="896"/>
      <c r="AO97" s="896"/>
      <c r="AP97" s="896"/>
      <c r="AQ97" s="898"/>
      <c r="AR97" s="898"/>
      <c r="AS97" s="898"/>
      <c r="AT97" s="898"/>
      <c r="AU97" s="898"/>
      <c r="AV97" s="898"/>
      <c r="AW97" s="898"/>
      <c r="AX97" s="898"/>
      <c r="AY97" s="898"/>
      <c r="AZ97" s="898"/>
      <c r="BA97" s="898"/>
      <c r="BB97" s="898"/>
      <c r="BC97" s="898"/>
      <c r="BD97" s="898"/>
      <c r="BE97" s="898"/>
      <c r="BF97" s="898"/>
      <c r="BG97" s="898"/>
      <c r="BH97" s="898"/>
      <c r="BI97" s="898"/>
      <c r="BJ97" s="898"/>
      <c r="BK97" s="898"/>
      <c r="BL97" s="898"/>
      <c r="BM97" s="898"/>
      <c r="BN97" s="898"/>
      <c r="BO97" s="898"/>
      <c r="BP97" s="898"/>
      <c r="BQ97" s="19">
        <f t="shared" ca="1" si="13"/>
        <v>1</v>
      </c>
      <c r="BR97" s="852"/>
    </row>
    <row r="98" spans="1:74" ht="26.4" hidden="1" customHeight="1" x14ac:dyDescent="0.25">
      <c r="A98" s="544">
        <f ca="1">SUBTOTAL(9,$BQ$9:BQ98)</f>
        <v>54</v>
      </c>
      <c r="B98" s="545" t="str">
        <f ca="1">IF(IFERROR(SEARCH(";",VLOOKUP(BS95,'АКТЫ скрытых работ'!A:O,11,FALSE),SUM(LEN(B96),LEN(B97))+4),0)&lt;&gt;0,MID(VLOOKUP(BS95,'АКТЫ скрытых работ'!A:O,11,FALSE),SUM(LEN(B96),LEN(B97))+5,SEARCH(";",VLOOKUP(BS95,'АКТЫ скрытых работ'!A:O,11,FALSE),SUM(LEN(B96),LEN(B97))+4)-SUM(LEN(B96),LEN(B97))-5),MID(VLOOKUP(BS95,'АКТЫ скрытых работ'!A:O,11,FALSE),SUM(LEN(B96),LEN(B97))+5,LEN(VLOOKUP(BS95,'АКТЫ скрытых работ'!A:O,11,FALSE))))</f>
        <v/>
      </c>
      <c r="C98" s="916" t="e">
        <f t="shared" ref="C98:C99" ca="1" si="14">IF(B98="Контрольно-исполнительная съемка","б/н",MID(B98,SEARCH("№",B98,1),SEARCH(" ",B98,SEARCH("№",B98,1))-SEARCH("№",B98,1)))</f>
        <v>#VALUE!</v>
      </c>
      <c r="D98" s="917"/>
      <c r="E98" s="917"/>
      <c r="F98" s="917"/>
      <c r="G98" s="917"/>
      <c r="H98" s="917"/>
      <c r="I98" s="917"/>
      <c r="J98" s="917"/>
      <c r="K98" s="917"/>
      <c r="L98" s="917"/>
      <c r="M98" s="917"/>
      <c r="N98" s="917"/>
      <c r="O98" s="917"/>
      <c r="P98" s="917"/>
      <c r="Q98" s="917"/>
      <c r="R98" s="917"/>
      <c r="S98" s="917"/>
      <c r="T98" s="917"/>
      <c r="U98" s="917"/>
      <c r="V98" s="917"/>
      <c r="W98" s="917"/>
      <c r="X98" s="917"/>
      <c r="Y98" s="918"/>
      <c r="Z98" s="896">
        <f ca="1">IFERROR(IF(OR(IFERROR(B98,0)=0,B98=""),0,1),0)</f>
        <v>0</v>
      </c>
      <c r="AA98" s="896"/>
      <c r="AB98" s="896"/>
      <c r="AC98" s="896"/>
      <c r="AD98" s="896"/>
      <c r="AE98" s="896"/>
      <c r="AF98" s="896"/>
      <c r="AG98" s="896"/>
      <c r="AH98" s="896"/>
      <c r="AI98" s="896"/>
      <c r="AJ98" s="896"/>
      <c r="AK98" s="896"/>
      <c r="AL98" s="896"/>
      <c r="AM98" s="896"/>
      <c r="AN98" s="896"/>
      <c r="AO98" s="896"/>
      <c r="AP98" s="896"/>
      <c r="AQ98" s="898"/>
      <c r="AR98" s="898"/>
      <c r="AS98" s="898"/>
      <c r="AT98" s="898"/>
      <c r="AU98" s="898"/>
      <c r="AV98" s="898"/>
      <c r="AW98" s="898"/>
      <c r="AX98" s="898"/>
      <c r="AY98" s="898"/>
      <c r="AZ98" s="898"/>
      <c r="BA98" s="898"/>
      <c r="BB98" s="898"/>
      <c r="BC98" s="898"/>
      <c r="BD98" s="898"/>
      <c r="BE98" s="898"/>
      <c r="BF98" s="898"/>
      <c r="BG98" s="898"/>
      <c r="BH98" s="898"/>
      <c r="BI98" s="898"/>
      <c r="BJ98" s="898"/>
      <c r="BK98" s="898"/>
      <c r="BL98" s="898"/>
      <c r="BM98" s="898"/>
      <c r="BN98" s="898"/>
      <c r="BO98" s="898"/>
      <c r="BP98" s="898"/>
      <c r="BQ98" s="19">
        <f t="shared" ca="1" si="13"/>
        <v>0</v>
      </c>
      <c r="BR98" s="852"/>
      <c r="BV98" s="19" t="str">
        <f>MID(BV82,1,LEN(BV82))</f>
        <v/>
      </c>
    </row>
    <row r="99" spans="1:74" ht="26.4" hidden="1" customHeight="1" x14ac:dyDescent="0.25">
      <c r="A99" s="544">
        <f ca="1">SUBTOTAL(9,$BQ$9:BQ99)</f>
        <v>54</v>
      </c>
      <c r="B99" s="545" t="str">
        <f ca="1">IF(IFERROR(SEARCH(";",VLOOKUP(BS95,'АКТЫ скрытых работ'!A:O,11,FALSE),SUM(LEN(B96),LEN(B97),LEN(B98))+8),0)&lt;&gt;0,MID(VLOOKUP(BS95,'АКТЫ скрытых работ'!A:O,11,FALSE),SUM(LEN(B96),LEN(B97),LEN(B98))+4,SEARCH(";",VLOOKUP(BS95,'АКТЫ скрытых работ'!A:O,11,FALSE),SUM(LEN(B96),LEN(B97),LEN(B98))+4)-SUM(LEN(B96),LEN(B97),LEN(B98))-6),MID(VLOOKUP(BS95,'АКТЫ скрытых работ'!A:O,11,FALSE),SUM(LEN(B96),LEN(B97),LEN(B98))+7,LEN(VLOOKUP(BS95,'АКТЫ скрытых работ'!A:O,11,FALSE))))</f>
        <v/>
      </c>
      <c r="C99" s="916" t="e">
        <f t="shared" ca="1" si="14"/>
        <v>#VALUE!</v>
      </c>
      <c r="D99" s="917"/>
      <c r="E99" s="917"/>
      <c r="F99" s="917"/>
      <c r="G99" s="917"/>
      <c r="H99" s="917"/>
      <c r="I99" s="917"/>
      <c r="J99" s="917"/>
      <c r="K99" s="917"/>
      <c r="L99" s="917"/>
      <c r="M99" s="917"/>
      <c r="N99" s="917"/>
      <c r="O99" s="917"/>
      <c r="P99" s="917"/>
      <c r="Q99" s="917"/>
      <c r="R99" s="917"/>
      <c r="S99" s="917"/>
      <c r="T99" s="917"/>
      <c r="U99" s="917"/>
      <c r="V99" s="917"/>
      <c r="W99" s="917"/>
      <c r="X99" s="917"/>
      <c r="Y99" s="918"/>
      <c r="Z99" s="896">
        <f ca="1">IFERROR(IF(OR(IFERROR(B99,0)=0,B99=""),0,1),0)</f>
        <v>0</v>
      </c>
      <c r="AA99" s="896"/>
      <c r="AB99" s="896"/>
      <c r="AC99" s="896"/>
      <c r="AD99" s="896"/>
      <c r="AE99" s="896"/>
      <c r="AF99" s="896"/>
      <c r="AG99" s="896"/>
      <c r="AH99" s="896"/>
      <c r="AI99" s="896"/>
      <c r="AJ99" s="896"/>
      <c r="AK99" s="896"/>
      <c r="AL99" s="896"/>
      <c r="AM99" s="896"/>
      <c r="AN99" s="896"/>
      <c r="AO99" s="896"/>
      <c r="AP99" s="896"/>
      <c r="AQ99" s="898"/>
      <c r="AR99" s="898"/>
      <c r="AS99" s="898"/>
      <c r="AT99" s="898"/>
      <c r="AU99" s="898"/>
      <c r="AV99" s="898"/>
      <c r="AW99" s="898"/>
      <c r="AX99" s="898"/>
      <c r="AY99" s="898"/>
      <c r="AZ99" s="898"/>
      <c r="BA99" s="898"/>
      <c r="BB99" s="898"/>
      <c r="BC99" s="898"/>
      <c r="BD99" s="898"/>
      <c r="BE99" s="898"/>
      <c r="BF99" s="898"/>
      <c r="BG99" s="898"/>
      <c r="BH99" s="898"/>
      <c r="BI99" s="898"/>
      <c r="BJ99" s="898"/>
      <c r="BK99" s="898"/>
      <c r="BL99" s="898"/>
      <c r="BM99" s="898"/>
      <c r="BN99" s="898"/>
      <c r="BO99" s="898"/>
      <c r="BP99" s="898"/>
      <c r="BQ99" s="19">
        <f t="shared" ca="1" si="13"/>
        <v>0</v>
      </c>
      <c r="BR99" s="852"/>
    </row>
    <row r="100" spans="1:74" ht="39.6" x14ac:dyDescent="0.25">
      <c r="A100" s="544">
        <f ca="1">SUBTOTAL(9,$BQ$9:BQ100)</f>
        <v>55</v>
      </c>
      <c r="B100" s="545" t="str">
        <f ca="1">VLOOKUP(BS95,'АКТЫ скрытых работ'!A:O,14,FALSE)</f>
        <v>Сертификат соответствия №РОСС RU.АБ23.Н00117 от 21.06.2021 сроком действия до 20.06.2024</v>
      </c>
      <c r="C100" s="896" t="str">
        <f ca="1">IF(B100&lt;&gt;"-","б/н","")</f>
        <v>б/н</v>
      </c>
      <c r="D100" s="896"/>
      <c r="E100" s="896"/>
      <c r="F100" s="896"/>
      <c r="G100" s="896"/>
      <c r="H100" s="896"/>
      <c r="I100" s="896"/>
      <c r="J100" s="896"/>
      <c r="K100" s="896"/>
      <c r="L100" s="896"/>
      <c r="M100" s="896"/>
      <c r="N100" s="896"/>
      <c r="O100" s="896"/>
      <c r="P100" s="896"/>
      <c r="Q100" s="896"/>
      <c r="R100" s="896"/>
      <c r="S100" s="896"/>
      <c r="T100" s="896"/>
      <c r="U100" s="896"/>
      <c r="V100" s="896"/>
      <c r="W100" s="896"/>
      <c r="X100" s="896"/>
      <c r="Y100" s="896"/>
      <c r="Z100" s="896" t="str">
        <f ca="1">IFERROR(IF(OR(IFERROR(B100,0)=0,B100="-"),0,"1 компл"),0)</f>
        <v>1 компл</v>
      </c>
      <c r="AA100" s="896"/>
      <c r="AB100" s="896"/>
      <c r="AC100" s="896"/>
      <c r="AD100" s="896"/>
      <c r="AE100" s="896"/>
      <c r="AF100" s="896"/>
      <c r="AG100" s="896"/>
      <c r="AH100" s="896"/>
      <c r="AI100" s="896"/>
      <c r="AJ100" s="896"/>
      <c r="AK100" s="896"/>
      <c r="AL100" s="896"/>
      <c r="AM100" s="896"/>
      <c r="AN100" s="896"/>
      <c r="AO100" s="896"/>
      <c r="AP100" s="896"/>
      <c r="AQ100" s="898"/>
      <c r="AR100" s="898"/>
      <c r="AS100" s="898"/>
      <c r="AT100" s="898"/>
      <c r="AU100" s="898"/>
      <c r="AV100" s="898"/>
      <c r="AW100" s="898"/>
      <c r="AX100" s="898"/>
      <c r="AY100" s="898"/>
      <c r="AZ100" s="898"/>
      <c r="BA100" s="898"/>
      <c r="BB100" s="898"/>
      <c r="BC100" s="898"/>
      <c r="BD100" s="898"/>
      <c r="BE100" s="898"/>
      <c r="BF100" s="898"/>
      <c r="BG100" s="898"/>
      <c r="BH100" s="898"/>
      <c r="BI100" s="898"/>
      <c r="BJ100" s="898"/>
      <c r="BK100" s="898"/>
      <c r="BL100" s="898"/>
      <c r="BM100" s="898"/>
      <c r="BN100" s="898"/>
      <c r="BO100" s="898"/>
      <c r="BP100" s="898"/>
      <c r="BQ100" s="19">
        <f t="shared" ca="1" si="13"/>
        <v>1</v>
      </c>
      <c r="BR100" s="852"/>
    </row>
    <row r="101" spans="1:74" ht="13.8" hidden="1" customHeight="1" x14ac:dyDescent="0.25">
      <c r="A101" s="544">
        <f ca="1">SUBTOTAL(9,$BQ$9:BQ101)</f>
        <v>55</v>
      </c>
      <c r="B101" s="545" t="s">
        <v>1452</v>
      </c>
      <c r="C101" s="896" t="str">
        <f ca="1">IF(Z101&lt;&gt;0,C97,"")</f>
        <v/>
      </c>
      <c r="D101" s="896"/>
      <c r="E101" s="896"/>
      <c r="F101" s="896"/>
      <c r="G101" s="896"/>
      <c r="H101" s="896"/>
      <c r="I101" s="896"/>
      <c r="J101" s="896"/>
      <c r="K101" s="896"/>
      <c r="L101" s="896"/>
      <c r="M101" s="896"/>
      <c r="N101" s="896"/>
      <c r="O101" s="896"/>
      <c r="P101" s="896"/>
      <c r="Q101" s="896"/>
      <c r="R101" s="896"/>
      <c r="S101" s="896"/>
      <c r="T101" s="896"/>
      <c r="U101" s="896"/>
      <c r="V101" s="896"/>
      <c r="W101" s="896"/>
      <c r="X101" s="896"/>
      <c r="Y101" s="896"/>
      <c r="Z101" s="896">
        <f ca="1">IFERROR(IF(SEARCH("ГНБ",B95,1)=0,0,1),0)</f>
        <v>0</v>
      </c>
      <c r="AA101" s="896"/>
      <c r="AB101" s="896"/>
      <c r="AC101" s="896"/>
      <c r="AD101" s="896"/>
      <c r="AE101" s="896"/>
      <c r="AF101" s="896"/>
      <c r="AG101" s="896"/>
      <c r="AH101" s="896"/>
      <c r="AI101" s="896"/>
      <c r="AJ101" s="896"/>
      <c r="AK101" s="896"/>
      <c r="AL101" s="896"/>
      <c r="AM101" s="896"/>
      <c r="AN101" s="896"/>
      <c r="AO101" s="896"/>
      <c r="AP101" s="896"/>
      <c r="AQ101" s="898"/>
      <c r="AR101" s="898"/>
      <c r="AS101" s="898"/>
      <c r="AT101" s="898"/>
      <c r="AU101" s="898"/>
      <c r="AV101" s="898"/>
      <c r="AW101" s="898"/>
      <c r="AX101" s="898"/>
      <c r="AY101" s="898"/>
      <c r="AZ101" s="898"/>
      <c r="BA101" s="898"/>
      <c r="BB101" s="898"/>
      <c r="BC101" s="898"/>
      <c r="BD101" s="898"/>
      <c r="BE101" s="898"/>
      <c r="BF101" s="898"/>
      <c r="BG101" s="898"/>
      <c r="BH101" s="898"/>
      <c r="BI101" s="898"/>
      <c r="BJ101" s="898"/>
      <c r="BK101" s="898"/>
      <c r="BL101" s="898"/>
      <c r="BM101" s="898"/>
      <c r="BN101" s="898"/>
      <c r="BO101" s="898"/>
      <c r="BP101" s="898"/>
      <c r="BQ101" s="19">
        <f t="shared" ca="1" si="13"/>
        <v>0</v>
      </c>
      <c r="BR101" s="27"/>
    </row>
    <row r="102" spans="1:74" ht="13.8" hidden="1" customHeight="1" x14ac:dyDescent="0.25">
      <c r="A102" s="544">
        <f ca="1">SUBTOTAL(9,$BQ$9:BQ102)</f>
        <v>55</v>
      </c>
      <c r="B102" s="545" t="s">
        <v>1453</v>
      </c>
      <c r="C102" s="896" t="str">
        <f ca="1">IF(Z102&lt;&gt;0,C97,"")</f>
        <v/>
      </c>
      <c r="D102" s="896"/>
      <c r="E102" s="896"/>
      <c r="F102" s="896"/>
      <c r="G102" s="896"/>
      <c r="H102" s="896"/>
      <c r="I102" s="896"/>
      <c r="J102" s="896"/>
      <c r="K102" s="896"/>
      <c r="L102" s="896"/>
      <c r="M102" s="896"/>
      <c r="N102" s="896"/>
      <c r="O102" s="896"/>
      <c r="P102" s="896"/>
      <c r="Q102" s="896"/>
      <c r="R102" s="896"/>
      <c r="S102" s="896"/>
      <c r="T102" s="896"/>
      <c r="U102" s="896"/>
      <c r="V102" s="896"/>
      <c r="W102" s="896"/>
      <c r="X102" s="896"/>
      <c r="Y102" s="896"/>
      <c r="Z102" s="896">
        <f ca="1">IFERROR(IF(SEARCH("ГНБ",B95,1)=0,0,1),0)</f>
        <v>0</v>
      </c>
      <c r="AA102" s="896"/>
      <c r="AB102" s="896"/>
      <c r="AC102" s="896"/>
      <c r="AD102" s="896"/>
      <c r="AE102" s="896"/>
      <c r="AF102" s="896"/>
      <c r="AG102" s="896"/>
      <c r="AH102" s="896"/>
      <c r="AI102" s="896"/>
      <c r="AJ102" s="896"/>
      <c r="AK102" s="896"/>
      <c r="AL102" s="896"/>
      <c r="AM102" s="896"/>
      <c r="AN102" s="896"/>
      <c r="AO102" s="896"/>
      <c r="AP102" s="896"/>
      <c r="AQ102" s="898"/>
      <c r="AR102" s="898"/>
      <c r="AS102" s="898"/>
      <c r="AT102" s="898"/>
      <c r="AU102" s="898"/>
      <c r="AV102" s="898"/>
      <c r="AW102" s="898"/>
      <c r="AX102" s="898"/>
      <c r="AY102" s="898"/>
      <c r="AZ102" s="898"/>
      <c r="BA102" s="898"/>
      <c r="BB102" s="898"/>
      <c r="BC102" s="898"/>
      <c r="BD102" s="898"/>
      <c r="BE102" s="898"/>
      <c r="BF102" s="898"/>
      <c r="BG102" s="898"/>
      <c r="BH102" s="898"/>
      <c r="BI102" s="898"/>
      <c r="BJ102" s="898"/>
      <c r="BK102" s="898"/>
      <c r="BL102" s="898"/>
      <c r="BM102" s="898"/>
      <c r="BN102" s="898"/>
      <c r="BO102" s="898"/>
      <c r="BP102" s="898"/>
      <c r="BQ102" s="19">
        <f t="shared" ca="1" si="13"/>
        <v>0</v>
      </c>
      <c r="BR102" s="27"/>
    </row>
    <row r="103" spans="1:74" ht="13.8" hidden="1" customHeight="1" x14ac:dyDescent="0.25">
      <c r="A103" s="544">
        <f ca="1">SUBTOTAL(9,$BQ$9:BQ103)</f>
        <v>55</v>
      </c>
      <c r="B103" s="545" t="s">
        <v>1454</v>
      </c>
      <c r="C103" s="896" t="str">
        <f ca="1">IF(Z103&lt;&gt;0,C97,"")</f>
        <v/>
      </c>
      <c r="D103" s="896"/>
      <c r="E103" s="896"/>
      <c r="F103" s="896"/>
      <c r="G103" s="896"/>
      <c r="H103" s="896"/>
      <c r="I103" s="896"/>
      <c r="J103" s="896"/>
      <c r="K103" s="896"/>
      <c r="L103" s="896"/>
      <c r="M103" s="896"/>
      <c r="N103" s="896"/>
      <c r="O103" s="896"/>
      <c r="P103" s="896"/>
      <c r="Q103" s="896"/>
      <c r="R103" s="896"/>
      <c r="S103" s="896"/>
      <c r="T103" s="896"/>
      <c r="U103" s="896"/>
      <c r="V103" s="896"/>
      <c r="W103" s="896"/>
      <c r="X103" s="896"/>
      <c r="Y103" s="896"/>
      <c r="Z103" s="896">
        <f ca="1">IFERROR(IF(SEARCH("ГНБ",B95,1)=0,0,1),0)</f>
        <v>0</v>
      </c>
      <c r="AA103" s="896"/>
      <c r="AB103" s="896"/>
      <c r="AC103" s="896"/>
      <c r="AD103" s="896"/>
      <c r="AE103" s="896"/>
      <c r="AF103" s="896"/>
      <c r="AG103" s="896"/>
      <c r="AH103" s="896"/>
      <c r="AI103" s="896"/>
      <c r="AJ103" s="896"/>
      <c r="AK103" s="896"/>
      <c r="AL103" s="896"/>
      <c r="AM103" s="896"/>
      <c r="AN103" s="896"/>
      <c r="AO103" s="896"/>
      <c r="AP103" s="896"/>
      <c r="AQ103" s="898"/>
      <c r="AR103" s="898"/>
      <c r="AS103" s="898"/>
      <c r="AT103" s="898"/>
      <c r="AU103" s="898"/>
      <c r="AV103" s="898"/>
      <c r="AW103" s="898"/>
      <c r="AX103" s="898"/>
      <c r="AY103" s="898"/>
      <c r="AZ103" s="898"/>
      <c r="BA103" s="898"/>
      <c r="BB103" s="898"/>
      <c r="BC103" s="898"/>
      <c r="BD103" s="898"/>
      <c r="BE103" s="898"/>
      <c r="BF103" s="898"/>
      <c r="BG103" s="898"/>
      <c r="BH103" s="898"/>
      <c r="BI103" s="898"/>
      <c r="BJ103" s="898"/>
      <c r="BK103" s="898"/>
      <c r="BL103" s="898"/>
      <c r="BM103" s="898"/>
      <c r="BN103" s="898"/>
      <c r="BO103" s="898"/>
      <c r="BP103" s="898"/>
      <c r="BQ103" s="19">
        <f t="shared" ca="1" si="13"/>
        <v>0</v>
      </c>
      <c r="BR103" s="27"/>
    </row>
    <row r="104" spans="1:74" ht="13.8" hidden="1" customHeight="1" x14ac:dyDescent="0.25">
      <c r="A104" s="544">
        <f ca="1">SUBTOTAL(9,$BQ$9:BQ104)</f>
        <v>55</v>
      </c>
      <c r="B104" s="545" t="s">
        <v>1455</v>
      </c>
      <c r="C104" s="896" t="str">
        <f ca="1">IF(Z104&lt;&gt;0,C97,"")</f>
        <v/>
      </c>
      <c r="D104" s="896"/>
      <c r="E104" s="896"/>
      <c r="F104" s="896"/>
      <c r="G104" s="896"/>
      <c r="H104" s="896"/>
      <c r="I104" s="896"/>
      <c r="J104" s="896"/>
      <c r="K104" s="896"/>
      <c r="L104" s="896"/>
      <c r="M104" s="896"/>
      <c r="N104" s="896"/>
      <c r="O104" s="896"/>
      <c r="P104" s="896"/>
      <c r="Q104" s="896"/>
      <c r="R104" s="896"/>
      <c r="S104" s="896"/>
      <c r="T104" s="896"/>
      <c r="U104" s="896"/>
      <c r="V104" s="896"/>
      <c r="W104" s="896"/>
      <c r="X104" s="896"/>
      <c r="Y104" s="896"/>
      <c r="Z104" s="896">
        <f ca="1">IFERROR(IF(SEARCH("ГНБ",B95,1)=0,0,1),0)</f>
        <v>0</v>
      </c>
      <c r="AA104" s="896"/>
      <c r="AB104" s="896"/>
      <c r="AC104" s="896"/>
      <c r="AD104" s="896"/>
      <c r="AE104" s="896"/>
      <c r="AF104" s="896"/>
      <c r="AG104" s="896"/>
      <c r="AH104" s="896"/>
      <c r="AI104" s="896"/>
      <c r="AJ104" s="896"/>
      <c r="AK104" s="896"/>
      <c r="AL104" s="896"/>
      <c r="AM104" s="896"/>
      <c r="AN104" s="896"/>
      <c r="AO104" s="896"/>
      <c r="AP104" s="896"/>
      <c r="AQ104" s="898"/>
      <c r="AR104" s="898"/>
      <c r="AS104" s="898"/>
      <c r="AT104" s="898"/>
      <c r="AU104" s="898"/>
      <c r="AV104" s="898"/>
      <c r="AW104" s="898"/>
      <c r="AX104" s="898"/>
      <c r="AY104" s="898"/>
      <c r="AZ104" s="898"/>
      <c r="BA104" s="898"/>
      <c r="BB104" s="898"/>
      <c r="BC104" s="898"/>
      <c r="BD104" s="898"/>
      <c r="BE104" s="898"/>
      <c r="BF104" s="898"/>
      <c r="BG104" s="898"/>
      <c r="BH104" s="898"/>
      <c r="BI104" s="898"/>
      <c r="BJ104" s="898"/>
      <c r="BK104" s="898"/>
      <c r="BL104" s="898"/>
      <c r="BM104" s="898"/>
      <c r="BN104" s="898"/>
      <c r="BO104" s="898"/>
      <c r="BP104" s="898"/>
      <c r="BQ104" s="19">
        <f t="shared" ca="1" si="13"/>
        <v>0</v>
      </c>
      <c r="BR104" s="27"/>
    </row>
    <row r="105" spans="1:74" ht="13.8" hidden="1" customHeight="1" x14ac:dyDescent="0.25">
      <c r="A105" s="544">
        <f ca="1">SUBTOTAL(9,$BQ$9:BQ105)</f>
        <v>55</v>
      </c>
      <c r="B105" s="545" t="s">
        <v>1456</v>
      </c>
      <c r="C105" s="896" t="str">
        <f ca="1">IF(Z105&lt;&gt;0,C97,"")</f>
        <v/>
      </c>
      <c r="D105" s="896"/>
      <c r="E105" s="896"/>
      <c r="F105" s="896"/>
      <c r="G105" s="896"/>
      <c r="H105" s="896"/>
      <c r="I105" s="896"/>
      <c r="J105" s="896"/>
      <c r="K105" s="896"/>
      <c r="L105" s="896"/>
      <c r="M105" s="896"/>
      <c r="N105" s="896"/>
      <c r="O105" s="896"/>
      <c r="P105" s="896"/>
      <c r="Q105" s="896"/>
      <c r="R105" s="896"/>
      <c r="S105" s="896"/>
      <c r="T105" s="896"/>
      <c r="U105" s="896"/>
      <c r="V105" s="896"/>
      <c r="W105" s="896"/>
      <c r="X105" s="896"/>
      <c r="Y105" s="896"/>
      <c r="Z105" s="896">
        <f ca="1">IFERROR(IF(SEARCH("ГНБ",B95,1)=0,0,1),0)</f>
        <v>0</v>
      </c>
      <c r="AA105" s="896"/>
      <c r="AB105" s="896"/>
      <c r="AC105" s="896"/>
      <c r="AD105" s="896"/>
      <c r="AE105" s="896"/>
      <c r="AF105" s="896"/>
      <c r="AG105" s="896"/>
      <c r="AH105" s="896"/>
      <c r="AI105" s="896"/>
      <c r="AJ105" s="896"/>
      <c r="AK105" s="896"/>
      <c r="AL105" s="896"/>
      <c r="AM105" s="896"/>
      <c r="AN105" s="896"/>
      <c r="AO105" s="896"/>
      <c r="AP105" s="896"/>
      <c r="AQ105" s="898"/>
      <c r="AR105" s="898"/>
      <c r="AS105" s="898"/>
      <c r="AT105" s="898"/>
      <c r="AU105" s="898"/>
      <c r="AV105" s="898"/>
      <c r="AW105" s="898"/>
      <c r="AX105" s="898"/>
      <c r="AY105" s="898"/>
      <c r="AZ105" s="898"/>
      <c r="BA105" s="898"/>
      <c r="BB105" s="898"/>
      <c r="BC105" s="898"/>
      <c r="BD105" s="898"/>
      <c r="BE105" s="898"/>
      <c r="BF105" s="898"/>
      <c r="BG105" s="898"/>
      <c r="BH105" s="898"/>
      <c r="BI105" s="898"/>
      <c r="BJ105" s="898"/>
      <c r="BK105" s="898"/>
      <c r="BL105" s="898"/>
      <c r="BM105" s="898"/>
      <c r="BN105" s="898"/>
      <c r="BO105" s="898"/>
      <c r="BP105" s="898"/>
      <c r="BQ105" s="19">
        <f t="shared" ca="1" si="13"/>
        <v>0</v>
      </c>
      <c r="BR105" s="27"/>
    </row>
    <row r="106" spans="1:74" ht="13.8" hidden="1" customHeight="1" x14ac:dyDescent="0.25">
      <c r="A106" s="544">
        <f ca="1">SUBTOTAL(9,$BQ$9:BQ106)</f>
        <v>55</v>
      </c>
      <c r="B106" s="545" t="s">
        <v>1457</v>
      </c>
      <c r="C106" s="896" t="str">
        <f ca="1">IF(Z106&lt;&gt;0,C97,"")</f>
        <v/>
      </c>
      <c r="D106" s="896"/>
      <c r="E106" s="896"/>
      <c r="F106" s="896"/>
      <c r="G106" s="896"/>
      <c r="H106" s="896"/>
      <c r="I106" s="896"/>
      <c r="J106" s="896"/>
      <c r="K106" s="896"/>
      <c r="L106" s="896"/>
      <c r="M106" s="896"/>
      <c r="N106" s="896"/>
      <c r="O106" s="896"/>
      <c r="P106" s="896"/>
      <c r="Q106" s="896"/>
      <c r="R106" s="896"/>
      <c r="S106" s="896"/>
      <c r="T106" s="896"/>
      <c r="U106" s="896"/>
      <c r="V106" s="896"/>
      <c r="W106" s="896"/>
      <c r="X106" s="896"/>
      <c r="Y106" s="896"/>
      <c r="Z106" s="896">
        <f ca="1">IFERROR(IF(SEARCH("ГНБ",B95,1)=0,0,1),0)</f>
        <v>0</v>
      </c>
      <c r="AA106" s="896"/>
      <c r="AB106" s="896"/>
      <c r="AC106" s="896"/>
      <c r="AD106" s="896"/>
      <c r="AE106" s="896"/>
      <c r="AF106" s="896"/>
      <c r="AG106" s="896"/>
      <c r="AH106" s="896"/>
      <c r="AI106" s="896"/>
      <c r="AJ106" s="896"/>
      <c r="AK106" s="896"/>
      <c r="AL106" s="896"/>
      <c r="AM106" s="896"/>
      <c r="AN106" s="896"/>
      <c r="AO106" s="896"/>
      <c r="AP106" s="896"/>
      <c r="AQ106" s="898"/>
      <c r="AR106" s="898"/>
      <c r="AS106" s="898"/>
      <c r="AT106" s="898"/>
      <c r="AU106" s="898"/>
      <c r="AV106" s="898"/>
      <c r="AW106" s="898"/>
      <c r="AX106" s="898"/>
      <c r="AY106" s="898"/>
      <c r="AZ106" s="898"/>
      <c r="BA106" s="898"/>
      <c r="BB106" s="898"/>
      <c r="BC106" s="898"/>
      <c r="BD106" s="898"/>
      <c r="BE106" s="898"/>
      <c r="BF106" s="898"/>
      <c r="BG106" s="898"/>
      <c r="BH106" s="898"/>
      <c r="BI106" s="898"/>
      <c r="BJ106" s="898"/>
      <c r="BK106" s="898"/>
      <c r="BL106" s="898"/>
      <c r="BM106" s="898"/>
      <c r="BN106" s="898"/>
      <c r="BO106" s="898"/>
      <c r="BP106" s="898"/>
      <c r="BQ106" s="19">
        <f t="shared" ca="1" si="13"/>
        <v>0</v>
      </c>
      <c r="BR106" s="27"/>
    </row>
    <row r="107" spans="1:74" ht="13.8" hidden="1" customHeight="1" x14ac:dyDescent="0.25">
      <c r="A107" s="544">
        <f ca="1">SUBTOTAL(9,$BQ$9:BQ107)</f>
        <v>55</v>
      </c>
      <c r="B107" s="545" t="s">
        <v>1458</v>
      </c>
      <c r="C107" s="896" t="str">
        <f ca="1">IF(Z107&lt;&gt;0,C97,"")</f>
        <v/>
      </c>
      <c r="D107" s="896"/>
      <c r="E107" s="896"/>
      <c r="F107" s="896"/>
      <c r="G107" s="896"/>
      <c r="H107" s="896"/>
      <c r="I107" s="896"/>
      <c r="J107" s="896"/>
      <c r="K107" s="896"/>
      <c r="L107" s="896"/>
      <c r="M107" s="896"/>
      <c r="N107" s="896"/>
      <c r="O107" s="896"/>
      <c r="P107" s="896"/>
      <c r="Q107" s="896"/>
      <c r="R107" s="896"/>
      <c r="S107" s="896"/>
      <c r="T107" s="896"/>
      <c r="U107" s="896"/>
      <c r="V107" s="896"/>
      <c r="W107" s="896"/>
      <c r="X107" s="896"/>
      <c r="Y107" s="896"/>
      <c r="Z107" s="896">
        <f ca="1">IFERROR(IF(SEARCH("ГНБ",B95,1)=0,0,1),0)</f>
        <v>0</v>
      </c>
      <c r="AA107" s="896"/>
      <c r="AB107" s="896"/>
      <c r="AC107" s="896"/>
      <c r="AD107" s="896"/>
      <c r="AE107" s="896"/>
      <c r="AF107" s="896"/>
      <c r="AG107" s="896"/>
      <c r="AH107" s="896"/>
      <c r="AI107" s="896"/>
      <c r="AJ107" s="896"/>
      <c r="AK107" s="896"/>
      <c r="AL107" s="896"/>
      <c r="AM107" s="896"/>
      <c r="AN107" s="896"/>
      <c r="AO107" s="896"/>
      <c r="AP107" s="896"/>
      <c r="AQ107" s="898"/>
      <c r="AR107" s="898"/>
      <c r="AS107" s="898"/>
      <c r="AT107" s="898"/>
      <c r="AU107" s="898"/>
      <c r="AV107" s="898"/>
      <c r="AW107" s="898"/>
      <c r="AX107" s="898"/>
      <c r="AY107" s="898"/>
      <c r="AZ107" s="898"/>
      <c r="BA107" s="898"/>
      <c r="BB107" s="898"/>
      <c r="BC107" s="898"/>
      <c r="BD107" s="898"/>
      <c r="BE107" s="898"/>
      <c r="BF107" s="898"/>
      <c r="BG107" s="898"/>
      <c r="BH107" s="898"/>
      <c r="BI107" s="898"/>
      <c r="BJ107" s="898"/>
      <c r="BK107" s="898"/>
      <c r="BL107" s="898"/>
      <c r="BM107" s="898"/>
      <c r="BN107" s="898"/>
      <c r="BO107" s="898"/>
      <c r="BP107" s="898"/>
      <c r="BQ107" s="19">
        <f t="shared" ca="1" si="13"/>
        <v>0</v>
      </c>
      <c r="BR107" s="27"/>
    </row>
    <row r="108" spans="1:74" ht="26.4" hidden="1" customHeight="1" x14ac:dyDescent="0.25">
      <c r="A108" s="544">
        <f ca="1">SUBTOTAL(9,$BQ$9:BQ108)</f>
        <v>55</v>
      </c>
      <c r="B108" s="545" t="s">
        <v>1459</v>
      </c>
      <c r="C108" s="896" t="str">
        <f ca="1">IF(Z108&lt;&gt;0,C97,"")</f>
        <v/>
      </c>
      <c r="D108" s="896"/>
      <c r="E108" s="896"/>
      <c r="F108" s="896"/>
      <c r="G108" s="896"/>
      <c r="H108" s="896"/>
      <c r="I108" s="896"/>
      <c r="J108" s="896"/>
      <c r="K108" s="896"/>
      <c r="L108" s="896"/>
      <c r="M108" s="896"/>
      <c r="N108" s="896"/>
      <c r="O108" s="896"/>
      <c r="P108" s="896"/>
      <c r="Q108" s="896"/>
      <c r="R108" s="896"/>
      <c r="S108" s="896"/>
      <c r="T108" s="896"/>
      <c r="U108" s="896"/>
      <c r="V108" s="896"/>
      <c r="W108" s="896"/>
      <c r="X108" s="896"/>
      <c r="Y108" s="896"/>
      <c r="Z108" s="896">
        <f ca="1">IFERROR(IF(SEARCH("ГНБ",B95,1)=0,0,1),0)</f>
        <v>0</v>
      </c>
      <c r="AA108" s="896"/>
      <c r="AB108" s="896"/>
      <c r="AC108" s="896"/>
      <c r="AD108" s="896"/>
      <c r="AE108" s="896"/>
      <c r="AF108" s="896"/>
      <c r="AG108" s="896"/>
      <c r="AH108" s="896"/>
      <c r="AI108" s="896"/>
      <c r="AJ108" s="896"/>
      <c r="AK108" s="896"/>
      <c r="AL108" s="896"/>
      <c r="AM108" s="896"/>
      <c r="AN108" s="896"/>
      <c r="AO108" s="896"/>
      <c r="AP108" s="896"/>
      <c r="AQ108" s="898"/>
      <c r="AR108" s="898"/>
      <c r="AS108" s="898"/>
      <c r="AT108" s="898"/>
      <c r="AU108" s="898"/>
      <c r="AV108" s="898"/>
      <c r="AW108" s="898"/>
      <c r="AX108" s="898"/>
      <c r="AY108" s="898"/>
      <c r="AZ108" s="898"/>
      <c r="BA108" s="898"/>
      <c r="BB108" s="898"/>
      <c r="BC108" s="898"/>
      <c r="BD108" s="898"/>
      <c r="BE108" s="898"/>
      <c r="BF108" s="898"/>
      <c r="BG108" s="898"/>
      <c r="BH108" s="898"/>
      <c r="BI108" s="898"/>
      <c r="BJ108" s="898"/>
      <c r="BK108" s="898"/>
      <c r="BL108" s="898"/>
      <c r="BM108" s="898"/>
      <c r="BN108" s="898"/>
      <c r="BO108" s="898"/>
      <c r="BP108" s="898"/>
      <c r="BQ108" s="19">
        <f t="shared" ca="1" si="13"/>
        <v>0</v>
      </c>
      <c r="BR108" s="27"/>
    </row>
    <row r="109" spans="1:74" ht="26.4" hidden="1" customHeight="1" x14ac:dyDescent="0.25">
      <c r="A109" s="544">
        <f ca="1">SUBTOTAL(9,$BQ$9:BQ109)</f>
        <v>55</v>
      </c>
      <c r="B109" s="545" t="s">
        <v>1460</v>
      </c>
      <c r="C109" s="896" t="str">
        <f ca="1">IF(Z109&lt;&gt;0,C97,"")</f>
        <v/>
      </c>
      <c r="D109" s="896"/>
      <c r="E109" s="896"/>
      <c r="F109" s="896"/>
      <c r="G109" s="896"/>
      <c r="H109" s="896"/>
      <c r="I109" s="896"/>
      <c r="J109" s="896"/>
      <c r="K109" s="896"/>
      <c r="L109" s="896"/>
      <c r="M109" s="896"/>
      <c r="N109" s="896"/>
      <c r="O109" s="896"/>
      <c r="P109" s="896"/>
      <c r="Q109" s="896"/>
      <c r="R109" s="896"/>
      <c r="S109" s="896"/>
      <c r="T109" s="896"/>
      <c r="U109" s="896"/>
      <c r="V109" s="896"/>
      <c r="W109" s="896"/>
      <c r="X109" s="896"/>
      <c r="Y109" s="896"/>
      <c r="Z109" s="896">
        <f ca="1">IFERROR(IF(SEARCH("ГНБ",B95,1)=0,0,1),0)</f>
        <v>0</v>
      </c>
      <c r="AA109" s="896"/>
      <c r="AB109" s="896"/>
      <c r="AC109" s="896"/>
      <c r="AD109" s="896"/>
      <c r="AE109" s="896"/>
      <c r="AF109" s="896"/>
      <c r="AG109" s="896"/>
      <c r="AH109" s="896"/>
      <c r="AI109" s="896"/>
      <c r="AJ109" s="896"/>
      <c r="AK109" s="896"/>
      <c r="AL109" s="896"/>
      <c r="AM109" s="896"/>
      <c r="AN109" s="896"/>
      <c r="AO109" s="896"/>
      <c r="AP109" s="896"/>
      <c r="AQ109" s="898"/>
      <c r="AR109" s="898"/>
      <c r="AS109" s="898"/>
      <c r="AT109" s="898"/>
      <c r="AU109" s="898"/>
      <c r="AV109" s="898"/>
      <c r="AW109" s="898"/>
      <c r="AX109" s="898"/>
      <c r="AY109" s="898"/>
      <c r="AZ109" s="898"/>
      <c r="BA109" s="898"/>
      <c r="BB109" s="898"/>
      <c r="BC109" s="898"/>
      <c r="BD109" s="898"/>
      <c r="BE109" s="898"/>
      <c r="BF109" s="898"/>
      <c r="BG109" s="898"/>
      <c r="BH109" s="898"/>
      <c r="BI109" s="898"/>
      <c r="BJ109" s="898"/>
      <c r="BK109" s="898"/>
      <c r="BL109" s="898"/>
      <c r="BM109" s="898"/>
      <c r="BN109" s="898"/>
      <c r="BO109" s="898"/>
      <c r="BP109" s="898"/>
      <c r="BQ109" s="19">
        <f t="shared" ca="1" si="13"/>
        <v>0</v>
      </c>
      <c r="BR109" s="27"/>
    </row>
    <row r="110" spans="1:74" ht="39.6" x14ac:dyDescent="0.25">
      <c r="A110" s="544">
        <f ca="1">SUBTOTAL(9,$BQ$9:BQ110)</f>
        <v>56</v>
      </c>
      <c r="B110" s="545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'Обратная засыпка котлована ранее вырытым грунтом с послойным трамбованием'</v>
      </c>
      <c r="C110" s="896" t="str">
        <f ca="1">CONCATENATE("№",VLOOKUP(BS110,'АКТЫ скрытых работ'!A:O,2,FALSE))</f>
        <v>№3-ОП</v>
      </c>
      <c r="D110" s="896"/>
      <c r="E110" s="896"/>
      <c r="F110" s="896"/>
      <c r="G110" s="896"/>
      <c r="H110" s="896"/>
      <c r="I110" s="896"/>
      <c r="J110" s="896"/>
      <c r="K110" s="896"/>
      <c r="L110" s="896"/>
      <c r="M110" s="896"/>
      <c r="N110" s="896"/>
      <c r="O110" s="896"/>
      <c r="P110" s="896"/>
      <c r="Q110" s="896"/>
      <c r="R110" s="896"/>
      <c r="S110" s="896"/>
      <c r="T110" s="896"/>
      <c r="U110" s="896"/>
      <c r="V110" s="896"/>
      <c r="W110" s="896"/>
      <c r="X110" s="896"/>
      <c r="Y110" s="896"/>
      <c r="Z110" s="896">
        <f ca="1">IF(BS110="АООК_",0,1)</f>
        <v>1</v>
      </c>
      <c r="AA110" s="896"/>
      <c r="AB110" s="896"/>
      <c r="AC110" s="896"/>
      <c r="AD110" s="896"/>
      <c r="AE110" s="896"/>
      <c r="AF110" s="896"/>
      <c r="AG110" s="896"/>
      <c r="AH110" s="896"/>
      <c r="AI110" s="896"/>
      <c r="AJ110" s="896"/>
      <c r="AK110" s="896"/>
      <c r="AL110" s="896"/>
      <c r="AM110" s="896"/>
      <c r="AN110" s="896"/>
      <c r="AO110" s="896"/>
      <c r="AP110" s="896"/>
      <c r="AQ110" s="898"/>
      <c r="AR110" s="898"/>
      <c r="AS110" s="898"/>
      <c r="AT110" s="898"/>
      <c r="AU110" s="898"/>
      <c r="AV110" s="898"/>
      <c r="AW110" s="898"/>
      <c r="AX110" s="898"/>
      <c r="AY110" s="898"/>
      <c r="AZ110" s="898"/>
      <c r="BA110" s="898"/>
      <c r="BB110" s="898"/>
      <c r="BC110" s="898"/>
      <c r="BD110" s="898"/>
      <c r="BE110" s="898"/>
      <c r="BF110" s="898"/>
      <c r="BG110" s="898"/>
      <c r="BH110" s="898"/>
      <c r="BI110" s="898"/>
      <c r="BJ110" s="898"/>
      <c r="BK110" s="898"/>
      <c r="BL110" s="898"/>
      <c r="BM110" s="898"/>
      <c r="BN110" s="898"/>
      <c r="BO110" s="898"/>
      <c r="BP110" s="898"/>
      <c r="BQ110" s="19">
        <f t="shared" ref="BQ110:BQ173" ca="1" si="15">IF(Z110&gt;0,1,0)</f>
        <v>1</v>
      </c>
      <c r="BR110" s="852"/>
      <c r="BS110" s="587" t="str">
        <f ca="1">IF(INDIRECT("'АКТЫ скрытых работ'!R"&amp;BU110&amp;"C1",0)=CONCATENATE("АОСР_",BT110),CONCATENATE("АОСР_",BT110),CONCATENATE("АООК_",BT110))</f>
        <v>АОСР_3</v>
      </c>
      <c r="BT110" s="587">
        <v>3</v>
      </c>
      <c r="BU110" s="588">
        <f>BT110+1</f>
        <v>4</v>
      </c>
    </row>
    <row r="111" spans="1:74" ht="26.4" x14ac:dyDescent="0.25">
      <c r="A111" s="544">
        <f ca="1">SUBTOTAL(9,$BQ$9:BQ111)</f>
        <v>57</v>
      </c>
      <c r="B111" s="547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№3.5 Обратная засыпка скважин</v>
      </c>
      <c r="C111" s="916" t="str">
        <f ca="1">IF(B111="Контрольно-исполнительная съемка","б/н",MID(B111,SEARCH("№",B111,1),SEARCH(" ",B111,SEARCH("№",B111,1))-SEARCH("№",B111,1)))</f>
        <v>№3.5</v>
      </c>
      <c r="D111" s="917"/>
      <c r="E111" s="917"/>
      <c r="F111" s="917"/>
      <c r="G111" s="917"/>
      <c r="H111" s="917"/>
      <c r="I111" s="917"/>
      <c r="J111" s="917"/>
      <c r="K111" s="917"/>
      <c r="L111" s="917"/>
      <c r="M111" s="917"/>
      <c r="N111" s="917"/>
      <c r="O111" s="917"/>
      <c r="P111" s="917"/>
      <c r="Q111" s="917"/>
      <c r="R111" s="917"/>
      <c r="S111" s="917"/>
      <c r="T111" s="917"/>
      <c r="U111" s="917"/>
      <c r="V111" s="917"/>
      <c r="W111" s="917"/>
      <c r="X111" s="917"/>
      <c r="Y111" s="918"/>
      <c r="Z111" s="896">
        <f ca="1">IFERROR(IF(OR(IFERROR(B111,0)=0,B111="-"),0,1),0)</f>
        <v>1</v>
      </c>
      <c r="AA111" s="896"/>
      <c r="AB111" s="896"/>
      <c r="AC111" s="896"/>
      <c r="AD111" s="896"/>
      <c r="AE111" s="896"/>
      <c r="AF111" s="896"/>
      <c r="AG111" s="896"/>
      <c r="AH111" s="896"/>
      <c r="AI111" s="896"/>
      <c r="AJ111" s="896"/>
      <c r="AK111" s="896"/>
      <c r="AL111" s="896"/>
      <c r="AM111" s="896"/>
      <c r="AN111" s="896"/>
      <c r="AO111" s="896"/>
      <c r="AP111" s="896"/>
      <c r="AQ111" s="898"/>
      <c r="AR111" s="898"/>
      <c r="AS111" s="898"/>
      <c r="AT111" s="898"/>
      <c r="AU111" s="898"/>
      <c r="AV111" s="898"/>
      <c r="AW111" s="898"/>
      <c r="AX111" s="898"/>
      <c r="AY111" s="898"/>
      <c r="AZ111" s="898"/>
      <c r="BA111" s="898"/>
      <c r="BB111" s="898"/>
      <c r="BC111" s="898"/>
      <c r="BD111" s="898"/>
      <c r="BE111" s="898"/>
      <c r="BF111" s="898"/>
      <c r="BG111" s="898"/>
      <c r="BH111" s="898"/>
      <c r="BI111" s="898"/>
      <c r="BJ111" s="898"/>
      <c r="BK111" s="898"/>
      <c r="BL111" s="898"/>
      <c r="BM111" s="898"/>
      <c r="BN111" s="898"/>
      <c r="BO111" s="898"/>
      <c r="BP111" s="898"/>
      <c r="BQ111" s="19">
        <f t="shared" ca="1" si="15"/>
        <v>1</v>
      </c>
      <c r="BR111" s="852"/>
    </row>
    <row r="112" spans="1:74" ht="25.5" customHeight="1" x14ac:dyDescent="0.25">
      <c r="A112" s="544">
        <f ca="1">SUBTOTAL(9,$BQ$9:BQ112)</f>
        <v>58</v>
      </c>
      <c r="B112" s="545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>Исполнительная схема №3.6 Обратная засыпка скважин</v>
      </c>
      <c r="C112" s="916" t="str">
        <f ca="1">IFERROR(IF(B112="Контрольно-исполнительная съемка","б/н",MID(B112,SEARCH("№",B112,1),SEARCH(" ",B112,SEARCH("№",B112,1))-SEARCH("№",B112,1))),"")</f>
        <v>№3.6</v>
      </c>
      <c r="D112" s="917"/>
      <c r="E112" s="917"/>
      <c r="F112" s="917"/>
      <c r="G112" s="917"/>
      <c r="H112" s="917"/>
      <c r="I112" s="917"/>
      <c r="J112" s="917"/>
      <c r="K112" s="917"/>
      <c r="L112" s="917"/>
      <c r="M112" s="917"/>
      <c r="N112" s="917"/>
      <c r="O112" s="917"/>
      <c r="P112" s="917"/>
      <c r="Q112" s="917"/>
      <c r="R112" s="917"/>
      <c r="S112" s="917"/>
      <c r="T112" s="917"/>
      <c r="U112" s="917"/>
      <c r="V112" s="917"/>
      <c r="W112" s="917"/>
      <c r="X112" s="917"/>
      <c r="Y112" s="918"/>
      <c r="Z112" s="896">
        <f ca="1">IFERROR(IF(OR(IFERROR(B112,0)=0,B112=""),0,1),0)</f>
        <v>1</v>
      </c>
      <c r="AA112" s="896"/>
      <c r="AB112" s="896"/>
      <c r="AC112" s="896"/>
      <c r="AD112" s="896"/>
      <c r="AE112" s="896"/>
      <c r="AF112" s="896"/>
      <c r="AG112" s="896"/>
      <c r="AH112" s="896"/>
      <c r="AI112" s="896"/>
      <c r="AJ112" s="896"/>
      <c r="AK112" s="896"/>
      <c r="AL112" s="896"/>
      <c r="AM112" s="896"/>
      <c r="AN112" s="896"/>
      <c r="AO112" s="896"/>
      <c r="AP112" s="896"/>
      <c r="AQ112" s="898"/>
      <c r="AR112" s="898"/>
      <c r="AS112" s="898"/>
      <c r="AT112" s="898"/>
      <c r="AU112" s="898"/>
      <c r="AV112" s="898"/>
      <c r="AW112" s="898"/>
      <c r="AX112" s="898"/>
      <c r="AY112" s="898"/>
      <c r="AZ112" s="898"/>
      <c r="BA112" s="898"/>
      <c r="BB112" s="898"/>
      <c r="BC112" s="898"/>
      <c r="BD112" s="898"/>
      <c r="BE112" s="898"/>
      <c r="BF112" s="898"/>
      <c r="BG112" s="898"/>
      <c r="BH112" s="898"/>
      <c r="BI112" s="898"/>
      <c r="BJ112" s="898"/>
      <c r="BK112" s="898"/>
      <c r="BL112" s="898"/>
      <c r="BM112" s="898"/>
      <c r="BN112" s="898"/>
      <c r="BO112" s="898"/>
      <c r="BP112" s="898"/>
      <c r="BQ112" s="19">
        <f t="shared" ca="1" si="15"/>
        <v>1</v>
      </c>
      <c r="BR112" s="852"/>
    </row>
    <row r="113" spans="1:74" ht="26.4" hidden="1" customHeight="1" x14ac:dyDescent="0.25">
      <c r="A113" s="544">
        <f ca="1">SUBTOTAL(9,$BQ$9:BQ113)</f>
        <v>58</v>
      </c>
      <c r="B113" s="545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916" t="e">
        <f t="shared" ref="C113:C114" ca="1" si="16">IF(B113="Контрольно-исполнительная съемка","б/н",MID(B113,SEARCH("№",B113,1),SEARCH(" ",B113,SEARCH("№",B113,1))-SEARCH("№",B113,1)))</f>
        <v>#VALUE!</v>
      </c>
      <c r="D113" s="917"/>
      <c r="E113" s="917"/>
      <c r="F113" s="917"/>
      <c r="G113" s="917"/>
      <c r="H113" s="917"/>
      <c r="I113" s="917"/>
      <c r="J113" s="917"/>
      <c r="K113" s="917"/>
      <c r="L113" s="917"/>
      <c r="M113" s="917"/>
      <c r="N113" s="917"/>
      <c r="O113" s="917"/>
      <c r="P113" s="917"/>
      <c r="Q113" s="917"/>
      <c r="R113" s="917"/>
      <c r="S113" s="917"/>
      <c r="T113" s="917"/>
      <c r="U113" s="917"/>
      <c r="V113" s="917"/>
      <c r="W113" s="917"/>
      <c r="X113" s="917"/>
      <c r="Y113" s="918"/>
      <c r="Z113" s="896">
        <f ca="1">IFERROR(IF(OR(IFERROR(B113,0)=0,B113=""),0,1),0)</f>
        <v>0</v>
      </c>
      <c r="AA113" s="896"/>
      <c r="AB113" s="896"/>
      <c r="AC113" s="896"/>
      <c r="AD113" s="896"/>
      <c r="AE113" s="896"/>
      <c r="AF113" s="896"/>
      <c r="AG113" s="896"/>
      <c r="AH113" s="896"/>
      <c r="AI113" s="896"/>
      <c r="AJ113" s="896"/>
      <c r="AK113" s="896"/>
      <c r="AL113" s="896"/>
      <c r="AM113" s="896"/>
      <c r="AN113" s="896"/>
      <c r="AO113" s="896"/>
      <c r="AP113" s="896"/>
      <c r="AQ113" s="898"/>
      <c r="AR113" s="898"/>
      <c r="AS113" s="898"/>
      <c r="AT113" s="898"/>
      <c r="AU113" s="898"/>
      <c r="AV113" s="898"/>
      <c r="AW113" s="898"/>
      <c r="AX113" s="898"/>
      <c r="AY113" s="898"/>
      <c r="AZ113" s="898"/>
      <c r="BA113" s="898"/>
      <c r="BB113" s="898"/>
      <c r="BC113" s="898"/>
      <c r="BD113" s="898"/>
      <c r="BE113" s="898"/>
      <c r="BF113" s="898"/>
      <c r="BG113" s="898"/>
      <c r="BH113" s="898"/>
      <c r="BI113" s="898"/>
      <c r="BJ113" s="898"/>
      <c r="BK113" s="898"/>
      <c r="BL113" s="898"/>
      <c r="BM113" s="898"/>
      <c r="BN113" s="898"/>
      <c r="BO113" s="898"/>
      <c r="BP113" s="898"/>
      <c r="BQ113" s="19">
        <f t="shared" ca="1" si="15"/>
        <v>0</v>
      </c>
      <c r="BR113" s="852"/>
      <c r="BV113" s="19" t="str">
        <f>MID(BV97,1,LEN(BV97))</f>
        <v/>
      </c>
    </row>
    <row r="114" spans="1:74" ht="26.4" hidden="1" customHeight="1" x14ac:dyDescent="0.25">
      <c r="A114" s="544">
        <f ca="1">SUBTOTAL(9,$BQ$9:BQ114)</f>
        <v>58</v>
      </c>
      <c r="B114" s="545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916" t="e">
        <f t="shared" ca="1" si="16"/>
        <v>#VALUE!</v>
      </c>
      <c r="D114" s="917"/>
      <c r="E114" s="917"/>
      <c r="F114" s="917"/>
      <c r="G114" s="917"/>
      <c r="H114" s="917"/>
      <c r="I114" s="917"/>
      <c r="J114" s="917"/>
      <c r="K114" s="917"/>
      <c r="L114" s="917"/>
      <c r="M114" s="917"/>
      <c r="N114" s="917"/>
      <c r="O114" s="917"/>
      <c r="P114" s="917"/>
      <c r="Q114" s="917"/>
      <c r="R114" s="917"/>
      <c r="S114" s="917"/>
      <c r="T114" s="917"/>
      <c r="U114" s="917"/>
      <c r="V114" s="917"/>
      <c r="W114" s="917"/>
      <c r="X114" s="917"/>
      <c r="Y114" s="918"/>
      <c r="Z114" s="896">
        <f ca="1">IFERROR(IF(OR(IFERROR(B114,0)=0,B114=""),0,1),0)</f>
        <v>0</v>
      </c>
      <c r="AA114" s="896"/>
      <c r="AB114" s="896"/>
      <c r="AC114" s="896"/>
      <c r="AD114" s="896"/>
      <c r="AE114" s="896"/>
      <c r="AF114" s="896"/>
      <c r="AG114" s="896"/>
      <c r="AH114" s="896"/>
      <c r="AI114" s="896"/>
      <c r="AJ114" s="896"/>
      <c r="AK114" s="896"/>
      <c r="AL114" s="896"/>
      <c r="AM114" s="896"/>
      <c r="AN114" s="896"/>
      <c r="AO114" s="896"/>
      <c r="AP114" s="896"/>
      <c r="AQ114" s="898"/>
      <c r="AR114" s="898"/>
      <c r="AS114" s="898"/>
      <c r="AT114" s="898"/>
      <c r="AU114" s="898"/>
      <c r="AV114" s="898"/>
      <c r="AW114" s="898"/>
      <c r="AX114" s="898"/>
      <c r="AY114" s="898"/>
      <c r="AZ114" s="898"/>
      <c r="BA114" s="898"/>
      <c r="BB114" s="898"/>
      <c r="BC114" s="898"/>
      <c r="BD114" s="898"/>
      <c r="BE114" s="898"/>
      <c r="BF114" s="898"/>
      <c r="BG114" s="898"/>
      <c r="BH114" s="898"/>
      <c r="BI114" s="898"/>
      <c r="BJ114" s="898"/>
      <c r="BK114" s="898"/>
      <c r="BL114" s="898"/>
      <c r="BM114" s="898"/>
      <c r="BN114" s="898"/>
      <c r="BO114" s="898"/>
      <c r="BP114" s="898"/>
      <c r="BQ114" s="19">
        <f t="shared" ca="1" si="15"/>
        <v>0</v>
      </c>
      <c r="BR114" s="852"/>
    </row>
    <row r="115" spans="1:74" hidden="1" x14ac:dyDescent="0.25">
      <c r="A115" s="544">
        <f ca="1">SUBTOTAL(9,$BQ$9:BQ115)</f>
        <v>58</v>
      </c>
      <c r="B115" s="545" t="str">
        <f ca="1">VLOOKUP(BS110,'АКТЫ скрытых работ'!A:O,14,FALSE)</f>
        <v>-</v>
      </c>
      <c r="C115" s="896" t="str">
        <f ca="1">IF(B115&lt;&gt;"-","б/н","")</f>
        <v/>
      </c>
      <c r="D115" s="896"/>
      <c r="E115" s="896"/>
      <c r="F115" s="896"/>
      <c r="G115" s="896"/>
      <c r="H115" s="896"/>
      <c r="I115" s="896"/>
      <c r="J115" s="896"/>
      <c r="K115" s="896"/>
      <c r="L115" s="896"/>
      <c r="M115" s="896"/>
      <c r="N115" s="896"/>
      <c r="O115" s="896"/>
      <c r="P115" s="896"/>
      <c r="Q115" s="896"/>
      <c r="R115" s="896"/>
      <c r="S115" s="896"/>
      <c r="T115" s="896"/>
      <c r="U115" s="896"/>
      <c r="V115" s="896"/>
      <c r="W115" s="896"/>
      <c r="X115" s="896"/>
      <c r="Y115" s="896"/>
      <c r="Z115" s="896">
        <f ca="1">IFERROR(IF(OR(IFERROR(B115,0)=0,B115="-"),0,"1 компл"),0)</f>
        <v>0</v>
      </c>
      <c r="AA115" s="896"/>
      <c r="AB115" s="896"/>
      <c r="AC115" s="896"/>
      <c r="AD115" s="896"/>
      <c r="AE115" s="896"/>
      <c r="AF115" s="896"/>
      <c r="AG115" s="896"/>
      <c r="AH115" s="896"/>
      <c r="AI115" s="896"/>
      <c r="AJ115" s="896"/>
      <c r="AK115" s="896"/>
      <c r="AL115" s="896"/>
      <c r="AM115" s="896"/>
      <c r="AN115" s="896"/>
      <c r="AO115" s="896"/>
      <c r="AP115" s="896"/>
      <c r="AQ115" s="898"/>
      <c r="AR115" s="898"/>
      <c r="AS115" s="898"/>
      <c r="AT115" s="898"/>
      <c r="AU115" s="898"/>
      <c r="AV115" s="898"/>
      <c r="AW115" s="898"/>
      <c r="AX115" s="898"/>
      <c r="AY115" s="898"/>
      <c r="AZ115" s="898"/>
      <c r="BA115" s="898"/>
      <c r="BB115" s="898"/>
      <c r="BC115" s="898"/>
      <c r="BD115" s="898"/>
      <c r="BE115" s="898"/>
      <c r="BF115" s="898"/>
      <c r="BG115" s="898"/>
      <c r="BH115" s="898"/>
      <c r="BI115" s="898"/>
      <c r="BJ115" s="898"/>
      <c r="BK115" s="898"/>
      <c r="BL115" s="898"/>
      <c r="BM115" s="898"/>
      <c r="BN115" s="898"/>
      <c r="BO115" s="898"/>
      <c r="BP115" s="898"/>
      <c r="BQ115" s="19">
        <f t="shared" ca="1" si="15"/>
        <v>0</v>
      </c>
      <c r="BR115" s="852"/>
    </row>
    <row r="116" spans="1:74" ht="13.8" hidden="1" customHeight="1" x14ac:dyDescent="0.25">
      <c r="A116" s="544">
        <f ca="1">SUBTOTAL(9,$BQ$9:BQ116)</f>
        <v>58</v>
      </c>
      <c r="B116" s="545" t="s">
        <v>1452</v>
      </c>
      <c r="C116" s="896" t="str">
        <f ca="1">IF(Z116&lt;&gt;0,C112,"")</f>
        <v/>
      </c>
      <c r="D116" s="896"/>
      <c r="E116" s="896"/>
      <c r="F116" s="896"/>
      <c r="G116" s="896"/>
      <c r="H116" s="896"/>
      <c r="I116" s="896"/>
      <c r="J116" s="896"/>
      <c r="K116" s="896"/>
      <c r="L116" s="896"/>
      <c r="M116" s="896"/>
      <c r="N116" s="896"/>
      <c r="O116" s="896"/>
      <c r="P116" s="896"/>
      <c r="Q116" s="896"/>
      <c r="R116" s="896"/>
      <c r="S116" s="896"/>
      <c r="T116" s="896"/>
      <c r="U116" s="896"/>
      <c r="V116" s="896"/>
      <c r="W116" s="896"/>
      <c r="X116" s="896"/>
      <c r="Y116" s="896"/>
      <c r="Z116" s="896">
        <f ca="1">IFERROR(IF(SEARCH("ГНБ",B110,1)=0,0,1),0)</f>
        <v>0</v>
      </c>
      <c r="AA116" s="896"/>
      <c r="AB116" s="896"/>
      <c r="AC116" s="896"/>
      <c r="AD116" s="896"/>
      <c r="AE116" s="896"/>
      <c r="AF116" s="896"/>
      <c r="AG116" s="896"/>
      <c r="AH116" s="896"/>
      <c r="AI116" s="896"/>
      <c r="AJ116" s="896"/>
      <c r="AK116" s="896"/>
      <c r="AL116" s="896"/>
      <c r="AM116" s="896"/>
      <c r="AN116" s="896"/>
      <c r="AO116" s="896"/>
      <c r="AP116" s="896"/>
      <c r="AQ116" s="898"/>
      <c r="AR116" s="898"/>
      <c r="AS116" s="898"/>
      <c r="AT116" s="898"/>
      <c r="AU116" s="898"/>
      <c r="AV116" s="898"/>
      <c r="AW116" s="898"/>
      <c r="AX116" s="898"/>
      <c r="AY116" s="898"/>
      <c r="AZ116" s="898"/>
      <c r="BA116" s="898"/>
      <c r="BB116" s="898"/>
      <c r="BC116" s="898"/>
      <c r="BD116" s="898"/>
      <c r="BE116" s="898"/>
      <c r="BF116" s="898"/>
      <c r="BG116" s="898"/>
      <c r="BH116" s="898"/>
      <c r="BI116" s="898"/>
      <c r="BJ116" s="898"/>
      <c r="BK116" s="898"/>
      <c r="BL116" s="898"/>
      <c r="BM116" s="898"/>
      <c r="BN116" s="898"/>
      <c r="BO116" s="898"/>
      <c r="BP116" s="898"/>
      <c r="BQ116" s="19">
        <f t="shared" ca="1" si="15"/>
        <v>0</v>
      </c>
      <c r="BR116" s="27"/>
    </row>
    <row r="117" spans="1:74" ht="13.8" hidden="1" customHeight="1" x14ac:dyDescent="0.25">
      <c r="A117" s="544">
        <f ca="1">SUBTOTAL(9,$BQ$9:BQ117)</f>
        <v>58</v>
      </c>
      <c r="B117" s="545" t="s">
        <v>1453</v>
      </c>
      <c r="C117" s="896" t="str">
        <f ca="1">IF(Z117&lt;&gt;0,C112,"")</f>
        <v/>
      </c>
      <c r="D117" s="896"/>
      <c r="E117" s="896"/>
      <c r="F117" s="896"/>
      <c r="G117" s="896"/>
      <c r="H117" s="896"/>
      <c r="I117" s="896"/>
      <c r="J117" s="896"/>
      <c r="K117" s="896"/>
      <c r="L117" s="896"/>
      <c r="M117" s="896"/>
      <c r="N117" s="896"/>
      <c r="O117" s="896"/>
      <c r="P117" s="896"/>
      <c r="Q117" s="896"/>
      <c r="R117" s="896"/>
      <c r="S117" s="896"/>
      <c r="T117" s="896"/>
      <c r="U117" s="896"/>
      <c r="V117" s="896"/>
      <c r="W117" s="896"/>
      <c r="X117" s="896"/>
      <c r="Y117" s="896"/>
      <c r="Z117" s="896">
        <f ca="1">IFERROR(IF(SEARCH("ГНБ",B110,1)=0,0,1),0)</f>
        <v>0</v>
      </c>
      <c r="AA117" s="896"/>
      <c r="AB117" s="896"/>
      <c r="AC117" s="896"/>
      <c r="AD117" s="896"/>
      <c r="AE117" s="896"/>
      <c r="AF117" s="896"/>
      <c r="AG117" s="896"/>
      <c r="AH117" s="896"/>
      <c r="AI117" s="896"/>
      <c r="AJ117" s="896"/>
      <c r="AK117" s="896"/>
      <c r="AL117" s="896"/>
      <c r="AM117" s="896"/>
      <c r="AN117" s="896"/>
      <c r="AO117" s="896"/>
      <c r="AP117" s="896"/>
      <c r="AQ117" s="898"/>
      <c r="AR117" s="898"/>
      <c r="AS117" s="898"/>
      <c r="AT117" s="898"/>
      <c r="AU117" s="898"/>
      <c r="AV117" s="898"/>
      <c r="AW117" s="898"/>
      <c r="AX117" s="898"/>
      <c r="AY117" s="898"/>
      <c r="AZ117" s="898"/>
      <c r="BA117" s="898"/>
      <c r="BB117" s="898"/>
      <c r="BC117" s="898"/>
      <c r="BD117" s="898"/>
      <c r="BE117" s="898"/>
      <c r="BF117" s="898"/>
      <c r="BG117" s="898"/>
      <c r="BH117" s="898"/>
      <c r="BI117" s="898"/>
      <c r="BJ117" s="898"/>
      <c r="BK117" s="898"/>
      <c r="BL117" s="898"/>
      <c r="BM117" s="898"/>
      <c r="BN117" s="898"/>
      <c r="BO117" s="898"/>
      <c r="BP117" s="898"/>
      <c r="BQ117" s="19">
        <f t="shared" ca="1" si="15"/>
        <v>0</v>
      </c>
      <c r="BR117" s="27"/>
    </row>
    <row r="118" spans="1:74" ht="13.8" hidden="1" customHeight="1" x14ac:dyDescent="0.25">
      <c r="A118" s="544">
        <f ca="1">SUBTOTAL(9,$BQ$9:BQ118)</f>
        <v>58</v>
      </c>
      <c r="B118" s="545" t="s">
        <v>1454</v>
      </c>
      <c r="C118" s="896" t="str">
        <f ca="1">IF(Z118&lt;&gt;0,C112,"")</f>
        <v/>
      </c>
      <c r="D118" s="896"/>
      <c r="E118" s="896"/>
      <c r="F118" s="896"/>
      <c r="G118" s="896"/>
      <c r="H118" s="896"/>
      <c r="I118" s="896"/>
      <c r="J118" s="896"/>
      <c r="K118" s="896"/>
      <c r="L118" s="896"/>
      <c r="M118" s="896"/>
      <c r="N118" s="896"/>
      <c r="O118" s="896"/>
      <c r="P118" s="896"/>
      <c r="Q118" s="896"/>
      <c r="R118" s="896"/>
      <c r="S118" s="896"/>
      <c r="T118" s="896"/>
      <c r="U118" s="896"/>
      <c r="V118" s="896"/>
      <c r="W118" s="896"/>
      <c r="X118" s="896"/>
      <c r="Y118" s="896"/>
      <c r="Z118" s="896">
        <f ca="1">IFERROR(IF(SEARCH("ГНБ",B110,1)=0,0,1),0)</f>
        <v>0</v>
      </c>
      <c r="AA118" s="896"/>
      <c r="AB118" s="896"/>
      <c r="AC118" s="896"/>
      <c r="AD118" s="896"/>
      <c r="AE118" s="896"/>
      <c r="AF118" s="896"/>
      <c r="AG118" s="896"/>
      <c r="AH118" s="896"/>
      <c r="AI118" s="896"/>
      <c r="AJ118" s="896"/>
      <c r="AK118" s="896"/>
      <c r="AL118" s="896"/>
      <c r="AM118" s="896"/>
      <c r="AN118" s="896"/>
      <c r="AO118" s="896"/>
      <c r="AP118" s="896"/>
      <c r="AQ118" s="898"/>
      <c r="AR118" s="898"/>
      <c r="AS118" s="898"/>
      <c r="AT118" s="898"/>
      <c r="AU118" s="898"/>
      <c r="AV118" s="898"/>
      <c r="AW118" s="898"/>
      <c r="AX118" s="898"/>
      <c r="AY118" s="898"/>
      <c r="AZ118" s="898"/>
      <c r="BA118" s="898"/>
      <c r="BB118" s="898"/>
      <c r="BC118" s="898"/>
      <c r="BD118" s="898"/>
      <c r="BE118" s="898"/>
      <c r="BF118" s="898"/>
      <c r="BG118" s="898"/>
      <c r="BH118" s="898"/>
      <c r="BI118" s="898"/>
      <c r="BJ118" s="898"/>
      <c r="BK118" s="898"/>
      <c r="BL118" s="898"/>
      <c r="BM118" s="898"/>
      <c r="BN118" s="898"/>
      <c r="BO118" s="898"/>
      <c r="BP118" s="898"/>
      <c r="BQ118" s="19">
        <f t="shared" ca="1" si="15"/>
        <v>0</v>
      </c>
      <c r="BR118" s="27"/>
    </row>
    <row r="119" spans="1:74" ht="13.8" hidden="1" customHeight="1" x14ac:dyDescent="0.25">
      <c r="A119" s="544">
        <f ca="1">SUBTOTAL(9,$BQ$9:BQ119)</f>
        <v>58</v>
      </c>
      <c r="B119" s="545" t="s">
        <v>1455</v>
      </c>
      <c r="C119" s="896" t="str">
        <f ca="1">IF(Z119&lt;&gt;0,C112,"")</f>
        <v/>
      </c>
      <c r="D119" s="896"/>
      <c r="E119" s="896"/>
      <c r="F119" s="896"/>
      <c r="G119" s="896"/>
      <c r="H119" s="896"/>
      <c r="I119" s="896"/>
      <c r="J119" s="896"/>
      <c r="K119" s="896"/>
      <c r="L119" s="896"/>
      <c r="M119" s="896"/>
      <c r="N119" s="896"/>
      <c r="O119" s="896"/>
      <c r="P119" s="896"/>
      <c r="Q119" s="896"/>
      <c r="R119" s="896"/>
      <c r="S119" s="896"/>
      <c r="T119" s="896"/>
      <c r="U119" s="896"/>
      <c r="V119" s="896"/>
      <c r="W119" s="896"/>
      <c r="X119" s="896"/>
      <c r="Y119" s="896"/>
      <c r="Z119" s="896">
        <f ca="1">IFERROR(IF(SEARCH("ГНБ",B110,1)=0,0,1),0)</f>
        <v>0</v>
      </c>
      <c r="AA119" s="896"/>
      <c r="AB119" s="896"/>
      <c r="AC119" s="896"/>
      <c r="AD119" s="896"/>
      <c r="AE119" s="896"/>
      <c r="AF119" s="896"/>
      <c r="AG119" s="896"/>
      <c r="AH119" s="896"/>
      <c r="AI119" s="896"/>
      <c r="AJ119" s="896"/>
      <c r="AK119" s="896"/>
      <c r="AL119" s="896"/>
      <c r="AM119" s="896"/>
      <c r="AN119" s="896"/>
      <c r="AO119" s="896"/>
      <c r="AP119" s="896"/>
      <c r="AQ119" s="898"/>
      <c r="AR119" s="898"/>
      <c r="AS119" s="898"/>
      <c r="AT119" s="898"/>
      <c r="AU119" s="898"/>
      <c r="AV119" s="898"/>
      <c r="AW119" s="898"/>
      <c r="AX119" s="898"/>
      <c r="AY119" s="898"/>
      <c r="AZ119" s="898"/>
      <c r="BA119" s="898"/>
      <c r="BB119" s="898"/>
      <c r="BC119" s="898"/>
      <c r="BD119" s="898"/>
      <c r="BE119" s="898"/>
      <c r="BF119" s="898"/>
      <c r="BG119" s="898"/>
      <c r="BH119" s="898"/>
      <c r="BI119" s="898"/>
      <c r="BJ119" s="898"/>
      <c r="BK119" s="898"/>
      <c r="BL119" s="898"/>
      <c r="BM119" s="898"/>
      <c r="BN119" s="898"/>
      <c r="BO119" s="898"/>
      <c r="BP119" s="898"/>
      <c r="BQ119" s="19">
        <f t="shared" ca="1" si="15"/>
        <v>0</v>
      </c>
      <c r="BR119" s="27"/>
    </row>
    <row r="120" spans="1:74" ht="13.8" hidden="1" customHeight="1" x14ac:dyDescent="0.25">
      <c r="A120" s="544">
        <f ca="1">SUBTOTAL(9,$BQ$9:BQ120)</f>
        <v>58</v>
      </c>
      <c r="B120" s="545" t="s">
        <v>1456</v>
      </c>
      <c r="C120" s="896" t="str">
        <f ca="1">IF(Z120&lt;&gt;0,C112,"")</f>
        <v/>
      </c>
      <c r="D120" s="896"/>
      <c r="E120" s="896"/>
      <c r="F120" s="896"/>
      <c r="G120" s="896"/>
      <c r="H120" s="896"/>
      <c r="I120" s="896"/>
      <c r="J120" s="896"/>
      <c r="K120" s="896"/>
      <c r="L120" s="896"/>
      <c r="M120" s="896"/>
      <c r="N120" s="896"/>
      <c r="O120" s="896"/>
      <c r="P120" s="896"/>
      <c r="Q120" s="896"/>
      <c r="R120" s="896"/>
      <c r="S120" s="896"/>
      <c r="T120" s="896"/>
      <c r="U120" s="896"/>
      <c r="V120" s="896"/>
      <c r="W120" s="896"/>
      <c r="X120" s="896"/>
      <c r="Y120" s="896"/>
      <c r="Z120" s="896">
        <f ca="1">IFERROR(IF(SEARCH("ГНБ",B110,1)=0,0,1),0)</f>
        <v>0</v>
      </c>
      <c r="AA120" s="896"/>
      <c r="AB120" s="896"/>
      <c r="AC120" s="896"/>
      <c r="AD120" s="896"/>
      <c r="AE120" s="896"/>
      <c r="AF120" s="896"/>
      <c r="AG120" s="896"/>
      <c r="AH120" s="896"/>
      <c r="AI120" s="896"/>
      <c r="AJ120" s="896"/>
      <c r="AK120" s="896"/>
      <c r="AL120" s="896"/>
      <c r="AM120" s="896"/>
      <c r="AN120" s="896"/>
      <c r="AO120" s="896"/>
      <c r="AP120" s="896"/>
      <c r="AQ120" s="898"/>
      <c r="AR120" s="898"/>
      <c r="AS120" s="898"/>
      <c r="AT120" s="898"/>
      <c r="AU120" s="898"/>
      <c r="AV120" s="898"/>
      <c r="AW120" s="898"/>
      <c r="AX120" s="898"/>
      <c r="AY120" s="898"/>
      <c r="AZ120" s="898"/>
      <c r="BA120" s="898"/>
      <c r="BB120" s="898"/>
      <c r="BC120" s="898"/>
      <c r="BD120" s="898"/>
      <c r="BE120" s="898"/>
      <c r="BF120" s="898"/>
      <c r="BG120" s="898"/>
      <c r="BH120" s="898"/>
      <c r="BI120" s="898"/>
      <c r="BJ120" s="898"/>
      <c r="BK120" s="898"/>
      <c r="BL120" s="898"/>
      <c r="BM120" s="898"/>
      <c r="BN120" s="898"/>
      <c r="BO120" s="898"/>
      <c r="BP120" s="898"/>
      <c r="BQ120" s="19">
        <f t="shared" ca="1" si="15"/>
        <v>0</v>
      </c>
      <c r="BR120" s="27"/>
    </row>
    <row r="121" spans="1:74" ht="13.8" hidden="1" customHeight="1" x14ac:dyDescent="0.25">
      <c r="A121" s="544">
        <f ca="1">SUBTOTAL(9,$BQ$9:BQ121)</f>
        <v>58</v>
      </c>
      <c r="B121" s="545" t="s">
        <v>1457</v>
      </c>
      <c r="C121" s="896" t="str">
        <f ca="1">IF(Z121&lt;&gt;0,C112,"")</f>
        <v/>
      </c>
      <c r="D121" s="896"/>
      <c r="E121" s="896"/>
      <c r="F121" s="896"/>
      <c r="G121" s="896"/>
      <c r="H121" s="896"/>
      <c r="I121" s="896"/>
      <c r="J121" s="896"/>
      <c r="K121" s="896"/>
      <c r="L121" s="896"/>
      <c r="M121" s="896"/>
      <c r="N121" s="896"/>
      <c r="O121" s="896"/>
      <c r="P121" s="896"/>
      <c r="Q121" s="896"/>
      <c r="R121" s="896"/>
      <c r="S121" s="896"/>
      <c r="T121" s="896"/>
      <c r="U121" s="896"/>
      <c r="V121" s="896"/>
      <c r="W121" s="896"/>
      <c r="X121" s="896"/>
      <c r="Y121" s="896"/>
      <c r="Z121" s="896">
        <f ca="1">IFERROR(IF(SEARCH("ГНБ",B110,1)=0,0,1),0)</f>
        <v>0</v>
      </c>
      <c r="AA121" s="896"/>
      <c r="AB121" s="896"/>
      <c r="AC121" s="896"/>
      <c r="AD121" s="896"/>
      <c r="AE121" s="896"/>
      <c r="AF121" s="896"/>
      <c r="AG121" s="896"/>
      <c r="AH121" s="896"/>
      <c r="AI121" s="896"/>
      <c r="AJ121" s="896"/>
      <c r="AK121" s="896"/>
      <c r="AL121" s="896"/>
      <c r="AM121" s="896"/>
      <c r="AN121" s="896"/>
      <c r="AO121" s="896"/>
      <c r="AP121" s="896"/>
      <c r="AQ121" s="898"/>
      <c r="AR121" s="898"/>
      <c r="AS121" s="898"/>
      <c r="AT121" s="898"/>
      <c r="AU121" s="898"/>
      <c r="AV121" s="898"/>
      <c r="AW121" s="898"/>
      <c r="AX121" s="898"/>
      <c r="AY121" s="898"/>
      <c r="AZ121" s="898"/>
      <c r="BA121" s="898"/>
      <c r="BB121" s="898"/>
      <c r="BC121" s="898"/>
      <c r="BD121" s="898"/>
      <c r="BE121" s="898"/>
      <c r="BF121" s="898"/>
      <c r="BG121" s="898"/>
      <c r="BH121" s="898"/>
      <c r="BI121" s="898"/>
      <c r="BJ121" s="898"/>
      <c r="BK121" s="898"/>
      <c r="BL121" s="898"/>
      <c r="BM121" s="898"/>
      <c r="BN121" s="898"/>
      <c r="BO121" s="898"/>
      <c r="BP121" s="898"/>
      <c r="BQ121" s="19">
        <f t="shared" ca="1" si="15"/>
        <v>0</v>
      </c>
      <c r="BR121" s="27"/>
    </row>
    <row r="122" spans="1:74" ht="13.8" hidden="1" customHeight="1" x14ac:dyDescent="0.25">
      <c r="A122" s="544">
        <f ca="1">SUBTOTAL(9,$BQ$9:BQ122)</f>
        <v>58</v>
      </c>
      <c r="B122" s="545" t="s">
        <v>1458</v>
      </c>
      <c r="C122" s="896" t="str">
        <f ca="1">IF(Z122&lt;&gt;0,C112,"")</f>
        <v/>
      </c>
      <c r="D122" s="896"/>
      <c r="E122" s="896"/>
      <c r="F122" s="896"/>
      <c r="G122" s="896"/>
      <c r="H122" s="896"/>
      <c r="I122" s="896"/>
      <c r="J122" s="896"/>
      <c r="K122" s="896"/>
      <c r="L122" s="896"/>
      <c r="M122" s="896"/>
      <c r="N122" s="896"/>
      <c r="O122" s="896"/>
      <c r="P122" s="896"/>
      <c r="Q122" s="896"/>
      <c r="R122" s="896"/>
      <c r="S122" s="896"/>
      <c r="T122" s="896"/>
      <c r="U122" s="896"/>
      <c r="V122" s="896"/>
      <c r="W122" s="896"/>
      <c r="X122" s="896"/>
      <c r="Y122" s="896"/>
      <c r="Z122" s="896">
        <f ca="1">IFERROR(IF(SEARCH("ГНБ",B110,1)=0,0,1),0)</f>
        <v>0</v>
      </c>
      <c r="AA122" s="896"/>
      <c r="AB122" s="896"/>
      <c r="AC122" s="896"/>
      <c r="AD122" s="896"/>
      <c r="AE122" s="896"/>
      <c r="AF122" s="896"/>
      <c r="AG122" s="896"/>
      <c r="AH122" s="896"/>
      <c r="AI122" s="896"/>
      <c r="AJ122" s="896"/>
      <c r="AK122" s="896"/>
      <c r="AL122" s="896"/>
      <c r="AM122" s="896"/>
      <c r="AN122" s="896"/>
      <c r="AO122" s="896"/>
      <c r="AP122" s="896"/>
      <c r="AQ122" s="898"/>
      <c r="AR122" s="898"/>
      <c r="AS122" s="898"/>
      <c r="AT122" s="898"/>
      <c r="AU122" s="898"/>
      <c r="AV122" s="898"/>
      <c r="AW122" s="898"/>
      <c r="AX122" s="898"/>
      <c r="AY122" s="898"/>
      <c r="AZ122" s="898"/>
      <c r="BA122" s="898"/>
      <c r="BB122" s="898"/>
      <c r="BC122" s="898"/>
      <c r="BD122" s="898"/>
      <c r="BE122" s="898"/>
      <c r="BF122" s="898"/>
      <c r="BG122" s="898"/>
      <c r="BH122" s="898"/>
      <c r="BI122" s="898"/>
      <c r="BJ122" s="898"/>
      <c r="BK122" s="898"/>
      <c r="BL122" s="898"/>
      <c r="BM122" s="898"/>
      <c r="BN122" s="898"/>
      <c r="BO122" s="898"/>
      <c r="BP122" s="898"/>
      <c r="BQ122" s="19">
        <f t="shared" ca="1" si="15"/>
        <v>0</v>
      </c>
      <c r="BR122" s="27"/>
    </row>
    <row r="123" spans="1:74" ht="26.4" hidden="1" customHeight="1" x14ac:dyDescent="0.25">
      <c r="A123" s="544">
        <f ca="1">SUBTOTAL(9,$BQ$9:BQ123)</f>
        <v>58</v>
      </c>
      <c r="B123" s="545" t="s">
        <v>1459</v>
      </c>
      <c r="C123" s="896" t="str">
        <f ca="1">IF(Z123&lt;&gt;0,C112,"")</f>
        <v/>
      </c>
      <c r="D123" s="896"/>
      <c r="E123" s="896"/>
      <c r="F123" s="896"/>
      <c r="G123" s="896"/>
      <c r="H123" s="896"/>
      <c r="I123" s="896"/>
      <c r="J123" s="896"/>
      <c r="K123" s="896"/>
      <c r="L123" s="896"/>
      <c r="M123" s="896"/>
      <c r="N123" s="896"/>
      <c r="O123" s="896"/>
      <c r="P123" s="896"/>
      <c r="Q123" s="896"/>
      <c r="R123" s="896"/>
      <c r="S123" s="896"/>
      <c r="T123" s="896"/>
      <c r="U123" s="896"/>
      <c r="V123" s="896"/>
      <c r="W123" s="896"/>
      <c r="X123" s="896"/>
      <c r="Y123" s="896"/>
      <c r="Z123" s="896">
        <f ca="1">IFERROR(IF(SEARCH("ГНБ",B110,1)=0,0,1),0)</f>
        <v>0</v>
      </c>
      <c r="AA123" s="896"/>
      <c r="AB123" s="896"/>
      <c r="AC123" s="896"/>
      <c r="AD123" s="896"/>
      <c r="AE123" s="896"/>
      <c r="AF123" s="896"/>
      <c r="AG123" s="896"/>
      <c r="AH123" s="896"/>
      <c r="AI123" s="896"/>
      <c r="AJ123" s="896"/>
      <c r="AK123" s="896"/>
      <c r="AL123" s="896"/>
      <c r="AM123" s="896"/>
      <c r="AN123" s="896"/>
      <c r="AO123" s="896"/>
      <c r="AP123" s="896"/>
      <c r="AQ123" s="898"/>
      <c r="AR123" s="898"/>
      <c r="AS123" s="898"/>
      <c r="AT123" s="898"/>
      <c r="AU123" s="898"/>
      <c r="AV123" s="898"/>
      <c r="AW123" s="898"/>
      <c r="AX123" s="898"/>
      <c r="AY123" s="898"/>
      <c r="AZ123" s="898"/>
      <c r="BA123" s="898"/>
      <c r="BB123" s="898"/>
      <c r="BC123" s="898"/>
      <c r="BD123" s="898"/>
      <c r="BE123" s="898"/>
      <c r="BF123" s="898"/>
      <c r="BG123" s="898"/>
      <c r="BH123" s="898"/>
      <c r="BI123" s="898"/>
      <c r="BJ123" s="898"/>
      <c r="BK123" s="898"/>
      <c r="BL123" s="898"/>
      <c r="BM123" s="898"/>
      <c r="BN123" s="898"/>
      <c r="BO123" s="898"/>
      <c r="BP123" s="898"/>
      <c r="BQ123" s="19">
        <f t="shared" ca="1" si="15"/>
        <v>0</v>
      </c>
      <c r="BR123" s="27"/>
    </row>
    <row r="124" spans="1:74" ht="26.4" hidden="1" customHeight="1" x14ac:dyDescent="0.25">
      <c r="A124" s="544">
        <f ca="1">SUBTOTAL(9,$BQ$9:BQ124)</f>
        <v>58</v>
      </c>
      <c r="B124" s="545" t="s">
        <v>1460</v>
      </c>
      <c r="C124" s="896" t="str">
        <f ca="1">IF(Z124&lt;&gt;0,C112,"")</f>
        <v/>
      </c>
      <c r="D124" s="896"/>
      <c r="E124" s="896"/>
      <c r="F124" s="896"/>
      <c r="G124" s="896"/>
      <c r="H124" s="896"/>
      <c r="I124" s="896"/>
      <c r="J124" s="896"/>
      <c r="K124" s="896"/>
      <c r="L124" s="896"/>
      <c r="M124" s="896"/>
      <c r="N124" s="896"/>
      <c r="O124" s="896"/>
      <c r="P124" s="896"/>
      <c r="Q124" s="896"/>
      <c r="R124" s="896"/>
      <c r="S124" s="896"/>
      <c r="T124" s="896"/>
      <c r="U124" s="896"/>
      <c r="V124" s="896"/>
      <c r="W124" s="896"/>
      <c r="X124" s="896"/>
      <c r="Y124" s="896"/>
      <c r="Z124" s="896">
        <f ca="1">IFERROR(IF(SEARCH("ГНБ",B110,1)=0,0,1),0)</f>
        <v>0</v>
      </c>
      <c r="AA124" s="896"/>
      <c r="AB124" s="896"/>
      <c r="AC124" s="896"/>
      <c r="AD124" s="896"/>
      <c r="AE124" s="896"/>
      <c r="AF124" s="896"/>
      <c r="AG124" s="896"/>
      <c r="AH124" s="896"/>
      <c r="AI124" s="896"/>
      <c r="AJ124" s="896"/>
      <c r="AK124" s="896"/>
      <c r="AL124" s="896"/>
      <c r="AM124" s="896"/>
      <c r="AN124" s="896"/>
      <c r="AO124" s="896"/>
      <c r="AP124" s="896"/>
      <c r="AQ124" s="898"/>
      <c r="AR124" s="898"/>
      <c r="AS124" s="898"/>
      <c r="AT124" s="898"/>
      <c r="AU124" s="898"/>
      <c r="AV124" s="898"/>
      <c r="AW124" s="898"/>
      <c r="AX124" s="898"/>
      <c r="AY124" s="898"/>
      <c r="AZ124" s="898"/>
      <c r="BA124" s="898"/>
      <c r="BB124" s="898"/>
      <c r="BC124" s="898"/>
      <c r="BD124" s="898"/>
      <c r="BE124" s="898"/>
      <c r="BF124" s="898"/>
      <c r="BG124" s="898"/>
      <c r="BH124" s="898"/>
      <c r="BI124" s="898"/>
      <c r="BJ124" s="898"/>
      <c r="BK124" s="898"/>
      <c r="BL124" s="898"/>
      <c r="BM124" s="898"/>
      <c r="BN124" s="898"/>
      <c r="BO124" s="898"/>
      <c r="BP124" s="898"/>
      <c r="BQ124" s="19">
        <f t="shared" ca="1" si="15"/>
        <v>0</v>
      </c>
      <c r="BR124" s="27"/>
    </row>
    <row r="125" spans="1:74" ht="26.4" x14ac:dyDescent="0.25">
      <c r="A125" s="544">
        <f ca="1">SUBTOTAL(9,$BQ$9:BQ125)</f>
        <v>59</v>
      </c>
      <c r="B125" s="545" t="str">
        <f ca="1">IF(BS125&lt;&gt;"",IF(MID(BS125,1,4)="АОСР",CONCATENATE("Акт освидетельствования скрытых работ '",VLOOKUP(BS125,'АКТЫ скрытых работ'!A:O,3,FALSE),"'"),CONCATENATE("Акт освидетельствования ответственных конструкций '",VLOOKUP(BS125,'АКТЫ скрытых работ'!A:O,3,FALSE),"'")),0)</f>
        <v>Акт освидетельствования скрытых работ 'Разработка грунта траншеи'</v>
      </c>
      <c r="C125" s="896" t="str">
        <f ca="1">CONCATENATE("№",VLOOKUP(BS125,'АКТЫ скрытых работ'!A:O,2,FALSE))</f>
        <v>№1-КЗ_КК</v>
      </c>
      <c r="D125" s="896"/>
      <c r="E125" s="896"/>
      <c r="F125" s="896"/>
      <c r="G125" s="896"/>
      <c r="H125" s="896"/>
      <c r="I125" s="896"/>
      <c r="J125" s="896"/>
      <c r="K125" s="896"/>
      <c r="L125" s="896"/>
      <c r="M125" s="896"/>
      <c r="N125" s="896"/>
      <c r="O125" s="896"/>
      <c r="P125" s="896"/>
      <c r="Q125" s="896"/>
      <c r="R125" s="896"/>
      <c r="S125" s="896"/>
      <c r="T125" s="896"/>
      <c r="U125" s="896"/>
      <c r="V125" s="896"/>
      <c r="W125" s="896"/>
      <c r="X125" s="896"/>
      <c r="Y125" s="896"/>
      <c r="Z125" s="896">
        <f ca="1">IF(BS125="АООК_",0,1)</f>
        <v>1</v>
      </c>
      <c r="AA125" s="896"/>
      <c r="AB125" s="896"/>
      <c r="AC125" s="896"/>
      <c r="AD125" s="896"/>
      <c r="AE125" s="896"/>
      <c r="AF125" s="896"/>
      <c r="AG125" s="896"/>
      <c r="AH125" s="896"/>
      <c r="AI125" s="896"/>
      <c r="AJ125" s="896"/>
      <c r="AK125" s="896"/>
      <c r="AL125" s="896"/>
      <c r="AM125" s="896"/>
      <c r="AN125" s="896"/>
      <c r="AO125" s="896"/>
      <c r="AP125" s="896"/>
      <c r="AQ125" s="898"/>
      <c r="AR125" s="898"/>
      <c r="AS125" s="898"/>
      <c r="AT125" s="898"/>
      <c r="AU125" s="898"/>
      <c r="AV125" s="898"/>
      <c r="AW125" s="898"/>
      <c r="AX125" s="898"/>
      <c r="AY125" s="898"/>
      <c r="AZ125" s="898"/>
      <c r="BA125" s="898"/>
      <c r="BB125" s="898"/>
      <c r="BC125" s="898"/>
      <c r="BD125" s="898"/>
      <c r="BE125" s="898"/>
      <c r="BF125" s="898"/>
      <c r="BG125" s="898"/>
      <c r="BH125" s="898"/>
      <c r="BI125" s="898"/>
      <c r="BJ125" s="898"/>
      <c r="BK125" s="898"/>
      <c r="BL125" s="898"/>
      <c r="BM125" s="898"/>
      <c r="BN125" s="898"/>
      <c r="BO125" s="898"/>
      <c r="BP125" s="898"/>
      <c r="BQ125" s="19">
        <f t="shared" ca="1" si="15"/>
        <v>1</v>
      </c>
      <c r="BR125" s="852"/>
      <c r="BS125" s="587" t="str">
        <f ca="1">IF(INDIRECT("'АКТЫ скрытых работ'!R"&amp;BU125&amp;"C1",0)=CONCATENATE("АОСР_",BT125),CONCATENATE("АОСР_",BT125),CONCATENATE("АООК_",BT125))</f>
        <v>АОСР_4</v>
      </c>
      <c r="BT125" s="587">
        <v>4</v>
      </c>
      <c r="BU125" s="588">
        <f>BT125+1</f>
        <v>5</v>
      </c>
    </row>
    <row r="126" spans="1:74" ht="26.4" x14ac:dyDescent="0.25">
      <c r="A126" s="544">
        <f ca="1">SUBTOTAL(9,$BQ$9:BQ126)</f>
        <v>60</v>
      </c>
      <c r="B126" s="547" t="str">
        <f ca="1">IF(IFERROR(SEARCH("; ",VLOOKUP(BS125,'АКТЫ скрытых работ'!A:O,11,FALSE),1),0)=0,VLOOKUP(BS125,'АКТЫ скрытых работ'!A:O,11,FALSE),LEFT(VLOOKUP(BS125,'АКТЫ скрытых работ'!A:O,11,FALSE),SEARCH(";",VLOOKUP(BS125,'АКТЫ скрытых работ'!A:O,11,FALSE))-1))</f>
        <v>Исполнительная схема №1 Монтаж контура заземления КК-0,4кВ</v>
      </c>
      <c r="C126" s="916" t="str">
        <f ca="1">IF(B126="Контрольно-исполнительная съемка","б/н",MID(B126,SEARCH("№",B126,1),SEARCH(" ",B126,SEARCH("№",B126,1))-SEARCH("№",B126,1)))</f>
        <v>№1</v>
      </c>
      <c r="D126" s="917"/>
      <c r="E126" s="917"/>
      <c r="F126" s="917"/>
      <c r="G126" s="917"/>
      <c r="H126" s="917"/>
      <c r="I126" s="917"/>
      <c r="J126" s="917"/>
      <c r="K126" s="917"/>
      <c r="L126" s="917"/>
      <c r="M126" s="917"/>
      <c r="N126" s="917"/>
      <c r="O126" s="917"/>
      <c r="P126" s="917"/>
      <c r="Q126" s="917"/>
      <c r="R126" s="917"/>
      <c r="S126" s="917"/>
      <c r="T126" s="917"/>
      <c r="U126" s="917"/>
      <c r="V126" s="917"/>
      <c r="W126" s="917"/>
      <c r="X126" s="917"/>
      <c r="Y126" s="918"/>
      <c r="Z126" s="896">
        <f ca="1">IFERROR(IF(OR(IFERROR(B126,0)=0,B126="-"),0,1),0)</f>
        <v>1</v>
      </c>
      <c r="AA126" s="896"/>
      <c r="AB126" s="896"/>
      <c r="AC126" s="896"/>
      <c r="AD126" s="896"/>
      <c r="AE126" s="896"/>
      <c r="AF126" s="896"/>
      <c r="AG126" s="896"/>
      <c r="AH126" s="896"/>
      <c r="AI126" s="896"/>
      <c r="AJ126" s="896"/>
      <c r="AK126" s="896"/>
      <c r="AL126" s="896"/>
      <c r="AM126" s="896"/>
      <c r="AN126" s="896"/>
      <c r="AO126" s="896"/>
      <c r="AP126" s="896"/>
      <c r="AQ126" s="898"/>
      <c r="AR126" s="898"/>
      <c r="AS126" s="898"/>
      <c r="AT126" s="898"/>
      <c r="AU126" s="898"/>
      <c r="AV126" s="898"/>
      <c r="AW126" s="898"/>
      <c r="AX126" s="898"/>
      <c r="AY126" s="898"/>
      <c r="AZ126" s="898"/>
      <c r="BA126" s="898"/>
      <c r="BB126" s="898"/>
      <c r="BC126" s="898"/>
      <c r="BD126" s="898"/>
      <c r="BE126" s="898"/>
      <c r="BF126" s="898"/>
      <c r="BG126" s="898"/>
      <c r="BH126" s="898"/>
      <c r="BI126" s="898"/>
      <c r="BJ126" s="898"/>
      <c r="BK126" s="898"/>
      <c r="BL126" s="898"/>
      <c r="BM126" s="898"/>
      <c r="BN126" s="898"/>
      <c r="BO126" s="898"/>
      <c r="BP126" s="898"/>
      <c r="BQ126" s="19">
        <f t="shared" ca="1" si="15"/>
        <v>1</v>
      </c>
      <c r="BR126" s="852"/>
    </row>
    <row r="127" spans="1:74" ht="25.5" hidden="1" customHeight="1" x14ac:dyDescent="0.25">
      <c r="A127" s="544">
        <f ca="1">SUBTOTAL(9,$BQ$9:BQ127)</f>
        <v>60</v>
      </c>
      <c r="B127" s="545" t="str">
        <f ca="1">IF(IFERROR(SEARCH(";",VLOOKUP(BS125,'АКТЫ скрытых работ'!A:O,11,FALSE),LEN(B126)+2),0)&lt;&gt;0,MID(VLOOKUP(BS125,'АКТЫ скрытых работ'!A:O,11,FALSE),LEN(B126)+3,SEARCH(";",VLOOKUP(BS125,'АКТЫ скрытых работ'!A:O,11,FALSE),LEN(B126)+3)-LEN(B126)-3),MID(VLOOKUP(BS125,'АКТЫ скрытых работ'!A:O,11,FALSE),LEN(B126)+3,LEN(VLOOKUP(BS125,'АКТЫ скрытых работ'!A:O,11,FALSE))))</f>
        <v/>
      </c>
      <c r="C127" s="916" t="str">
        <f ca="1">IFERROR(IF(B127="Контрольно-исполнительная съемка","б/н",MID(B127,SEARCH("№",B127,1),SEARCH(" ",B127,SEARCH("№",B127,1))-SEARCH("№",B127,1))),"")</f>
        <v/>
      </c>
      <c r="D127" s="917"/>
      <c r="E127" s="917"/>
      <c r="F127" s="917"/>
      <c r="G127" s="917"/>
      <c r="H127" s="917"/>
      <c r="I127" s="917"/>
      <c r="J127" s="917"/>
      <c r="K127" s="917"/>
      <c r="L127" s="917"/>
      <c r="M127" s="917"/>
      <c r="N127" s="917"/>
      <c r="O127" s="917"/>
      <c r="P127" s="917"/>
      <c r="Q127" s="917"/>
      <c r="R127" s="917"/>
      <c r="S127" s="917"/>
      <c r="T127" s="917"/>
      <c r="U127" s="917"/>
      <c r="V127" s="917"/>
      <c r="W127" s="917"/>
      <c r="X127" s="917"/>
      <c r="Y127" s="918"/>
      <c r="Z127" s="896">
        <f ca="1">IFERROR(IF(OR(IFERROR(B127,0)=0,B127=""),0,1),0)</f>
        <v>0</v>
      </c>
      <c r="AA127" s="896"/>
      <c r="AB127" s="896"/>
      <c r="AC127" s="896"/>
      <c r="AD127" s="896"/>
      <c r="AE127" s="896"/>
      <c r="AF127" s="896"/>
      <c r="AG127" s="896"/>
      <c r="AH127" s="896"/>
      <c r="AI127" s="896"/>
      <c r="AJ127" s="896"/>
      <c r="AK127" s="896"/>
      <c r="AL127" s="896"/>
      <c r="AM127" s="896"/>
      <c r="AN127" s="896"/>
      <c r="AO127" s="896"/>
      <c r="AP127" s="896"/>
      <c r="AQ127" s="898"/>
      <c r="AR127" s="898"/>
      <c r="AS127" s="898"/>
      <c r="AT127" s="898"/>
      <c r="AU127" s="898"/>
      <c r="AV127" s="898"/>
      <c r="AW127" s="898"/>
      <c r="AX127" s="898"/>
      <c r="AY127" s="898"/>
      <c r="AZ127" s="898"/>
      <c r="BA127" s="898"/>
      <c r="BB127" s="898"/>
      <c r="BC127" s="898"/>
      <c r="BD127" s="898"/>
      <c r="BE127" s="898"/>
      <c r="BF127" s="898"/>
      <c r="BG127" s="898"/>
      <c r="BH127" s="898"/>
      <c r="BI127" s="898"/>
      <c r="BJ127" s="898"/>
      <c r="BK127" s="898"/>
      <c r="BL127" s="898"/>
      <c r="BM127" s="898"/>
      <c r="BN127" s="898"/>
      <c r="BO127" s="898"/>
      <c r="BP127" s="898"/>
      <c r="BQ127" s="19">
        <f t="shared" ca="1" si="15"/>
        <v>0</v>
      </c>
      <c r="BR127" s="852"/>
    </row>
    <row r="128" spans="1:74" ht="26.4" hidden="1" customHeight="1" x14ac:dyDescent="0.25">
      <c r="A128" s="544">
        <f ca="1">SUBTOTAL(9,$BQ$9:BQ128)</f>
        <v>60</v>
      </c>
      <c r="B128" s="545" t="str">
        <f ca="1">IF(IFERROR(SEARCH(";",VLOOKUP(BS125,'АКТЫ скрытых работ'!A:O,11,FALSE),SUM(LEN(B126),LEN(B127))+4),0)&lt;&gt;0,MID(VLOOKUP(BS125,'АКТЫ скрытых работ'!A:O,11,FALSE),SUM(LEN(B126),LEN(B127))+5,SEARCH(";",VLOOKUP(BS125,'АКТЫ скрытых работ'!A:O,11,FALSE),SUM(LEN(B126),LEN(B127))+4)-SUM(LEN(B126),LEN(B127))-5),MID(VLOOKUP(BS125,'АКТЫ скрытых работ'!A:O,11,FALSE),SUM(LEN(B126),LEN(B127))+5,LEN(VLOOKUP(BS125,'АКТЫ скрытых работ'!A:O,11,FALSE))))</f>
        <v/>
      </c>
      <c r="C128" s="916" t="e">
        <f t="shared" ref="C128:C129" ca="1" si="17">IF(B128="Контрольно-исполнительная съемка","б/н",MID(B128,SEARCH("№",B128,1),SEARCH(" ",B128,SEARCH("№",B128,1))-SEARCH("№",B128,1)))</f>
        <v>#VALUE!</v>
      </c>
      <c r="D128" s="917"/>
      <c r="E128" s="917"/>
      <c r="F128" s="917"/>
      <c r="G128" s="917"/>
      <c r="H128" s="917"/>
      <c r="I128" s="917"/>
      <c r="J128" s="917"/>
      <c r="K128" s="917"/>
      <c r="L128" s="917"/>
      <c r="M128" s="917"/>
      <c r="N128" s="917"/>
      <c r="O128" s="917"/>
      <c r="P128" s="917"/>
      <c r="Q128" s="917"/>
      <c r="R128" s="917"/>
      <c r="S128" s="917"/>
      <c r="T128" s="917"/>
      <c r="U128" s="917"/>
      <c r="V128" s="917"/>
      <c r="W128" s="917"/>
      <c r="X128" s="917"/>
      <c r="Y128" s="918"/>
      <c r="Z128" s="896">
        <f ca="1">IFERROR(IF(OR(IFERROR(B128,0)=0,B128=""),0,1),0)</f>
        <v>0</v>
      </c>
      <c r="AA128" s="896"/>
      <c r="AB128" s="896"/>
      <c r="AC128" s="896"/>
      <c r="AD128" s="896"/>
      <c r="AE128" s="896"/>
      <c r="AF128" s="896"/>
      <c r="AG128" s="896"/>
      <c r="AH128" s="896"/>
      <c r="AI128" s="896"/>
      <c r="AJ128" s="896"/>
      <c r="AK128" s="896"/>
      <c r="AL128" s="896"/>
      <c r="AM128" s="896"/>
      <c r="AN128" s="896"/>
      <c r="AO128" s="896"/>
      <c r="AP128" s="896"/>
      <c r="AQ128" s="898"/>
      <c r="AR128" s="898"/>
      <c r="AS128" s="898"/>
      <c r="AT128" s="898"/>
      <c r="AU128" s="898"/>
      <c r="AV128" s="898"/>
      <c r="AW128" s="898"/>
      <c r="AX128" s="898"/>
      <c r="AY128" s="898"/>
      <c r="AZ128" s="898"/>
      <c r="BA128" s="898"/>
      <c r="BB128" s="898"/>
      <c r="BC128" s="898"/>
      <c r="BD128" s="898"/>
      <c r="BE128" s="898"/>
      <c r="BF128" s="898"/>
      <c r="BG128" s="898"/>
      <c r="BH128" s="898"/>
      <c r="BI128" s="898"/>
      <c r="BJ128" s="898"/>
      <c r="BK128" s="898"/>
      <c r="BL128" s="898"/>
      <c r="BM128" s="898"/>
      <c r="BN128" s="898"/>
      <c r="BO128" s="898"/>
      <c r="BP128" s="898"/>
      <c r="BQ128" s="19">
        <f t="shared" ca="1" si="15"/>
        <v>0</v>
      </c>
      <c r="BR128" s="852"/>
      <c r="BV128" s="19" t="str">
        <f>MID(BV112,1,LEN(BV112))</f>
        <v/>
      </c>
    </row>
    <row r="129" spans="1:74" ht="26.4" hidden="1" customHeight="1" x14ac:dyDescent="0.25">
      <c r="A129" s="544">
        <f ca="1">SUBTOTAL(9,$BQ$9:BQ129)</f>
        <v>60</v>
      </c>
      <c r="B129" s="545" t="str">
        <f ca="1">IF(IFERROR(SEARCH(";",VLOOKUP(BS125,'АКТЫ скрытых работ'!A:O,11,FALSE),SUM(LEN(B126),LEN(B127),LEN(B128))+8),0)&lt;&gt;0,MID(VLOOKUP(BS125,'АКТЫ скрытых работ'!A:O,11,FALSE),SUM(LEN(B126),LEN(B127),LEN(B128))+4,SEARCH(";",VLOOKUP(BS125,'АКТЫ скрытых работ'!A:O,11,FALSE),SUM(LEN(B126),LEN(B127),LEN(B128))+4)-SUM(LEN(B126),LEN(B127),LEN(B128))-6),MID(VLOOKUP(BS125,'АКТЫ скрытых работ'!A:O,11,FALSE),SUM(LEN(B126),LEN(B127),LEN(B128))+7,LEN(VLOOKUP(BS125,'АКТЫ скрытых работ'!A:O,11,FALSE))))</f>
        <v/>
      </c>
      <c r="C129" s="916" t="e">
        <f t="shared" ca="1" si="17"/>
        <v>#VALUE!</v>
      </c>
      <c r="D129" s="917"/>
      <c r="E129" s="917"/>
      <c r="F129" s="917"/>
      <c r="G129" s="917"/>
      <c r="H129" s="917"/>
      <c r="I129" s="917"/>
      <c r="J129" s="917"/>
      <c r="K129" s="917"/>
      <c r="L129" s="917"/>
      <c r="M129" s="917"/>
      <c r="N129" s="917"/>
      <c r="O129" s="917"/>
      <c r="P129" s="917"/>
      <c r="Q129" s="917"/>
      <c r="R129" s="917"/>
      <c r="S129" s="917"/>
      <c r="T129" s="917"/>
      <c r="U129" s="917"/>
      <c r="V129" s="917"/>
      <c r="W129" s="917"/>
      <c r="X129" s="917"/>
      <c r="Y129" s="918"/>
      <c r="Z129" s="896">
        <f ca="1">IFERROR(IF(OR(IFERROR(B129,0)=0,B129=""),0,1),0)</f>
        <v>0</v>
      </c>
      <c r="AA129" s="896"/>
      <c r="AB129" s="896"/>
      <c r="AC129" s="896"/>
      <c r="AD129" s="896"/>
      <c r="AE129" s="896"/>
      <c r="AF129" s="896"/>
      <c r="AG129" s="896"/>
      <c r="AH129" s="896"/>
      <c r="AI129" s="896"/>
      <c r="AJ129" s="896"/>
      <c r="AK129" s="896"/>
      <c r="AL129" s="896"/>
      <c r="AM129" s="896"/>
      <c r="AN129" s="896"/>
      <c r="AO129" s="896"/>
      <c r="AP129" s="896"/>
      <c r="AQ129" s="898"/>
      <c r="AR129" s="898"/>
      <c r="AS129" s="898"/>
      <c r="AT129" s="898"/>
      <c r="AU129" s="898"/>
      <c r="AV129" s="898"/>
      <c r="AW129" s="898"/>
      <c r="AX129" s="898"/>
      <c r="AY129" s="898"/>
      <c r="AZ129" s="898"/>
      <c r="BA129" s="898"/>
      <c r="BB129" s="898"/>
      <c r="BC129" s="898"/>
      <c r="BD129" s="898"/>
      <c r="BE129" s="898"/>
      <c r="BF129" s="898"/>
      <c r="BG129" s="898"/>
      <c r="BH129" s="898"/>
      <c r="BI129" s="898"/>
      <c r="BJ129" s="898"/>
      <c r="BK129" s="898"/>
      <c r="BL129" s="898"/>
      <c r="BM129" s="898"/>
      <c r="BN129" s="898"/>
      <c r="BO129" s="898"/>
      <c r="BP129" s="898"/>
      <c r="BQ129" s="19">
        <f t="shared" ca="1" si="15"/>
        <v>0</v>
      </c>
      <c r="BR129" s="852"/>
    </row>
    <row r="130" spans="1:74" hidden="1" x14ac:dyDescent="0.25">
      <c r="A130" s="544">
        <f ca="1">SUBTOTAL(9,$BQ$9:BQ130)</f>
        <v>60</v>
      </c>
      <c r="B130" s="545" t="str">
        <f ca="1">VLOOKUP(BS125,'АКТЫ скрытых работ'!A:O,14,FALSE)</f>
        <v>-</v>
      </c>
      <c r="C130" s="896" t="str">
        <f ca="1">IF(B130&lt;&gt;"-","б/н","")</f>
        <v/>
      </c>
      <c r="D130" s="896"/>
      <c r="E130" s="896"/>
      <c r="F130" s="896"/>
      <c r="G130" s="896"/>
      <c r="H130" s="896"/>
      <c r="I130" s="896"/>
      <c r="J130" s="896"/>
      <c r="K130" s="896"/>
      <c r="L130" s="896"/>
      <c r="M130" s="896"/>
      <c r="N130" s="896"/>
      <c r="O130" s="896"/>
      <c r="P130" s="896"/>
      <c r="Q130" s="896"/>
      <c r="R130" s="896"/>
      <c r="S130" s="896"/>
      <c r="T130" s="896"/>
      <c r="U130" s="896"/>
      <c r="V130" s="896"/>
      <c r="W130" s="896"/>
      <c r="X130" s="896"/>
      <c r="Y130" s="896"/>
      <c r="Z130" s="896">
        <f ca="1">IFERROR(IF(OR(IFERROR(B130,0)=0,B130="-"),0,"1 компл"),0)</f>
        <v>0</v>
      </c>
      <c r="AA130" s="896"/>
      <c r="AB130" s="896"/>
      <c r="AC130" s="896"/>
      <c r="AD130" s="896"/>
      <c r="AE130" s="896"/>
      <c r="AF130" s="896"/>
      <c r="AG130" s="896"/>
      <c r="AH130" s="896"/>
      <c r="AI130" s="896"/>
      <c r="AJ130" s="896"/>
      <c r="AK130" s="896"/>
      <c r="AL130" s="896"/>
      <c r="AM130" s="896"/>
      <c r="AN130" s="896"/>
      <c r="AO130" s="896"/>
      <c r="AP130" s="896"/>
      <c r="AQ130" s="898"/>
      <c r="AR130" s="898"/>
      <c r="AS130" s="898"/>
      <c r="AT130" s="898"/>
      <c r="AU130" s="898"/>
      <c r="AV130" s="898"/>
      <c r="AW130" s="898"/>
      <c r="AX130" s="898"/>
      <c r="AY130" s="898"/>
      <c r="AZ130" s="898"/>
      <c r="BA130" s="898"/>
      <c r="BB130" s="898"/>
      <c r="BC130" s="898"/>
      <c r="BD130" s="898"/>
      <c r="BE130" s="898"/>
      <c r="BF130" s="898"/>
      <c r="BG130" s="898"/>
      <c r="BH130" s="898"/>
      <c r="BI130" s="898"/>
      <c r="BJ130" s="898"/>
      <c r="BK130" s="898"/>
      <c r="BL130" s="898"/>
      <c r="BM130" s="898"/>
      <c r="BN130" s="898"/>
      <c r="BO130" s="898"/>
      <c r="BP130" s="898"/>
      <c r="BQ130" s="19">
        <f t="shared" ca="1" si="15"/>
        <v>0</v>
      </c>
      <c r="BR130" s="852"/>
    </row>
    <row r="131" spans="1:74" ht="13.8" hidden="1" customHeight="1" x14ac:dyDescent="0.25">
      <c r="A131" s="544">
        <f ca="1">SUBTOTAL(9,$BQ$9:BQ131)</f>
        <v>60</v>
      </c>
      <c r="B131" s="545" t="s">
        <v>1452</v>
      </c>
      <c r="C131" s="896" t="str">
        <f ca="1">IF(Z131&lt;&gt;0,C127,"")</f>
        <v/>
      </c>
      <c r="D131" s="896"/>
      <c r="E131" s="896"/>
      <c r="F131" s="896"/>
      <c r="G131" s="896"/>
      <c r="H131" s="896"/>
      <c r="I131" s="896"/>
      <c r="J131" s="896"/>
      <c r="K131" s="896"/>
      <c r="L131" s="896"/>
      <c r="M131" s="896"/>
      <c r="N131" s="896"/>
      <c r="O131" s="896"/>
      <c r="P131" s="896"/>
      <c r="Q131" s="896"/>
      <c r="R131" s="896"/>
      <c r="S131" s="896"/>
      <c r="T131" s="896"/>
      <c r="U131" s="896"/>
      <c r="V131" s="896"/>
      <c r="W131" s="896"/>
      <c r="X131" s="896"/>
      <c r="Y131" s="896"/>
      <c r="Z131" s="896">
        <f ca="1">IFERROR(IF(SEARCH("ГНБ",B125,1)=0,0,1),0)</f>
        <v>0</v>
      </c>
      <c r="AA131" s="896"/>
      <c r="AB131" s="896"/>
      <c r="AC131" s="896"/>
      <c r="AD131" s="896"/>
      <c r="AE131" s="896"/>
      <c r="AF131" s="896"/>
      <c r="AG131" s="896"/>
      <c r="AH131" s="896"/>
      <c r="AI131" s="896"/>
      <c r="AJ131" s="896"/>
      <c r="AK131" s="896"/>
      <c r="AL131" s="896"/>
      <c r="AM131" s="896"/>
      <c r="AN131" s="896"/>
      <c r="AO131" s="896"/>
      <c r="AP131" s="896"/>
      <c r="AQ131" s="898"/>
      <c r="AR131" s="898"/>
      <c r="AS131" s="898"/>
      <c r="AT131" s="898"/>
      <c r="AU131" s="898"/>
      <c r="AV131" s="898"/>
      <c r="AW131" s="898"/>
      <c r="AX131" s="898"/>
      <c r="AY131" s="898"/>
      <c r="AZ131" s="898"/>
      <c r="BA131" s="898"/>
      <c r="BB131" s="898"/>
      <c r="BC131" s="898"/>
      <c r="BD131" s="898"/>
      <c r="BE131" s="898"/>
      <c r="BF131" s="898"/>
      <c r="BG131" s="898"/>
      <c r="BH131" s="898"/>
      <c r="BI131" s="898"/>
      <c r="BJ131" s="898"/>
      <c r="BK131" s="898"/>
      <c r="BL131" s="898"/>
      <c r="BM131" s="898"/>
      <c r="BN131" s="898"/>
      <c r="BO131" s="898"/>
      <c r="BP131" s="898"/>
      <c r="BQ131" s="19">
        <f t="shared" ca="1" si="15"/>
        <v>0</v>
      </c>
      <c r="BR131" s="27"/>
    </row>
    <row r="132" spans="1:74" ht="13.8" hidden="1" customHeight="1" x14ac:dyDescent="0.25">
      <c r="A132" s="544">
        <f ca="1">SUBTOTAL(9,$BQ$9:BQ132)</f>
        <v>60</v>
      </c>
      <c r="B132" s="545" t="s">
        <v>1453</v>
      </c>
      <c r="C132" s="896" t="str">
        <f ca="1">IF(Z132&lt;&gt;0,C127,"")</f>
        <v/>
      </c>
      <c r="D132" s="896"/>
      <c r="E132" s="896"/>
      <c r="F132" s="896"/>
      <c r="G132" s="896"/>
      <c r="H132" s="896"/>
      <c r="I132" s="896"/>
      <c r="J132" s="896"/>
      <c r="K132" s="896"/>
      <c r="L132" s="896"/>
      <c r="M132" s="896"/>
      <c r="N132" s="896"/>
      <c r="O132" s="896"/>
      <c r="P132" s="896"/>
      <c r="Q132" s="896"/>
      <c r="R132" s="896"/>
      <c r="S132" s="896"/>
      <c r="T132" s="896"/>
      <c r="U132" s="896"/>
      <c r="V132" s="896"/>
      <c r="W132" s="896"/>
      <c r="X132" s="896"/>
      <c r="Y132" s="896"/>
      <c r="Z132" s="896">
        <f ca="1">IFERROR(IF(SEARCH("ГНБ",B125,1)=0,0,1),0)</f>
        <v>0</v>
      </c>
      <c r="AA132" s="896"/>
      <c r="AB132" s="896"/>
      <c r="AC132" s="896"/>
      <c r="AD132" s="896"/>
      <c r="AE132" s="896"/>
      <c r="AF132" s="896"/>
      <c r="AG132" s="896"/>
      <c r="AH132" s="896"/>
      <c r="AI132" s="896"/>
      <c r="AJ132" s="896"/>
      <c r="AK132" s="896"/>
      <c r="AL132" s="896"/>
      <c r="AM132" s="896"/>
      <c r="AN132" s="896"/>
      <c r="AO132" s="896"/>
      <c r="AP132" s="896"/>
      <c r="AQ132" s="898"/>
      <c r="AR132" s="898"/>
      <c r="AS132" s="898"/>
      <c r="AT132" s="898"/>
      <c r="AU132" s="898"/>
      <c r="AV132" s="898"/>
      <c r="AW132" s="898"/>
      <c r="AX132" s="898"/>
      <c r="AY132" s="898"/>
      <c r="AZ132" s="898"/>
      <c r="BA132" s="898"/>
      <c r="BB132" s="898"/>
      <c r="BC132" s="898"/>
      <c r="BD132" s="898"/>
      <c r="BE132" s="898"/>
      <c r="BF132" s="898"/>
      <c r="BG132" s="898"/>
      <c r="BH132" s="898"/>
      <c r="BI132" s="898"/>
      <c r="BJ132" s="898"/>
      <c r="BK132" s="898"/>
      <c r="BL132" s="898"/>
      <c r="BM132" s="898"/>
      <c r="BN132" s="898"/>
      <c r="BO132" s="898"/>
      <c r="BP132" s="898"/>
      <c r="BQ132" s="19">
        <f t="shared" ca="1" si="15"/>
        <v>0</v>
      </c>
      <c r="BR132" s="27"/>
    </row>
    <row r="133" spans="1:74" ht="13.8" hidden="1" customHeight="1" x14ac:dyDescent="0.25">
      <c r="A133" s="544">
        <f ca="1">SUBTOTAL(9,$BQ$9:BQ133)</f>
        <v>60</v>
      </c>
      <c r="B133" s="545" t="s">
        <v>1454</v>
      </c>
      <c r="C133" s="896" t="str">
        <f ca="1">IF(Z133&lt;&gt;0,C127,"")</f>
        <v/>
      </c>
      <c r="D133" s="896"/>
      <c r="E133" s="896"/>
      <c r="F133" s="896"/>
      <c r="G133" s="896"/>
      <c r="H133" s="896"/>
      <c r="I133" s="896"/>
      <c r="J133" s="896"/>
      <c r="K133" s="896"/>
      <c r="L133" s="896"/>
      <c r="M133" s="896"/>
      <c r="N133" s="896"/>
      <c r="O133" s="896"/>
      <c r="P133" s="896"/>
      <c r="Q133" s="896"/>
      <c r="R133" s="896"/>
      <c r="S133" s="896"/>
      <c r="T133" s="896"/>
      <c r="U133" s="896"/>
      <c r="V133" s="896"/>
      <c r="W133" s="896"/>
      <c r="X133" s="896"/>
      <c r="Y133" s="896"/>
      <c r="Z133" s="896">
        <f ca="1">IFERROR(IF(SEARCH("ГНБ",B125,1)=0,0,1),0)</f>
        <v>0</v>
      </c>
      <c r="AA133" s="896"/>
      <c r="AB133" s="896"/>
      <c r="AC133" s="896"/>
      <c r="AD133" s="896"/>
      <c r="AE133" s="896"/>
      <c r="AF133" s="896"/>
      <c r="AG133" s="896"/>
      <c r="AH133" s="896"/>
      <c r="AI133" s="896"/>
      <c r="AJ133" s="896"/>
      <c r="AK133" s="896"/>
      <c r="AL133" s="896"/>
      <c r="AM133" s="896"/>
      <c r="AN133" s="896"/>
      <c r="AO133" s="896"/>
      <c r="AP133" s="896"/>
      <c r="AQ133" s="898"/>
      <c r="AR133" s="898"/>
      <c r="AS133" s="898"/>
      <c r="AT133" s="898"/>
      <c r="AU133" s="898"/>
      <c r="AV133" s="898"/>
      <c r="AW133" s="898"/>
      <c r="AX133" s="898"/>
      <c r="AY133" s="898"/>
      <c r="AZ133" s="898"/>
      <c r="BA133" s="898"/>
      <c r="BB133" s="898"/>
      <c r="BC133" s="898"/>
      <c r="BD133" s="898"/>
      <c r="BE133" s="898"/>
      <c r="BF133" s="898"/>
      <c r="BG133" s="898"/>
      <c r="BH133" s="898"/>
      <c r="BI133" s="898"/>
      <c r="BJ133" s="898"/>
      <c r="BK133" s="898"/>
      <c r="BL133" s="898"/>
      <c r="BM133" s="898"/>
      <c r="BN133" s="898"/>
      <c r="BO133" s="898"/>
      <c r="BP133" s="898"/>
      <c r="BQ133" s="19">
        <f t="shared" ca="1" si="15"/>
        <v>0</v>
      </c>
      <c r="BR133" s="27"/>
    </row>
    <row r="134" spans="1:74" ht="13.8" hidden="1" customHeight="1" x14ac:dyDescent="0.25">
      <c r="A134" s="544">
        <f ca="1">SUBTOTAL(9,$BQ$9:BQ134)</f>
        <v>60</v>
      </c>
      <c r="B134" s="545" t="s">
        <v>1455</v>
      </c>
      <c r="C134" s="896" t="str">
        <f ca="1">IF(Z134&lt;&gt;0,C127,"")</f>
        <v/>
      </c>
      <c r="D134" s="896"/>
      <c r="E134" s="896"/>
      <c r="F134" s="896"/>
      <c r="G134" s="896"/>
      <c r="H134" s="896"/>
      <c r="I134" s="896"/>
      <c r="J134" s="896"/>
      <c r="K134" s="896"/>
      <c r="L134" s="896"/>
      <c r="M134" s="896"/>
      <c r="N134" s="896"/>
      <c r="O134" s="896"/>
      <c r="P134" s="896"/>
      <c r="Q134" s="896"/>
      <c r="R134" s="896"/>
      <c r="S134" s="896"/>
      <c r="T134" s="896"/>
      <c r="U134" s="896"/>
      <c r="V134" s="896"/>
      <c r="W134" s="896"/>
      <c r="X134" s="896"/>
      <c r="Y134" s="896"/>
      <c r="Z134" s="896">
        <f ca="1">IFERROR(IF(SEARCH("ГНБ",B125,1)=0,0,1),0)</f>
        <v>0</v>
      </c>
      <c r="AA134" s="896"/>
      <c r="AB134" s="896"/>
      <c r="AC134" s="896"/>
      <c r="AD134" s="896"/>
      <c r="AE134" s="896"/>
      <c r="AF134" s="896"/>
      <c r="AG134" s="896"/>
      <c r="AH134" s="896"/>
      <c r="AI134" s="896"/>
      <c r="AJ134" s="896"/>
      <c r="AK134" s="896"/>
      <c r="AL134" s="896"/>
      <c r="AM134" s="896"/>
      <c r="AN134" s="896"/>
      <c r="AO134" s="896"/>
      <c r="AP134" s="896"/>
      <c r="AQ134" s="898"/>
      <c r="AR134" s="898"/>
      <c r="AS134" s="898"/>
      <c r="AT134" s="898"/>
      <c r="AU134" s="898"/>
      <c r="AV134" s="898"/>
      <c r="AW134" s="898"/>
      <c r="AX134" s="898"/>
      <c r="AY134" s="898"/>
      <c r="AZ134" s="898"/>
      <c r="BA134" s="898"/>
      <c r="BB134" s="898"/>
      <c r="BC134" s="898"/>
      <c r="BD134" s="898"/>
      <c r="BE134" s="898"/>
      <c r="BF134" s="898"/>
      <c r="BG134" s="898"/>
      <c r="BH134" s="898"/>
      <c r="BI134" s="898"/>
      <c r="BJ134" s="898"/>
      <c r="BK134" s="898"/>
      <c r="BL134" s="898"/>
      <c r="BM134" s="898"/>
      <c r="BN134" s="898"/>
      <c r="BO134" s="898"/>
      <c r="BP134" s="898"/>
      <c r="BQ134" s="19">
        <f t="shared" ca="1" si="15"/>
        <v>0</v>
      </c>
      <c r="BR134" s="27"/>
    </row>
    <row r="135" spans="1:74" ht="13.8" hidden="1" customHeight="1" x14ac:dyDescent="0.25">
      <c r="A135" s="544">
        <f ca="1">SUBTOTAL(9,$BQ$9:BQ135)</f>
        <v>60</v>
      </c>
      <c r="B135" s="545" t="s">
        <v>1456</v>
      </c>
      <c r="C135" s="896" t="str">
        <f ca="1">IF(Z135&lt;&gt;0,C127,"")</f>
        <v/>
      </c>
      <c r="D135" s="896"/>
      <c r="E135" s="896"/>
      <c r="F135" s="896"/>
      <c r="G135" s="896"/>
      <c r="H135" s="896"/>
      <c r="I135" s="896"/>
      <c r="J135" s="896"/>
      <c r="K135" s="896"/>
      <c r="L135" s="896"/>
      <c r="M135" s="896"/>
      <c r="N135" s="896"/>
      <c r="O135" s="896"/>
      <c r="P135" s="896"/>
      <c r="Q135" s="896"/>
      <c r="R135" s="896"/>
      <c r="S135" s="896"/>
      <c r="T135" s="896"/>
      <c r="U135" s="896"/>
      <c r="V135" s="896"/>
      <c r="W135" s="896"/>
      <c r="X135" s="896"/>
      <c r="Y135" s="896"/>
      <c r="Z135" s="896">
        <f ca="1">IFERROR(IF(SEARCH("ГНБ",B125,1)=0,0,1),0)</f>
        <v>0</v>
      </c>
      <c r="AA135" s="896"/>
      <c r="AB135" s="896"/>
      <c r="AC135" s="896"/>
      <c r="AD135" s="896"/>
      <c r="AE135" s="896"/>
      <c r="AF135" s="896"/>
      <c r="AG135" s="896"/>
      <c r="AH135" s="896"/>
      <c r="AI135" s="896"/>
      <c r="AJ135" s="896"/>
      <c r="AK135" s="896"/>
      <c r="AL135" s="896"/>
      <c r="AM135" s="896"/>
      <c r="AN135" s="896"/>
      <c r="AO135" s="896"/>
      <c r="AP135" s="896"/>
      <c r="AQ135" s="898"/>
      <c r="AR135" s="898"/>
      <c r="AS135" s="898"/>
      <c r="AT135" s="898"/>
      <c r="AU135" s="898"/>
      <c r="AV135" s="898"/>
      <c r="AW135" s="898"/>
      <c r="AX135" s="898"/>
      <c r="AY135" s="898"/>
      <c r="AZ135" s="898"/>
      <c r="BA135" s="898"/>
      <c r="BB135" s="898"/>
      <c r="BC135" s="898"/>
      <c r="BD135" s="898"/>
      <c r="BE135" s="898"/>
      <c r="BF135" s="898"/>
      <c r="BG135" s="898"/>
      <c r="BH135" s="898"/>
      <c r="BI135" s="898"/>
      <c r="BJ135" s="898"/>
      <c r="BK135" s="898"/>
      <c r="BL135" s="898"/>
      <c r="BM135" s="898"/>
      <c r="BN135" s="898"/>
      <c r="BO135" s="898"/>
      <c r="BP135" s="898"/>
      <c r="BQ135" s="19">
        <f t="shared" ca="1" si="15"/>
        <v>0</v>
      </c>
      <c r="BR135" s="27"/>
    </row>
    <row r="136" spans="1:74" ht="13.8" hidden="1" customHeight="1" x14ac:dyDescent="0.25">
      <c r="A136" s="544">
        <f ca="1">SUBTOTAL(9,$BQ$9:BQ136)</f>
        <v>60</v>
      </c>
      <c r="B136" s="545" t="s">
        <v>1457</v>
      </c>
      <c r="C136" s="896" t="str">
        <f ca="1">IF(Z136&lt;&gt;0,C127,"")</f>
        <v/>
      </c>
      <c r="D136" s="896"/>
      <c r="E136" s="896"/>
      <c r="F136" s="896"/>
      <c r="G136" s="896"/>
      <c r="H136" s="896"/>
      <c r="I136" s="896"/>
      <c r="J136" s="896"/>
      <c r="K136" s="896"/>
      <c r="L136" s="896"/>
      <c r="M136" s="896"/>
      <c r="N136" s="896"/>
      <c r="O136" s="896"/>
      <c r="P136" s="896"/>
      <c r="Q136" s="896"/>
      <c r="R136" s="896"/>
      <c r="S136" s="896"/>
      <c r="T136" s="896"/>
      <c r="U136" s="896"/>
      <c r="V136" s="896"/>
      <c r="W136" s="896"/>
      <c r="X136" s="896"/>
      <c r="Y136" s="896"/>
      <c r="Z136" s="896">
        <f ca="1">IFERROR(IF(SEARCH("ГНБ",B125,1)=0,0,1),0)</f>
        <v>0</v>
      </c>
      <c r="AA136" s="896"/>
      <c r="AB136" s="896"/>
      <c r="AC136" s="896"/>
      <c r="AD136" s="896"/>
      <c r="AE136" s="896"/>
      <c r="AF136" s="896"/>
      <c r="AG136" s="896"/>
      <c r="AH136" s="896"/>
      <c r="AI136" s="896"/>
      <c r="AJ136" s="896"/>
      <c r="AK136" s="896"/>
      <c r="AL136" s="896"/>
      <c r="AM136" s="896"/>
      <c r="AN136" s="896"/>
      <c r="AO136" s="896"/>
      <c r="AP136" s="896"/>
      <c r="AQ136" s="898"/>
      <c r="AR136" s="898"/>
      <c r="AS136" s="898"/>
      <c r="AT136" s="898"/>
      <c r="AU136" s="898"/>
      <c r="AV136" s="898"/>
      <c r="AW136" s="898"/>
      <c r="AX136" s="898"/>
      <c r="AY136" s="898"/>
      <c r="AZ136" s="898"/>
      <c r="BA136" s="898"/>
      <c r="BB136" s="898"/>
      <c r="BC136" s="898"/>
      <c r="BD136" s="898"/>
      <c r="BE136" s="898"/>
      <c r="BF136" s="898"/>
      <c r="BG136" s="898"/>
      <c r="BH136" s="898"/>
      <c r="BI136" s="898"/>
      <c r="BJ136" s="898"/>
      <c r="BK136" s="898"/>
      <c r="BL136" s="898"/>
      <c r="BM136" s="898"/>
      <c r="BN136" s="898"/>
      <c r="BO136" s="898"/>
      <c r="BP136" s="898"/>
      <c r="BQ136" s="19">
        <f t="shared" ca="1" si="15"/>
        <v>0</v>
      </c>
      <c r="BR136" s="27"/>
    </row>
    <row r="137" spans="1:74" ht="13.8" hidden="1" customHeight="1" x14ac:dyDescent="0.25">
      <c r="A137" s="544">
        <f ca="1">SUBTOTAL(9,$BQ$9:BQ137)</f>
        <v>60</v>
      </c>
      <c r="B137" s="545" t="s">
        <v>1458</v>
      </c>
      <c r="C137" s="896" t="str">
        <f ca="1">IF(Z137&lt;&gt;0,C127,"")</f>
        <v/>
      </c>
      <c r="D137" s="896"/>
      <c r="E137" s="896"/>
      <c r="F137" s="896"/>
      <c r="G137" s="896"/>
      <c r="H137" s="896"/>
      <c r="I137" s="896"/>
      <c r="J137" s="896"/>
      <c r="K137" s="896"/>
      <c r="L137" s="896"/>
      <c r="M137" s="896"/>
      <c r="N137" s="896"/>
      <c r="O137" s="896"/>
      <c r="P137" s="896"/>
      <c r="Q137" s="896"/>
      <c r="R137" s="896"/>
      <c r="S137" s="896"/>
      <c r="T137" s="896"/>
      <c r="U137" s="896"/>
      <c r="V137" s="896"/>
      <c r="W137" s="896"/>
      <c r="X137" s="896"/>
      <c r="Y137" s="896"/>
      <c r="Z137" s="896">
        <f ca="1">IFERROR(IF(SEARCH("ГНБ",B125,1)=0,0,1),0)</f>
        <v>0</v>
      </c>
      <c r="AA137" s="896"/>
      <c r="AB137" s="896"/>
      <c r="AC137" s="896"/>
      <c r="AD137" s="896"/>
      <c r="AE137" s="896"/>
      <c r="AF137" s="896"/>
      <c r="AG137" s="896"/>
      <c r="AH137" s="896"/>
      <c r="AI137" s="896"/>
      <c r="AJ137" s="896"/>
      <c r="AK137" s="896"/>
      <c r="AL137" s="896"/>
      <c r="AM137" s="896"/>
      <c r="AN137" s="896"/>
      <c r="AO137" s="896"/>
      <c r="AP137" s="896"/>
      <c r="AQ137" s="898"/>
      <c r="AR137" s="898"/>
      <c r="AS137" s="898"/>
      <c r="AT137" s="898"/>
      <c r="AU137" s="898"/>
      <c r="AV137" s="898"/>
      <c r="AW137" s="898"/>
      <c r="AX137" s="898"/>
      <c r="AY137" s="898"/>
      <c r="AZ137" s="898"/>
      <c r="BA137" s="898"/>
      <c r="BB137" s="898"/>
      <c r="BC137" s="898"/>
      <c r="BD137" s="898"/>
      <c r="BE137" s="898"/>
      <c r="BF137" s="898"/>
      <c r="BG137" s="898"/>
      <c r="BH137" s="898"/>
      <c r="BI137" s="898"/>
      <c r="BJ137" s="898"/>
      <c r="BK137" s="898"/>
      <c r="BL137" s="898"/>
      <c r="BM137" s="898"/>
      <c r="BN137" s="898"/>
      <c r="BO137" s="898"/>
      <c r="BP137" s="898"/>
      <c r="BQ137" s="19">
        <f t="shared" ca="1" si="15"/>
        <v>0</v>
      </c>
      <c r="BR137" s="27"/>
    </row>
    <row r="138" spans="1:74" ht="26.4" hidden="1" customHeight="1" x14ac:dyDescent="0.25">
      <c r="A138" s="544">
        <f ca="1">SUBTOTAL(9,$BQ$9:BQ138)</f>
        <v>60</v>
      </c>
      <c r="B138" s="545" t="s">
        <v>1459</v>
      </c>
      <c r="C138" s="896" t="str">
        <f ca="1">IF(Z138&lt;&gt;0,C127,"")</f>
        <v/>
      </c>
      <c r="D138" s="896"/>
      <c r="E138" s="896"/>
      <c r="F138" s="896"/>
      <c r="G138" s="896"/>
      <c r="H138" s="896"/>
      <c r="I138" s="896"/>
      <c r="J138" s="896"/>
      <c r="K138" s="896"/>
      <c r="L138" s="896"/>
      <c r="M138" s="896"/>
      <c r="N138" s="896"/>
      <c r="O138" s="896"/>
      <c r="P138" s="896"/>
      <c r="Q138" s="896"/>
      <c r="R138" s="896"/>
      <c r="S138" s="896"/>
      <c r="T138" s="896"/>
      <c r="U138" s="896"/>
      <c r="V138" s="896"/>
      <c r="W138" s="896"/>
      <c r="X138" s="896"/>
      <c r="Y138" s="896"/>
      <c r="Z138" s="896">
        <f ca="1">IFERROR(IF(SEARCH("ГНБ",B125,1)=0,0,1),0)</f>
        <v>0</v>
      </c>
      <c r="AA138" s="896"/>
      <c r="AB138" s="896"/>
      <c r="AC138" s="896"/>
      <c r="AD138" s="896"/>
      <c r="AE138" s="896"/>
      <c r="AF138" s="896"/>
      <c r="AG138" s="896"/>
      <c r="AH138" s="896"/>
      <c r="AI138" s="896"/>
      <c r="AJ138" s="896"/>
      <c r="AK138" s="896"/>
      <c r="AL138" s="896"/>
      <c r="AM138" s="896"/>
      <c r="AN138" s="896"/>
      <c r="AO138" s="896"/>
      <c r="AP138" s="896"/>
      <c r="AQ138" s="898"/>
      <c r="AR138" s="898"/>
      <c r="AS138" s="898"/>
      <c r="AT138" s="898"/>
      <c r="AU138" s="898"/>
      <c r="AV138" s="898"/>
      <c r="AW138" s="898"/>
      <c r="AX138" s="898"/>
      <c r="AY138" s="898"/>
      <c r="AZ138" s="898"/>
      <c r="BA138" s="898"/>
      <c r="BB138" s="898"/>
      <c r="BC138" s="898"/>
      <c r="BD138" s="898"/>
      <c r="BE138" s="898"/>
      <c r="BF138" s="898"/>
      <c r="BG138" s="898"/>
      <c r="BH138" s="898"/>
      <c r="BI138" s="898"/>
      <c r="BJ138" s="898"/>
      <c r="BK138" s="898"/>
      <c r="BL138" s="898"/>
      <c r="BM138" s="898"/>
      <c r="BN138" s="898"/>
      <c r="BO138" s="898"/>
      <c r="BP138" s="898"/>
      <c r="BQ138" s="19">
        <f t="shared" ca="1" si="15"/>
        <v>0</v>
      </c>
      <c r="BR138" s="27"/>
    </row>
    <row r="139" spans="1:74" ht="26.4" hidden="1" customHeight="1" x14ac:dyDescent="0.25">
      <c r="A139" s="544">
        <f ca="1">SUBTOTAL(9,$BQ$9:BQ139)</f>
        <v>60</v>
      </c>
      <c r="B139" s="545" t="s">
        <v>1460</v>
      </c>
      <c r="C139" s="896" t="str">
        <f ca="1">IF(Z139&lt;&gt;0,C127,"")</f>
        <v/>
      </c>
      <c r="D139" s="896"/>
      <c r="E139" s="896"/>
      <c r="F139" s="896"/>
      <c r="G139" s="896"/>
      <c r="H139" s="896"/>
      <c r="I139" s="896"/>
      <c r="J139" s="896"/>
      <c r="K139" s="896"/>
      <c r="L139" s="896"/>
      <c r="M139" s="896"/>
      <c r="N139" s="896"/>
      <c r="O139" s="896"/>
      <c r="P139" s="896"/>
      <c r="Q139" s="896"/>
      <c r="R139" s="896"/>
      <c r="S139" s="896"/>
      <c r="T139" s="896"/>
      <c r="U139" s="896"/>
      <c r="V139" s="896"/>
      <c r="W139" s="896"/>
      <c r="X139" s="896"/>
      <c r="Y139" s="896"/>
      <c r="Z139" s="896">
        <f ca="1">IFERROR(IF(SEARCH("ГНБ",B125,1)=0,0,1),0)</f>
        <v>0</v>
      </c>
      <c r="AA139" s="896"/>
      <c r="AB139" s="896"/>
      <c r="AC139" s="896"/>
      <c r="AD139" s="896"/>
      <c r="AE139" s="896"/>
      <c r="AF139" s="896"/>
      <c r="AG139" s="896"/>
      <c r="AH139" s="896"/>
      <c r="AI139" s="896"/>
      <c r="AJ139" s="896"/>
      <c r="AK139" s="896"/>
      <c r="AL139" s="896"/>
      <c r="AM139" s="896"/>
      <c r="AN139" s="896"/>
      <c r="AO139" s="896"/>
      <c r="AP139" s="896"/>
      <c r="AQ139" s="898"/>
      <c r="AR139" s="898"/>
      <c r="AS139" s="898"/>
      <c r="AT139" s="898"/>
      <c r="AU139" s="898"/>
      <c r="AV139" s="898"/>
      <c r="AW139" s="898"/>
      <c r="AX139" s="898"/>
      <c r="AY139" s="898"/>
      <c r="AZ139" s="898"/>
      <c r="BA139" s="898"/>
      <c r="BB139" s="898"/>
      <c r="BC139" s="898"/>
      <c r="BD139" s="898"/>
      <c r="BE139" s="898"/>
      <c r="BF139" s="898"/>
      <c r="BG139" s="898"/>
      <c r="BH139" s="898"/>
      <c r="BI139" s="898"/>
      <c r="BJ139" s="898"/>
      <c r="BK139" s="898"/>
      <c r="BL139" s="898"/>
      <c r="BM139" s="898"/>
      <c r="BN139" s="898"/>
      <c r="BO139" s="898"/>
      <c r="BP139" s="898"/>
      <c r="BQ139" s="19">
        <f t="shared" ca="1" si="15"/>
        <v>0</v>
      </c>
      <c r="BR139" s="27"/>
    </row>
    <row r="140" spans="1:74" ht="39.6" x14ac:dyDescent="0.25">
      <c r="A140" s="544">
        <f ca="1">SUBTOTAL(9,$BQ$9:BQ140)</f>
        <v>61</v>
      </c>
      <c r="B140" s="545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'Монтаж вертикальных электродов контура заземления'</v>
      </c>
      <c r="C140" s="896" t="str">
        <f ca="1">CONCATENATE("№",VLOOKUP(BS140,'АКТЫ скрытых работ'!A:O,2,FALSE))</f>
        <v>№2-КЗ_КК</v>
      </c>
      <c r="D140" s="896"/>
      <c r="E140" s="896"/>
      <c r="F140" s="896"/>
      <c r="G140" s="896"/>
      <c r="H140" s="896"/>
      <c r="I140" s="896"/>
      <c r="J140" s="896"/>
      <c r="K140" s="896"/>
      <c r="L140" s="896"/>
      <c r="M140" s="896"/>
      <c r="N140" s="896"/>
      <c r="O140" s="896"/>
      <c r="P140" s="896"/>
      <c r="Q140" s="896"/>
      <c r="R140" s="896"/>
      <c r="S140" s="896"/>
      <c r="T140" s="896"/>
      <c r="U140" s="896"/>
      <c r="V140" s="896"/>
      <c r="W140" s="896"/>
      <c r="X140" s="896"/>
      <c r="Y140" s="896"/>
      <c r="Z140" s="896">
        <f ca="1">IF(BS140="АООК_",0,1)</f>
        <v>1</v>
      </c>
      <c r="AA140" s="896"/>
      <c r="AB140" s="896"/>
      <c r="AC140" s="896"/>
      <c r="AD140" s="896"/>
      <c r="AE140" s="896"/>
      <c r="AF140" s="896"/>
      <c r="AG140" s="896"/>
      <c r="AH140" s="896"/>
      <c r="AI140" s="896"/>
      <c r="AJ140" s="896"/>
      <c r="AK140" s="896"/>
      <c r="AL140" s="896"/>
      <c r="AM140" s="896"/>
      <c r="AN140" s="896"/>
      <c r="AO140" s="896"/>
      <c r="AP140" s="896"/>
      <c r="AQ140" s="898"/>
      <c r="AR140" s="898"/>
      <c r="AS140" s="898"/>
      <c r="AT140" s="898"/>
      <c r="AU140" s="898"/>
      <c r="AV140" s="898"/>
      <c r="AW140" s="898"/>
      <c r="AX140" s="898"/>
      <c r="AY140" s="898"/>
      <c r="AZ140" s="898"/>
      <c r="BA140" s="898"/>
      <c r="BB140" s="898"/>
      <c r="BC140" s="898"/>
      <c r="BD140" s="898"/>
      <c r="BE140" s="898"/>
      <c r="BF140" s="898"/>
      <c r="BG140" s="898"/>
      <c r="BH140" s="898"/>
      <c r="BI140" s="898"/>
      <c r="BJ140" s="898"/>
      <c r="BK140" s="898"/>
      <c r="BL140" s="898"/>
      <c r="BM140" s="898"/>
      <c r="BN140" s="898"/>
      <c r="BO140" s="898"/>
      <c r="BP140" s="898"/>
      <c r="BQ140" s="19">
        <f t="shared" ca="1" si="15"/>
        <v>1</v>
      </c>
      <c r="BR140" s="852"/>
      <c r="BS140" s="587" t="str">
        <f ca="1">IF(INDIRECT("'АКТЫ скрытых работ'!R"&amp;BU140&amp;"C1",0)=CONCATENATE("АОСР_",BT140),CONCATENATE("АОСР_",BT140),CONCATENATE("АООК_",BT140))</f>
        <v>АОСР_5</v>
      </c>
      <c r="BT140" s="587">
        <v>5</v>
      </c>
      <c r="BU140" s="588">
        <f>BT140+1</f>
        <v>6</v>
      </c>
    </row>
    <row r="141" spans="1:74" ht="26.4" x14ac:dyDescent="0.25">
      <c r="A141" s="544">
        <f ca="1">SUBTOTAL(9,$BQ$9:BQ141)</f>
        <v>62</v>
      </c>
      <c r="B141" s="547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>Исполнительная схема №1 Монтаж контура заземления КК-0,4кВ</v>
      </c>
      <c r="C141" s="916" t="str">
        <f ca="1">IF(B141="Контрольно-исполнительная съемка","б/н",MID(B141,SEARCH("№",B141,1),SEARCH(" ",B141,SEARCH("№",B141,1))-SEARCH("№",B141,1)))</f>
        <v>№1</v>
      </c>
      <c r="D141" s="917"/>
      <c r="E141" s="917"/>
      <c r="F141" s="917"/>
      <c r="G141" s="917"/>
      <c r="H141" s="917"/>
      <c r="I141" s="917"/>
      <c r="J141" s="917"/>
      <c r="K141" s="917"/>
      <c r="L141" s="917"/>
      <c r="M141" s="917"/>
      <c r="N141" s="917"/>
      <c r="O141" s="917"/>
      <c r="P141" s="917"/>
      <c r="Q141" s="917"/>
      <c r="R141" s="917"/>
      <c r="S141" s="917"/>
      <c r="T141" s="917"/>
      <c r="U141" s="917"/>
      <c r="V141" s="917"/>
      <c r="W141" s="917"/>
      <c r="X141" s="917"/>
      <c r="Y141" s="918"/>
      <c r="Z141" s="896">
        <f ca="1">IFERROR(IF(OR(IFERROR(B141,0)=0,B141="-"),0,1),0)</f>
        <v>1</v>
      </c>
      <c r="AA141" s="896"/>
      <c r="AB141" s="896"/>
      <c r="AC141" s="896"/>
      <c r="AD141" s="896"/>
      <c r="AE141" s="896"/>
      <c r="AF141" s="896"/>
      <c r="AG141" s="896"/>
      <c r="AH141" s="896"/>
      <c r="AI141" s="896"/>
      <c r="AJ141" s="896"/>
      <c r="AK141" s="896"/>
      <c r="AL141" s="896"/>
      <c r="AM141" s="896"/>
      <c r="AN141" s="896"/>
      <c r="AO141" s="896"/>
      <c r="AP141" s="896"/>
      <c r="AQ141" s="898"/>
      <c r="AR141" s="898"/>
      <c r="AS141" s="898"/>
      <c r="AT141" s="898"/>
      <c r="AU141" s="898"/>
      <c r="AV141" s="898"/>
      <c r="AW141" s="898"/>
      <c r="AX141" s="898"/>
      <c r="AY141" s="898"/>
      <c r="AZ141" s="898"/>
      <c r="BA141" s="898"/>
      <c r="BB141" s="898"/>
      <c r="BC141" s="898"/>
      <c r="BD141" s="898"/>
      <c r="BE141" s="898"/>
      <c r="BF141" s="898"/>
      <c r="BG141" s="898"/>
      <c r="BH141" s="898"/>
      <c r="BI141" s="898"/>
      <c r="BJ141" s="898"/>
      <c r="BK141" s="898"/>
      <c r="BL141" s="898"/>
      <c r="BM141" s="898"/>
      <c r="BN141" s="898"/>
      <c r="BO141" s="898"/>
      <c r="BP141" s="898"/>
      <c r="BQ141" s="19">
        <f t="shared" ca="1" si="15"/>
        <v>1</v>
      </c>
      <c r="BR141" s="852"/>
    </row>
    <row r="142" spans="1:74" ht="25.5" hidden="1" customHeight="1" x14ac:dyDescent="0.25">
      <c r="A142" s="544">
        <f ca="1">SUBTOTAL(9,$BQ$9:BQ142)</f>
        <v>62</v>
      </c>
      <c r="B142" s="545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916" t="str">
        <f ca="1">IFERROR(IF(B142="Контрольно-исполнительная съемка","б/н",MID(B142,SEARCH("№",B142,1),SEARCH(" ",B142,SEARCH("№",B142,1))-SEARCH("№",B142,1))),"")</f>
        <v/>
      </c>
      <c r="D142" s="917"/>
      <c r="E142" s="917"/>
      <c r="F142" s="917"/>
      <c r="G142" s="917"/>
      <c r="H142" s="917"/>
      <c r="I142" s="917"/>
      <c r="J142" s="917"/>
      <c r="K142" s="917"/>
      <c r="L142" s="917"/>
      <c r="M142" s="917"/>
      <c r="N142" s="917"/>
      <c r="O142" s="917"/>
      <c r="P142" s="917"/>
      <c r="Q142" s="917"/>
      <c r="R142" s="917"/>
      <c r="S142" s="917"/>
      <c r="T142" s="917"/>
      <c r="U142" s="917"/>
      <c r="V142" s="917"/>
      <c r="W142" s="917"/>
      <c r="X142" s="917"/>
      <c r="Y142" s="918"/>
      <c r="Z142" s="896">
        <f ca="1">IFERROR(IF(OR(IFERROR(B142,0)=0,B142=""),0,1),0)</f>
        <v>0</v>
      </c>
      <c r="AA142" s="896"/>
      <c r="AB142" s="896"/>
      <c r="AC142" s="896"/>
      <c r="AD142" s="896"/>
      <c r="AE142" s="896"/>
      <c r="AF142" s="896"/>
      <c r="AG142" s="896"/>
      <c r="AH142" s="896"/>
      <c r="AI142" s="896"/>
      <c r="AJ142" s="896"/>
      <c r="AK142" s="896"/>
      <c r="AL142" s="896"/>
      <c r="AM142" s="896"/>
      <c r="AN142" s="896"/>
      <c r="AO142" s="896"/>
      <c r="AP142" s="896"/>
      <c r="AQ142" s="898"/>
      <c r="AR142" s="898"/>
      <c r="AS142" s="898"/>
      <c r="AT142" s="898"/>
      <c r="AU142" s="898"/>
      <c r="AV142" s="898"/>
      <c r="AW142" s="898"/>
      <c r="AX142" s="898"/>
      <c r="AY142" s="898"/>
      <c r="AZ142" s="898"/>
      <c r="BA142" s="898"/>
      <c r="BB142" s="898"/>
      <c r="BC142" s="898"/>
      <c r="BD142" s="898"/>
      <c r="BE142" s="898"/>
      <c r="BF142" s="898"/>
      <c r="BG142" s="898"/>
      <c r="BH142" s="898"/>
      <c r="BI142" s="898"/>
      <c r="BJ142" s="898"/>
      <c r="BK142" s="898"/>
      <c r="BL142" s="898"/>
      <c r="BM142" s="898"/>
      <c r="BN142" s="898"/>
      <c r="BO142" s="898"/>
      <c r="BP142" s="898"/>
      <c r="BQ142" s="19">
        <f t="shared" ca="1" si="15"/>
        <v>0</v>
      </c>
      <c r="BR142" s="852"/>
    </row>
    <row r="143" spans="1:74" ht="26.4" hidden="1" customHeight="1" x14ac:dyDescent="0.25">
      <c r="A143" s="544">
        <f ca="1">SUBTOTAL(9,$BQ$9:BQ143)</f>
        <v>62</v>
      </c>
      <c r="B143" s="545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916" t="e">
        <f t="shared" ref="C143:C144" ca="1" si="18">IF(B143="Контрольно-исполнительная съемка","б/н",MID(B143,SEARCH("№",B143,1),SEARCH(" ",B143,SEARCH("№",B143,1))-SEARCH("№",B143,1)))</f>
        <v>#VALUE!</v>
      </c>
      <c r="D143" s="917"/>
      <c r="E143" s="917"/>
      <c r="F143" s="917"/>
      <c r="G143" s="917"/>
      <c r="H143" s="917"/>
      <c r="I143" s="917"/>
      <c r="J143" s="917"/>
      <c r="K143" s="917"/>
      <c r="L143" s="917"/>
      <c r="M143" s="917"/>
      <c r="N143" s="917"/>
      <c r="O143" s="917"/>
      <c r="P143" s="917"/>
      <c r="Q143" s="917"/>
      <c r="R143" s="917"/>
      <c r="S143" s="917"/>
      <c r="T143" s="917"/>
      <c r="U143" s="917"/>
      <c r="V143" s="917"/>
      <c r="W143" s="917"/>
      <c r="X143" s="917"/>
      <c r="Y143" s="918"/>
      <c r="Z143" s="896">
        <f ca="1">IFERROR(IF(OR(IFERROR(B143,0)=0,B143=""),0,1),0)</f>
        <v>0</v>
      </c>
      <c r="AA143" s="896"/>
      <c r="AB143" s="896"/>
      <c r="AC143" s="896"/>
      <c r="AD143" s="896"/>
      <c r="AE143" s="896"/>
      <c r="AF143" s="896"/>
      <c r="AG143" s="896"/>
      <c r="AH143" s="896"/>
      <c r="AI143" s="896"/>
      <c r="AJ143" s="896"/>
      <c r="AK143" s="896"/>
      <c r="AL143" s="896"/>
      <c r="AM143" s="896"/>
      <c r="AN143" s="896"/>
      <c r="AO143" s="896"/>
      <c r="AP143" s="896"/>
      <c r="AQ143" s="898"/>
      <c r="AR143" s="898"/>
      <c r="AS143" s="898"/>
      <c r="AT143" s="898"/>
      <c r="AU143" s="898"/>
      <c r="AV143" s="898"/>
      <c r="AW143" s="898"/>
      <c r="AX143" s="898"/>
      <c r="AY143" s="898"/>
      <c r="AZ143" s="898"/>
      <c r="BA143" s="898"/>
      <c r="BB143" s="898"/>
      <c r="BC143" s="898"/>
      <c r="BD143" s="898"/>
      <c r="BE143" s="898"/>
      <c r="BF143" s="898"/>
      <c r="BG143" s="898"/>
      <c r="BH143" s="898"/>
      <c r="BI143" s="898"/>
      <c r="BJ143" s="898"/>
      <c r="BK143" s="898"/>
      <c r="BL143" s="898"/>
      <c r="BM143" s="898"/>
      <c r="BN143" s="898"/>
      <c r="BO143" s="898"/>
      <c r="BP143" s="898"/>
      <c r="BQ143" s="19">
        <f t="shared" ca="1" si="15"/>
        <v>0</v>
      </c>
      <c r="BR143" s="852"/>
      <c r="BV143" s="19" t="str">
        <f>MID(BV127,1,LEN(BV127))</f>
        <v/>
      </c>
    </row>
    <row r="144" spans="1:74" ht="26.4" hidden="1" customHeight="1" x14ac:dyDescent="0.25">
      <c r="A144" s="544">
        <f ca="1">SUBTOTAL(9,$BQ$9:BQ144)</f>
        <v>62</v>
      </c>
      <c r="B144" s="545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916" t="e">
        <f t="shared" ca="1" si="18"/>
        <v>#VALUE!</v>
      </c>
      <c r="D144" s="917"/>
      <c r="E144" s="917"/>
      <c r="F144" s="917"/>
      <c r="G144" s="917"/>
      <c r="H144" s="917"/>
      <c r="I144" s="917"/>
      <c r="J144" s="917"/>
      <c r="K144" s="917"/>
      <c r="L144" s="917"/>
      <c r="M144" s="917"/>
      <c r="N144" s="917"/>
      <c r="O144" s="917"/>
      <c r="P144" s="917"/>
      <c r="Q144" s="917"/>
      <c r="R144" s="917"/>
      <c r="S144" s="917"/>
      <c r="T144" s="917"/>
      <c r="U144" s="917"/>
      <c r="V144" s="917"/>
      <c r="W144" s="917"/>
      <c r="X144" s="917"/>
      <c r="Y144" s="918"/>
      <c r="Z144" s="896">
        <f ca="1">IFERROR(IF(OR(IFERROR(B144,0)=0,B144=""),0,1),0)</f>
        <v>0</v>
      </c>
      <c r="AA144" s="896"/>
      <c r="AB144" s="896"/>
      <c r="AC144" s="896"/>
      <c r="AD144" s="896"/>
      <c r="AE144" s="896"/>
      <c r="AF144" s="896"/>
      <c r="AG144" s="896"/>
      <c r="AH144" s="896"/>
      <c r="AI144" s="896"/>
      <c r="AJ144" s="896"/>
      <c r="AK144" s="896"/>
      <c r="AL144" s="896"/>
      <c r="AM144" s="896"/>
      <c r="AN144" s="896"/>
      <c r="AO144" s="896"/>
      <c r="AP144" s="896"/>
      <c r="AQ144" s="898"/>
      <c r="AR144" s="898"/>
      <c r="AS144" s="898"/>
      <c r="AT144" s="898"/>
      <c r="AU144" s="898"/>
      <c r="AV144" s="898"/>
      <c r="AW144" s="898"/>
      <c r="AX144" s="898"/>
      <c r="AY144" s="898"/>
      <c r="AZ144" s="898"/>
      <c r="BA144" s="898"/>
      <c r="BB144" s="898"/>
      <c r="BC144" s="898"/>
      <c r="BD144" s="898"/>
      <c r="BE144" s="898"/>
      <c r="BF144" s="898"/>
      <c r="BG144" s="898"/>
      <c r="BH144" s="898"/>
      <c r="BI144" s="898"/>
      <c r="BJ144" s="898"/>
      <c r="BK144" s="898"/>
      <c r="BL144" s="898"/>
      <c r="BM144" s="898"/>
      <c r="BN144" s="898"/>
      <c r="BO144" s="898"/>
      <c r="BP144" s="898"/>
      <c r="BQ144" s="19">
        <f t="shared" ca="1" si="15"/>
        <v>0</v>
      </c>
      <c r="BR144" s="852"/>
    </row>
    <row r="145" spans="1:74" ht="39.6" x14ac:dyDescent="0.25">
      <c r="A145" s="544">
        <f ca="1">SUBTOTAL(9,$BQ$9:BQ145)</f>
        <v>63</v>
      </c>
      <c r="B145" s="545" t="str">
        <f ca="1">VLOOKUP(BS140,'АКТЫ скрытых работ'!A:O,14,FALSE)</f>
        <v>Информационное письмо №1157 от 26.10.2016 "Центр Декларирования Сертификации" (ООО "ЦДС)"</v>
      </c>
      <c r="C145" s="896" t="str">
        <f ca="1">IF(B145&lt;&gt;"-","б/н","")</f>
        <v>б/н</v>
      </c>
      <c r="D145" s="896"/>
      <c r="E145" s="896"/>
      <c r="F145" s="896"/>
      <c r="G145" s="896"/>
      <c r="H145" s="896"/>
      <c r="I145" s="896"/>
      <c r="J145" s="896"/>
      <c r="K145" s="896"/>
      <c r="L145" s="896"/>
      <c r="M145" s="896"/>
      <c r="N145" s="896"/>
      <c r="O145" s="896"/>
      <c r="P145" s="896"/>
      <c r="Q145" s="896"/>
      <c r="R145" s="896"/>
      <c r="S145" s="896"/>
      <c r="T145" s="896"/>
      <c r="U145" s="896"/>
      <c r="V145" s="896"/>
      <c r="W145" s="896"/>
      <c r="X145" s="896"/>
      <c r="Y145" s="896"/>
      <c r="Z145" s="896" t="str">
        <f ca="1">IFERROR(IF(OR(IFERROR(B145,0)=0,B145="-"),0,"1 компл"),0)</f>
        <v>1 компл</v>
      </c>
      <c r="AA145" s="896"/>
      <c r="AB145" s="896"/>
      <c r="AC145" s="896"/>
      <c r="AD145" s="896"/>
      <c r="AE145" s="896"/>
      <c r="AF145" s="896"/>
      <c r="AG145" s="896"/>
      <c r="AH145" s="896"/>
      <c r="AI145" s="896"/>
      <c r="AJ145" s="896"/>
      <c r="AK145" s="896"/>
      <c r="AL145" s="896"/>
      <c r="AM145" s="896"/>
      <c r="AN145" s="896"/>
      <c r="AO145" s="896"/>
      <c r="AP145" s="896"/>
      <c r="AQ145" s="898"/>
      <c r="AR145" s="898"/>
      <c r="AS145" s="898"/>
      <c r="AT145" s="898"/>
      <c r="AU145" s="898"/>
      <c r="AV145" s="898"/>
      <c r="AW145" s="898"/>
      <c r="AX145" s="898"/>
      <c r="AY145" s="898"/>
      <c r="AZ145" s="898"/>
      <c r="BA145" s="898"/>
      <c r="BB145" s="898"/>
      <c r="BC145" s="898"/>
      <c r="BD145" s="898"/>
      <c r="BE145" s="898"/>
      <c r="BF145" s="898"/>
      <c r="BG145" s="898"/>
      <c r="BH145" s="898"/>
      <c r="BI145" s="898"/>
      <c r="BJ145" s="898"/>
      <c r="BK145" s="898"/>
      <c r="BL145" s="898"/>
      <c r="BM145" s="898"/>
      <c r="BN145" s="898"/>
      <c r="BO145" s="898"/>
      <c r="BP145" s="898"/>
      <c r="BQ145" s="19">
        <f t="shared" ca="1" si="15"/>
        <v>1</v>
      </c>
      <c r="BR145" s="852"/>
    </row>
    <row r="146" spans="1:74" ht="13.8" hidden="1" customHeight="1" x14ac:dyDescent="0.25">
      <c r="A146" s="544">
        <f ca="1">SUBTOTAL(9,$BQ$9:BQ146)</f>
        <v>63</v>
      </c>
      <c r="B146" s="545" t="s">
        <v>1452</v>
      </c>
      <c r="C146" s="896" t="str">
        <f ca="1">IF(Z146&lt;&gt;0,C142,"")</f>
        <v/>
      </c>
      <c r="D146" s="896"/>
      <c r="E146" s="896"/>
      <c r="F146" s="896"/>
      <c r="G146" s="896"/>
      <c r="H146" s="896"/>
      <c r="I146" s="896"/>
      <c r="J146" s="896"/>
      <c r="K146" s="896"/>
      <c r="L146" s="896"/>
      <c r="M146" s="896"/>
      <c r="N146" s="896"/>
      <c r="O146" s="896"/>
      <c r="P146" s="896"/>
      <c r="Q146" s="896"/>
      <c r="R146" s="896"/>
      <c r="S146" s="896"/>
      <c r="T146" s="896"/>
      <c r="U146" s="896"/>
      <c r="V146" s="896"/>
      <c r="W146" s="896"/>
      <c r="X146" s="896"/>
      <c r="Y146" s="896"/>
      <c r="Z146" s="896">
        <f ca="1">IFERROR(IF(SEARCH("ГНБ",B140,1)=0,0,1),0)</f>
        <v>0</v>
      </c>
      <c r="AA146" s="896"/>
      <c r="AB146" s="896"/>
      <c r="AC146" s="896"/>
      <c r="AD146" s="896"/>
      <c r="AE146" s="896"/>
      <c r="AF146" s="896"/>
      <c r="AG146" s="896"/>
      <c r="AH146" s="896"/>
      <c r="AI146" s="896"/>
      <c r="AJ146" s="896"/>
      <c r="AK146" s="896"/>
      <c r="AL146" s="896"/>
      <c r="AM146" s="896"/>
      <c r="AN146" s="896"/>
      <c r="AO146" s="896"/>
      <c r="AP146" s="896"/>
      <c r="AQ146" s="898"/>
      <c r="AR146" s="898"/>
      <c r="AS146" s="898"/>
      <c r="AT146" s="898"/>
      <c r="AU146" s="898"/>
      <c r="AV146" s="898"/>
      <c r="AW146" s="898"/>
      <c r="AX146" s="898"/>
      <c r="AY146" s="898"/>
      <c r="AZ146" s="898"/>
      <c r="BA146" s="898"/>
      <c r="BB146" s="898"/>
      <c r="BC146" s="898"/>
      <c r="BD146" s="898"/>
      <c r="BE146" s="898"/>
      <c r="BF146" s="898"/>
      <c r="BG146" s="898"/>
      <c r="BH146" s="898"/>
      <c r="BI146" s="898"/>
      <c r="BJ146" s="898"/>
      <c r="BK146" s="898"/>
      <c r="BL146" s="898"/>
      <c r="BM146" s="898"/>
      <c r="BN146" s="898"/>
      <c r="BO146" s="898"/>
      <c r="BP146" s="898"/>
      <c r="BQ146" s="19">
        <f t="shared" ca="1" si="15"/>
        <v>0</v>
      </c>
      <c r="BR146" s="27"/>
    </row>
    <row r="147" spans="1:74" ht="13.8" hidden="1" customHeight="1" x14ac:dyDescent="0.25">
      <c r="A147" s="544">
        <f ca="1">SUBTOTAL(9,$BQ$9:BQ147)</f>
        <v>63</v>
      </c>
      <c r="B147" s="545" t="s">
        <v>1453</v>
      </c>
      <c r="C147" s="896" t="str">
        <f ca="1">IF(Z147&lt;&gt;0,C142,"")</f>
        <v/>
      </c>
      <c r="D147" s="896"/>
      <c r="E147" s="896"/>
      <c r="F147" s="896"/>
      <c r="G147" s="896"/>
      <c r="H147" s="896"/>
      <c r="I147" s="896"/>
      <c r="J147" s="896"/>
      <c r="K147" s="896"/>
      <c r="L147" s="896"/>
      <c r="M147" s="896"/>
      <c r="N147" s="896"/>
      <c r="O147" s="896"/>
      <c r="P147" s="896"/>
      <c r="Q147" s="896"/>
      <c r="R147" s="896"/>
      <c r="S147" s="896"/>
      <c r="T147" s="896"/>
      <c r="U147" s="896"/>
      <c r="V147" s="896"/>
      <c r="W147" s="896"/>
      <c r="X147" s="896"/>
      <c r="Y147" s="896"/>
      <c r="Z147" s="896">
        <f ca="1">IFERROR(IF(SEARCH("ГНБ",B140,1)=0,0,1),0)</f>
        <v>0</v>
      </c>
      <c r="AA147" s="896"/>
      <c r="AB147" s="896"/>
      <c r="AC147" s="896"/>
      <c r="AD147" s="896"/>
      <c r="AE147" s="896"/>
      <c r="AF147" s="896"/>
      <c r="AG147" s="896"/>
      <c r="AH147" s="896"/>
      <c r="AI147" s="896"/>
      <c r="AJ147" s="896"/>
      <c r="AK147" s="896"/>
      <c r="AL147" s="896"/>
      <c r="AM147" s="896"/>
      <c r="AN147" s="896"/>
      <c r="AO147" s="896"/>
      <c r="AP147" s="896"/>
      <c r="AQ147" s="898"/>
      <c r="AR147" s="898"/>
      <c r="AS147" s="898"/>
      <c r="AT147" s="898"/>
      <c r="AU147" s="898"/>
      <c r="AV147" s="898"/>
      <c r="AW147" s="898"/>
      <c r="AX147" s="898"/>
      <c r="AY147" s="898"/>
      <c r="AZ147" s="898"/>
      <c r="BA147" s="898"/>
      <c r="BB147" s="898"/>
      <c r="BC147" s="898"/>
      <c r="BD147" s="898"/>
      <c r="BE147" s="898"/>
      <c r="BF147" s="898"/>
      <c r="BG147" s="898"/>
      <c r="BH147" s="898"/>
      <c r="BI147" s="898"/>
      <c r="BJ147" s="898"/>
      <c r="BK147" s="898"/>
      <c r="BL147" s="898"/>
      <c r="BM147" s="898"/>
      <c r="BN147" s="898"/>
      <c r="BO147" s="898"/>
      <c r="BP147" s="898"/>
      <c r="BQ147" s="19">
        <f t="shared" ca="1" si="15"/>
        <v>0</v>
      </c>
      <c r="BR147" s="27"/>
    </row>
    <row r="148" spans="1:74" ht="13.8" hidden="1" customHeight="1" x14ac:dyDescent="0.25">
      <c r="A148" s="544">
        <f ca="1">SUBTOTAL(9,$BQ$9:BQ148)</f>
        <v>63</v>
      </c>
      <c r="B148" s="545" t="s">
        <v>1454</v>
      </c>
      <c r="C148" s="896" t="str">
        <f ca="1">IF(Z148&lt;&gt;0,C142,"")</f>
        <v/>
      </c>
      <c r="D148" s="896"/>
      <c r="E148" s="896"/>
      <c r="F148" s="896"/>
      <c r="G148" s="896"/>
      <c r="H148" s="896"/>
      <c r="I148" s="896"/>
      <c r="J148" s="896"/>
      <c r="K148" s="896"/>
      <c r="L148" s="896"/>
      <c r="M148" s="896"/>
      <c r="N148" s="896"/>
      <c r="O148" s="896"/>
      <c r="P148" s="896"/>
      <c r="Q148" s="896"/>
      <c r="R148" s="896"/>
      <c r="S148" s="896"/>
      <c r="T148" s="896"/>
      <c r="U148" s="896"/>
      <c r="V148" s="896"/>
      <c r="W148" s="896"/>
      <c r="X148" s="896"/>
      <c r="Y148" s="896"/>
      <c r="Z148" s="896">
        <f ca="1">IFERROR(IF(SEARCH("ГНБ",B140,1)=0,0,1),0)</f>
        <v>0</v>
      </c>
      <c r="AA148" s="896"/>
      <c r="AB148" s="896"/>
      <c r="AC148" s="896"/>
      <c r="AD148" s="896"/>
      <c r="AE148" s="896"/>
      <c r="AF148" s="896"/>
      <c r="AG148" s="896"/>
      <c r="AH148" s="896"/>
      <c r="AI148" s="896"/>
      <c r="AJ148" s="896"/>
      <c r="AK148" s="896"/>
      <c r="AL148" s="896"/>
      <c r="AM148" s="896"/>
      <c r="AN148" s="896"/>
      <c r="AO148" s="896"/>
      <c r="AP148" s="896"/>
      <c r="AQ148" s="898"/>
      <c r="AR148" s="898"/>
      <c r="AS148" s="898"/>
      <c r="AT148" s="898"/>
      <c r="AU148" s="898"/>
      <c r="AV148" s="898"/>
      <c r="AW148" s="898"/>
      <c r="AX148" s="898"/>
      <c r="AY148" s="898"/>
      <c r="AZ148" s="898"/>
      <c r="BA148" s="898"/>
      <c r="BB148" s="898"/>
      <c r="BC148" s="898"/>
      <c r="BD148" s="898"/>
      <c r="BE148" s="898"/>
      <c r="BF148" s="898"/>
      <c r="BG148" s="898"/>
      <c r="BH148" s="898"/>
      <c r="BI148" s="898"/>
      <c r="BJ148" s="898"/>
      <c r="BK148" s="898"/>
      <c r="BL148" s="898"/>
      <c r="BM148" s="898"/>
      <c r="BN148" s="898"/>
      <c r="BO148" s="898"/>
      <c r="BP148" s="898"/>
      <c r="BQ148" s="19">
        <f t="shared" ca="1" si="15"/>
        <v>0</v>
      </c>
      <c r="BR148" s="27"/>
    </row>
    <row r="149" spans="1:74" ht="13.8" hidden="1" customHeight="1" x14ac:dyDescent="0.25">
      <c r="A149" s="544">
        <f ca="1">SUBTOTAL(9,$BQ$9:BQ149)</f>
        <v>63</v>
      </c>
      <c r="B149" s="545" t="s">
        <v>1455</v>
      </c>
      <c r="C149" s="896" t="str">
        <f ca="1">IF(Z149&lt;&gt;0,C142,"")</f>
        <v/>
      </c>
      <c r="D149" s="896"/>
      <c r="E149" s="896"/>
      <c r="F149" s="896"/>
      <c r="G149" s="896"/>
      <c r="H149" s="896"/>
      <c r="I149" s="896"/>
      <c r="J149" s="896"/>
      <c r="K149" s="896"/>
      <c r="L149" s="896"/>
      <c r="M149" s="896"/>
      <c r="N149" s="896"/>
      <c r="O149" s="896"/>
      <c r="P149" s="896"/>
      <c r="Q149" s="896"/>
      <c r="R149" s="896"/>
      <c r="S149" s="896"/>
      <c r="T149" s="896"/>
      <c r="U149" s="896"/>
      <c r="V149" s="896"/>
      <c r="W149" s="896"/>
      <c r="X149" s="896"/>
      <c r="Y149" s="896"/>
      <c r="Z149" s="896">
        <f ca="1">IFERROR(IF(SEARCH("ГНБ",B140,1)=0,0,1),0)</f>
        <v>0</v>
      </c>
      <c r="AA149" s="896"/>
      <c r="AB149" s="896"/>
      <c r="AC149" s="896"/>
      <c r="AD149" s="896"/>
      <c r="AE149" s="896"/>
      <c r="AF149" s="896"/>
      <c r="AG149" s="896"/>
      <c r="AH149" s="896"/>
      <c r="AI149" s="896"/>
      <c r="AJ149" s="896"/>
      <c r="AK149" s="896"/>
      <c r="AL149" s="896"/>
      <c r="AM149" s="896"/>
      <c r="AN149" s="896"/>
      <c r="AO149" s="896"/>
      <c r="AP149" s="896"/>
      <c r="AQ149" s="898"/>
      <c r="AR149" s="898"/>
      <c r="AS149" s="898"/>
      <c r="AT149" s="898"/>
      <c r="AU149" s="898"/>
      <c r="AV149" s="898"/>
      <c r="AW149" s="898"/>
      <c r="AX149" s="898"/>
      <c r="AY149" s="898"/>
      <c r="AZ149" s="898"/>
      <c r="BA149" s="898"/>
      <c r="BB149" s="898"/>
      <c r="BC149" s="898"/>
      <c r="BD149" s="898"/>
      <c r="BE149" s="898"/>
      <c r="BF149" s="898"/>
      <c r="BG149" s="898"/>
      <c r="BH149" s="898"/>
      <c r="BI149" s="898"/>
      <c r="BJ149" s="898"/>
      <c r="BK149" s="898"/>
      <c r="BL149" s="898"/>
      <c r="BM149" s="898"/>
      <c r="BN149" s="898"/>
      <c r="BO149" s="898"/>
      <c r="BP149" s="898"/>
      <c r="BQ149" s="19">
        <f t="shared" ca="1" si="15"/>
        <v>0</v>
      </c>
      <c r="BR149" s="27"/>
    </row>
    <row r="150" spans="1:74" ht="13.8" hidden="1" customHeight="1" x14ac:dyDescent="0.25">
      <c r="A150" s="544">
        <f ca="1">SUBTOTAL(9,$BQ$9:BQ150)</f>
        <v>63</v>
      </c>
      <c r="B150" s="545" t="s">
        <v>1456</v>
      </c>
      <c r="C150" s="896" t="str">
        <f ca="1">IF(Z150&lt;&gt;0,C142,"")</f>
        <v/>
      </c>
      <c r="D150" s="896"/>
      <c r="E150" s="896"/>
      <c r="F150" s="896"/>
      <c r="G150" s="896"/>
      <c r="H150" s="896"/>
      <c r="I150" s="896"/>
      <c r="J150" s="896"/>
      <c r="K150" s="896"/>
      <c r="L150" s="896"/>
      <c r="M150" s="896"/>
      <c r="N150" s="896"/>
      <c r="O150" s="896"/>
      <c r="P150" s="896"/>
      <c r="Q150" s="896"/>
      <c r="R150" s="896"/>
      <c r="S150" s="896"/>
      <c r="T150" s="896"/>
      <c r="U150" s="896"/>
      <c r="V150" s="896"/>
      <c r="W150" s="896"/>
      <c r="X150" s="896"/>
      <c r="Y150" s="896"/>
      <c r="Z150" s="896">
        <f ca="1">IFERROR(IF(SEARCH("ГНБ",B140,1)=0,0,1),0)</f>
        <v>0</v>
      </c>
      <c r="AA150" s="896"/>
      <c r="AB150" s="896"/>
      <c r="AC150" s="896"/>
      <c r="AD150" s="896"/>
      <c r="AE150" s="896"/>
      <c r="AF150" s="896"/>
      <c r="AG150" s="896"/>
      <c r="AH150" s="896"/>
      <c r="AI150" s="896"/>
      <c r="AJ150" s="896"/>
      <c r="AK150" s="896"/>
      <c r="AL150" s="896"/>
      <c r="AM150" s="896"/>
      <c r="AN150" s="896"/>
      <c r="AO150" s="896"/>
      <c r="AP150" s="896"/>
      <c r="AQ150" s="898"/>
      <c r="AR150" s="898"/>
      <c r="AS150" s="898"/>
      <c r="AT150" s="898"/>
      <c r="AU150" s="898"/>
      <c r="AV150" s="898"/>
      <c r="AW150" s="898"/>
      <c r="AX150" s="898"/>
      <c r="AY150" s="898"/>
      <c r="AZ150" s="898"/>
      <c r="BA150" s="898"/>
      <c r="BB150" s="898"/>
      <c r="BC150" s="898"/>
      <c r="BD150" s="898"/>
      <c r="BE150" s="898"/>
      <c r="BF150" s="898"/>
      <c r="BG150" s="898"/>
      <c r="BH150" s="898"/>
      <c r="BI150" s="898"/>
      <c r="BJ150" s="898"/>
      <c r="BK150" s="898"/>
      <c r="BL150" s="898"/>
      <c r="BM150" s="898"/>
      <c r="BN150" s="898"/>
      <c r="BO150" s="898"/>
      <c r="BP150" s="898"/>
      <c r="BQ150" s="19">
        <f t="shared" ca="1" si="15"/>
        <v>0</v>
      </c>
      <c r="BR150" s="27"/>
    </row>
    <row r="151" spans="1:74" ht="13.8" hidden="1" customHeight="1" x14ac:dyDescent="0.25">
      <c r="A151" s="544">
        <f ca="1">SUBTOTAL(9,$BQ$9:BQ151)</f>
        <v>63</v>
      </c>
      <c r="B151" s="545" t="s">
        <v>1457</v>
      </c>
      <c r="C151" s="896" t="str">
        <f ca="1">IF(Z151&lt;&gt;0,C142,"")</f>
        <v/>
      </c>
      <c r="D151" s="896"/>
      <c r="E151" s="896"/>
      <c r="F151" s="896"/>
      <c r="G151" s="896"/>
      <c r="H151" s="896"/>
      <c r="I151" s="896"/>
      <c r="J151" s="896"/>
      <c r="K151" s="896"/>
      <c r="L151" s="896"/>
      <c r="M151" s="896"/>
      <c r="N151" s="896"/>
      <c r="O151" s="896"/>
      <c r="P151" s="896"/>
      <c r="Q151" s="896"/>
      <c r="R151" s="896"/>
      <c r="S151" s="896"/>
      <c r="T151" s="896"/>
      <c r="U151" s="896"/>
      <c r="V151" s="896"/>
      <c r="W151" s="896"/>
      <c r="X151" s="896"/>
      <c r="Y151" s="896"/>
      <c r="Z151" s="896">
        <f ca="1">IFERROR(IF(SEARCH("ГНБ",B140,1)=0,0,1),0)</f>
        <v>0</v>
      </c>
      <c r="AA151" s="896"/>
      <c r="AB151" s="896"/>
      <c r="AC151" s="896"/>
      <c r="AD151" s="896"/>
      <c r="AE151" s="896"/>
      <c r="AF151" s="896"/>
      <c r="AG151" s="896"/>
      <c r="AH151" s="896"/>
      <c r="AI151" s="896"/>
      <c r="AJ151" s="896"/>
      <c r="AK151" s="896"/>
      <c r="AL151" s="896"/>
      <c r="AM151" s="896"/>
      <c r="AN151" s="896"/>
      <c r="AO151" s="896"/>
      <c r="AP151" s="896"/>
      <c r="AQ151" s="898"/>
      <c r="AR151" s="898"/>
      <c r="AS151" s="898"/>
      <c r="AT151" s="898"/>
      <c r="AU151" s="898"/>
      <c r="AV151" s="898"/>
      <c r="AW151" s="898"/>
      <c r="AX151" s="898"/>
      <c r="AY151" s="898"/>
      <c r="AZ151" s="898"/>
      <c r="BA151" s="898"/>
      <c r="BB151" s="898"/>
      <c r="BC151" s="898"/>
      <c r="BD151" s="898"/>
      <c r="BE151" s="898"/>
      <c r="BF151" s="898"/>
      <c r="BG151" s="898"/>
      <c r="BH151" s="898"/>
      <c r="BI151" s="898"/>
      <c r="BJ151" s="898"/>
      <c r="BK151" s="898"/>
      <c r="BL151" s="898"/>
      <c r="BM151" s="898"/>
      <c r="BN151" s="898"/>
      <c r="BO151" s="898"/>
      <c r="BP151" s="898"/>
      <c r="BQ151" s="19">
        <f t="shared" ca="1" si="15"/>
        <v>0</v>
      </c>
      <c r="BR151" s="27"/>
    </row>
    <row r="152" spans="1:74" ht="13.8" hidden="1" customHeight="1" x14ac:dyDescent="0.25">
      <c r="A152" s="544">
        <f ca="1">SUBTOTAL(9,$BQ$9:BQ152)</f>
        <v>63</v>
      </c>
      <c r="B152" s="545" t="s">
        <v>1458</v>
      </c>
      <c r="C152" s="896" t="str">
        <f ca="1">IF(Z152&lt;&gt;0,C142,"")</f>
        <v/>
      </c>
      <c r="D152" s="896"/>
      <c r="E152" s="896"/>
      <c r="F152" s="896"/>
      <c r="G152" s="896"/>
      <c r="H152" s="896"/>
      <c r="I152" s="896"/>
      <c r="J152" s="896"/>
      <c r="K152" s="896"/>
      <c r="L152" s="896"/>
      <c r="M152" s="896"/>
      <c r="N152" s="896"/>
      <c r="O152" s="896"/>
      <c r="P152" s="896"/>
      <c r="Q152" s="896"/>
      <c r="R152" s="896"/>
      <c r="S152" s="896"/>
      <c r="T152" s="896"/>
      <c r="U152" s="896"/>
      <c r="V152" s="896"/>
      <c r="W152" s="896"/>
      <c r="X152" s="896"/>
      <c r="Y152" s="896"/>
      <c r="Z152" s="896">
        <f ca="1">IFERROR(IF(SEARCH("ГНБ",B140,1)=0,0,1),0)</f>
        <v>0</v>
      </c>
      <c r="AA152" s="896"/>
      <c r="AB152" s="896"/>
      <c r="AC152" s="896"/>
      <c r="AD152" s="896"/>
      <c r="AE152" s="896"/>
      <c r="AF152" s="896"/>
      <c r="AG152" s="896"/>
      <c r="AH152" s="896"/>
      <c r="AI152" s="896"/>
      <c r="AJ152" s="896"/>
      <c r="AK152" s="896"/>
      <c r="AL152" s="896"/>
      <c r="AM152" s="896"/>
      <c r="AN152" s="896"/>
      <c r="AO152" s="896"/>
      <c r="AP152" s="896"/>
      <c r="AQ152" s="898"/>
      <c r="AR152" s="898"/>
      <c r="AS152" s="898"/>
      <c r="AT152" s="898"/>
      <c r="AU152" s="898"/>
      <c r="AV152" s="898"/>
      <c r="AW152" s="898"/>
      <c r="AX152" s="898"/>
      <c r="AY152" s="898"/>
      <c r="AZ152" s="898"/>
      <c r="BA152" s="898"/>
      <c r="BB152" s="898"/>
      <c r="BC152" s="898"/>
      <c r="BD152" s="898"/>
      <c r="BE152" s="898"/>
      <c r="BF152" s="898"/>
      <c r="BG152" s="898"/>
      <c r="BH152" s="898"/>
      <c r="BI152" s="898"/>
      <c r="BJ152" s="898"/>
      <c r="BK152" s="898"/>
      <c r="BL152" s="898"/>
      <c r="BM152" s="898"/>
      <c r="BN152" s="898"/>
      <c r="BO152" s="898"/>
      <c r="BP152" s="898"/>
      <c r="BQ152" s="19">
        <f t="shared" ca="1" si="15"/>
        <v>0</v>
      </c>
      <c r="BR152" s="27"/>
    </row>
    <row r="153" spans="1:74" ht="26.4" hidden="1" customHeight="1" x14ac:dyDescent="0.25">
      <c r="A153" s="544">
        <f ca="1">SUBTOTAL(9,$BQ$9:BQ153)</f>
        <v>63</v>
      </c>
      <c r="B153" s="545" t="s">
        <v>1459</v>
      </c>
      <c r="C153" s="896" t="str">
        <f ca="1">IF(Z153&lt;&gt;0,C142,"")</f>
        <v/>
      </c>
      <c r="D153" s="896"/>
      <c r="E153" s="896"/>
      <c r="F153" s="896"/>
      <c r="G153" s="896"/>
      <c r="H153" s="896"/>
      <c r="I153" s="896"/>
      <c r="J153" s="896"/>
      <c r="K153" s="896"/>
      <c r="L153" s="896"/>
      <c r="M153" s="896"/>
      <c r="N153" s="896"/>
      <c r="O153" s="896"/>
      <c r="P153" s="896"/>
      <c r="Q153" s="896"/>
      <c r="R153" s="896"/>
      <c r="S153" s="896"/>
      <c r="T153" s="896"/>
      <c r="U153" s="896"/>
      <c r="V153" s="896"/>
      <c r="W153" s="896"/>
      <c r="X153" s="896"/>
      <c r="Y153" s="896"/>
      <c r="Z153" s="896">
        <f ca="1">IFERROR(IF(SEARCH("ГНБ",B140,1)=0,0,1),0)</f>
        <v>0</v>
      </c>
      <c r="AA153" s="896"/>
      <c r="AB153" s="896"/>
      <c r="AC153" s="896"/>
      <c r="AD153" s="896"/>
      <c r="AE153" s="896"/>
      <c r="AF153" s="896"/>
      <c r="AG153" s="896"/>
      <c r="AH153" s="896"/>
      <c r="AI153" s="896"/>
      <c r="AJ153" s="896"/>
      <c r="AK153" s="896"/>
      <c r="AL153" s="896"/>
      <c r="AM153" s="896"/>
      <c r="AN153" s="896"/>
      <c r="AO153" s="896"/>
      <c r="AP153" s="896"/>
      <c r="AQ153" s="898"/>
      <c r="AR153" s="898"/>
      <c r="AS153" s="898"/>
      <c r="AT153" s="898"/>
      <c r="AU153" s="898"/>
      <c r="AV153" s="898"/>
      <c r="AW153" s="898"/>
      <c r="AX153" s="898"/>
      <c r="AY153" s="898"/>
      <c r="AZ153" s="898"/>
      <c r="BA153" s="898"/>
      <c r="BB153" s="898"/>
      <c r="BC153" s="898"/>
      <c r="BD153" s="898"/>
      <c r="BE153" s="898"/>
      <c r="BF153" s="898"/>
      <c r="BG153" s="898"/>
      <c r="BH153" s="898"/>
      <c r="BI153" s="898"/>
      <c r="BJ153" s="898"/>
      <c r="BK153" s="898"/>
      <c r="BL153" s="898"/>
      <c r="BM153" s="898"/>
      <c r="BN153" s="898"/>
      <c r="BO153" s="898"/>
      <c r="BP153" s="898"/>
      <c r="BQ153" s="19">
        <f t="shared" ca="1" si="15"/>
        <v>0</v>
      </c>
      <c r="BR153" s="27"/>
    </row>
    <row r="154" spans="1:74" ht="26.4" hidden="1" customHeight="1" x14ac:dyDescent="0.25">
      <c r="A154" s="544">
        <f ca="1">SUBTOTAL(9,$BQ$9:BQ154)</f>
        <v>63</v>
      </c>
      <c r="B154" s="545" t="s">
        <v>1460</v>
      </c>
      <c r="C154" s="896" t="str">
        <f ca="1">IF(Z154&lt;&gt;0,C142,"")</f>
        <v/>
      </c>
      <c r="D154" s="896"/>
      <c r="E154" s="896"/>
      <c r="F154" s="896"/>
      <c r="G154" s="896"/>
      <c r="H154" s="896"/>
      <c r="I154" s="896"/>
      <c r="J154" s="896"/>
      <c r="K154" s="896"/>
      <c r="L154" s="896"/>
      <c r="M154" s="896"/>
      <c r="N154" s="896"/>
      <c r="O154" s="896"/>
      <c r="P154" s="896"/>
      <c r="Q154" s="896"/>
      <c r="R154" s="896"/>
      <c r="S154" s="896"/>
      <c r="T154" s="896"/>
      <c r="U154" s="896"/>
      <c r="V154" s="896"/>
      <c r="W154" s="896"/>
      <c r="X154" s="896"/>
      <c r="Y154" s="896"/>
      <c r="Z154" s="896">
        <f ca="1">IFERROR(IF(SEARCH("ГНБ",B140,1)=0,0,1),0)</f>
        <v>0</v>
      </c>
      <c r="AA154" s="896"/>
      <c r="AB154" s="896"/>
      <c r="AC154" s="896"/>
      <c r="AD154" s="896"/>
      <c r="AE154" s="896"/>
      <c r="AF154" s="896"/>
      <c r="AG154" s="896"/>
      <c r="AH154" s="896"/>
      <c r="AI154" s="896"/>
      <c r="AJ154" s="896"/>
      <c r="AK154" s="896"/>
      <c r="AL154" s="896"/>
      <c r="AM154" s="896"/>
      <c r="AN154" s="896"/>
      <c r="AO154" s="896"/>
      <c r="AP154" s="896"/>
      <c r="AQ154" s="898"/>
      <c r="AR154" s="898"/>
      <c r="AS154" s="898"/>
      <c r="AT154" s="898"/>
      <c r="AU154" s="898"/>
      <c r="AV154" s="898"/>
      <c r="AW154" s="898"/>
      <c r="AX154" s="898"/>
      <c r="AY154" s="898"/>
      <c r="AZ154" s="898"/>
      <c r="BA154" s="898"/>
      <c r="BB154" s="898"/>
      <c r="BC154" s="898"/>
      <c r="BD154" s="898"/>
      <c r="BE154" s="898"/>
      <c r="BF154" s="898"/>
      <c r="BG154" s="898"/>
      <c r="BH154" s="898"/>
      <c r="BI154" s="898"/>
      <c r="BJ154" s="898"/>
      <c r="BK154" s="898"/>
      <c r="BL154" s="898"/>
      <c r="BM154" s="898"/>
      <c r="BN154" s="898"/>
      <c r="BO154" s="898"/>
      <c r="BP154" s="898"/>
      <c r="BQ154" s="19">
        <f t="shared" ca="1" si="15"/>
        <v>0</v>
      </c>
      <c r="BR154" s="27"/>
    </row>
    <row r="155" spans="1:74" ht="26.4" x14ac:dyDescent="0.25">
      <c r="A155" s="544">
        <f ca="1">SUBTOTAL(9,$BQ$9:BQ155)</f>
        <v>64</v>
      </c>
      <c r="B155" s="545" t="str">
        <f ca="1">IF(BS155&lt;&gt;"",IF(MID(BS155,1,4)="АОСР",CONCATENATE("Акт освидетельствования скрытых работ '",VLOOKUP(BS155,'АКТЫ скрытых работ'!A:O,3,FALSE),"'"),CONCATENATE("Акт освидетельствования ответственных конструкций '",VLOOKUP(BS155,'АКТЫ скрытых работ'!A:O,3,FALSE),"'")),0)</f>
        <v>Акт освидетельствования скрытых работ 'Монтаж горизонтального заземлителя'</v>
      </c>
      <c r="C155" s="896" t="str">
        <f ca="1">CONCATENATE("№",VLOOKUP(BS155,'АКТЫ скрытых работ'!A:O,2,FALSE))</f>
        <v>№3-КЗ_КК</v>
      </c>
      <c r="D155" s="896"/>
      <c r="E155" s="896"/>
      <c r="F155" s="896"/>
      <c r="G155" s="896"/>
      <c r="H155" s="896"/>
      <c r="I155" s="896"/>
      <c r="J155" s="896"/>
      <c r="K155" s="896"/>
      <c r="L155" s="896"/>
      <c r="M155" s="896"/>
      <c r="N155" s="896"/>
      <c r="O155" s="896"/>
      <c r="P155" s="896"/>
      <c r="Q155" s="896"/>
      <c r="R155" s="896"/>
      <c r="S155" s="896"/>
      <c r="T155" s="896"/>
      <c r="U155" s="896"/>
      <c r="V155" s="896"/>
      <c r="W155" s="896"/>
      <c r="X155" s="896"/>
      <c r="Y155" s="896"/>
      <c r="Z155" s="896">
        <f ca="1">IF(BS155="АООК_",0,1)</f>
        <v>1</v>
      </c>
      <c r="AA155" s="896"/>
      <c r="AB155" s="896"/>
      <c r="AC155" s="896"/>
      <c r="AD155" s="896"/>
      <c r="AE155" s="896"/>
      <c r="AF155" s="896"/>
      <c r="AG155" s="896"/>
      <c r="AH155" s="896"/>
      <c r="AI155" s="896"/>
      <c r="AJ155" s="896"/>
      <c r="AK155" s="896"/>
      <c r="AL155" s="896"/>
      <c r="AM155" s="896"/>
      <c r="AN155" s="896"/>
      <c r="AO155" s="896"/>
      <c r="AP155" s="896"/>
      <c r="AQ155" s="898"/>
      <c r="AR155" s="898"/>
      <c r="AS155" s="898"/>
      <c r="AT155" s="898"/>
      <c r="AU155" s="898"/>
      <c r="AV155" s="898"/>
      <c r="AW155" s="898"/>
      <c r="AX155" s="898"/>
      <c r="AY155" s="898"/>
      <c r="AZ155" s="898"/>
      <c r="BA155" s="898"/>
      <c r="BB155" s="898"/>
      <c r="BC155" s="898"/>
      <c r="BD155" s="898"/>
      <c r="BE155" s="898"/>
      <c r="BF155" s="898"/>
      <c r="BG155" s="898"/>
      <c r="BH155" s="898"/>
      <c r="BI155" s="898"/>
      <c r="BJ155" s="898"/>
      <c r="BK155" s="898"/>
      <c r="BL155" s="898"/>
      <c r="BM155" s="898"/>
      <c r="BN155" s="898"/>
      <c r="BO155" s="898"/>
      <c r="BP155" s="898"/>
      <c r="BQ155" s="19">
        <f t="shared" ca="1" si="15"/>
        <v>1</v>
      </c>
      <c r="BR155" s="852"/>
      <c r="BS155" s="587" t="str">
        <f ca="1">IF(INDIRECT("'АКТЫ скрытых работ'!R"&amp;BU155&amp;"C1",0)=CONCATENATE("АОСР_",BT155),CONCATENATE("АОСР_",BT155),CONCATENATE("АООК_",BT155))</f>
        <v>АОСР_6</v>
      </c>
      <c r="BT155" s="587">
        <v>6</v>
      </c>
      <c r="BU155" s="588">
        <f>BT155+1</f>
        <v>7</v>
      </c>
    </row>
    <row r="156" spans="1:74" ht="26.4" x14ac:dyDescent="0.25">
      <c r="A156" s="544">
        <f ca="1">SUBTOTAL(9,$BQ$9:BQ156)</f>
        <v>65</v>
      </c>
      <c r="B156" s="547" t="str">
        <f ca="1">IF(IFERROR(SEARCH("; ",VLOOKUP(BS155,'АКТЫ скрытых работ'!A:O,11,FALSE),1),0)=0,VLOOKUP(BS155,'АКТЫ скрытых работ'!A:O,11,FALSE),LEFT(VLOOKUP(BS155,'АКТЫ скрытых работ'!A:O,11,FALSE),SEARCH(";",VLOOKUP(BS155,'АКТЫ скрытых работ'!A:O,11,FALSE))-1))</f>
        <v>Исполнительная схема №1 Монтаж контура заземления КК-0,4кВ</v>
      </c>
      <c r="C156" s="916" t="str">
        <f ca="1">IF(B156="Контрольно-исполнительная съемка","б/н",MID(B156,SEARCH("№",B156,1),SEARCH(" ",B156,SEARCH("№",B156,1))-SEARCH("№",B156,1)))</f>
        <v>№1</v>
      </c>
      <c r="D156" s="917"/>
      <c r="E156" s="917"/>
      <c r="F156" s="917"/>
      <c r="G156" s="917"/>
      <c r="H156" s="917"/>
      <c r="I156" s="917"/>
      <c r="J156" s="917"/>
      <c r="K156" s="917"/>
      <c r="L156" s="917"/>
      <c r="M156" s="917"/>
      <c r="N156" s="917"/>
      <c r="O156" s="917"/>
      <c r="P156" s="917"/>
      <c r="Q156" s="917"/>
      <c r="R156" s="917"/>
      <c r="S156" s="917"/>
      <c r="T156" s="917"/>
      <c r="U156" s="917"/>
      <c r="V156" s="917"/>
      <c r="W156" s="917"/>
      <c r="X156" s="917"/>
      <c r="Y156" s="918"/>
      <c r="Z156" s="896">
        <f ca="1">IFERROR(IF(OR(IFERROR(B156,0)=0,B156="-"),0,1),0)</f>
        <v>1</v>
      </c>
      <c r="AA156" s="896"/>
      <c r="AB156" s="896"/>
      <c r="AC156" s="896"/>
      <c r="AD156" s="896"/>
      <c r="AE156" s="896"/>
      <c r="AF156" s="896"/>
      <c r="AG156" s="896"/>
      <c r="AH156" s="896"/>
      <c r="AI156" s="896"/>
      <c r="AJ156" s="896"/>
      <c r="AK156" s="896"/>
      <c r="AL156" s="896"/>
      <c r="AM156" s="896"/>
      <c r="AN156" s="896"/>
      <c r="AO156" s="896"/>
      <c r="AP156" s="896"/>
      <c r="AQ156" s="898"/>
      <c r="AR156" s="898"/>
      <c r="AS156" s="898"/>
      <c r="AT156" s="898"/>
      <c r="AU156" s="898"/>
      <c r="AV156" s="898"/>
      <c r="AW156" s="898"/>
      <c r="AX156" s="898"/>
      <c r="AY156" s="898"/>
      <c r="AZ156" s="898"/>
      <c r="BA156" s="898"/>
      <c r="BB156" s="898"/>
      <c r="BC156" s="898"/>
      <c r="BD156" s="898"/>
      <c r="BE156" s="898"/>
      <c r="BF156" s="898"/>
      <c r="BG156" s="898"/>
      <c r="BH156" s="898"/>
      <c r="BI156" s="898"/>
      <c r="BJ156" s="898"/>
      <c r="BK156" s="898"/>
      <c r="BL156" s="898"/>
      <c r="BM156" s="898"/>
      <c r="BN156" s="898"/>
      <c r="BO156" s="898"/>
      <c r="BP156" s="898"/>
      <c r="BQ156" s="19">
        <f t="shared" ca="1" si="15"/>
        <v>1</v>
      </c>
      <c r="BR156" s="852"/>
    </row>
    <row r="157" spans="1:74" ht="25.5" hidden="1" customHeight="1" x14ac:dyDescent="0.25">
      <c r="A157" s="544">
        <f ca="1">SUBTOTAL(9,$BQ$9:BQ157)</f>
        <v>65</v>
      </c>
      <c r="B157" s="545" t="str">
        <f ca="1">IF(IFERROR(SEARCH(";",VLOOKUP(BS155,'АКТЫ скрытых работ'!A:O,11,FALSE),LEN(B156)+2),0)&lt;&gt;0,MID(VLOOKUP(BS155,'АКТЫ скрытых работ'!A:O,11,FALSE),LEN(B156)+3,SEARCH(";",VLOOKUP(BS155,'АКТЫ скрытых работ'!A:O,11,FALSE),LEN(B156)+3)-LEN(B156)-3),MID(VLOOKUP(BS155,'АКТЫ скрытых работ'!A:O,11,FALSE),LEN(B156)+3,LEN(VLOOKUP(BS155,'АКТЫ скрытых работ'!A:O,11,FALSE))))</f>
        <v/>
      </c>
      <c r="C157" s="916" t="str">
        <f ca="1">IFERROR(IF(B157="Контрольно-исполнительная съемка","б/н",MID(B157,SEARCH("№",B157,1),SEARCH(" ",B157,SEARCH("№",B157,1))-SEARCH("№",B157,1))),"")</f>
        <v/>
      </c>
      <c r="D157" s="917"/>
      <c r="E157" s="917"/>
      <c r="F157" s="917"/>
      <c r="G157" s="917"/>
      <c r="H157" s="917"/>
      <c r="I157" s="917"/>
      <c r="J157" s="917"/>
      <c r="K157" s="917"/>
      <c r="L157" s="917"/>
      <c r="M157" s="917"/>
      <c r="N157" s="917"/>
      <c r="O157" s="917"/>
      <c r="P157" s="917"/>
      <c r="Q157" s="917"/>
      <c r="R157" s="917"/>
      <c r="S157" s="917"/>
      <c r="T157" s="917"/>
      <c r="U157" s="917"/>
      <c r="V157" s="917"/>
      <c r="W157" s="917"/>
      <c r="X157" s="917"/>
      <c r="Y157" s="918"/>
      <c r="Z157" s="896">
        <f ca="1">IFERROR(IF(OR(IFERROR(B157,0)=0,B157=""),0,1),0)</f>
        <v>0</v>
      </c>
      <c r="AA157" s="896"/>
      <c r="AB157" s="896"/>
      <c r="AC157" s="896"/>
      <c r="AD157" s="896"/>
      <c r="AE157" s="896"/>
      <c r="AF157" s="896"/>
      <c r="AG157" s="896"/>
      <c r="AH157" s="896"/>
      <c r="AI157" s="896"/>
      <c r="AJ157" s="896"/>
      <c r="AK157" s="896"/>
      <c r="AL157" s="896"/>
      <c r="AM157" s="896"/>
      <c r="AN157" s="896"/>
      <c r="AO157" s="896"/>
      <c r="AP157" s="896"/>
      <c r="AQ157" s="898"/>
      <c r="AR157" s="898"/>
      <c r="AS157" s="898"/>
      <c r="AT157" s="898"/>
      <c r="AU157" s="898"/>
      <c r="AV157" s="898"/>
      <c r="AW157" s="898"/>
      <c r="AX157" s="898"/>
      <c r="AY157" s="898"/>
      <c r="AZ157" s="898"/>
      <c r="BA157" s="898"/>
      <c r="BB157" s="898"/>
      <c r="BC157" s="898"/>
      <c r="BD157" s="898"/>
      <c r="BE157" s="898"/>
      <c r="BF157" s="898"/>
      <c r="BG157" s="898"/>
      <c r="BH157" s="898"/>
      <c r="BI157" s="898"/>
      <c r="BJ157" s="898"/>
      <c r="BK157" s="898"/>
      <c r="BL157" s="898"/>
      <c r="BM157" s="898"/>
      <c r="BN157" s="898"/>
      <c r="BO157" s="898"/>
      <c r="BP157" s="898"/>
      <c r="BQ157" s="19">
        <f t="shared" ca="1" si="15"/>
        <v>0</v>
      </c>
      <c r="BR157" s="852"/>
    </row>
    <row r="158" spans="1:74" ht="26.4" hidden="1" customHeight="1" x14ac:dyDescent="0.25">
      <c r="A158" s="544">
        <f ca="1">SUBTOTAL(9,$BQ$9:BQ158)</f>
        <v>65</v>
      </c>
      <c r="B158" s="545" t="str">
        <f ca="1">IF(IFERROR(SEARCH(";",VLOOKUP(BS155,'АКТЫ скрытых работ'!A:O,11,FALSE),SUM(LEN(B156),LEN(B157))+4),0)&lt;&gt;0,MID(VLOOKUP(BS155,'АКТЫ скрытых работ'!A:O,11,FALSE),SUM(LEN(B156),LEN(B157))+5,SEARCH(";",VLOOKUP(BS155,'АКТЫ скрытых работ'!A:O,11,FALSE),SUM(LEN(B156),LEN(B157))+4)-SUM(LEN(B156),LEN(B157))-5),MID(VLOOKUP(BS155,'АКТЫ скрытых работ'!A:O,11,FALSE),SUM(LEN(B156),LEN(B157))+5,LEN(VLOOKUP(BS155,'АКТЫ скрытых работ'!A:O,11,FALSE))))</f>
        <v/>
      </c>
      <c r="C158" s="916" t="e">
        <f t="shared" ref="C158:C159" ca="1" si="19">IF(B158="Контрольно-исполнительная съемка","б/н",MID(B158,SEARCH("№",B158,1),SEARCH(" ",B158,SEARCH("№",B158,1))-SEARCH("№",B158,1)))</f>
        <v>#VALUE!</v>
      </c>
      <c r="D158" s="917"/>
      <c r="E158" s="917"/>
      <c r="F158" s="917"/>
      <c r="G158" s="917"/>
      <c r="H158" s="917"/>
      <c r="I158" s="917"/>
      <c r="J158" s="917"/>
      <c r="K158" s="917"/>
      <c r="L158" s="917"/>
      <c r="M158" s="917"/>
      <c r="N158" s="917"/>
      <c r="O158" s="917"/>
      <c r="P158" s="917"/>
      <c r="Q158" s="917"/>
      <c r="R158" s="917"/>
      <c r="S158" s="917"/>
      <c r="T158" s="917"/>
      <c r="U158" s="917"/>
      <c r="V158" s="917"/>
      <c r="W158" s="917"/>
      <c r="X158" s="917"/>
      <c r="Y158" s="918"/>
      <c r="Z158" s="896">
        <f ca="1">IFERROR(IF(OR(IFERROR(B158,0)=0,B158=""),0,1),0)</f>
        <v>0</v>
      </c>
      <c r="AA158" s="896"/>
      <c r="AB158" s="896"/>
      <c r="AC158" s="896"/>
      <c r="AD158" s="896"/>
      <c r="AE158" s="896"/>
      <c r="AF158" s="896"/>
      <c r="AG158" s="896"/>
      <c r="AH158" s="896"/>
      <c r="AI158" s="896"/>
      <c r="AJ158" s="896"/>
      <c r="AK158" s="896"/>
      <c r="AL158" s="896"/>
      <c r="AM158" s="896"/>
      <c r="AN158" s="896"/>
      <c r="AO158" s="896"/>
      <c r="AP158" s="896"/>
      <c r="AQ158" s="898"/>
      <c r="AR158" s="898"/>
      <c r="AS158" s="898"/>
      <c r="AT158" s="898"/>
      <c r="AU158" s="898"/>
      <c r="AV158" s="898"/>
      <c r="AW158" s="898"/>
      <c r="AX158" s="898"/>
      <c r="AY158" s="898"/>
      <c r="AZ158" s="898"/>
      <c r="BA158" s="898"/>
      <c r="BB158" s="898"/>
      <c r="BC158" s="898"/>
      <c r="BD158" s="898"/>
      <c r="BE158" s="898"/>
      <c r="BF158" s="898"/>
      <c r="BG158" s="898"/>
      <c r="BH158" s="898"/>
      <c r="BI158" s="898"/>
      <c r="BJ158" s="898"/>
      <c r="BK158" s="898"/>
      <c r="BL158" s="898"/>
      <c r="BM158" s="898"/>
      <c r="BN158" s="898"/>
      <c r="BO158" s="898"/>
      <c r="BP158" s="898"/>
      <c r="BQ158" s="19">
        <f t="shared" ca="1" si="15"/>
        <v>0</v>
      </c>
      <c r="BR158" s="852"/>
      <c r="BV158" s="19" t="str">
        <f>MID(BV142,1,LEN(BV142))</f>
        <v/>
      </c>
    </row>
    <row r="159" spans="1:74" ht="26.4" hidden="1" customHeight="1" x14ac:dyDescent="0.25">
      <c r="A159" s="544">
        <f ca="1">SUBTOTAL(9,$BQ$9:BQ159)</f>
        <v>65</v>
      </c>
      <c r="B159" s="545" t="str">
        <f ca="1">IF(IFERROR(SEARCH(";",VLOOKUP(BS155,'АКТЫ скрытых работ'!A:O,11,FALSE),SUM(LEN(B156),LEN(B157),LEN(B158))+8),0)&lt;&gt;0,MID(VLOOKUP(BS155,'АКТЫ скрытых работ'!A:O,11,FALSE),SUM(LEN(B156),LEN(B157),LEN(B158))+4,SEARCH(";",VLOOKUP(BS155,'АКТЫ скрытых работ'!A:O,11,FALSE),SUM(LEN(B156),LEN(B157),LEN(B158))+4)-SUM(LEN(B156),LEN(B157),LEN(B158))-6),MID(VLOOKUP(BS155,'АКТЫ скрытых работ'!A:O,11,FALSE),SUM(LEN(B156),LEN(B157),LEN(B158))+7,LEN(VLOOKUP(BS155,'АКТЫ скрытых работ'!A:O,11,FALSE))))</f>
        <v/>
      </c>
      <c r="C159" s="916" t="e">
        <f t="shared" ca="1" si="19"/>
        <v>#VALUE!</v>
      </c>
      <c r="D159" s="917"/>
      <c r="E159" s="917"/>
      <c r="F159" s="917"/>
      <c r="G159" s="917"/>
      <c r="H159" s="917"/>
      <c r="I159" s="917"/>
      <c r="J159" s="917"/>
      <c r="K159" s="917"/>
      <c r="L159" s="917"/>
      <c r="M159" s="917"/>
      <c r="N159" s="917"/>
      <c r="O159" s="917"/>
      <c r="P159" s="917"/>
      <c r="Q159" s="917"/>
      <c r="R159" s="917"/>
      <c r="S159" s="917"/>
      <c r="T159" s="917"/>
      <c r="U159" s="917"/>
      <c r="V159" s="917"/>
      <c r="W159" s="917"/>
      <c r="X159" s="917"/>
      <c r="Y159" s="918"/>
      <c r="Z159" s="896">
        <f ca="1">IFERROR(IF(OR(IFERROR(B159,0)=0,B159=""),0,1),0)</f>
        <v>0</v>
      </c>
      <c r="AA159" s="896"/>
      <c r="AB159" s="896"/>
      <c r="AC159" s="896"/>
      <c r="AD159" s="896"/>
      <c r="AE159" s="896"/>
      <c r="AF159" s="896"/>
      <c r="AG159" s="896"/>
      <c r="AH159" s="896"/>
      <c r="AI159" s="896"/>
      <c r="AJ159" s="896"/>
      <c r="AK159" s="896"/>
      <c r="AL159" s="896"/>
      <c r="AM159" s="896"/>
      <c r="AN159" s="896"/>
      <c r="AO159" s="896"/>
      <c r="AP159" s="896"/>
      <c r="AQ159" s="898"/>
      <c r="AR159" s="898"/>
      <c r="AS159" s="898"/>
      <c r="AT159" s="898"/>
      <c r="AU159" s="898"/>
      <c r="AV159" s="898"/>
      <c r="AW159" s="898"/>
      <c r="AX159" s="898"/>
      <c r="AY159" s="898"/>
      <c r="AZ159" s="898"/>
      <c r="BA159" s="898"/>
      <c r="BB159" s="898"/>
      <c r="BC159" s="898"/>
      <c r="BD159" s="898"/>
      <c r="BE159" s="898"/>
      <c r="BF159" s="898"/>
      <c r="BG159" s="898"/>
      <c r="BH159" s="898"/>
      <c r="BI159" s="898"/>
      <c r="BJ159" s="898"/>
      <c r="BK159" s="898"/>
      <c r="BL159" s="898"/>
      <c r="BM159" s="898"/>
      <c r="BN159" s="898"/>
      <c r="BO159" s="898"/>
      <c r="BP159" s="898"/>
      <c r="BQ159" s="19">
        <f t="shared" ca="1" si="15"/>
        <v>0</v>
      </c>
      <c r="BR159" s="852"/>
    </row>
    <row r="160" spans="1:74" ht="52.8" x14ac:dyDescent="0.25">
      <c r="A160" s="544">
        <f ca="1">SUBTOTAL(9,$BQ$9:BQ160)</f>
        <v>66</v>
      </c>
      <c r="B160" s="545" t="str">
        <f ca="1">VLOOKUP(BS155,'АКТЫ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160" s="896" t="str">
        <f ca="1">IF(B160&lt;&gt;"-","б/н","")</f>
        <v>б/н</v>
      </c>
      <c r="D160" s="896"/>
      <c r="E160" s="896"/>
      <c r="F160" s="896"/>
      <c r="G160" s="896"/>
      <c r="H160" s="896"/>
      <c r="I160" s="896"/>
      <c r="J160" s="896"/>
      <c r="K160" s="896"/>
      <c r="L160" s="896"/>
      <c r="M160" s="896"/>
      <c r="N160" s="896"/>
      <c r="O160" s="896"/>
      <c r="P160" s="896"/>
      <c r="Q160" s="896"/>
      <c r="R160" s="896"/>
      <c r="S160" s="896"/>
      <c r="T160" s="896"/>
      <c r="U160" s="896"/>
      <c r="V160" s="896"/>
      <c r="W160" s="896"/>
      <c r="X160" s="896"/>
      <c r="Y160" s="896"/>
      <c r="Z160" s="896" t="str">
        <f ca="1">IFERROR(IF(OR(IFERROR(B160,0)=0,B160="-"),0,"1 компл"),0)</f>
        <v>1 компл</v>
      </c>
      <c r="AA160" s="896"/>
      <c r="AB160" s="896"/>
      <c r="AC160" s="896"/>
      <c r="AD160" s="896"/>
      <c r="AE160" s="896"/>
      <c r="AF160" s="896"/>
      <c r="AG160" s="896"/>
      <c r="AH160" s="896"/>
      <c r="AI160" s="896"/>
      <c r="AJ160" s="896"/>
      <c r="AK160" s="896"/>
      <c r="AL160" s="896"/>
      <c r="AM160" s="896"/>
      <c r="AN160" s="896"/>
      <c r="AO160" s="896"/>
      <c r="AP160" s="896"/>
      <c r="AQ160" s="898"/>
      <c r="AR160" s="898"/>
      <c r="AS160" s="898"/>
      <c r="AT160" s="898"/>
      <c r="AU160" s="898"/>
      <c r="AV160" s="898"/>
      <c r="AW160" s="898"/>
      <c r="AX160" s="898"/>
      <c r="AY160" s="898"/>
      <c r="AZ160" s="898"/>
      <c r="BA160" s="898"/>
      <c r="BB160" s="898"/>
      <c r="BC160" s="898"/>
      <c r="BD160" s="898"/>
      <c r="BE160" s="898"/>
      <c r="BF160" s="898"/>
      <c r="BG160" s="898"/>
      <c r="BH160" s="898"/>
      <c r="BI160" s="898"/>
      <c r="BJ160" s="898"/>
      <c r="BK160" s="898"/>
      <c r="BL160" s="898"/>
      <c r="BM160" s="898"/>
      <c r="BN160" s="898"/>
      <c r="BO160" s="898"/>
      <c r="BP160" s="898"/>
      <c r="BQ160" s="19">
        <f t="shared" ca="1" si="15"/>
        <v>1</v>
      </c>
      <c r="BR160" s="852"/>
    </row>
    <row r="161" spans="1:74" ht="13.8" hidden="1" customHeight="1" x14ac:dyDescent="0.25">
      <c r="A161" s="544">
        <f ca="1">SUBTOTAL(9,$BQ$9:BQ161)</f>
        <v>66</v>
      </c>
      <c r="B161" s="545" t="s">
        <v>1452</v>
      </c>
      <c r="C161" s="896" t="str">
        <f ca="1">IF(Z161&lt;&gt;0,C157,"")</f>
        <v/>
      </c>
      <c r="D161" s="896"/>
      <c r="E161" s="896"/>
      <c r="F161" s="896"/>
      <c r="G161" s="896"/>
      <c r="H161" s="896"/>
      <c r="I161" s="896"/>
      <c r="J161" s="896"/>
      <c r="K161" s="896"/>
      <c r="L161" s="896"/>
      <c r="M161" s="896"/>
      <c r="N161" s="896"/>
      <c r="O161" s="896"/>
      <c r="P161" s="896"/>
      <c r="Q161" s="896"/>
      <c r="R161" s="896"/>
      <c r="S161" s="896"/>
      <c r="T161" s="896"/>
      <c r="U161" s="896"/>
      <c r="V161" s="896"/>
      <c r="W161" s="896"/>
      <c r="X161" s="896"/>
      <c r="Y161" s="896"/>
      <c r="Z161" s="896">
        <f ca="1">IFERROR(IF(SEARCH("ГНБ",B155,1)=0,0,1),0)</f>
        <v>0</v>
      </c>
      <c r="AA161" s="896"/>
      <c r="AB161" s="896"/>
      <c r="AC161" s="896"/>
      <c r="AD161" s="896"/>
      <c r="AE161" s="896"/>
      <c r="AF161" s="896"/>
      <c r="AG161" s="896"/>
      <c r="AH161" s="896"/>
      <c r="AI161" s="896"/>
      <c r="AJ161" s="896"/>
      <c r="AK161" s="896"/>
      <c r="AL161" s="896"/>
      <c r="AM161" s="896"/>
      <c r="AN161" s="896"/>
      <c r="AO161" s="896"/>
      <c r="AP161" s="896"/>
      <c r="AQ161" s="898"/>
      <c r="AR161" s="898"/>
      <c r="AS161" s="898"/>
      <c r="AT161" s="898"/>
      <c r="AU161" s="898"/>
      <c r="AV161" s="898"/>
      <c r="AW161" s="898"/>
      <c r="AX161" s="898"/>
      <c r="AY161" s="898"/>
      <c r="AZ161" s="898"/>
      <c r="BA161" s="898"/>
      <c r="BB161" s="898"/>
      <c r="BC161" s="898"/>
      <c r="BD161" s="898"/>
      <c r="BE161" s="898"/>
      <c r="BF161" s="898"/>
      <c r="BG161" s="898"/>
      <c r="BH161" s="898"/>
      <c r="BI161" s="898"/>
      <c r="BJ161" s="898"/>
      <c r="BK161" s="898"/>
      <c r="BL161" s="898"/>
      <c r="BM161" s="898"/>
      <c r="BN161" s="898"/>
      <c r="BO161" s="898"/>
      <c r="BP161" s="898"/>
      <c r="BQ161" s="19">
        <f t="shared" ca="1" si="15"/>
        <v>0</v>
      </c>
      <c r="BR161" s="27"/>
    </row>
    <row r="162" spans="1:74" ht="13.8" hidden="1" customHeight="1" x14ac:dyDescent="0.25">
      <c r="A162" s="544">
        <f ca="1">SUBTOTAL(9,$BQ$9:BQ162)</f>
        <v>66</v>
      </c>
      <c r="B162" s="545" t="s">
        <v>1453</v>
      </c>
      <c r="C162" s="896" t="str">
        <f ca="1">IF(Z162&lt;&gt;0,C157,"")</f>
        <v/>
      </c>
      <c r="D162" s="896"/>
      <c r="E162" s="896"/>
      <c r="F162" s="896"/>
      <c r="G162" s="896"/>
      <c r="H162" s="896"/>
      <c r="I162" s="896"/>
      <c r="J162" s="896"/>
      <c r="K162" s="896"/>
      <c r="L162" s="896"/>
      <c r="M162" s="896"/>
      <c r="N162" s="896"/>
      <c r="O162" s="896"/>
      <c r="P162" s="896"/>
      <c r="Q162" s="896"/>
      <c r="R162" s="896"/>
      <c r="S162" s="896"/>
      <c r="T162" s="896"/>
      <c r="U162" s="896"/>
      <c r="V162" s="896"/>
      <c r="W162" s="896"/>
      <c r="X162" s="896"/>
      <c r="Y162" s="896"/>
      <c r="Z162" s="896">
        <f ca="1">IFERROR(IF(SEARCH("ГНБ",B155,1)=0,0,1),0)</f>
        <v>0</v>
      </c>
      <c r="AA162" s="896"/>
      <c r="AB162" s="896"/>
      <c r="AC162" s="896"/>
      <c r="AD162" s="896"/>
      <c r="AE162" s="896"/>
      <c r="AF162" s="896"/>
      <c r="AG162" s="896"/>
      <c r="AH162" s="896"/>
      <c r="AI162" s="896"/>
      <c r="AJ162" s="896"/>
      <c r="AK162" s="896"/>
      <c r="AL162" s="896"/>
      <c r="AM162" s="896"/>
      <c r="AN162" s="896"/>
      <c r="AO162" s="896"/>
      <c r="AP162" s="896"/>
      <c r="AQ162" s="898"/>
      <c r="AR162" s="898"/>
      <c r="AS162" s="898"/>
      <c r="AT162" s="898"/>
      <c r="AU162" s="898"/>
      <c r="AV162" s="898"/>
      <c r="AW162" s="898"/>
      <c r="AX162" s="898"/>
      <c r="AY162" s="898"/>
      <c r="AZ162" s="898"/>
      <c r="BA162" s="898"/>
      <c r="BB162" s="898"/>
      <c r="BC162" s="898"/>
      <c r="BD162" s="898"/>
      <c r="BE162" s="898"/>
      <c r="BF162" s="898"/>
      <c r="BG162" s="898"/>
      <c r="BH162" s="898"/>
      <c r="BI162" s="898"/>
      <c r="BJ162" s="898"/>
      <c r="BK162" s="898"/>
      <c r="BL162" s="898"/>
      <c r="BM162" s="898"/>
      <c r="BN162" s="898"/>
      <c r="BO162" s="898"/>
      <c r="BP162" s="898"/>
      <c r="BQ162" s="19">
        <f t="shared" ca="1" si="15"/>
        <v>0</v>
      </c>
      <c r="BR162" s="27"/>
    </row>
    <row r="163" spans="1:74" ht="13.8" hidden="1" customHeight="1" x14ac:dyDescent="0.25">
      <c r="A163" s="544">
        <f ca="1">SUBTOTAL(9,$BQ$9:BQ163)</f>
        <v>66</v>
      </c>
      <c r="B163" s="545" t="s">
        <v>1454</v>
      </c>
      <c r="C163" s="896" t="str">
        <f ca="1">IF(Z163&lt;&gt;0,C157,"")</f>
        <v/>
      </c>
      <c r="D163" s="896"/>
      <c r="E163" s="896"/>
      <c r="F163" s="896"/>
      <c r="G163" s="896"/>
      <c r="H163" s="896"/>
      <c r="I163" s="896"/>
      <c r="J163" s="896"/>
      <c r="K163" s="896"/>
      <c r="L163" s="896"/>
      <c r="M163" s="896"/>
      <c r="N163" s="896"/>
      <c r="O163" s="896"/>
      <c r="P163" s="896"/>
      <c r="Q163" s="896"/>
      <c r="R163" s="896"/>
      <c r="S163" s="896"/>
      <c r="T163" s="896"/>
      <c r="U163" s="896"/>
      <c r="V163" s="896"/>
      <c r="W163" s="896"/>
      <c r="X163" s="896"/>
      <c r="Y163" s="896"/>
      <c r="Z163" s="896">
        <f ca="1">IFERROR(IF(SEARCH("ГНБ",B155,1)=0,0,1),0)</f>
        <v>0</v>
      </c>
      <c r="AA163" s="896"/>
      <c r="AB163" s="896"/>
      <c r="AC163" s="896"/>
      <c r="AD163" s="896"/>
      <c r="AE163" s="896"/>
      <c r="AF163" s="896"/>
      <c r="AG163" s="896"/>
      <c r="AH163" s="896"/>
      <c r="AI163" s="896"/>
      <c r="AJ163" s="896"/>
      <c r="AK163" s="896"/>
      <c r="AL163" s="896"/>
      <c r="AM163" s="896"/>
      <c r="AN163" s="896"/>
      <c r="AO163" s="896"/>
      <c r="AP163" s="896"/>
      <c r="AQ163" s="898"/>
      <c r="AR163" s="898"/>
      <c r="AS163" s="898"/>
      <c r="AT163" s="898"/>
      <c r="AU163" s="898"/>
      <c r="AV163" s="898"/>
      <c r="AW163" s="898"/>
      <c r="AX163" s="898"/>
      <c r="AY163" s="898"/>
      <c r="AZ163" s="898"/>
      <c r="BA163" s="898"/>
      <c r="BB163" s="898"/>
      <c r="BC163" s="898"/>
      <c r="BD163" s="898"/>
      <c r="BE163" s="898"/>
      <c r="BF163" s="898"/>
      <c r="BG163" s="898"/>
      <c r="BH163" s="898"/>
      <c r="BI163" s="898"/>
      <c r="BJ163" s="898"/>
      <c r="BK163" s="898"/>
      <c r="BL163" s="898"/>
      <c r="BM163" s="898"/>
      <c r="BN163" s="898"/>
      <c r="BO163" s="898"/>
      <c r="BP163" s="898"/>
      <c r="BQ163" s="19">
        <f t="shared" ca="1" si="15"/>
        <v>0</v>
      </c>
      <c r="BR163" s="27"/>
    </row>
    <row r="164" spans="1:74" ht="13.8" hidden="1" customHeight="1" x14ac:dyDescent="0.25">
      <c r="A164" s="544">
        <f ca="1">SUBTOTAL(9,$BQ$9:BQ164)</f>
        <v>66</v>
      </c>
      <c r="B164" s="545" t="s">
        <v>1455</v>
      </c>
      <c r="C164" s="896" t="str">
        <f ca="1">IF(Z164&lt;&gt;0,C157,"")</f>
        <v/>
      </c>
      <c r="D164" s="896"/>
      <c r="E164" s="896"/>
      <c r="F164" s="896"/>
      <c r="G164" s="896"/>
      <c r="H164" s="896"/>
      <c r="I164" s="896"/>
      <c r="J164" s="896"/>
      <c r="K164" s="896"/>
      <c r="L164" s="896"/>
      <c r="M164" s="896"/>
      <c r="N164" s="896"/>
      <c r="O164" s="896"/>
      <c r="P164" s="896"/>
      <c r="Q164" s="896"/>
      <c r="R164" s="896"/>
      <c r="S164" s="896"/>
      <c r="T164" s="896"/>
      <c r="U164" s="896"/>
      <c r="V164" s="896"/>
      <c r="W164" s="896"/>
      <c r="X164" s="896"/>
      <c r="Y164" s="896"/>
      <c r="Z164" s="896">
        <f ca="1">IFERROR(IF(SEARCH("ГНБ",B155,1)=0,0,1),0)</f>
        <v>0</v>
      </c>
      <c r="AA164" s="896"/>
      <c r="AB164" s="896"/>
      <c r="AC164" s="896"/>
      <c r="AD164" s="896"/>
      <c r="AE164" s="896"/>
      <c r="AF164" s="896"/>
      <c r="AG164" s="896"/>
      <c r="AH164" s="896"/>
      <c r="AI164" s="896"/>
      <c r="AJ164" s="896"/>
      <c r="AK164" s="896"/>
      <c r="AL164" s="896"/>
      <c r="AM164" s="896"/>
      <c r="AN164" s="896"/>
      <c r="AO164" s="896"/>
      <c r="AP164" s="896"/>
      <c r="AQ164" s="898"/>
      <c r="AR164" s="898"/>
      <c r="AS164" s="898"/>
      <c r="AT164" s="898"/>
      <c r="AU164" s="898"/>
      <c r="AV164" s="898"/>
      <c r="AW164" s="898"/>
      <c r="AX164" s="898"/>
      <c r="AY164" s="898"/>
      <c r="AZ164" s="898"/>
      <c r="BA164" s="898"/>
      <c r="BB164" s="898"/>
      <c r="BC164" s="898"/>
      <c r="BD164" s="898"/>
      <c r="BE164" s="898"/>
      <c r="BF164" s="898"/>
      <c r="BG164" s="898"/>
      <c r="BH164" s="898"/>
      <c r="BI164" s="898"/>
      <c r="BJ164" s="898"/>
      <c r="BK164" s="898"/>
      <c r="BL164" s="898"/>
      <c r="BM164" s="898"/>
      <c r="BN164" s="898"/>
      <c r="BO164" s="898"/>
      <c r="BP164" s="898"/>
      <c r="BQ164" s="19">
        <f t="shared" ca="1" si="15"/>
        <v>0</v>
      </c>
      <c r="BR164" s="27"/>
    </row>
    <row r="165" spans="1:74" ht="13.8" hidden="1" customHeight="1" x14ac:dyDescent="0.25">
      <c r="A165" s="544">
        <f ca="1">SUBTOTAL(9,$BQ$9:BQ165)</f>
        <v>66</v>
      </c>
      <c r="B165" s="545" t="s">
        <v>1456</v>
      </c>
      <c r="C165" s="896" t="str">
        <f ca="1">IF(Z165&lt;&gt;0,C157,"")</f>
        <v/>
      </c>
      <c r="D165" s="896"/>
      <c r="E165" s="896"/>
      <c r="F165" s="896"/>
      <c r="G165" s="896"/>
      <c r="H165" s="896"/>
      <c r="I165" s="896"/>
      <c r="J165" s="896"/>
      <c r="K165" s="896"/>
      <c r="L165" s="896"/>
      <c r="M165" s="896"/>
      <c r="N165" s="896"/>
      <c r="O165" s="896"/>
      <c r="P165" s="896"/>
      <c r="Q165" s="896"/>
      <c r="R165" s="896"/>
      <c r="S165" s="896"/>
      <c r="T165" s="896"/>
      <c r="U165" s="896"/>
      <c r="V165" s="896"/>
      <c r="W165" s="896"/>
      <c r="X165" s="896"/>
      <c r="Y165" s="896"/>
      <c r="Z165" s="896">
        <f ca="1">IFERROR(IF(SEARCH("ГНБ",B155,1)=0,0,1),0)</f>
        <v>0</v>
      </c>
      <c r="AA165" s="896"/>
      <c r="AB165" s="896"/>
      <c r="AC165" s="896"/>
      <c r="AD165" s="896"/>
      <c r="AE165" s="896"/>
      <c r="AF165" s="896"/>
      <c r="AG165" s="896"/>
      <c r="AH165" s="896"/>
      <c r="AI165" s="896"/>
      <c r="AJ165" s="896"/>
      <c r="AK165" s="896"/>
      <c r="AL165" s="896"/>
      <c r="AM165" s="896"/>
      <c r="AN165" s="896"/>
      <c r="AO165" s="896"/>
      <c r="AP165" s="896"/>
      <c r="AQ165" s="898"/>
      <c r="AR165" s="898"/>
      <c r="AS165" s="898"/>
      <c r="AT165" s="898"/>
      <c r="AU165" s="898"/>
      <c r="AV165" s="898"/>
      <c r="AW165" s="898"/>
      <c r="AX165" s="898"/>
      <c r="AY165" s="898"/>
      <c r="AZ165" s="898"/>
      <c r="BA165" s="898"/>
      <c r="BB165" s="898"/>
      <c r="BC165" s="898"/>
      <c r="BD165" s="898"/>
      <c r="BE165" s="898"/>
      <c r="BF165" s="898"/>
      <c r="BG165" s="898"/>
      <c r="BH165" s="898"/>
      <c r="BI165" s="898"/>
      <c r="BJ165" s="898"/>
      <c r="BK165" s="898"/>
      <c r="BL165" s="898"/>
      <c r="BM165" s="898"/>
      <c r="BN165" s="898"/>
      <c r="BO165" s="898"/>
      <c r="BP165" s="898"/>
      <c r="BQ165" s="19">
        <f t="shared" ca="1" si="15"/>
        <v>0</v>
      </c>
      <c r="BR165" s="27"/>
    </row>
    <row r="166" spans="1:74" ht="13.8" hidden="1" customHeight="1" x14ac:dyDescent="0.25">
      <c r="A166" s="544">
        <f ca="1">SUBTOTAL(9,$BQ$9:BQ166)</f>
        <v>66</v>
      </c>
      <c r="B166" s="545" t="s">
        <v>1457</v>
      </c>
      <c r="C166" s="896" t="str">
        <f ca="1">IF(Z166&lt;&gt;0,C157,"")</f>
        <v/>
      </c>
      <c r="D166" s="896"/>
      <c r="E166" s="896"/>
      <c r="F166" s="896"/>
      <c r="G166" s="896"/>
      <c r="H166" s="896"/>
      <c r="I166" s="896"/>
      <c r="J166" s="896"/>
      <c r="K166" s="896"/>
      <c r="L166" s="896"/>
      <c r="M166" s="896"/>
      <c r="N166" s="896"/>
      <c r="O166" s="896"/>
      <c r="P166" s="896"/>
      <c r="Q166" s="896"/>
      <c r="R166" s="896"/>
      <c r="S166" s="896"/>
      <c r="T166" s="896"/>
      <c r="U166" s="896"/>
      <c r="V166" s="896"/>
      <c r="W166" s="896"/>
      <c r="X166" s="896"/>
      <c r="Y166" s="896"/>
      <c r="Z166" s="896">
        <f ca="1">IFERROR(IF(SEARCH("ГНБ",B155,1)=0,0,1),0)</f>
        <v>0</v>
      </c>
      <c r="AA166" s="896"/>
      <c r="AB166" s="896"/>
      <c r="AC166" s="896"/>
      <c r="AD166" s="896"/>
      <c r="AE166" s="896"/>
      <c r="AF166" s="896"/>
      <c r="AG166" s="896"/>
      <c r="AH166" s="896"/>
      <c r="AI166" s="896"/>
      <c r="AJ166" s="896"/>
      <c r="AK166" s="896"/>
      <c r="AL166" s="896"/>
      <c r="AM166" s="896"/>
      <c r="AN166" s="896"/>
      <c r="AO166" s="896"/>
      <c r="AP166" s="896"/>
      <c r="AQ166" s="898"/>
      <c r="AR166" s="898"/>
      <c r="AS166" s="898"/>
      <c r="AT166" s="898"/>
      <c r="AU166" s="898"/>
      <c r="AV166" s="898"/>
      <c r="AW166" s="898"/>
      <c r="AX166" s="898"/>
      <c r="AY166" s="898"/>
      <c r="AZ166" s="898"/>
      <c r="BA166" s="898"/>
      <c r="BB166" s="898"/>
      <c r="BC166" s="898"/>
      <c r="BD166" s="898"/>
      <c r="BE166" s="898"/>
      <c r="BF166" s="898"/>
      <c r="BG166" s="898"/>
      <c r="BH166" s="898"/>
      <c r="BI166" s="898"/>
      <c r="BJ166" s="898"/>
      <c r="BK166" s="898"/>
      <c r="BL166" s="898"/>
      <c r="BM166" s="898"/>
      <c r="BN166" s="898"/>
      <c r="BO166" s="898"/>
      <c r="BP166" s="898"/>
      <c r="BQ166" s="19">
        <f t="shared" ca="1" si="15"/>
        <v>0</v>
      </c>
      <c r="BR166" s="27"/>
    </row>
    <row r="167" spans="1:74" ht="13.8" hidden="1" customHeight="1" x14ac:dyDescent="0.25">
      <c r="A167" s="544">
        <f ca="1">SUBTOTAL(9,$BQ$9:BQ167)</f>
        <v>66</v>
      </c>
      <c r="B167" s="545" t="s">
        <v>1458</v>
      </c>
      <c r="C167" s="896" t="str">
        <f ca="1">IF(Z167&lt;&gt;0,C157,"")</f>
        <v/>
      </c>
      <c r="D167" s="896"/>
      <c r="E167" s="896"/>
      <c r="F167" s="896"/>
      <c r="G167" s="896"/>
      <c r="H167" s="896"/>
      <c r="I167" s="896"/>
      <c r="J167" s="896"/>
      <c r="K167" s="896"/>
      <c r="L167" s="896"/>
      <c r="M167" s="896"/>
      <c r="N167" s="896"/>
      <c r="O167" s="896"/>
      <c r="P167" s="896"/>
      <c r="Q167" s="896"/>
      <c r="R167" s="896"/>
      <c r="S167" s="896"/>
      <c r="T167" s="896"/>
      <c r="U167" s="896"/>
      <c r="V167" s="896"/>
      <c r="W167" s="896"/>
      <c r="X167" s="896"/>
      <c r="Y167" s="896"/>
      <c r="Z167" s="896">
        <f ca="1">IFERROR(IF(SEARCH("ГНБ",B155,1)=0,0,1),0)</f>
        <v>0</v>
      </c>
      <c r="AA167" s="896"/>
      <c r="AB167" s="896"/>
      <c r="AC167" s="896"/>
      <c r="AD167" s="896"/>
      <c r="AE167" s="896"/>
      <c r="AF167" s="896"/>
      <c r="AG167" s="896"/>
      <c r="AH167" s="896"/>
      <c r="AI167" s="896"/>
      <c r="AJ167" s="896"/>
      <c r="AK167" s="896"/>
      <c r="AL167" s="896"/>
      <c r="AM167" s="896"/>
      <c r="AN167" s="896"/>
      <c r="AO167" s="896"/>
      <c r="AP167" s="896"/>
      <c r="AQ167" s="898"/>
      <c r="AR167" s="898"/>
      <c r="AS167" s="898"/>
      <c r="AT167" s="898"/>
      <c r="AU167" s="898"/>
      <c r="AV167" s="898"/>
      <c r="AW167" s="898"/>
      <c r="AX167" s="898"/>
      <c r="AY167" s="898"/>
      <c r="AZ167" s="898"/>
      <c r="BA167" s="898"/>
      <c r="BB167" s="898"/>
      <c r="BC167" s="898"/>
      <c r="BD167" s="898"/>
      <c r="BE167" s="898"/>
      <c r="BF167" s="898"/>
      <c r="BG167" s="898"/>
      <c r="BH167" s="898"/>
      <c r="BI167" s="898"/>
      <c r="BJ167" s="898"/>
      <c r="BK167" s="898"/>
      <c r="BL167" s="898"/>
      <c r="BM167" s="898"/>
      <c r="BN167" s="898"/>
      <c r="BO167" s="898"/>
      <c r="BP167" s="898"/>
      <c r="BQ167" s="19">
        <f t="shared" ca="1" si="15"/>
        <v>0</v>
      </c>
      <c r="BR167" s="27"/>
    </row>
    <row r="168" spans="1:74" ht="26.4" hidden="1" customHeight="1" x14ac:dyDescent="0.25">
      <c r="A168" s="544">
        <f ca="1">SUBTOTAL(9,$BQ$9:BQ168)</f>
        <v>66</v>
      </c>
      <c r="B168" s="545" t="s">
        <v>1459</v>
      </c>
      <c r="C168" s="896" t="str">
        <f ca="1">IF(Z168&lt;&gt;0,C157,"")</f>
        <v/>
      </c>
      <c r="D168" s="896"/>
      <c r="E168" s="896"/>
      <c r="F168" s="896"/>
      <c r="G168" s="896"/>
      <c r="H168" s="896"/>
      <c r="I168" s="896"/>
      <c r="J168" s="896"/>
      <c r="K168" s="896"/>
      <c r="L168" s="896"/>
      <c r="M168" s="896"/>
      <c r="N168" s="896"/>
      <c r="O168" s="896"/>
      <c r="P168" s="896"/>
      <c r="Q168" s="896"/>
      <c r="R168" s="896"/>
      <c r="S168" s="896"/>
      <c r="T168" s="896"/>
      <c r="U168" s="896"/>
      <c r="V168" s="896"/>
      <c r="W168" s="896"/>
      <c r="X168" s="896"/>
      <c r="Y168" s="896"/>
      <c r="Z168" s="896">
        <f ca="1">IFERROR(IF(SEARCH("ГНБ",B155,1)=0,0,1),0)</f>
        <v>0</v>
      </c>
      <c r="AA168" s="896"/>
      <c r="AB168" s="896"/>
      <c r="AC168" s="896"/>
      <c r="AD168" s="896"/>
      <c r="AE168" s="896"/>
      <c r="AF168" s="896"/>
      <c r="AG168" s="896"/>
      <c r="AH168" s="896"/>
      <c r="AI168" s="896"/>
      <c r="AJ168" s="896"/>
      <c r="AK168" s="896"/>
      <c r="AL168" s="896"/>
      <c r="AM168" s="896"/>
      <c r="AN168" s="896"/>
      <c r="AO168" s="896"/>
      <c r="AP168" s="896"/>
      <c r="AQ168" s="898"/>
      <c r="AR168" s="898"/>
      <c r="AS168" s="898"/>
      <c r="AT168" s="898"/>
      <c r="AU168" s="898"/>
      <c r="AV168" s="898"/>
      <c r="AW168" s="898"/>
      <c r="AX168" s="898"/>
      <c r="AY168" s="898"/>
      <c r="AZ168" s="898"/>
      <c r="BA168" s="898"/>
      <c r="BB168" s="898"/>
      <c r="BC168" s="898"/>
      <c r="BD168" s="898"/>
      <c r="BE168" s="898"/>
      <c r="BF168" s="898"/>
      <c r="BG168" s="898"/>
      <c r="BH168" s="898"/>
      <c r="BI168" s="898"/>
      <c r="BJ168" s="898"/>
      <c r="BK168" s="898"/>
      <c r="BL168" s="898"/>
      <c r="BM168" s="898"/>
      <c r="BN168" s="898"/>
      <c r="BO168" s="898"/>
      <c r="BP168" s="898"/>
      <c r="BQ168" s="19">
        <f t="shared" ca="1" si="15"/>
        <v>0</v>
      </c>
      <c r="BR168" s="27"/>
    </row>
    <row r="169" spans="1:74" ht="26.4" hidden="1" customHeight="1" x14ac:dyDescent="0.25">
      <c r="A169" s="544">
        <f ca="1">SUBTOTAL(9,$BQ$9:BQ169)</f>
        <v>66</v>
      </c>
      <c r="B169" s="545" t="s">
        <v>1460</v>
      </c>
      <c r="C169" s="896" t="str">
        <f ca="1">IF(Z169&lt;&gt;0,C157,"")</f>
        <v/>
      </c>
      <c r="D169" s="896"/>
      <c r="E169" s="896"/>
      <c r="F169" s="896"/>
      <c r="G169" s="896"/>
      <c r="H169" s="896"/>
      <c r="I169" s="896"/>
      <c r="J169" s="896"/>
      <c r="K169" s="896"/>
      <c r="L169" s="896"/>
      <c r="M169" s="896"/>
      <c r="N169" s="896"/>
      <c r="O169" s="896"/>
      <c r="P169" s="896"/>
      <c r="Q169" s="896"/>
      <c r="R169" s="896"/>
      <c r="S169" s="896"/>
      <c r="T169" s="896"/>
      <c r="U169" s="896"/>
      <c r="V169" s="896"/>
      <c r="W169" s="896"/>
      <c r="X169" s="896"/>
      <c r="Y169" s="896"/>
      <c r="Z169" s="896">
        <f ca="1">IFERROR(IF(SEARCH("ГНБ",B155,1)=0,0,1),0)</f>
        <v>0</v>
      </c>
      <c r="AA169" s="896"/>
      <c r="AB169" s="896"/>
      <c r="AC169" s="896"/>
      <c r="AD169" s="896"/>
      <c r="AE169" s="896"/>
      <c r="AF169" s="896"/>
      <c r="AG169" s="896"/>
      <c r="AH169" s="896"/>
      <c r="AI169" s="896"/>
      <c r="AJ169" s="896"/>
      <c r="AK169" s="896"/>
      <c r="AL169" s="896"/>
      <c r="AM169" s="896"/>
      <c r="AN169" s="896"/>
      <c r="AO169" s="896"/>
      <c r="AP169" s="896"/>
      <c r="AQ169" s="898"/>
      <c r="AR169" s="898"/>
      <c r="AS169" s="898"/>
      <c r="AT169" s="898"/>
      <c r="AU169" s="898"/>
      <c r="AV169" s="898"/>
      <c r="AW169" s="898"/>
      <c r="AX169" s="898"/>
      <c r="AY169" s="898"/>
      <c r="AZ169" s="898"/>
      <c r="BA169" s="898"/>
      <c r="BB169" s="898"/>
      <c r="BC169" s="898"/>
      <c r="BD169" s="898"/>
      <c r="BE169" s="898"/>
      <c r="BF169" s="898"/>
      <c r="BG169" s="898"/>
      <c r="BH169" s="898"/>
      <c r="BI169" s="898"/>
      <c r="BJ169" s="898"/>
      <c r="BK169" s="898"/>
      <c r="BL169" s="898"/>
      <c r="BM169" s="898"/>
      <c r="BN169" s="898"/>
      <c r="BO169" s="898"/>
      <c r="BP169" s="898"/>
      <c r="BQ169" s="19">
        <f t="shared" ca="1" si="15"/>
        <v>0</v>
      </c>
      <c r="BR169" s="27"/>
    </row>
    <row r="170" spans="1:74" ht="26.4" x14ac:dyDescent="0.25">
      <c r="A170" s="544">
        <f ca="1">SUBTOTAL(9,$BQ$9:BQ170)</f>
        <v>67</v>
      </c>
      <c r="B170" s="545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'Огрунтовка и окраска сварных соединений'</v>
      </c>
      <c r="C170" s="896" t="str">
        <f ca="1">CONCATENATE("№",VLOOKUP(BS170,'АКТЫ скрытых работ'!A:O,2,FALSE))</f>
        <v>№4-КЗ_КК</v>
      </c>
      <c r="D170" s="896"/>
      <c r="E170" s="896"/>
      <c r="F170" s="896"/>
      <c r="G170" s="896"/>
      <c r="H170" s="896"/>
      <c r="I170" s="896"/>
      <c r="J170" s="896"/>
      <c r="K170" s="896"/>
      <c r="L170" s="896"/>
      <c r="M170" s="896"/>
      <c r="N170" s="896"/>
      <c r="O170" s="896"/>
      <c r="P170" s="896"/>
      <c r="Q170" s="896"/>
      <c r="R170" s="896"/>
      <c r="S170" s="896"/>
      <c r="T170" s="896"/>
      <c r="U170" s="896"/>
      <c r="V170" s="896"/>
      <c r="W170" s="896"/>
      <c r="X170" s="896"/>
      <c r="Y170" s="896"/>
      <c r="Z170" s="896">
        <f ca="1">IF(BS170="АООК_",0,1)</f>
        <v>1</v>
      </c>
      <c r="AA170" s="896"/>
      <c r="AB170" s="896"/>
      <c r="AC170" s="896"/>
      <c r="AD170" s="896"/>
      <c r="AE170" s="896"/>
      <c r="AF170" s="896"/>
      <c r="AG170" s="896"/>
      <c r="AH170" s="896"/>
      <c r="AI170" s="896"/>
      <c r="AJ170" s="896"/>
      <c r="AK170" s="896"/>
      <c r="AL170" s="896"/>
      <c r="AM170" s="896"/>
      <c r="AN170" s="896"/>
      <c r="AO170" s="896"/>
      <c r="AP170" s="896"/>
      <c r="AQ170" s="898"/>
      <c r="AR170" s="898"/>
      <c r="AS170" s="898"/>
      <c r="AT170" s="898"/>
      <c r="AU170" s="898"/>
      <c r="AV170" s="898"/>
      <c r="AW170" s="898"/>
      <c r="AX170" s="898"/>
      <c r="AY170" s="898"/>
      <c r="AZ170" s="898"/>
      <c r="BA170" s="898"/>
      <c r="BB170" s="898"/>
      <c r="BC170" s="898"/>
      <c r="BD170" s="898"/>
      <c r="BE170" s="898"/>
      <c r="BF170" s="898"/>
      <c r="BG170" s="898"/>
      <c r="BH170" s="898"/>
      <c r="BI170" s="898"/>
      <c r="BJ170" s="898"/>
      <c r="BK170" s="898"/>
      <c r="BL170" s="898"/>
      <c r="BM170" s="898"/>
      <c r="BN170" s="898"/>
      <c r="BO170" s="898"/>
      <c r="BP170" s="898"/>
      <c r="BQ170" s="19">
        <f t="shared" ca="1" si="15"/>
        <v>1</v>
      </c>
      <c r="BR170" s="852"/>
      <c r="BS170" s="587" t="str">
        <f ca="1">IF(INDIRECT("'АКТЫ скрытых работ'!R"&amp;BU170&amp;"C1",0)=CONCATENATE("АОСР_",BT170),CONCATENATE("АОСР_",BT170),CONCATENATE("АООК_",BT170))</f>
        <v>АОСР_7</v>
      </c>
      <c r="BT170" s="587">
        <v>7</v>
      </c>
      <c r="BU170" s="588">
        <f>BT170+1</f>
        <v>8</v>
      </c>
    </row>
    <row r="171" spans="1:74" ht="26.4" x14ac:dyDescent="0.25">
      <c r="A171" s="544">
        <f ca="1">SUBTOTAL(9,$BQ$9:BQ171)</f>
        <v>68</v>
      </c>
      <c r="B171" s="547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№1 Монтаж контура заземления КК-0,4кВ</v>
      </c>
      <c r="C171" s="916" t="str">
        <f ca="1">IF(B171="Контрольно-исполнительная съемка","б/н",MID(B171,SEARCH("№",B171,1),SEARCH(" ",B171,SEARCH("№",B171,1))-SEARCH("№",B171,1)))</f>
        <v>№1</v>
      </c>
      <c r="D171" s="917"/>
      <c r="E171" s="917"/>
      <c r="F171" s="917"/>
      <c r="G171" s="917"/>
      <c r="H171" s="917"/>
      <c r="I171" s="917"/>
      <c r="J171" s="917"/>
      <c r="K171" s="917"/>
      <c r="L171" s="917"/>
      <c r="M171" s="917"/>
      <c r="N171" s="917"/>
      <c r="O171" s="917"/>
      <c r="P171" s="917"/>
      <c r="Q171" s="917"/>
      <c r="R171" s="917"/>
      <c r="S171" s="917"/>
      <c r="T171" s="917"/>
      <c r="U171" s="917"/>
      <c r="V171" s="917"/>
      <c r="W171" s="917"/>
      <c r="X171" s="917"/>
      <c r="Y171" s="918"/>
      <c r="Z171" s="896">
        <f ca="1">IFERROR(IF(OR(IFERROR(B171,0)=0,B171="-"),0,1),0)</f>
        <v>1</v>
      </c>
      <c r="AA171" s="896"/>
      <c r="AB171" s="896"/>
      <c r="AC171" s="896"/>
      <c r="AD171" s="896"/>
      <c r="AE171" s="896"/>
      <c r="AF171" s="896"/>
      <c r="AG171" s="896"/>
      <c r="AH171" s="896"/>
      <c r="AI171" s="896"/>
      <c r="AJ171" s="896"/>
      <c r="AK171" s="896"/>
      <c r="AL171" s="896"/>
      <c r="AM171" s="896"/>
      <c r="AN171" s="896"/>
      <c r="AO171" s="896"/>
      <c r="AP171" s="896"/>
      <c r="AQ171" s="898"/>
      <c r="AR171" s="898"/>
      <c r="AS171" s="898"/>
      <c r="AT171" s="898"/>
      <c r="AU171" s="898"/>
      <c r="AV171" s="898"/>
      <c r="AW171" s="898"/>
      <c r="AX171" s="898"/>
      <c r="AY171" s="898"/>
      <c r="AZ171" s="898"/>
      <c r="BA171" s="898"/>
      <c r="BB171" s="898"/>
      <c r="BC171" s="898"/>
      <c r="BD171" s="898"/>
      <c r="BE171" s="898"/>
      <c r="BF171" s="898"/>
      <c r="BG171" s="898"/>
      <c r="BH171" s="898"/>
      <c r="BI171" s="898"/>
      <c r="BJ171" s="898"/>
      <c r="BK171" s="898"/>
      <c r="BL171" s="898"/>
      <c r="BM171" s="898"/>
      <c r="BN171" s="898"/>
      <c r="BO171" s="898"/>
      <c r="BP171" s="898"/>
      <c r="BQ171" s="19">
        <f t="shared" ca="1" si="15"/>
        <v>1</v>
      </c>
      <c r="BR171" s="852"/>
    </row>
    <row r="172" spans="1:74" ht="25.5" hidden="1" customHeight="1" x14ac:dyDescent="0.25">
      <c r="A172" s="544">
        <f ca="1">SUBTOTAL(9,$BQ$9:BQ172)</f>
        <v>68</v>
      </c>
      <c r="B172" s="545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/>
      </c>
      <c r="C172" s="916" t="str">
        <f ca="1">IFERROR(IF(B172="Контрольно-исполнительная съемка","б/н",MID(B172,SEARCH("№",B172,1),SEARCH(" ",B172,SEARCH("№",B172,1))-SEARCH("№",B172,1))),"")</f>
        <v/>
      </c>
      <c r="D172" s="917"/>
      <c r="E172" s="917"/>
      <c r="F172" s="917"/>
      <c r="G172" s="917"/>
      <c r="H172" s="917"/>
      <c r="I172" s="917"/>
      <c r="J172" s="917"/>
      <c r="K172" s="917"/>
      <c r="L172" s="917"/>
      <c r="M172" s="917"/>
      <c r="N172" s="917"/>
      <c r="O172" s="917"/>
      <c r="P172" s="917"/>
      <c r="Q172" s="917"/>
      <c r="R172" s="917"/>
      <c r="S172" s="917"/>
      <c r="T172" s="917"/>
      <c r="U172" s="917"/>
      <c r="V172" s="917"/>
      <c r="W172" s="917"/>
      <c r="X172" s="917"/>
      <c r="Y172" s="918"/>
      <c r="Z172" s="896">
        <f ca="1">IFERROR(IF(OR(IFERROR(B172,0)=0,B172=""),0,1),0)</f>
        <v>0</v>
      </c>
      <c r="AA172" s="896"/>
      <c r="AB172" s="896"/>
      <c r="AC172" s="896"/>
      <c r="AD172" s="896"/>
      <c r="AE172" s="896"/>
      <c r="AF172" s="896"/>
      <c r="AG172" s="896"/>
      <c r="AH172" s="896"/>
      <c r="AI172" s="896"/>
      <c r="AJ172" s="896"/>
      <c r="AK172" s="896"/>
      <c r="AL172" s="896"/>
      <c r="AM172" s="896"/>
      <c r="AN172" s="896"/>
      <c r="AO172" s="896"/>
      <c r="AP172" s="896"/>
      <c r="AQ172" s="898"/>
      <c r="AR172" s="898"/>
      <c r="AS172" s="898"/>
      <c r="AT172" s="898"/>
      <c r="AU172" s="898"/>
      <c r="AV172" s="898"/>
      <c r="AW172" s="898"/>
      <c r="AX172" s="898"/>
      <c r="AY172" s="898"/>
      <c r="AZ172" s="898"/>
      <c r="BA172" s="898"/>
      <c r="BB172" s="898"/>
      <c r="BC172" s="898"/>
      <c r="BD172" s="898"/>
      <c r="BE172" s="898"/>
      <c r="BF172" s="898"/>
      <c r="BG172" s="898"/>
      <c r="BH172" s="898"/>
      <c r="BI172" s="898"/>
      <c r="BJ172" s="898"/>
      <c r="BK172" s="898"/>
      <c r="BL172" s="898"/>
      <c r="BM172" s="898"/>
      <c r="BN172" s="898"/>
      <c r="BO172" s="898"/>
      <c r="BP172" s="898"/>
      <c r="BQ172" s="19">
        <f t="shared" ca="1" si="15"/>
        <v>0</v>
      </c>
      <c r="BR172" s="852"/>
    </row>
    <row r="173" spans="1:74" ht="26.4" hidden="1" customHeight="1" x14ac:dyDescent="0.25">
      <c r="A173" s="544">
        <f ca="1">SUBTOTAL(9,$BQ$9:BQ173)</f>
        <v>68</v>
      </c>
      <c r="B173" s="545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/>
      </c>
      <c r="C173" s="916" t="e">
        <f t="shared" ref="C173:C174" ca="1" si="20">IF(B173="Контрольно-исполнительная съемка","б/н",MID(B173,SEARCH("№",B173,1),SEARCH(" ",B173,SEARCH("№",B173,1))-SEARCH("№",B173,1)))</f>
        <v>#VALUE!</v>
      </c>
      <c r="D173" s="917"/>
      <c r="E173" s="917"/>
      <c r="F173" s="917"/>
      <c r="G173" s="917"/>
      <c r="H173" s="917"/>
      <c r="I173" s="917"/>
      <c r="J173" s="917"/>
      <c r="K173" s="917"/>
      <c r="L173" s="917"/>
      <c r="M173" s="917"/>
      <c r="N173" s="917"/>
      <c r="O173" s="917"/>
      <c r="P173" s="917"/>
      <c r="Q173" s="917"/>
      <c r="R173" s="917"/>
      <c r="S173" s="917"/>
      <c r="T173" s="917"/>
      <c r="U173" s="917"/>
      <c r="V173" s="917"/>
      <c r="W173" s="917"/>
      <c r="X173" s="917"/>
      <c r="Y173" s="918"/>
      <c r="Z173" s="896">
        <f ca="1">IFERROR(IF(OR(IFERROR(B173,0)=0,B173=""),0,1),0)</f>
        <v>0</v>
      </c>
      <c r="AA173" s="896"/>
      <c r="AB173" s="896"/>
      <c r="AC173" s="896"/>
      <c r="AD173" s="896"/>
      <c r="AE173" s="896"/>
      <c r="AF173" s="896"/>
      <c r="AG173" s="896"/>
      <c r="AH173" s="896"/>
      <c r="AI173" s="896"/>
      <c r="AJ173" s="896"/>
      <c r="AK173" s="896"/>
      <c r="AL173" s="896"/>
      <c r="AM173" s="896"/>
      <c r="AN173" s="896"/>
      <c r="AO173" s="896"/>
      <c r="AP173" s="896"/>
      <c r="AQ173" s="898"/>
      <c r="AR173" s="898"/>
      <c r="AS173" s="898"/>
      <c r="AT173" s="898"/>
      <c r="AU173" s="898"/>
      <c r="AV173" s="898"/>
      <c r="AW173" s="898"/>
      <c r="AX173" s="898"/>
      <c r="AY173" s="898"/>
      <c r="AZ173" s="898"/>
      <c r="BA173" s="898"/>
      <c r="BB173" s="898"/>
      <c r="BC173" s="898"/>
      <c r="BD173" s="898"/>
      <c r="BE173" s="898"/>
      <c r="BF173" s="898"/>
      <c r="BG173" s="898"/>
      <c r="BH173" s="898"/>
      <c r="BI173" s="898"/>
      <c r="BJ173" s="898"/>
      <c r="BK173" s="898"/>
      <c r="BL173" s="898"/>
      <c r="BM173" s="898"/>
      <c r="BN173" s="898"/>
      <c r="BO173" s="898"/>
      <c r="BP173" s="898"/>
      <c r="BQ173" s="19">
        <f t="shared" ca="1" si="15"/>
        <v>0</v>
      </c>
      <c r="BR173" s="852"/>
      <c r="BV173" s="19" t="str">
        <f>MID(BV157,1,LEN(BV157))</f>
        <v/>
      </c>
    </row>
    <row r="174" spans="1:74" ht="26.4" hidden="1" customHeight="1" x14ac:dyDescent="0.25">
      <c r="A174" s="544">
        <f ca="1">SUBTOTAL(9,$BQ$9:BQ174)</f>
        <v>68</v>
      </c>
      <c r="B174" s="545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916" t="e">
        <f t="shared" ca="1" si="20"/>
        <v>#VALUE!</v>
      </c>
      <c r="D174" s="917"/>
      <c r="E174" s="917"/>
      <c r="F174" s="917"/>
      <c r="G174" s="917"/>
      <c r="H174" s="917"/>
      <c r="I174" s="917"/>
      <c r="J174" s="917"/>
      <c r="K174" s="917"/>
      <c r="L174" s="917"/>
      <c r="M174" s="917"/>
      <c r="N174" s="917"/>
      <c r="O174" s="917"/>
      <c r="P174" s="917"/>
      <c r="Q174" s="917"/>
      <c r="R174" s="917"/>
      <c r="S174" s="917"/>
      <c r="T174" s="917"/>
      <c r="U174" s="917"/>
      <c r="V174" s="917"/>
      <c r="W174" s="917"/>
      <c r="X174" s="917"/>
      <c r="Y174" s="918"/>
      <c r="Z174" s="896">
        <f ca="1">IFERROR(IF(OR(IFERROR(B174,0)=0,B174=""),0,1),0)</f>
        <v>0</v>
      </c>
      <c r="AA174" s="896"/>
      <c r="AB174" s="896"/>
      <c r="AC174" s="896"/>
      <c r="AD174" s="896"/>
      <c r="AE174" s="896"/>
      <c r="AF174" s="896"/>
      <c r="AG174" s="896"/>
      <c r="AH174" s="896"/>
      <c r="AI174" s="896"/>
      <c r="AJ174" s="896"/>
      <c r="AK174" s="896"/>
      <c r="AL174" s="896"/>
      <c r="AM174" s="896"/>
      <c r="AN174" s="896"/>
      <c r="AO174" s="896"/>
      <c r="AP174" s="896"/>
      <c r="AQ174" s="898"/>
      <c r="AR174" s="898"/>
      <c r="AS174" s="898"/>
      <c r="AT174" s="898"/>
      <c r="AU174" s="898"/>
      <c r="AV174" s="898"/>
      <c r="AW174" s="898"/>
      <c r="AX174" s="898"/>
      <c r="AY174" s="898"/>
      <c r="AZ174" s="898"/>
      <c r="BA174" s="898"/>
      <c r="BB174" s="898"/>
      <c r="BC174" s="898"/>
      <c r="BD174" s="898"/>
      <c r="BE174" s="898"/>
      <c r="BF174" s="898"/>
      <c r="BG174" s="898"/>
      <c r="BH174" s="898"/>
      <c r="BI174" s="898"/>
      <c r="BJ174" s="898"/>
      <c r="BK174" s="898"/>
      <c r="BL174" s="898"/>
      <c r="BM174" s="898"/>
      <c r="BN174" s="898"/>
      <c r="BO174" s="898"/>
      <c r="BP174" s="898"/>
      <c r="BQ174" s="19">
        <f t="shared" ref="BQ174:BQ237" ca="1" si="21">IF(Z174&gt;0,1,0)</f>
        <v>0</v>
      </c>
      <c r="BR174" s="852"/>
    </row>
    <row r="175" spans="1:74" ht="26.4" x14ac:dyDescent="0.25">
      <c r="A175" s="544">
        <f ca="1">SUBTOTAL(9,$BQ$9:BQ175)</f>
        <v>69</v>
      </c>
      <c r="B175" s="545" t="str">
        <f ca="1">VLOOKUP(BS170,'АКТЫ скрытых работ'!A:O,14,FALSE)</f>
        <v>Отказное письмо исх. №60-12/2020 от 12.05.2020 ООО "Биквест-Центр"</v>
      </c>
      <c r="C175" s="896" t="str">
        <f ca="1">IF(B175&lt;&gt;"-","б/н","")</f>
        <v>б/н</v>
      </c>
      <c r="D175" s="896"/>
      <c r="E175" s="896"/>
      <c r="F175" s="896"/>
      <c r="G175" s="896"/>
      <c r="H175" s="896"/>
      <c r="I175" s="896"/>
      <c r="J175" s="896"/>
      <c r="K175" s="896"/>
      <c r="L175" s="896"/>
      <c r="M175" s="896"/>
      <c r="N175" s="896"/>
      <c r="O175" s="896"/>
      <c r="P175" s="896"/>
      <c r="Q175" s="896"/>
      <c r="R175" s="896"/>
      <c r="S175" s="896"/>
      <c r="T175" s="896"/>
      <c r="U175" s="896"/>
      <c r="V175" s="896"/>
      <c r="W175" s="896"/>
      <c r="X175" s="896"/>
      <c r="Y175" s="896"/>
      <c r="Z175" s="896" t="str">
        <f ca="1">IFERROR(IF(OR(IFERROR(B175,0)=0,B175="-"),0,"1 компл"),0)</f>
        <v>1 компл</v>
      </c>
      <c r="AA175" s="896"/>
      <c r="AB175" s="896"/>
      <c r="AC175" s="896"/>
      <c r="AD175" s="896"/>
      <c r="AE175" s="896"/>
      <c r="AF175" s="896"/>
      <c r="AG175" s="896"/>
      <c r="AH175" s="896"/>
      <c r="AI175" s="896"/>
      <c r="AJ175" s="896"/>
      <c r="AK175" s="896"/>
      <c r="AL175" s="896"/>
      <c r="AM175" s="896"/>
      <c r="AN175" s="896"/>
      <c r="AO175" s="896"/>
      <c r="AP175" s="896"/>
      <c r="AQ175" s="898"/>
      <c r="AR175" s="898"/>
      <c r="AS175" s="898"/>
      <c r="AT175" s="898"/>
      <c r="AU175" s="898"/>
      <c r="AV175" s="898"/>
      <c r="AW175" s="898"/>
      <c r="AX175" s="898"/>
      <c r="AY175" s="898"/>
      <c r="AZ175" s="898"/>
      <c r="BA175" s="898"/>
      <c r="BB175" s="898"/>
      <c r="BC175" s="898"/>
      <c r="BD175" s="898"/>
      <c r="BE175" s="898"/>
      <c r="BF175" s="898"/>
      <c r="BG175" s="898"/>
      <c r="BH175" s="898"/>
      <c r="BI175" s="898"/>
      <c r="BJ175" s="898"/>
      <c r="BK175" s="898"/>
      <c r="BL175" s="898"/>
      <c r="BM175" s="898"/>
      <c r="BN175" s="898"/>
      <c r="BO175" s="898"/>
      <c r="BP175" s="898"/>
      <c r="BQ175" s="19">
        <f t="shared" ca="1" si="21"/>
        <v>1</v>
      </c>
      <c r="BR175" s="852"/>
    </row>
    <row r="176" spans="1:74" ht="13.8" hidden="1" customHeight="1" x14ac:dyDescent="0.25">
      <c r="A176" s="544">
        <f ca="1">SUBTOTAL(9,$BQ$9:BQ176)</f>
        <v>69</v>
      </c>
      <c r="B176" s="545" t="s">
        <v>1452</v>
      </c>
      <c r="C176" s="896" t="str">
        <f ca="1">IF(Z176&lt;&gt;0,C172,"")</f>
        <v/>
      </c>
      <c r="D176" s="896"/>
      <c r="E176" s="896"/>
      <c r="F176" s="896"/>
      <c r="G176" s="896"/>
      <c r="H176" s="896"/>
      <c r="I176" s="896"/>
      <c r="J176" s="896"/>
      <c r="K176" s="896"/>
      <c r="L176" s="896"/>
      <c r="M176" s="896"/>
      <c r="N176" s="896"/>
      <c r="O176" s="896"/>
      <c r="P176" s="896"/>
      <c r="Q176" s="896"/>
      <c r="R176" s="896"/>
      <c r="S176" s="896"/>
      <c r="T176" s="896"/>
      <c r="U176" s="896"/>
      <c r="V176" s="896"/>
      <c r="W176" s="896"/>
      <c r="X176" s="896"/>
      <c r="Y176" s="896"/>
      <c r="Z176" s="896">
        <f ca="1">IFERROR(IF(SEARCH("ГНБ",B170,1)=0,0,1),0)</f>
        <v>0</v>
      </c>
      <c r="AA176" s="896"/>
      <c r="AB176" s="896"/>
      <c r="AC176" s="896"/>
      <c r="AD176" s="896"/>
      <c r="AE176" s="896"/>
      <c r="AF176" s="896"/>
      <c r="AG176" s="896"/>
      <c r="AH176" s="896"/>
      <c r="AI176" s="896"/>
      <c r="AJ176" s="896"/>
      <c r="AK176" s="896"/>
      <c r="AL176" s="896"/>
      <c r="AM176" s="896"/>
      <c r="AN176" s="896"/>
      <c r="AO176" s="896"/>
      <c r="AP176" s="896"/>
      <c r="AQ176" s="898"/>
      <c r="AR176" s="898"/>
      <c r="AS176" s="898"/>
      <c r="AT176" s="898"/>
      <c r="AU176" s="898"/>
      <c r="AV176" s="898"/>
      <c r="AW176" s="898"/>
      <c r="AX176" s="898"/>
      <c r="AY176" s="898"/>
      <c r="AZ176" s="898"/>
      <c r="BA176" s="898"/>
      <c r="BB176" s="898"/>
      <c r="BC176" s="898"/>
      <c r="BD176" s="898"/>
      <c r="BE176" s="898"/>
      <c r="BF176" s="898"/>
      <c r="BG176" s="898"/>
      <c r="BH176" s="898"/>
      <c r="BI176" s="898"/>
      <c r="BJ176" s="898"/>
      <c r="BK176" s="898"/>
      <c r="BL176" s="898"/>
      <c r="BM176" s="898"/>
      <c r="BN176" s="898"/>
      <c r="BO176" s="898"/>
      <c r="BP176" s="898"/>
      <c r="BQ176" s="19">
        <f t="shared" ca="1" si="21"/>
        <v>0</v>
      </c>
      <c r="BR176" s="27"/>
    </row>
    <row r="177" spans="1:74" ht="13.8" hidden="1" customHeight="1" x14ac:dyDescent="0.25">
      <c r="A177" s="544">
        <f ca="1">SUBTOTAL(9,$BQ$9:BQ177)</f>
        <v>69</v>
      </c>
      <c r="B177" s="545" t="s">
        <v>1453</v>
      </c>
      <c r="C177" s="896" t="str">
        <f ca="1">IF(Z177&lt;&gt;0,C172,"")</f>
        <v/>
      </c>
      <c r="D177" s="896"/>
      <c r="E177" s="896"/>
      <c r="F177" s="896"/>
      <c r="G177" s="896"/>
      <c r="H177" s="896"/>
      <c r="I177" s="896"/>
      <c r="J177" s="896"/>
      <c r="K177" s="896"/>
      <c r="L177" s="896"/>
      <c r="M177" s="896"/>
      <c r="N177" s="896"/>
      <c r="O177" s="896"/>
      <c r="P177" s="896"/>
      <c r="Q177" s="896"/>
      <c r="R177" s="896"/>
      <c r="S177" s="896"/>
      <c r="T177" s="896"/>
      <c r="U177" s="896"/>
      <c r="V177" s="896"/>
      <c r="W177" s="896"/>
      <c r="X177" s="896"/>
      <c r="Y177" s="896"/>
      <c r="Z177" s="896">
        <f ca="1">IFERROR(IF(SEARCH("ГНБ",B170,1)=0,0,1),0)</f>
        <v>0</v>
      </c>
      <c r="AA177" s="896"/>
      <c r="AB177" s="896"/>
      <c r="AC177" s="896"/>
      <c r="AD177" s="896"/>
      <c r="AE177" s="896"/>
      <c r="AF177" s="896"/>
      <c r="AG177" s="896"/>
      <c r="AH177" s="896"/>
      <c r="AI177" s="896"/>
      <c r="AJ177" s="896"/>
      <c r="AK177" s="896"/>
      <c r="AL177" s="896"/>
      <c r="AM177" s="896"/>
      <c r="AN177" s="896"/>
      <c r="AO177" s="896"/>
      <c r="AP177" s="896"/>
      <c r="AQ177" s="898"/>
      <c r="AR177" s="898"/>
      <c r="AS177" s="898"/>
      <c r="AT177" s="898"/>
      <c r="AU177" s="898"/>
      <c r="AV177" s="898"/>
      <c r="AW177" s="898"/>
      <c r="AX177" s="898"/>
      <c r="AY177" s="898"/>
      <c r="AZ177" s="898"/>
      <c r="BA177" s="898"/>
      <c r="BB177" s="898"/>
      <c r="BC177" s="898"/>
      <c r="BD177" s="898"/>
      <c r="BE177" s="898"/>
      <c r="BF177" s="898"/>
      <c r="BG177" s="898"/>
      <c r="BH177" s="898"/>
      <c r="BI177" s="898"/>
      <c r="BJ177" s="898"/>
      <c r="BK177" s="898"/>
      <c r="BL177" s="898"/>
      <c r="BM177" s="898"/>
      <c r="BN177" s="898"/>
      <c r="BO177" s="898"/>
      <c r="BP177" s="898"/>
      <c r="BQ177" s="19">
        <f t="shared" ca="1" si="21"/>
        <v>0</v>
      </c>
      <c r="BR177" s="27"/>
    </row>
    <row r="178" spans="1:74" ht="13.8" hidden="1" customHeight="1" x14ac:dyDescent="0.25">
      <c r="A178" s="544">
        <f ca="1">SUBTOTAL(9,$BQ$9:BQ178)</f>
        <v>69</v>
      </c>
      <c r="B178" s="545" t="s">
        <v>1454</v>
      </c>
      <c r="C178" s="896" t="str">
        <f ca="1">IF(Z178&lt;&gt;0,C172,"")</f>
        <v/>
      </c>
      <c r="D178" s="896"/>
      <c r="E178" s="896"/>
      <c r="F178" s="896"/>
      <c r="G178" s="896"/>
      <c r="H178" s="896"/>
      <c r="I178" s="896"/>
      <c r="J178" s="896"/>
      <c r="K178" s="896"/>
      <c r="L178" s="896"/>
      <c r="M178" s="896"/>
      <c r="N178" s="896"/>
      <c r="O178" s="896"/>
      <c r="P178" s="896"/>
      <c r="Q178" s="896"/>
      <c r="R178" s="896"/>
      <c r="S178" s="896"/>
      <c r="T178" s="896"/>
      <c r="U178" s="896"/>
      <c r="V178" s="896"/>
      <c r="W178" s="896"/>
      <c r="X178" s="896"/>
      <c r="Y178" s="896"/>
      <c r="Z178" s="896">
        <f ca="1">IFERROR(IF(SEARCH("ГНБ",B170,1)=0,0,1),0)</f>
        <v>0</v>
      </c>
      <c r="AA178" s="896"/>
      <c r="AB178" s="896"/>
      <c r="AC178" s="896"/>
      <c r="AD178" s="896"/>
      <c r="AE178" s="896"/>
      <c r="AF178" s="896"/>
      <c r="AG178" s="896"/>
      <c r="AH178" s="896"/>
      <c r="AI178" s="896"/>
      <c r="AJ178" s="896"/>
      <c r="AK178" s="896"/>
      <c r="AL178" s="896"/>
      <c r="AM178" s="896"/>
      <c r="AN178" s="896"/>
      <c r="AO178" s="896"/>
      <c r="AP178" s="896"/>
      <c r="AQ178" s="898"/>
      <c r="AR178" s="898"/>
      <c r="AS178" s="898"/>
      <c r="AT178" s="898"/>
      <c r="AU178" s="898"/>
      <c r="AV178" s="898"/>
      <c r="AW178" s="898"/>
      <c r="AX178" s="898"/>
      <c r="AY178" s="898"/>
      <c r="AZ178" s="898"/>
      <c r="BA178" s="898"/>
      <c r="BB178" s="898"/>
      <c r="BC178" s="898"/>
      <c r="BD178" s="898"/>
      <c r="BE178" s="898"/>
      <c r="BF178" s="898"/>
      <c r="BG178" s="898"/>
      <c r="BH178" s="898"/>
      <c r="BI178" s="898"/>
      <c r="BJ178" s="898"/>
      <c r="BK178" s="898"/>
      <c r="BL178" s="898"/>
      <c r="BM178" s="898"/>
      <c r="BN178" s="898"/>
      <c r="BO178" s="898"/>
      <c r="BP178" s="898"/>
      <c r="BQ178" s="19">
        <f t="shared" ca="1" si="21"/>
        <v>0</v>
      </c>
      <c r="BR178" s="27"/>
    </row>
    <row r="179" spans="1:74" ht="13.8" hidden="1" customHeight="1" x14ac:dyDescent="0.25">
      <c r="A179" s="544">
        <f ca="1">SUBTOTAL(9,$BQ$9:BQ179)</f>
        <v>69</v>
      </c>
      <c r="B179" s="545" t="s">
        <v>1455</v>
      </c>
      <c r="C179" s="896" t="str">
        <f ca="1">IF(Z179&lt;&gt;0,C172,"")</f>
        <v/>
      </c>
      <c r="D179" s="896"/>
      <c r="E179" s="896"/>
      <c r="F179" s="896"/>
      <c r="G179" s="896"/>
      <c r="H179" s="896"/>
      <c r="I179" s="896"/>
      <c r="J179" s="896"/>
      <c r="K179" s="896"/>
      <c r="L179" s="896"/>
      <c r="M179" s="896"/>
      <c r="N179" s="896"/>
      <c r="O179" s="896"/>
      <c r="P179" s="896"/>
      <c r="Q179" s="896"/>
      <c r="R179" s="896"/>
      <c r="S179" s="896"/>
      <c r="T179" s="896"/>
      <c r="U179" s="896"/>
      <c r="V179" s="896"/>
      <c r="W179" s="896"/>
      <c r="X179" s="896"/>
      <c r="Y179" s="896"/>
      <c r="Z179" s="896">
        <f ca="1">IFERROR(IF(SEARCH("ГНБ",B170,1)=0,0,1),0)</f>
        <v>0</v>
      </c>
      <c r="AA179" s="896"/>
      <c r="AB179" s="896"/>
      <c r="AC179" s="896"/>
      <c r="AD179" s="896"/>
      <c r="AE179" s="896"/>
      <c r="AF179" s="896"/>
      <c r="AG179" s="896"/>
      <c r="AH179" s="896"/>
      <c r="AI179" s="896"/>
      <c r="AJ179" s="896"/>
      <c r="AK179" s="896"/>
      <c r="AL179" s="896"/>
      <c r="AM179" s="896"/>
      <c r="AN179" s="896"/>
      <c r="AO179" s="896"/>
      <c r="AP179" s="896"/>
      <c r="AQ179" s="898"/>
      <c r="AR179" s="898"/>
      <c r="AS179" s="898"/>
      <c r="AT179" s="898"/>
      <c r="AU179" s="898"/>
      <c r="AV179" s="898"/>
      <c r="AW179" s="898"/>
      <c r="AX179" s="898"/>
      <c r="AY179" s="898"/>
      <c r="AZ179" s="898"/>
      <c r="BA179" s="898"/>
      <c r="BB179" s="898"/>
      <c r="BC179" s="898"/>
      <c r="BD179" s="898"/>
      <c r="BE179" s="898"/>
      <c r="BF179" s="898"/>
      <c r="BG179" s="898"/>
      <c r="BH179" s="898"/>
      <c r="BI179" s="898"/>
      <c r="BJ179" s="898"/>
      <c r="BK179" s="898"/>
      <c r="BL179" s="898"/>
      <c r="BM179" s="898"/>
      <c r="BN179" s="898"/>
      <c r="BO179" s="898"/>
      <c r="BP179" s="898"/>
      <c r="BQ179" s="19">
        <f t="shared" ca="1" si="21"/>
        <v>0</v>
      </c>
      <c r="BR179" s="27"/>
    </row>
    <row r="180" spans="1:74" ht="13.8" hidden="1" customHeight="1" x14ac:dyDescent="0.25">
      <c r="A180" s="544">
        <f ca="1">SUBTOTAL(9,$BQ$9:BQ180)</f>
        <v>69</v>
      </c>
      <c r="B180" s="545" t="s">
        <v>1456</v>
      </c>
      <c r="C180" s="896" t="str">
        <f ca="1">IF(Z180&lt;&gt;0,C172,"")</f>
        <v/>
      </c>
      <c r="D180" s="896"/>
      <c r="E180" s="896"/>
      <c r="F180" s="896"/>
      <c r="G180" s="896"/>
      <c r="H180" s="896"/>
      <c r="I180" s="896"/>
      <c r="J180" s="896"/>
      <c r="K180" s="896"/>
      <c r="L180" s="896"/>
      <c r="M180" s="896"/>
      <c r="N180" s="896"/>
      <c r="O180" s="896"/>
      <c r="P180" s="896"/>
      <c r="Q180" s="896"/>
      <c r="R180" s="896"/>
      <c r="S180" s="896"/>
      <c r="T180" s="896"/>
      <c r="U180" s="896"/>
      <c r="V180" s="896"/>
      <c r="W180" s="896"/>
      <c r="X180" s="896"/>
      <c r="Y180" s="896"/>
      <c r="Z180" s="896">
        <f ca="1">IFERROR(IF(SEARCH("ГНБ",B170,1)=0,0,1),0)</f>
        <v>0</v>
      </c>
      <c r="AA180" s="896"/>
      <c r="AB180" s="896"/>
      <c r="AC180" s="896"/>
      <c r="AD180" s="896"/>
      <c r="AE180" s="896"/>
      <c r="AF180" s="896"/>
      <c r="AG180" s="896"/>
      <c r="AH180" s="896"/>
      <c r="AI180" s="896"/>
      <c r="AJ180" s="896"/>
      <c r="AK180" s="896"/>
      <c r="AL180" s="896"/>
      <c r="AM180" s="896"/>
      <c r="AN180" s="896"/>
      <c r="AO180" s="896"/>
      <c r="AP180" s="896"/>
      <c r="AQ180" s="898"/>
      <c r="AR180" s="898"/>
      <c r="AS180" s="898"/>
      <c r="AT180" s="898"/>
      <c r="AU180" s="898"/>
      <c r="AV180" s="898"/>
      <c r="AW180" s="898"/>
      <c r="AX180" s="898"/>
      <c r="AY180" s="898"/>
      <c r="AZ180" s="898"/>
      <c r="BA180" s="898"/>
      <c r="BB180" s="898"/>
      <c r="BC180" s="898"/>
      <c r="BD180" s="898"/>
      <c r="BE180" s="898"/>
      <c r="BF180" s="898"/>
      <c r="BG180" s="898"/>
      <c r="BH180" s="898"/>
      <c r="BI180" s="898"/>
      <c r="BJ180" s="898"/>
      <c r="BK180" s="898"/>
      <c r="BL180" s="898"/>
      <c r="BM180" s="898"/>
      <c r="BN180" s="898"/>
      <c r="BO180" s="898"/>
      <c r="BP180" s="898"/>
      <c r="BQ180" s="19">
        <f t="shared" ca="1" si="21"/>
        <v>0</v>
      </c>
      <c r="BR180" s="27"/>
    </row>
    <row r="181" spans="1:74" ht="13.8" hidden="1" customHeight="1" x14ac:dyDescent="0.25">
      <c r="A181" s="544">
        <f ca="1">SUBTOTAL(9,$BQ$9:BQ181)</f>
        <v>69</v>
      </c>
      <c r="B181" s="545" t="s">
        <v>1457</v>
      </c>
      <c r="C181" s="896" t="str">
        <f ca="1">IF(Z181&lt;&gt;0,C172,"")</f>
        <v/>
      </c>
      <c r="D181" s="896"/>
      <c r="E181" s="896"/>
      <c r="F181" s="896"/>
      <c r="G181" s="896"/>
      <c r="H181" s="896"/>
      <c r="I181" s="896"/>
      <c r="J181" s="896"/>
      <c r="K181" s="896"/>
      <c r="L181" s="896"/>
      <c r="M181" s="896"/>
      <c r="N181" s="896"/>
      <c r="O181" s="896"/>
      <c r="P181" s="896"/>
      <c r="Q181" s="896"/>
      <c r="R181" s="896"/>
      <c r="S181" s="896"/>
      <c r="T181" s="896"/>
      <c r="U181" s="896"/>
      <c r="V181" s="896"/>
      <c r="W181" s="896"/>
      <c r="X181" s="896"/>
      <c r="Y181" s="896"/>
      <c r="Z181" s="896">
        <f ca="1">IFERROR(IF(SEARCH("ГНБ",B170,1)=0,0,1),0)</f>
        <v>0</v>
      </c>
      <c r="AA181" s="896"/>
      <c r="AB181" s="896"/>
      <c r="AC181" s="896"/>
      <c r="AD181" s="896"/>
      <c r="AE181" s="896"/>
      <c r="AF181" s="896"/>
      <c r="AG181" s="896"/>
      <c r="AH181" s="896"/>
      <c r="AI181" s="896"/>
      <c r="AJ181" s="896"/>
      <c r="AK181" s="896"/>
      <c r="AL181" s="896"/>
      <c r="AM181" s="896"/>
      <c r="AN181" s="896"/>
      <c r="AO181" s="896"/>
      <c r="AP181" s="896"/>
      <c r="AQ181" s="898"/>
      <c r="AR181" s="898"/>
      <c r="AS181" s="898"/>
      <c r="AT181" s="898"/>
      <c r="AU181" s="898"/>
      <c r="AV181" s="898"/>
      <c r="AW181" s="898"/>
      <c r="AX181" s="898"/>
      <c r="AY181" s="898"/>
      <c r="AZ181" s="898"/>
      <c r="BA181" s="898"/>
      <c r="BB181" s="898"/>
      <c r="BC181" s="898"/>
      <c r="BD181" s="898"/>
      <c r="BE181" s="898"/>
      <c r="BF181" s="898"/>
      <c r="BG181" s="898"/>
      <c r="BH181" s="898"/>
      <c r="BI181" s="898"/>
      <c r="BJ181" s="898"/>
      <c r="BK181" s="898"/>
      <c r="BL181" s="898"/>
      <c r="BM181" s="898"/>
      <c r="BN181" s="898"/>
      <c r="BO181" s="898"/>
      <c r="BP181" s="898"/>
      <c r="BQ181" s="19">
        <f t="shared" ca="1" si="21"/>
        <v>0</v>
      </c>
      <c r="BR181" s="27"/>
    </row>
    <row r="182" spans="1:74" ht="13.8" hidden="1" customHeight="1" x14ac:dyDescent="0.25">
      <c r="A182" s="544">
        <f ca="1">SUBTOTAL(9,$BQ$9:BQ182)</f>
        <v>69</v>
      </c>
      <c r="B182" s="545" t="s">
        <v>1458</v>
      </c>
      <c r="C182" s="896" t="str">
        <f ca="1">IF(Z182&lt;&gt;0,C172,"")</f>
        <v/>
      </c>
      <c r="D182" s="896"/>
      <c r="E182" s="896"/>
      <c r="F182" s="896"/>
      <c r="G182" s="896"/>
      <c r="H182" s="896"/>
      <c r="I182" s="896"/>
      <c r="J182" s="896"/>
      <c r="K182" s="896"/>
      <c r="L182" s="896"/>
      <c r="M182" s="896"/>
      <c r="N182" s="896"/>
      <c r="O182" s="896"/>
      <c r="P182" s="896"/>
      <c r="Q182" s="896"/>
      <c r="R182" s="896"/>
      <c r="S182" s="896"/>
      <c r="T182" s="896"/>
      <c r="U182" s="896"/>
      <c r="V182" s="896"/>
      <c r="W182" s="896"/>
      <c r="X182" s="896"/>
      <c r="Y182" s="896"/>
      <c r="Z182" s="896">
        <f ca="1">IFERROR(IF(SEARCH("ГНБ",B170,1)=0,0,1),0)</f>
        <v>0</v>
      </c>
      <c r="AA182" s="896"/>
      <c r="AB182" s="896"/>
      <c r="AC182" s="896"/>
      <c r="AD182" s="896"/>
      <c r="AE182" s="896"/>
      <c r="AF182" s="896"/>
      <c r="AG182" s="896"/>
      <c r="AH182" s="896"/>
      <c r="AI182" s="896"/>
      <c r="AJ182" s="896"/>
      <c r="AK182" s="896"/>
      <c r="AL182" s="896"/>
      <c r="AM182" s="896"/>
      <c r="AN182" s="896"/>
      <c r="AO182" s="896"/>
      <c r="AP182" s="896"/>
      <c r="AQ182" s="898"/>
      <c r="AR182" s="898"/>
      <c r="AS182" s="898"/>
      <c r="AT182" s="898"/>
      <c r="AU182" s="898"/>
      <c r="AV182" s="898"/>
      <c r="AW182" s="898"/>
      <c r="AX182" s="898"/>
      <c r="AY182" s="898"/>
      <c r="AZ182" s="898"/>
      <c r="BA182" s="898"/>
      <c r="BB182" s="898"/>
      <c r="BC182" s="898"/>
      <c r="BD182" s="898"/>
      <c r="BE182" s="898"/>
      <c r="BF182" s="898"/>
      <c r="BG182" s="898"/>
      <c r="BH182" s="898"/>
      <c r="BI182" s="898"/>
      <c r="BJ182" s="898"/>
      <c r="BK182" s="898"/>
      <c r="BL182" s="898"/>
      <c r="BM182" s="898"/>
      <c r="BN182" s="898"/>
      <c r="BO182" s="898"/>
      <c r="BP182" s="898"/>
      <c r="BQ182" s="19">
        <f t="shared" ca="1" si="21"/>
        <v>0</v>
      </c>
      <c r="BR182" s="27"/>
    </row>
    <row r="183" spans="1:74" ht="26.4" hidden="1" customHeight="1" x14ac:dyDescent="0.25">
      <c r="A183" s="544">
        <f ca="1">SUBTOTAL(9,$BQ$9:BQ183)</f>
        <v>69</v>
      </c>
      <c r="B183" s="545" t="s">
        <v>1459</v>
      </c>
      <c r="C183" s="896" t="str">
        <f ca="1">IF(Z183&lt;&gt;0,C172,"")</f>
        <v/>
      </c>
      <c r="D183" s="896"/>
      <c r="E183" s="896"/>
      <c r="F183" s="896"/>
      <c r="G183" s="896"/>
      <c r="H183" s="896"/>
      <c r="I183" s="896"/>
      <c r="J183" s="896"/>
      <c r="K183" s="896"/>
      <c r="L183" s="896"/>
      <c r="M183" s="896"/>
      <c r="N183" s="896"/>
      <c r="O183" s="896"/>
      <c r="P183" s="896"/>
      <c r="Q183" s="896"/>
      <c r="R183" s="896"/>
      <c r="S183" s="896"/>
      <c r="T183" s="896"/>
      <c r="U183" s="896"/>
      <c r="V183" s="896"/>
      <c r="W183" s="896"/>
      <c r="X183" s="896"/>
      <c r="Y183" s="896"/>
      <c r="Z183" s="896">
        <f ca="1">IFERROR(IF(SEARCH("ГНБ",B170,1)=0,0,1),0)</f>
        <v>0</v>
      </c>
      <c r="AA183" s="896"/>
      <c r="AB183" s="896"/>
      <c r="AC183" s="896"/>
      <c r="AD183" s="896"/>
      <c r="AE183" s="896"/>
      <c r="AF183" s="896"/>
      <c r="AG183" s="896"/>
      <c r="AH183" s="896"/>
      <c r="AI183" s="896"/>
      <c r="AJ183" s="896"/>
      <c r="AK183" s="896"/>
      <c r="AL183" s="896"/>
      <c r="AM183" s="896"/>
      <c r="AN183" s="896"/>
      <c r="AO183" s="896"/>
      <c r="AP183" s="896"/>
      <c r="AQ183" s="898"/>
      <c r="AR183" s="898"/>
      <c r="AS183" s="898"/>
      <c r="AT183" s="898"/>
      <c r="AU183" s="898"/>
      <c r="AV183" s="898"/>
      <c r="AW183" s="898"/>
      <c r="AX183" s="898"/>
      <c r="AY183" s="898"/>
      <c r="AZ183" s="898"/>
      <c r="BA183" s="898"/>
      <c r="BB183" s="898"/>
      <c r="BC183" s="898"/>
      <c r="BD183" s="898"/>
      <c r="BE183" s="898"/>
      <c r="BF183" s="898"/>
      <c r="BG183" s="898"/>
      <c r="BH183" s="898"/>
      <c r="BI183" s="898"/>
      <c r="BJ183" s="898"/>
      <c r="BK183" s="898"/>
      <c r="BL183" s="898"/>
      <c r="BM183" s="898"/>
      <c r="BN183" s="898"/>
      <c r="BO183" s="898"/>
      <c r="BP183" s="898"/>
      <c r="BQ183" s="19">
        <f t="shared" ca="1" si="21"/>
        <v>0</v>
      </c>
      <c r="BR183" s="27"/>
    </row>
    <row r="184" spans="1:74" ht="26.4" hidden="1" customHeight="1" x14ac:dyDescent="0.25">
      <c r="A184" s="544">
        <f ca="1">SUBTOTAL(9,$BQ$9:BQ184)</f>
        <v>69</v>
      </c>
      <c r="B184" s="545" t="s">
        <v>1460</v>
      </c>
      <c r="C184" s="896" t="str">
        <f ca="1">IF(Z184&lt;&gt;0,C172,"")</f>
        <v/>
      </c>
      <c r="D184" s="896"/>
      <c r="E184" s="896"/>
      <c r="F184" s="896"/>
      <c r="G184" s="896"/>
      <c r="H184" s="896"/>
      <c r="I184" s="896"/>
      <c r="J184" s="896"/>
      <c r="K184" s="896"/>
      <c r="L184" s="896"/>
      <c r="M184" s="896"/>
      <c r="N184" s="896"/>
      <c r="O184" s="896"/>
      <c r="P184" s="896"/>
      <c r="Q184" s="896"/>
      <c r="R184" s="896"/>
      <c r="S184" s="896"/>
      <c r="T184" s="896"/>
      <c r="U184" s="896"/>
      <c r="V184" s="896"/>
      <c r="W184" s="896"/>
      <c r="X184" s="896"/>
      <c r="Y184" s="896"/>
      <c r="Z184" s="896">
        <f ca="1">IFERROR(IF(SEARCH("ГНБ",B170,1)=0,0,1),0)</f>
        <v>0</v>
      </c>
      <c r="AA184" s="896"/>
      <c r="AB184" s="896"/>
      <c r="AC184" s="896"/>
      <c r="AD184" s="896"/>
      <c r="AE184" s="896"/>
      <c r="AF184" s="896"/>
      <c r="AG184" s="896"/>
      <c r="AH184" s="896"/>
      <c r="AI184" s="896"/>
      <c r="AJ184" s="896"/>
      <c r="AK184" s="896"/>
      <c r="AL184" s="896"/>
      <c r="AM184" s="896"/>
      <c r="AN184" s="896"/>
      <c r="AO184" s="896"/>
      <c r="AP184" s="896"/>
      <c r="AQ184" s="898"/>
      <c r="AR184" s="898"/>
      <c r="AS184" s="898"/>
      <c r="AT184" s="898"/>
      <c r="AU184" s="898"/>
      <c r="AV184" s="898"/>
      <c r="AW184" s="898"/>
      <c r="AX184" s="898"/>
      <c r="AY184" s="898"/>
      <c r="AZ184" s="898"/>
      <c r="BA184" s="898"/>
      <c r="BB184" s="898"/>
      <c r="BC184" s="898"/>
      <c r="BD184" s="898"/>
      <c r="BE184" s="898"/>
      <c r="BF184" s="898"/>
      <c r="BG184" s="898"/>
      <c r="BH184" s="898"/>
      <c r="BI184" s="898"/>
      <c r="BJ184" s="898"/>
      <c r="BK184" s="898"/>
      <c r="BL184" s="898"/>
      <c r="BM184" s="898"/>
      <c r="BN184" s="898"/>
      <c r="BO184" s="898"/>
      <c r="BP184" s="898"/>
      <c r="BQ184" s="19">
        <f t="shared" ca="1" si="21"/>
        <v>0</v>
      </c>
      <c r="BR184" s="27"/>
    </row>
    <row r="185" spans="1:74" ht="26.4" x14ac:dyDescent="0.25">
      <c r="A185" s="544">
        <f ca="1">SUBTOTAL(9,$BQ$9:BQ185)</f>
        <v>70</v>
      </c>
      <c r="B185" s="545" t="str">
        <f ca="1">IF(BS185&lt;&gt;"",IF(MID(BS185,1,4)="АОСР",CONCATENATE("Акт освидетельствования скрытых работ '",VLOOKUP(BS185,'АКТЫ скрытых работ'!A:O,3,FALSE),"'"),CONCATENATE("Акт освидетельствования ответственных конструкций '",VLOOKUP(BS185,'АКТЫ скрытых работ'!A:O,3,FALSE),"'")),0)</f>
        <v>Акт освидетельствования скрытых работ 'Обратная засыпка траншеи'</v>
      </c>
      <c r="C185" s="896" t="str">
        <f ca="1">CONCATENATE("№",VLOOKUP(BS185,'АКТЫ скрытых работ'!A:O,2,FALSE))</f>
        <v>№5-КЗ_КК</v>
      </c>
      <c r="D185" s="896"/>
      <c r="E185" s="896"/>
      <c r="F185" s="896"/>
      <c r="G185" s="896"/>
      <c r="H185" s="896"/>
      <c r="I185" s="896"/>
      <c r="J185" s="896"/>
      <c r="K185" s="896"/>
      <c r="L185" s="896"/>
      <c r="M185" s="896"/>
      <c r="N185" s="896"/>
      <c r="O185" s="896"/>
      <c r="P185" s="896"/>
      <c r="Q185" s="896"/>
      <c r="R185" s="896"/>
      <c r="S185" s="896"/>
      <c r="T185" s="896"/>
      <c r="U185" s="896"/>
      <c r="V185" s="896"/>
      <c r="W185" s="896"/>
      <c r="X185" s="896"/>
      <c r="Y185" s="896"/>
      <c r="Z185" s="896">
        <f ca="1">IF(BS185="АООК_",0,1)</f>
        <v>1</v>
      </c>
      <c r="AA185" s="896"/>
      <c r="AB185" s="896"/>
      <c r="AC185" s="896"/>
      <c r="AD185" s="896"/>
      <c r="AE185" s="896"/>
      <c r="AF185" s="896"/>
      <c r="AG185" s="896"/>
      <c r="AH185" s="896"/>
      <c r="AI185" s="896"/>
      <c r="AJ185" s="896"/>
      <c r="AK185" s="896"/>
      <c r="AL185" s="896"/>
      <c r="AM185" s="896"/>
      <c r="AN185" s="896"/>
      <c r="AO185" s="896"/>
      <c r="AP185" s="896"/>
      <c r="AQ185" s="898"/>
      <c r="AR185" s="898"/>
      <c r="AS185" s="898"/>
      <c r="AT185" s="898"/>
      <c r="AU185" s="898"/>
      <c r="AV185" s="898"/>
      <c r="AW185" s="898"/>
      <c r="AX185" s="898"/>
      <c r="AY185" s="898"/>
      <c r="AZ185" s="898"/>
      <c r="BA185" s="898"/>
      <c r="BB185" s="898"/>
      <c r="BC185" s="898"/>
      <c r="BD185" s="898"/>
      <c r="BE185" s="898"/>
      <c r="BF185" s="898"/>
      <c r="BG185" s="898"/>
      <c r="BH185" s="898"/>
      <c r="BI185" s="898"/>
      <c r="BJ185" s="898"/>
      <c r="BK185" s="898"/>
      <c r="BL185" s="898"/>
      <c r="BM185" s="898"/>
      <c r="BN185" s="898"/>
      <c r="BO185" s="898"/>
      <c r="BP185" s="898"/>
      <c r="BQ185" s="19">
        <f t="shared" ca="1" si="21"/>
        <v>1</v>
      </c>
      <c r="BR185" s="852"/>
      <c r="BS185" s="587" t="str">
        <f ca="1">IF(INDIRECT("'АКТЫ скрытых работ'!R"&amp;BU185&amp;"C1",0)=CONCATENATE("АОСР_",BT185),CONCATENATE("АОСР_",BT185),CONCATENATE("АООК_",BT185))</f>
        <v>АОСР_8</v>
      </c>
      <c r="BT185" s="587">
        <v>8</v>
      </c>
      <c r="BU185" s="588">
        <f>BT185+1</f>
        <v>9</v>
      </c>
    </row>
    <row r="186" spans="1:74" ht="26.4" x14ac:dyDescent="0.25">
      <c r="A186" s="544">
        <f ca="1">SUBTOTAL(9,$BQ$9:BQ186)</f>
        <v>71</v>
      </c>
      <c r="B186" s="547" t="str">
        <f ca="1">IF(IFERROR(SEARCH("; ",VLOOKUP(BS185,'АКТЫ скрытых работ'!A:O,11,FALSE),1),0)=0,VLOOKUP(BS185,'АКТЫ скрытых работ'!A:O,11,FALSE),LEFT(VLOOKUP(BS185,'АКТЫ скрытых работ'!A:O,11,FALSE),SEARCH(";",VLOOKUP(BS185,'АКТЫ скрытых работ'!A:O,11,FALSE))-1))</f>
        <v>Исполнительная схема №1 Монтаж контура заземления КК-0,4кВ</v>
      </c>
      <c r="C186" s="916" t="str">
        <f ca="1">IF(B186="Контрольно-исполнительная съемка","б/н",MID(B186,SEARCH("№",B186,1),SEARCH(" ",B186,SEARCH("№",B186,1))-SEARCH("№",B186,1)))</f>
        <v>№1</v>
      </c>
      <c r="D186" s="917"/>
      <c r="E186" s="917"/>
      <c r="F186" s="917"/>
      <c r="G186" s="917"/>
      <c r="H186" s="917"/>
      <c r="I186" s="917"/>
      <c r="J186" s="917"/>
      <c r="K186" s="917"/>
      <c r="L186" s="917"/>
      <c r="M186" s="917"/>
      <c r="N186" s="917"/>
      <c r="O186" s="917"/>
      <c r="P186" s="917"/>
      <c r="Q186" s="917"/>
      <c r="R186" s="917"/>
      <c r="S186" s="917"/>
      <c r="T186" s="917"/>
      <c r="U186" s="917"/>
      <c r="V186" s="917"/>
      <c r="W186" s="917"/>
      <c r="X186" s="917"/>
      <c r="Y186" s="918"/>
      <c r="Z186" s="896">
        <f ca="1">IFERROR(IF(OR(IFERROR(B186,0)=0,B186="-"),0,1),0)</f>
        <v>1</v>
      </c>
      <c r="AA186" s="896"/>
      <c r="AB186" s="896"/>
      <c r="AC186" s="896"/>
      <c r="AD186" s="896"/>
      <c r="AE186" s="896"/>
      <c r="AF186" s="896"/>
      <c r="AG186" s="896"/>
      <c r="AH186" s="896"/>
      <c r="AI186" s="896"/>
      <c r="AJ186" s="896"/>
      <c r="AK186" s="896"/>
      <c r="AL186" s="896"/>
      <c r="AM186" s="896"/>
      <c r="AN186" s="896"/>
      <c r="AO186" s="896"/>
      <c r="AP186" s="896"/>
      <c r="AQ186" s="898"/>
      <c r="AR186" s="898"/>
      <c r="AS186" s="898"/>
      <c r="AT186" s="898"/>
      <c r="AU186" s="898"/>
      <c r="AV186" s="898"/>
      <c r="AW186" s="898"/>
      <c r="AX186" s="898"/>
      <c r="AY186" s="898"/>
      <c r="AZ186" s="898"/>
      <c r="BA186" s="898"/>
      <c r="BB186" s="898"/>
      <c r="BC186" s="898"/>
      <c r="BD186" s="898"/>
      <c r="BE186" s="898"/>
      <c r="BF186" s="898"/>
      <c r="BG186" s="898"/>
      <c r="BH186" s="898"/>
      <c r="BI186" s="898"/>
      <c r="BJ186" s="898"/>
      <c r="BK186" s="898"/>
      <c r="BL186" s="898"/>
      <c r="BM186" s="898"/>
      <c r="BN186" s="898"/>
      <c r="BO186" s="898"/>
      <c r="BP186" s="898"/>
      <c r="BQ186" s="19">
        <f t="shared" ca="1" si="21"/>
        <v>1</v>
      </c>
      <c r="BR186" s="852"/>
    </row>
    <row r="187" spans="1:74" ht="25.5" hidden="1" customHeight="1" x14ac:dyDescent="0.25">
      <c r="A187" s="544">
        <f ca="1">SUBTOTAL(9,$BQ$9:BQ187)</f>
        <v>71</v>
      </c>
      <c r="B187" s="545" t="str">
        <f ca="1">IF(IFERROR(SEARCH(";",VLOOKUP(BS185,'АКТЫ скрытых работ'!A:O,11,FALSE),LEN(B186)+2),0)&lt;&gt;0,MID(VLOOKUP(BS185,'АКТЫ скрытых работ'!A:O,11,FALSE),LEN(B186)+3,SEARCH(";",VLOOKUP(BS185,'АКТЫ скрытых работ'!A:O,11,FALSE),LEN(B186)+3)-LEN(B186)-3),MID(VLOOKUP(BS185,'АКТЫ скрытых работ'!A:O,11,FALSE),LEN(B186)+3,LEN(VLOOKUP(BS185,'АКТЫ скрытых работ'!A:O,11,FALSE))))</f>
        <v/>
      </c>
      <c r="C187" s="916" t="str">
        <f ca="1">IFERROR(IF(B187="Контрольно-исполнительная съемка","б/н",MID(B187,SEARCH("№",B187,1),SEARCH(" ",B187,SEARCH("№",B187,1))-SEARCH("№",B187,1))),"")</f>
        <v/>
      </c>
      <c r="D187" s="917"/>
      <c r="E187" s="917"/>
      <c r="F187" s="917"/>
      <c r="G187" s="917"/>
      <c r="H187" s="917"/>
      <c r="I187" s="917"/>
      <c r="J187" s="917"/>
      <c r="K187" s="917"/>
      <c r="L187" s="917"/>
      <c r="M187" s="917"/>
      <c r="N187" s="917"/>
      <c r="O187" s="917"/>
      <c r="P187" s="917"/>
      <c r="Q187" s="917"/>
      <c r="R187" s="917"/>
      <c r="S187" s="917"/>
      <c r="T187" s="917"/>
      <c r="U187" s="917"/>
      <c r="V187" s="917"/>
      <c r="W187" s="917"/>
      <c r="X187" s="917"/>
      <c r="Y187" s="918"/>
      <c r="Z187" s="896">
        <f ca="1">IFERROR(IF(OR(IFERROR(B187,0)=0,B187=""),0,1),0)</f>
        <v>0</v>
      </c>
      <c r="AA187" s="896"/>
      <c r="AB187" s="896"/>
      <c r="AC187" s="896"/>
      <c r="AD187" s="896"/>
      <c r="AE187" s="896"/>
      <c r="AF187" s="896"/>
      <c r="AG187" s="896"/>
      <c r="AH187" s="896"/>
      <c r="AI187" s="896"/>
      <c r="AJ187" s="896"/>
      <c r="AK187" s="896"/>
      <c r="AL187" s="896"/>
      <c r="AM187" s="896"/>
      <c r="AN187" s="896"/>
      <c r="AO187" s="896"/>
      <c r="AP187" s="896"/>
      <c r="AQ187" s="898"/>
      <c r="AR187" s="898"/>
      <c r="AS187" s="898"/>
      <c r="AT187" s="898"/>
      <c r="AU187" s="898"/>
      <c r="AV187" s="898"/>
      <c r="AW187" s="898"/>
      <c r="AX187" s="898"/>
      <c r="AY187" s="898"/>
      <c r="AZ187" s="898"/>
      <c r="BA187" s="898"/>
      <c r="BB187" s="898"/>
      <c r="BC187" s="898"/>
      <c r="BD187" s="898"/>
      <c r="BE187" s="898"/>
      <c r="BF187" s="898"/>
      <c r="BG187" s="898"/>
      <c r="BH187" s="898"/>
      <c r="BI187" s="898"/>
      <c r="BJ187" s="898"/>
      <c r="BK187" s="898"/>
      <c r="BL187" s="898"/>
      <c r="BM187" s="898"/>
      <c r="BN187" s="898"/>
      <c r="BO187" s="898"/>
      <c r="BP187" s="898"/>
      <c r="BQ187" s="19">
        <f t="shared" ca="1" si="21"/>
        <v>0</v>
      </c>
      <c r="BR187" s="852"/>
    </row>
    <row r="188" spans="1:74" ht="26.4" hidden="1" customHeight="1" x14ac:dyDescent="0.25">
      <c r="A188" s="544">
        <f ca="1">SUBTOTAL(9,$BQ$9:BQ188)</f>
        <v>71</v>
      </c>
      <c r="B188" s="545" t="str">
        <f ca="1">IF(IFERROR(SEARCH(";",VLOOKUP(BS185,'АКТЫ скрытых работ'!A:O,11,FALSE),SUM(LEN(B186),LEN(B187))+4),0)&lt;&gt;0,MID(VLOOKUP(BS185,'АКТЫ скрытых работ'!A:O,11,FALSE),SUM(LEN(B186),LEN(B187))+5,SEARCH(";",VLOOKUP(BS185,'АКТЫ скрытых работ'!A:O,11,FALSE),SUM(LEN(B186),LEN(B187))+4)-SUM(LEN(B186),LEN(B187))-5),MID(VLOOKUP(BS185,'АКТЫ скрытых работ'!A:O,11,FALSE),SUM(LEN(B186),LEN(B187))+5,LEN(VLOOKUP(BS185,'АКТЫ скрытых работ'!A:O,11,FALSE))))</f>
        <v/>
      </c>
      <c r="C188" s="916" t="e">
        <f t="shared" ref="C188:C189" ca="1" si="22">IF(B188="Контрольно-исполнительная съемка","б/н",MID(B188,SEARCH("№",B188,1),SEARCH(" ",B188,SEARCH("№",B188,1))-SEARCH("№",B188,1)))</f>
        <v>#VALUE!</v>
      </c>
      <c r="D188" s="917"/>
      <c r="E188" s="917"/>
      <c r="F188" s="917"/>
      <c r="G188" s="917"/>
      <c r="H188" s="917"/>
      <c r="I188" s="917"/>
      <c r="J188" s="917"/>
      <c r="K188" s="917"/>
      <c r="L188" s="917"/>
      <c r="M188" s="917"/>
      <c r="N188" s="917"/>
      <c r="O188" s="917"/>
      <c r="P188" s="917"/>
      <c r="Q188" s="917"/>
      <c r="R188" s="917"/>
      <c r="S188" s="917"/>
      <c r="T188" s="917"/>
      <c r="U188" s="917"/>
      <c r="V188" s="917"/>
      <c r="W188" s="917"/>
      <c r="X188" s="917"/>
      <c r="Y188" s="918"/>
      <c r="Z188" s="896">
        <f ca="1">IFERROR(IF(OR(IFERROR(B188,0)=0,B188=""),0,1),0)</f>
        <v>0</v>
      </c>
      <c r="AA188" s="896"/>
      <c r="AB188" s="896"/>
      <c r="AC188" s="896"/>
      <c r="AD188" s="896"/>
      <c r="AE188" s="896"/>
      <c r="AF188" s="896"/>
      <c r="AG188" s="896"/>
      <c r="AH188" s="896"/>
      <c r="AI188" s="896"/>
      <c r="AJ188" s="896"/>
      <c r="AK188" s="896"/>
      <c r="AL188" s="896"/>
      <c r="AM188" s="896"/>
      <c r="AN188" s="896"/>
      <c r="AO188" s="896"/>
      <c r="AP188" s="896"/>
      <c r="AQ188" s="898"/>
      <c r="AR188" s="898"/>
      <c r="AS188" s="898"/>
      <c r="AT188" s="898"/>
      <c r="AU188" s="898"/>
      <c r="AV188" s="898"/>
      <c r="AW188" s="898"/>
      <c r="AX188" s="898"/>
      <c r="AY188" s="898"/>
      <c r="AZ188" s="898"/>
      <c r="BA188" s="898"/>
      <c r="BB188" s="898"/>
      <c r="BC188" s="898"/>
      <c r="BD188" s="898"/>
      <c r="BE188" s="898"/>
      <c r="BF188" s="898"/>
      <c r="BG188" s="898"/>
      <c r="BH188" s="898"/>
      <c r="BI188" s="898"/>
      <c r="BJ188" s="898"/>
      <c r="BK188" s="898"/>
      <c r="BL188" s="898"/>
      <c r="BM188" s="898"/>
      <c r="BN188" s="898"/>
      <c r="BO188" s="898"/>
      <c r="BP188" s="898"/>
      <c r="BQ188" s="19">
        <f t="shared" ca="1" si="21"/>
        <v>0</v>
      </c>
      <c r="BR188" s="852"/>
      <c r="BV188" s="19" t="str">
        <f>MID(BV172,1,LEN(BV172))</f>
        <v/>
      </c>
    </row>
    <row r="189" spans="1:74" ht="26.4" hidden="1" customHeight="1" x14ac:dyDescent="0.25">
      <c r="A189" s="544">
        <f ca="1">SUBTOTAL(9,$BQ$9:BQ189)</f>
        <v>71</v>
      </c>
      <c r="B189" s="545" t="str">
        <f ca="1">IF(IFERROR(SEARCH(";",VLOOKUP(BS185,'АКТЫ скрытых работ'!A:O,11,FALSE),SUM(LEN(B186),LEN(B187),LEN(B188))+8),0)&lt;&gt;0,MID(VLOOKUP(BS185,'АКТЫ скрытых работ'!A:O,11,FALSE),SUM(LEN(B186),LEN(B187),LEN(B188))+4,SEARCH(";",VLOOKUP(BS185,'АКТЫ скрытых работ'!A:O,11,FALSE),SUM(LEN(B186),LEN(B187),LEN(B188))+4)-SUM(LEN(B186),LEN(B187),LEN(B188))-6),MID(VLOOKUP(BS185,'АКТЫ скрытых работ'!A:O,11,FALSE),SUM(LEN(B186),LEN(B187),LEN(B188))+7,LEN(VLOOKUP(BS185,'АКТЫ скрытых работ'!A:O,11,FALSE))))</f>
        <v/>
      </c>
      <c r="C189" s="916" t="e">
        <f t="shared" ca="1" si="22"/>
        <v>#VALUE!</v>
      </c>
      <c r="D189" s="917"/>
      <c r="E189" s="917"/>
      <c r="F189" s="917"/>
      <c r="G189" s="917"/>
      <c r="H189" s="917"/>
      <c r="I189" s="917"/>
      <c r="J189" s="917"/>
      <c r="K189" s="917"/>
      <c r="L189" s="917"/>
      <c r="M189" s="917"/>
      <c r="N189" s="917"/>
      <c r="O189" s="917"/>
      <c r="P189" s="917"/>
      <c r="Q189" s="917"/>
      <c r="R189" s="917"/>
      <c r="S189" s="917"/>
      <c r="T189" s="917"/>
      <c r="U189" s="917"/>
      <c r="V189" s="917"/>
      <c r="W189" s="917"/>
      <c r="X189" s="917"/>
      <c r="Y189" s="918"/>
      <c r="Z189" s="896">
        <f ca="1">IFERROR(IF(OR(IFERROR(B189,0)=0,B189=""),0,1),0)</f>
        <v>0</v>
      </c>
      <c r="AA189" s="896"/>
      <c r="AB189" s="896"/>
      <c r="AC189" s="896"/>
      <c r="AD189" s="896"/>
      <c r="AE189" s="896"/>
      <c r="AF189" s="896"/>
      <c r="AG189" s="896"/>
      <c r="AH189" s="896"/>
      <c r="AI189" s="896"/>
      <c r="AJ189" s="896"/>
      <c r="AK189" s="896"/>
      <c r="AL189" s="896"/>
      <c r="AM189" s="896"/>
      <c r="AN189" s="896"/>
      <c r="AO189" s="896"/>
      <c r="AP189" s="896"/>
      <c r="AQ189" s="898"/>
      <c r="AR189" s="898"/>
      <c r="AS189" s="898"/>
      <c r="AT189" s="898"/>
      <c r="AU189" s="898"/>
      <c r="AV189" s="898"/>
      <c r="AW189" s="898"/>
      <c r="AX189" s="898"/>
      <c r="AY189" s="898"/>
      <c r="AZ189" s="898"/>
      <c r="BA189" s="898"/>
      <c r="BB189" s="898"/>
      <c r="BC189" s="898"/>
      <c r="BD189" s="898"/>
      <c r="BE189" s="898"/>
      <c r="BF189" s="898"/>
      <c r="BG189" s="898"/>
      <c r="BH189" s="898"/>
      <c r="BI189" s="898"/>
      <c r="BJ189" s="898"/>
      <c r="BK189" s="898"/>
      <c r="BL189" s="898"/>
      <c r="BM189" s="898"/>
      <c r="BN189" s="898"/>
      <c r="BO189" s="898"/>
      <c r="BP189" s="898"/>
      <c r="BQ189" s="19">
        <f t="shared" ca="1" si="21"/>
        <v>0</v>
      </c>
      <c r="BR189" s="852"/>
    </row>
    <row r="190" spans="1:74" hidden="1" x14ac:dyDescent="0.25">
      <c r="A190" s="544">
        <f ca="1">SUBTOTAL(9,$BQ$9:BQ190)</f>
        <v>71</v>
      </c>
      <c r="B190" s="545" t="str">
        <f ca="1">VLOOKUP(BS185,'АКТЫ скрытых работ'!A:O,14,FALSE)</f>
        <v>-</v>
      </c>
      <c r="C190" s="896" t="str">
        <f ca="1">IF(B190&lt;&gt;"-","б/н","")</f>
        <v/>
      </c>
      <c r="D190" s="896"/>
      <c r="E190" s="896"/>
      <c r="F190" s="896"/>
      <c r="G190" s="896"/>
      <c r="H190" s="896"/>
      <c r="I190" s="896"/>
      <c r="J190" s="896"/>
      <c r="K190" s="896"/>
      <c r="L190" s="896"/>
      <c r="M190" s="896"/>
      <c r="N190" s="896"/>
      <c r="O190" s="896"/>
      <c r="P190" s="896"/>
      <c r="Q190" s="896"/>
      <c r="R190" s="896"/>
      <c r="S190" s="896"/>
      <c r="T190" s="896"/>
      <c r="U190" s="896"/>
      <c r="V190" s="896"/>
      <c r="W190" s="896"/>
      <c r="X190" s="896"/>
      <c r="Y190" s="896"/>
      <c r="Z190" s="896">
        <f ca="1">IFERROR(IF(OR(IFERROR(B190,0)=0,B190="-"),0,"1 компл"),0)</f>
        <v>0</v>
      </c>
      <c r="AA190" s="896"/>
      <c r="AB190" s="896"/>
      <c r="AC190" s="896"/>
      <c r="AD190" s="896"/>
      <c r="AE190" s="896"/>
      <c r="AF190" s="896"/>
      <c r="AG190" s="896"/>
      <c r="AH190" s="896"/>
      <c r="AI190" s="896"/>
      <c r="AJ190" s="896"/>
      <c r="AK190" s="896"/>
      <c r="AL190" s="896"/>
      <c r="AM190" s="896"/>
      <c r="AN190" s="896"/>
      <c r="AO190" s="896"/>
      <c r="AP190" s="896"/>
      <c r="AQ190" s="898"/>
      <c r="AR190" s="898"/>
      <c r="AS190" s="898"/>
      <c r="AT190" s="898"/>
      <c r="AU190" s="898"/>
      <c r="AV190" s="898"/>
      <c r="AW190" s="898"/>
      <c r="AX190" s="898"/>
      <c r="AY190" s="898"/>
      <c r="AZ190" s="898"/>
      <c r="BA190" s="898"/>
      <c r="BB190" s="898"/>
      <c r="BC190" s="898"/>
      <c r="BD190" s="898"/>
      <c r="BE190" s="898"/>
      <c r="BF190" s="898"/>
      <c r="BG190" s="898"/>
      <c r="BH190" s="898"/>
      <c r="BI190" s="898"/>
      <c r="BJ190" s="898"/>
      <c r="BK190" s="898"/>
      <c r="BL190" s="898"/>
      <c r="BM190" s="898"/>
      <c r="BN190" s="898"/>
      <c r="BO190" s="898"/>
      <c r="BP190" s="898"/>
      <c r="BQ190" s="19">
        <f t="shared" ca="1" si="21"/>
        <v>0</v>
      </c>
      <c r="BR190" s="852"/>
    </row>
    <row r="191" spans="1:74" ht="13.8" hidden="1" customHeight="1" x14ac:dyDescent="0.25">
      <c r="A191" s="544">
        <f ca="1">SUBTOTAL(9,$BQ$9:BQ191)</f>
        <v>71</v>
      </c>
      <c r="B191" s="545" t="s">
        <v>1452</v>
      </c>
      <c r="C191" s="896" t="str">
        <f ca="1">IF(Z191&lt;&gt;0,C187,"")</f>
        <v/>
      </c>
      <c r="D191" s="896"/>
      <c r="E191" s="896"/>
      <c r="F191" s="896"/>
      <c r="G191" s="896"/>
      <c r="H191" s="896"/>
      <c r="I191" s="896"/>
      <c r="J191" s="896"/>
      <c r="K191" s="896"/>
      <c r="L191" s="896"/>
      <c r="M191" s="896"/>
      <c r="N191" s="896"/>
      <c r="O191" s="896"/>
      <c r="P191" s="896"/>
      <c r="Q191" s="896"/>
      <c r="R191" s="896"/>
      <c r="S191" s="896"/>
      <c r="T191" s="896"/>
      <c r="U191" s="896"/>
      <c r="V191" s="896"/>
      <c r="W191" s="896"/>
      <c r="X191" s="896"/>
      <c r="Y191" s="896"/>
      <c r="Z191" s="896">
        <f ca="1">IFERROR(IF(SEARCH("ГНБ",B185,1)=0,0,1),0)</f>
        <v>0</v>
      </c>
      <c r="AA191" s="896"/>
      <c r="AB191" s="896"/>
      <c r="AC191" s="896"/>
      <c r="AD191" s="896"/>
      <c r="AE191" s="896"/>
      <c r="AF191" s="896"/>
      <c r="AG191" s="896"/>
      <c r="AH191" s="896"/>
      <c r="AI191" s="896"/>
      <c r="AJ191" s="896"/>
      <c r="AK191" s="896"/>
      <c r="AL191" s="896"/>
      <c r="AM191" s="896"/>
      <c r="AN191" s="896"/>
      <c r="AO191" s="896"/>
      <c r="AP191" s="896"/>
      <c r="AQ191" s="898"/>
      <c r="AR191" s="898"/>
      <c r="AS191" s="898"/>
      <c r="AT191" s="898"/>
      <c r="AU191" s="898"/>
      <c r="AV191" s="898"/>
      <c r="AW191" s="898"/>
      <c r="AX191" s="898"/>
      <c r="AY191" s="898"/>
      <c r="AZ191" s="898"/>
      <c r="BA191" s="898"/>
      <c r="BB191" s="898"/>
      <c r="BC191" s="898"/>
      <c r="BD191" s="898"/>
      <c r="BE191" s="898"/>
      <c r="BF191" s="898"/>
      <c r="BG191" s="898"/>
      <c r="BH191" s="898"/>
      <c r="BI191" s="898"/>
      <c r="BJ191" s="898"/>
      <c r="BK191" s="898"/>
      <c r="BL191" s="898"/>
      <c r="BM191" s="898"/>
      <c r="BN191" s="898"/>
      <c r="BO191" s="898"/>
      <c r="BP191" s="898"/>
      <c r="BQ191" s="19">
        <f t="shared" ca="1" si="21"/>
        <v>0</v>
      </c>
      <c r="BR191" s="27"/>
    </row>
    <row r="192" spans="1:74" ht="13.8" hidden="1" customHeight="1" x14ac:dyDescent="0.25">
      <c r="A192" s="544">
        <f ca="1">SUBTOTAL(9,$BQ$9:BQ192)</f>
        <v>71</v>
      </c>
      <c r="B192" s="545" t="s">
        <v>1453</v>
      </c>
      <c r="C192" s="896" t="str">
        <f ca="1">IF(Z192&lt;&gt;0,C187,"")</f>
        <v/>
      </c>
      <c r="D192" s="896"/>
      <c r="E192" s="896"/>
      <c r="F192" s="896"/>
      <c r="G192" s="896"/>
      <c r="H192" s="896"/>
      <c r="I192" s="896"/>
      <c r="J192" s="896"/>
      <c r="K192" s="896"/>
      <c r="L192" s="896"/>
      <c r="M192" s="896"/>
      <c r="N192" s="896"/>
      <c r="O192" s="896"/>
      <c r="P192" s="896"/>
      <c r="Q192" s="896"/>
      <c r="R192" s="896"/>
      <c r="S192" s="896"/>
      <c r="T192" s="896"/>
      <c r="U192" s="896"/>
      <c r="V192" s="896"/>
      <c r="W192" s="896"/>
      <c r="X192" s="896"/>
      <c r="Y192" s="896"/>
      <c r="Z192" s="896">
        <f ca="1">IFERROR(IF(SEARCH("ГНБ",B185,1)=0,0,1),0)</f>
        <v>0</v>
      </c>
      <c r="AA192" s="896"/>
      <c r="AB192" s="896"/>
      <c r="AC192" s="896"/>
      <c r="AD192" s="896"/>
      <c r="AE192" s="896"/>
      <c r="AF192" s="896"/>
      <c r="AG192" s="896"/>
      <c r="AH192" s="896"/>
      <c r="AI192" s="896"/>
      <c r="AJ192" s="896"/>
      <c r="AK192" s="896"/>
      <c r="AL192" s="896"/>
      <c r="AM192" s="896"/>
      <c r="AN192" s="896"/>
      <c r="AO192" s="896"/>
      <c r="AP192" s="896"/>
      <c r="AQ192" s="898"/>
      <c r="AR192" s="898"/>
      <c r="AS192" s="898"/>
      <c r="AT192" s="898"/>
      <c r="AU192" s="898"/>
      <c r="AV192" s="898"/>
      <c r="AW192" s="898"/>
      <c r="AX192" s="898"/>
      <c r="AY192" s="898"/>
      <c r="AZ192" s="898"/>
      <c r="BA192" s="898"/>
      <c r="BB192" s="898"/>
      <c r="BC192" s="898"/>
      <c r="BD192" s="898"/>
      <c r="BE192" s="898"/>
      <c r="BF192" s="898"/>
      <c r="BG192" s="898"/>
      <c r="BH192" s="898"/>
      <c r="BI192" s="898"/>
      <c r="BJ192" s="898"/>
      <c r="BK192" s="898"/>
      <c r="BL192" s="898"/>
      <c r="BM192" s="898"/>
      <c r="BN192" s="898"/>
      <c r="BO192" s="898"/>
      <c r="BP192" s="898"/>
      <c r="BQ192" s="19">
        <f t="shared" ca="1" si="21"/>
        <v>0</v>
      </c>
      <c r="BR192" s="27"/>
    </row>
    <row r="193" spans="1:74" ht="13.8" hidden="1" customHeight="1" x14ac:dyDescent="0.25">
      <c r="A193" s="544">
        <f ca="1">SUBTOTAL(9,$BQ$9:BQ193)</f>
        <v>71</v>
      </c>
      <c r="B193" s="545" t="s">
        <v>1454</v>
      </c>
      <c r="C193" s="896" t="str">
        <f ca="1">IF(Z193&lt;&gt;0,C187,"")</f>
        <v/>
      </c>
      <c r="D193" s="896"/>
      <c r="E193" s="896"/>
      <c r="F193" s="896"/>
      <c r="G193" s="896"/>
      <c r="H193" s="896"/>
      <c r="I193" s="896"/>
      <c r="J193" s="896"/>
      <c r="K193" s="896"/>
      <c r="L193" s="896"/>
      <c r="M193" s="896"/>
      <c r="N193" s="896"/>
      <c r="O193" s="896"/>
      <c r="P193" s="896"/>
      <c r="Q193" s="896"/>
      <c r="R193" s="896"/>
      <c r="S193" s="896"/>
      <c r="T193" s="896"/>
      <c r="U193" s="896"/>
      <c r="V193" s="896"/>
      <c r="W193" s="896"/>
      <c r="X193" s="896"/>
      <c r="Y193" s="896"/>
      <c r="Z193" s="896">
        <f ca="1">IFERROR(IF(SEARCH("ГНБ",B185,1)=0,0,1),0)</f>
        <v>0</v>
      </c>
      <c r="AA193" s="896"/>
      <c r="AB193" s="896"/>
      <c r="AC193" s="896"/>
      <c r="AD193" s="896"/>
      <c r="AE193" s="896"/>
      <c r="AF193" s="896"/>
      <c r="AG193" s="896"/>
      <c r="AH193" s="896"/>
      <c r="AI193" s="896"/>
      <c r="AJ193" s="896"/>
      <c r="AK193" s="896"/>
      <c r="AL193" s="896"/>
      <c r="AM193" s="896"/>
      <c r="AN193" s="896"/>
      <c r="AO193" s="896"/>
      <c r="AP193" s="896"/>
      <c r="AQ193" s="898"/>
      <c r="AR193" s="898"/>
      <c r="AS193" s="898"/>
      <c r="AT193" s="898"/>
      <c r="AU193" s="898"/>
      <c r="AV193" s="898"/>
      <c r="AW193" s="898"/>
      <c r="AX193" s="898"/>
      <c r="AY193" s="898"/>
      <c r="AZ193" s="898"/>
      <c r="BA193" s="898"/>
      <c r="BB193" s="898"/>
      <c r="BC193" s="898"/>
      <c r="BD193" s="898"/>
      <c r="BE193" s="898"/>
      <c r="BF193" s="898"/>
      <c r="BG193" s="898"/>
      <c r="BH193" s="898"/>
      <c r="BI193" s="898"/>
      <c r="BJ193" s="898"/>
      <c r="BK193" s="898"/>
      <c r="BL193" s="898"/>
      <c r="BM193" s="898"/>
      <c r="BN193" s="898"/>
      <c r="BO193" s="898"/>
      <c r="BP193" s="898"/>
      <c r="BQ193" s="19">
        <f t="shared" ca="1" si="21"/>
        <v>0</v>
      </c>
      <c r="BR193" s="27"/>
    </row>
    <row r="194" spans="1:74" ht="13.8" hidden="1" customHeight="1" x14ac:dyDescent="0.25">
      <c r="A194" s="544">
        <f ca="1">SUBTOTAL(9,$BQ$9:BQ194)</f>
        <v>71</v>
      </c>
      <c r="B194" s="545" t="s">
        <v>1455</v>
      </c>
      <c r="C194" s="896" t="str">
        <f ca="1">IF(Z194&lt;&gt;0,C187,"")</f>
        <v/>
      </c>
      <c r="D194" s="896"/>
      <c r="E194" s="896"/>
      <c r="F194" s="896"/>
      <c r="G194" s="896"/>
      <c r="H194" s="896"/>
      <c r="I194" s="896"/>
      <c r="J194" s="896"/>
      <c r="K194" s="896"/>
      <c r="L194" s="896"/>
      <c r="M194" s="896"/>
      <c r="N194" s="896"/>
      <c r="O194" s="896"/>
      <c r="P194" s="896"/>
      <c r="Q194" s="896"/>
      <c r="R194" s="896"/>
      <c r="S194" s="896"/>
      <c r="T194" s="896"/>
      <c r="U194" s="896"/>
      <c r="V194" s="896"/>
      <c r="W194" s="896"/>
      <c r="X194" s="896"/>
      <c r="Y194" s="896"/>
      <c r="Z194" s="896">
        <f ca="1">IFERROR(IF(SEARCH("ГНБ",B185,1)=0,0,1),0)</f>
        <v>0</v>
      </c>
      <c r="AA194" s="896"/>
      <c r="AB194" s="896"/>
      <c r="AC194" s="896"/>
      <c r="AD194" s="896"/>
      <c r="AE194" s="896"/>
      <c r="AF194" s="896"/>
      <c r="AG194" s="896"/>
      <c r="AH194" s="896"/>
      <c r="AI194" s="896"/>
      <c r="AJ194" s="896"/>
      <c r="AK194" s="896"/>
      <c r="AL194" s="896"/>
      <c r="AM194" s="896"/>
      <c r="AN194" s="896"/>
      <c r="AO194" s="896"/>
      <c r="AP194" s="896"/>
      <c r="AQ194" s="898"/>
      <c r="AR194" s="898"/>
      <c r="AS194" s="898"/>
      <c r="AT194" s="898"/>
      <c r="AU194" s="898"/>
      <c r="AV194" s="898"/>
      <c r="AW194" s="898"/>
      <c r="AX194" s="898"/>
      <c r="AY194" s="898"/>
      <c r="AZ194" s="898"/>
      <c r="BA194" s="898"/>
      <c r="BB194" s="898"/>
      <c r="BC194" s="898"/>
      <c r="BD194" s="898"/>
      <c r="BE194" s="898"/>
      <c r="BF194" s="898"/>
      <c r="BG194" s="898"/>
      <c r="BH194" s="898"/>
      <c r="BI194" s="898"/>
      <c r="BJ194" s="898"/>
      <c r="BK194" s="898"/>
      <c r="BL194" s="898"/>
      <c r="BM194" s="898"/>
      <c r="BN194" s="898"/>
      <c r="BO194" s="898"/>
      <c r="BP194" s="898"/>
      <c r="BQ194" s="19">
        <f t="shared" ca="1" si="21"/>
        <v>0</v>
      </c>
      <c r="BR194" s="27"/>
    </row>
    <row r="195" spans="1:74" ht="13.8" hidden="1" customHeight="1" x14ac:dyDescent="0.25">
      <c r="A195" s="544">
        <f ca="1">SUBTOTAL(9,$BQ$9:BQ195)</f>
        <v>71</v>
      </c>
      <c r="B195" s="545" t="s">
        <v>1456</v>
      </c>
      <c r="C195" s="896" t="str">
        <f ca="1">IF(Z195&lt;&gt;0,C187,"")</f>
        <v/>
      </c>
      <c r="D195" s="896"/>
      <c r="E195" s="896"/>
      <c r="F195" s="896"/>
      <c r="G195" s="896"/>
      <c r="H195" s="896"/>
      <c r="I195" s="896"/>
      <c r="J195" s="896"/>
      <c r="K195" s="896"/>
      <c r="L195" s="896"/>
      <c r="M195" s="896"/>
      <c r="N195" s="896"/>
      <c r="O195" s="896"/>
      <c r="P195" s="896"/>
      <c r="Q195" s="896"/>
      <c r="R195" s="896"/>
      <c r="S195" s="896"/>
      <c r="T195" s="896"/>
      <c r="U195" s="896"/>
      <c r="V195" s="896"/>
      <c r="W195" s="896"/>
      <c r="X195" s="896"/>
      <c r="Y195" s="896"/>
      <c r="Z195" s="896">
        <f ca="1">IFERROR(IF(SEARCH("ГНБ",B185,1)=0,0,1),0)</f>
        <v>0</v>
      </c>
      <c r="AA195" s="896"/>
      <c r="AB195" s="896"/>
      <c r="AC195" s="896"/>
      <c r="AD195" s="896"/>
      <c r="AE195" s="896"/>
      <c r="AF195" s="896"/>
      <c r="AG195" s="896"/>
      <c r="AH195" s="896"/>
      <c r="AI195" s="896"/>
      <c r="AJ195" s="896"/>
      <c r="AK195" s="896"/>
      <c r="AL195" s="896"/>
      <c r="AM195" s="896"/>
      <c r="AN195" s="896"/>
      <c r="AO195" s="896"/>
      <c r="AP195" s="896"/>
      <c r="AQ195" s="898"/>
      <c r="AR195" s="898"/>
      <c r="AS195" s="898"/>
      <c r="AT195" s="898"/>
      <c r="AU195" s="898"/>
      <c r="AV195" s="898"/>
      <c r="AW195" s="898"/>
      <c r="AX195" s="898"/>
      <c r="AY195" s="898"/>
      <c r="AZ195" s="898"/>
      <c r="BA195" s="898"/>
      <c r="BB195" s="898"/>
      <c r="BC195" s="898"/>
      <c r="BD195" s="898"/>
      <c r="BE195" s="898"/>
      <c r="BF195" s="898"/>
      <c r="BG195" s="898"/>
      <c r="BH195" s="898"/>
      <c r="BI195" s="898"/>
      <c r="BJ195" s="898"/>
      <c r="BK195" s="898"/>
      <c r="BL195" s="898"/>
      <c r="BM195" s="898"/>
      <c r="BN195" s="898"/>
      <c r="BO195" s="898"/>
      <c r="BP195" s="898"/>
      <c r="BQ195" s="19">
        <f t="shared" ca="1" si="21"/>
        <v>0</v>
      </c>
      <c r="BR195" s="27"/>
    </row>
    <row r="196" spans="1:74" ht="13.8" hidden="1" customHeight="1" x14ac:dyDescent="0.25">
      <c r="A196" s="544">
        <f ca="1">SUBTOTAL(9,$BQ$9:BQ196)</f>
        <v>71</v>
      </c>
      <c r="B196" s="545" t="s">
        <v>1457</v>
      </c>
      <c r="C196" s="896" t="str">
        <f ca="1">IF(Z196&lt;&gt;0,C187,"")</f>
        <v/>
      </c>
      <c r="D196" s="896"/>
      <c r="E196" s="896"/>
      <c r="F196" s="896"/>
      <c r="G196" s="896"/>
      <c r="H196" s="896"/>
      <c r="I196" s="896"/>
      <c r="J196" s="896"/>
      <c r="K196" s="896"/>
      <c r="L196" s="896"/>
      <c r="M196" s="896"/>
      <c r="N196" s="896"/>
      <c r="O196" s="896"/>
      <c r="P196" s="896"/>
      <c r="Q196" s="896"/>
      <c r="R196" s="896"/>
      <c r="S196" s="896"/>
      <c r="T196" s="896"/>
      <c r="U196" s="896"/>
      <c r="V196" s="896"/>
      <c r="W196" s="896"/>
      <c r="X196" s="896"/>
      <c r="Y196" s="896"/>
      <c r="Z196" s="896">
        <f ca="1">IFERROR(IF(SEARCH("ГНБ",B185,1)=0,0,1),0)</f>
        <v>0</v>
      </c>
      <c r="AA196" s="896"/>
      <c r="AB196" s="896"/>
      <c r="AC196" s="896"/>
      <c r="AD196" s="896"/>
      <c r="AE196" s="896"/>
      <c r="AF196" s="896"/>
      <c r="AG196" s="896"/>
      <c r="AH196" s="896"/>
      <c r="AI196" s="896"/>
      <c r="AJ196" s="896"/>
      <c r="AK196" s="896"/>
      <c r="AL196" s="896"/>
      <c r="AM196" s="896"/>
      <c r="AN196" s="896"/>
      <c r="AO196" s="896"/>
      <c r="AP196" s="896"/>
      <c r="AQ196" s="898"/>
      <c r="AR196" s="898"/>
      <c r="AS196" s="898"/>
      <c r="AT196" s="898"/>
      <c r="AU196" s="898"/>
      <c r="AV196" s="898"/>
      <c r="AW196" s="898"/>
      <c r="AX196" s="898"/>
      <c r="AY196" s="898"/>
      <c r="AZ196" s="898"/>
      <c r="BA196" s="898"/>
      <c r="BB196" s="898"/>
      <c r="BC196" s="898"/>
      <c r="BD196" s="898"/>
      <c r="BE196" s="898"/>
      <c r="BF196" s="898"/>
      <c r="BG196" s="898"/>
      <c r="BH196" s="898"/>
      <c r="BI196" s="898"/>
      <c r="BJ196" s="898"/>
      <c r="BK196" s="898"/>
      <c r="BL196" s="898"/>
      <c r="BM196" s="898"/>
      <c r="BN196" s="898"/>
      <c r="BO196" s="898"/>
      <c r="BP196" s="898"/>
      <c r="BQ196" s="19">
        <f t="shared" ca="1" si="21"/>
        <v>0</v>
      </c>
      <c r="BR196" s="27"/>
    </row>
    <row r="197" spans="1:74" ht="13.8" hidden="1" customHeight="1" x14ac:dyDescent="0.25">
      <c r="A197" s="544">
        <f ca="1">SUBTOTAL(9,$BQ$9:BQ197)</f>
        <v>71</v>
      </c>
      <c r="B197" s="545" t="s">
        <v>1458</v>
      </c>
      <c r="C197" s="896" t="str">
        <f ca="1">IF(Z197&lt;&gt;0,C187,"")</f>
        <v/>
      </c>
      <c r="D197" s="896"/>
      <c r="E197" s="896"/>
      <c r="F197" s="896"/>
      <c r="G197" s="896"/>
      <c r="H197" s="896"/>
      <c r="I197" s="896"/>
      <c r="J197" s="896"/>
      <c r="K197" s="896"/>
      <c r="L197" s="896"/>
      <c r="M197" s="896"/>
      <c r="N197" s="896"/>
      <c r="O197" s="896"/>
      <c r="P197" s="896"/>
      <c r="Q197" s="896"/>
      <c r="R197" s="896"/>
      <c r="S197" s="896"/>
      <c r="T197" s="896"/>
      <c r="U197" s="896"/>
      <c r="V197" s="896"/>
      <c r="W197" s="896"/>
      <c r="X197" s="896"/>
      <c r="Y197" s="896"/>
      <c r="Z197" s="896">
        <f ca="1">IFERROR(IF(SEARCH("ГНБ",B185,1)=0,0,1),0)</f>
        <v>0</v>
      </c>
      <c r="AA197" s="896"/>
      <c r="AB197" s="896"/>
      <c r="AC197" s="896"/>
      <c r="AD197" s="896"/>
      <c r="AE197" s="896"/>
      <c r="AF197" s="896"/>
      <c r="AG197" s="896"/>
      <c r="AH197" s="896"/>
      <c r="AI197" s="896"/>
      <c r="AJ197" s="896"/>
      <c r="AK197" s="896"/>
      <c r="AL197" s="896"/>
      <c r="AM197" s="896"/>
      <c r="AN197" s="896"/>
      <c r="AO197" s="896"/>
      <c r="AP197" s="896"/>
      <c r="AQ197" s="898"/>
      <c r="AR197" s="898"/>
      <c r="AS197" s="898"/>
      <c r="AT197" s="898"/>
      <c r="AU197" s="898"/>
      <c r="AV197" s="898"/>
      <c r="AW197" s="898"/>
      <c r="AX197" s="898"/>
      <c r="AY197" s="898"/>
      <c r="AZ197" s="898"/>
      <c r="BA197" s="898"/>
      <c r="BB197" s="898"/>
      <c r="BC197" s="898"/>
      <c r="BD197" s="898"/>
      <c r="BE197" s="898"/>
      <c r="BF197" s="898"/>
      <c r="BG197" s="898"/>
      <c r="BH197" s="898"/>
      <c r="BI197" s="898"/>
      <c r="BJ197" s="898"/>
      <c r="BK197" s="898"/>
      <c r="BL197" s="898"/>
      <c r="BM197" s="898"/>
      <c r="BN197" s="898"/>
      <c r="BO197" s="898"/>
      <c r="BP197" s="898"/>
      <c r="BQ197" s="19">
        <f t="shared" ca="1" si="21"/>
        <v>0</v>
      </c>
      <c r="BR197" s="27"/>
    </row>
    <row r="198" spans="1:74" ht="26.4" hidden="1" customHeight="1" x14ac:dyDescent="0.25">
      <c r="A198" s="544">
        <f ca="1">SUBTOTAL(9,$BQ$9:BQ198)</f>
        <v>71</v>
      </c>
      <c r="B198" s="545" t="s">
        <v>1459</v>
      </c>
      <c r="C198" s="896" t="str">
        <f ca="1">IF(Z198&lt;&gt;0,C187,"")</f>
        <v/>
      </c>
      <c r="D198" s="896"/>
      <c r="E198" s="896"/>
      <c r="F198" s="896"/>
      <c r="G198" s="896"/>
      <c r="H198" s="896"/>
      <c r="I198" s="896"/>
      <c r="J198" s="896"/>
      <c r="K198" s="896"/>
      <c r="L198" s="896"/>
      <c r="M198" s="896"/>
      <c r="N198" s="896"/>
      <c r="O198" s="896"/>
      <c r="P198" s="896"/>
      <c r="Q198" s="896"/>
      <c r="R198" s="896"/>
      <c r="S198" s="896"/>
      <c r="T198" s="896"/>
      <c r="U198" s="896"/>
      <c r="V198" s="896"/>
      <c r="W198" s="896"/>
      <c r="X198" s="896"/>
      <c r="Y198" s="896"/>
      <c r="Z198" s="896">
        <f ca="1">IFERROR(IF(SEARCH("ГНБ",B185,1)=0,0,1),0)</f>
        <v>0</v>
      </c>
      <c r="AA198" s="896"/>
      <c r="AB198" s="896"/>
      <c r="AC198" s="896"/>
      <c r="AD198" s="896"/>
      <c r="AE198" s="896"/>
      <c r="AF198" s="896"/>
      <c r="AG198" s="896"/>
      <c r="AH198" s="896"/>
      <c r="AI198" s="896"/>
      <c r="AJ198" s="896"/>
      <c r="AK198" s="896"/>
      <c r="AL198" s="896"/>
      <c r="AM198" s="896"/>
      <c r="AN198" s="896"/>
      <c r="AO198" s="896"/>
      <c r="AP198" s="896"/>
      <c r="AQ198" s="898"/>
      <c r="AR198" s="898"/>
      <c r="AS198" s="898"/>
      <c r="AT198" s="898"/>
      <c r="AU198" s="898"/>
      <c r="AV198" s="898"/>
      <c r="AW198" s="898"/>
      <c r="AX198" s="898"/>
      <c r="AY198" s="898"/>
      <c r="AZ198" s="898"/>
      <c r="BA198" s="898"/>
      <c r="BB198" s="898"/>
      <c r="BC198" s="898"/>
      <c r="BD198" s="898"/>
      <c r="BE198" s="898"/>
      <c r="BF198" s="898"/>
      <c r="BG198" s="898"/>
      <c r="BH198" s="898"/>
      <c r="BI198" s="898"/>
      <c r="BJ198" s="898"/>
      <c r="BK198" s="898"/>
      <c r="BL198" s="898"/>
      <c r="BM198" s="898"/>
      <c r="BN198" s="898"/>
      <c r="BO198" s="898"/>
      <c r="BP198" s="898"/>
      <c r="BQ198" s="19">
        <f t="shared" ca="1" si="21"/>
        <v>0</v>
      </c>
      <c r="BR198" s="27"/>
    </row>
    <row r="199" spans="1:74" ht="26.4" hidden="1" customHeight="1" x14ac:dyDescent="0.25">
      <c r="A199" s="544">
        <f ca="1">SUBTOTAL(9,$BQ$9:BQ199)</f>
        <v>71</v>
      </c>
      <c r="B199" s="545" t="s">
        <v>1460</v>
      </c>
      <c r="C199" s="896" t="str">
        <f ca="1">IF(Z199&lt;&gt;0,C187,"")</f>
        <v/>
      </c>
      <c r="D199" s="896"/>
      <c r="E199" s="896"/>
      <c r="F199" s="896"/>
      <c r="G199" s="896"/>
      <c r="H199" s="896"/>
      <c r="I199" s="896"/>
      <c r="J199" s="896"/>
      <c r="K199" s="896"/>
      <c r="L199" s="896"/>
      <c r="M199" s="896"/>
      <c r="N199" s="896"/>
      <c r="O199" s="896"/>
      <c r="P199" s="896"/>
      <c r="Q199" s="896"/>
      <c r="R199" s="896"/>
      <c r="S199" s="896"/>
      <c r="T199" s="896"/>
      <c r="U199" s="896"/>
      <c r="V199" s="896"/>
      <c r="W199" s="896"/>
      <c r="X199" s="896"/>
      <c r="Y199" s="896"/>
      <c r="Z199" s="896">
        <f ca="1">IFERROR(IF(SEARCH("ГНБ",B185,1)=0,0,1),0)</f>
        <v>0</v>
      </c>
      <c r="AA199" s="896"/>
      <c r="AB199" s="896"/>
      <c r="AC199" s="896"/>
      <c r="AD199" s="896"/>
      <c r="AE199" s="896"/>
      <c r="AF199" s="896"/>
      <c r="AG199" s="896"/>
      <c r="AH199" s="896"/>
      <c r="AI199" s="896"/>
      <c r="AJ199" s="896"/>
      <c r="AK199" s="896"/>
      <c r="AL199" s="896"/>
      <c r="AM199" s="896"/>
      <c r="AN199" s="896"/>
      <c r="AO199" s="896"/>
      <c r="AP199" s="896"/>
      <c r="AQ199" s="898"/>
      <c r="AR199" s="898"/>
      <c r="AS199" s="898"/>
      <c r="AT199" s="898"/>
      <c r="AU199" s="898"/>
      <c r="AV199" s="898"/>
      <c r="AW199" s="898"/>
      <c r="AX199" s="898"/>
      <c r="AY199" s="898"/>
      <c r="AZ199" s="898"/>
      <c r="BA199" s="898"/>
      <c r="BB199" s="898"/>
      <c r="BC199" s="898"/>
      <c r="BD199" s="898"/>
      <c r="BE199" s="898"/>
      <c r="BF199" s="898"/>
      <c r="BG199" s="898"/>
      <c r="BH199" s="898"/>
      <c r="BI199" s="898"/>
      <c r="BJ199" s="898"/>
      <c r="BK199" s="898"/>
      <c r="BL199" s="898"/>
      <c r="BM199" s="898"/>
      <c r="BN199" s="898"/>
      <c r="BO199" s="898"/>
      <c r="BP199" s="898"/>
      <c r="BQ199" s="19">
        <f t="shared" ca="1" si="21"/>
        <v>0</v>
      </c>
      <c r="BR199" s="27"/>
    </row>
    <row r="200" spans="1:74" ht="39.6" x14ac:dyDescent="0.25">
      <c r="A200" s="544">
        <f ca="1">SUBTOTAL(9,$BQ$9:BQ200)</f>
        <v>72</v>
      </c>
      <c r="B200" s="545" t="str">
        <f ca="1">IF(BS200&lt;&gt;"",IF(MID(BS200,1,4)="АОСР",CONCATENATE("Акт освидетельствования скрытых работ '",VLOOKUP(BS200,'АКТЫ скрытых работ'!A:O,3,FALSE),"'"),CONCATENATE("Акт освидетельствования ответственных конструкций '",VLOOKUP(BS200,'АКТЫ скрытых работ'!A:O,3,FALSE),"'")),0)</f>
        <v>Акт освидетельствования скрытых работ 'Разработка грунта траншеи, приемных и стартовых котлованов'</v>
      </c>
      <c r="C200" s="896" t="str">
        <f ca="1">CONCATENATE("№",VLOOKUP(BS200,'АКТЫ скрытых работ'!A:O,2,FALSE))</f>
        <v>№1-КЛ0,4</v>
      </c>
      <c r="D200" s="896"/>
      <c r="E200" s="896"/>
      <c r="F200" s="896"/>
      <c r="G200" s="896"/>
      <c r="H200" s="896"/>
      <c r="I200" s="896"/>
      <c r="J200" s="896"/>
      <c r="K200" s="896"/>
      <c r="L200" s="896"/>
      <c r="M200" s="896"/>
      <c r="N200" s="896"/>
      <c r="O200" s="896"/>
      <c r="P200" s="896"/>
      <c r="Q200" s="896"/>
      <c r="R200" s="896"/>
      <c r="S200" s="896"/>
      <c r="T200" s="896"/>
      <c r="U200" s="896"/>
      <c r="V200" s="896"/>
      <c r="W200" s="896"/>
      <c r="X200" s="896"/>
      <c r="Y200" s="896"/>
      <c r="Z200" s="896">
        <f ca="1">IF(BS200="АООК_",0,1)</f>
        <v>1</v>
      </c>
      <c r="AA200" s="896"/>
      <c r="AB200" s="896"/>
      <c r="AC200" s="896"/>
      <c r="AD200" s="896"/>
      <c r="AE200" s="896"/>
      <c r="AF200" s="896"/>
      <c r="AG200" s="896"/>
      <c r="AH200" s="896"/>
      <c r="AI200" s="896"/>
      <c r="AJ200" s="896"/>
      <c r="AK200" s="896"/>
      <c r="AL200" s="896"/>
      <c r="AM200" s="896"/>
      <c r="AN200" s="896"/>
      <c r="AO200" s="896"/>
      <c r="AP200" s="896"/>
      <c r="AQ200" s="898"/>
      <c r="AR200" s="898"/>
      <c r="AS200" s="898"/>
      <c r="AT200" s="898"/>
      <c r="AU200" s="898"/>
      <c r="AV200" s="898"/>
      <c r="AW200" s="898"/>
      <c r="AX200" s="898"/>
      <c r="AY200" s="898"/>
      <c r="AZ200" s="898"/>
      <c r="BA200" s="898"/>
      <c r="BB200" s="898"/>
      <c r="BC200" s="898"/>
      <c r="BD200" s="898"/>
      <c r="BE200" s="898"/>
      <c r="BF200" s="898"/>
      <c r="BG200" s="898"/>
      <c r="BH200" s="898"/>
      <c r="BI200" s="898"/>
      <c r="BJ200" s="898"/>
      <c r="BK200" s="898"/>
      <c r="BL200" s="898"/>
      <c r="BM200" s="898"/>
      <c r="BN200" s="898"/>
      <c r="BO200" s="898"/>
      <c r="BP200" s="898"/>
      <c r="BQ200" s="19">
        <f t="shared" ca="1" si="21"/>
        <v>1</v>
      </c>
      <c r="BR200" s="852"/>
      <c r="BS200" s="587" t="str">
        <f ca="1">IF(INDIRECT("'АКТЫ скрытых работ'!R"&amp;BU200&amp;"C1",0)=CONCATENATE("АОСР_",BT200),CONCATENATE("АОСР_",BT200),CONCATENATE("АООК_",BT200))</f>
        <v>АОСР_9</v>
      </c>
      <c r="BT200" s="587">
        <v>9</v>
      </c>
      <c r="BU200" s="588">
        <f>BT200+1</f>
        <v>10</v>
      </c>
    </row>
    <row r="201" spans="1:74" ht="26.4" x14ac:dyDescent="0.25">
      <c r="A201" s="544">
        <f ca="1">SUBTOTAL(9,$BQ$9:BQ201)</f>
        <v>73</v>
      </c>
      <c r="B201" s="547" t="str">
        <f ca="1">IF(IFERROR(SEARCH("; ",VLOOKUP(BS200,'АКТЫ скрытых работ'!A:O,11,FALSE),1),0)=0,VLOOKUP(BS200,'АКТЫ скрытых работ'!A:O,11,FALSE),LEFT(VLOOKUP(BS200,'АКТЫ скрытых работ'!A:O,11,FALSE),SEARCH(";",VLOOKUP(BS200,'АКТЫ скрытых работ'!A:O,11,FALSE))-1))</f>
        <v>Исполнительная схема №2.1 Разработка грунта траншеи под монтаж КЛ-0,4кВ</v>
      </c>
      <c r="C201" s="916" t="str">
        <f ca="1">IF(B201="Контрольно-исполнительная съемка","б/н",MID(B201,SEARCH("№",B201,1),SEARCH(" ",B201,SEARCH("№",B201,1))-SEARCH("№",B201,1)))</f>
        <v>№2.1</v>
      </c>
      <c r="D201" s="917"/>
      <c r="E201" s="917"/>
      <c r="F201" s="917"/>
      <c r="G201" s="917"/>
      <c r="H201" s="917"/>
      <c r="I201" s="917"/>
      <c r="J201" s="917"/>
      <c r="K201" s="917"/>
      <c r="L201" s="917"/>
      <c r="M201" s="917"/>
      <c r="N201" s="917"/>
      <c r="O201" s="917"/>
      <c r="P201" s="917"/>
      <c r="Q201" s="917"/>
      <c r="R201" s="917"/>
      <c r="S201" s="917"/>
      <c r="T201" s="917"/>
      <c r="U201" s="917"/>
      <c r="V201" s="917"/>
      <c r="W201" s="917"/>
      <c r="X201" s="917"/>
      <c r="Y201" s="918"/>
      <c r="Z201" s="896">
        <f ca="1">IFERROR(IF(OR(IFERROR(B201,0)=0,B201="-"),0,1),0)</f>
        <v>1</v>
      </c>
      <c r="AA201" s="896"/>
      <c r="AB201" s="896"/>
      <c r="AC201" s="896"/>
      <c r="AD201" s="896"/>
      <c r="AE201" s="896"/>
      <c r="AF201" s="896"/>
      <c r="AG201" s="896"/>
      <c r="AH201" s="896"/>
      <c r="AI201" s="896"/>
      <c r="AJ201" s="896"/>
      <c r="AK201" s="896"/>
      <c r="AL201" s="896"/>
      <c r="AM201" s="896"/>
      <c r="AN201" s="896"/>
      <c r="AO201" s="896"/>
      <c r="AP201" s="896"/>
      <c r="AQ201" s="898"/>
      <c r="AR201" s="898"/>
      <c r="AS201" s="898"/>
      <c r="AT201" s="898"/>
      <c r="AU201" s="898"/>
      <c r="AV201" s="898"/>
      <c r="AW201" s="898"/>
      <c r="AX201" s="898"/>
      <c r="AY201" s="898"/>
      <c r="AZ201" s="898"/>
      <c r="BA201" s="898"/>
      <c r="BB201" s="898"/>
      <c r="BC201" s="898"/>
      <c r="BD201" s="898"/>
      <c r="BE201" s="898"/>
      <c r="BF201" s="898"/>
      <c r="BG201" s="898"/>
      <c r="BH201" s="898"/>
      <c r="BI201" s="898"/>
      <c r="BJ201" s="898"/>
      <c r="BK201" s="898"/>
      <c r="BL201" s="898"/>
      <c r="BM201" s="898"/>
      <c r="BN201" s="898"/>
      <c r="BO201" s="898"/>
      <c r="BP201" s="898"/>
      <c r="BQ201" s="19">
        <f t="shared" ca="1" si="21"/>
        <v>1</v>
      </c>
      <c r="BR201" s="852"/>
    </row>
    <row r="202" spans="1:74" ht="25.5" customHeight="1" x14ac:dyDescent="0.25">
      <c r="A202" s="544">
        <f ca="1">SUBTOTAL(9,$BQ$9:BQ202)</f>
        <v>74</v>
      </c>
      <c r="B202" s="545" t="str">
        <f ca="1">IF(IFERROR(SEARCH(";",VLOOKUP(BS200,'АКТЫ скрытых работ'!A:O,11,FALSE),LEN(B201)+2),0)&lt;&gt;0,MID(VLOOKUP(BS200,'АКТЫ скрытых работ'!A:O,11,FALSE),LEN(B201)+3,SEARCH(";",VLOOKUP(BS200,'АКТЫ скрытых работ'!A:O,11,FALSE),LEN(B201)+3)-LEN(B201)-3),MID(VLOOKUP(BS200,'АКТЫ скрытых работ'!A:O,11,FALSE),LEN(B201)+3,LEN(VLOOKUP(BS200,'АКТЫ скрытых работ'!A:O,11,FALSE))))</f>
        <v>Исполнительная схема №2.2 Разработка грунта котлованов под монтаж КЛ-0,4кВ</v>
      </c>
      <c r="C202" s="916" t="str">
        <f ca="1">IFERROR(IF(B202="Контрольно-исполнительная съемка","б/н",MID(B202,SEARCH("№",B202,1),SEARCH(" ",B202,SEARCH("№",B202,1))-SEARCH("№",B202,1))),"")</f>
        <v>№2.2</v>
      </c>
      <c r="D202" s="917"/>
      <c r="E202" s="917"/>
      <c r="F202" s="917"/>
      <c r="G202" s="917"/>
      <c r="H202" s="917"/>
      <c r="I202" s="917"/>
      <c r="J202" s="917"/>
      <c r="K202" s="917"/>
      <c r="L202" s="917"/>
      <c r="M202" s="917"/>
      <c r="N202" s="917"/>
      <c r="O202" s="917"/>
      <c r="P202" s="917"/>
      <c r="Q202" s="917"/>
      <c r="R202" s="917"/>
      <c r="S202" s="917"/>
      <c r="T202" s="917"/>
      <c r="U202" s="917"/>
      <c r="V202" s="917"/>
      <c r="W202" s="917"/>
      <c r="X202" s="917"/>
      <c r="Y202" s="918"/>
      <c r="Z202" s="896">
        <f ca="1">IFERROR(IF(OR(IFERROR(B202,0)=0,B202=""),0,1),0)</f>
        <v>1</v>
      </c>
      <c r="AA202" s="896"/>
      <c r="AB202" s="896"/>
      <c r="AC202" s="896"/>
      <c r="AD202" s="896"/>
      <c r="AE202" s="896"/>
      <c r="AF202" s="896"/>
      <c r="AG202" s="896"/>
      <c r="AH202" s="896"/>
      <c r="AI202" s="896"/>
      <c r="AJ202" s="896"/>
      <c r="AK202" s="896"/>
      <c r="AL202" s="896"/>
      <c r="AM202" s="896"/>
      <c r="AN202" s="896"/>
      <c r="AO202" s="896"/>
      <c r="AP202" s="896"/>
      <c r="AQ202" s="898"/>
      <c r="AR202" s="898"/>
      <c r="AS202" s="898"/>
      <c r="AT202" s="898"/>
      <c r="AU202" s="898"/>
      <c r="AV202" s="898"/>
      <c r="AW202" s="898"/>
      <c r="AX202" s="898"/>
      <c r="AY202" s="898"/>
      <c r="AZ202" s="898"/>
      <c r="BA202" s="898"/>
      <c r="BB202" s="898"/>
      <c r="BC202" s="898"/>
      <c r="BD202" s="898"/>
      <c r="BE202" s="898"/>
      <c r="BF202" s="898"/>
      <c r="BG202" s="898"/>
      <c r="BH202" s="898"/>
      <c r="BI202" s="898"/>
      <c r="BJ202" s="898"/>
      <c r="BK202" s="898"/>
      <c r="BL202" s="898"/>
      <c r="BM202" s="898"/>
      <c r="BN202" s="898"/>
      <c r="BO202" s="898"/>
      <c r="BP202" s="898"/>
      <c r="BQ202" s="19">
        <f t="shared" ca="1" si="21"/>
        <v>1</v>
      </c>
      <c r="BR202" s="852"/>
    </row>
    <row r="203" spans="1:74" ht="26.4" customHeight="1" x14ac:dyDescent="0.25">
      <c r="A203" s="544">
        <f ca="1">SUBTOTAL(9,$BQ$9:BQ203)</f>
        <v>75</v>
      </c>
      <c r="B203" s="545" t="str">
        <f ca="1">IF(IFERROR(SEARCH(";",VLOOKUP(BS200,'АКТЫ скрытых работ'!A:O,11,FALSE),SUM(LEN(B201),LEN(B202))+4),0)&lt;&gt;0,MID(VLOOKUP(BS200,'АКТЫ скрытых работ'!A:O,11,FALSE),SUM(LEN(B201),LEN(B202))+5,SEARCH(";",VLOOKUP(BS200,'АКТЫ скрытых работ'!A:O,11,FALSE),SUM(LEN(B201),LEN(B202))+4)-SUM(LEN(B201),LEN(B202))-5),MID(VLOOKUP(BS200,'АКТЫ скрытых работ'!A:O,11,FALSE),SUM(LEN(B201),LEN(B202))+5,LEN(VLOOKUP(BS200,'АКТЫ скрытых работ'!A:O,11,FALSE))))</f>
        <v>Исполнительная схема №2.3 Разработка грунта котлованов под монтаж КЛ-0,4кВ</v>
      </c>
      <c r="C203" s="916" t="str">
        <f t="shared" ref="C203:C204" ca="1" si="23">IF(B203="Контрольно-исполнительная съемка","б/н",MID(B203,SEARCH("№",B203,1),SEARCH(" ",B203,SEARCH("№",B203,1))-SEARCH("№",B203,1)))</f>
        <v>№2.3</v>
      </c>
      <c r="D203" s="917"/>
      <c r="E203" s="917"/>
      <c r="F203" s="917"/>
      <c r="G203" s="917"/>
      <c r="H203" s="917"/>
      <c r="I203" s="917"/>
      <c r="J203" s="917"/>
      <c r="K203" s="917"/>
      <c r="L203" s="917"/>
      <c r="M203" s="917"/>
      <c r="N203" s="917"/>
      <c r="O203" s="917"/>
      <c r="P203" s="917"/>
      <c r="Q203" s="917"/>
      <c r="R203" s="917"/>
      <c r="S203" s="917"/>
      <c r="T203" s="917"/>
      <c r="U203" s="917"/>
      <c r="V203" s="917"/>
      <c r="W203" s="917"/>
      <c r="X203" s="917"/>
      <c r="Y203" s="918"/>
      <c r="Z203" s="896">
        <f ca="1">IFERROR(IF(OR(IFERROR(B203,0)=0,B203=""),0,1),0)</f>
        <v>1</v>
      </c>
      <c r="AA203" s="896"/>
      <c r="AB203" s="896"/>
      <c r="AC203" s="896"/>
      <c r="AD203" s="896"/>
      <c r="AE203" s="896"/>
      <c r="AF203" s="896"/>
      <c r="AG203" s="896"/>
      <c r="AH203" s="896"/>
      <c r="AI203" s="896"/>
      <c r="AJ203" s="896"/>
      <c r="AK203" s="896"/>
      <c r="AL203" s="896"/>
      <c r="AM203" s="896"/>
      <c r="AN203" s="896"/>
      <c r="AO203" s="896"/>
      <c r="AP203" s="896"/>
      <c r="AQ203" s="898"/>
      <c r="AR203" s="898"/>
      <c r="AS203" s="898"/>
      <c r="AT203" s="898"/>
      <c r="AU203" s="898"/>
      <c r="AV203" s="898"/>
      <c r="AW203" s="898"/>
      <c r="AX203" s="898"/>
      <c r="AY203" s="898"/>
      <c r="AZ203" s="898"/>
      <c r="BA203" s="898"/>
      <c r="BB203" s="898"/>
      <c r="BC203" s="898"/>
      <c r="BD203" s="898"/>
      <c r="BE203" s="898"/>
      <c r="BF203" s="898"/>
      <c r="BG203" s="898"/>
      <c r="BH203" s="898"/>
      <c r="BI203" s="898"/>
      <c r="BJ203" s="898"/>
      <c r="BK203" s="898"/>
      <c r="BL203" s="898"/>
      <c r="BM203" s="898"/>
      <c r="BN203" s="898"/>
      <c r="BO203" s="898"/>
      <c r="BP203" s="898"/>
      <c r="BQ203" s="19">
        <f t="shared" ca="1" si="21"/>
        <v>1</v>
      </c>
      <c r="BR203" s="852"/>
      <c r="BV203" s="19" t="str">
        <f>MID(BV187,1,LEN(BV187))</f>
        <v/>
      </c>
    </row>
    <row r="204" spans="1:74" ht="26.4" customHeight="1" x14ac:dyDescent="0.25">
      <c r="A204" s="544">
        <f ca="1">SUBTOTAL(9,$BQ$9:BQ204)</f>
        <v>76</v>
      </c>
      <c r="B204" s="545" t="str">
        <f ca="1">IF(IFERROR(SEARCH(";",VLOOKUP(BS200,'АКТЫ скрытых работ'!A:O,11,FALSE),SUM(LEN(B201),LEN(B202),LEN(B203))+8),0)&lt;&gt;0,MID(VLOOKUP(BS200,'АКТЫ скрытых работ'!A:O,11,FALSE),SUM(LEN(B201),LEN(B202),LEN(B203))+4,SEARCH(";",VLOOKUP(BS200,'АКТЫ скрытых работ'!A:O,11,FALSE),SUM(LEN(B201),LEN(B202),LEN(B203))+4)-SUM(LEN(B201),LEN(B202),LEN(B203))-6),MID(VLOOKUP(BS200,'АКТЫ скрытых работ'!A:O,11,FALSE),SUM(LEN(B201),LEN(B202),LEN(B203))+7,LEN(VLOOKUP(BS200,'АКТЫ скрытых работ'!A:O,11,FALSE))))</f>
        <v>Исполнительная схема №2.4 Устройство песчаного основания траншеи</v>
      </c>
      <c r="C204" s="916" t="str">
        <f t="shared" ca="1" si="23"/>
        <v>№2.4</v>
      </c>
      <c r="D204" s="917"/>
      <c r="E204" s="917"/>
      <c r="F204" s="917"/>
      <c r="G204" s="917"/>
      <c r="H204" s="917"/>
      <c r="I204" s="917"/>
      <c r="J204" s="917"/>
      <c r="K204" s="917"/>
      <c r="L204" s="917"/>
      <c r="M204" s="917"/>
      <c r="N204" s="917"/>
      <c r="O204" s="917"/>
      <c r="P204" s="917"/>
      <c r="Q204" s="917"/>
      <c r="R204" s="917"/>
      <c r="S204" s="917"/>
      <c r="T204" s="917"/>
      <c r="U204" s="917"/>
      <c r="V204" s="917"/>
      <c r="W204" s="917"/>
      <c r="X204" s="917"/>
      <c r="Y204" s="918"/>
      <c r="Z204" s="896">
        <f ca="1">IFERROR(IF(OR(IFERROR(B204,0)=0,B204=""),0,1),0)</f>
        <v>1</v>
      </c>
      <c r="AA204" s="896"/>
      <c r="AB204" s="896"/>
      <c r="AC204" s="896"/>
      <c r="AD204" s="896"/>
      <c r="AE204" s="896"/>
      <c r="AF204" s="896"/>
      <c r="AG204" s="896"/>
      <c r="AH204" s="896"/>
      <c r="AI204" s="896"/>
      <c r="AJ204" s="896"/>
      <c r="AK204" s="896"/>
      <c r="AL204" s="896"/>
      <c r="AM204" s="896"/>
      <c r="AN204" s="896"/>
      <c r="AO204" s="896"/>
      <c r="AP204" s="896"/>
      <c r="AQ204" s="898"/>
      <c r="AR204" s="898"/>
      <c r="AS204" s="898"/>
      <c r="AT204" s="898"/>
      <c r="AU204" s="898"/>
      <c r="AV204" s="898"/>
      <c r="AW204" s="898"/>
      <c r="AX204" s="898"/>
      <c r="AY204" s="898"/>
      <c r="AZ204" s="898"/>
      <c r="BA204" s="898"/>
      <c r="BB204" s="898"/>
      <c r="BC204" s="898"/>
      <c r="BD204" s="898"/>
      <c r="BE204" s="898"/>
      <c r="BF204" s="898"/>
      <c r="BG204" s="898"/>
      <c r="BH204" s="898"/>
      <c r="BI204" s="898"/>
      <c r="BJ204" s="898"/>
      <c r="BK204" s="898"/>
      <c r="BL204" s="898"/>
      <c r="BM204" s="898"/>
      <c r="BN204" s="898"/>
      <c r="BO204" s="898"/>
      <c r="BP204" s="898"/>
      <c r="BQ204" s="19">
        <f t="shared" ca="1" si="21"/>
        <v>1</v>
      </c>
      <c r="BR204" s="852"/>
    </row>
    <row r="205" spans="1:74" hidden="1" x14ac:dyDescent="0.25">
      <c r="A205" s="544">
        <f ca="1">SUBTOTAL(9,$BQ$9:BQ205)</f>
        <v>76</v>
      </c>
      <c r="B205" s="545" t="str">
        <f ca="1">VLOOKUP(BS200,'АКТЫ скрытых работ'!A:O,14,FALSE)</f>
        <v>-</v>
      </c>
      <c r="C205" s="896" t="str">
        <f ca="1">IF(B205&lt;&gt;"-","б/н","")</f>
        <v/>
      </c>
      <c r="D205" s="896"/>
      <c r="E205" s="896"/>
      <c r="F205" s="896"/>
      <c r="G205" s="896"/>
      <c r="H205" s="896"/>
      <c r="I205" s="896"/>
      <c r="J205" s="896"/>
      <c r="K205" s="896"/>
      <c r="L205" s="896"/>
      <c r="M205" s="896"/>
      <c r="N205" s="896"/>
      <c r="O205" s="896"/>
      <c r="P205" s="896"/>
      <c r="Q205" s="896"/>
      <c r="R205" s="896"/>
      <c r="S205" s="896"/>
      <c r="T205" s="896"/>
      <c r="U205" s="896"/>
      <c r="V205" s="896"/>
      <c r="W205" s="896"/>
      <c r="X205" s="896"/>
      <c r="Y205" s="896"/>
      <c r="Z205" s="896">
        <f ca="1">IFERROR(IF(OR(IFERROR(B205,0)=0,B205="-"),0,"1 компл"),0)</f>
        <v>0</v>
      </c>
      <c r="AA205" s="896"/>
      <c r="AB205" s="896"/>
      <c r="AC205" s="896"/>
      <c r="AD205" s="896"/>
      <c r="AE205" s="896"/>
      <c r="AF205" s="896"/>
      <c r="AG205" s="896"/>
      <c r="AH205" s="896"/>
      <c r="AI205" s="896"/>
      <c r="AJ205" s="896"/>
      <c r="AK205" s="896"/>
      <c r="AL205" s="896"/>
      <c r="AM205" s="896"/>
      <c r="AN205" s="896"/>
      <c r="AO205" s="896"/>
      <c r="AP205" s="896"/>
      <c r="AQ205" s="898"/>
      <c r="AR205" s="898"/>
      <c r="AS205" s="898"/>
      <c r="AT205" s="898"/>
      <c r="AU205" s="898"/>
      <c r="AV205" s="898"/>
      <c r="AW205" s="898"/>
      <c r="AX205" s="898"/>
      <c r="AY205" s="898"/>
      <c r="AZ205" s="898"/>
      <c r="BA205" s="898"/>
      <c r="BB205" s="898"/>
      <c r="BC205" s="898"/>
      <c r="BD205" s="898"/>
      <c r="BE205" s="898"/>
      <c r="BF205" s="898"/>
      <c r="BG205" s="898"/>
      <c r="BH205" s="898"/>
      <c r="BI205" s="898"/>
      <c r="BJ205" s="898"/>
      <c r="BK205" s="898"/>
      <c r="BL205" s="898"/>
      <c r="BM205" s="898"/>
      <c r="BN205" s="898"/>
      <c r="BO205" s="898"/>
      <c r="BP205" s="898"/>
      <c r="BQ205" s="19">
        <f t="shared" ca="1" si="21"/>
        <v>0</v>
      </c>
      <c r="BR205" s="852"/>
    </row>
    <row r="206" spans="1:74" ht="13.8" hidden="1" customHeight="1" x14ac:dyDescent="0.25">
      <c r="A206" s="544">
        <f ca="1">SUBTOTAL(9,$BQ$9:BQ206)</f>
        <v>76</v>
      </c>
      <c r="B206" s="545" t="s">
        <v>1452</v>
      </c>
      <c r="C206" s="896" t="str">
        <f ca="1">IF(Z206&lt;&gt;0,C202,"")</f>
        <v/>
      </c>
      <c r="D206" s="896"/>
      <c r="E206" s="896"/>
      <c r="F206" s="896"/>
      <c r="G206" s="896"/>
      <c r="H206" s="896"/>
      <c r="I206" s="896"/>
      <c r="J206" s="896"/>
      <c r="K206" s="896"/>
      <c r="L206" s="896"/>
      <c r="M206" s="896"/>
      <c r="N206" s="896"/>
      <c r="O206" s="896"/>
      <c r="P206" s="896"/>
      <c r="Q206" s="896"/>
      <c r="R206" s="896"/>
      <c r="S206" s="896"/>
      <c r="T206" s="896"/>
      <c r="U206" s="896"/>
      <c r="V206" s="896"/>
      <c r="W206" s="896"/>
      <c r="X206" s="896"/>
      <c r="Y206" s="896"/>
      <c r="Z206" s="896">
        <f ca="1">IFERROR(IF(SEARCH("ГНБ",B200,1)=0,0,1),0)</f>
        <v>0</v>
      </c>
      <c r="AA206" s="896"/>
      <c r="AB206" s="896"/>
      <c r="AC206" s="896"/>
      <c r="AD206" s="896"/>
      <c r="AE206" s="896"/>
      <c r="AF206" s="896"/>
      <c r="AG206" s="896"/>
      <c r="AH206" s="896"/>
      <c r="AI206" s="896"/>
      <c r="AJ206" s="896"/>
      <c r="AK206" s="896"/>
      <c r="AL206" s="896"/>
      <c r="AM206" s="896"/>
      <c r="AN206" s="896"/>
      <c r="AO206" s="896"/>
      <c r="AP206" s="896"/>
      <c r="AQ206" s="898"/>
      <c r="AR206" s="898"/>
      <c r="AS206" s="898"/>
      <c r="AT206" s="898"/>
      <c r="AU206" s="898"/>
      <c r="AV206" s="898"/>
      <c r="AW206" s="898"/>
      <c r="AX206" s="898"/>
      <c r="AY206" s="898"/>
      <c r="AZ206" s="898"/>
      <c r="BA206" s="898"/>
      <c r="BB206" s="898"/>
      <c r="BC206" s="898"/>
      <c r="BD206" s="898"/>
      <c r="BE206" s="898"/>
      <c r="BF206" s="898"/>
      <c r="BG206" s="898"/>
      <c r="BH206" s="898"/>
      <c r="BI206" s="898"/>
      <c r="BJ206" s="898"/>
      <c r="BK206" s="898"/>
      <c r="BL206" s="898"/>
      <c r="BM206" s="898"/>
      <c r="BN206" s="898"/>
      <c r="BO206" s="898"/>
      <c r="BP206" s="898"/>
      <c r="BQ206" s="19">
        <f t="shared" ca="1" si="21"/>
        <v>0</v>
      </c>
      <c r="BR206" s="27"/>
    </row>
    <row r="207" spans="1:74" ht="13.8" hidden="1" customHeight="1" x14ac:dyDescent="0.25">
      <c r="A207" s="544">
        <f ca="1">SUBTOTAL(9,$BQ$9:BQ207)</f>
        <v>76</v>
      </c>
      <c r="B207" s="545" t="s">
        <v>1453</v>
      </c>
      <c r="C207" s="896" t="str">
        <f ca="1">IF(Z207&lt;&gt;0,C202,"")</f>
        <v/>
      </c>
      <c r="D207" s="896"/>
      <c r="E207" s="896"/>
      <c r="F207" s="896"/>
      <c r="G207" s="896"/>
      <c r="H207" s="896"/>
      <c r="I207" s="896"/>
      <c r="J207" s="896"/>
      <c r="K207" s="896"/>
      <c r="L207" s="896"/>
      <c r="M207" s="896"/>
      <c r="N207" s="896"/>
      <c r="O207" s="896"/>
      <c r="P207" s="896"/>
      <c r="Q207" s="896"/>
      <c r="R207" s="896"/>
      <c r="S207" s="896"/>
      <c r="T207" s="896"/>
      <c r="U207" s="896"/>
      <c r="V207" s="896"/>
      <c r="W207" s="896"/>
      <c r="X207" s="896"/>
      <c r="Y207" s="896"/>
      <c r="Z207" s="896">
        <f ca="1">IFERROR(IF(SEARCH("ГНБ",B200,1)=0,0,1),0)</f>
        <v>0</v>
      </c>
      <c r="AA207" s="896"/>
      <c r="AB207" s="896"/>
      <c r="AC207" s="896"/>
      <c r="AD207" s="896"/>
      <c r="AE207" s="896"/>
      <c r="AF207" s="896"/>
      <c r="AG207" s="896"/>
      <c r="AH207" s="896"/>
      <c r="AI207" s="896"/>
      <c r="AJ207" s="896"/>
      <c r="AK207" s="896"/>
      <c r="AL207" s="896"/>
      <c r="AM207" s="896"/>
      <c r="AN207" s="896"/>
      <c r="AO207" s="896"/>
      <c r="AP207" s="896"/>
      <c r="AQ207" s="898"/>
      <c r="AR207" s="898"/>
      <c r="AS207" s="898"/>
      <c r="AT207" s="898"/>
      <c r="AU207" s="898"/>
      <c r="AV207" s="898"/>
      <c r="AW207" s="898"/>
      <c r="AX207" s="898"/>
      <c r="AY207" s="898"/>
      <c r="AZ207" s="898"/>
      <c r="BA207" s="898"/>
      <c r="BB207" s="898"/>
      <c r="BC207" s="898"/>
      <c r="BD207" s="898"/>
      <c r="BE207" s="898"/>
      <c r="BF207" s="898"/>
      <c r="BG207" s="898"/>
      <c r="BH207" s="898"/>
      <c r="BI207" s="898"/>
      <c r="BJ207" s="898"/>
      <c r="BK207" s="898"/>
      <c r="BL207" s="898"/>
      <c r="BM207" s="898"/>
      <c r="BN207" s="898"/>
      <c r="BO207" s="898"/>
      <c r="BP207" s="898"/>
      <c r="BQ207" s="19">
        <f t="shared" ca="1" si="21"/>
        <v>0</v>
      </c>
      <c r="BR207" s="27"/>
    </row>
    <row r="208" spans="1:74" ht="13.8" hidden="1" customHeight="1" x14ac:dyDescent="0.25">
      <c r="A208" s="544">
        <f ca="1">SUBTOTAL(9,$BQ$9:BQ208)</f>
        <v>76</v>
      </c>
      <c r="B208" s="545" t="s">
        <v>1454</v>
      </c>
      <c r="C208" s="896" t="str">
        <f ca="1">IF(Z208&lt;&gt;0,C202,"")</f>
        <v/>
      </c>
      <c r="D208" s="896"/>
      <c r="E208" s="896"/>
      <c r="F208" s="896"/>
      <c r="G208" s="896"/>
      <c r="H208" s="896"/>
      <c r="I208" s="896"/>
      <c r="J208" s="896"/>
      <c r="K208" s="896"/>
      <c r="L208" s="896"/>
      <c r="M208" s="896"/>
      <c r="N208" s="896"/>
      <c r="O208" s="896"/>
      <c r="P208" s="896"/>
      <c r="Q208" s="896"/>
      <c r="R208" s="896"/>
      <c r="S208" s="896"/>
      <c r="T208" s="896"/>
      <c r="U208" s="896"/>
      <c r="V208" s="896"/>
      <c r="W208" s="896"/>
      <c r="X208" s="896"/>
      <c r="Y208" s="896"/>
      <c r="Z208" s="896">
        <f ca="1">IFERROR(IF(SEARCH("ГНБ",B200,1)=0,0,1),0)</f>
        <v>0</v>
      </c>
      <c r="AA208" s="896"/>
      <c r="AB208" s="896"/>
      <c r="AC208" s="896"/>
      <c r="AD208" s="896"/>
      <c r="AE208" s="896"/>
      <c r="AF208" s="896"/>
      <c r="AG208" s="896"/>
      <c r="AH208" s="896"/>
      <c r="AI208" s="896"/>
      <c r="AJ208" s="896"/>
      <c r="AK208" s="896"/>
      <c r="AL208" s="896"/>
      <c r="AM208" s="896"/>
      <c r="AN208" s="896"/>
      <c r="AO208" s="896"/>
      <c r="AP208" s="896"/>
      <c r="AQ208" s="898"/>
      <c r="AR208" s="898"/>
      <c r="AS208" s="898"/>
      <c r="AT208" s="898"/>
      <c r="AU208" s="898"/>
      <c r="AV208" s="898"/>
      <c r="AW208" s="898"/>
      <c r="AX208" s="898"/>
      <c r="AY208" s="898"/>
      <c r="AZ208" s="898"/>
      <c r="BA208" s="898"/>
      <c r="BB208" s="898"/>
      <c r="BC208" s="898"/>
      <c r="BD208" s="898"/>
      <c r="BE208" s="898"/>
      <c r="BF208" s="898"/>
      <c r="BG208" s="898"/>
      <c r="BH208" s="898"/>
      <c r="BI208" s="898"/>
      <c r="BJ208" s="898"/>
      <c r="BK208" s="898"/>
      <c r="BL208" s="898"/>
      <c r="BM208" s="898"/>
      <c r="BN208" s="898"/>
      <c r="BO208" s="898"/>
      <c r="BP208" s="898"/>
      <c r="BQ208" s="19">
        <f t="shared" ca="1" si="21"/>
        <v>0</v>
      </c>
      <c r="BR208" s="27"/>
    </row>
    <row r="209" spans="1:74" ht="13.8" hidden="1" customHeight="1" x14ac:dyDescent="0.25">
      <c r="A209" s="544">
        <f ca="1">SUBTOTAL(9,$BQ$9:BQ209)</f>
        <v>76</v>
      </c>
      <c r="B209" s="545" t="s">
        <v>1455</v>
      </c>
      <c r="C209" s="896" t="str">
        <f ca="1">IF(Z209&lt;&gt;0,C202,"")</f>
        <v/>
      </c>
      <c r="D209" s="896"/>
      <c r="E209" s="896"/>
      <c r="F209" s="896"/>
      <c r="G209" s="896"/>
      <c r="H209" s="896"/>
      <c r="I209" s="896"/>
      <c r="J209" s="896"/>
      <c r="K209" s="896"/>
      <c r="L209" s="896"/>
      <c r="M209" s="896"/>
      <c r="N209" s="896"/>
      <c r="O209" s="896"/>
      <c r="P209" s="896"/>
      <c r="Q209" s="896"/>
      <c r="R209" s="896"/>
      <c r="S209" s="896"/>
      <c r="T209" s="896"/>
      <c r="U209" s="896"/>
      <c r="V209" s="896"/>
      <c r="W209" s="896"/>
      <c r="X209" s="896"/>
      <c r="Y209" s="896"/>
      <c r="Z209" s="896">
        <f ca="1">IFERROR(IF(SEARCH("ГНБ",B200,1)=0,0,1),0)</f>
        <v>0</v>
      </c>
      <c r="AA209" s="896"/>
      <c r="AB209" s="896"/>
      <c r="AC209" s="896"/>
      <c r="AD209" s="896"/>
      <c r="AE209" s="896"/>
      <c r="AF209" s="896"/>
      <c r="AG209" s="896"/>
      <c r="AH209" s="896"/>
      <c r="AI209" s="896"/>
      <c r="AJ209" s="896"/>
      <c r="AK209" s="896"/>
      <c r="AL209" s="896"/>
      <c r="AM209" s="896"/>
      <c r="AN209" s="896"/>
      <c r="AO209" s="896"/>
      <c r="AP209" s="896"/>
      <c r="AQ209" s="898"/>
      <c r="AR209" s="898"/>
      <c r="AS209" s="898"/>
      <c r="AT209" s="898"/>
      <c r="AU209" s="898"/>
      <c r="AV209" s="898"/>
      <c r="AW209" s="898"/>
      <c r="AX209" s="898"/>
      <c r="AY209" s="898"/>
      <c r="AZ209" s="898"/>
      <c r="BA209" s="898"/>
      <c r="BB209" s="898"/>
      <c r="BC209" s="898"/>
      <c r="BD209" s="898"/>
      <c r="BE209" s="898"/>
      <c r="BF209" s="898"/>
      <c r="BG209" s="898"/>
      <c r="BH209" s="898"/>
      <c r="BI209" s="898"/>
      <c r="BJ209" s="898"/>
      <c r="BK209" s="898"/>
      <c r="BL209" s="898"/>
      <c r="BM209" s="898"/>
      <c r="BN209" s="898"/>
      <c r="BO209" s="898"/>
      <c r="BP209" s="898"/>
      <c r="BQ209" s="19">
        <f t="shared" ca="1" si="21"/>
        <v>0</v>
      </c>
      <c r="BR209" s="27"/>
    </row>
    <row r="210" spans="1:74" ht="13.8" hidden="1" customHeight="1" x14ac:dyDescent="0.25">
      <c r="A210" s="544">
        <f ca="1">SUBTOTAL(9,$BQ$9:BQ210)</f>
        <v>76</v>
      </c>
      <c r="B210" s="545" t="s">
        <v>1456</v>
      </c>
      <c r="C210" s="896" t="str">
        <f ca="1">IF(Z210&lt;&gt;0,C202,"")</f>
        <v/>
      </c>
      <c r="D210" s="896"/>
      <c r="E210" s="896"/>
      <c r="F210" s="896"/>
      <c r="G210" s="896"/>
      <c r="H210" s="896"/>
      <c r="I210" s="896"/>
      <c r="J210" s="896"/>
      <c r="K210" s="896"/>
      <c r="L210" s="896"/>
      <c r="M210" s="896"/>
      <c r="N210" s="896"/>
      <c r="O210" s="896"/>
      <c r="P210" s="896"/>
      <c r="Q210" s="896"/>
      <c r="R210" s="896"/>
      <c r="S210" s="896"/>
      <c r="T210" s="896"/>
      <c r="U210" s="896"/>
      <c r="V210" s="896"/>
      <c r="W210" s="896"/>
      <c r="X210" s="896"/>
      <c r="Y210" s="896"/>
      <c r="Z210" s="896">
        <f ca="1">IFERROR(IF(SEARCH("ГНБ",B200,1)=0,0,1),0)</f>
        <v>0</v>
      </c>
      <c r="AA210" s="896"/>
      <c r="AB210" s="896"/>
      <c r="AC210" s="896"/>
      <c r="AD210" s="896"/>
      <c r="AE210" s="896"/>
      <c r="AF210" s="896"/>
      <c r="AG210" s="896"/>
      <c r="AH210" s="896"/>
      <c r="AI210" s="896"/>
      <c r="AJ210" s="896"/>
      <c r="AK210" s="896"/>
      <c r="AL210" s="896"/>
      <c r="AM210" s="896"/>
      <c r="AN210" s="896"/>
      <c r="AO210" s="896"/>
      <c r="AP210" s="896"/>
      <c r="AQ210" s="898"/>
      <c r="AR210" s="898"/>
      <c r="AS210" s="898"/>
      <c r="AT210" s="898"/>
      <c r="AU210" s="898"/>
      <c r="AV210" s="898"/>
      <c r="AW210" s="898"/>
      <c r="AX210" s="898"/>
      <c r="AY210" s="898"/>
      <c r="AZ210" s="898"/>
      <c r="BA210" s="898"/>
      <c r="BB210" s="898"/>
      <c r="BC210" s="898"/>
      <c r="BD210" s="898"/>
      <c r="BE210" s="898"/>
      <c r="BF210" s="898"/>
      <c r="BG210" s="898"/>
      <c r="BH210" s="898"/>
      <c r="BI210" s="898"/>
      <c r="BJ210" s="898"/>
      <c r="BK210" s="898"/>
      <c r="BL210" s="898"/>
      <c r="BM210" s="898"/>
      <c r="BN210" s="898"/>
      <c r="BO210" s="898"/>
      <c r="BP210" s="898"/>
      <c r="BQ210" s="19">
        <f t="shared" ca="1" si="21"/>
        <v>0</v>
      </c>
      <c r="BR210" s="27"/>
    </row>
    <row r="211" spans="1:74" ht="13.8" hidden="1" customHeight="1" x14ac:dyDescent="0.25">
      <c r="A211" s="544">
        <f ca="1">SUBTOTAL(9,$BQ$9:BQ211)</f>
        <v>76</v>
      </c>
      <c r="B211" s="545" t="s">
        <v>1457</v>
      </c>
      <c r="C211" s="896" t="str">
        <f ca="1">IF(Z211&lt;&gt;0,C202,"")</f>
        <v/>
      </c>
      <c r="D211" s="896"/>
      <c r="E211" s="896"/>
      <c r="F211" s="896"/>
      <c r="G211" s="896"/>
      <c r="H211" s="896"/>
      <c r="I211" s="896"/>
      <c r="J211" s="896"/>
      <c r="K211" s="896"/>
      <c r="L211" s="896"/>
      <c r="M211" s="896"/>
      <c r="N211" s="896"/>
      <c r="O211" s="896"/>
      <c r="P211" s="896"/>
      <c r="Q211" s="896"/>
      <c r="R211" s="896"/>
      <c r="S211" s="896"/>
      <c r="T211" s="896"/>
      <c r="U211" s="896"/>
      <c r="V211" s="896"/>
      <c r="W211" s="896"/>
      <c r="X211" s="896"/>
      <c r="Y211" s="896"/>
      <c r="Z211" s="896">
        <f ca="1">IFERROR(IF(SEARCH("ГНБ",B200,1)=0,0,1),0)</f>
        <v>0</v>
      </c>
      <c r="AA211" s="896"/>
      <c r="AB211" s="896"/>
      <c r="AC211" s="896"/>
      <c r="AD211" s="896"/>
      <c r="AE211" s="896"/>
      <c r="AF211" s="896"/>
      <c r="AG211" s="896"/>
      <c r="AH211" s="896"/>
      <c r="AI211" s="896"/>
      <c r="AJ211" s="896"/>
      <c r="AK211" s="896"/>
      <c r="AL211" s="896"/>
      <c r="AM211" s="896"/>
      <c r="AN211" s="896"/>
      <c r="AO211" s="896"/>
      <c r="AP211" s="896"/>
      <c r="AQ211" s="898"/>
      <c r="AR211" s="898"/>
      <c r="AS211" s="898"/>
      <c r="AT211" s="898"/>
      <c r="AU211" s="898"/>
      <c r="AV211" s="898"/>
      <c r="AW211" s="898"/>
      <c r="AX211" s="898"/>
      <c r="AY211" s="898"/>
      <c r="AZ211" s="898"/>
      <c r="BA211" s="898"/>
      <c r="BB211" s="898"/>
      <c r="BC211" s="898"/>
      <c r="BD211" s="898"/>
      <c r="BE211" s="898"/>
      <c r="BF211" s="898"/>
      <c r="BG211" s="898"/>
      <c r="BH211" s="898"/>
      <c r="BI211" s="898"/>
      <c r="BJ211" s="898"/>
      <c r="BK211" s="898"/>
      <c r="BL211" s="898"/>
      <c r="BM211" s="898"/>
      <c r="BN211" s="898"/>
      <c r="BO211" s="898"/>
      <c r="BP211" s="898"/>
      <c r="BQ211" s="19">
        <f t="shared" ca="1" si="21"/>
        <v>0</v>
      </c>
      <c r="BR211" s="27"/>
    </row>
    <row r="212" spans="1:74" ht="13.8" hidden="1" customHeight="1" x14ac:dyDescent="0.25">
      <c r="A212" s="544">
        <f ca="1">SUBTOTAL(9,$BQ$9:BQ212)</f>
        <v>76</v>
      </c>
      <c r="B212" s="545" t="s">
        <v>1458</v>
      </c>
      <c r="C212" s="896" t="str">
        <f ca="1">IF(Z212&lt;&gt;0,C202,"")</f>
        <v/>
      </c>
      <c r="D212" s="896"/>
      <c r="E212" s="896"/>
      <c r="F212" s="896"/>
      <c r="G212" s="896"/>
      <c r="H212" s="896"/>
      <c r="I212" s="896"/>
      <c r="J212" s="896"/>
      <c r="K212" s="896"/>
      <c r="L212" s="896"/>
      <c r="M212" s="896"/>
      <c r="N212" s="896"/>
      <c r="O212" s="896"/>
      <c r="P212" s="896"/>
      <c r="Q212" s="896"/>
      <c r="R212" s="896"/>
      <c r="S212" s="896"/>
      <c r="T212" s="896"/>
      <c r="U212" s="896"/>
      <c r="V212" s="896"/>
      <c r="W212" s="896"/>
      <c r="X212" s="896"/>
      <c r="Y212" s="896"/>
      <c r="Z212" s="896">
        <f ca="1">IFERROR(IF(SEARCH("ГНБ",B200,1)=0,0,1),0)</f>
        <v>0</v>
      </c>
      <c r="AA212" s="896"/>
      <c r="AB212" s="896"/>
      <c r="AC212" s="896"/>
      <c r="AD212" s="896"/>
      <c r="AE212" s="896"/>
      <c r="AF212" s="896"/>
      <c r="AG212" s="896"/>
      <c r="AH212" s="896"/>
      <c r="AI212" s="896"/>
      <c r="AJ212" s="896"/>
      <c r="AK212" s="896"/>
      <c r="AL212" s="896"/>
      <c r="AM212" s="896"/>
      <c r="AN212" s="896"/>
      <c r="AO212" s="896"/>
      <c r="AP212" s="896"/>
      <c r="AQ212" s="898"/>
      <c r="AR212" s="898"/>
      <c r="AS212" s="898"/>
      <c r="AT212" s="898"/>
      <c r="AU212" s="898"/>
      <c r="AV212" s="898"/>
      <c r="AW212" s="898"/>
      <c r="AX212" s="898"/>
      <c r="AY212" s="898"/>
      <c r="AZ212" s="898"/>
      <c r="BA212" s="898"/>
      <c r="BB212" s="898"/>
      <c r="BC212" s="898"/>
      <c r="BD212" s="898"/>
      <c r="BE212" s="898"/>
      <c r="BF212" s="898"/>
      <c r="BG212" s="898"/>
      <c r="BH212" s="898"/>
      <c r="BI212" s="898"/>
      <c r="BJ212" s="898"/>
      <c r="BK212" s="898"/>
      <c r="BL212" s="898"/>
      <c r="BM212" s="898"/>
      <c r="BN212" s="898"/>
      <c r="BO212" s="898"/>
      <c r="BP212" s="898"/>
      <c r="BQ212" s="19">
        <f t="shared" ca="1" si="21"/>
        <v>0</v>
      </c>
      <c r="BR212" s="27"/>
    </row>
    <row r="213" spans="1:74" ht="26.4" hidden="1" customHeight="1" x14ac:dyDescent="0.25">
      <c r="A213" s="544">
        <f ca="1">SUBTOTAL(9,$BQ$9:BQ213)</f>
        <v>76</v>
      </c>
      <c r="B213" s="545" t="s">
        <v>1459</v>
      </c>
      <c r="C213" s="896" t="str">
        <f ca="1">IF(Z213&lt;&gt;0,C202,"")</f>
        <v/>
      </c>
      <c r="D213" s="896"/>
      <c r="E213" s="896"/>
      <c r="F213" s="896"/>
      <c r="G213" s="896"/>
      <c r="H213" s="896"/>
      <c r="I213" s="896"/>
      <c r="J213" s="896"/>
      <c r="K213" s="896"/>
      <c r="L213" s="896"/>
      <c r="M213" s="896"/>
      <c r="N213" s="896"/>
      <c r="O213" s="896"/>
      <c r="P213" s="896"/>
      <c r="Q213" s="896"/>
      <c r="R213" s="896"/>
      <c r="S213" s="896"/>
      <c r="T213" s="896"/>
      <c r="U213" s="896"/>
      <c r="V213" s="896"/>
      <c r="W213" s="896"/>
      <c r="X213" s="896"/>
      <c r="Y213" s="896"/>
      <c r="Z213" s="896">
        <f ca="1">IFERROR(IF(SEARCH("ГНБ",B200,1)=0,0,1),0)</f>
        <v>0</v>
      </c>
      <c r="AA213" s="896"/>
      <c r="AB213" s="896"/>
      <c r="AC213" s="896"/>
      <c r="AD213" s="896"/>
      <c r="AE213" s="896"/>
      <c r="AF213" s="896"/>
      <c r="AG213" s="896"/>
      <c r="AH213" s="896"/>
      <c r="AI213" s="896"/>
      <c r="AJ213" s="896"/>
      <c r="AK213" s="896"/>
      <c r="AL213" s="896"/>
      <c r="AM213" s="896"/>
      <c r="AN213" s="896"/>
      <c r="AO213" s="896"/>
      <c r="AP213" s="896"/>
      <c r="AQ213" s="898"/>
      <c r="AR213" s="898"/>
      <c r="AS213" s="898"/>
      <c r="AT213" s="898"/>
      <c r="AU213" s="898"/>
      <c r="AV213" s="898"/>
      <c r="AW213" s="898"/>
      <c r="AX213" s="898"/>
      <c r="AY213" s="898"/>
      <c r="AZ213" s="898"/>
      <c r="BA213" s="898"/>
      <c r="BB213" s="898"/>
      <c r="BC213" s="898"/>
      <c r="BD213" s="898"/>
      <c r="BE213" s="898"/>
      <c r="BF213" s="898"/>
      <c r="BG213" s="898"/>
      <c r="BH213" s="898"/>
      <c r="BI213" s="898"/>
      <c r="BJ213" s="898"/>
      <c r="BK213" s="898"/>
      <c r="BL213" s="898"/>
      <c r="BM213" s="898"/>
      <c r="BN213" s="898"/>
      <c r="BO213" s="898"/>
      <c r="BP213" s="898"/>
      <c r="BQ213" s="19">
        <f t="shared" ca="1" si="21"/>
        <v>0</v>
      </c>
      <c r="BR213" s="27"/>
    </row>
    <row r="214" spans="1:74" ht="26.4" hidden="1" customHeight="1" x14ac:dyDescent="0.25">
      <c r="A214" s="544">
        <f ca="1">SUBTOTAL(9,$BQ$9:BQ214)</f>
        <v>76</v>
      </c>
      <c r="B214" s="545" t="s">
        <v>1460</v>
      </c>
      <c r="C214" s="896" t="str">
        <f ca="1">IF(Z214&lt;&gt;0,C202,"")</f>
        <v/>
      </c>
      <c r="D214" s="896"/>
      <c r="E214" s="896"/>
      <c r="F214" s="896"/>
      <c r="G214" s="896"/>
      <c r="H214" s="896"/>
      <c r="I214" s="896"/>
      <c r="J214" s="896"/>
      <c r="K214" s="896"/>
      <c r="L214" s="896"/>
      <c r="M214" s="896"/>
      <c r="N214" s="896"/>
      <c r="O214" s="896"/>
      <c r="P214" s="896"/>
      <c r="Q214" s="896"/>
      <c r="R214" s="896"/>
      <c r="S214" s="896"/>
      <c r="T214" s="896"/>
      <c r="U214" s="896"/>
      <c r="V214" s="896"/>
      <c r="W214" s="896"/>
      <c r="X214" s="896"/>
      <c r="Y214" s="896"/>
      <c r="Z214" s="896">
        <f ca="1">IFERROR(IF(SEARCH("ГНБ",B200,1)=0,0,1),0)</f>
        <v>0</v>
      </c>
      <c r="AA214" s="896"/>
      <c r="AB214" s="896"/>
      <c r="AC214" s="896"/>
      <c r="AD214" s="896"/>
      <c r="AE214" s="896"/>
      <c r="AF214" s="896"/>
      <c r="AG214" s="896"/>
      <c r="AH214" s="896"/>
      <c r="AI214" s="896"/>
      <c r="AJ214" s="896"/>
      <c r="AK214" s="896"/>
      <c r="AL214" s="896"/>
      <c r="AM214" s="896"/>
      <c r="AN214" s="896"/>
      <c r="AO214" s="896"/>
      <c r="AP214" s="896"/>
      <c r="AQ214" s="898"/>
      <c r="AR214" s="898"/>
      <c r="AS214" s="898"/>
      <c r="AT214" s="898"/>
      <c r="AU214" s="898"/>
      <c r="AV214" s="898"/>
      <c r="AW214" s="898"/>
      <c r="AX214" s="898"/>
      <c r="AY214" s="898"/>
      <c r="AZ214" s="898"/>
      <c r="BA214" s="898"/>
      <c r="BB214" s="898"/>
      <c r="BC214" s="898"/>
      <c r="BD214" s="898"/>
      <c r="BE214" s="898"/>
      <c r="BF214" s="898"/>
      <c r="BG214" s="898"/>
      <c r="BH214" s="898"/>
      <c r="BI214" s="898"/>
      <c r="BJ214" s="898"/>
      <c r="BK214" s="898"/>
      <c r="BL214" s="898"/>
      <c r="BM214" s="898"/>
      <c r="BN214" s="898"/>
      <c r="BO214" s="898"/>
      <c r="BP214" s="898"/>
      <c r="BQ214" s="19">
        <f t="shared" ca="1" si="21"/>
        <v>0</v>
      </c>
      <c r="BR214" s="27"/>
    </row>
    <row r="215" spans="1:74" ht="26.4" x14ac:dyDescent="0.25">
      <c r="A215" s="544">
        <f ca="1">SUBTOTAL(9,$BQ$9:BQ215)</f>
        <v>77</v>
      </c>
      <c r="B215" s="545" t="str">
        <f ca="1">IF(BS215&lt;&gt;"",IF(MID(BS215,1,4)="АОСР",CONCATENATE("Акт освидетельствования скрытых работ '",VLOOKUP(BS215,'АКТЫ скрытых работ'!A:O,3,FALSE),"'"),CONCATENATE("Акт освидетельствования ответственных конструкций '",VLOOKUP(BS215,'АКТЫ скрытых работ'!A:O,3,FALSE),"'")),0)</f>
        <v>Акт освидетельствования скрытых работ 'Устройство песчанного основания'</v>
      </c>
      <c r="C215" s="896" t="str">
        <f ca="1">CONCATENATE("№",VLOOKUP(BS215,'АКТЫ скрытых работ'!A:O,2,FALSE))</f>
        <v>№2-КЛ0,4</v>
      </c>
      <c r="D215" s="896"/>
      <c r="E215" s="896"/>
      <c r="F215" s="896"/>
      <c r="G215" s="896"/>
      <c r="H215" s="896"/>
      <c r="I215" s="896"/>
      <c r="J215" s="896"/>
      <c r="K215" s="896"/>
      <c r="L215" s="896"/>
      <c r="M215" s="896"/>
      <c r="N215" s="896"/>
      <c r="O215" s="896"/>
      <c r="P215" s="896"/>
      <c r="Q215" s="896"/>
      <c r="R215" s="896"/>
      <c r="S215" s="896"/>
      <c r="T215" s="896"/>
      <c r="U215" s="896"/>
      <c r="V215" s="896"/>
      <c r="W215" s="896"/>
      <c r="X215" s="896"/>
      <c r="Y215" s="896"/>
      <c r="Z215" s="896">
        <f ca="1">IF(BS215="АООК_",0,1)</f>
        <v>1</v>
      </c>
      <c r="AA215" s="896"/>
      <c r="AB215" s="896"/>
      <c r="AC215" s="896"/>
      <c r="AD215" s="896"/>
      <c r="AE215" s="896"/>
      <c r="AF215" s="896"/>
      <c r="AG215" s="896"/>
      <c r="AH215" s="896"/>
      <c r="AI215" s="896"/>
      <c r="AJ215" s="896"/>
      <c r="AK215" s="896"/>
      <c r="AL215" s="896"/>
      <c r="AM215" s="896"/>
      <c r="AN215" s="896"/>
      <c r="AO215" s="896"/>
      <c r="AP215" s="896"/>
      <c r="AQ215" s="898"/>
      <c r="AR215" s="898"/>
      <c r="AS215" s="898"/>
      <c r="AT215" s="898"/>
      <c r="AU215" s="898"/>
      <c r="AV215" s="898"/>
      <c r="AW215" s="898"/>
      <c r="AX215" s="898"/>
      <c r="AY215" s="898"/>
      <c r="AZ215" s="898"/>
      <c r="BA215" s="898"/>
      <c r="BB215" s="898"/>
      <c r="BC215" s="898"/>
      <c r="BD215" s="898"/>
      <c r="BE215" s="898"/>
      <c r="BF215" s="898"/>
      <c r="BG215" s="898"/>
      <c r="BH215" s="898"/>
      <c r="BI215" s="898"/>
      <c r="BJ215" s="898"/>
      <c r="BK215" s="898"/>
      <c r="BL215" s="898"/>
      <c r="BM215" s="898"/>
      <c r="BN215" s="898"/>
      <c r="BO215" s="898"/>
      <c r="BP215" s="898"/>
      <c r="BQ215" s="19">
        <f t="shared" ca="1" si="21"/>
        <v>1</v>
      </c>
      <c r="BR215" s="852"/>
      <c r="BS215" s="587" t="str">
        <f ca="1">IF(INDIRECT("'АКТЫ скрытых работ'!R"&amp;BU215&amp;"C1",0)=CONCATENATE("АОСР_",BT215),CONCATENATE("АОСР_",BT215),CONCATENATE("АООК_",BT215))</f>
        <v>АОСР_10</v>
      </c>
      <c r="BT215" s="587">
        <v>10</v>
      </c>
      <c r="BU215" s="588">
        <f>BT215+1</f>
        <v>11</v>
      </c>
    </row>
    <row r="216" spans="1:74" x14ac:dyDescent="0.25">
      <c r="A216" s="544">
        <f ca="1">SUBTOTAL(9,$BQ$9:BQ216)</f>
        <v>78</v>
      </c>
      <c r="B216" s="547" t="str">
        <f ca="1">IF(IFERROR(SEARCH("; ",VLOOKUP(BS215,'АКТЫ скрытых работ'!A:O,11,FALSE),1),0)=0,VLOOKUP(BS215,'АКТЫ скрытых работ'!A:O,11,FALSE),LEFT(VLOOKUP(BS215,'АКТЫ скрытых работ'!A:O,11,FALSE),SEARCH(";",VLOOKUP(BS215,'АКТЫ скрытых работ'!A:O,11,FALSE))-1))</f>
        <v>Контрольно-исполнительная съемка</v>
      </c>
      <c r="C216" s="916" t="str">
        <f ca="1">IF(B216="Контрольно-исполнительная съемка","б/н",MID(B216,SEARCH("№",B216,1),SEARCH(" ",B216,SEARCH("№",B216,1))-SEARCH("№",B216,1)))</f>
        <v>б/н</v>
      </c>
      <c r="D216" s="917"/>
      <c r="E216" s="917"/>
      <c r="F216" s="917"/>
      <c r="G216" s="917"/>
      <c r="H216" s="917"/>
      <c r="I216" s="917"/>
      <c r="J216" s="917"/>
      <c r="K216" s="917"/>
      <c r="L216" s="917"/>
      <c r="M216" s="917"/>
      <c r="N216" s="917"/>
      <c r="O216" s="917"/>
      <c r="P216" s="917"/>
      <c r="Q216" s="917"/>
      <c r="R216" s="917"/>
      <c r="S216" s="917"/>
      <c r="T216" s="917"/>
      <c r="U216" s="917"/>
      <c r="V216" s="917"/>
      <c r="W216" s="917"/>
      <c r="X216" s="917"/>
      <c r="Y216" s="918"/>
      <c r="Z216" s="896">
        <f ca="1">IFERROR(IF(OR(IFERROR(B216,0)=0,B216="-"),0,1),0)</f>
        <v>1</v>
      </c>
      <c r="AA216" s="896"/>
      <c r="AB216" s="896"/>
      <c r="AC216" s="896"/>
      <c r="AD216" s="896"/>
      <c r="AE216" s="896"/>
      <c r="AF216" s="896"/>
      <c r="AG216" s="896"/>
      <c r="AH216" s="896"/>
      <c r="AI216" s="896"/>
      <c r="AJ216" s="896"/>
      <c r="AK216" s="896"/>
      <c r="AL216" s="896"/>
      <c r="AM216" s="896"/>
      <c r="AN216" s="896"/>
      <c r="AO216" s="896"/>
      <c r="AP216" s="896"/>
      <c r="AQ216" s="898"/>
      <c r="AR216" s="898"/>
      <c r="AS216" s="898"/>
      <c r="AT216" s="898"/>
      <c r="AU216" s="898"/>
      <c r="AV216" s="898"/>
      <c r="AW216" s="898"/>
      <c r="AX216" s="898"/>
      <c r="AY216" s="898"/>
      <c r="AZ216" s="898"/>
      <c r="BA216" s="898"/>
      <c r="BB216" s="898"/>
      <c r="BC216" s="898"/>
      <c r="BD216" s="898"/>
      <c r="BE216" s="898"/>
      <c r="BF216" s="898"/>
      <c r="BG216" s="898"/>
      <c r="BH216" s="898"/>
      <c r="BI216" s="898"/>
      <c r="BJ216" s="898"/>
      <c r="BK216" s="898"/>
      <c r="BL216" s="898"/>
      <c r="BM216" s="898"/>
      <c r="BN216" s="898"/>
      <c r="BO216" s="898"/>
      <c r="BP216" s="898"/>
      <c r="BQ216" s="19">
        <f t="shared" ca="1" si="21"/>
        <v>1</v>
      </c>
      <c r="BR216" s="852"/>
    </row>
    <row r="217" spans="1:74" ht="25.5" customHeight="1" x14ac:dyDescent="0.25">
      <c r="A217" s="544">
        <f ca="1">SUBTOTAL(9,$BQ$9:BQ217)</f>
        <v>79</v>
      </c>
      <c r="B217" s="545" t="str">
        <f ca="1">IF(IFERROR(SEARCH(";",VLOOKUP(BS215,'АКТЫ скрытых работ'!A:O,11,FALSE),LEN(B216)+2),0)&lt;&gt;0,MID(VLOOKUP(BS215,'АКТЫ скрытых работ'!A:O,11,FALSE),LEN(B216)+3,SEARCH(";",VLOOKUP(BS215,'АКТЫ скрытых работ'!A:O,11,FALSE),LEN(B216)+3)-LEN(B216)-3),MID(VLOOKUP(BS215,'АКТЫ скрытых работ'!A:O,11,FALSE),LEN(B216)+3,LEN(VLOOKUP(BS215,'АКТЫ скрытых работ'!A:O,11,FALSE))))</f>
        <v>Исполнительная схема №2.3 Устройство песчаного основания траншеи</v>
      </c>
      <c r="C217" s="916" t="str">
        <f ca="1">IFERROR(IF(B217="Контрольно-исполнительная съемка","б/н",MID(B217,SEARCH("№",B217,1),SEARCH(" ",B217,SEARCH("№",B217,1))-SEARCH("№",B217,1))),"")</f>
        <v>№2.3</v>
      </c>
      <c r="D217" s="917"/>
      <c r="E217" s="917"/>
      <c r="F217" s="917"/>
      <c r="G217" s="917"/>
      <c r="H217" s="917"/>
      <c r="I217" s="917"/>
      <c r="J217" s="917"/>
      <c r="K217" s="917"/>
      <c r="L217" s="917"/>
      <c r="M217" s="917"/>
      <c r="N217" s="917"/>
      <c r="O217" s="917"/>
      <c r="P217" s="917"/>
      <c r="Q217" s="917"/>
      <c r="R217" s="917"/>
      <c r="S217" s="917"/>
      <c r="T217" s="917"/>
      <c r="U217" s="917"/>
      <c r="V217" s="917"/>
      <c r="W217" s="917"/>
      <c r="X217" s="917"/>
      <c r="Y217" s="918"/>
      <c r="Z217" s="896">
        <f ca="1">IFERROR(IF(OR(IFERROR(B217,0)=0,B217=""),0,1),0)</f>
        <v>1</v>
      </c>
      <c r="AA217" s="896"/>
      <c r="AB217" s="896"/>
      <c r="AC217" s="896"/>
      <c r="AD217" s="896"/>
      <c r="AE217" s="896"/>
      <c r="AF217" s="896"/>
      <c r="AG217" s="896"/>
      <c r="AH217" s="896"/>
      <c r="AI217" s="896"/>
      <c r="AJ217" s="896"/>
      <c r="AK217" s="896"/>
      <c r="AL217" s="896"/>
      <c r="AM217" s="896"/>
      <c r="AN217" s="896"/>
      <c r="AO217" s="896"/>
      <c r="AP217" s="896"/>
      <c r="AQ217" s="898"/>
      <c r="AR217" s="898"/>
      <c r="AS217" s="898"/>
      <c r="AT217" s="898"/>
      <c r="AU217" s="898"/>
      <c r="AV217" s="898"/>
      <c r="AW217" s="898"/>
      <c r="AX217" s="898"/>
      <c r="AY217" s="898"/>
      <c r="AZ217" s="898"/>
      <c r="BA217" s="898"/>
      <c r="BB217" s="898"/>
      <c r="BC217" s="898"/>
      <c r="BD217" s="898"/>
      <c r="BE217" s="898"/>
      <c r="BF217" s="898"/>
      <c r="BG217" s="898"/>
      <c r="BH217" s="898"/>
      <c r="BI217" s="898"/>
      <c r="BJ217" s="898"/>
      <c r="BK217" s="898"/>
      <c r="BL217" s="898"/>
      <c r="BM217" s="898"/>
      <c r="BN217" s="898"/>
      <c r="BO217" s="898"/>
      <c r="BP217" s="898"/>
      <c r="BQ217" s="19">
        <f t="shared" ca="1" si="21"/>
        <v>1</v>
      </c>
      <c r="BR217" s="852"/>
    </row>
    <row r="218" spans="1:74" ht="26.4" hidden="1" customHeight="1" x14ac:dyDescent="0.25">
      <c r="A218" s="544">
        <f ca="1">SUBTOTAL(9,$BQ$9:BQ218)</f>
        <v>79</v>
      </c>
      <c r="B218" s="545" t="str">
        <f ca="1">IF(IFERROR(SEARCH(";",VLOOKUP(BS215,'АКТЫ скрытых работ'!A:O,11,FALSE),SUM(LEN(B216),LEN(B217))+4),0)&lt;&gt;0,MID(VLOOKUP(BS215,'АКТЫ скрытых работ'!A:O,11,FALSE),SUM(LEN(B216),LEN(B217))+5,SEARCH(";",VLOOKUP(BS215,'АКТЫ скрытых работ'!A:O,11,FALSE),SUM(LEN(B216),LEN(B217))+4)-SUM(LEN(B216),LEN(B217))-5),MID(VLOOKUP(BS215,'АКТЫ скрытых работ'!A:O,11,FALSE),SUM(LEN(B216),LEN(B217))+5,LEN(VLOOKUP(BS215,'АКТЫ скрытых работ'!A:O,11,FALSE))))</f>
        <v/>
      </c>
      <c r="C218" s="916" t="e">
        <f t="shared" ref="C218:C219" ca="1" si="24">IF(B218="Контрольно-исполнительная съемка","б/н",MID(B218,SEARCH("№",B218,1),SEARCH(" ",B218,SEARCH("№",B218,1))-SEARCH("№",B218,1)))</f>
        <v>#VALUE!</v>
      </c>
      <c r="D218" s="917"/>
      <c r="E218" s="917"/>
      <c r="F218" s="917"/>
      <c r="G218" s="917"/>
      <c r="H218" s="917"/>
      <c r="I218" s="917"/>
      <c r="J218" s="917"/>
      <c r="K218" s="917"/>
      <c r="L218" s="917"/>
      <c r="M218" s="917"/>
      <c r="N218" s="917"/>
      <c r="O218" s="917"/>
      <c r="P218" s="917"/>
      <c r="Q218" s="917"/>
      <c r="R218" s="917"/>
      <c r="S218" s="917"/>
      <c r="T218" s="917"/>
      <c r="U218" s="917"/>
      <c r="V218" s="917"/>
      <c r="W218" s="917"/>
      <c r="X218" s="917"/>
      <c r="Y218" s="918"/>
      <c r="Z218" s="896">
        <f ca="1">IFERROR(IF(OR(IFERROR(B218,0)=0,B218=""),0,1),0)</f>
        <v>0</v>
      </c>
      <c r="AA218" s="896"/>
      <c r="AB218" s="896"/>
      <c r="AC218" s="896"/>
      <c r="AD218" s="896"/>
      <c r="AE218" s="896"/>
      <c r="AF218" s="896"/>
      <c r="AG218" s="896"/>
      <c r="AH218" s="896"/>
      <c r="AI218" s="896"/>
      <c r="AJ218" s="896"/>
      <c r="AK218" s="896"/>
      <c r="AL218" s="896"/>
      <c r="AM218" s="896"/>
      <c r="AN218" s="896"/>
      <c r="AO218" s="896"/>
      <c r="AP218" s="896"/>
      <c r="AQ218" s="898"/>
      <c r="AR218" s="898"/>
      <c r="AS218" s="898"/>
      <c r="AT218" s="898"/>
      <c r="AU218" s="898"/>
      <c r="AV218" s="898"/>
      <c r="AW218" s="898"/>
      <c r="AX218" s="898"/>
      <c r="AY218" s="898"/>
      <c r="AZ218" s="898"/>
      <c r="BA218" s="898"/>
      <c r="BB218" s="898"/>
      <c r="BC218" s="898"/>
      <c r="BD218" s="898"/>
      <c r="BE218" s="898"/>
      <c r="BF218" s="898"/>
      <c r="BG218" s="898"/>
      <c r="BH218" s="898"/>
      <c r="BI218" s="898"/>
      <c r="BJ218" s="898"/>
      <c r="BK218" s="898"/>
      <c r="BL218" s="898"/>
      <c r="BM218" s="898"/>
      <c r="BN218" s="898"/>
      <c r="BO218" s="898"/>
      <c r="BP218" s="898"/>
      <c r="BQ218" s="19">
        <f t="shared" ca="1" si="21"/>
        <v>0</v>
      </c>
      <c r="BR218" s="852"/>
      <c r="BV218" s="19" t="str">
        <f>MID(BV202,1,LEN(BV202))</f>
        <v/>
      </c>
    </row>
    <row r="219" spans="1:74" ht="26.4" hidden="1" customHeight="1" x14ac:dyDescent="0.25">
      <c r="A219" s="544">
        <f ca="1">SUBTOTAL(9,$BQ$9:BQ219)</f>
        <v>79</v>
      </c>
      <c r="B219" s="545" t="str">
        <f ca="1">IF(IFERROR(SEARCH(";",VLOOKUP(BS215,'АКТЫ скрытых работ'!A:O,11,FALSE),SUM(LEN(B216),LEN(B217),LEN(B218))+8),0)&lt;&gt;0,MID(VLOOKUP(BS215,'АКТЫ скрытых работ'!A:O,11,FALSE),SUM(LEN(B216),LEN(B217),LEN(B218))+4,SEARCH(";",VLOOKUP(BS215,'АКТЫ скрытых работ'!A:O,11,FALSE),SUM(LEN(B216),LEN(B217),LEN(B218))+4)-SUM(LEN(B216),LEN(B217),LEN(B218))-6),MID(VLOOKUP(BS215,'АКТЫ скрытых работ'!A:O,11,FALSE),SUM(LEN(B216),LEN(B217),LEN(B218))+7,LEN(VLOOKUP(BS215,'АКТЫ скрытых работ'!A:O,11,FALSE))))</f>
        <v/>
      </c>
      <c r="C219" s="916" t="e">
        <f t="shared" ca="1" si="24"/>
        <v>#VALUE!</v>
      </c>
      <c r="D219" s="917"/>
      <c r="E219" s="917"/>
      <c r="F219" s="917"/>
      <c r="G219" s="917"/>
      <c r="H219" s="917"/>
      <c r="I219" s="917"/>
      <c r="J219" s="917"/>
      <c r="K219" s="917"/>
      <c r="L219" s="917"/>
      <c r="M219" s="917"/>
      <c r="N219" s="917"/>
      <c r="O219" s="917"/>
      <c r="P219" s="917"/>
      <c r="Q219" s="917"/>
      <c r="R219" s="917"/>
      <c r="S219" s="917"/>
      <c r="T219" s="917"/>
      <c r="U219" s="917"/>
      <c r="V219" s="917"/>
      <c r="W219" s="917"/>
      <c r="X219" s="917"/>
      <c r="Y219" s="918"/>
      <c r="Z219" s="896">
        <f ca="1">IFERROR(IF(OR(IFERROR(B219,0)=0,B219=""),0,1),0)</f>
        <v>0</v>
      </c>
      <c r="AA219" s="896"/>
      <c r="AB219" s="896"/>
      <c r="AC219" s="896"/>
      <c r="AD219" s="896"/>
      <c r="AE219" s="896"/>
      <c r="AF219" s="896"/>
      <c r="AG219" s="896"/>
      <c r="AH219" s="896"/>
      <c r="AI219" s="896"/>
      <c r="AJ219" s="896"/>
      <c r="AK219" s="896"/>
      <c r="AL219" s="896"/>
      <c r="AM219" s="896"/>
      <c r="AN219" s="896"/>
      <c r="AO219" s="896"/>
      <c r="AP219" s="896"/>
      <c r="AQ219" s="898"/>
      <c r="AR219" s="898"/>
      <c r="AS219" s="898"/>
      <c r="AT219" s="898"/>
      <c r="AU219" s="898"/>
      <c r="AV219" s="898"/>
      <c r="AW219" s="898"/>
      <c r="AX219" s="898"/>
      <c r="AY219" s="898"/>
      <c r="AZ219" s="898"/>
      <c r="BA219" s="898"/>
      <c r="BB219" s="898"/>
      <c r="BC219" s="898"/>
      <c r="BD219" s="898"/>
      <c r="BE219" s="898"/>
      <c r="BF219" s="898"/>
      <c r="BG219" s="898"/>
      <c r="BH219" s="898"/>
      <c r="BI219" s="898"/>
      <c r="BJ219" s="898"/>
      <c r="BK219" s="898"/>
      <c r="BL219" s="898"/>
      <c r="BM219" s="898"/>
      <c r="BN219" s="898"/>
      <c r="BO219" s="898"/>
      <c r="BP219" s="898"/>
      <c r="BQ219" s="19">
        <f t="shared" ca="1" si="21"/>
        <v>0</v>
      </c>
      <c r="BR219" s="852"/>
    </row>
    <row r="220" spans="1:74" ht="26.4" x14ac:dyDescent="0.25">
      <c r="A220" s="544">
        <f ca="1">SUBTOTAL(9,$BQ$9:BQ220)</f>
        <v>80</v>
      </c>
      <c r="B220" s="545" t="str">
        <f ca="1">VLOOKUP(BS215,'АКТЫ скрытых работ'!A:O,14,FALSE)</f>
        <v>Паспорт №31/08/22 от 31.08.2022 ООО "ДК "Горизонт"</v>
      </c>
      <c r="C220" s="896" t="str">
        <f ca="1">IF(B220&lt;&gt;"-","б/н","")</f>
        <v>б/н</v>
      </c>
      <c r="D220" s="896"/>
      <c r="E220" s="896"/>
      <c r="F220" s="896"/>
      <c r="G220" s="896"/>
      <c r="H220" s="896"/>
      <c r="I220" s="896"/>
      <c r="J220" s="896"/>
      <c r="K220" s="896"/>
      <c r="L220" s="896"/>
      <c r="M220" s="896"/>
      <c r="N220" s="896"/>
      <c r="O220" s="896"/>
      <c r="P220" s="896"/>
      <c r="Q220" s="896"/>
      <c r="R220" s="896"/>
      <c r="S220" s="896"/>
      <c r="T220" s="896"/>
      <c r="U220" s="896"/>
      <c r="V220" s="896"/>
      <c r="W220" s="896"/>
      <c r="X220" s="896"/>
      <c r="Y220" s="896"/>
      <c r="Z220" s="896" t="str">
        <f ca="1">IFERROR(IF(OR(IFERROR(B220,0)=0,B220="-"),0,"1 компл"),0)</f>
        <v>1 компл</v>
      </c>
      <c r="AA220" s="896"/>
      <c r="AB220" s="896"/>
      <c r="AC220" s="896"/>
      <c r="AD220" s="896"/>
      <c r="AE220" s="896"/>
      <c r="AF220" s="896"/>
      <c r="AG220" s="896"/>
      <c r="AH220" s="896"/>
      <c r="AI220" s="896"/>
      <c r="AJ220" s="896"/>
      <c r="AK220" s="896"/>
      <c r="AL220" s="896"/>
      <c r="AM220" s="896"/>
      <c r="AN220" s="896"/>
      <c r="AO220" s="896"/>
      <c r="AP220" s="896"/>
      <c r="AQ220" s="898"/>
      <c r="AR220" s="898"/>
      <c r="AS220" s="898"/>
      <c r="AT220" s="898"/>
      <c r="AU220" s="898"/>
      <c r="AV220" s="898"/>
      <c r="AW220" s="898"/>
      <c r="AX220" s="898"/>
      <c r="AY220" s="898"/>
      <c r="AZ220" s="898"/>
      <c r="BA220" s="898"/>
      <c r="BB220" s="898"/>
      <c r="BC220" s="898"/>
      <c r="BD220" s="898"/>
      <c r="BE220" s="898"/>
      <c r="BF220" s="898"/>
      <c r="BG220" s="898"/>
      <c r="BH220" s="898"/>
      <c r="BI220" s="898"/>
      <c r="BJ220" s="898"/>
      <c r="BK220" s="898"/>
      <c r="BL220" s="898"/>
      <c r="BM220" s="898"/>
      <c r="BN220" s="898"/>
      <c r="BO220" s="898"/>
      <c r="BP220" s="898"/>
      <c r="BQ220" s="19">
        <f t="shared" ca="1" si="21"/>
        <v>1</v>
      </c>
      <c r="BR220" s="852"/>
    </row>
    <row r="221" spans="1:74" ht="13.8" hidden="1" customHeight="1" x14ac:dyDescent="0.25">
      <c r="A221" s="544">
        <f ca="1">SUBTOTAL(9,$BQ$9:BQ221)</f>
        <v>80</v>
      </c>
      <c r="B221" s="545" t="s">
        <v>1452</v>
      </c>
      <c r="C221" s="896" t="str">
        <f ca="1">IF(Z221&lt;&gt;0,C217,"")</f>
        <v/>
      </c>
      <c r="D221" s="896"/>
      <c r="E221" s="896"/>
      <c r="F221" s="896"/>
      <c r="G221" s="896"/>
      <c r="H221" s="896"/>
      <c r="I221" s="896"/>
      <c r="J221" s="896"/>
      <c r="K221" s="896"/>
      <c r="L221" s="896"/>
      <c r="M221" s="896"/>
      <c r="N221" s="896"/>
      <c r="O221" s="896"/>
      <c r="P221" s="896"/>
      <c r="Q221" s="896"/>
      <c r="R221" s="896"/>
      <c r="S221" s="896"/>
      <c r="T221" s="896"/>
      <c r="U221" s="896"/>
      <c r="V221" s="896"/>
      <c r="W221" s="896"/>
      <c r="X221" s="896"/>
      <c r="Y221" s="896"/>
      <c r="Z221" s="896">
        <f ca="1">IFERROR(IF(SEARCH("ГНБ",B215,1)=0,0,1),0)</f>
        <v>0</v>
      </c>
      <c r="AA221" s="896"/>
      <c r="AB221" s="896"/>
      <c r="AC221" s="896"/>
      <c r="AD221" s="896"/>
      <c r="AE221" s="896"/>
      <c r="AF221" s="896"/>
      <c r="AG221" s="896"/>
      <c r="AH221" s="896"/>
      <c r="AI221" s="896"/>
      <c r="AJ221" s="896"/>
      <c r="AK221" s="896"/>
      <c r="AL221" s="896"/>
      <c r="AM221" s="896"/>
      <c r="AN221" s="896"/>
      <c r="AO221" s="896"/>
      <c r="AP221" s="896"/>
      <c r="AQ221" s="898"/>
      <c r="AR221" s="898"/>
      <c r="AS221" s="898"/>
      <c r="AT221" s="898"/>
      <c r="AU221" s="898"/>
      <c r="AV221" s="898"/>
      <c r="AW221" s="898"/>
      <c r="AX221" s="898"/>
      <c r="AY221" s="898"/>
      <c r="AZ221" s="898"/>
      <c r="BA221" s="898"/>
      <c r="BB221" s="898"/>
      <c r="BC221" s="898"/>
      <c r="BD221" s="898"/>
      <c r="BE221" s="898"/>
      <c r="BF221" s="898"/>
      <c r="BG221" s="898"/>
      <c r="BH221" s="898"/>
      <c r="BI221" s="898"/>
      <c r="BJ221" s="898"/>
      <c r="BK221" s="898"/>
      <c r="BL221" s="898"/>
      <c r="BM221" s="898"/>
      <c r="BN221" s="898"/>
      <c r="BO221" s="898"/>
      <c r="BP221" s="898"/>
      <c r="BQ221" s="19">
        <f t="shared" ca="1" si="21"/>
        <v>0</v>
      </c>
      <c r="BR221" s="27"/>
    </row>
    <row r="222" spans="1:74" ht="13.8" hidden="1" customHeight="1" x14ac:dyDescent="0.25">
      <c r="A222" s="544">
        <f ca="1">SUBTOTAL(9,$BQ$9:BQ222)</f>
        <v>80</v>
      </c>
      <c r="B222" s="545" t="s">
        <v>1453</v>
      </c>
      <c r="C222" s="896" t="str">
        <f ca="1">IF(Z222&lt;&gt;0,C217,"")</f>
        <v/>
      </c>
      <c r="D222" s="896"/>
      <c r="E222" s="896"/>
      <c r="F222" s="896"/>
      <c r="G222" s="896"/>
      <c r="H222" s="896"/>
      <c r="I222" s="896"/>
      <c r="J222" s="896"/>
      <c r="K222" s="896"/>
      <c r="L222" s="896"/>
      <c r="M222" s="896"/>
      <c r="N222" s="896"/>
      <c r="O222" s="896"/>
      <c r="P222" s="896"/>
      <c r="Q222" s="896"/>
      <c r="R222" s="896"/>
      <c r="S222" s="896"/>
      <c r="T222" s="896"/>
      <c r="U222" s="896"/>
      <c r="V222" s="896"/>
      <c r="W222" s="896"/>
      <c r="X222" s="896"/>
      <c r="Y222" s="896"/>
      <c r="Z222" s="896">
        <f ca="1">IFERROR(IF(SEARCH("ГНБ",B215,1)=0,0,1),0)</f>
        <v>0</v>
      </c>
      <c r="AA222" s="896"/>
      <c r="AB222" s="896"/>
      <c r="AC222" s="896"/>
      <c r="AD222" s="896"/>
      <c r="AE222" s="896"/>
      <c r="AF222" s="896"/>
      <c r="AG222" s="896"/>
      <c r="AH222" s="896"/>
      <c r="AI222" s="896"/>
      <c r="AJ222" s="896"/>
      <c r="AK222" s="896"/>
      <c r="AL222" s="896"/>
      <c r="AM222" s="896"/>
      <c r="AN222" s="896"/>
      <c r="AO222" s="896"/>
      <c r="AP222" s="896"/>
      <c r="AQ222" s="898"/>
      <c r="AR222" s="898"/>
      <c r="AS222" s="898"/>
      <c r="AT222" s="898"/>
      <c r="AU222" s="898"/>
      <c r="AV222" s="898"/>
      <c r="AW222" s="898"/>
      <c r="AX222" s="898"/>
      <c r="AY222" s="898"/>
      <c r="AZ222" s="898"/>
      <c r="BA222" s="898"/>
      <c r="BB222" s="898"/>
      <c r="BC222" s="898"/>
      <c r="BD222" s="898"/>
      <c r="BE222" s="898"/>
      <c r="BF222" s="898"/>
      <c r="BG222" s="898"/>
      <c r="BH222" s="898"/>
      <c r="BI222" s="898"/>
      <c r="BJ222" s="898"/>
      <c r="BK222" s="898"/>
      <c r="BL222" s="898"/>
      <c r="BM222" s="898"/>
      <c r="BN222" s="898"/>
      <c r="BO222" s="898"/>
      <c r="BP222" s="898"/>
      <c r="BQ222" s="19">
        <f t="shared" ca="1" si="21"/>
        <v>0</v>
      </c>
      <c r="BR222" s="27"/>
    </row>
    <row r="223" spans="1:74" ht="13.8" hidden="1" customHeight="1" x14ac:dyDescent="0.25">
      <c r="A223" s="544">
        <f ca="1">SUBTOTAL(9,$BQ$9:BQ223)</f>
        <v>80</v>
      </c>
      <c r="B223" s="545" t="s">
        <v>1454</v>
      </c>
      <c r="C223" s="896" t="str">
        <f ca="1">IF(Z223&lt;&gt;0,C217,"")</f>
        <v/>
      </c>
      <c r="D223" s="896"/>
      <c r="E223" s="896"/>
      <c r="F223" s="896"/>
      <c r="G223" s="896"/>
      <c r="H223" s="896"/>
      <c r="I223" s="896"/>
      <c r="J223" s="896"/>
      <c r="K223" s="896"/>
      <c r="L223" s="896"/>
      <c r="M223" s="896"/>
      <c r="N223" s="896"/>
      <c r="O223" s="896"/>
      <c r="P223" s="896"/>
      <c r="Q223" s="896"/>
      <c r="R223" s="896"/>
      <c r="S223" s="896"/>
      <c r="T223" s="896"/>
      <c r="U223" s="896"/>
      <c r="V223" s="896"/>
      <c r="W223" s="896"/>
      <c r="X223" s="896"/>
      <c r="Y223" s="896"/>
      <c r="Z223" s="896">
        <f ca="1">IFERROR(IF(SEARCH("ГНБ",B215,1)=0,0,1),0)</f>
        <v>0</v>
      </c>
      <c r="AA223" s="896"/>
      <c r="AB223" s="896"/>
      <c r="AC223" s="896"/>
      <c r="AD223" s="896"/>
      <c r="AE223" s="896"/>
      <c r="AF223" s="896"/>
      <c r="AG223" s="896"/>
      <c r="AH223" s="896"/>
      <c r="AI223" s="896"/>
      <c r="AJ223" s="896"/>
      <c r="AK223" s="896"/>
      <c r="AL223" s="896"/>
      <c r="AM223" s="896"/>
      <c r="AN223" s="896"/>
      <c r="AO223" s="896"/>
      <c r="AP223" s="896"/>
      <c r="AQ223" s="898"/>
      <c r="AR223" s="898"/>
      <c r="AS223" s="898"/>
      <c r="AT223" s="898"/>
      <c r="AU223" s="898"/>
      <c r="AV223" s="898"/>
      <c r="AW223" s="898"/>
      <c r="AX223" s="898"/>
      <c r="AY223" s="898"/>
      <c r="AZ223" s="898"/>
      <c r="BA223" s="898"/>
      <c r="BB223" s="898"/>
      <c r="BC223" s="898"/>
      <c r="BD223" s="898"/>
      <c r="BE223" s="898"/>
      <c r="BF223" s="898"/>
      <c r="BG223" s="898"/>
      <c r="BH223" s="898"/>
      <c r="BI223" s="898"/>
      <c r="BJ223" s="898"/>
      <c r="BK223" s="898"/>
      <c r="BL223" s="898"/>
      <c r="BM223" s="898"/>
      <c r="BN223" s="898"/>
      <c r="BO223" s="898"/>
      <c r="BP223" s="898"/>
      <c r="BQ223" s="19">
        <f t="shared" ca="1" si="21"/>
        <v>0</v>
      </c>
      <c r="BR223" s="27"/>
    </row>
    <row r="224" spans="1:74" ht="13.8" hidden="1" customHeight="1" x14ac:dyDescent="0.25">
      <c r="A224" s="544">
        <f ca="1">SUBTOTAL(9,$BQ$9:BQ224)</f>
        <v>80</v>
      </c>
      <c r="B224" s="545" t="s">
        <v>1455</v>
      </c>
      <c r="C224" s="896" t="str">
        <f ca="1">IF(Z224&lt;&gt;0,C217,"")</f>
        <v/>
      </c>
      <c r="D224" s="896"/>
      <c r="E224" s="896"/>
      <c r="F224" s="896"/>
      <c r="G224" s="896"/>
      <c r="H224" s="896"/>
      <c r="I224" s="896"/>
      <c r="J224" s="896"/>
      <c r="K224" s="896"/>
      <c r="L224" s="896"/>
      <c r="M224" s="896"/>
      <c r="N224" s="896"/>
      <c r="O224" s="896"/>
      <c r="P224" s="896"/>
      <c r="Q224" s="896"/>
      <c r="R224" s="896"/>
      <c r="S224" s="896"/>
      <c r="T224" s="896"/>
      <c r="U224" s="896"/>
      <c r="V224" s="896"/>
      <c r="W224" s="896"/>
      <c r="X224" s="896"/>
      <c r="Y224" s="896"/>
      <c r="Z224" s="896">
        <f ca="1">IFERROR(IF(SEARCH("ГНБ",B215,1)=0,0,1),0)</f>
        <v>0</v>
      </c>
      <c r="AA224" s="896"/>
      <c r="AB224" s="896"/>
      <c r="AC224" s="896"/>
      <c r="AD224" s="896"/>
      <c r="AE224" s="896"/>
      <c r="AF224" s="896"/>
      <c r="AG224" s="896"/>
      <c r="AH224" s="896"/>
      <c r="AI224" s="896"/>
      <c r="AJ224" s="896"/>
      <c r="AK224" s="896"/>
      <c r="AL224" s="896"/>
      <c r="AM224" s="896"/>
      <c r="AN224" s="896"/>
      <c r="AO224" s="896"/>
      <c r="AP224" s="896"/>
      <c r="AQ224" s="898"/>
      <c r="AR224" s="898"/>
      <c r="AS224" s="898"/>
      <c r="AT224" s="898"/>
      <c r="AU224" s="898"/>
      <c r="AV224" s="898"/>
      <c r="AW224" s="898"/>
      <c r="AX224" s="898"/>
      <c r="AY224" s="898"/>
      <c r="AZ224" s="898"/>
      <c r="BA224" s="898"/>
      <c r="BB224" s="898"/>
      <c r="BC224" s="898"/>
      <c r="BD224" s="898"/>
      <c r="BE224" s="898"/>
      <c r="BF224" s="898"/>
      <c r="BG224" s="898"/>
      <c r="BH224" s="898"/>
      <c r="BI224" s="898"/>
      <c r="BJ224" s="898"/>
      <c r="BK224" s="898"/>
      <c r="BL224" s="898"/>
      <c r="BM224" s="898"/>
      <c r="BN224" s="898"/>
      <c r="BO224" s="898"/>
      <c r="BP224" s="898"/>
      <c r="BQ224" s="19">
        <f t="shared" ca="1" si="21"/>
        <v>0</v>
      </c>
      <c r="BR224" s="27"/>
    </row>
    <row r="225" spans="1:74" ht="13.8" hidden="1" customHeight="1" x14ac:dyDescent="0.25">
      <c r="A225" s="544">
        <f ca="1">SUBTOTAL(9,$BQ$9:BQ225)</f>
        <v>80</v>
      </c>
      <c r="B225" s="545" t="s">
        <v>1456</v>
      </c>
      <c r="C225" s="896" t="str">
        <f ca="1">IF(Z225&lt;&gt;0,C217,"")</f>
        <v/>
      </c>
      <c r="D225" s="896"/>
      <c r="E225" s="896"/>
      <c r="F225" s="896"/>
      <c r="G225" s="896"/>
      <c r="H225" s="896"/>
      <c r="I225" s="896"/>
      <c r="J225" s="896"/>
      <c r="K225" s="896"/>
      <c r="L225" s="896"/>
      <c r="M225" s="896"/>
      <c r="N225" s="896"/>
      <c r="O225" s="896"/>
      <c r="P225" s="896"/>
      <c r="Q225" s="896"/>
      <c r="R225" s="896"/>
      <c r="S225" s="896"/>
      <c r="T225" s="896"/>
      <c r="U225" s="896"/>
      <c r="V225" s="896"/>
      <c r="W225" s="896"/>
      <c r="X225" s="896"/>
      <c r="Y225" s="896"/>
      <c r="Z225" s="896">
        <f ca="1">IFERROR(IF(SEARCH("ГНБ",B215,1)=0,0,1),0)</f>
        <v>0</v>
      </c>
      <c r="AA225" s="896"/>
      <c r="AB225" s="896"/>
      <c r="AC225" s="896"/>
      <c r="AD225" s="896"/>
      <c r="AE225" s="896"/>
      <c r="AF225" s="896"/>
      <c r="AG225" s="896"/>
      <c r="AH225" s="896"/>
      <c r="AI225" s="896"/>
      <c r="AJ225" s="896"/>
      <c r="AK225" s="896"/>
      <c r="AL225" s="896"/>
      <c r="AM225" s="896"/>
      <c r="AN225" s="896"/>
      <c r="AO225" s="896"/>
      <c r="AP225" s="896"/>
      <c r="AQ225" s="898"/>
      <c r="AR225" s="898"/>
      <c r="AS225" s="898"/>
      <c r="AT225" s="898"/>
      <c r="AU225" s="898"/>
      <c r="AV225" s="898"/>
      <c r="AW225" s="898"/>
      <c r="AX225" s="898"/>
      <c r="AY225" s="898"/>
      <c r="AZ225" s="898"/>
      <c r="BA225" s="898"/>
      <c r="BB225" s="898"/>
      <c r="BC225" s="898"/>
      <c r="BD225" s="898"/>
      <c r="BE225" s="898"/>
      <c r="BF225" s="898"/>
      <c r="BG225" s="898"/>
      <c r="BH225" s="898"/>
      <c r="BI225" s="898"/>
      <c r="BJ225" s="898"/>
      <c r="BK225" s="898"/>
      <c r="BL225" s="898"/>
      <c r="BM225" s="898"/>
      <c r="BN225" s="898"/>
      <c r="BO225" s="898"/>
      <c r="BP225" s="898"/>
      <c r="BQ225" s="19">
        <f t="shared" ca="1" si="21"/>
        <v>0</v>
      </c>
      <c r="BR225" s="27"/>
    </row>
    <row r="226" spans="1:74" ht="13.8" hidden="1" customHeight="1" x14ac:dyDescent="0.25">
      <c r="A226" s="544">
        <f ca="1">SUBTOTAL(9,$BQ$9:BQ226)</f>
        <v>80</v>
      </c>
      <c r="B226" s="545" t="s">
        <v>1457</v>
      </c>
      <c r="C226" s="896" t="str">
        <f ca="1">IF(Z226&lt;&gt;0,C217,"")</f>
        <v/>
      </c>
      <c r="D226" s="896"/>
      <c r="E226" s="896"/>
      <c r="F226" s="896"/>
      <c r="G226" s="896"/>
      <c r="H226" s="896"/>
      <c r="I226" s="896"/>
      <c r="J226" s="896"/>
      <c r="K226" s="896"/>
      <c r="L226" s="896"/>
      <c r="M226" s="896"/>
      <c r="N226" s="896"/>
      <c r="O226" s="896"/>
      <c r="P226" s="896"/>
      <c r="Q226" s="896"/>
      <c r="R226" s="896"/>
      <c r="S226" s="896"/>
      <c r="T226" s="896"/>
      <c r="U226" s="896"/>
      <c r="V226" s="896"/>
      <c r="W226" s="896"/>
      <c r="X226" s="896"/>
      <c r="Y226" s="896"/>
      <c r="Z226" s="896">
        <f ca="1">IFERROR(IF(SEARCH("ГНБ",B215,1)=0,0,1),0)</f>
        <v>0</v>
      </c>
      <c r="AA226" s="896"/>
      <c r="AB226" s="896"/>
      <c r="AC226" s="896"/>
      <c r="AD226" s="896"/>
      <c r="AE226" s="896"/>
      <c r="AF226" s="896"/>
      <c r="AG226" s="896"/>
      <c r="AH226" s="896"/>
      <c r="AI226" s="896"/>
      <c r="AJ226" s="896"/>
      <c r="AK226" s="896"/>
      <c r="AL226" s="896"/>
      <c r="AM226" s="896"/>
      <c r="AN226" s="896"/>
      <c r="AO226" s="896"/>
      <c r="AP226" s="896"/>
      <c r="AQ226" s="898"/>
      <c r="AR226" s="898"/>
      <c r="AS226" s="898"/>
      <c r="AT226" s="898"/>
      <c r="AU226" s="898"/>
      <c r="AV226" s="898"/>
      <c r="AW226" s="898"/>
      <c r="AX226" s="898"/>
      <c r="AY226" s="898"/>
      <c r="AZ226" s="898"/>
      <c r="BA226" s="898"/>
      <c r="BB226" s="898"/>
      <c r="BC226" s="898"/>
      <c r="BD226" s="898"/>
      <c r="BE226" s="898"/>
      <c r="BF226" s="898"/>
      <c r="BG226" s="898"/>
      <c r="BH226" s="898"/>
      <c r="BI226" s="898"/>
      <c r="BJ226" s="898"/>
      <c r="BK226" s="898"/>
      <c r="BL226" s="898"/>
      <c r="BM226" s="898"/>
      <c r="BN226" s="898"/>
      <c r="BO226" s="898"/>
      <c r="BP226" s="898"/>
      <c r="BQ226" s="19">
        <f t="shared" ca="1" si="21"/>
        <v>0</v>
      </c>
      <c r="BR226" s="27"/>
    </row>
    <row r="227" spans="1:74" ht="13.8" hidden="1" customHeight="1" x14ac:dyDescent="0.25">
      <c r="A227" s="544">
        <f ca="1">SUBTOTAL(9,$BQ$9:BQ227)</f>
        <v>80</v>
      </c>
      <c r="B227" s="545" t="s">
        <v>1458</v>
      </c>
      <c r="C227" s="896" t="str">
        <f ca="1">IF(Z227&lt;&gt;0,C217,"")</f>
        <v/>
      </c>
      <c r="D227" s="896"/>
      <c r="E227" s="896"/>
      <c r="F227" s="896"/>
      <c r="G227" s="896"/>
      <c r="H227" s="896"/>
      <c r="I227" s="896"/>
      <c r="J227" s="896"/>
      <c r="K227" s="896"/>
      <c r="L227" s="896"/>
      <c r="M227" s="896"/>
      <c r="N227" s="896"/>
      <c r="O227" s="896"/>
      <c r="P227" s="896"/>
      <c r="Q227" s="896"/>
      <c r="R227" s="896"/>
      <c r="S227" s="896"/>
      <c r="T227" s="896"/>
      <c r="U227" s="896"/>
      <c r="V227" s="896"/>
      <c r="W227" s="896"/>
      <c r="X227" s="896"/>
      <c r="Y227" s="896"/>
      <c r="Z227" s="896">
        <f ca="1">IFERROR(IF(SEARCH("ГНБ",B215,1)=0,0,1),0)</f>
        <v>0</v>
      </c>
      <c r="AA227" s="896"/>
      <c r="AB227" s="896"/>
      <c r="AC227" s="896"/>
      <c r="AD227" s="896"/>
      <c r="AE227" s="896"/>
      <c r="AF227" s="896"/>
      <c r="AG227" s="896"/>
      <c r="AH227" s="896"/>
      <c r="AI227" s="896"/>
      <c r="AJ227" s="896"/>
      <c r="AK227" s="896"/>
      <c r="AL227" s="896"/>
      <c r="AM227" s="896"/>
      <c r="AN227" s="896"/>
      <c r="AO227" s="896"/>
      <c r="AP227" s="896"/>
      <c r="AQ227" s="898"/>
      <c r="AR227" s="898"/>
      <c r="AS227" s="898"/>
      <c r="AT227" s="898"/>
      <c r="AU227" s="898"/>
      <c r="AV227" s="898"/>
      <c r="AW227" s="898"/>
      <c r="AX227" s="898"/>
      <c r="AY227" s="898"/>
      <c r="AZ227" s="898"/>
      <c r="BA227" s="898"/>
      <c r="BB227" s="898"/>
      <c r="BC227" s="898"/>
      <c r="BD227" s="898"/>
      <c r="BE227" s="898"/>
      <c r="BF227" s="898"/>
      <c r="BG227" s="898"/>
      <c r="BH227" s="898"/>
      <c r="BI227" s="898"/>
      <c r="BJ227" s="898"/>
      <c r="BK227" s="898"/>
      <c r="BL227" s="898"/>
      <c r="BM227" s="898"/>
      <c r="BN227" s="898"/>
      <c r="BO227" s="898"/>
      <c r="BP227" s="898"/>
      <c r="BQ227" s="19">
        <f t="shared" ca="1" si="21"/>
        <v>0</v>
      </c>
      <c r="BR227" s="27"/>
    </row>
    <row r="228" spans="1:74" ht="26.4" hidden="1" customHeight="1" x14ac:dyDescent="0.25">
      <c r="A228" s="544">
        <f ca="1">SUBTOTAL(9,$BQ$9:BQ228)</f>
        <v>80</v>
      </c>
      <c r="B228" s="545" t="s">
        <v>1459</v>
      </c>
      <c r="C228" s="896" t="str">
        <f ca="1">IF(Z228&lt;&gt;0,C217,"")</f>
        <v/>
      </c>
      <c r="D228" s="896"/>
      <c r="E228" s="896"/>
      <c r="F228" s="896"/>
      <c r="G228" s="896"/>
      <c r="H228" s="896"/>
      <c r="I228" s="896"/>
      <c r="J228" s="896"/>
      <c r="K228" s="896"/>
      <c r="L228" s="896"/>
      <c r="M228" s="896"/>
      <c r="N228" s="896"/>
      <c r="O228" s="896"/>
      <c r="P228" s="896"/>
      <c r="Q228" s="896"/>
      <c r="R228" s="896"/>
      <c r="S228" s="896"/>
      <c r="T228" s="896"/>
      <c r="U228" s="896"/>
      <c r="V228" s="896"/>
      <c r="W228" s="896"/>
      <c r="X228" s="896"/>
      <c r="Y228" s="896"/>
      <c r="Z228" s="896">
        <f ca="1">IFERROR(IF(SEARCH("ГНБ",B215,1)=0,0,1),0)</f>
        <v>0</v>
      </c>
      <c r="AA228" s="896"/>
      <c r="AB228" s="896"/>
      <c r="AC228" s="896"/>
      <c r="AD228" s="896"/>
      <c r="AE228" s="896"/>
      <c r="AF228" s="896"/>
      <c r="AG228" s="896"/>
      <c r="AH228" s="896"/>
      <c r="AI228" s="896"/>
      <c r="AJ228" s="896"/>
      <c r="AK228" s="896"/>
      <c r="AL228" s="896"/>
      <c r="AM228" s="896"/>
      <c r="AN228" s="896"/>
      <c r="AO228" s="896"/>
      <c r="AP228" s="896"/>
      <c r="AQ228" s="898"/>
      <c r="AR228" s="898"/>
      <c r="AS228" s="898"/>
      <c r="AT228" s="898"/>
      <c r="AU228" s="898"/>
      <c r="AV228" s="898"/>
      <c r="AW228" s="898"/>
      <c r="AX228" s="898"/>
      <c r="AY228" s="898"/>
      <c r="AZ228" s="898"/>
      <c r="BA228" s="898"/>
      <c r="BB228" s="898"/>
      <c r="BC228" s="898"/>
      <c r="BD228" s="898"/>
      <c r="BE228" s="898"/>
      <c r="BF228" s="898"/>
      <c r="BG228" s="898"/>
      <c r="BH228" s="898"/>
      <c r="BI228" s="898"/>
      <c r="BJ228" s="898"/>
      <c r="BK228" s="898"/>
      <c r="BL228" s="898"/>
      <c r="BM228" s="898"/>
      <c r="BN228" s="898"/>
      <c r="BO228" s="898"/>
      <c r="BP228" s="898"/>
      <c r="BQ228" s="19">
        <f t="shared" ca="1" si="21"/>
        <v>0</v>
      </c>
      <c r="BR228" s="27"/>
    </row>
    <row r="229" spans="1:74" ht="26.4" hidden="1" customHeight="1" x14ac:dyDescent="0.25">
      <c r="A229" s="544">
        <f ca="1">SUBTOTAL(9,$BQ$9:BQ229)</f>
        <v>80</v>
      </c>
      <c r="B229" s="545" t="s">
        <v>1460</v>
      </c>
      <c r="C229" s="896" t="str">
        <f ca="1">IF(Z229&lt;&gt;0,C217,"")</f>
        <v/>
      </c>
      <c r="D229" s="896"/>
      <c r="E229" s="896"/>
      <c r="F229" s="896"/>
      <c r="G229" s="896"/>
      <c r="H229" s="896"/>
      <c r="I229" s="896"/>
      <c r="J229" s="896"/>
      <c r="K229" s="896"/>
      <c r="L229" s="896"/>
      <c r="M229" s="896"/>
      <c r="N229" s="896"/>
      <c r="O229" s="896"/>
      <c r="P229" s="896"/>
      <c r="Q229" s="896"/>
      <c r="R229" s="896"/>
      <c r="S229" s="896"/>
      <c r="T229" s="896"/>
      <c r="U229" s="896"/>
      <c r="V229" s="896"/>
      <c r="W229" s="896"/>
      <c r="X229" s="896"/>
      <c r="Y229" s="896"/>
      <c r="Z229" s="896">
        <f ca="1">IFERROR(IF(SEARCH("ГНБ",B215,1)=0,0,1),0)</f>
        <v>0</v>
      </c>
      <c r="AA229" s="896"/>
      <c r="AB229" s="896"/>
      <c r="AC229" s="896"/>
      <c r="AD229" s="896"/>
      <c r="AE229" s="896"/>
      <c r="AF229" s="896"/>
      <c r="AG229" s="896"/>
      <c r="AH229" s="896"/>
      <c r="AI229" s="896"/>
      <c r="AJ229" s="896"/>
      <c r="AK229" s="896"/>
      <c r="AL229" s="896"/>
      <c r="AM229" s="896"/>
      <c r="AN229" s="896"/>
      <c r="AO229" s="896"/>
      <c r="AP229" s="896"/>
      <c r="AQ229" s="898"/>
      <c r="AR229" s="898"/>
      <c r="AS229" s="898"/>
      <c r="AT229" s="898"/>
      <c r="AU229" s="898"/>
      <c r="AV229" s="898"/>
      <c r="AW229" s="898"/>
      <c r="AX229" s="898"/>
      <c r="AY229" s="898"/>
      <c r="AZ229" s="898"/>
      <c r="BA229" s="898"/>
      <c r="BB229" s="898"/>
      <c r="BC229" s="898"/>
      <c r="BD229" s="898"/>
      <c r="BE229" s="898"/>
      <c r="BF229" s="898"/>
      <c r="BG229" s="898"/>
      <c r="BH229" s="898"/>
      <c r="BI229" s="898"/>
      <c r="BJ229" s="898"/>
      <c r="BK229" s="898"/>
      <c r="BL229" s="898"/>
      <c r="BM229" s="898"/>
      <c r="BN229" s="898"/>
      <c r="BO229" s="898"/>
      <c r="BP229" s="898"/>
      <c r="BQ229" s="19">
        <f t="shared" ca="1" si="21"/>
        <v>0</v>
      </c>
      <c r="BR229" s="27"/>
    </row>
    <row r="230" spans="1:74" ht="26.4" x14ac:dyDescent="0.25">
      <c r="A230" s="544">
        <f ca="1">SUBTOTAL(9,$BQ$9:BQ230)</f>
        <v>81</v>
      </c>
      <c r="B230" s="545" t="str">
        <f ca="1">IF(BS230&lt;&gt;"",IF(MID(BS230,1,4)="АОСР",CONCATENATE("Акт освидетельствования скрытых работ '",VLOOKUP(BS230,'АКТЫ скрытых работ'!A:O,3,FALSE),"'"),CONCATENATE("Акт освидетельствования ответственных конструкций '",VLOOKUP(BS230,'АКТЫ скрытых работ'!A:O,3,FALSE),"'")),0)</f>
        <v>Акт освидетельствования скрытых работ 'Устройство ГНБ перехода'</v>
      </c>
      <c r="C230" s="896" t="str">
        <f ca="1">CONCATENATE("№",VLOOKUP(BS230,'АКТЫ скрытых работ'!A:O,2,FALSE))</f>
        <v>№4-КЛ0,4</v>
      </c>
      <c r="D230" s="896"/>
      <c r="E230" s="896"/>
      <c r="F230" s="896"/>
      <c r="G230" s="896"/>
      <c r="H230" s="896"/>
      <c r="I230" s="896"/>
      <c r="J230" s="896"/>
      <c r="K230" s="896"/>
      <c r="L230" s="896"/>
      <c r="M230" s="896"/>
      <c r="N230" s="896"/>
      <c r="O230" s="896"/>
      <c r="P230" s="896"/>
      <c r="Q230" s="896"/>
      <c r="R230" s="896"/>
      <c r="S230" s="896"/>
      <c r="T230" s="896"/>
      <c r="U230" s="896"/>
      <c r="V230" s="896"/>
      <c r="W230" s="896"/>
      <c r="X230" s="896"/>
      <c r="Y230" s="896"/>
      <c r="Z230" s="896">
        <f ca="1">IF(BS230="АООК_",0,1)</f>
        <v>1</v>
      </c>
      <c r="AA230" s="896"/>
      <c r="AB230" s="896"/>
      <c r="AC230" s="896"/>
      <c r="AD230" s="896"/>
      <c r="AE230" s="896"/>
      <c r="AF230" s="896"/>
      <c r="AG230" s="896"/>
      <c r="AH230" s="896"/>
      <c r="AI230" s="896"/>
      <c r="AJ230" s="896"/>
      <c r="AK230" s="896"/>
      <c r="AL230" s="896"/>
      <c r="AM230" s="896"/>
      <c r="AN230" s="896"/>
      <c r="AO230" s="896"/>
      <c r="AP230" s="896"/>
      <c r="AQ230" s="898"/>
      <c r="AR230" s="898"/>
      <c r="AS230" s="898"/>
      <c r="AT230" s="898"/>
      <c r="AU230" s="898"/>
      <c r="AV230" s="898"/>
      <c r="AW230" s="898"/>
      <c r="AX230" s="898"/>
      <c r="AY230" s="898"/>
      <c r="AZ230" s="898"/>
      <c r="BA230" s="898"/>
      <c r="BB230" s="898"/>
      <c r="BC230" s="898"/>
      <c r="BD230" s="898"/>
      <c r="BE230" s="898"/>
      <c r="BF230" s="898"/>
      <c r="BG230" s="898"/>
      <c r="BH230" s="898"/>
      <c r="BI230" s="898"/>
      <c r="BJ230" s="898"/>
      <c r="BK230" s="898"/>
      <c r="BL230" s="898"/>
      <c r="BM230" s="898"/>
      <c r="BN230" s="898"/>
      <c r="BO230" s="898"/>
      <c r="BP230" s="898"/>
      <c r="BQ230" s="19">
        <f t="shared" ca="1" si="21"/>
        <v>1</v>
      </c>
      <c r="BR230" s="852"/>
      <c r="BS230" s="587" t="str">
        <f ca="1">IF(INDIRECT("'АКТЫ скрытых работ'!R"&amp;BU230&amp;"C1",0)=CONCATENATE("АОСР_",BT230),CONCATENATE("АОСР_",BT230),CONCATENATE("АООК_",BT230))</f>
        <v>АОСР_11</v>
      </c>
      <c r="BT230" s="587">
        <v>11</v>
      </c>
      <c r="BU230" s="588">
        <f>BT230+1</f>
        <v>12</v>
      </c>
    </row>
    <row r="231" spans="1:74" x14ac:dyDescent="0.25">
      <c r="A231" s="544">
        <f ca="1">SUBTOTAL(9,$BQ$9:BQ231)</f>
        <v>82</v>
      </c>
      <c r="B231" s="547" t="str">
        <f ca="1">IF(IFERROR(SEARCH("; ",VLOOKUP(BS230,'АКТЫ скрытых работ'!A:O,11,FALSE),1),0)=0,VLOOKUP(BS230,'АКТЫ скрытых работ'!A:O,11,FALSE),LEFT(VLOOKUP(BS230,'АКТЫ скрытых работ'!A:O,11,FALSE),SEARCH(";",VLOOKUP(BS230,'АКТЫ скрытых работ'!A:O,11,FALSE))-1))</f>
        <v>Контрольно-исполнительная съемка</v>
      </c>
      <c r="C231" s="916" t="str">
        <f ca="1">IF(B231="Контрольно-исполнительная съемка","б/н",MID(B231,SEARCH("№",B231,1),SEARCH(" ",B231,SEARCH("№",B231,1))-SEARCH("№",B231,1)))</f>
        <v>б/н</v>
      </c>
      <c r="D231" s="917"/>
      <c r="E231" s="917"/>
      <c r="F231" s="917"/>
      <c r="G231" s="917"/>
      <c r="H231" s="917"/>
      <c r="I231" s="917"/>
      <c r="J231" s="917"/>
      <c r="K231" s="917"/>
      <c r="L231" s="917"/>
      <c r="M231" s="917"/>
      <c r="N231" s="917"/>
      <c r="O231" s="917"/>
      <c r="P231" s="917"/>
      <c r="Q231" s="917"/>
      <c r="R231" s="917"/>
      <c r="S231" s="917"/>
      <c r="T231" s="917"/>
      <c r="U231" s="917"/>
      <c r="V231" s="917"/>
      <c r="W231" s="917"/>
      <c r="X231" s="917"/>
      <c r="Y231" s="918"/>
      <c r="Z231" s="896">
        <f ca="1">IFERROR(IF(OR(IFERROR(B231,0)=0,B231="-"),0,1),0)</f>
        <v>1</v>
      </c>
      <c r="AA231" s="896"/>
      <c r="AB231" s="896"/>
      <c r="AC231" s="896"/>
      <c r="AD231" s="896"/>
      <c r="AE231" s="896"/>
      <c r="AF231" s="896"/>
      <c r="AG231" s="896"/>
      <c r="AH231" s="896"/>
      <c r="AI231" s="896"/>
      <c r="AJ231" s="896"/>
      <c r="AK231" s="896"/>
      <c r="AL231" s="896"/>
      <c r="AM231" s="896"/>
      <c r="AN231" s="896"/>
      <c r="AO231" s="896"/>
      <c r="AP231" s="896"/>
      <c r="AQ231" s="898"/>
      <c r="AR231" s="898"/>
      <c r="AS231" s="898"/>
      <c r="AT231" s="898"/>
      <c r="AU231" s="898"/>
      <c r="AV231" s="898"/>
      <c r="AW231" s="898"/>
      <c r="AX231" s="898"/>
      <c r="AY231" s="898"/>
      <c r="AZ231" s="898"/>
      <c r="BA231" s="898"/>
      <c r="BB231" s="898"/>
      <c r="BC231" s="898"/>
      <c r="BD231" s="898"/>
      <c r="BE231" s="898"/>
      <c r="BF231" s="898"/>
      <c r="BG231" s="898"/>
      <c r="BH231" s="898"/>
      <c r="BI231" s="898"/>
      <c r="BJ231" s="898"/>
      <c r="BK231" s="898"/>
      <c r="BL231" s="898"/>
      <c r="BM231" s="898"/>
      <c r="BN231" s="898"/>
      <c r="BO231" s="898"/>
      <c r="BP231" s="898"/>
      <c r="BQ231" s="19">
        <f t="shared" ca="1" si="21"/>
        <v>1</v>
      </c>
      <c r="BR231" s="852"/>
    </row>
    <row r="232" spans="1:74" ht="25.5" customHeight="1" x14ac:dyDescent="0.25">
      <c r="A232" s="544">
        <f ca="1">SUBTOTAL(9,$BQ$9:BQ232)</f>
        <v>83</v>
      </c>
      <c r="B232" s="545" t="str">
        <f ca="1">IF(IFERROR(SEARCH(";",VLOOKUP(BS230,'АКТЫ скрытых работ'!A:O,11,FALSE),LEN(B231)+2),0)&lt;&gt;0,MID(VLOOKUP(BS230,'АКТЫ скрытых работ'!A:O,11,FALSE),LEN(B231)+3,SEARCH(";",VLOOKUP(BS230,'АКТЫ скрытых работ'!A:O,11,FALSE),LEN(B231)+3)-LEN(B231)-3),MID(VLOOKUP(BS230,'АКТЫ скрытых работ'!A:O,11,FALSE),LEN(B231)+3,LEN(VLOOKUP(BS230,'АКТЫ скрытых работ'!A:O,11,FALSE))))</f>
        <v xml:space="preserve">Исполнительная схема закрытого перехода методом ГНБ №1 </v>
      </c>
      <c r="C232" s="916" t="str">
        <f ca="1">IFERROR(IF(B232="Контрольно-исполнительная съемка","б/н",MID(B232,SEARCH("№",B232,1),SEARCH(" ",B232,SEARCH("№",B232,1))-SEARCH("№",B232,1))),"")</f>
        <v>№1</v>
      </c>
      <c r="D232" s="917"/>
      <c r="E232" s="917"/>
      <c r="F232" s="917"/>
      <c r="G232" s="917"/>
      <c r="H232" s="917"/>
      <c r="I232" s="917"/>
      <c r="J232" s="917"/>
      <c r="K232" s="917"/>
      <c r="L232" s="917"/>
      <c r="M232" s="917"/>
      <c r="N232" s="917"/>
      <c r="O232" s="917"/>
      <c r="P232" s="917"/>
      <c r="Q232" s="917"/>
      <c r="R232" s="917"/>
      <c r="S232" s="917"/>
      <c r="T232" s="917"/>
      <c r="U232" s="917"/>
      <c r="V232" s="917"/>
      <c r="W232" s="917"/>
      <c r="X232" s="917"/>
      <c r="Y232" s="918"/>
      <c r="Z232" s="896">
        <f ca="1">IFERROR(IF(OR(IFERROR(B232,0)=0,B232=""),0,1),0)</f>
        <v>1</v>
      </c>
      <c r="AA232" s="896"/>
      <c r="AB232" s="896"/>
      <c r="AC232" s="896"/>
      <c r="AD232" s="896"/>
      <c r="AE232" s="896"/>
      <c r="AF232" s="896"/>
      <c r="AG232" s="896"/>
      <c r="AH232" s="896"/>
      <c r="AI232" s="896"/>
      <c r="AJ232" s="896"/>
      <c r="AK232" s="896"/>
      <c r="AL232" s="896"/>
      <c r="AM232" s="896"/>
      <c r="AN232" s="896"/>
      <c r="AO232" s="896"/>
      <c r="AP232" s="896"/>
      <c r="AQ232" s="898"/>
      <c r="AR232" s="898"/>
      <c r="AS232" s="898"/>
      <c r="AT232" s="898"/>
      <c r="AU232" s="898"/>
      <c r="AV232" s="898"/>
      <c r="AW232" s="898"/>
      <c r="AX232" s="898"/>
      <c r="AY232" s="898"/>
      <c r="AZ232" s="898"/>
      <c r="BA232" s="898"/>
      <c r="BB232" s="898"/>
      <c r="BC232" s="898"/>
      <c r="BD232" s="898"/>
      <c r="BE232" s="898"/>
      <c r="BF232" s="898"/>
      <c r="BG232" s="898"/>
      <c r="BH232" s="898"/>
      <c r="BI232" s="898"/>
      <c r="BJ232" s="898"/>
      <c r="BK232" s="898"/>
      <c r="BL232" s="898"/>
      <c r="BM232" s="898"/>
      <c r="BN232" s="898"/>
      <c r="BO232" s="898"/>
      <c r="BP232" s="898"/>
      <c r="BQ232" s="19">
        <f t="shared" ca="1" si="21"/>
        <v>1</v>
      </c>
      <c r="BR232" s="852"/>
    </row>
    <row r="233" spans="1:74" ht="26.4" hidden="1" customHeight="1" x14ac:dyDescent="0.25">
      <c r="A233" s="544">
        <f ca="1">SUBTOTAL(9,$BQ$9:BQ233)</f>
        <v>83</v>
      </c>
      <c r="B233" s="545" t="str">
        <f ca="1">IF(IFERROR(SEARCH(";",VLOOKUP(BS230,'АКТЫ скрытых работ'!A:O,11,FALSE),SUM(LEN(B231),LEN(B232))+4),0)&lt;&gt;0,MID(VLOOKUP(BS230,'АКТЫ скрытых работ'!A:O,11,FALSE),SUM(LEN(B231),LEN(B232))+5,SEARCH(";",VLOOKUP(BS230,'АКТЫ скрытых работ'!A:O,11,FALSE),SUM(LEN(B231),LEN(B232))+4)-SUM(LEN(B231),LEN(B232))-5),MID(VLOOKUP(BS230,'АКТЫ скрытых работ'!A:O,11,FALSE),SUM(LEN(B231),LEN(B232))+5,LEN(VLOOKUP(BS230,'АКТЫ скрытых работ'!A:O,11,FALSE))))</f>
        <v/>
      </c>
      <c r="C233" s="916" t="e">
        <f t="shared" ref="C233:C234" ca="1" si="25">IF(B233="Контрольно-исполнительная съемка","б/н",MID(B233,SEARCH("№",B233,1),SEARCH(" ",B233,SEARCH("№",B233,1))-SEARCH("№",B233,1)))</f>
        <v>#VALUE!</v>
      </c>
      <c r="D233" s="917"/>
      <c r="E233" s="917"/>
      <c r="F233" s="917"/>
      <c r="G233" s="917"/>
      <c r="H233" s="917"/>
      <c r="I233" s="917"/>
      <c r="J233" s="917"/>
      <c r="K233" s="917"/>
      <c r="L233" s="917"/>
      <c r="M233" s="917"/>
      <c r="N233" s="917"/>
      <c r="O233" s="917"/>
      <c r="P233" s="917"/>
      <c r="Q233" s="917"/>
      <c r="R233" s="917"/>
      <c r="S233" s="917"/>
      <c r="T233" s="917"/>
      <c r="U233" s="917"/>
      <c r="V233" s="917"/>
      <c r="W233" s="917"/>
      <c r="X233" s="917"/>
      <c r="Y233" s="918"/>
      <c r="Z233" s="896">
        <f ca="1">IFERROR(IF(OR(IFERROR(B233,0)=0,B233=""),0,1),0)</f>
        <v>0</v>
      </c>
      <c r="AA233" s="896"/>
      <c r="AB233" s="896"/>
      <c r="AC233" s="896"/>
      <c r="AD233" s="896"/>
      <c r="AE233" s="896"/>
      <c r="AF233" s="896"/>
      <c r="AG233" s="896"/>
      <c r="AH233" s="896"/>
      <c r="AI233" s="896"/>
      <c r="AJ233" s="896"/>
      <c r="AK233" s="896"/>
      <c r="AL233" s="896"/>
      <c r="AM233" s="896"/>
      <c r="AN233" s="896"/>
      <c r="AO233" s="896"/>
      <c r="AP233" s="896"/>
      <c r="AQ233" s="898"/>
      <c r="AR233" s="898"/>
      <c r="AS233" s="898"/>
      <c r="AT233" s="898"/>
      <c r="AU233" s="898"/>
      <c r="AV233" s="898"/>
      <c r="AW233" s="898"/>
      <c r="AX233" s="898"/>
      <c r="AY233" s="898"/>
      <c r="AZ233" s="898"/>
      <c r="BA233" s="898"/>
      <c r="BB233" s="898"/>
      <c r="BC233" s="898"/>
      <c r="BD233" s="898"/>
      <c r="BE233" s="898"/>
      <c r="BF233" s="898"/>
      <c r="BG233" s="898"/>
      <c r="BH233" s="898"/>
      <c r="BI233" s="898"/>
      <c r="BJ233" s="898"/>
      <c r="BK233" s="898"/>
      <c r="BL233" s="898"/>
      <c r="BM233" s="898"/>
      <c r="BN233" s="898"/>
      <c r="BO233" s="898"/>
      <c r="BP233" s="898"/>
      <c r="BQ233" s="19">
        <f t="shared" ca="1" si="21"/>
        <v>0</v>
      </c>
      <c r="BR233" s="852"/>
      <c r="BV233" s="19" t="str">
        <f>MID(BV217,1,LEN(BV217))</f>
        <v/>
      </c>
    </row>
    <row r="234" spans="1:74" ht="26.4" hidden="1" customHeight="1" x14ac:dyDescent="0.25">
      <c r="A234" s="544">
        <f ca="1">SUBTOTAL(9,$BQ$9:BQ234)</f>
        <v>83</v>
      </c>
      <c r="B234" s="545" t="str">
        <f ca="1">IF(IFERROR(SEARCH(";",VLOOKUP(BS230,'АКТЫ скрытых работ'!A:O,11,FALSE),SUM(LEN(B231),LEN(B232),LEN(B233))+8),0)&lt;&gt;0,MID(VLOOKUP(BS230,'АКТЫ скрытых работ'!A:O,11,FALSE),SUM(LEN(B231),LEN(B232),LEN(B233))+4,SEARCH(";",VLOOKUP(BS230,'АКТЫ скрытых работ'!A:O,11,FALSE),SUM(LEN(B231),LEN(B232),LEN(B233))+4)-SUM(LEN(B231),LEN(B232),LEN(B233))-6),MID(VLOOKUP(BS230,'АКТЫ скрытых работ'!A:O,11,FALSE),SUM(LEN(B231),LEN(B232),LEN(B233))+7,LEN(VLOOKUP(BS230,'АКТЫ скрытых работ'!A:O,11,FALSE))))</f>
        <v/>
      </c>
      <c r="C234" s="916" t="e">
        <f t="shared" ca="1" si="25"/>
        <v>#VALUE!</v>
      </c>
      <c r="D234" s="917"/>
      <c r="E234" s="917"/>
      <c r="F234" s="917"/>
      <c r="G234" s="917"/>
      <c r="H234" s="917"/>
      <c r="I234" s="917"/>
      <c r="J234" s="917"/>
      <c r="K234" s="917"/>
      <c r="L234" s="917"/>
      <c r="M234" s="917"/>
      <c r="N234" s="917"/>
      <c r="O234" s="917"/>
      <c r="P234" s="917"/>
      <c r="Q234" s="917"/>
      <c r="R234" s="917"/>
      <c r="S234" s="917"/>
      <c r="T234" s="917"/>
      <c r="U234" s="917"/>
      <c r="V234" s="917"/>
      <c r="W234" s="917"/>
      <c r="X234" s="917"/>
      <c r="Y234" s="918"/>
      <c r="Z234" s="896">
        <f ca="1">IFERROR(IF(OR(IFERROR(B234,0)=0,B234=""),0,1),0)</f>
        <v>0</v>
      </c>
      <c r="AA234" s="896"/>
      <c r="AB234" s="896"/>
      <c r="AC234" s="896"/>
      <c r="AD234" s="896"/>
      <c r="AE234" s="896"/>
      <c r="AF234" s="896"/>
      <c r="AG234" s="896"/>
      <c r="AH234" s="896"/>
      <c r="AI234" s="896"/>
      <c r="AJ234" s="896"/>
      <c r="AK234" s="896"/>
      <c r="AL234" s="896"/>
      <c r="AM234" s="896"/>
      <c r="AN234" s="896"/>
      <c r="AO234" s="896"/>
      <c r="AP234" s="896"/>
      <c r="AQ234" s="898"/>
      <c r="AR234" s="898"/>
      <c r="AS234" s="898"/>
      <c r="AT234" s="898"/>
      <c r="AU234" s="898"/>
      <c r="AV234" s="898"/>
      <c r="AW234" s="898"/>
      <c r="AX234" s="898"/>
      <c r="AY234" s="898"/>
      <c r="AZ234" s="898"/>
      <c r="BA234" s="898"/>
      <c r="BB234" s="898"/>
      <c r="BC234" s="898"/>
      <c r="BD234" s="898"/>
      <c r="BE234" s="898"/>
      <c r="BF234" s="898"/>
      <c r="BG234" s="898"/>
      <c r="BH234" s="898"/>
      <c r="BI234" s="898"/>
      <c r="BJ234" s="898"/>
      <c r="BK234" s="898"/>
      <c r="BL234" s="898"/>
      <c r="BM234" s="898"/>
      <c r="BN234" s="898"/>
      <c r="BO234" s="898"/>
      <c r="BP234" s="898"/>
      <c r="BQ234" s="19">
        <f t="shared" ca="1" si="21"/>
        <v>0</v>
      </c>
      <c r="BR234" s="852"/>
    </row>
    <row r="235" spans="1:74" ht="158.4" x14ac:dyDescent="0.25">
      <c r="A235" s="544">
        <f ca="1">SUBTOTAL(9,$BQ$9:BQ235)</f>
        <v>84</v>
      </c>
      <c r="B235" s="545" t="str">
        <f ca="1">VLOOKUP(BS230,'АКТЫ скрытых работ'!A:O,14,FALSE)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235" s="896" t="str">
        <f ca="1">IF(B235&lt;&gt;"-","б/н","")</f>
        <v>б/н</v>
      </c>
      <c r="D235" s="896"/>
      <c r="E235" s="896"/>
      <c r="F235" s="896"/>
      <c r="G235" s="896"/>
      <c r="H235" s="896"/>
      <c r="I235" s="896"/>
      <c r="J235" s="896"/>
      <c r="K235" s="896"/>
      <c r="L235" s="896"/>
      <c r="M235" s="896"/>
      <c r="N235" s="896"/>
      <c r="O235" s="896"/>
      <c r="P235" s="896"/>
      <c r="Q235" s="896"/>
      <c r="R235" s="896"/>
      <c r="S235" s="896"/>
      <c r="T235" s="896"/>
      <c r="U235" s="896"/>
      <c r="V235" s="896"/>
      <c r="W235" s="896"/>
      <c r="X235" s="896"/>
      <c r="Y235" s="896"/>
      <c r="Z235" s="896" t="str">
        <f ca="1">IFERROR(IF(OR(IFERROR(B235,0)=0,B235="-"),0,"1 компл"),0)</f>
        <v>1 компл</v>
      </c>
      <c r="AA235" s="896"/>
      <c r="AB235" s="896"/>
      <c r="AC235" s="896"/>
      <c r="AD235" s="896"/>
      <c r="AE235" s="896"/>
      <c r="AF235" s="896"/>
      <c r="AG235" s="896"/>
      <c r="AH235" s="896"/>
      <c r="AI235" s="896"/>
      <c r="AJ235" s="896"/>
      <c r="AK235" s="896"/>
      <c r="AL235" s="896"/>
      <c r="AM235" s="896"/>
      <c r="AN235" s="896"/>
      <c r="AO235" s="896"/>
      <c r="AP235" s="896"/>
      <c r="AQ235" s="898"/>
      <c r="AR235" s="898"/>
      <c r="AS235" s="898"/>
      <c r="AT235" s="898"/>
      <c r="AU235" s="898"/>
      <c r="AV235" s="898"/>
      <c r="AW235" s="898"/>
      <c r="AX235" s="898"/>
      <c r="AY235" s="898"/>
      <c r="AZ235" s="898"/>
      <c r="BA235" s="898"/>
      <c r="BB235" s="898"/>
      <c r="BC235" s="898"/>
      <c r="BD235" s="898"/>
      <c r="BE235" s="898"/>
      <c r="BF235" s="898"/>
      <c r="BG235" s="898"/>
      <c r="BH235" s="898"/>
      <c r="BI235" s="898"/>
      <c r="BJ235" s="898"/>
      <c r="BK235" s="898"/>
      <c r="BL235" s="898"/>
      <c r="BM235" s="898"/>
      <c r="BN235" s="898"/>
      <c r="BO235" s="898"/>
      <c r="BP235" s="898"/>
      <c r="BQ235" s="19">
        <f t="shared" ca="1" si="21"/>
        <v>1</v>
      </c>
      <c r="BR235" s="852"/>
    </row>
    <row r="236" spans="1:74" ht="13.8" customHeight="1" x14ac:dyDescent="0.25">
      <c r="A236" s="544">
        <f ca="1">SUBTOTAL(9,$BQ$9:BQ236)</f>
        <v>85</v>
      </c>
      <c r="B236" s="545" t="s">
        <v>1452</v>
      </c>
      <c r="C236" s="896" t="str">
        <f ca="1">IF(Z236&lt;&gt;0,C232,"")</f>
        <v>№1</v>
      </c>
      <c r="D236" s="896"/>
      <c r="E236" s="896"/>
      <c r="F236" s="896"/>
      <c r="G236" s="896"/>
      <c r="H236" s="896"/>
      <c r="I236" s="896"/>
      <c r="J236" s="896"/>
      <c r="K236" s="896"/>
      <c r="L236" s="896"/>
      <c r="M236" s="896"/>
      <c r="N236" s="896"/>
      <c r="O236" s="896"/>
      <c r="P236" s="896"/>
      <c r="Q236" s="896"/>
      <c r="R236" s="896"/>
      <c r="S236" s="896"/>
      <c r="T236" s="896"/>
      <c r="U236" s="896"/>
      <c r="V236" s="896"/>
      <c r="W236" s="896"/>
      <c r="X236" s="896"/>
      <c r="Y236" s="896"/>
      <c r="Z236" s="896">
        <f ca="1">IFERROR(IF(SEARCH("ГНБ",B230,1)=0,0,1),0)</f>
        <v>1</v>
      </c>
      <c r="AA236" s="896"/>
      <c r="AB236" s="896"/>
      <c r="AC236" s="896"/>
      <c r="AD236" s="896"/>
      <c r="AE236" s="896"/>
      <c r="AF236" s="896"/>
      <c r="AG236" s="896"/>
      <c r="AH236" s="896"/>
      <c r="AI236" s="896"/>
      <c r="AJ236" s="896"/>
      <c r="AK236" s="896"/>
      <c r="AL236" s="896"/>
      <c r="AM236" s="896"/>
      <c r="AN236" s="896"/>
      <c r="AO236" s="896"/>
      <c r="AP236" s="896"/>
      <c r="AQ236" s="898"/>
      <c r="AR236" s="898"/>
      <c r="AS236" s="898"/>
      <c r="AT236" s="898"/>
      <c r="AU236" s="898"/>
      <c r="AV236" s="898"/>
      <c r="AW236" s="898"/>
      <c r="AX236" s="898"/>
      <c r="AY236" s="898"/>
      <c r="AZ236" s="898"/>
      <c r="BA236" s="898"/>
      <c r="BB236" s="898"/>
      <c r="BC236" s="898"/>
      <c r="BD236" s="898"/>
      <c r="BE236" s="898"/>
      <c r="BF236" s="898"/>
      <c r="BG236" s="898"/>
      <c r="BH236" s="898"/>
      <c r="BI236" s="898"/>
      <c r="BJ236" s="898"/>
      <c r="BK236" s="898"/>
      <c r="BL236" s="898"/>
      <c r="BM236" s="898"/>
      <c r="BN236" s="898"/>
      <c r="BO236" s="898"/>
      <c r="BP236" s="898"/>
      <c r="BQ236" s="19">
        <f t="shared" ca="1" si="21"/>
        <v>1</v>
      </c>
      <c r="BR236" s="27"/>
    </row>
    <row r="237" spans="1:74" ht="13.8" customHeight="1" x14ac:dyDescent="0.25">
      <c r="A237" s="544">
        <f ca="1">SUBTOTAL(9,$BQ$9:BQ237)</f>
        <v>86</v>
      </c>
      <c r="B237" s="545" t="s">
        <v>1453</v>
      </c>
      <c r="C237" s="896" t="str">
        <f ca="1">IF(Z237&lt;&gt;0,C232,"")</f>
        <v>№1</v>
      </c>
      <c r="D237" s="896"/>
      <c r="E237" s="896"/>
      <c r="F237" s="896"/>
      <c r="G237" s="896"/>
      <c r="H237" s="896"/>
      <c r="I237" s="896"/>
      <c r="J237" s="896"/>
      <c r="K237" s="896"/>
      <c r="L237" s="896"/>
      <c r="M237" s="896"/>
      <c r="N237" s="896"/>
      <c r="O237" s="896"/>
      <c r="P237" s="896"/>
      <c r="Q237" s="896"/>
      <c r="R237" s="896"/>
      <c r="S237" s="896"/>
      <c r="T237" s="896"/>
      <c r="U237" s="896"/>
      <c r="V237" s="896"/>
      <c r="W237" s="896"/>
      <c r="X237" s="896"/>
      <c r="Y237" s="896"/>
      <c r="Z237" s="896">
        <f ca="1">IFERROR(IF(SEARCH("ГНБ",B230,1)=0,0,1),0)</f>
        <v>1</v>
      </c>
      <c r="AA237" s="896"/>
      <c r="AB237" s="896"/>
      <c r="AC237" s="896"/>
      <c r="AD237" s="896"/>
      <c r="AE237" s="896"/>
      <c r="AF237" s="896"/>
      <c r="AG237" s="896"/>
      <c r="AH237" s="896"/>
      <c r="AI237" s="896"/>
      <c r="AJ237" s="896"/>
      <c r="AK237" s="896"/>
      <c r="AL237" s="896"/>
      <c r="AM237" s="896"/>
      <c r="AN237" s="896"/>
      <c r="AO237" s="896"/>
      <c r="AP237" s="896"/>
      <c r="AQ237" s="898"/>
      <c r="AR237" s="898"/>
      <c r="AS237" s="898"/>
      <c r="AT237" s="898"/>
      <c r="AU237" s="898"/>
      <c r="AV237" s="898"/>
      <c r="AW237" s="898"/>
      <c r="AX237" s="898"/>
      <c r="AY237" s="898"/>
      <c r="AZ237" s="898"/>
      <c r="BA237" s="898"/>
      <c r="BB237" s="898"/>
      <c r="BC237" s="898"/>
      <c r="BD237" s="898"/>
      <c r="BE237" s="898"/>
      <c r="BF237" s="898"/>
      <c r="BG237" s="898"/>
      <c r="BH237" s="898"/>
      <c r="BI237" s="898"/>
      <c r="BJ237" s="898"/>
      <c r="BK237" s="898"/>
      <c r="BL237" s="898"/>
      <c r="BM237" s="898"/>
      <c r="BN237" s="898"/>
      <c r="BO237" s="898"/>
      <c r="BP237" s="898"/>
      <c r="BQ237" s="19">
        <f t="shared" ca="1" si="21"/>
        <v>1</v>
      </c>
      <c r="BR237" s="27"/>
    </row>
    <row r="238" spans="1:74" ht="13.8" customHeight="1" x14ac:dyDescent="0.25">
      <c r="A238" s="544">
        <f ca="1">SUBTOTAL(9,$BQ$9:BQ238)</f>
        <v>87</v>
      </c>
      <c r="B238" s="545" t="s">
        <v>1454</v>
      </c>
      <c r="C238" s="896" t="str">
        <f ca="1">IF(Z238&lt;&gt;0,C232,"")</f>
        <v>№1</v>
      </c>
      <c r="D238" s="896"/>
      <c r="E238" s="896"/>
      <c r="F238" s="896"/>
      <c r="G238" s="896"/>
      <c r="H238" s="896"/>
      <c r="I238" s="896"/>
      <c r="J238" s="896"/>
      <c r="K238" s="896"/>
      <c r="L238" s="896"/>
      <c r="M238" s="896"/>
      <c r="N238" s="896"/>
      <c r="O238" s="896"/>
      <c r="P238" s="896"/>
      <c r="Q238" s="896"/>
      <c r="R238" s="896"/>
      <c r="S238" s="896"/>
      <c r="T238" s="896"/>
      <c r="U238" s="896"/>
      <c r="V238" s="896"/>
      <c r="W238" s="896"/>
      <c r="X238" s="896"/>
      <c r="Y238" s="896"/>
      <c r="Z238" s="896">
        <f ca="1">IFERROR(IF(SEARCH("ГНБ",B230,1)=0,0,1),0)</f>
        <v>1</v>
      </c>
      <c r="AA238" s="896"/>
      <c r="AB238" s="896"/>
      <c r="AC238" s="896"/>
      <c r="AD238" s="896"/>
      <c r="AE238" s="896"/>
      <c r="AF238" s="896"/>
      <c r="AG238" s="896"/>
      <c r="AH238" s="896"/>
      <c r="AI238" s="896"/>
      <c r="AJ238" s="896"/>
      <c r="AK238" s="896"/>
      <c r="AL238" s="896"/>
      <c r="AM238" s="896"/>
      <c r="AN238" s="896"/>
      <c r="AO238" s="896"/>
      <c r="AP238" s="896"/>
      <c r="AQ238" s="898"/>
      <c r="AR238" s="898"/>
      <c r="AS238" s="898"/>
      <c r="AT238" s="898"/>
      <c r="AU238" s="898"/>
      <c r="AV238" s="898"/>
      <c r="AW238" s="898"/>
      <c r="AX238" s="898"/>
      <c r="AY238" s="898"/>
      <c r="AZ238" s="898"/>
      <c r="BA238" s="898"/>
      <c r="BB238" s="898"/>
      <c r="BC238" s="898"/>
      <c r="BD238" s="898"/>
      <c r="BE238" s="898"/>
      <c r="BF238" s="898"/>
      <c r="BG238" s="898"/>
      <c r="BH238" s="898"/>
      <c r="BI238" s="898"/>
      <c r="BJ238" s="898"/>
      <c r="BK238" s="898"/>
      <c r="BL238" s="898"/>
      <c r="BM238" s="898"/>
      <c r="BN238" s="898"/>
      <c r="BO238" s="898"/>
      <c r="BP238" s="898"/>
      <c r="BQ238" s="19">
        <f t="shared" ref="BQ238:BQ301" ca="1" si="26">IF(Z238&gt;0,1,0)</f>
        <v>1</v>
      </c>
      <c r="BR238" s="27"/>
    </row>
    <row r="239" spans="1:74" ht="13.8" customHeight="1" x14ac:dyDescent="0.25">
      <c r="A239" s="544">
        <f ca="1">SUBTOTAL(9,$BQ$9:BQ239)</f>
        <v>88</v>
      </c>
      <c r="B239" s="545" t="s">
        <v>1455</v>
      </c>
      <c r="C239" s="896" t="str">
        <f ca="1">IF(Z239&lt;&gt;0,C232,"")</f>
        <v>№1</v>
      </c>
      <c r="D239" s="896"/>
      <c r="E239" s="896"/>
      <c r="F239" s="896"/>
      <c r="G239" s="896"/>
      <c r="H239" s="896"/>
      <c r="I239" s="896"/>
      <c r="J239" s="896"/>
      <c r="K239" s="896"/>
      <c r="L239" s="896"/>
      <c r="M239" s="896"/>
      <c r="N239" s="896"/>
      <c r="O239" s="896"/>
      <c r="P239" s="896"/>
      <c r="Q239" s="896"/>
      <c r="R239" s="896"/>
      <c r="S239" s="896"/>
      <c r="T239" s="896"/>
      <c r="U239" s="896"/>
      <c r="V239" s="896"/>
      <c r="W239" s="896"/>
      <c r="X239" s="896"/>
      <c r="Y239" s="896"/>
      <c r="Z239" s="896">
        <f ca="1">IFERROR(IF(SEARCH("ГНБ",B230,1)=0,0,1),0)</f>
        <v>1</v>
      </c>
      <c r="AA239" s="896"/>
      <c r="AB239" s="896"/>
      <c r="AC239" s="896"/>
      <c r="AD239" s="896"/>
      <c r="AE239" s="896"/>
      <c r="AF239" s="896"/>
      <c r="AG239" s="896"/>
      <c r="AH239" s="896"/>
      <c r="AI239" s="896"/>
      <c r="AJ239" s="896"/>
      <c r="AK239" s="896"/>
      <c r="AL239" s="896"/>
      <c r="AM239" s="896"/>
      <c r="AN239" s="896"/>
      <c r="AO239" s="896"/>
      <c r="AP239" s="896"/>
      <c r="AQ239" s="898"/>
      <c r="AR239" s="898"/>
      <c r="AS239" s="898"/>
      <c r="AT239" s="898"/>
      <c r="AU239" s="898"/>
      <c r="AV239" s="898"/>
      <c r="AW239" s="898"/>
      <c r="AX239" s="898"/>
      <c r="AY239" s="898"/>
      <c r="AZ239" s="898"/>
      <c r="BA239" s="898"/>
      <c r="BB239" s="898"/>
      <c r="BC239" s="898"/>
      <c r="BD239" s="898"/>
      <c r="BE239" s="898"/>
      <c r="BF239" s="898"/>
      <c r="BG239" s="898"/>
      <c r="BH239" s="898"/>
      <c r="BI239" s="898"/>
      <c r="BJ239" s="898"/>
      <c r="BK239" s="898"/>
      <c r="BL239" s="898"/>
      <c r="BM239" s="898"/>
      <c r="BN239" s="898"/>
      <c r="BO239" s="898"/>
      <c r="BP239" s="898"/>
      <c r="BQ239" s="19">
        <f t="shared" ca="1" si="26"/>
        <v>1</v>
      </c>
      <c r="BR239" s="27"/>
    </row>
    <row r="240" spans="1:74" ht="13.8" customHeight="1" x14ac:dyDescent="0.25">
      <c r="A240" s="544">
        <f ca="1">SUBTOTAL(9,$BQ$9:BQ240)</f>
        <v>89</v>
      </c>
      <c r="B240" s="545" t="s">
        <v>1456</v>
      </c>
      <c r="C240" s="896" t="str">
        <f ca="1">IF(Z240&lt;&gt;0,C232,"")</f>
        <v>№1</v>
      </c>
      <c r="D240" s="896"/>
      <c r="E240" s="896"/>
      <c r="F240" s="896"/>
      <c r="G240" s="896"/>
      <c r="H240" s="896"/>
      <c r="I240" s="896"/>
      <c r="J240" s="896"/>
      <c r="K240" s="896"/>
      <c r="L240" s="896"/>
      <c r="M240" s="896"/>
      <c r="N240" s="896"/>
      <c r="O240" s="896"/>
      <c r="P240" s="896"/>
      <c r="Q240" s="896"/>
      <c r="R240" s="896"/>
      <c r="S240" s="896"/>
      <c r="T240" s="896"/>
      <c r="U240" s="896"/>
      <c r="V240" s="896"/>
      <c r="W240" s="896"/>
      <c r="X240" s="896"/>
      <c r="Y240" s="896"/>
      <c r="Z240" s="896">
        <f ca="1">IFERROR(IF(SEARCH("ГНБ",B230,1)=0,0,1),0)</f>
        <v>1</v>
      </c>
      <c r="AA240" s="896"/>
      <c r="AB240" s="896"/>
      <c r="AC240" s="896"/>
      <c r="AD240" s="896"/>
      <c r="AE240" s="896"/>
      <c r="AF240" s="896"/>
      <c r="AG240" s="896"/>
      <c r="AH240" s="896"/>
      <c r="AI240" s="896"/>
      <c r="AJ240" s="896"/>
      <c r="AK240" s="896"/>
      <c r="AL240" s="896"/>
      <c r="AM240" s="896"/>
      <c r="AN240" s="896"/>
      <c r="AO240" s="896"/>
      <c r="AP240" s="896"/>
      <c r="AQ240" s="898"/>
      <c r="AR240" s="898"/>
      <c r="AS240" s="898"/>
      <c r="AT240" s="898"/>
      <c r="AU240" s="898"/>
      <c r="AV240" s="898"/>
      <c r="AW240" s="898"/>
      <c r="AX240" s="898"/>
      <c r="AY240" s="898"/>
      <c r="AZ240" s="898"/>
      <c r="BA240" s="898"/>
      <c r="BB240" s="898"/>
      <c r="BC240" s="898"/>
      <c r="BD240" s="898"/>
      <c r="BE240" s="898"/>
      <c r="BF240" s="898"/>
      <c r="BG240" s="898"/>
      <c r="BH240" s="898"/>
      <c r="BI240" s="898"/>
      <c r="BJ240" s="898"/>
      <c r="BK240" s="898"/>
      <c r="BL240" s="898"/>
      <c r="BM240" s="898"/>
      <c r="BN240" s="898"/>
      <c r="BO240" s="898"/>
      <c r="BP240" s="898"/>
      <c r="BQ240" s="19">
        <f t="shared" ca="1" si="26"/>
        <v>1</v>
      </c>
      <c r="BR240" s="27"/>
    </row>
    <row r="241" spans="1:74" ht="13.8" customHeight="1" x14ac:dyDescent="0.25">
      <c r="A241" s="544">
        <f ca="1">SUBTOTAL(9,$BQ$9:BQ241)</f>
        <v>90</v>
      </c>
      <c r="B241" s="545" t="s">
        <v>1457</v>
      </c>
      <c r="C241" s="896" t="str">
        <f ca="1">IF(Z241&lt;&gt;0,C232,"")</f>
        <v>№1</v>
      </c>
      <c r="D241" s="896"/>
      <c r="E241" s="896"/>
      <c r="F241" s="896"/>
      <c r="G241" s="896"/>
      <c r="H241" s="896"/>
      <c r="I241" s="896"/>
      <c r="J241" s="896"/>
      <c r="K241" s="896"/>
      <c r="L241" s="896"/>
      <c r="M241" s="896"/>
      <c r="N241" s="896"/>
      <c r="O241" s="896"/>
      <c r="P241" s="896"/>
      <c r="Q241" s="896"/>
      <c r="R241" s="896"/>
      <c r="S241" s="896"/>
      <c r="T241" s="896"/>
      <c r="U241" s="896"/>
      <c r="V241" s="896"/>
      <c r="W241" s="896"/>
      <c r="X241" s="896"/>
      <c r="Y241" s="896"/>
      <c r="Z241" s="896">
        <f ca="1">IFERROR(IF(SEARCH("ГНБ",B230,1)=0,0,1),0)</f>
        <v>1</v>
      </c>
      <c r="AA241" s="896"/>
      <c r="AB241" s="896"/>
      <c r="AC241" s="896"/>
      <c r="AD241" s="896"/>
      <c r="AE241" s="896"/>
      <c r="AF241" s="896"/>
      <c r="AG241" s="896"/>
      <c r="AH241" s="896"/>
      <c r="AI241" s="896"/>
      <c r="AJ241" s="896"/>
      <c r="AK241" s="896"/>
      <c r="AL241" s="896"/>
      <c r="AM241" s="896"/>
      <c r="AN241" s="896"/>
      <c r="AO241" s="896"/>
      <c r="AP241" s="896"/>
      <c r="AQ241" s="898"/>
      <c r="AR241" s="898"/>
      <c r="AS241" s="898"/>
      <c r="AT241" s="898"/>
      <c r="AU241" s="898"/>
      <c r="AV241" s="898"/>
      <c r="AW241" s="898"/>
      <c r="AX241" s="898"/>
      <c r="AY241" s="898"/>
      <c r="AZ241" s="898"/>
      <c r="BA241" s="898"/>
      <c r="BB241" s="898"/>
      <c r="BC241" s="898"/>
      <c r="BD241" s="898"/>
      <c r="BE241" s="898"/>
      <c r="BF241" s="898"/>
      <c r="BG241" s="898"/>
      <c r="BH241" s="898"/>
      <c r="BI241" s="898"/>
      <c r="BJ241" s="898"/>
      <c r="BK241" s="898"/>
      <c r="BL241" s="898"/>
      <c r="BM241" s="898"/>
      <c r="BN241" s="898"/>
      <c r="BO241" s="898"/>
      <c r="BP241" s="898"/>
      <c r="BQ241" s="19">
        <f t="shared" ca="1" si="26"/>
        <v>1</v>
      </c>
      <c r="BR241" s="27"/>
    </row>
    <row r="242" spans="1:74" ht="13.8" customHeight="1" x14ac:dyDescent="0.25">
      <c r="A242" s="544">
        <f ca="1">SUBTOTAL(9,$BQ$9:BQ242)</f>
        <v>91</v>
      </c>
      <c r="B242" s="545" t="s">
        <v>1458</v>
      </c>
      <c r="C242" s="896" t="str">
        <f ca="1">IF(Z242&lt;&gt;0,C232,"")</f>
        <v>№1</v>
      </c>
      <c r="D242" s="896"/>
      <c r="E242" s="896"/>
      <c r="F242" s="896"/>
      <c r="G242" s="896"/>
      <c r="H242" s="896"/>
      <c r="I242" s="896"/>
      <c r="J242" s="896"/>
      <c r="K242" s="896"/>
      <c r="L242" s="896"/>
      <c r="M242" s="896"/>
      <c r="N242" s="896"/>
      <c r="O242" s="896"/>
      <c r="P242" s="896"/>
      <c r="Q242" s="896"/>
      <c r="R242" s="896"/>
      <c r="S242" s="896"/>
      <c r="T242" s="896"/>
      <c r="U242" s="896"/>
      <c r="V242" s="896"/>
      <c r="W242" s="896"/>
      <c r="X242" s="896"/>
      <c r="Y242" s="896"/>
      <c r="Z242" s="896">
        <f ca="1">IFERROR(IF(SEARCH("ГНБ",B230,1)=0,0,1),0)</f>
        <v>1</v>
      </c>
      <c r="AA242" s="896"/>
      <c r="AB242" s="896"/>
      <c r="AC242" s="896"/>
      <c r="AD242" s="896"/>
      <c r="AE242" s="896"/>
      <c r="AF242" s="896"/>
      <c r="AG242" s="896"/>
      <c r="AH242" s="896"/>
      <c r="AI242" s="896"/>
      <c r="AJ242" s="896"/>
      <c r="AK242" s="896"/>
      <c r="AL242" s="896"/>
      <c r="AM242" s="896"/>
      <c r="AN242" s="896"/>
      <c r="AO242" s="896"/>
      <c r="AP242" s="896"/>
      <c r="AQ242" s="898"/>
      <c r="AR242" s="898"/>
      <c r="AS242" s="898"/>
      <c r="AT242" s="898"/>
      <c r="AU242" s="898"/>
      <c r="AV242" s="898"/>
      <c r="AW242" s="898"/>
      <c r="AX242" s="898"/>
      <c r="AY242" s="898"/>
      <c r="AZ242" s="898"/>
      <c r="BA242" s="898"/>
      <c r="BB242" s="898"/>
      <c r="BC242" s="898"/>
      <c r="BD242" s="898"/>
      <c r="BE242" s="898"/>
      <c r="BF242" s="898"/>
      <c r="BG242" s="898"/>
      <c r="BH242" s="898"/>
      <c r="BI242" s="898"/>
      <c r="BJ242" s="898"/>
      <c r="BK242" s="898"/>
      <c r="BL242" s="898"/>
      <c r="BM242" s="898"/>
      <c r="BN242" s="898"/>
      <c r="BO242" s="898"/>
      <c r="BP242" s="898"/>
      <c r="BQ242" s="19">
        <f t="shared" ca="1" si="26"/>
        <v>1</v>
      </c>
      <c r="BR242" s="27"/>
    </row>
    <row r="243" spans="1:74" ht="26.4" customHeight="1" x14ac:dyDescent="0.25">
      <c r="A243" s="544">
        <f ca="1">SUBTOTAL(9,$BQ$9:BQ243)</f>
        <v>92</v>
      </c>
      <c r="B243" s="545" t="s">
        <v>1459</v>
      </c>
      <c r="C243" s="896" t="str">
        <f ca="1">IF(Z243&lt;&gt;0,C232,"")</f>
        <v>№1</v>
      </c>
      <c r="D243" s="896"/>
      <c r="E243" s="896"/>
      <c r="F243" s="896"/>
      <c r="G243" s="896"/>
      <c r="H243" s="896"/>
      <c r="I243" s="896"/>
      <c r="J243" s="896"/>
      <c r="K243" s="896"/>
      <c r="L243" s="896"/>
      <c r="M243" s="896"/>
      <c r="N243" s="896"/>
      <c r="O243" s="896"/>
      <c r="P243" s="896"/>
      <c r="Q243" s="896"/>
      <c r="R243" s="896"/>
      <c r="S243" s="896"/>
      <c r="T243" s="896"/>
      <c r="U243" s="896"/>
      <c r="V243" s="896"/>
      <c r="W243" s="896"/>
      <c r="X243" s="896"/>
      <c r="Y243" s="896"/>
      <c r="Z243" s="896">
        <f ca="1">IFERROR(IF(SEARCH("ГНБ",B230,1)=0,0,1),0)</f>
        <v>1</v>
      </c>
      <c r="AA243" s="896"/>
      <c r="AB243" s="896"/>
      <c r="AC243" s="896"/>
      <c r="AD243" s="896"/>
      <c r="AE243" s="896"/>
      <c r="AF243" s="896"/>
      <c r="AG243" s="896"/>
      <c r="AH243" s="896"/>
      <c r="AI243" s="896"/>
      <c r="AJ243" s="896"/>
      <c r="AK243" s="896"/>
      <c r="AL243" s="896"/>
      <c r="AM243" s="896"/>
      <c r="AN243" s="896"/>
      <c r="AO243" s="896"/>
      <c r="AP243" s="896"/>
      <c r="AQ243" s="898"/>
      <c r="AR243" s="898"/>
      <c r="AS243" s="898"/>
      <c r="AT243" s="898"/>
      <c r="AU243" s="898"/>
      <c r="AV243" s="898"/>
      <c r="AW243" s="898"/>
      <c r="AX243" s="898"/>
      <c r="AY243" s="898"/>
      <c r="AZ243" s="898"/>
      <c r="BA243" s="898"/>
      <c r="BB243" s="898"/>
      <c r="BC243" s="898"/>
      <c r="BD243" s="898"/>
      <c r="BE243" s="898"/>
      <c r="BF243" s="898"/>
      <c r="BG243" s="898"/>
      <c r="BH243" s="898"/>
      <c r="BI243" s="898"/>
      <c r="BJ243" s="898"/>
      <c r="BK243" s="898"/>
      <c r="BL243" s="898"/>
      <c r="BM243" s="898"/>
      <c r="BN243" s="898"/>
      <c r="BO243" s="898"/>
      <c r="BP243" s="898"/>
      <c r="BQ243" s="19">
        <f t="shared" ca="1" si="26"/>
        <v>1</v>
      </c>
      <c r="BR243" s="27"/>
    </row>
    <row r="244" spans="1:74" ht="26.4" customHeight="1" x14ac:dyDescent="0.25">
      <c r="A244" s="544">
        <f ca="1">SUBTOTAL(9,$BQ$9:BQ244)</f>
        <v>93</v>
      </c>
      <c r="B244" s="545" t="s">
        <v>1460</v>
      </c>
      <c r="C244" s="896" t="str">
        <f ca="1">IF(Z244&lt;&gt;0,C232,"")</f>
        <v>№1</v>
      </c>
      <c r="D244" s="896"/>
      <c r="E244" s="896"/>
      <c r="F244" s="896"/>
      <c r="G244" s="896"/>
      <c r="H244" s="896"/>
      <c r="I244" s="896"/>
      <c r="J244" s="896"/>
      <c r="K244" s="896"/>
      <c r="L244" s="896"/>
      <c r="M244" s="896"/>
      <c r="N244" s="896"/>
      <c r="O244" s="896"/>
      <c r="P244" s="896"/>
      <c r="Q244" s="896"/>
      <c r="R244" s="896"/>
      <c r="S244" s="896"/>
      <c r="T244" s="896"/>
      <c r="U244" s="896"/>
      <c r="V244" s="896"/>
      <c r="W244" s="896"/>
      <c r="X244" s="896"/>
      <c r="Y244" s="896"/>
      <c r="Z244" s="896">
        <f ca="1">IFERROR(IF(SEARCH("ГНБ",B230,1)=0,0,1),0)</f>
        <v>1</v>
      </c>
      <c r="AA244" s="896"/>
      <c r="AB244" s="896"/>
      <c r="AC244" s="896"/>
      <c r="AD244" s="896"/>
      <c r="AE244" s="896"/>
      <c r="AF244" s="896"/>
      <c r="AG244" s="896"/>
      <c r="AH244" s="896"/>
      <c r="AI244" s="896"/>
      <c r="AJ244" s="896"/>
      <c r="AK244" s="896"/>
      <c r="AL244" s="896"/>
      <c r="AM244" s="896"/>
      <c r="AN244" s="896"/>
      <c r="AO244" s="896"/>
      <c r="AP244" s="896"/>
      <c r="AQ244" s="898"/>
      <c r="AR244" s="898"/>
      <c r="AS244" s="898"/>
      <c r="AT244" s="898"/>
      <c r="AU244" s="898"/>
      <c r="AV244" s="898"/>
      <c r="AW244" s="898"/>
      <c r="AX244" s="898"/>
      <c r="AY244" s="898"/>
      <c r="AZ244" s="898"/>
      <c r="BA244" s="898"/>
      <c r="BB244" s="898"/>
      <c r="BC244" s="898"/>
      <c r="BD244" s="898"/>
      <c r="BE244" s="898"/>
      <c r="BF244" s="898"/>
      <c r="BG244" s="898"/>
      <c r="BH244" s="898"/>
      <c r="BI244" s="898"/>
      <c r="BJ244" s="898"/>
      <c r="BK244" s="898"/>
      <c r="BL244" s="898"/>
      <c r="BM244" s="898"/>
      <c r="BN244" s="898"/>
      <c r="BO244" s="898"/>
      <c r="BP244" s="898"/>
      <c r="BQ244" s="19">
        <f t="shared" ca="1" si="26"/>
        <v>1</v>
      </c>
      <c r="BR244" s="27"/>
    </row>
    <row r="245" spans="1:74" ht="39.6" x14ac:dyDescent="0.25">
      <c r="A245" s="544">
        <f ca="1">SUBTOTAL(9,$BQ$9:BQ245)</f>
        <v>94</v>
      </c>
      <c r="B245" s="545" t="str">
        <f ca="1">IF(BS245&lt;&gt;"",IF(MID(BS245,1,4)="АОСР",CONCATENATE("Акт освидетельствования скрытых работ '",VLOOKUP(BS245,'АКТЫ скрытых работ'!A:O,3,FALSE),"'"),CONCATENATE("Акт освидетельствования ответственных конструкций '",VLOOKUP(BS245,'АКТЫ скрытых работ'!A:O,3,FALSE),"'")),0)</f>
        <v>Акт освидетельствования скрытых работ 'Прокладка КЛ-0,4 кВ с нанесением огнезащитного покрытия Огракс В1'</v>
      </c>
      <c r="C245" s="896" t="str">
        <f ca="1">CONCATENATE("№",VLOOKUP(BS245,'АКТЫ скрытых работ'!A:O,2,FALSE))</f>
        <v>№5-КЛ0,4</v>
      </c>
      <c r="D245" s="896"/>
      <c r="E245" s="896"/>
      <c r="F245" s="896"/>
      <c r="G245" s="896"/>
      <c r="H245" s="896"/>
      <c r="I245" s="896"/>
      <c r="J245" s="896"/>
      <c r="K245" s="896"/>
      <c r="L245" s="896"/>
      <c r="M245" s="896"/>
      <c r="N245" s="896"/>
      <c r="O245" s="896"/>
      <c r="P245" s="896"/>
      <c r="Q245" s="896"/>
      <c r="R245" s="896"/>
      <c r="S245" s="896"/>
      <c r="T245" s="896"/>
      <c r="U245" s="896"/>
      <c r="V245" s="896"/>
      <c r="W245" s="896"/>
      <c r="X245" s="896"/>
      <c r="Y245" s="896"/>
      <c r="Z245" s="896">
        <f ca="1">IF(BS245="АООК_",0,1)</f>
        <v>1</v>
      </c>
      <c r="AA245" s="896"/>
      <c r="AB245" s="896"/>
      <c r="AC245" s="896"/>
      <c r="AD245" s="896"/>
      <c r="AE245" s="896"/>
      <c r="AF245" s="896"/>
      <c r="AG245" s="896"/>
      <c r="AH245" s="896"/>
      <c r="AI245" s="896"/>
      <c r="AJ245" s="896"/>
      <c r="AK245" s="896"/>
      <c r="AL245" s="896"/>
      <c r="AM245" s="896"/>
      <c r="AN245" s="896"/>
      <c r="AO245" s="896"/>
      <c r="AP245" s="896"/>
      <c r="AQ245" s="898"/>
      <c r="AR245" s="898"/>
      <c r="AS245" s="898"/>
      <c r="AT245" s="898"/>
      <c r="AU245" s="898"/>
      <c r="AV245" s="898"/>
      <c r="AW245" s="898"/>
      <c r="AX245" s="898"/>
      <c r="AY245" s="898"/>
      <c r="AZ245" s="898"/>
      <c r="BA245" s="898"/>
      <c r="BB245" s="898"/>
      <c r="BC245" s="898"/>
      <c r="BD245" s="898"/>
      <c r="BE245" s="898"/>
      <c r="BF245" s="898"/>
      <c r="BG245" s="898"/>
      <c r="BH245" s="898"/>
      <c r="BI245" s="898"/>
      <c r="BJ245" s="898"/>
      <c r="BK245" s="898"/>
      <c r="BL245" s="898"/>
      <c r="BM245" s="898"/>
      <c r="BN245" s="898"/>
      <c r="BO245" s="898"/>
      <c r="BP245" s="898"/>
      <c r="BQ245" s="19">
        <f t="shared" ca="1" si="26"/>
        <v>1</v>
      </c>
      <c r="BR245" s="852"/>
      <c r="BS245" s="587" t="str">
        <f ca="1">IF(INDIRECT("'АКТЫ скрытых работ'!R"&amp;BU245&amp;"C1",0)=CONCATENATE("АОСР_",BT245),CONCATENATE("АОСР_",BT245),CONCATENATE("АООК_",BT245))</f>
        <v>АОСР_12</v>
      </c>
      <c r="BT245" s="587">
        <v>12</v>
      </c>
      <c r="BU245" s="588">
        <f>BT245+1</f>
        <v>13</v>
      </c>
    </row>
    <row r="246" spans="1:74" x14ac:dyDescent="0.25">
      <c r="A246" s="544">
        <f ca="1">SUBTOTAL(9,$BQ$9:BQ246)</f>
        <v>95</v>
      </c>
      <c r="B246" s="547" t="str">
        <f ca="1">IF(IFERROR(SEARCH("; ",VLOOKUP(BS245,'АКТЫ скрытых работ'!A:O,11,FALSE),1),0)=0,VLOOKUP(BS245,'АКТЫ скрытых работ'!A:O,11,FALSE),LEFT(VLOOKUP(BS245,'АКТЫ скрытых работ'!A:O,11,FALSE),SEARCH(";",VLOOKUP(BS245,'АКТЫ скрытых работ'!A:O,11,FALSE))-1))</f>
        <v>Контрольно-исполнительная съемка</v>
      </c>
      <c r="C246" s="916" t="str">
        <f ca="1">IF(B246="Контрольно-исполнительная съемка","б/н",MID(B246,SEARCH("№",B246,1),SEARCH(" ",B246,SEARCH("№",B246,1))-SEARCH("№",B246,1)))</f>
        <v>б/н</v>
      </c>
      <c r="D246" s="917"/>
      <c r="E246" s="917"/>
      <c r="F246" s="917"/>
      <c r="G246" s="917"/>
      <c r="H246" s="917"/>
      <c r="I246" s="917"/>
      <c r="J246" s="917"/>
      <c r="K246" s="917"/>
      <c r="L246" s="917"/>
      <c r="M246" s="917"/>
      <c r="N246" s="917"/>
      <c r="O246" s="917"/>
      <c r="P246" s="917"/>
      <c r="Q246" s="917"/>
      <c r="R246" s="917"/>
      <c r="S246" s="917"/>
      <c r="T246" s="917"/>
      <c r="U246" s="917"/>
      <c r="V246" s="917"/>
      <c r="W246" s="917"/>
      <c r="X246" s="917"/>
      <c r="Y246" s="918"/>
      <c r="Z246" s="896">
        <f ca="1">IFERROR(IF(OR(IFERROR(B246,0)=0,B246="-"),0,1),0)</f>
        <v>1</v>
      </c>
      <c r="AA246" s="896"/>
      <c r="AB246" s="896"/>
      <c r="AC246" s="896"/>
      <c r="AD246" s="896"/>
      <c r="AE246" s="896"/>
      <c r="AF246" s="896"/>
      <c r="AG246" s="896"/>
      <c r="AH246" s="896"/>
      <c r="AI246" s="896"/>
      <c r="AJ246" s="896"/>
      <c r="AK246" s="896"/>
      <c r="AL246" s="896"/>
      <c r="AM246" s="896"/>
      <c r="AN246" s="896"/>
      <c r="AO246" s="896"/>
      <c r="AP246" s="896"/>
      <c r="AQ246" s="898"/>
      <c r="AR246" s="898"/>
      <c r="AS246" s="898"/>
      <c r="AT246" s="898"/>
      <c r="AU246" s="898"/>
      <c r="AV246" s="898"/>
      <c r="AW246" s="898"/>
      <c r="AX246" s="898"/>
      <c r="AY246" s="898"/>
      <c r="AZ246" s="898"/>
      <c r="BA246" s="898"/>
      <c r="BB246" s="898"/>
      <c r="BC246" s="898"/>
      <c r="BD246" s="898"/>
      <c r="BE246" s="898"/>
      <c r="BF246" s="898"/>
      <c r="BG246" s="898"/>
      <c r="BH246" s="898"/>
      <c r="BI246" s="898"/>
      <c r="BJ246" s="898"/>
      <c r="BK246" s="898"/>
      <c r="BL246" s="898"/>
      <c r="BM246" s="898"/>
      <c r="BN246" s="898"/>
      <c r="BO246" s="898"/>
      <c r="BP246" s="898"/>
      <c r="BQ246" s="19">
        <f t="shared" ca="1" si="26"/>
        <v>1</v>
      </c>
      <c r="BR246" s="852"/>
    </row>
    <row r="247" spans="1:74" ht="25.5" customHeight="1" x14ac:dyDescent="0.25">
      <c r="A247" s="544">
        <f ca="1">SUBTOTAL(9,$BQ$9:BQ247)</f>
        <v>96</v>
      </c>
      <c r="B247" s="545" t="str">
        <f ca="1">IF(IFERROR(SEARCH(";",VLOOKUP(BS245,'АКТЫ скрытых работ'!A:O,11,FALSE),LEN(B246)+2),0)&lt;&gt;0,MID(VLOOKUP(BS245,'АКТЫ скрытых работ'!A:O,11,FALSE),LEN(B246)+3,SEARCH(";",VLOOKUP(BS245,'АКТЫ скрытых работ'!A:O,11,FALSE),LEN(B246)+3)-LEN(B246)-3),MID(VLOOKUP(BS245,'АКТЫ скрытых работ'!A:O,11,FALSE),LEN(B246)+3,LEN(VLOOKUP(BS245,'АКТЫ скрытых работ'!A:O,11,FALSE))))</f>
        <v>Исполнительная схема №2.5 Прокладка КЛ-0,4кВ</v>
      </c>
      <c r="C247" s="916" t="str">
        <f ca="1">IFERROR(IF(B247="Контрольно-исполнительная съемка","б/н",MID(B247,SEARCH("№",B247,1),SEARCH(" ",B247,SEARCH("№",B247,1))-SEARCH("№",B247,1))),"")</f>
        <v>№2.5</v>
      </c>
      <c r="D247" s="917"/>
      <c r="E247" s="917"/>
      <c r="F247" s="917"/>
      <c r="G247" s="917"/>
      <c r="H247" s="917"/>
      <c r="I247" s="917"/>
      <c r="J247" s="917"/>
      <c r="K247" s="917"/>
      <c r="L247" s="917"/>
      <c r="M247" s="917"/>
      <c r="N247" s="917"/>
      <c r="O247" s="917"/>
      <c r="P247" s="917"/>
      <c r="Q247" s="917"/>
      <c r="R247" s="917"/>
      <c r="S247" s="917"/>
      <c r="T247" s="917"/>
      <c r="U247" s="917"/>
      <c r="V247" s="917"/>
      <c r="W247" s="917"/>
      <c r="X247" s="917"/>
      <c r="Y247" s="918"/>
      <c r="Z247" s="896">
        <f ca="1">IFERROR(IF(OR(IFERROR(B247,0)=0,B247=""),0,1),0)</f>
        <v>1</v>
      </c>
      <c r="AA247" s="896"/>
      <c r="AB247" s="896"/>
      <c r="AC247" s="896"/>
      <c r="AD247" s="896"/>
      <c r="AE247" s="896"/>
      <c r="AF247" s="896"/>
      <c r="AG247" s="896"/>
      <c r="AH247" s="896"/>
      <c r="AI247" s="896"/>
      <c r="AJ247" s="896"/>
      <c r="AK247" s="896"/>
      <c r="AL247" s="896"/>
      <c r="AM247" s="896"/>
      <c r="AN247" s="896"/>
      <c r="AO247" s="896"/>
      <c r="AP247" s="896"/>
      <c r="AQ247" s="898"/>
      <c r="AR247" s="898"/>
      <c r="AS247" s="898"/>
      <c r="AT247" s="898"/>
      <c r="AU247" s="898"/>
      <c r="AV247" s="898"/>
      <c r="AW247" s="898"/>
      <c r="AX247" s="898"/>
      <c r="AY247" s="898"/>
      <c r="AZ247" s="898"/>
      <c r="BA247" s="898"/>
      <c r="BB247" s="898"/>
      <c r="BC247" s="898"/>
      <c r="BD247" s="898"/>
      <c r="BE247" s="898"/>
      <c r="BF247" s="898"/>
      <c r="BG247" s="898"/>
      <c r="BH247" s="898"/>
      <c r="BI247" s="898"/>
      <c r="BJ247" s="898"/>
      <c r="BK247" s="898"/>
      <c r="BL247" s="898"/>
      <c r="BM247" s="898"/>
      <c r="BN247" s="898"/>
      <c r="BO247" s="898"/>
      <c r="BP247" s="898"/>
      <c r="BQ247" s="19">
        <f t="shared" ca="1" si="26"/>
        <v>1</v>
      </c>
      <c r="BR247" s="852"/>
    </row>
    <row r="248" spans="1:74" ht="26.4" hidden="1" customHeight="1" x14ac:dyDescent="0.25">
      <c r="A248" s="544">
        <f ca="1">SUBTOTAL(9,$BQ$9:BQ248)</f>
        <v>96</v>
      </c>
      <c r="B248" s="545" t="str">
        <f ca="1">IF(IFERROR(SEARCH(";",VLOOKUP(BS245,'АКТЫ скрытых работ'!A:O,11,FALSE),SUM(LEN(B246),LEN(B247))+4),0)&lt;&gt;0,MID(VLOOKUP(BS245,'АКТЫ скрытых работ'!A:O,11,FALSE),SUM(LEN(B246),LEN(B247))+5,SEARCH(";",VLOOKUP(BS245,'АКТЫ скрытых работ'!A:O,11,FALSE),SUM(LEN(B246),LEN(B247))+4)-SUM(LEN(B246),LEN(B247))-5),MID(VLOOKUP(BS245,'АКТЫ скрытых работ'!A:O,11,FALSE),SUM(LEN(B246),LEN(B247))+5,LEN(VLOOKUP(BS245,'АКТЫ скрытых работ'!A:O,11,FALSE))))</f>
        <v/>
      </c>
      <c r="C248" s="916" t="e">
        <f t="shared" ref="C248:C249" ca="1" si="27">IF(B248="Контрольно-исполнительная съемка","б/н",MID(B248,SEARCH("№",B248,1),SEARCH(" ",B248,SEARCH("№",B248,1))-SEARCH("№",B248,1)))</f>
        <v>#VALUE!</v>
      </c>
      <c r="D248" s="917"/>
      <c r="E248" s="917"/>
      <c r="F248" s="917"/>
      <c r="G248" s="917"/>
      <c r="H248" s="917"/>
      <c r="I248" s="917"/>
      <c r="J248" s="917"/>
      <c r="K248" s="917"/>
      <c r="L248" s="917"/>
      <c r="M248" s="917"/>
      <c r="N248" s="917"/>
      <c r="O248" s="917"/>
      <c r="P248" s="917"/>
      <c r="Q248" s="917"/>
      <c r="R248" s="917"/>
      <c r="S248" s="917"/>
      <c r="T248" s="917"/>
      <c r="U248" s="917"/>
      <c r="V248" s="917"/>
      <c r="W248" s="917"/>
      <c r="X248" s="917"/>
      <c r="Y248" s="918"/>
      <c r="Z248" s="896">
        <f ca="1">IFERROR(IF(OR(IFERROR(B248,0)=0,B248=""),0,1),0)</f>
        <v>0</v>
      </c>
      <c r="AA248" s="896"/>
      <c r="AB248" s="896"/>
      <c r="AC248" s="896"/>
      <c r="AD248" s="896"/>
      <c r="AE248" s="896"/>
      <c r="AF248" s="896"/>
      <c r="AG248" s="896"/>
      <c r="AH248" s="896"/>
      <c r="AI248" s="896"/>
      <c r="AJ248" s="896"/>
      <c r="AK248" s="896"/>
      <c r="AL248" s="896"/>
      <c r="AM248" s="896"/>
      <c r="AN248" s="896"/>
      <c r="AO248" s="896"/>
      <c r="AP248" s="896"/>
      <c r="AQ248" s="898"/>
      <c r="AR248" s="898"/>
      <c r="AS248" s="898"/>
      <c r="AT248" s="898"/>
      <c r="AU248" s="898"/>
      <c r="AV248" s="898"/>
      <c r="AW248" s="898"/>
      <c r="AX248" s="898"/>
      <c r="AY248" s="898"/>
      <c r="AZ248" s="898"/>
      <c r="BA248" s="898"/>
      <c r="BB248" s="898"/>
      <c r="BC248" s="898"/>
      <c r="BD248" s="898"/>
      <c r="BE248" s="898"/>
      <c r="BF248" s="898"/>
      <c r="BG248" s="898"/>
      <c r="BH248" s="898"/>
      <c r="BI248" s="898"/>
      <c r="BJ248" s="898"/>
      <c r="BK248" s="898"/>
      <c r="BL248" s="898"/>
      <c r="BM248" s="898"/>
      <c r="BN248" s="898"/>
      <c r="BO248" s="898"/>
      <c r="BP248" s="898"/>
      <c r="BQ248" s="19">
        <f t="shared" ca="1" si="26"/>
        <v>0</v>
      </c>
      <c r="BR248" s="852"/>
      <c r="BV248" s="19" t="str">
        <f>MID(BV232,1,LEN(BV232))</f>
        <v/>
      </c>
    </row>
    <row r="249" spans="1:74" ht="26.4" hidden="1" customHeight="1" x14ac:dyDescent="0.25">
      <c r="A249" s="544">
        <f ca="1">SUBTOTAL(9,$BQ$9:BQ249)</f>
        <v>96</v>
      </c>
      <c r="B249" s="545" t="str">
        <f ca="1">IF(IFERROR(SEARCH(";",VLOOKUP(BS245,'АКТЫ скрытых работ'!A:O,11,FALSE),SUM(LEN(B246),LEN(B247),LEN(B248))+8),0)&lt;&gt;0,MID(VLOOKUP(BS245,'АКТЫ скрытых работ'!A:O,11,FALSE),SUM(LEN(B246),LEN(B247),LEN(B248))+4,SEARCH(";",VLOOKUP(BS245,'АКТЫ скрытых работ'!A:O,11,FALSE),SUM(LEN(B246),LEN(B247),LEN(B248))+4)-SUM(LEN(B246),LEN(B247),LEN(B248))-6),MID(VLOOKUP(BS245,'АКТЫ скрытых работ'!A:O,11,FALSE),SUM(LEN(B246),LEN(B247),LEN(B248))+7,LEN(VLOOKUP(BS245,'АКТЫ скрытых работ'!A:O,11,FALSE))))</f>
        <v/>
      </c>
      <c r="C249" s="916" t="e">
        <f t="shared" ca="1" si="27"/>
        <v>#VALUE!</v>
      </c>
      <c r="D249" s="917"/>
      <c r="E249" s="917"/>
      <c r="F249" s="917"/>
      <c r="G249" s="917"/>
      <c r="H249" s="917"/>
      <c r="I249" s="917"/>
      <c r="J249" s="917"/>
      <c r="K249" s="917"/>
      <c r="L249" s="917"/>
      <c r="M249" s="917"/>
      <c r="N249" s="917"/>
      <c r="O249" s="917"/>
      <c r="P249" s="917"/>
      <c r="Q249" s="917"/>
      <c r="R249" s="917"/>
      <c r="S249" s="917"/>
      <c r="T249" s="917"/>
      <c r="U249" s="917"/>
      <c r="V249" s="917"/>
      <c r="W249" s="917"/>
      <c r="X249" s="917"/>
      <c r="Y249" s="918"/>
      <c r="Z249" s="896">
        <f ca="1">IFERROR(IF(OR(IFERROR(B249,0)=0,B249=""),0,1),0)</f>
        <v>0</v>
      </c>
      <c r="AA249" s="896"/>
      <c r="AB249" s="896"/>
      <c r="AC249" s="896"/>
      <c r="AD249" s="896"/>
      <c r="AE249" s="896"/>
      <c r="AF249" s="896"/>
      <c r="AG249" s="896"/>
      <c r="AH249" s="896"/>
      <c r="AI249" s="896"/>
      <c r="AJ249" s="896"/>
      <c r="AK249" s="896"/>
      <c r="AL249" s="896"/>
      <c r="AM249" s="896"/>
      <c r="AN249" s="896"/>
      <c r="AO249" s="896"/>
      <c r="AP249" s="896"/>
      <c r="AQ249" s="898"/>
      <c r="AR249" s="898"/>
      <c r="AS249" s="898"/>
      <c r="AT249" s="898"/>
      <c r="AU249" s="898"/>
      <c r="AV249" s="898"/>
      <c r="AW249" s="898"/>
      <c r="AX249" s="898"/>
      <c r="AY249" s="898"/>
      <c r="AZ249" s="898"/>
      <c r="BA249" s="898"/>
      <c r="BB249" s="898"/>
      <c r="BC249" s="898"/>
      <c r="BD249" s="898"/>
      <c r="BE249" s="898"/>
      <c r="BF249" s="898"/>
      <c r="BG249" s="898"/>
      <c r="BH249" s="898"/>
      <c r="BI249" s="898"/>
      <c r="BJ249" s="898"/>
      <c r="BK249" s="898"/>
      <c r="BL249" s="898"/>
      <c r="BM249" s="898"/>
      <c r="BN249" s="898"/>
      <c r="BO249" s="898"/>
      <c r="BP249" s="898"/>
      <c r="BQ249" s="19">
        <f t="shared" ca="1" si="26"/>
        <v>0</v>
      </c>
      <c r="BR249" s="852"/>
    </row>
    <row r="250" spans="1:74" ht="66" x14ac:dyDescent="0.25">
      <c r="A250" s="544">
        <f ca="1">SUBTOTAL(9,$BQ$9:BQ250)</f>
        <v>97</v>
      </c>
      <c r="B250" s="545" t="str">
        <f ca="1">VLOOKUP(BS245,'АКТЫ скрытых работ'!A:O,14,FALSE)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C250" s="896" t="str">
        <f ca="1">IF(B250&lt;&gt;"-","б/н","")</f>
        <v>б/н</v>
      </c>
      <c r="D250" s="896"/>
      <c r="E250" s="896"/>
      <c r="F250" s="896"/>
      <c r="G250" s="896"/>
      <c r="H250" s="896"/>
      <c r="I250" s="896"/>
      <c r="J250" s="896"/>
      <c r="K250" s="896"/>
      <c r="L250" s="896"/>
      <c r="M250" s="896"/>
      <c r="N250" s="896"/>
      <c r="O250" s="896"/>
      <c r="P250" s="896"/>
      <c r="Q250" s="896"/>
      <c r="R250" s="896"/>
      <c r="S250" s="896"/>
      <c r="T250" s="896"/>
      <c r="U250" s="896"/>
      <c r="V250" s="896"/>
      <c r="W250" s="896"/>
      <c r="X250" s="896"/>
      <c r="Y250" s="896"/>
      <c r="Z250" s="896" t="str">
        <f ca="1">IFERROR(IF(OR(IFERROR(B250,0)=0,B250="-"),0,"1 компл"),0)</f>
        <v>1 компл</v>
      </c>
      <c r="AA250" s="896"/>
      <c r="AB250" s="896"/>
      <c r="AC250" s="896"/>
      <c r="AD250" s="896"/>
      <c r="AE250" s="896"/>
      <c r="AF250" s="896"/>
      <c r="AG250" s="896"/>
      <c r="AH250" s="896"/>
      <c r="AI250" s="896"/>
      <c r="AJ250" s="896"/>
      <c r="AK250" s="896"/>
      <c r="AL250" s="896"/>
      <c r="AM250" s="896"/>
      <c r="AN250" s="896"/>
      <c r="AO250" s="896"/>
      <c r="AP250" s="896"/>
      <c r="AQ250" s="898"/>
      <c r="AR250" s="898"/>
      <c r="AS250" s="898"/>
      <c r="AT250" s="898"/>
      <c r="AU250" s="898"/>
      <c r="AV250" s="898"/>
      <c r="AW250" s="898"/>
      <c r="AX250" s="898"/>
      <c r="AY250" s="898"/>
      <c r="AZ250" s="898"/>
      <c r="BA250" s="898"/>
      <c r="BB250" s="898"/>
      <c r="BC250" s="898"/>
      <c r="BD250" s="898"/>
      <c r="BE250" s="898"/>
      <c r="BF250" s="898"/>
      <c r="BG250" s="898"/>
      <c r="BH250" s="898"/>
      <c r="BI250" s="898"/>
      <c r="BJ250" s="898"/>
      <c r="BK250" s="898"/>
      <c r="BL250" s="898"/>
      <c r="BM250" s="898"/>
      <c r="BN250" s="898"/>
      <c r="BO250" s="898"/>
      <c r="BP250" s="898"/>
      <c r="BQ250" s="19">
        <f t="shared" ca="1" si="26"/>
        <v>1</v>
      </c>
      <c r="BR250" s="852"/>
    </row>
    <row r="251" spans="1:74" ht="13.8" hidden="1" customHeight="1" x14ac:dyDescent="0.25">
      <c r="A251" s="544">
        <f ca="1">SUBTOTAL(9,$BQ$9:BQ251)</f>
        <v>97</v>
      </c>
      <c r="B251" s="545" t="s">
        <v>1452</v>
      </c>
      <c r="C251" s="896" t="str">
        <f ca="1">IF(Z251&lt;&gt;0,C247,"")</f>
        <v/>
      </c>
      <c r="D251" s="896"/>
      <c r="E251" s="896"/>
      <c r="F251" s="896"/>
      <c r="G251" s="896"/>
      <c r="H251" s="896"/>
      <c r="I251" s="896"/>
      <c r="J251" s="896"/>
      <c r="K251" s="896"/>
      <c r="L251" s="896"/>
      <c r="M251" s="896"/>
      <c r="N251" s="896"/>
      <c r="O251" s="896"/>
      <c r="P251" s="896"/>
      <c r="Q251" s="896"/>
      <c r="R251" s="896"/>
      <c r="S251" s="896"/>
      <c r="T251" s="896"/>
      <c r="U251" s="896"/>
      <c r="V251" s="896"/>
      <c r="W251" s="896"/>
      <c r="X251" s="896"/>
      <c r="Y251" s="896"/>
      <c r="Z251" s="896">
        <f ca="1">IFERROR(IF(SEARCH("ГНБ",B245,1)=0,0,1),0)</f>
        <v>0</v>
      </c>
      <c r="AA251" s="896"/>
      <c r="AB251" s="896"/>
      <c r="AC251" s="896"/>
      <c r="AD251" s="896"/>
      <c r="AE251" s="896"/>
      <c r="AF251" s="896"/>
      <c r="AG251" s="896"/>
      <c r="AH251" s="896"/>
      <c r="AI251" s="896"/>
      <c r="AJ251" s="896"/>
      <c r="AK251" s="896"/>
      <c r="AL251" s="896"/>
      <c r="AM251" s="896"/>
      <c r="AN251" s="896"/>
      <c r="AO251" s="896"/>
      <c r="AP251" s="896"/>
      <c r="AQ251" s="898"/>
      <c r="AR251" s="898"/>
      <c r="AS251" s="898"/>
      <c r="AT251" s="898"/>
      <c r="AU251" s="898"/>
      <c r="AV251" s="898"/>
      <c r="AW251" s="898"/>
      <c r="AX251" s="898"/>
      <c r="AY251" s="898"/>
      <c r="AZ251" s="898"/>
      <c r="BA251" s="898"/>
      <c r="BB251" s="898"/>
      <c r="BC251" s="898"/>
      <c r="BD251" s="898"/>
      <c r="BE251" s="898"/>
      <c r="BF251" s="898"/>
      <c r="BG251" s="898"/>
      <c r="BH251" s="898"/>
      <c r="BI251" s="898"/>
      <c r="BJ251" s="898"/>
      <c r="BK251" s="898"/>
      <c r="BL251" s="898"/>
      <c r="BM251" s="898"/>
      <c r="BN251" s="898"/>
      <c r="BO251" s="898"/>
      <c r="BP251" s="898"/>
      <c r="BQ251" s="19">
        <f t="shared" ca="1" si="26"/>
        <v>0</v>
      </c>
      <c r="BR251" s="27"/>
    </row>
    <row r="252" spans="1:74" ht="13.8" hidden="1" customHeight="1" x14ac:dyDescent="0.25">
      <c r="A252" s="544">
        <f ca="1">SUBTOTAL(9,$BQ$9:BQ252)</f>
        <v>97</v>
      </c>
      <c r="B252" s="545" t="s">
        <v>1453</v>
      </c>
      <c r="C252" s="896" t="str">
        <f ca="1">IF(Z252&lt;&gt;0,C247,"")</f>
        <v/>
      </c>
      <c r="D252" s="896"/>
      <c r="E252" s="896"/>
      <c r="F252" s="896"/>
      <c r="G252" s="896"/>
      <c r="H252" s="896"/>
      <c r="I252" s="896"/>
      <c r="J252" s="896"/>
      <c r="K252" s="896"/>
      <c r="L252" s="896"/>
      <c r="M252" s="896"/>
      <c r="N252" s="896"/>
      <c r="O252" s="896"/>
      <c r="P252" s="896"/>
      <c r="Q252" s="896"/>
      <c r="R252" s="896"/>
      <c r="S252" s="896"/>
      <c r="T252" s="896"/>
      <c r="U252" s="896"/>
      <c r="V252" s="896"/>
      <c r="W252" s="896"/>
      <c r="X252" s="896"/>
      <c r="Y252" s="896"/>
      <c r="Z252" s="896">
        <f ca="1">IFERROR(IF(SEARCH("ГНБ",B245,1)=0,0,1),0)</f>
        <v>0</v>
      </c>
      <c r="AA252" s="896"/>
      <c r="AB252" s="896"/>
      <c r="AC252" s="896"/>
      <c r="AD252" s="896"/>
      <c r="AE252" s="896"/>
      <c r="AF252" s="896"/>
      <c r="AG252" s="896"/>
      <c r="AH252" s="896"/>
      <c r="AI252" s="896"/>
      <c r="AJ252" s="896"/>
      <c r="AK252" s="896"/>
      <c r="AL252" s="896"/>
      <c r="AM252" s="896"/>
      <c r="AN252" s="896"/>
      <c r="AO252" s="896"/>
      <c r="AP252" s="896"/>
      <c r="AQ252" s="898"/>
      <c r="AR252" s="898"/>
      <c r="AS252" s="898"/>
      <c r="AT252" s="898"/>
      <c r="AU252" s="898"/>
      <c r="AV252" s="898"/>
      <c r="AW252" s="898"/>
      <c r="AX252" s="898"/>
      <c r="AY252" s="898"/>
      <c r="AZ252" s="898"/>
      <c r="BA252" s="898"/>
      <c r="BB252" s="898"/>
      <c r="BC252" s="898"/>
      <c r="BD252" s="898"/>
      <c r="BE252" s="898"/>
      <c r="BF252" s="898"/>
      <c r="BG252" s="898"/>
      <c r="BH252" s="898"/>
      <c r="BI252" s="898"/>
      <c r="BJ252" s="898"/>
      <c r="BK252" s="898"/>
      <c r="BL252" s="898"/>
      <c r="BM252" s="898"/>
      <c r="BN252" s="898"/>
      <c r="BO252" s="898"/>
      <c r="BP252" s="898"/>
      <c r="BQ252" s="19">
        <f t="shared" ca="1" si="26"/>
        <v>0</v>
      </c>
      <c r="BR252" s="27"/>
    </row>
    <row r="253" spans="1:74" ht="13.8" hidden="1" customHeight="1" x14ac:dyDescent="0.25">
      <c r="A253" s="544">
        <f ca="1">SUBTOTAL(9,$BQ$9:BQ253)</f>
        <v>97</v>
      </c>
      <c r="B253" s="545" t="s">
        <v>1454</v>
      </c>
      <c r="C253" s="896" t="str">
        <f ca="1">IF(Z253&lt;&gt;0,C247,"")</f>
        <v/>
      </c>
      <c r="D253" s="896"/>
      <c r="E253" s="896"/>
      <c r="F253" s="896"/>
      <c r="G253" s="896"/>
      <c r="H253" s="896"/>
      <c r="I253" s="896"/>
      <c r="J253" s="896"/>
      <c r="K253" s="896"/>
      <c r="L253" s="896"/>
      <c r="M253" s="896"/>
      <c r="N253" s="896"/>
      <c r="O253" s="896"/>
      <c r="P253" s="896"/>
      <c r="Q253" s="896"/>
      <c r="R253" s="896"/>
      <c r="S253" s="896"/>
      <c r="T253" s="896"/>
      <c r="U253" s="896"/>
      <c r="V253" s="896"/>
      <c r="W253" s="896"/>
      <c r="X253" s="896"/>
      <c r="Y253" s="896"/>
      <c r="Z253" s="896">
        <f ca="1">IFERROR(IF(SEARCH("ГНБ",B245,1)=0,0,1),0)</f>
        <v>0</v>
      </c>
      <c r="AA253" s="896"/>
      <c r="AB253" s="896"/>
      <c r="AC253" s="896"/>
      <c r="AD253" s="896"/>
      <c r="AE253" s="896"/>
      <c r="AF253" s="896"/>
      <c r="AG253" s="896"/>
      <c r="AH253" s="896"/>
      <c r="AI253" s="896"/>
      <c r="AJ253" s="896"/>
      <c r="AK253" s="896"/>
      <c r="AL253" s="896"/>
      <c r="AM253" s="896"/>
      <c r="AN253" s="896"/>
      <c r="AO253" s="896"/>
      <c r="AP253" s="896"/>
      <c r="AQ253" s="898"/>
      <c r="AR253" s="898"/>
      <c r="AS253" s="898"/>
      <c r="AT253" s="898"/>
      <c r="AU253" s="898"/>
      <c r="AV253" s="898"/>
      <c r="AW253" s="898"/>
      <c r="AX253" s="898"/>
      <c r="AY253" s="898"/>
      <c r="AZ253" s="898"/>
      <c r="BA253" s="898"/>
      <c r="BB253" s="898"/>
      <c r="BC253" s="898"/>
      <c r="BD253" s="898"/>
      <c r="BE253" s="898"/>
      <c r="BF253" s="898"/>
      <c r="BG253" s="898"/>
      <c r="BH253" s="898"/>
      <c r="BI253" s="898"/>
      <c r="BJ253" s="898"/>
      <c r="BK253" s="898"/>
      <c r="BL253" s="898"/>
      <c r="BM253" s="898"/>
      <c r="BN253" s="898"/>
      <c r="BO253" s="898"/>
      <c r="BP253" s="898"/>
      <c r="BQ253" s="19">
        <f t="shared" ca="1" si="26"/>
        <v>0</v>
      </c>
      <c r="BR253" s="27"/>
    </row>
    <row r="254" spans="1:74" ht="13.8" hidden="1" customHeight="1" x14ac:dyDescent="0.25">
      <c r="A254" s="544">
        <f ca="1">SUBTOTAL(9,$BQ$9:BQ254)</f>
        <v>97</v>
      </c>
      <c r="B254" s="545" t="s">
        <v>1455</v>
      </c>
      <c r="C254" s="896" t="str">
        <f ca="1">IF(Z254&lt;&gt;0,C247,"")</f>
        <v/>
      </c>
      <c r="D254" s="896"/>
      <c r="E254" s="896"/>
      <c r="F254" s="896"/>
      <c r="G254" s="896"/>
      <c r="H254" s="896"/>
      <c r="I254" s="896"/>
      <c r="J254" s="896"/>
      <c r="K254" s="896"/>
      <c r="L254" s="896"/>
      <c r="M254" s="896"/>
      <c r="N254" s="896"/>
      <c r="O254" s="896"/>
      <c r="P254" s="896"/>
      <c r="Q254" s="896"/>
      <c r="R254" s="896"/>
      <c r="S254" s="896"/>
      <c r="T254" s="896"/>
      <c r="U254" s="896"/>
      <c r="V254" s="896"/>
      <c r="W254" s="896"/>
      <c r="X254" s="896"/>
      <c r="Y254" s="896"/>
      <c r="Z254" s="896">
        <f ca="1">IFERROR(IF(SEARCH("ГНБ",B245,1)=0,0,1),0)</f>
        <v>0</v>
      </c>
      <c r="AA254" s="896"/>
      <c r="AB254" s="896"/>
      <c r="AC254" s="896"/>
      <c r="AD254" s="896"/>
      <c r="AE254" s="896"/>
      <c r="AF254" s="896"/>
      <c r="AG254" s="896"/>
      <c r="AH254" s="896"/>
      <c r="AI254" s="896"/>
      <c r="AJ254" s="896"/>
      <c r="AK254" s="896"/>
      <c r="AL254" s="896"/>
      <c r="AM254" s="896"/>
      <c r="AN254" s="896"/>
      <c r="AO254" s="896"/>
      <c r="AP254" s="896"/>
      <c r="AQ254" s="898"/>
      <c r="AR254" s="898"/>
      <c r="AS254" s="898"/>
      <c r="AT254" s="898"/>
      <c r="AU254" s="898"/>
      <c r="AV254" s="898"/>
      <c r="AW254" s="898"/>
      <c r="AX254" s="898"/>
      <c r="AY254" s="898"/>
      <c r="AZ254" s="898"/>
      <c r="BA254" s="898"/>
      <c r="BB254" s="898"/>
      <c r="BC254" s="898"/>
      <c r="BD254" s="898"/>
      <c r="BE254" s="898"/>
      <c r="BF254" s="898"/>
      <c r="BG254" s="898"/>
      <c r="BH254" s="898"/>
      <c r="BI254" s="898"/>
      <c r="BJ254" s="898"/>
      <c r="BK254" s="898"/>
      <c r="BL254" s="898"/>
      <c r="BM254" s="898"/>
      <c r="BN254" s="898"/>
      <c r="BO254" s="898"/>
      <c r="BP254" s="898"/>
      <c r="BQ254" s="19">
        <f t="shared" ca="1" si="26"/>
        <v>0</v>
      </c>
      <c r="BR254" s="27"/>
    </row>
    <row r="255" spans="1:74" ht="13.8" hidden="1" customHeight="1" x14ac:dyDescent="0.25">
      <c r="A255" s="544">
        <f ca="1">SUBTOTAL(9,$BQ$9:BQ255)</f>
        <v>97</v>
      </c>
      <c r="B255" s="545" t="s">
        <v>1456</v>
      </c>
      <c r="C255" s="896" t="str">
        <f ca="1">IF(Z255&lt;&gt;0,C247,"")</f>
        <v/>
      </c>
      <c r="D255" s="896"/>
      <c r="E255" s="896"/>
      <c r="F255" s="896"/>
      <c r="G255" s="896"/>
      <c r="H255" s="896"/>
      <c r="I255" s="896"/>
      <c r="J255" s="896"/>
      <c r="K255" s="896"/>
      <c r="L255" s="896"/>
      <c r="M255" s="896"/>
      <c r="N255" s="896"/>
      <c r="O255" s="896"/>
      <c r="P255" s="896"/>
      <c r="Q255" s="896"/>
      <c r="R255" s="896"/>
      <c r="S255" s="896"/>
      <c r="T255" s="896"/>
      <c r="U255" s="896"/>
      <c r="V255" s="896"/>
      <c r="W255" s="896"/>
      <c r="X255" s="896"/>
      <c r="Y255" s="896"/>
      <c r="Z255" s="896">
        <f ca="1">IFERROR(IF(SEARCH("ГНБ",B245,1)=0,0,1),0)</f>
        <v>0</v>
      </c>
      <c r="AA255" s="896"/>
      <c r="AB255" s="896"/>
      <c r="AC255" s="896"/>
      <c r="AD255" s="896"/>
      <c r="AE255" s="896"/>
      <c r="AF255" s="896"/>
      <c r="AG255" s="896"/>
      <c r="AH255" s="896"/>
      <c r="AI255" s="896"/>
      <c r="AJ255" s="896"/>
      <c r="AK255" s="896"/>
      <c r="AL255" s="896"/>
      <c r="AM255" s="896"/>
      <c r="AN255" s="896"/>
      <c r="AO255" s="896"/>
      <c r="AP255" s="896"/>
      <c r="AQ255" s="898"/>
      <c r="AR255" s="898"/>
      <c r="AS255" s="898"/>
      <c r="AT255" s="898"/>
      <c r="AU255" s="898"/>
      <c r="AV255" s="898"/>
      <c r="AW255" s="898"/>
      <c r="AX255" s="898"/>
      <c r="AY255" s="898"/>
      <c r="AZ255" s="898"/>
      <c r="BA255" s="898"/>
      <c r="BB255" s="898"/>
      <c r="BC255" s="898"/>
      <c r="BD255" s="898"/>
      <c r="BE255" s="898"/>
      <c r="BF255" s="898"/>
      <c r="BG255" s="898"/>
      <c r="BH255" s="898"/>
      <c r="BI255" s="898"/>
      <c r="BJ255" s="898"/>
      <c r="BK255" s="898"/>
      <c r="BL255" s="898"/>
      <c r="BM255" s="898"/>
      <c r="BN255" s="898"/>
      <c r="BO255" s="898"/>
      <c r="BP255" s="898"/>
      <c r="BQ255" s="19">
        <f t="shared" ca="1" si="26"/>
        <v>0</v>
      </c>
      <c r="BR255" s="27"/>
    </row>
    <row r="256" spans="1:74" ht="13.8" hidden="1" customHeight="1" x14ac:dyDescent="0.25">
      <c r="A256" s="544">
        <f ca="1">SUBTOTAL(9,$BQ$9:BQ256)</f>
        <v>97</v>
      </c>
      <c r="B256" s="545" t="s">
        <v>1457</v>
      </c>
      <c r="C256" s="896" t="str">
        <f ca="1">IF(Z256&lt;&gt;0,C247,"")</f>
        <v/>
      </c>
      <c r="D256" s="896"/>
      <c r="E256" s="896"/>
      <c r="F256" s="896"/>
      <c r="G256" s="896"/>
      <c r="H256" s="896"/>
      <c r="I256" s="896"/>
      <c r="J256" s="896"/>
      <c r="K256" s="896"/>
      <c r="L256" s="896"/>
      <c r="M256" s="896"/>
      <c r="N256" s="896"/>
      <c r="O256" s="896"/>
      <c r="P256" s="896"/>
      <c r="Q256" s="896"/>
      <c r="R256" s="896"/>
      <c r="S256" s="896"/>
      <c r="T256" s="896"/>
      <c r="U256" s="896"/>
      <c r="V256" s="896"/>
      <c r="W256" s="896"/>
      <c r="X256" s="896"/>
      <c r="Y256" s="896"/>
      <c r="Z256" s="896">
        <f ca="1">IFERROR(IF(SEARCH("ГНБ",B245,1)=0,0,1),0)</f>
        <v>0</v>
      </c>
      <c r="AA256" s="896"/>
      <c r="AB256" s="896"/>
      <c r="AC256" s="896"/>
      <c r="AD256" s="896"/>
      <c r="AE256" s="896"/>
      <c r="AF256" s="896"/>
      <c r="AG256" s="896"/>
      <c r="AH256" s="896"/>
      <c r="AI256" s="896"/>
      <c r="AJ256" s="896"/>
      <c r="AK256" s="896"/>
      <c r="AL256" s="896"/>
      <c r="AM256" s="896"/>
      <c r="AN256" s="896"/>
      <c r="AO256" s="896"/>
      <c r="AP256" s="896"/>
      <c r="AQ256" s="898"/>
      <c r="AR256" s="898"/>
      <c r="AS256" s="898"/>
      <c r="AT256" s="898"/>
      <c r="AU256" s="898"/>
      <c r="AV256" s="898"/>
      <c r="AW256" s="898"/>
      <c r="AX256" s="898"/>
      <c r="AY256" s="898"/>
      <c r="AZ256" s="898"/>
      <c r="BA256" s="898"/>
      <c r="BB256" s="898"/>
      <c r="BC256" s="898"/>
      <c r="BD256" s="898"/>
      <c r="BE256" s="898"/>
      <c r="BF256" s="898"/>
      <c r="BG256" s="898"/>
      <c r="BH256" s="898"/>
      <c r="BI256" s="898"/>
      <c r="BJ256" s="898"/>
      <c r="BK256" s="898"/>
      <c r="BL256" s="898"/>
      <c r="BM256" s="898"/>
      <c r="BN256" s="898"/>
      <c r="BO256" s="898"/>
      <c r="BP256" s="898"/>
      <c r="BQ256" s="19">
        <f t="shared" ca="1" si="26"/>
        <v>0</v>
      </c>
      <c r="BR256" s="27"/>
    </row>
    <row r="257" spans="1:74" ht="13.8" hidden="1" customHeight="1" x14ac:dyDescent="0.25">
      <c r="A257" s="544">
        <f ca="1">SUBTOTAL(9,$BQ$9:BQ257)</f>
        <v>97</v>
      </c>
      <c r="B257" s="545" t="s">
        <v>1458</v>
      </c>
      <c r="C257" s="896" t="str">
        <f ca="1">IF(Z257&lt;&gt;0,C247,"")</f>
        <v/>
      </c>
      <c r="D257" s="896"/>
      <c r="E257" s="896"/>
      <c r="F257" s="896"/>
      <c r="G257" s="896"/>
      <c r="H257" s="896"/>
      <c r="I257" s="896"/>
      <c r="J257" s="896"/>
      <c r="K257" s="896"/>
      <c r="L257" s="896"/>
      <c r="M257" s="896"/>
      <c r="N257" s="896"/>
      <c r="O257" s="896"/>
      <c r="P257" s="896"/>
      <c r="Q257" s="896"/>
      <c r="R257" s="896"/>
      <c r="S257" s="896"/>
      <c r="T257" s="896"/>
      <c r="U257" s="896"/>
      <c r="V257" s="896"/>
      <c r="W257" s="896"/>
      <c r="X257" s="896"/>
      <c r="Y257" s="896"/>
      <c r="Z257" s="896">
        <f ca="1">IFERROR(IF(SEARCH("ГНБ",B245,1)=0,0,1),0)</f>
        <v>0</v>
      </c>
      <c r="AA257" s="896"/>
      <c r="AB257" s="896"/>
      <c r="AC257" s="896"/>
      <c r="AD257" s="896"/>
      <c r="AE257" s="896"/>
      <c r="AF257" s="896"/>
      <c r="AG257" s="896"/>
      <c r="AH257" s="896"/>
      <c r="AI257" s="896"/>
      <c r="AJ257" s="896"/>
      <c r="AK257" s="896"/>
      <c r="AL257" s="896"/>
      <c r="AM257" s="896"/>
      <c r="AN257" s="896"/>
      <c r="AO257" s="896"/>
      <c r="AP257" s="896"/>
      <c r="AQ257" s="898"/>
      <c r="AR257" s="898"/>
      <c r="AS257" s="898"/>
      <c r="AT257" s="898"/>
      <c r="AU257" s="898"/>
      <c r="AV257" s="898"/>
      <c r="AW257" s="898"/>
      <c r="AX257" s="898"/>
      <c r="AY257" s="898"/>
      <c r="AZ257" s="898"/>
      <c r="BA257" s="898"/>
      <c r="BB257" s="898"/>
      <c r="BC257" s="898"/>
      <c r="BD257" s="898"/>
      <c r="BE257" s="898"/>
      <c r="BF257" s="898"/>
      <c r="BG257" s="898"/>
      <c r="BH257" s="898"/>
      <c r="BI257" s="898"/>
      <c r="BJ257" s="898"/>
      <c r="BK257" s="898"/>
      <c r="BL257" s="898"/>
      <c r="BM257" s="898"/>
      <c r="BN257" s="898"/>
      <c r="BO257" s="898"/>
      <c r="BP257" s="898"/>
      <c r="BQ257" s="19">
        <f t="shared" ca="1" si="26"/>
        <v>0</v>
      </c>
      <c r="BR257" s="27"/>
    </row>
    <row r="258" spans="1:74" ht="26.4" hidden="1" customHeight="1" x14ac:dyDescent="0.25">
      <c r="A258" s="544">
        <f ca="1">SUBTOTAL(9,$BQ$9:BQ258)</f>
        <v>97</v>
      </c>
      <c r="B258" s="545" t="s">
        <v>1459</v>
      </c>
      <c r="C258" s="896" t="str">
        <f ca="1">IF(Z258&lt;&gt;0,C247,"")</f>
        <v/>
      </c>
      <c r="D258" s="896"/>
      <c r="E258" s="896"/>
      <c r="F258" s="896"/>
      <c r="G258" s="896"/>
      <c r="H258" s="896"/>
      <c r="I258" s="896"/>
      <c r="J258" s="896"/>
      <c r="K258" s="896"/>
      <c r="L258" s="896"/>
      <c r="M258" s="896"/>
      <c r="N258" s="896"/>
      <c r="O258" s="896"/>
      <c r="P258" s="896"/>
      <c r="Q258" s="896"/>
      <c r="R258" s="896"/>
      <c r="S258" s="896"/>
      <c r="T258" s="896"/>
      <c r="U258" s="896"/>
      <c r="V258" s="896"/>
      <c r="W258" s="896"/>
      <c r="X258" s="896"/>
      <c r="Y258" s="896"/>
      <c r="Z258" s="896">
        <f ca="1">IFERROR(IF(SEARCH("ГНБ",B245,1)=0,0,1),0)</f>
        <v>0</v>
      </c>
      <c r="AA258" s="896"/>
      <c r="AB258" s="896"/>
      <c r="AC258" s="896"/>
      <c r="AD258" s="896"/>
      <c r="AE258" s="896"/>
      <c r="AF258" s="896"/>
      <c r="AG258" s="896"/>
      <c r="AH258" s="896"/>
      <c r="AI258" s="896"/>
      <c r="AJ258" s="896"/>
      <c r="AK258" s="896"/>
      <c r="AL258" s="896"/>
      <c r="AM258" s="896"/>
      <c r="AN258" s="896"/>
      <c r="AO258" s="896"/>
      <c r="AP258" s="896"/>
      <c r="AQ258" s="898"/>
      <c r="AR258" s="898"/>
      <c r="AS258" s="898"/>
      <c r="AT258" s="898"/>
      <c r="AU258" s="898"/>
      <c r="AV258" s="898"/>
      <c r="AW258" s="898"/>
      <c r="AX258" s="898"/>
      <c r="AY258" s="898"/>
      <c r="AZ258" s="898"/>
      <c r="BA258" s="898"/>
      <c r="BB258" s="898"/>
      <c r="BC258" s="898"/>
      <c r="BD258" s="898"/>
      <c r="BE258" s="898"/>
      <c r="BF258" s="898"/>
      <c r="BG258" s="898"/>
      <c r="BH258" s="898"/>
      <c r="BI258" s="898"/>
      <c r="BJ258" s="898"/>
      <c r="BK258" s="898"/>
      <c r="BL258" s="898"/>
      <c r="BM258" s="898"/>
      <c r="BN258" s="898"/>
      <c r="BO258" s="898"/>
      <c r="BP258" s="898"/>
      <c r="BQ258" s="19">
        <f t="shared" ca="1" si="26"/>
        <v>0</v>
      </c>
      <c r="BR258" s="27"/>
    </row>
    <row r="259" spans="1:74" ht="26.4" hidden="1" customHeight="1" x14ac:dyDescent="0.25">
      <c r="A259" s="544">
        <f ca="1">SUBTOTAL(9,$BQ$9:BQ259)</f>
        <v>97</v>
      </c>
      <c r="B259" s="545" t="s">
        <v>1460</v>
      </c>
      <c r="C259" s="896" t="str">
        <f ca="1">IF(Z259&lt;&gt;0,C247,"")</f>
        <v/>
      </c>
      <c r="D259" s="896"/>
      <c r="E259" s="896"/>
      <c r="F259" s="896"/>
      <c r="G259" s="896"/>
      <c r="H259" s="896"/>
      <c r="I259" s="896"/>
      <c r="J259" s="896"/>
      <c r="K259" s="896"/>
      <c r="L259" s="896"/>
      <c r="M259" s="896"/>
      <c r="N259" s="896"/>
      <c r="O259" s="896"/>
      <c r="P259" s="896"/>
      <c r="Q259" s="896"/>
      <c r="R259" s="896"/>
      <c r="S259" s="896"/>
      <c r="T259" s="896"/>
      <c r="U259" s="896"/>
      <c r="V259" s="896"/>
      <c r="W259" s="896"/>
      <c r="X259" s="896"/>
      <c r="Y259" s="896"/>
      <c r="Z259" s="896">
        <f ca="1">IFERROR(IF(SEARCH("ГНБ",B245,1)=0,0,1),0)</f>
        <v>0</v>
      </c>
      <c r="AA259" s="896"/>
      <c r="AB259" s="896"/>
      <c r="AC259" s="896"/>
      <c r="AD259" s="896"/>
      <c r="AE259" s="896"/>
      <c r="AF259" s="896"/>
      <c r="AG259" s="896"/>
      <c r="AH259" s="896"/>
      <c r="AI259" s="896"/>
      <c r="AJ259" s="896"/>
      <c r="AK259" s="896"/>
      <c r="AL259" s="896"/>
      <c r="AM259" s="896"/>
      <c r="AN259" s="896"/>
      <c r="AO259" s="896"/>
      <c r="AP259" s="896"/>
      <c r="AQ259" s="898"/>
      <c r="AR259" s="898"/>
      <c r="AS259" s="898"/>
      <c r="AT259" s="898"/>
      <c r="AU259" s="898"/>
      <c r="AV259" s="898"/>
      <c r="AW259" s="898"/>
      <c r="AX259" s="898"/>
      <c r="AY259" s="898"/>
      <c r="AZ259" s="898"/>
      <c r="BA259" s="898"/>
      <c r="BB259" s="898"/>
      <c r="BC259" s="898"/>
      <c r="BD259" s="898"/>
      <c r="BE259" s="898"/>
      <c r="BF259" s="898"/>
      <c r="BG259" s="898"/>
      <c r="BH259" s="898"/>
      <c r="BI259" s="898"/>
      <c r="BJ259" s="898"/>
      <c r="BK259" s="898"/>
      <c r="BL259" s="898"/>
      <c r="BM259" s="898"/>
      <c r="BN259" s="898"/>
      <c r="BO259" s="898"/>
      <c r="BP259" s="898"/>
      <c r="BQ259" s="19">
        <f t="shared" ca="1" si="26"/>
        <v>0</v>
      </c>
      <c r="BR259" s="27"/>
    </row>
    <row r="260" spans="1:74" ht="26.4" x14ac:dyDescent="0.25">
      <c r="A260" s="544">
        <f ca="1">SUBTOTAL(9,$BQ$9:BQ260)</f>
        <v>98</v>
      </c>
      <c r="B260" s="545" t="str">
        <f ca="1">IF(BS260&lt;&gt;"",IF(MID(BS260,1,4)="АОСР",CONCATENATE("Акт освидетельствования скрытых работ '",VLOOKUP(BS260,'АКТЫ скрытых работ'!A:O,3,FALSE),"'"),CONCATENATE("Акт освидетельствования ответственных конструкций '",VLOOKUP(BS260,'АКТЫ скрытых работ'!A:O,3,FALSE),"'")),0)</f>
        <v>Акт освидетельствования скрытых работ 'Засыпка кабеля песком'</v>
      </c>
      <c r="C260" s="896" t="str">
        <f ca="1">CONCATENATE("№",VLOOKUP(BS260,'АКТЫ скрытых работ'!A:O,2,FALSE))</f>
        <v>№6-КЛ0,4</v>
      </c>
      <c r="D260" s="896"/>
      <c r="E260" s="896"/>
      <c r="F260" s="896"/>
      <c r="G260" s="896"/>
      <c r="H260" s="896"/>
      <c r="I260" s="896"/>
      <c r="J260" s="896"/>
      <c r="K260" s="896"/>
      <c r="L260" s="896"/>
      <c r="M260" s="896"/>
      <c r="N260" s="896"/>
      <c r="O260" s="896"/>
      <c r="P260" s="896"/>
      <c r="Q260" s="896"/>
      <c r="R260" s="896"/>
      <c r="S260" s="896"/>
      <c r="T260" s="896"/>
      <c r="U260" s="896"/>
      <c r="V260" s="896"/>
      <c r="W260" s="896"/>
      <c r="X260" s="896"/>
      <c r="Y260" s="896"/>
      <c r="Z260" s="896">
        <f ca="1">IF(BS260="АООК_",0,1)</f>
        <v>1</v>
      </c>
      <c r="AA260" s="896"/>
      <c r="AB260" s="896"/>
      <c r="AC260" s="896"/>
      <c r="AD260" s="896"/>
      <c r="AE260" s="896"/>
      <c r="AF260" s="896"/>
      <c r="AG260" s="896"/>
      <c r="AH260" s="896"/>
      <c r="AI260" s="896"/>
      <c r="AJ260" s="896"/>
      <c r="AK260" s="896"/>
      <c r="AL260" s="896"/>
      <c r="AM260" s="896"/>
      <c r="AN260" s="896"/>
      <c r="AO260" s="896"/>
      <c r="AP260" s="896"/>
      <c r="AQ260" s="898"/>
      <c r="AR260" s="898"/>
      <c r="AS260" s="898"/>
      <c r="AT260" s="898"/>
      <c r="AU260" s="898"/>
      <c r="AV260" s="898"/>
      <c r="AW260" s="898"/>
      <c r="AX260" s="898"/>
      <c r="AY260" s="898"/>
      <c r="AZ260" s="898"/>
      <c r="BA260" s="898"/>
      <c r="BB260" s="898"/>
      <c r="BC260" s="898"/>
      <c r="BD260" s="898"/>
      <c r="BE260" s="898"/>
      <c r="BF260" s="898"/>
      <c r="BG260" s="898"/>
      <c r="BH260" s="898"/>
      <c r="BI260" s="898"/>
      <c r="BJ260" s="898"/>
      <c r="BK260" s="898"/>
      <c r="BL260" s="898"/>
      <c r="BM260" s="898"/>
      <c r="BN260" s="898"/>
      <c r="BO260" s="898"/>
      <c r="BP260" s="898"/>
      <c r="BQ260" s="19">
        <f t="shared" ca="1" si="26"/>
        <v>1</v>
      </c>
      <c r="BR260" s="852"/>
      <c r="BS260" s="587" t="str">
        <f ca="1">IF(INDIRECT("'АКТЫ скрытых работ'!R"&amp;BU260&amp;"C1",0)=CONCATENATE("АОСР_",BT260),CONCATENATE("АОСР_",BT260),CONCATENATE("АООК_",BT260))</f>
        <v>АОСР_13</v>
      </c>
      <c r="BT260" s="587">
        <v>13</v>
      </c>
      <c r="BU260" s="588">
        <f>BT260+1</f>
        <v>14</v>
      </c>
    </row>
    <row r="261" spans="1:74" x14ac:dyDescent="0.25">
      <c r="A261" s="544">
        <f ca="1">SUBTOTAL(9,$BQ$9:BQ261)</f>
        <v>99</v>
      </c>
      <c r="B261" s="547" t="str">
        <f ca="1">IF(IFERROR(SEARCH("; ",VLOOKUP(BS260,'АКТЫ скрытых работ'!A:O,11,FALSE),1),0)=0,VLOOKUP(BS260,'АКТЫ скрытых работ'!A:O,11,FALSE),LEFT(VLOOKUP(BS260,'АКТЫ скрытых работ'!A:O,11,FALSE),SEARCH(";",VLOOKUP(BS260,'АКТЫ скрытых работ'!A:O,11,FALSE))-1))</f>
        <v>Контрольно-исполнительная съемка</v>
      </c>
      <c r="C261" s="916" t="str">
        <f ca="1">IF(B261="Контрольно-исполнительная съемка","б/н",MID(B261,SEARCH("№",B261,1),SEARCH(" ",B261,SEARCH("№",B261,1))-SEARCH("№",B261,1)))</f>
        <v>б/н</v>
      </c>
      <c r="D261" s="917"/>
      <c r="E261" s="917"/>
      <c r="F261" s="917"/>
      <c r="G261" s="917"/>
      <c r="H261" s="917"/>
      <c r="I261" s="917"/>
      <c r="J261" s="917"/>
      <c r="K261" s="917"/>
      <c r="L261" s="917"/>
      <c r="M261" s="917"/>
      <c r="N261" s="917"/>
      <c r="O261" s="917"/>
      <c r="P261" s="917"/>
      <c r="Q261" s="917"/>
      <c r="R261" s="917"/>
      <c r="S261" s="917"/>
      <c r="T261" s="917"/>
      <c r="U261" s="917"/>
      <c r="V261" s="917"/>
      <c r="W261" s="917"/>
      <c r="X261" s="917"/>
      <c r="Y261" s="918"/>
      <c r="Z261" s="896">
        <f ca="1">IFERROR(IF(OR(IFERROR(B261,0)=0,B261="-"),0,1),0)</f>
        <v>1</v>
      </c>
      <c r="AA261" s="896"/>
      <c r="AB261" s="896"/>
      <c r="AC261" s="896"/>
      <c r="AD261" s="896"/>
      <c r="AE261" s="896"/>
      <c r="AF261" s="896"/>
      <c r="AG261" s="896"/>
      <c r="AH261" s="896"/>
      <c r="AI261" s="896"/>
      <c r="AJ261" s="896"/>
      <c r="AK261" s="896"/>
      <c r="AL261" s="896"/>
      <c r="AM261" s="896"/>
      <c r="AN261" s="896"/>
      <c r="AO261" s="896"/>
      <c r="AP261" s="896"/>
      <c r="AQ261" s="898"/>
      <c r="AR261" s="898"/>
      <c r="AS261" s="898"/>
      <c r="AT261" s="898"/>
      <c r="AU261" s="898"/>
      <c r="AV261" s="898"/>
      <c r="AW261" s="898"/>
      <c r="AX261" s="898"/>
      <c r="AY261" s="898"/>
      <c r="AZ261" s="898"/>
      <c r="BA261" s="898"/>
      <c r="BB261" s="898"/>
      <c r="BC261" s="898"/>
      <c r="BD261" s="898"/>
      <c r="BE261" s="898"/>
      <c r="BF261" s="898"/>
      <c r="BG261" s="898"/>
      <c r="BH261" s="898"/>
      <c r="BI261" s="898"/>
      <c r="BJ261" s="898"/>
      <c r="BK261" s="898"/>
      <c r="BL261" s="898"/>
      <c r="BM261" s="898"/>
      <c r="BN261" s="898"/>
      <c r="BO261" s="898"/>
      <c r="BP261" s="898"/>
      <c r="BQ261" s="19">
        <f t="shared" ca="1" si="26"/>
        <v>1</v>
      </c>
      <c r="BR261" s="852"/>
    </row>
    <row r="262" spans="1:74" ht="25.5" customHeight="1" x14ac:dyDescent="0.25">
      <c r="A262" s="544">
        <f ca="1">SUBTOTAL(9,$BQ$9:BQ262)</f>
        <v>100</v>
      </c>
      <c r="B262" s="545" t="str">
        <f ca="1">IF(IFERROR(SEARCH(";",VLOOKUP(BS260,'АКТЫ скрытых работ'!A:O,11,FALSE),LEN(B261)+2),0)&lt;&gt;0,MID(VLOOKUP(BS260,'АКТЫ скрытых работ'!A:O,11,FALSE),LEN(B261)+3,SEARCH(";",VLOOKUP(BS260,'АКТЫ скрытых работ'!A:O,11,FALSE),LEN(B261)+3)-LEN(B261)-3),MID(VLOOKUP(BS260,'АКТЫ скрытых работ'!A:O,11,FALSE),LEN(B261)+3,LEN(VLOOKUP(BS260,'АКТЫ скрытых работ'!A:O,11,FALSE))))</f>
        <v>Исполнительная схема №2.6 Обратная засыпка кабеля песком</v>
      </c>
      <c r="C262" s="916" t="str">
        <f ca="1">IFERROR(IF(B262="Контрольно-исполнительная съемка","б/н",MID(B262,SEARCH("№",B262,1),SEARCH(" ",B262,SEARCH("№",B262,1))-SEARCH("№",B262,1))),"")</f>
        <v>№2.6</v>
      </c>
      <c r="D262" s="917"/>
      <c r="E262" s="917"/>
      <c r="F262" s="917"/>
      <c r="G262" s="917"/>
      <c r="H262" s="917"/>
      <c r="I262" s="917"/>
      <c r="J262" s="917"/>
      <c r="K262" s="917"/>
      <c r="L262" s="917"/>
      <c r="M262" s="917"/>
      <c r="N262" s="917"/>
      <c r="O262" s="917"/>
      <c r="P262" s="917"/>
      <c r="Q262" s="917"/>
      <c r="R262" s="917"/>
      <c r="S262" s="917"/>
      <c r="T262" s="917"/>
      <c r="U262" s="917"/>
      <c r="V262" s="917"/>
      <c r="W262" s="917"/>
      <c r="X262" s="917"/>
      <c r="Y262" s="918"/>
      <c r="Z262" s="896">
        <f ca="1">IFERROR(IF(OR(IFERROR(B262,0)=0,B262=""),0,1),0)</f>
        <v>1</v>
      </c>
      <c r="AA262" s="896"/>
      <c r="AB262" s="896"/>
      <c r="AC262" s="896"/>
      <c r="AD262" s="896"/>
      <c r="AE262" s="896"/>
      <c r="AF262" s="896"/>
      <c r="AG262" s="896"/>
      <c r="AH262" s="896"/>
      <c r="AI262" s="896"/>
      <c r="AJ262" s="896"/>
      <c r="AK262" s="896"/>
      <c r="AL262" s="896"/>
      <c r="AM262" s="896"/>
      <c r="AN262" s="896"/>
      <c r="AO262" s="896"/>
      <c r="AP262" s="896"/>
      <c r="AQ262" s="898"/>
      <c r="AR262" s="898"/>
      <c r="AS262" s="898"/>
      <c r="AT262" s="898"/>
      <c r="AU262" s="898"/>
      <c r="AV262" s="898"/>
      <c r="AW262" s="898"/>
      <c r="AX262" s="898"/>
      <c r="AY262" s="898"/>
      <c r="AZ262" s="898"/>
      <c r="BA262" s="898"/>
      <c r="BB262" s="898"/>
      <c r="BC262" s="898"/>
      <c r="BD262" s="898"/>
      <c r="BE262" s="898"/>
      <c r="BF262" s="898"/>
      <c r="BG262" s="898"/>
      <c r="BH262" s="898"/>
      <c r="BI262" s="898"/>
      <c r="BJ262" s="898"/>
      <c r="BK262" s="898"/>
      <c r="BL262" s="898"/>
      <c r="BM262" s="898"/>
      <c r="BN262" s="898"/>
      <c r="BO262" s="898"/>
      <c r="BP262" s="898"/>
      <c r="BQ262" s="19">
        <f t="shared" ca="1" si="26"/>
        <v>1</v>
      </c>
      <c r="BR262" s="852"/>
    </row>
    <row r="263" spans="1:74" ht="26.4" customHeight="1" x14ac:dyDescent="0.25">
      <c r="A263" s="544">
        <f ca="1">SUBTOTAL(9,$BQ$9:BQ263)</f>
        <v>101</v>
      </c>
      <c r="B263" s="545" t="str">
        <f ca="1">IF(IFERROR(SEARCH(";",VLOOKUP(BS260,'АКТЫ скрытых работ'!A:O,11,FALSE),SUM(LEN(B261),LEN(B262))+4),0)&lt;&gt;0,MID(VLOOKUP(BS260,'АКТЫ скрытых работ'!A:O,11,FALSE),SUM(LEN(B261),LEN(B262))+5,SEARCH(";",VLOOKUP(BS260,'АКТЫ скрытых работ'!A:O,11,FALSE),SUM(LEN(B261),LEN(B262))+4)-SUM(LEN(B261),LEN(B262))-5),MID(VLOOKUP(BS260,'АКТЫ скрытых работ'!A:O,11,FALSE),SUM(LEN(B261),LEN(B262))+5,LEN(VLOOKUP(BS260,'АКТЫ скрытых работ'!A:O,11,FALSE))))</f>
        <v>Исполнительная схема №2.7 Обратная засыпка кабеля песком</v>
      </c>
      <c r="C263" s="916" t="str">
        <f t="shared" ref="C263:C264" ca="1" si="28">IF(B263="Контрольно-исполнительная съемка","б/н",MID(B263,SEARCH("№",B263,1),SEARCH(" ",B263,SEARCH("№",B263,1))-SEARCH("№",B263,1)))</f>
        <v>№2.7</v>
      </c>
      <c r="D263" s="917"/>
      <c r="E263" s="917"/>
      <c r="F263" s="917"/>
      <c r="G263" s="917"/>
      <c r="H263" s="917"/>
      <c r="I263" s="917"/>
      <c r="J263" s="917"/>
      <c r="K263" s="917"/>
      <c r="L263" s="917"/>
      <c r="M263" s="917"/>
      <c r="N263" s="917"/>
      <c r="O263" s="917"/>
      <c r="P263" s="917"/>
      <c r="Q263" s="917"/>
      <c r="R263" s="917"/>
      <c r="S263" s="917"/>
      <c r="T263" s="917"/>
      <c r="U263" s="917"/>
      <c r="V263" s="917"/>
      <c r="W263" s="917"/>
      <c r="X263" s="917"/>
      <c r="Y263" s="918"/>
      <c r="Z263" s="896">
        <f ca="1">IFERROR(IF(OR(IFERROR(B263,0)=0,B263=""),0,1),0)</f>
        <v>1</v>
      </c>
      <c r="AA263" s="896"/>
      <c r="AB263" s="896"/>
      <c r="AC263" s="896"/>
      <c r="AD263" s="896"/>
      <c r="AE263" s="896"/>
      <c r="AF263" s="896"/>
      <c r="AG263" s="896"/>
      <c r="AH263" s="896"/>
      <c r="AI263" s="896"/>
      <c r="AJ263" s="896"/>
      <c r="AK263" s="896"/>
      <c r="AL263" s="896"/>
      <c r="AM263" s="896"/>
      <c r="AN263" s="896"/>
      <c r="AO263" s="896"/>
      <c r="AP263" s="896"/>
      <c r="AQ263" s="898"/>
      <c r="AR263" s="898"/>
      <c r="AS263" s="898"/>
      <c r="AT263" s="898"/>
      <c r="AU263" s="898"/>
      <c r="AV263" s="898"/>
      <c r="AW263" s="898"/>
      <c r="AX263" s="898"/>
      <c r="AY263" s="898"/>
      <c r="AZ263" s="898"/>
      <c r="BA263" s="898"/>
      <c r="BB263" s="898"/>
      <c r="BC263" s="898"/>
      <c r="BD263" s="898"/>
      <c r="BE263" s="898"/>
      <c r="BF263" s="898"/>
      <c r="BG263" s="898"/>
      <c r="BH263" s="898"/>
      <c r="BI263" s="898"/>
      <c r="BJ263" s="898"/>
      <c r="BK263" s="898"/>
      <c r="BL263" s="898"/>
      <c r="BM263" s="898"/>
      <c r="BN263" s="898"/>
      <c r="BO263" s="898"/>
      <c r="BP263" s="898"/>
      <c r="BQ263" s="19">
        <f t="shared" ca="1" si="26"/>
        <v>1</v>
      </c>
      <c r="BR263" s="852"/>
      <c r="BV263" s="19" t="str">
        <f>MID(BV247,1,LEN(BV247))</f>
        <v/>
      </c>
    </row>
    <row r="264" spans="1:74" ht="26.4" hidden="1" customHeight="1" x14ac:dyDescent="0.25">
      <c r="A264" s="544">
        <f ca="1">SUBTOTAL(9,$BQ$9:BQ264)</f>
        <v>101</v>
      </c>
      <c r="B264" s="545" t="str">
        <f ca="1">IF(IFERROR(SEARCH(";",VLOOKUP(BS260,'АКТЫ скрытых работ'!A:O,11,FALSE),SUM(LEN(B261),LEN(B262),LEN(B263))+8),0)&lt;&gt;0,MID(VLOOKUP(BS260,'АКТЫ скрытых работ'!A:O,11,FALSE),SUM(LEN(B261),LEN(B262),LEN(B263))+4,SEARCH(";",VLOOKUP(BS260,'АКТЫ скрытых работ'!A:O,11,FALSE),SUM(LEN(B261),LEN(B262),LEN(B263))+4)-SUM(LEN(B261),LEN(B262),LEN(B263))-6),MID(VLOOKUP(BS260,'АКТЫ скрытых работ'!A:O,11,FALSE),SUM(LEN(B261),LEN(B262),LEN(B263))+7,LEN(VLOOKUP(BS260,'АКТЫ скрытых работ'!A:O,11,FALSE))))</f>
        <v/>
      </c>
      <c r="C264" s="916" t="e">
        <f t="shared" ca="1" si="28"/>
        <v>#VALUE!</v>
      </c>
      <c r="D264" s="917"/>
      <c r="E264" s="917"/>
      <c r="F264" s="917"/>
      <c r="G264" s="917"/>
      <c r="H264" s="917"/>
      <c r="I264" s="917"/>
      <c r="J264" s="917"/>
      <c r="K264" s="917"/>
      <c r="L264" s="917"/>
      <c r="M264" s="917"/>
      <c r="N264" s="917"/>
      <c r="O264" s="917"/>
      <c r="P264" s="917"/>
      <c r="Q264" s="917"/>
      <c r="R264" s="917"/>
      <c r="S264" s="917"/>
      <c r="T264" s="917"/>
      <c r="U264" s="917"/>
      <c r="V264" s="917"/>
      <c r="W264" s="917"/>
      <c r="X264" s="917"/>
      <c r="Y264" s="918"/>
      <c r="Z264" s="896">
        <f ca="1">IFERROR(IF(OR(IFERROR(B264,0)=0,B264=""),0,1),0)</f>
        <v>0</v>
      </c>
      <c r="AA264" s="896"/>
      <c r="AB264" s="896"/>
      <c r="AC264" s="896"/>
      <c r="AD264" s="896"/>
      <c r="AE264" s="896"/>
      <c r="AF264" s="896"/>
      <c r="AG264" s="896"/>
      <c r="AH264" s="896"/>
      <c r="AI264" s="896"/>
      <c r="AJ264" s="896"/>
      <c r="AK264" s="896"/>
      <c r="AL264" s="896"/>
      <c r="AM264" s="896"/>
      <c r="AN264" s="896"/>
      <c r="AO264" s="896"/>
      <c r="AP264" s="896"/>
      <c r="AQ264" s="898"/>
      <c r="AR264" s="898"/>
      <c r="AS264" s="898"/>
      <c r="AT264" s="898"/>
      <c r="AU264" s="898"/>
      <c r="AV264" s="898"/>
      <c r="AW264" s="898"/>
      <c r="AX264" s="898"/>
      <c r="AY264" s="898"/>
      <c r="AZ264" s="898"/>
      <c r="BA264" s="898"/>
      <c r="BB264" s="898"/>
      <c r="BC264" s="898"/>
      <c r="BD264" s="898"/>
      <c r="BE264" s="898"/>
      <c r="BF264" s="898"/>
      <c r="BG264" s="898"/>
      <c r="BH264" s="898"/>
      <c r="BI264" s="898"/>
      <c r="BJ264" s="898"/>
      <c r="BK264" s="898"/>
      <c r="BL264" s="898"/>
      <c r="BM264" s="898"/>
      <c r="BN264" s="898"/>
      <c r="BO264" s="898"/>
      <c r="BP264" s="898"/>
      <c r="BQ264" s="19">
        <f t="shared" ca="1" si="26"/>
        <v>0</v>
      </c>
      <c r="BR264" s="852"/>
    </row>
    <row r="265" spans="1:74" ht="26.4" x14ac:dyDescent="0.25">
      <c r="A265" s="544">
        <f ca="1">SUBTOTAL(9,$BQ$9:BQ265)</f>
        <v>102</v>
      </c>
      <c r="B265" s="545" t="str">
        <f ca="1">VLOOKUP(BS260,'АКТЫ скрытых работ'!A:O,14,FALSE)</f>
        <v>Паспорт №31/08/22 от 31.08.2022 ООО "ДК "Горизонт"</v>
      </c>
      <c r="C265" s="896" t="str">
        <f ca="1">IF(B265&lt;&gt;"-","б/н","")</f>
        <v>б/н</v>
      </c>
      <c r="D265" s="896"/>
      <c r="E265" s="896"/>
      <c r="F265" s="896"/>
      <c r="G265" s="896"/>
      <c r="H265" s="896"/>
      <c r="I265" s="896"/>
      <c r="J265" s="896"/>
      <c r="K265" s="896"/>
      <c r="L265" s="896"/>
      <c r="M265" s="896"/>
      <c r="N265" s="896"/>
      <c r="O265" s="896"/>
      <c r="P265" s="896"/>
      <c r="Q265" s="896"/>
      <c r="R265" s="896"/>
      <c r="S265" s="896"/>
      <c r="T265" s="896"/>
      <c r="U265" s="896"/>
      <c r="V265" s="896"/>
      <c r="W265" s="896"/>
      <c r="X265" s="896"/>
      <c r="Y265" s="896"/>
      <c r="Z265" s="896" t="str">
        <f ca="1">IFERROR(IF(OR(IFERROR(B265,0)=0,B265="-"),0,"1 компл"),0)</f>
        <v>1 компл</v>
      </c>
      <c r="AA265" s="896"/>
      <c r="AB265" s="896"/>
      <c r="AC265" s="896"/>
      <c r="AD265" s="896"/>
      <c r="AE265" s="896"/>
      <c r="AF265" s="896"/>
      <c r="AG265" s="896"/>
      <c r="AH265" s="896"/>
      <c r="AI265" s="896"/>
      <c r="AJ265" s="896"/>
      <c r="AK265" s="896"/>
      <c r="AL265" s="896"/>
      <c r="AM265" s="896"/>
      <c r="AN265" s="896"/>
      <c r="AO265" s="896"/>
      <c r="AP265" s="896"/>
      <c r="AQ265" s="898"/>
      <c r="AR265" s="898"/>
      <c r="AS265" s="898"/>
      <c r="AT265" s="898"/>
      <c r="AU265" s="898"/>
      <c r="AV265" s="898"/>
      <c r="AW265" s="898"/>
      <c r="AX265" s="898"/>
      <c r="AY265" s="898"/>
      <c r="AZ265" s="898"/>
      <c r="BA265" s="898"/>
      <c r="BB265" s="898"/>
      <c r="BC265" s="898"/>
      <c r="BD265" s="898"/>
      <c r="BE265" s="898"/>
      <c r="BF265" s="898"/>
      <c r="BG265" s="898"/>
      <c r="BH265" s="898"/>
      <c r="BI265" s="898"/>
      <c r="BJ265" s="898"/>
      <c r="BK265" s="898"/>
      <c r="BL265" s="898"/>
      <c r="BM265" s="898"/>
      <c r="BN265" s="898"/>
      <c r="BO265" s="898"/>
      <c r="BP265" s="898"/>
      <c r="BQ265" s="19">
        <f t="shared" ca="1" si="26"/>
        <v>1</v>
      </c>
      <c r="BR265" s="852"/>
    </row>
    <row r="266" spans="1:74" ht="13.8" hidden="1" customHeight="1" x14ac:dyDescent="0.25">
      <c r="A266" s="544">
        <f ca="1">SUBTOTAL(9,$BQ$9:BQ266)</f>
        <v>102</v>
      </c>
      <c r="B266" s="545" t="s">
        <v>1452</v>
      </c>
      <c r="C266" s="896" t="str">
        <f ca="1">IF(Z266&lt;&gt;0,C262,"")</f>
        <v/>
      </c>
      <c r="D266" s="896"/>
      <c r="E266" s="896"/>
      <c r="F266" s="896"/>
      <c r="G266" s="896"/>
      <c r="H266" s="896"/>
      <c r="I266" s="896"/>
      <c r="J266" s="896"/>
      <c r="K266" s="896"/>
      <c r="L266" s="896"/>
      <c r="M266" s="896"/>
      <c r="N266" s="896"/>
      <c r="O266" s="896"/>
      <c r="P266" s="896"/>
      <c r="Q266" s="896"/>
      <c r="R266" s="896"/>
      <c r="S266" s="896"/>
      <c r="T266" s="896"/>
      <c r="U266" s="896"/>
      <c r="V266" s="896"/>
      <c r="W266" s="896"/>
      <c r="X266" s="896"/>
      <c r="Y266" s="896"/>
      <c r="Z266" s="896">
        <f ca="1">IFERROR(IF(SEARCH("ГНБ",B260,1)=0,0,1),0)</f>
        <v>0</v>
      </c>
      <c r="AA266" s="896"/>
      <c r="AB266" s="896"/>
      <c r="AC266" s="896"/>
      <c r="AD266" s="896"/>
      <c r="AE266" s="896"/>
      <c r="AF266" s="896"/>
      <c r="AG266" s="896"/>
      <c r="AH266" s="896"/>
      <c r="AI266" s="896"/>
      <c r="AJ266" s="896"/>
      <c r="AK266" s="896"/>
      <c r="AL266" s="896"/>
      <c r="AM266" s="896"/>
      <c r="AN266" s="896"/>
      <c r="AO266" s="896"/>
      <c r="AP266" s="896"/>
      <c r="AQ266" s="898"/>
      <c r="AR266" s="898"/>
      <c r="AS266" s="898"/>
      <c r="AT266" s="898"/>
      <c r="AU266" s="898"/>
      <c r="AV266" s="898"/>
      <c r="AW266" s="898"/>
      <c r="AX266" s="898"/>
      <c r="AY266" s="898"/>
      <c r="AZ266" s="898"/>
      <c r="BA266" s="898"/>
      <c r="BB266" s="898"/>
      <c r="BC266" s="898"/>
      <c r="BD266" s="898"/>
      <c r="BE266" s="898"/>
      <c r="BF266" s="898"/>
      <c r="BG266" s="898"/>
      <c r="BH266" s="898"/>
      <c r="BI266" s="898"/>
      <c r="BJ266" s="898"/>
      <c r="BK266" s="898"/>
      <c r="BL266" s="898"/>
      <c r="BM266" s="898"/>
      <c r="BN266" s="898"/>
      <c r="BO266" s="898"/>
      <c r="BP266" s="898"/>
      <c r="BQ266" s="19">
        <f t="shared" ca="1" si="26"/>
        <v>0</v>
      </c>
      <c r="BR266" s="27"/>
    </row>
    <row r="267" spans="1:74" ht="13.8" hidden="1" customHeight="1" x14ac:dyDescent="0.25">
      <c r="A267" s="544">
        <f ca="1">SUBTOTAL(9,$BQ$9:BQ267)</f>
        <v>102</v>
      </c>
      <c r="B267" s="545" t="s">
        <v>1453</v>
      </c>
      <c r="C267" s="896" t="str">
        <f ca="1">IF(Z267&lt;&gt;0,C262,"")</f>
        <v/>
      </c>
      <c r="D267" s="896"/>
      <c r="E267" s="896"/>
      <c r="F267" s="896"/>
      <c r="G267" s="896"/>
      <c r="H267" s="896"/>
      <c r="I267" s="896"/>
      <c r="J267" s="896"/>
      <c r="K267" s="896"/>
      <c r="L267" s="896"/>
      <c r="M267" s="896"/>
      <c r="N267" s="896"/>
      <c r="O267" s="896"/>
      <c r="P267" s="896"/>
      <c r="Q267" s="896"/>
      <c r="R267" s="896"/>
      <c r="S267" s="896"/>
      <c r="T267" s="896"/>
      <c r="U267" s="896"/>
      <c r="V267" s="896"/>
      <c r="W267" s="896"/>
      <c r="X267" s="896"/>
      <c r="Y267" s="896"/>
      <c r="Z267" s="896">
        <f ca="1">IFERROR(IF(SEARCH("ГНБ",B260,1)=0,0,1),0)</f>
        <v>0</v>
      </c>
      <c r="AA267" s="896"/>
      <c r="AB267" s="896"/>
      <c r="AC267" s="896"/>
      <c r="AD267" s="896"/>
      <c r="AE267" s="896"/>
      <c r="AF267" s="896"/>
      <c r="AG267" s="896"/>
      <c r="AH267" s="896"/>
      <c r="AI267" s="896"/>
      <c r="AJ267" s="896"/>
      <c r="AK267" s="896"/>
      <c r="AL267" s="896"/>
      <c r="AM267" s="896"/>
      <c r="AN267" s="896"/>
      <c r="AO267" s="896"/>
      <c r="AP267" s="896"/>
      <c r="AQ267" s="898"/>
      <c r="AR267" s="898"/>
      <c r="AS267" s="898"/>
      <c r="AT267" s="898"/>
      <c r="AU267" s="898"/>
      <c r="AV267" s="898"/>
      <c r="AW267" s="898"/>
      <c r="AX267" s="898"/>
      <c r="AY267" s="898"/>
      <c r="AZ267" s="898"/>
      <c r="BA267" s="898"/>
      <c r="BB267" s="898"/>
      <c r="BC267" s="898"/>
      <c r="BD267" s="898"/>
      <c r="BE267" s="898"/>
      <c r="BF267" s="898"/>
      <c r="BG267" s="898"/>
      <c r="BH267" s="898"/>
      <c r="BI267" s="898"/>
      <c r="BJ267" s="898"/>
      <c r="BK267" s="898"/>
      <c r="BL267" s="898"/>
      <c r="BM267" s="898"/>
      <c r="BN267" s="898"/>
      <c r="BO267" s="898"/>
      <c r="BP267" s="898"/>
      <c r="BQ267" s="19">
        <f t="shared" ca="1" si="26"/>
        <v>0</v>
      </c>
      <c r="BR267" s="27"/>
    </row>
    <row r="268" spans="1:74" ht="13.8" hidden="1" customHeight="1" x14ac:dyDescent="0.25">
      <c r="A268" s="544">
        <f ca="1">SUBTOTAL(9,$BQ$9:BQ268)</f>
        <v>102</v>
      </c>
      <c r="B268" s="545" t="s">
        <v>1454</v>
      </c>
      <c r="C268" s="896" t="str">
        <f ca="1">IF(Z268&lt;&gt;0,C262,"")</f>
        <v/>
      </c>
      <c r="D268" s="896"/>
      <c r="E268" s="896"/>
      <c r="F268" s="896"/>
      <c r="G268" s="896"/>
      <c r="H268" s="896"/>
      <c r="I268" s="896"/>
      <c r="J268" s="896"/>
      <c r="K268" s="896"/>
      <c r="L268" s="896"/>
      <c r="M268" s="896"/>
      <c r="N268" s="896"/>
      <c r="O268" s="896"/>
      <c r="P268" s="896"/>
      <c r="Q268" s="896"/>
      <c r="R268" s="896"/>
      <c r="S268" s="896"/>
      <c r="T268" s="896"/>
      <c r="U268" s="896"/>
      <c r="V268" s="896"/>
      <c r="W268" s="896"/>
      <c r="X268" s="896"/>
      <c r="Y268" s="896"/>
      <c r="Z268" s="896">
        <f ca="1">IFERROR(IF(SEARCH("ГНБ",B260,1)=0,0,1),0)</f>
        <v>0</v>
      </c>
      <c r="AA268" s="896"/>
      <c r="AB268" s="896"/>
      <c r="AC268" s="896"/>
      <c r="AD268" s="896"/>
      <c r="AE268" s="896"/>
      <c r="AF268" s="896"/>
      <c r="AG268" s="896"/>
      <c r="AH268" s="896"/>
      <c r="AI268" s="896"/>
      <c r="AJ268" s="896"/>
      <c r="AK268" s="896"/>
      <c r="AL268" s="896"/>
      <c r="AM268" s="896"/>
      <c r="AN268" s="896"/>
      <c r="AO268" s="896"/>
      <c r="AP268" s="896"/>
      <c r="AQ268" s="898"/>
      <c r="AR268" s="898"/>
      <c r="AS268" s="898"/>
      <c r="AT268" s="898"/>
      <c r="AU268" s="898"/>
      <c r="AV268" s="898"/>
      <c r="AW268" s="898"/>
      <c r="AX268" s="898"/>
      <c r="AY268" s="898"/>
      <c r="AZ268" s="898"/>
      <c r="BA268" s="898"/>
      <c r="BB268" s="898"/>
      <c r="BC268" s="898"/>
      <c r="BD268" s="898"/>
      <c r="BE268" s="898"/>
      <c r="BF268" s="898"/>
      <c r="BG268" s="898"/>
      <c r="BH268" s="898"/>
      <c r="BI268" s="898"/>
      <c r="BJ268" s="898"/>
      <c r="BK268" s="898"/>
      <c r="BL268" s="898"/>
      <c r="BM268" s="898"/>
      <c r="BN268" s="898"/>
      <c r="BO268" s="898"/>
      <c r="BP268" s="898"/>
      <c r="BQ268" s="19">
        <f t="shared" ca="1" si="26"/>
        <v>0</v>
      </c>
      <c r="BR268" s="27"/>
    </row>
    <row r="269" spans="1:74" ht="13.8" hidden="1" customHeight="1" x14ac:dyDescent="0.25">
      <c r="A269" s="544">
        <f ca="1">SUBTOTAL(9,$BQ$9:BQ269)</f>
        <v>102</v>
      </c>
      <c r="B269" s="545" t="s">
        <v>1455</v>
      </c>
      <c r="C269" s="896" t="str">
        <f ca="1">IF(Z269&lt;&gt;0,C262,"")</f>
        <v/>
      </c>
      <c r="D269" s="896"/>
      <c r="E269" s="896"/>
      <c r="F269" s="896"/>
      <c r="G269" s="896"/>
      <c r="H269" s="896"/>
      <c r="I269" s="896"/>
      <c r="J269" s="896"/>
      <c r="K269" s="896"/>
      <c r="L269" s="896"/>
      <c r="M269" s="896"/>
      <c r="N269" s="896"/>
      <c r="O269" s="896"/>
      <c r="P269" s="896"/>
      <c r="Q269" s="896"/>
      <c r="R269" s="896"/>
      <c r="S269" s="896"/>
      <c r="T269" s="896"/>
      <c r="U269" s="896"/>
      <c r="V269" s="896"/>
      <c r="W269" s="896"/>
      <c r="X269" s="896"/>
      <c r="Y269" s="896"/>
      <c r="Z269" s="896">
        <f ca="1">IFERROR(IF(SEARCH("ГНБ",B260,1)=0,0,1),0)</f>
        <v>0</v>
      </c>
      <c r="AA269" s="896"/>
      <c r="AB269" s="896"/>
      <c r="AC269" s="896"/>
      <c r="AD269" s="896"/>
      <c r="AE269" s="896"/>
      <c r="AF269" s="896"/>
      <c r="AG269" s="896"/>
      <c r="AH269" s="896"/>
      <c r="AI269" s="896"/>
      <c r="AJ269" s="896"/>
      <c r="AK269" s="896"/>
      <c r="AL269" s="896"/>
      <c r="AM269" s="896"/>
      <c r="AN269" s="896"/>
      <c r="AO269" s="896"/>
      <c r="AP269" s="896"/>
      <c r="AQ269" s="898"/>
      <c r="AR269" s="898"/>
      <c r="AS269" s="898"/>
      <c r="AT269" s="898"/>
      <c r="AU269" s="898"/>
      <c r="AV269" s="898"/>
      <c r="AW269" s="898"/>
      <c r="AX269" s="898"/>
      <c r="AY269" s="898"/>
      <c r="AZ269" s="898"/>
      <c r="BA269" s="898"/>
      <c r="BB269" s="898"/>
      <c r="BC269" s="898"/>
      <c r="BD269" s="898"/>
      <c r="BE269" s="898"/>
      <c r="BF269" s="898"/>
      <c r="BG269" s="898"/>
      <c r="BH269" s="898"/>
      <c r="BI269" s="898"/>
      <c r="BJ269" s="898"/>
      <c r="BK269" s="898"/>
      <c r="BL269" s="898"/>
      <c r="BM269" s="898"/>
      <c r="BN269" s="898"/>
      <c r="BO269" s="898"/>
      <c r="BP269" s="898"/>
      <c r="BQ269" s="19">
        <f t="shared" ca="1" si="26"/>
        <v>0</v>
      </c>
      <c r="BR269" s="27"/>
    </row>
    <row r="270" spans="1:74" ht="13.8" hidden="1" customHeight="1" x14ac:dyDescent="0.25">
      <c r="A270" s="544">
        <f ca="1">SUBTOTAL(9,$BQ$9:BQ270)</f>
        <v>102</v>
      </c>
      <c r="B270" s="545" t="s">
        <v>1456</v>
      </c>
      <c r="C270" s="896" t="str">
        <f ca="1">IF(Z270&lt;&gt;0,C262,"")</f>
        <v/>
      </c>
      <c r="D270" s="896"/>
      <c r="E270" s="896"/>
      <c r="F270" s="896"/>
      <c r="G270" s="896"/>
      <c r="H270" s="896"/>
      <c r="I270" s="896"/>
      <c r="J270" s="896"/>
      <c r="K270" s="896"/>
      <c r="L270" s="896"/>
      <c r="M270" s="896"/>
      <c r="N270" s="896"/>
      <c r="O270" s="896"/>
      <c r="P270" s="896"/>
      <c r="Q270" s="896"/>
      <c r="R270" s="896"/>
      <c r="S270" s="896"/>
      <c r="T270" s="896"/>
      <c r="U270" s="896"/>
      <c r="V270" s="896"/>
      <c r="W270" s="896"/>
      <c r="X270" s="896"/>
      <c r="Y270" s="896"/>
      <c r="Z270" s="896">
        <f ca="1">IFERROR(IF(SEARCH("ГНБ",B260,1)=0,0,1),0)</f>
        <v>0</v>
      </c>
      <c r="AA270" s="896"/>
      <c r="AB270" s="896"/>
      <c r="AC270" s="896"/>
      <c r="AD270" s="896"/>
      <c r="AE270" s="896"/>
      <c r="AF270" s="896"/>
      <c r="AG270" s="896"/>
      <c r="AH270" s="896"/>
      <c r="AI270" s="896"/>
      <c r="AJ270" s="896"/>
      <c r="AK270" s="896"/>
      <c r="AL270" s="896"/>
      <c r="AM270" s="896"/>
      <c r="AN270" s="896"/>
      <c r="AO270" s="896"/>
      <c r="AP270" s="896"/>
      <c r="AQ270" s="898"/>
      <c r="AR270" s="898"/>
      <c r="AS270" s="898"/>
      <c r="AT270" s="898"/>
      <c r="AU270" s="898"/>
      <c r="AV270" s="898"/>
      <c r="AW270" s="898"/>
      <c r="AX270" s="898"/>
      <c r="AY270" s="898"/>
      <c r="AZ270" s="898"/>
      <c r="BA270" s="898"/>
      <c r="BB270" s="898"/>
      <c r="BC270" s="898"/>
      <c r="BD270" s="898"/>
      <c r="BE270" s="898"/>
      <c r="BF270" s="898"/>
      <c r="BG270" s="898"/>
      <c r="BH270" s="898"/>
      <c r="BI270" s="898"/>
      <c r="BJ270" s="898"/>
      <c r="BK270" s="898"/>
      <c r="BL270" s="898"/>
      <c r="BM270" s="898"/>
      <c r="BN270" s="898"/>
      <c r="BO270" s="898"/>
      <c r="BP270" s="898"/>
      <c r="BQ270" s="19">
        <f t="shared" ca="1" si="26"/>
        <v>0</v>
      </c>
      <c r="BR270" s="27"/>
    </row>
    <row r="271" spans="1:74" ht="13.8" hidden="1" customHeight="1" x14ac:dyDescent="0.25">
      <c r="A271" s="544">
        <f ca="1">SUBTOTAL(9,$BQ$9:BQ271)</f>
        <v>102</v>
      </c>
      <c r="B271" s="545" t="s">
        <v>1457</v>
      </c>
      <c r="C271" s="896" t="str">
        <f ca="1">IF(Z271&lt;&gt;0,C262,"")</f>
        <v/>
      </c>
      <c r="D271" s="896"/>
      <c r="E271" s="896"/>
      <c r="F271" s="896"/>
      <c r="G271" s="896"/>
      <c r="H271" s="896"/>
      <c r="I271" s="896"/>
      <c r="J271" s="896"/>
      <c r="K271" s="896"/>
      <c r="L271" s="896"/>
      <c r="M271" s="896"/>
      <c r="N271" s="896"/>
      <c r="O271" s="896"/>
      <c r="P271" s="896"/>
      <c r="Q271" s="896"/>
      <c r="R271" s="896"/>
      <c r="S271" s="896"/>
      <c r="T271" s="896"/>
      <c r="U271" s="896"/>
      <c r="V271" s="896"/>
      <c r="W271" s="896"/>
      <c r="X271" s="896"/>
      <c r="Y271" s="896"/>
      <c r="Z271" s="896">
        <f ca="1">IFERROR(IF(SEARCH("ГНБ",B260,1)=0,0,1),0)</f>
        <v>0</v>
      </c>
      <c r="AA271" s="896"/>
      <c r="AB271" s="896"/>
      <c r="AC271" s="896"/>
      <c r="AD271" s="896"/>
      <c r="AE271" s="896"/>
      <c r="AF271" s="896"/>
      <c r="AG271" s="896"/>
      <c r="AH271" s="896"/>
      <c r="AI271" s="896"/>
      <c r="AJ271" s="896"/>
      <c r="AK271" s="896"/>
      <c r="AL271" s="896"/>
      <c r="AM271" s="896"/>
      <c r="AN271" s="896"/>
      <c r="AO271" s="896"/>
      <c r="AP271" s="896"/>
      <c r="AQ271" s="898"/>
      <c r="AR271" s="898"/>
      <c r="AS271" s="898"/>
      <c r="AT271" s="898"/>
      <c r="AU271" s="898"/>
      <c r="AV271" s="898"/>
      <c r="AW271" s="898"/>
      <c r="AX271" s="898"/>
      <c r="AY271" s="898"/>
      <c r="AZ271" s="898"/>
      <c r="BA271" s="898"/>
      <c r="BB271" s="898"/>
      <c r="BC271" s="898"/>
      <c r="BD271" s="898"/>
      <c r="BE271" s="898"/>
      <c r="BF271" s="898"/>
      <c r="BG271" s="898"/>
      <c r="BH271" s="898"/>
      <c r="BI271" s="898"/>
      <c r="BJ271" s="898"/>
      <c r="BK271" s="898"/>
      <c r="BL271" s="898"/>
      <c r="BM271" s="898"/>
      <c r="BN271" s="898"/>
      <c r="BO271" s="898"/>
      <c r="BP271" s="898"/>
      <c r="BQ271" s="19">
        <f t="shared" ca="1" si="26"/>
        <v>0</v>
      </c>
      <c r="BR271" s="27"/>
    </row>
    <row r="272" spans="1:74" ht="13.8" hidden="1" customHeight="1" x14ac:dyDescent="0.25">
      <c r="A272" s="544">
        <f ca="1">SUBTOTAL(9,$BQ$9:BQ272)</f>
        <v>102</v>
      </c>
      <c r="B272" s="545" t="s">
        <v>1458</v>
      </c>
      <c r="C272" s="896" t="str">
        <f ca="1">IF(Z272&lt;&gt;0,C262,"")</f>
        <v/>
      </c>
      <c r="D272" s="896"/>
      <c r="E272" s="896"/>
      <c r="F272" s="896"/>
      <c r="G272" s="896"/>
      <c r="H272" s="896"/>
      <c r="I272" s="896"/>
      <c r="J272" s="896"/>
      <c r="K272" s="896"/>
      <c r="L272" s="896"/>
      <c r="M272" s="896"/>
      <c r="N272" s="896"/>
      <c r="O272" s="896"/>
      <c r="P272" s="896"/>
      <c r="Q272" s="896"/>
      <c r="R272" s="896"/>
      <c r="S272" s="896"/>
      <c r="T272" s="896"/>
      <c r="U272" s="896"/>
      <c r="V272" s="896"/>
      <c r="W272" s="896"/>
      <c r="X272" s="896"/>
      <c r="Y272" s="896"/>
      <c r="Z272" s="896">
        <f ca="1">IFERROR(IF(SEARCH("ГНБ",B260,1)=0,0,1),0)</f>
        <v>0</v>
      </c>
      <c r="AA272" s="896"/>
      <c r="AB272" s="896"/>
      <c r="AC272" s="896"/>
      <c r="AD272" s="896"/>
      <c r="AE272" s="896"/>
      <c r="AF272" s="896"/>
      <c r="AG272" s="896"/>
      <c r="AH272" s="896"/>
      <c r="AI272" s="896"/>
      <c r="AJ272" s="896"/>
      <c r="AK272" s="896"/>
      <c r="AL272" s="896"/>
      <c r="AM272" s="896"/>
      <c r="AN272" s="896"/>
      <c r="AO272" s="896"/>
      <c r="AP272" s="896"/>
      <c r="AQ272" s="898"/>
      <c r="AR272" s="898"/>
      <c r="AS272" s="898"/>
      <c r="AT272" s="898"/>
      <c r="AU272" s="898"/>
      <c r="AV272" s="898"/>
      <c r="AW272" s="898"/>
      <c r="AX272" s="898"/>
      <c r="AY272" s="898"/>
      <c r="AZ272" s="898"/>
      <c r="BA272" s="898"/>
      <c r="BB272" s="898"/>
      <c r="BC272" s="898"/>
      <c r="BD272" s="898"/>
      <c r="BE272" s="898"/>
      <c r="BF272" s="898"/>
      <c r="BG272" s="898"/>
      <c r="BH272" s="898"/>
      <c r="BI272" s="898"/>
      <c r="BJ272" s="898"/>
      <c r="BK272" s="898"/>
      <c r="BL272" s="898"/>
      <c r="BM272" s="898"/>
      <c r="BN272" s="898"/>
      <c r="BO272" s="898"/>
      <c r="BP272" s="898"/>
      <c r="BQ272" s="19">
        <f t="shared" ca="1" si="26"/>
        <v>0</v>
      </c>
      <c r="BR272" s="27"/>
    </row>
    <row r="273" spans="1:74" ht="26.4" hidden="1" customHeight="1" x14ac:dyDescent="0.25">
      <c r="A273" s="544">
        <f ca="1">SUBTOTAL(9,$BQ$9:BQ273)</f>
        <v>102</v>
      </c>
      <c r="B273" s="545" t="s">
        <v>1459</v>
      </c>
      <c r="C273" s="896" t="str">
        <f ca="1">IF(Z273&lt;&gt;0,C262,"")</f>
        <v/>
      </c>
      <c r="D273" s="896"/>
      <c r="E273" s="896"/>
      <c r="F273" s="896"/>
      <c r="G273" s="896"/>
      <c r="H273" s="896"/>
      <c r="I273" s="896"/>
      <c r="J273" s="896"/>
      <c r="K273" s="896"/>
      <c r="L273" s="896"/>
      <c r="M273" s="896"/>
      <c r="N273" s="896"/>
      <c r="O273" s="896"/>
      <c r="P273" s="896"/>
      <c r="Q273" s="896"/>
      <c r="R273" s="896"/>
      <c r="S273" s="896"/>
      <c r="T273" s="896"/>
      <c r="U273" s="896"/>
      <c r="V273" s="896"/>
      <c r="W273" s="896"/>
      <c r="X273" s="896"/>
      <c r="Y273" s="896"/>
      <c r="Z273" s="896">
        <f ca="1">IFERROR(IF(SEARCH("ГНБ",B260,1)=0,0,1),0)</f>
        <v>0</v>
      </c>
      <c r="AA273" s="896"/>
      <c r="AB273" s="896"/>
      <c r="AC273" s="896"/>
      <c r="AD273" s="896"/>
      <c r="AE273" s="896"/>
      <c r="AF273" s="896"/>
      <c r="AG273" s="896"/>
      <c r="AH273" s="896"/>
      <c r="AI273" s="896"/>
      <c r="AJ273" s="896"/>
      <c r="AK273" s="896"/>
      <c r="AL273" s="896"/>
      <c r="AM273" s="896"/>
      <c r="AN273" s="896"/>
      <c r="AO273" s="896"/>
      <c r="AP273" s="896"/>
      <c r="AQ273" s="898"/>
      <c r="AR273" s="898"/>
      <c r="AS273" s="898"/>
      <c r="AT273" s="898"/>
      <c r="AU273" s="898"/>
      <c r="AV273" s="898"/>
      <c r="AW273" s="898"/>
      <c r="AX273" s="898"/>
      <c r="AY273" s="898"/>
      <c r="AZ273" s="898"/>
      <c r="BA273" s="898"/>
      <c r="BB273" s="898"/>
      <c r="BC273" s="898"/>
      <c r="BD273" s="898"/>
      <c r="BE273" s="898"/>
      <c r="BF273" s="898"/>
      <c r="BG273" s="898"/>
      <c r="BH273" s="898"/>
      <c r="BI273" s="898"/>
      <c r="BJ273" s="898"/>
      <c r="BK273" s="898"/>
      <c r="BL273" s="898"/>
      <c r="BM273" s="898"/>
      <c r="BN273" s="898"/>
      <c r="BO273" s="898"/>
      <c r="BP273" s="898"/>
      <c r="BQ273" s="19">
        <f t="shared" ca="1" si="26"/>
        <v>0</v>
      </c>
      <c r="BR273" s="27"/>
    </row>
    <row r="274" spans="1:74" ht="26.4" hidden="1" customHeight="1" x14ac:dyDescent="0.25">
      <c r="A274" s="544">
        <f ca="1">SUBTOTAL(9,$BQ$9:BQ274)</f>
        <v>102</v>
      </c>
      <c r="B274" s="545" t="s">
        <v>1460</v>
      </c>
      <c r="C274" s="896" t="str">
        <f ca="1">IF(Z274&lt;&gt;0,C262,"")</f>
        <v/>
      </c>
      <c r="D274" s="896"/>
      <c r="E274" s="896"/>
      <c r="F274" s="896"/>
      <c r="G274" s="896"/>
      <c r="H274" s="896"/>
      <c r="I274" s="896"/>
      <c r="J274" s="896"/>
      <c r="K274" s="896"/>
      <c r="L274" s="896"/>
      <c r="M274" s="896"/>
      <c r="N274" s="896"/>
      <c r="O274" s="896"/>
      <c r="P274" s="896"/>
      <c r="Q274" s="896"/>
      <c r="R274" s="896"/>
      <c r="S274" s="896"/>
      <c r="T274" s="896"/>
      <c r="U274" s="896"/>
      <c r="V274" s="896"/>
      <c r="W274" s="896"/>
      <c r="X274" s="896"/>
      <c r="Y274" s="896"/>
      <c r="Z274" s="896">
        <f ca="1">IFERROR(IF(SEARCH("ГНБ",B260,1)=0,0,1),0)</f>
        <v>0</v>
      </c>
      <c r="AA274" s="896"/>
      <c r="AB274" s="896"/>
      <c r="AC274" s="896"/>
      <c r="AD274" s="896"/>
      <c r="AE274" s="896"/>
      <c r="AF274" s="896"/>
      <c r="AG274" s="896"/>
      <c r="AH274" s="896"/>
      <c r="AI274" s="896"/>
      <c r="AJ274" s="896"/>
      <c r="AK274" s="896"/>
      <c r="AL274" s="896"/>
      <c r="AM274" s="896"/>
      <c r="AN274" s="896"/>
      <c r="AO274" s="896"/>
      <c r="AP274" s="896"/>
      <c r="AQ274" s="898"/>
      <c r="AR274" s="898"/>
      <c r="AS274" s="898"/>
      <c r="AT274" s="898"/>
      <c r="AU274" s="898"/>
      <c r="AV274" s="898"/>
      <c r="AW274" s="898"/>
      <c r="AX274" s="898"/>
      <c r="AY274" s="898"/>
      <c r="AZ274" s="898"/>
      <c r="BA274" s="898"/>
      <c r="BB274" s="898"/>
      <c r="BC274" s="898"/>
      <c r="BD274" s="898"/>
      <c r="BE274" s="898"/>
      <c r="BF274" s="898"/>
      <c r="BG274" s="898"/>
      <c r="BH274" s="898"/>
      <c r="BI274" s="898"/>
      <c r="BJ274" s="898"/>
      <c r="BK274" s="898"/>
      <c r="BL274" s="898"/>
      <c r="BM274" s="898"/>
      <c r="BN274" s="898"/>
      <c r="BO274" s="898"/>
      <c r="BP274" s="898"/>
      <c r="BQ274" s="19">
        <f t="shared" ca="1" si="26"/>
        <v>0</v>
      </c>
      <c r="BR274" s="27"/>
    </row>
    <row r="275" spans="1:74" ht="26.4" x14ac:dyDescent="0.25">
      <c r="A275" s="544">
        <f ca="1">SUBTOTAL(9,$BQ$9:BQ275)</f>
        <v>103</v>
      </c>
      <c r="B275" s="545" t="str">
        <f ca="1">IF(BS275&lt;&gt;"",IF(MID(BS275,1,4)="АОСР",CONCATENATE("Акт освидетельствования скрытых работ '",VLOOKUP(BS275,'АКТЫ скрытых работ'!A:O,3,FALSE),"'"),CONCATENATE("Акт освидетельствования ответственных конструкций '",VLOOKUP(BS275,'АКТЫ скрытых работ'!A:O,3,FALSE),"'")),0)</f>
        <v>Акт освидетельствования скрытых работ 'Засыпка кабеля песком'</v>
      </c>
      <c r="C275" s="896" t="str">
        <f ca="1">CONCATENATE("№",VLOOKUP(BS275,'АКТЫ скрытых работ'!A:O,2,FALSE))</f>
        <v>№7-КЛ0,4</v>
      </c>
      <c r="D275" s="896"/>
      <c r="E275" s="896"/>
      <c r="F275" s="896"/>
      <c r="G275" s="896"/>
      <c r="H275" s="896"/>
      <c r="I275" s="896"/>
      <c r="J275" s="896"/>
      <c r="K275" s="896"/>
      <c r="L275" s="896"/>
      <c r="M275" s="896"/>
      <c r="N275" s="896"/>
      <c r="O275" s="896"/>
      <c r="P275" s="896"/>
      <c r="Q275" s="896"/>
      <c r="R275" s="896"/>
      <c r="S275" s="896"/>
      <c r="T275" s="896"/>
      <c r="U275" s="896"/>
      <c r="V275" s="896"/>
      <c r="W275" s="896"/>
      <c r="X275" s="896"/>
      <c r="Y275" s="896"/>
      <c r="Z275" s="896">
        <f ca="1">IF(BS275="АООК_",0,1)</f>
        <v>1</v>
      </c>
      <c r="AA275" s="896"/>
      <c r="AB275" s="896"/>
      <c r="AC275" s="896"/>
      <c r="AD275" s="896"/>
      <c r="AE275" s="896"/>
      <c r="AF275" s="896"/>
      <c r="AG275" s="896"/>
      <c r="AH275" s="896"/>
      <c r="AI275" s="896"/>
      <c r="AJ275" s="896"/>
      <c r="AK275" s="896"/>
      <c r="AL275" s="896"/>
      <c r="AM275" s="896"/>
      <c r="AN275" s="896"/>
      <c r="AO275" s="896"/>
      <c r="AP275" s="896"/>
      <c r="AQ275" s="898"/>
      <c r="AR275" s="898"/>
      <c r="AS275" s="898"/>
      <c r="AT275" s="898"/>
      <c r="AU275" s="898"/>
      <c r="AV275" s="898"/>
      <c r="AW275" s="898"/>
      <c r="AX275" s="898"/>
      <c r="AY275" s="898"/>
      <c r="AZ275" s="898"/>
      <c r="BA275" s="898"/>
      <c r="BB275" s="898"/>
      <c r="BC275" s="898"/>
      <c r="BD275" s="898"/>
      <c r="BE275" s="898"/>
      <c r="BF275" s="898"/>
      <c r="BG275" s="898"/>
      <c r="BH275" s="898"/>
      <c r="BI275" s="898"/>
      <c r="BJ275" s="898"/>
      <c r="BK275" s="898"/>
      <c r="BL275" s="898"/>
      <c r="BM275" s="898"/>
      <c r="BN275" s="898"/>
      <c r="BO275" s="898"/>
      <c r="BP275" s="898"/>
      <c r="BQ275" s="19">
        <f t="shared" ca="1" si="26"/>
        <v>1</v>
      </c>
      <c r="BR275" s="852"/>
      <c r="BS275" s="587" t="str">
        <f ca="1">IF(INDIRECT("'АКТЫ скрытых работ'!R"&amp;BU275&amp;"C1",0)=CONCATENATE("АОСР_",BT275),CONCATENATE("АОСР_",BT275),CONCATENATE("АООК_",BT275))</f>
        <v>АОСР_14</v>
      </c>
      <c r="BT275" s="587">
        <v>14</v>
      </c>
      <c r="BU275" s="588">
        <f>BT275+1</f>
        <v>15</v>
      </c>
    </row>
    <row r="276" spans="1:74" x14ac:dyDescent="0.25">
      <c r="A276" s="544">
        <f ca="1">SUBTOTAL(9,$BQ$9:BQ276)</f>
        <v>104</v>
      </c>
      <c r="B276" s="547" t="str">
        <f ca="1">IF(IFERROR(SEARCH("; ",VLOOKUP(BS275,'АКТЫ скрытых работ'!A:O,11,FALSE),1),0)=0,VLOOKUP(BS275,'АКТЫ скрытых работ'!A:O,11,FALSE),LEFT(VLOOKUP(BS275,'АКТЫ скрытых работ'!A:O,11,FALSE),SEARCH(";",VLOOKUP(BS275,'АКТЫ скрытых работ'!A:O,11,FALSE))-1))</f>
        <v>Контрольно-исполнительная съемка</v>
      </c>
      <c r="C276" s="916" t="str">
        <f ca="1">IF(B276="Контрольно-исполнительная съемка","б/н",MID(B276,SEARCH("№",B276,1),SEARCH(" ",B276,SEARCH("№",B276,1))-SEARCH("№",B276,1)))</f>
        <v>б/н</v>
      </c>
      <c r="D276" s="917"/>
      <c r="E276" s="917"/>
      <c r="F276" s="917"/>
      <c r="G276" s="917"/>
      <c r="H276" s="917"/>
      <c r="I276" s="917"/>
      <c r="J276" s="917"/>
      <c r="K276" s="917"/>
      <c r="L276" s="917"/>
      <c r="M276" s="917"/>
      <c r="N276" s="917"/>
      <c r="O276" s="917"/>
      <c r="P276" s="917"/>
      <c r="Q276" s="917"/>
      <c r="R276" s="917"/>
      <c r="S276" s="917"/>
      <c r="T276" s="917"/>
      <c r="U276" s="917"/>
      <c r="V276" s="917"/>
      <c r="W276" s="917"/>
      <c r="X276" s="917"/>
      <c r="Y276" s="918"/>
      <c r="Z276" s="896">
        <f ca="1">IFERROR(IF(OR(IFERROR(B276,0)=0,B276="-"),0,1),0)</f>
        <v>1</v>
      </c>
      <c r="AA276" s="896"/>
      <c r="AB276" s="896"/>
      <c r="AC276" s="896"/>
      <c r="AD276" s="896"/>
      <c r="AE276" s="896"/>
      <c r="AF276" s="896"/>
      <c r="AG276" s="896"/>
      <c r="AH276" s="896"/>
      <c r="AI276" s="896"/>
      <c r="AJ276" s="896"/>
      <c r="AK276" s="896"/>
      <c r="AL276" s="896"/>
      <c r="AM276" s="896"/>
      <c r="AN276" s="896"/>
      <c r="AO276" s="896"/>
      <c r="AP276" s="896"/>
      <c r="AQ276" s="898"/>
      <c r="AR276" s="898"/>
      <c r="AS276" s="898"/>
      <c r="AT276" s="898"/>
      <c r="AU276" s="898"/>
      <c r="AV276" s="898"/>
      <c r="AW276" s="898"/>
      <c r="AX276" s="898"/>
      <c r="AY276" s="898"/>
      <c r="AZ276" s="898"/>
      <c r="BA276" s="898"/>
      <c r="BB276" s="898"/>
      <c r="BC276" s="898"/>
      <c r="BD276" s="898"/>
      <c r="BE276" s="898"/>
      <c r="BF276" s="898"/>
      <c r="BG276" s="898"/>
      <c r="BH276" s="898"/>
      <c r="BI276" s="898"/>
      <c r="BJ276" s="898"/>
      <c r="BK276" s="898"/>
      <c r="BL276" s="898"/>
      <c r="BM276" s="898"/>
      <c r="BN276" s="898"/>
      <c r="BO276" s="898"/>
      <c r="BP276" s="898"/>
      <c r="BQ276" s="19">
        <f t="shared" ca="1" si="26"/>
        <v>1</v>
      </c>
      <c r="BR276" s="852"/>
    </row>
    <row r="277" spans="1:74" ht="25.5" customHeight="1" x14ac:dyDescent="0.25">
      <c r="A277" s="544">
        <f ca="1">SUBTOTAL(9,$BQ$9:BQ277)</f>
        <v>105</v>
      </c>
      <c r="B277" s="545" t="str">
        <f ca="1">IF(IFERROR(SEARCH(";",VLOOKUP(BS275,'АКТЫ скрытых работ'!A:O,11,FALSE),LEN(B276)+2),0)&lt;&gt;0,MID(VLOOKUP(BS275,'АКТЫ скрытых работ'!A:O,11,FALSE),LEN(B276)+3,SEARCH(";",VLOOKUP(BS275,'АКТЫ скрытых работ'!A:O,11,FALSE),LEN(B276)+3)-LEN(B276)-3),MID(VLOOKUP(BS275,'АКТЫ скрытых работ'!A:O,11,FALSE),LEN(B276)+3,LEN(VLOOKUP(BS275,'АКТЫ скрытых работ'!A:O,11,FALSE))))</f>
        <v>Исполнительная схема №2.6 Обратная засыпка кабеля песком</v>
      </c>
      <c r="C277" s="916" t="str">
        <f ca="1">IFERROR(IF(B277="Контрольно-исполнительная съемка","б/н",MID(B277,SEARCH("№",B277,1),SEARCH(" ",B277,SEARCH("№",B277,1))-SEARCH("№",B277,1))),"")</f>
        <v>№2.6</v>
      </c>
      <c r="D277" s="917"/>
      <c r="E277" s="917"/>
      <c r="F277" s="917"/>
      <c r="G277" s="917"/>
      <c r="H277" s="917"/>
      <c r="I277" s="917"/>
      <c r="J277" s="917"/>
      <c r="K277" s="917"/>
      <c r="L277" s="917"/>
      <c r="M277" s="917"/>
      <c r="N277" s="917"/>
      <c r="O277" s="917"/>
      <c r="P277" s="917"/>
      <c r="Q277" s="917"/>
      <c r="R277" s="917"/>
      <c r="S277" s="917"/>
      <c r="T277" s="917"/>
      <c r="U277" s="917"/>
      <c r="V277" s="917"/>
      <c r="W277" s="917"/>
      <c r="X277" s="917"/>
      <c r="Y277" s="918"/>
      <c r="Z277" s="896">
        <f ca="1">IFERROR(IF(OR(IFERROR(B277,0)=0,B277=""),0,1),0)</f>
        <v>1</v>
      </c>
      <c r="AA277" s="896"/>
      <c r="AB277" s="896"/>
      <c r="AC277" s="896"/>
      <c r="AD277" s="896"/>
      <c r="AE277" s="896"/>
      <c r="AF277" s="896"/>
      <c r="AG277" s="896"/>
      <c r="AH277" s="896"/>
      <c r="AI277" s="896"/>
      <c r="AJ277" s="896"/>
      <c r="AK277" s="896"/>
      <c r="AL277" s="896"/>
      <c r="AM277" s="896"/>
      <c r="AN277" s="896"/>
      <c r="AO277" s="896"/>
      <c r="AP277" s="896"/>
      <c r="AQ277" s="898"/>
      <c r="AR277" s="898"/>
      <c r="AS277" s="898"/>
      <c r="AT277" s="898"/>
      <c r="AU277" s="898"/>
      <c r="AV277" s="898"/>
      <c r="AW277" s="898"/>
      <c r="AX277" s="898"/>
      <c r="AY277" s="898"/>
      <c r="AZ277" s="898"/>
      <c r="BA277" s="898"/>
      <c r="BB277" s="898"/>
      <c r="BC277" s="898"/>
      <c r="BD277" s="898"/>
      <c r="BE277" s="898"/>
      <c r="BF277" s="898"/>
      <c r="BG277" s="898"/>
      <c r="BH277" s="898"/>
      <c r="BI277" s="898"/>
      <c r="BJ277" s="898"/>
      <c r="BK277" s="898"/>
      <c r="BL277" s="898"/>
      <c r="BM277" s="898"/>
      <c r="BN277" s="898"/>
      <c r="BO277" s="898"/>
      <c r="BP277" s="898"/>
      <c r="BQ277" s="19">
        <f t="shared" ca="1" si="26"/>
        <v>1</v>
      </c>
      <c r="BR277" s="852"/>
    </row>
    <row r="278" spans="1:74" ht="26.4" hidden="1" customHeight="1" x14ac:dyDescent="0.25">
      <c r="A278" s="544">
        <f ca="1">SUBTOTAL(9,$BQ$9:BQ278)</f>
        <v>105</v>
      </c>
      <c r="B278" s="545" t="str">
        <f ca="1">IF(IFERROR(SEARCH(";",VLOOKUP(BS275,'АКТЫ скрытых работ'!A:O,11,FALSE),SUM(LEN(B276),LEN(B277))+4),0)&lt;&gt;0,MID(VLOOKUP(BS275,'АКТЫ скрытых работ'!A:O,11,FALSE),SUM(LEN(B276),LEN(B277))+5,SEARCH(";",VLOOKUP(BS275,'АКТЫ скрытых работ'!A:O,11,FALSE),SUM(LEN(B276),LEN(B277))+4)-SUM(LEN(B276),LEN(B277))-5),MID(VLOOKUP(BS275,'АКТЫ скрытых работ'!A:O,11,FALSE),SUM(LEN(B276),LEN(B277))+5,LEN(VLOOKUP(BS275,'АКТЫ скрытых работ'!A:O,11,FALSE))))</f>
        <v/>
      </c>
      <c r="C278" s="916" t="e">
        <f t="shared" ref="C278:C279" ca="1" si="29">IF(B278="Контрольно-исполнительная съемка","б/н",MID(B278,SEARCH("№",B278,1),SEARCH(" ",B278,SEARCH("№",B278,1))-SEARCH("№",B278,1)))</f>
        <v>#VALUE!</v>
      </c>
      <c r="D278" s="917"/>
      <c r="E278" s="917"/>
      <c r="F278" s="917"/>
      <c r="G278" s="917"/>
      <c r="H278" s="917"/>
      <c r="I278" s="917"/>
      <c r="J278" s="917"/>
      <c r="K278" s="917"/>
      <c r="L278" s="917"/>
      <c r="M278" s="917"/>
      <c r="N278" s="917"/>
      <c r="O278" s="917"/>
      <c r="P278" s="917"/>
      <c r="Q278" s="917"/>
      <c r="R278" s="917"/>
      <c r="S278" s="917"/>
      <c r="T278" s="917"/>
      <c r="U278" s="917"/>
      <c r="V278" s="917"/>
      <c r="W278" s="917"/>
      <c r="X278" s="917"/>
      <c r="Y278" s="918"/>
      <c r="Z278" s="896">
        <f ca="1">IFERROR(IF(OR(IFERROR(B278,0)=0,B278=""),0,1),0)</f>
        <v>0</v>
      </c>
      <c r="AA278" s="896"/>
      <c r="AB278" s="896"/>
      <c r="AC278" s="896"/>
      <c r="AD278" s="896"/>
      <c r="AE278" s="896"/>
      <c r="AF278" s="896"/>
      <c r="AG278" s="896"/>
      <c r="AH278" s="896"/>
      <c r="AI278" s="896"/>
      <c r="AJ278" s="896"/>
      <c r="AK278" s="896"/>
      <c r="AL278" s="896"/>
      <c r="AM278" s="896"/>
      <c r="AN278" s="896"/>
      <c r="AO278" s="896"/>
      <c r="AP278" s="896"/>
      <c r="AQ278" s="898"/>
      <c r="AR278" s="898"/>
      <c r="AS278" s="898"/>
      <c r="AT278" s="898"/>
      <c r="AU278" s="898"/>
      <c r="AV278" s="898"/>
      <c r="AW278" s="898"/>
      <c r="AX278" s="898"/>
      <c r="AY278" s="898"/>
      <c r="AZ278" s="898"/>
      <c r="BA278" s="898"/>
      <c r="BB278" s="898"/>
      <c r="BC278" s="898"/>
      <c r="BD278" s="898"/>
      <c r="BE278" s="898"/>
      <c r="BF278" s="898"/>
      <c r="BG278" s="898"/>
      <c r="BH278" s="898"/>
      <c r="BI278" s="898"/>
      <c r="BJ278" s="898"/>
      <c r="BK278" s="898"/>
      <c r="BL278" s="898"/>
      <c r="BM278" s="898"/>
      <c r="BN278" s="898"/>
      <c r="BO278" s="898"/>
      <c r="BP278" s="898"/>
      <c r="BQ278" s="19">
        <f t="shared" ca="1" si="26"/>
        <v>0</v>
      </c>
      <c r="BR278" s="852"/>
      <c r="BV278" s="19" t="str">
        <f>MID(BV262,1,LEN(BV262))</f>
        <v/>
      </c>
    </row>
    <row r="279" spans="1:74" ht="26.4" hidden="1" customHeight="1" x14ac:dyDescent="0.25">
      <c r="A279" s="544">
        <f ca="1">SUBTOTAL(9,$BQ$9:BQ279)</f>
        <v>105</v>
      </c>
      <c r="B279" s="545" t="str">
        <f ca="1">IF(IFERROR(SEARCH(";",VLOOKUP(BS275,'АКТЫ скрытых работ'!A:O,11,FALSE),SUM(LEN(B276),LEN(B277),LEN(B278))+8),0)&lt;&gt;0,MID(VLOOKUP(BS275,'АКТЫ скрытых работ'!A:O,11,FALSE),SUM(LEN(B276),LEN(B277),LEN(B278))+4,SEARCH(";",VLOOKUP(BS275,'АКТЫ скрытых работ'!A:O,11,FALSE),SUM(LEN(B276),LEN(B277),LEN(B278))+4)-SUM(LEN(B276),LEN(B277),LEN(B278))-6),MID(VLOOKUP(BS275,'АКТЫ скрытых работ'!A:O,11,FALSE),SUM(LEN(B276),LEN(B277),LEN(B278))+7,LEN(VLOOKUP(BS275,'АКТЫ скрытых работ'!A:O,11,FALSE))))</f>
        <v/>
      </c>
      <c r="C279" s="916" t="e">
        <f t="shared" ca="1" si="29"/>
        <v>#VALUE!</v>
      </c>
      <c r="D279" s="917"/>
      <c r="E279" s="917"/>
      <c r="F279" s="917"/>
      <c r="G279" s="917"/>
      <c r="H279" s="917"/>
      <c r="I279" s="917"/>
      <c r="J279" s="917"/>
      <c r="K279" s="917"/>
      <c r="L279" s="917"/>
      <c r="M279" s="917"/>
      <c r="N279" s="917"/>
      <c r="O279" s="917"/>
      <c r="P279" s="917"/>
      <c r="Q279" s="917"/>
      <c r="R279" s="917"/>
      <c r="S279" s="917"/>
      <c r="T279" s="917"/>
      <c r="U279" s="917"/>
      <c r="V279" s="917"/>
      <c r="W279" s="917"/>
      <c r="X279" s="917"/>
      <c r="Y279" s="918"/>
      <c r="Z279" s="896">
        <f ca="1">IFERROR(IF(OR(IFERROR(B279,0)=0,B279=""),0,1),0)</f>
        <v>0</v>
      </c>
      <c r="AA279" s="896"/>
      <c r="AB279" s="896"/>
      <c r="AC279" s="896"/>
      <c r="AD279" s="896"/>
      <c r="AE279" s="896"/>
      <c r="AF279" s="896"/>
      <c r="AG279" s="896"/>
      <c r="AH279" s="896"/>
      <c r="AI279" s="896"/>
      <c r="AJ279" s="896"/>
      <c r="AK279" s="896"/>
      <c r="AL279" s="896"/>
      <c r="AM279" s="896"/>
      <c r="AN279" s="896"/>
      <c r="AO279" s="896"/>
      <c r="AP279" s="896"/>
      <c r="AQ279" s="898"/>
      <c r="AR279" s="898"/>
      <c r="AS279" s="898"/>
      <c r="AT279" s="898"/>
      <c r="AU279" s="898"/>
      <c r="AV279" s="898"/>
      <c r="AW279" s="898"/>
      <c r="AX279" s="898"/>
      <c r="AY279" s="898"/>
      <c r="AZ279" s="898"/>
      <c r="BA279" s="898"/>
      <c r="BB279" s="898"/>
      <c r="BC279" s="898"/>
      <c r="BD279" s="898"/>
      <c r="BE279" s="898"/>
      <c r="BF279" s="898"/>
      <c r="BG279" s="898"/>
      <c r="BH279" s="898"/>
      <c r="BI279" s="898"/>
      <c r="BJ279" s="898"/>
      <c r="BK279" s="898"/>
      <c r="BL279" s="898"/>
      <c r="BM279" s="898"/>
      <c r="BN279" s="898"/>
      <c r="BO279" s="898"/>
      <c r="BP279" s="898"/>
      <c r="BQ279" s="19">
        <f t="shared" ca="1" si="26"/>
        <v>0</v>
      </c>
      <c r="BR279" s="852"/>
    </row>
    <row r="280" spans="1:74" ht="26.4" x14ac:dyDescent="0.25">
      <c r="A280" s="544">
        <f ca="1">SUBTOTAL(9,$BQ$9:BQ280)</f>
        <v>106</v>
      </c>
      <c r="B280" s="545" t="str">
        <f ca="1">VLOOKUP(BS275,'АКТЫ скрытых работ'!A:O,14,FALSE)</f>
        <v>Паспорт №31/08/22 от 31.08.2022 ООО "ДК "Горизонт"</v>
      </c>
      <c r="C280" s="896" t="str">
        <f ca="1">IF(B280&lt;&gt;"-","б/н","")</f>
        <v>б/н</v>
      </c>
      <c r="D280" s="896"/>
      <c r="E280" s="896"/>
      <c r="F280" s="896"/>
      <c r="G280" s="896"/>
      <c r="H280" s="896"/>
      <c r="I280" s="896"/>
      <c r="J280" s="896"/>
      <c r="K280" s="896"/>
      <c r="L280" s="896"/>
      <c r="M280" s="896"/>
      <c r="N280" s="896"/>
      <c r="O280" s="896"/>
      <c r="P280" s="896"/>
      <c r="Q280" s="896"/>
      <c r="R280" s="896"/>
      <c r="S280" s="896"/>
      <c r="T280" s="896"/>
      <c r="U280" s="896"/>
      <c r="V280" s="896"/>
      <c r="W280" s="896"/>
      <c r="X280" s="896"/>
      <c r="Y280" s="896"/>
      <c r="Z280" s="896" t="str">
        <f ca="1">IFERROR(IF(OR(IFERROR(B280,0)=0,B280="-"),0,"1 компл"),0)</f>
        <v>1 компл</v>
      </c>
      <c r="AA280" s="896"/>
      <c r="AB280" s="896"/>
      <c r="AC280" s="896"/>
      <c r="AD280" s="896"/>
      <c r="AE280" s="896"/>
      <c r="AF280" s="896"/>
      <c r="AG280" s="896"/>
      <c r="AH280" s="896"/>
      <c r="AI280" s="896"/>
      <c r="AJ280" s="896"/>
      <c r="AK280" s="896"/>
      <c r="AL280" s="896"/>
      <c r="AM280" s="896"/>
      <c r="AN280" s="896"/>
      <c r="AO280" s="896"/>
      <c r="AP280" s="896"/>
      <c r="AQ280" s="898"/>
      <c r="AR280" s="898"/>
      <c r="AS280" s="898"/>
      <c r="AT280" s="898"/>
      <c r="AU280" s="898"/>
      <c r="AV280" s="898"/>
      <c r="AW280" s="898"/>
      <c r="AX280" s="898"/>
      <c r="AY280" s="898"/>
      <c r="AZ280" s="898"/>
      <c r="BA280" s="898"/>
      <c r="BB280" s="898"/>
      <c r="BC280" s="898"/>
      <c r="BD280" s="898"/>
      <c r="BE280" s="898"/>
      <c r="BF280" s="898"/>
      <c r="BG280" s="898"/>
      <c r="BH280" s="898"/>
      <c r="BI280" s="898"/>
      <c r="BJ280" s="898"/>
      <c r="BK280" s="898"/>
      <c r="BL280" s="898"/>
      <c r="BM280" s="898"/>
      <c r="BN280" s="898"/>
      <c r="BO280" s="898"/>
      <c r="BP280" s="898"/>
      <c r="BQ280" s="19">
        <f t="shared" ca="1" si="26"/>
        <v>1</v>
      </c>
      <c r="BR280" s="852"/>
    </row>
    <row r="281" spans="1:74" ht="13.8" hidden="1" customHeight="1" x14ac:dyDescent="0.25">
      <c r="A281" s="544">
        <f ca="1">SUBTOTAL(9,$BQ$9:BQ281)</f>
        <v>106</v>
      </c>
      <c r="B281" s="545" t="s">
        <v>1452</v>
      </c>
      <c r="C281" s="896" t="str">
        <f ca="1">IF(Z281&lt;&gt;0,C277,"")</f>
        <v/>
      </c>
      <c r="D281" s="896"/>
      <c r="E281" s="896"/>
      <c r="F281" s="896"/>
      <c r="G281" s="896"/>
      <c r="H281" s="896"/>
      <c r="I281" s="896"/>
      <c r="J281" s="896"/>
      <c r="K281" s="896"/>
      <c r="L281" s="896"/>
      <c r="M281" s="896"/>
      <c r="N281" s="896"/>
      <c r="O281" s="896"/>
      <c r="P281" s="896"/>
      <c r="Q281" s="896"/>
      <c r="R281" s="896"/>
      <c r="S281" s="896"/>
      <c r="T281" s="896"/>
      <c r="U281" s="896"/>
      <c r="V281" s="896"/>
      <c r="W281" s="896"/>
      <c r="X281" s="896"/>
      <c r="Y281" s="896"/>
      <c r="Z281" s="896">
        <f ca="1">IFERROR(IF(SEARCH("ГНБ",B275,1)=0,0,1),0)</f>
        <v>0</v>
      </c>
      <c r="AA281" s="896"/>
      <c r="AB281" s="896"/>
      <c r="AC281" s="896"/>
      <c r="AD281" s="896"/>
      <c r="AE281" s="896"/>
      <c r="AF281" s="896"/>
      <c r="AG281" s="896"/>
      <c r="AH281" s="896"/>
      <c r="AI281" s="896"/>
      <c r="AJ281" s="896"/>
      <c r="AK281" s="896"/>
      <c r="AL281" s="896"/>
      <c r="AM281" s="896"/>
      <c r="AN281" s="896"/>
      <c r="AO281" s="896"/>
      <c r="AP281" s="896"/>
      <c r="AQ281" s="898"/>
      <c r="AR281" s="898"/>
      <c r="AS281" s="898"/>
      <c r="AT281" s="898"/>
      <c r="AU281" s="898"/>
      <c r="AV281" s="898"/>
      <c r="AW281" s="898"/>
      <c r="AX281" s="898"/>
      <c r="AY281" s="898"/>
      <c r="AZ281" s="898"/>
      <c r="BA281" s="898"/>
      <c r="BB281" s="898"/>
      <c r="BC281" s="898"/>
      <c r="BD281" s="898"/>
      <c r="BE281" s="898"/>
      <c r="BF281" s="898"/>
      <c r="BG281" s="898"/>
      <c r="BH281" s="898"/>
      <c r="BI281" s="898"/>
      <c r="BJ281" s="898"/>
      <c r="BK281" s="898"/>
      <c r="BL281" s="898"/>
      <c r="BM281" s="898"/>
      <c r="BN281" s="898"/>
      <c r="BO281" s="898"/>
      <c r="BP281" s="898"/>
      <c r="BQ281" s="19">
        <f t="shared" ca="1" si="26"/>
        <v>0</v>
      </c>
      <c r="BR281" s="27"/>
    </row>
    <row r="282" spans="1:74" ht="13.8" hidden="1" customHeight="1" x14ac:dyDescent="0.25">
      <c r="A282" s="544">
        <f ca="1">SUBTOTAL(9,$BQ$9:BQ282)</f>
        <v>106</v>
      </c>
      <c r="B282" s="545" t="s">
        <v>1453</v>
      </c>
      <c r="C282" s="896" t="str">
        <f ca="1">IF(Z282&lt;&gt;0,C277,"")</f>
        <v/>
      </c>
      <c r="D282" s="896"/>
      <c r="E282" s="896"/>
      <c r="F282" s="896"/>
      <c r="G282" s="896"/>
      <c r="H282" s="896"/>
      <c r="I282" s="896"/>
      <c r="J282" s="896"/>
      <c r="K282" s="896"/>
      <c r="L282" s="896"/>
      <c r="M282" s="896"/>
      <c r="N282" s="896"/>
      <c r="O282" s="896"/>
      <c r="P282" s="896"/>
      <c r="Q282" s="896"/>
      <c r="R282" s="896"/>
      <c r="S282" s="896"/>
      <c r="T282" s="896"/>
      <c r="U282" s="896"/>
      <c r="V282" s="896"/>
      <c r="W282" s="896"/>
      <c r="X282" s="896"/>
      <c r="Y282" s="896"/>
      <c r="Z282" s="896">
        <f ca="1">IFERROR(IF(SEARCH("ГНБ",B275,1)=0,0,1),0)</f>
        <v>0</v>
      </c>
      <c r="AA282" s="896"/>
      <c r="AB282" s="896"/>
      <c r="AC282" s="896"/>
      <c r="AD282" s="896"/>
      <c r="AE282" s="896"/>
      <c r="AF282" s="896"/>
      <c r="AG282" s="896"/>
      <c r="AH282" s="896"/>
      <c r="AI282" s="896"/>
      <c r="AJ282" s="896"/>
      <c r="AK282" s="896"/>
      <c r="AL282" s="896"/>
      <c r="AM282" s="896"/>
      <c r="AN282" s="896"/>
      <c r="AO282" s="896"/>
      <c r="AP282" s="896"/>
      <c r="AQ282" s="898"/>
      <c r="AR282" s="898"/>
      <c r="AS282" s="898"/>
      <c r="AT282" s="898"/>
      <c r="AU282" s="898"/>
      <c r="AV282" s="898"/>
      <c r="AW282" s="898"/>
      <c r="AX282" s="898"/>
      <c r="AY282" s="898"/>
      <c r="AZ282" s="898"/>
      <c r="BA282" s="898"/>
      <c r="BB282" s="898"/>
      <c r="BC282" s="898"/>
      <c r="BD282" s="898"/>
      <c r="BE282" s="898"/>
      <c r="BF282" s="898"/>
      <c r="BG282" s="898"/>
      <c r="BH282" s="898"/>
      <c r="BI282" s="898"/>
      <c r="BJ282" s="898"/>
      <c r="BK282" s="898"/>
      <c r="BL282" s="898"/>
      <c r="BM282" s="898"/>
      <c r="BN282" s="898"/>
      <c r="BO282" s="898"/>
      <c r="BP282" s="898"/>
      <c r="BQ282" s="19">
        <f t="shared" ca="1" si="26"/>
        <v>0</v>
      </c>
      <c r="BR282" s="27"/>
    </row>
    <row r="283" spans="1:74" ht="13.8" hidden="1" customHeight="1" x14ac:dyDescent="0.25">
      <c r="A283" s="544">
        <f ca="1">SUBTOTAL(9,$BQ$9:BQ283)</f>
        <v>106</v>
      </c>
      <c r="B283" s="545" t="s">
        <v>1454</v>
      </c>
      <c r="C283" s="896" t="str">
        <f ca="1">IF(Z283&lt;&gt;0,C277,"")</f>
        <v/>
      </c>
      <c r="D283" s="896"/>
      <c r="E283" s="896"/>
      <c r="F283" s="896"/>
      <c r="G283" s="896"/>
      <c r="H283" s="896"/>
      <c r="I283" s="896"/>
      <c r="J283" s="896"/>
      <c r="K283" s="896"/>
      <c r="L283" s="896"/>
      <c r="M283" s="896"/>
      <c r="N283" s="896"/>
      <c r="O283" s="896"/>
      <c r="P283" s="896"/>
      <c r="Q283" s="896"/>
      <c r="R283" s="896"/>
      <c r="S283" s="896"/>
      <c r="T283" s="896"/>
      <c r="U283" s="896"/>
      <c r="V283" s="896"/>
      <c r="W283" s="896"/>
      <c r="X283" s="896"/>
      <c r="Y283" s="896"/>
      <c r="Z283" s="896">
        <f ca="1">IFERROR(IF(SEARCH("ГНБ",B275,1)=0,0,1),0)</f>
        <v>0</v>
      </c>
      <c r="AA283" s="896"/>
      <c r="AB283" s="896"/>
      <c r="AC283" s="896"/>
      <c r="AD283" s="896"/>
      <c r="AE283" s="896"/>
      <c r="AF283" s="896"/>
      <c r="AG283" s="896"/>
      <c r="AH283" s="896"/>
      <c r="AI283" s="896"/>
      <c r="AJ283" s="896"/>
      <c r="AK283" s="896"/>
      <c r="AL283" s="896"/>
      <c r="AM283" s="896"/>
      <c r="AN283" s="896"/>
      <c r="AO283" s="896"/>
      <c r="AP283" s="896"/>
      <c r="AQ283" s="898"/>
      <c r="AR283" s="898"/>
      <c r="AS283" s="898"/>
      <c r="AT283" s="898"/>
      <c r="AU283" s="898"/>
      <c r="AV283" s="898"/>
      <c r="AW283" s="898"/>
      <c r="AX283" s="898"/>
      <c r="AY283" s="898"/>
      <c r="AZ283" s="898"/>
      <c r="BA283" s="898"/>
      <c r="BB283" s="898"/>
      <c r="BC283" s="898"/>
      <c r="BD283" s="898"/>
      <c r="BE283" s="898"/>
      <c r="BF283" s="898"/>
      <c r="BG283" s="898"/>
      <c r="BH283" s="898"/>
      <c r="BI283" s="898"/>
      <c r="BJ283" s="898"/>
      <c r="BK283" s="898"/>
      <c r="BL283" s="898"/>
      <c r="BM283" s="898"/>
      <c r="BN283" s="898"/>
      <c r="BO283" s="898"/>
      <c r="BP283" s="898"/>
      <c r="BQ283" s="19">
        <f t="shared" ca="1" si="26"/>
        <v>0</v>
      </c>
      <c r="BR283" s="27"/>
    </row>
    <row r="284" spans="1:74" ht="13.8" hidden="1" customHeight="1" x14ac:dyDescent="0.25">
      <c r="A284" s="544">
        <f ca="1">SUBTOTAL(9,$BQ$9:BQ284)</f>
        <v>106</v>
      </c>
      <c r="B284" s="545" t="s">
        <v>1455</v>
      </c>
      <c r="C284" s="896" t="str">
        <f ca="1">IF(Z284&lt;&gt;0,C277,"")</f>
        <v/>
      </c>
      <c r="D284" s="896"/>
      <c r="E284" s="896"/>
      <c r="F284" s="896"/>
      <c r="G284" s="896"/>
      <c r="H284" s="896"/>
      <c r="I284" s="896"/>
      <c r="J284" s="896"/>
      <c r="K284" s="896"/>
      <c r="L284" s="896"/>
      <c r="M284" s="896"/>
      <c r="N284" s="896"/>
      <c r="O284" s="896"/>
      <c r="P284" s="896"/>
      <c r="Q284" s="896"/>
      <c r="R284" s="896"/>
      <c r="S284" s="896"/>
      <c r="T284" s="896"/>
      <c r="U284" s="896"/>
      <c r="V284" s="896"/>
      <c r="W284" s="896"/>
      <c r="X284" s="896"/>
      <c r="Y284" s="896"/>
      <c r="Z284" s="896">
        <f ca="1">IFERROR(IF(SEARCH("ГНБ",B275,1)=0,0,1),0)</f>
        <v>0</v>
      </c>
      <c r="AA284" s="896"/>
      <c r="AB284" s="896"/>
      <c r="AC284" s="896"/>
      <c r="AD284" s="896"/>
      <c r="AE284" s="896"/>
      <c r="AF284" s="896"/>
      <c r="AG284" s="896"/>
      <c r="AH284" s="896"/>
      <c r="AI284" s="896"/>
      <c r="AJ284" s="896"/>
      <c r="AK284" s="896"/>
      <c r="AL284" s="896"/>
      <c r="AM284" s="896"/>
      <c r="AN284" s="896"/>
      <c r="AO284" s="896"/>
      <c r="AP284" s="896"/>
      <c r="AQ284" s="898"/>
      <c r="AR284" s="898"/>
      <c r="AS284" s="898"/>
      <c r="AT284" s="898"/>
      <c r="AU284" s="898"/>
      <c r="AV284" s="898"/>
      <c r="AW284" s="898"/>
      <c r="AX284" s="898"/>
      <c r="AY284" s="898"/>
      <c r="AZ284" s="898"/>
      <c r="BA284" s="898"/>
      <c r="BB284" s="898"/>
      <c r="BC284" s="898"/>
      <c r="BD284" s="898"/>
      <c r="BE284" s="898"/>
      <c r="BF284" s="898"/>
      <c r="BG284" s="898"/>
      <c r="BH284" s="898"/>
      <c r="BI284" s="898"/>
      <c r="BJ284" s="898"/>
      <c r="BK284" s="898"/>
      <c r="BL284" s="898"/>
      <c r="BM284" s="898"/>
      <c r="BN284" s="898"/>
      <c r="BO284" s="898"/>
      <c r="BP284" s="898"/>
      <c r="BQ284" s="19">
        <f t="shared" ca="1" si="26"/>
        <v>0</v>
      </c>
      <c r="BR284" s="27"/>
    </row>
    <row r="285" spans="1:74" ht="13.8" hidden="1" customHeight="1" x14ac:dyDescent="0.25">
      <c r="A285" s="544">
        <f ca="1">SUBTOTAL(9,$BQ$9:BQ285)</f>
        <v>106</v>
      </c>
      <c r="B285" s="545" t="s">
        <v>1456</v>
      </c>
      <c r="C285" s="896" t="str">
        <f ca="1">IF(Z285&lt;&gt;0,C277,"")</f>
        <v/>
      </c>
      <c r="D285" s="896"/>
      <c r="E285" s="896"/>
      <c r="F285" s="896"/>
      <c r="G285" s="896"/>
      <c r="H285" s="896"/>
      <c r="I285" s="896"/>
      <c r="J285" s="896"/>
      <c r="K285" s="896"/>
      <c r="L285" s="896"/>
      <c r="M285" s="896"/>
      <c r="N285" s="896"/>
      <c r="O285" s="896"/>
      <c r="P285" s="896"/>
      <c r="Q285" s="896"/>
      <c r="R285" s="896"/>
      <c r="S285" s="896"/>
      <c r="T285" s="896"/>
      <c r="U285" s="896"/>
      <c r="V285" s="896"/>
      <c r="W285" s="896"/>
      <c r="X285" s="896"/>
      <c r="Y285" s="896"/>
      <c r="Z285" s="896">
        <f ca="1">IFERROR(IF(SEARCH("ГНБ",B275,1)=0,0,1),0)</f>
        <v>0</v>
      </c>
      <c r="AA285" s="896"/>
      <c r="AB285" s="896"/>
      <c r="AC285" s="896"/>
      <c r="AD285" s="896"/>
      <c r="AE285" s="896"/>
      <c r="AF285" s="896"/>
      <c r="AG285" s="896"/>
      <c r="AH285" s="896"/>
      <c r="AI285" s="896"/>
      <c r="AJ285" s="896"/>
      <c r="AK285" s="896"/>
      <c r="AL285" s="896"/>
      <c r="AM285" s="896"/>
      <c r="AN285" s="896"/>
      <c r="AO285" s="896"/>
      <c r="AP285" s="896"/>
      <c r="AQ285" s="898"/>
      <c r="AR285" s="898"/>
      <c r="AS285" s="898"/>
      <c r="AT285" s="898"/>
      <c r="AU285" s="898"/>
      <c r="AV285" s="898"/>
      <c r="AW285" s="898"/>
      <c r="AX285" s="898"/>
      <c r="AY285" s="898"/>
      <c r="AZ285" s="898"/>
      <c r="BA285" s="898"/>
      <c r="BB285" s="898"/>
      <c r="BC285" s="898"/>
      <c r="BD285" s="898"/>
      <c r="BE285" s="898"/>
      <c r="BF285" s="898"/>
      <c r="BG285" s="898"/>
      <c r="BH285" s="898"/>
      <c r="BI285" s="898"/>
      <c r="BJ285" s="898"/>
      <c r="BK285" s="898"/>
      <c r="BL285" s="898"/>
      <c r="BM285" s="898"/>
      <c r="BN285" s="898"/>
      <c r="BO285" s="898"/>
      <c r="BP285" s="898"/>
      <c r="BQ285" s="19">
        <f t="shared" ca="1" si="26"/>
        <v>0</v>
      </c>
      <c r="BR285" s="27"/>
    </row>
    <row r="286" spans="1:74" ht="13.8" hidden="1" customHeight="1" x14ac:dyDescent="0.25">
      <c r="A286" s="544">
        <f ca="1">SUBTOTAL(9,$BQ$9:BQ286)</f>
        <v>106</v>
      </c>
      <c r="B286" s="545" t="s">
        <v>1457</v>
      </c>
      <c r="C286" s="896" t="str">
        <f ca="1">IF(Z286&lt;&gt;0,C277,"")</f>
        <v/>
      </c>
      <c r="D286" s="896"/>
      <c r="E286" s="896"/>
      <c r="F286" s="896"/>
      <c r="G286" s="896"/>
      <c r="H286" s="896"/>
      <c r="I286" s="896"/>
      <c r="J286" s="896"/>
      <c r="K286" s="896"/>
      <c r="L286" s="896"/>
      <c r="M286" s="896"/>
      <c r="N286" s="896"/>
      <c r="O286" s="896"/>
      <c r="P286" s="896"/>
      <c r="Q286" s="896"/>
      <c r="R286" s="896"/>
      <c r="S286" s="896"/>
      <c r="T286" s="896"/>
      <c r="U286" s="896"/>
      <c r="V286" s="896"/>
      <c r="W286" s="896"/>
      <c r="X286" s="896"/>
      <c r="Y286" s="896"/>
      <c r="Z286" s="896">
        <f ca="1">IFERROR(IF(SEARCH("ГНБ",B275,1)=0,0,1),0)</f>
        <v>0</v>
      </c>
      <c r="AA286" s="896"/>
      <c r="AB286" s="896"/>
      <c r="AC286" s="896"/>
      <c r="AD286" s="896"/>
      <c r="AE286" s="896"/>
      <c r="AF286" s="896"/>
      <c r="AG286" s="896"/>
      <c r="AH286" s="896"/>
      <c r="AI286" s="896"/>
      <c r="AJ286" s="896"/>
      <c r="AK286" s="896"/>
      <c r="AL286" s="896"/>
      <c r="AM286" s="896"/>
      <c r="AN286" s="896"/>
      <c r="AO286" s="896"/>
      <c r="AP286" s="896"/>
      <c r="AQ286" s="898"/>
      <c r="AR286" s="898"/>
      <c r="AS286" s="898"/>
      <c r="AT286" s="898"/>
      <c r="AU286" s="898"/>
      <c r="AV286" s="898"/>
      <c r="AW286" s="898"/>
      <c r="AX286" s="898"/>
      <c r="AY286" s="898"/>
      <c r="AZ286" s="898"/>
      <c r="BA286" s="898"/>
      <c r="BB286" s="898"/>
      <c r="BC286" s="898"/>
      <c r="BD286" s="898"/>
      <c r="BE286" s="898"/>
      <c r="BF286" s="898"/>
      <c r="BG286" s="898"/>
      <c r="BH286" s="898"/>
      <c r="BI286" s="898"/>
      <c r="BJ286" s="898"/>
      <c r="BK286" s="898"/>
      <c r="BL286" s="898"/>
      <c r="BM286" s="898"/>
      <c r="BN286" s="898"/>
      <c r="BO286" s="898"/>
      <c r="BP286" s="898"/>
      <c r="BQ286" s="19">
        <f t="shared" ca="1" si="26"/>
        <v>0</v>
      </c>
      <c r="BR286" s="27"/>
    </row>
    <row r="287" spans="1:74" ht="13.8" hidden="1" customHeight="1" x14ac:dyDescent="0.25">
      <c r="A287" s="544">
        <f ca="1">SUBTOTAL(9,$BQ$9:BQ287)</f>
        <v>106</v>
      </c>
      <c r="B287" s="545" t="s">
        <v>1458</v>
      </c>
      <c r="C287" s="896" t="str">
        <f ca="1">IF(Z287&lt;&gt;0,C277,"")</f>
        <v/>
      </c>
      <c r="D287" s="896"/>
      <c r="E287" s="896"/>
      <c r="F287" s="896"/>
      <c r="G287" s="896"/>
      <c r="H287" s="896"/>
      <c r="I287" s="896"/>
      <c r="J287" s="896"/>
      <c r="K287" s="896"/>
      <c r="L287" s="896"/>
      <c r="M287" s="896"/>
      <c r="N287" s="896"/>
      <c r="O287" s="896"/>
      <c r="P287" s="896"/>
      <c r="Q287" s="896"/>
      <c r="R287" s="896"/>
      <c r="S287" s="896"/>
      <c r="T287" s="896"/>
      <c r="U287" s="896"/>
      <c r="V287" s="896"/>
      <c r="W287" s="896"/>
      <c r="X287" s="896"/>
      <c r="Y287" s="896"/>
      <c r="Z287" s="896">
        <f ca="1">IFERROR(IF(SEARCH("ГНБ",B275,1)=0,0,1),0)</f>
        <v>0</v>
      </c>
      <c r="AA287" s="896"/>
      <c r="AB287" s="896"/>
      <c r="AC287" s="896"/>
      <c r="AD287" s="896"/>
      <c r="AE287" s="896"/>
      <c r="AF287" s="896"/>
      <c r="AG287" s="896"/>
      <c r="AH287" s="896"/>
      <c r="AI287" s="896"/>
      <c r="AJ287" s="896"/>
      <c r="AK287" s="896"/>
      <c r="AL287" s="896"/>
      <c r="AM287" s="896"/>
      <c r="AN287" s="896"/>
      <c r="AO287" s="896"/>
      <c r="AP287" s="896"/>
      <c r="AQ287" s="898"/>
      <c r="AR287" s="898"/>
      <c r="AS287" s="898"/>
      <c r="AT287" s="898"/>
      <c r="AU287" s="898"/>
      <c r="AV287" s="898"/>
      <c r="AW287" s="898"/>
      <c r="AX287" s="898"/>
      <c r="AY287" s="898"/>
      <c r="AZ287" s="898"/>
      <c r="BA287" s="898"/>
      <c r="BB287" s="898"/>
      <c r="BC287" s="898"/>
      <c r="BD287" s="898"/>
      <c r="BE287" s="898"/>
      <c r="BF287" s="898"/>
      <c r="BG287" s="898"/>
      <c r="BH287" s="898"/>
      <c r="BI287" s="898"/>
      <c r="BJ287" s="898"/>
      <c r="BK287" s="898"/>
      <c r="BL287" s="898"/>
      <c r="BM287" s="898"/>
      <c r="BN287" s="898"/>
      <c r="BO287" s="898"/>
      <c r="BP287" s="898"/>
      <c r="BQ287" s="19">
        <f t="shared" ca="1" si="26"/>
        <v>0</v>
      </c>
      <c r="BR287" s="27"/>
    </row>
    <row r="288" spans="1:74" ht="26.4" hidden="1" customHeight="1" x14ac:dyDescent="0.25">
      <c r="A288" s="544">
        <f ca="1">SUBTOTAL(9,$BQ$9:BQ288)</f>
        <v>106</v>
      </c>
      <c r="B288" s="545" t="s">
        <v>1459</v>
      </c>
      <c r="C288" s="896" t="str">
        <f ca="1">IF(Z288&lt;&gt;0,C277,"")</f>
        <v/>
      </c>
      <c r="D288" s="896"/>
      <c r="E288" s="896"/>
      <c r="F288" s="896"/>
      <c r="G288" s="896"/>
      <c r="H288" s="896"/>
      <c r="I288" s="896"/>
      <c r="J288" s="896"/>
      <c r="K288" s="896"/>
      <c r="L288" s="896"/>
      <c r="M288" s="896"/>
      <c r="N288" s="896"/>
      <c r="O288" s="896"/>
      <c r="P288" s="896"/>
      <c r="Q288" s="896"/>
      <c r="R288" s="896"/>
      <c r="S288" s="896"/>
      <c r="T288" s="896"/>
      <c r="U288" s="896"/>
      <c r="V288" s="896"/>
      <c r="W288" s="896"/>
      <c r="X288" s="896"/>
      <c r="Y288" s="896"/>
      <c r="Z288" s="896">
        <f ca="1">IFERROR(IF(SEARCH("ГНБ",B275,1)=0,0,1),0)</f>
        <v>0</v>
      </c>
      <c r="AA288" s="896"/>
      <c r="AB288" s="896"/>
      <c r="AC288" s="896"/>
      <c r="AD288" s="896"/>
      <c r="AE288" s="896"/>
      <c r="AF288" s="896"/>
      <c r="AG288" s="896"/>
      <c r="AH288" s="896"/>
      <c r="AI288" s="896"/>
      <c r="AJ288" s="896"/>
      <c r="AK288" s="896"/>
      <c r="AL288" s="896"/>
      <c r="AM288" s="896"/>
      <c r="AN288" s="896"/>
      <c r="AO288" s="896"/>
      <c r="AP288" s="896"/>
      <c r="AQ288" s="898"/>
      <c r="AR288" s="898"/>
      <c r="AS288" s="898"/>
      <c r="AT288" s="898"/>
      <c r="AU288" s="898"/>
      <c r="AV288" s="898"/>
      <c r="AW288" s="898"/>
      <c r="AX288" s="898"/>
      <c r="AY288" s="898"/>
      <c r="AZ288" s="898"/>
      <c r="BA288" s="898"/>
      <c r="BB288" s="898"/>
      <c r="BC288" s="898"/>
      <c r="BD288" s="898"/>
      <c r="BE288" s="898"/>
      <c r="BF288" s="898"/>
      <c r="BG288" s="898"/>
      <c r="BH288" s="898"/>
      <c r="BI288" s="898"/>
      <c r="BJ288" s="898"/>
      <c r="BK288" s="898"/>
      <c r="BL288" s="898"/>
      <c r="BM288" s="898"/>
      <c r="BN288" s="898"/>
      <c r="BO288" s="898"/>
      <c r="BP288" s="898"/>
      <c r="BQ288" s="19">
        <f t="shared" ca="1" si="26"/>
        <v>0</v>
      </c>
      <c r="BR288" s="27"/>
    </row>
    <row r="289" spans="1:74" ht="26.4" hidden="1" customHeight="1" x14ac:dyDescent="0.25">
      <c r="A289" s="544">
        <f ca="1">SUBTOTAL(9,$BQ$9:BQ289)</f>
        <v>106</v>
      </c>
      <c r="B289" s="545" t="s">
        <v>1460</v>
      </c>
      <c r="C289" s="896" t="str">
        <f ca="1">IF(Z289&lt;&gt;0,C277,"")</f>
        <v/>
      </c>
      <c r="D289" s="896"/>
      <c r="E289" s="896"/>
      <c r="F289" s="896"/>
      <c r="G289" s="896"/>
      <c r="H289" s="896"/>
      <c r="I289" s="896"/>
      <c r="J289" s="896"/>
      <c r="K289" s="896"/>
      <c r="L289" s="896"/>
      <c r="M289" s="896"/>
      <c r="N289" s="896"/>
      <c r="O289" s="896"/>
      <c r="P289" s="896"/>
      <c r="Q289" s="896"/>
      <c r="R289" s="896"/>
      <c r="S289" s="896"/>
      <c r="T289" s="896"/>
      <c r="U289" s="896"/>
      <c r="V289" s="896"/>
      <c r="W289" s="896"/>
      <c r="X289" s="896"/>
      <c r="Y289" s="896"/>
      <c r="Z289" s="896">
        <f ca="1">IFERROR(IF(SEARCH("ГНБ",B275,1)=0,0,1),0)</f>
        <v>0</v>
      </c>
      <c r="AA289" s="896"/>
      <c r="AB289" s="896"/>
      <c r="AC289" s="896"/>
      <c r="AD289" s="896"/>
      <c r="AE289" s="896"/>
      <c r="AF289" s="896"/>
      <c r="AG289" s="896"/>
      <c r="AH289" s="896"/>
      <c r="AI289" s="896"/>
      <c r="AJ289" s="896"/>
      <c r="AK289" s="896"/>
      <c r="AL289" s="896"/>
      <c r="AM289" s="896"/>
      <c r="AN289" s="896"/>
      <c r="AO289" s="896"/>
      <c r="AP289" s="896"/>
      <c r="AQ289" s="898"/>
      <c r="AR289" s="898"/>
      <c r="AS289" s="898"/>
      <c r="AT289" s="898"/>
      <c r="AU289" s="898"/>
      <c r="AV289" s="898"/>
      <c r="AW289" s="898"/>
      <c r="AX289" s="898"/>
      <c r="AY289" s="898"/>
      <c r="AZ289" s="898"/>
      <c r="BA289" s="898"/>
      <c r="BB289" s="898"/>
      <c r="BC289" s="898"/>
      <c r="BD289" s="898"/>
      <c r="BE289" s="898"/>
      <c r="BF289" s="898"/>
      <c r="BG289" s="898"/>
      <c r="BH289" s="898"/>
      <c r="BI289" s="898"/>
      <c r="BJ289" s="898"/>
      <c r="BK289" s="898"/>
      <c r="BL289" s="898"/>
      <c r="BM289" s="898"/>
      <c r="BN289" s="898"/>
      <c r="BO289" s="898"/>
      <c r="BP289" s="898"/>
      <c r="BQ289" s="19">
        <f t="shared" ca="1" si="26"/>
        <v>0</v>
      </c>
      <c r="BR289" s="27"/>
    </row>
    <row r="290" spans="1:74" ht="26.4" x14ac:dyDescent="0.25">
      <c r="A290" s="544">
        <f ca="1">SUBTOTAL(9,$BQ$9:BQ290)</f>
        <v>107</v>
      </c>
      <c r="B290" s="545" t="str">
        <f ca="1">IF(BS290&lt;&gt;"",IF(MID(BS290,1,4)="АОСР",CONCATENATE("Акт освидетельствования скрытых работ '",VLOOKUP(BS290,'АКТЫ скрытых работ'!A:O,3,FALSE),"'"),CONCATENATE("Акт освидетельствования ответственных конструкций '",VLOOKUP(BS290,'АКТЫ скрытых работ'!A:O,3,FALSE),"'")),0)</f>
        <v>Акт освидетельствования скрытых работ 'Прокладка труб в траншее'</v>
      </c>
      <c r="C290" s="896" t="str">
        <f ca="1">CONCATENATE("№",VLOOKUP(BS290,'АКТЫ скрытых работ'!A:O,2,FALSE))</f>
        <v>№3-КЛ0,4</v>
      </c>
      <c r="D290" s="896"/>
      <c r="E290" s="896"/>
      <c r="F290" s="896"/>
      <c r="G290" s="896"/>
      <c r="H290" s="896"/>
      <c r="I290" s="896"/>
      <c r="J290" s="896"/>
      <c r="K290" s="896"/>
      <c r="L290" s="896"/>
      <c r="M290" s="896"/>
      <c r="N290" s="896"/>
      <c r="O290" s="896"/>
      <c r="P290" s="896"/>
      <c r="Q290" s="896"/>
      <c r="R290" s="896"/>
      <c r="S290" s="896"/>
      <c r="T290" s="896"/>
      <c r="U290" s="896"/>
      <c r="V290" s="896"/>
      <c r="W290" s="896"/>
      <c r="X290" s="896"/>
      <c r="Y290" s="896"/>
      <c r="Z290" s="896">
        <f ca="1">IF(BS290="АООК_",0,1)</f>
        <v>1</v>
      </c>
      <c r="AA290" s="896"/>
      <c r="AB290" s="896"/>
      <c r="AC290" s="896"/>
      <c r="AD290" s="896"/>
      <c r="AE290" s="896"/>
      <c r="AF290" s="896"/>
      <c r="AG290" s="896"/>
      <c r="AH290" s="896"/>
      <c r="AI290" s="896"/>
      <c r="AJ290" s="896"/>
      <c r="AK290" s="896"/>
      <c r="AL290" s="896"/>
      <c r="AM290" s="896"/>
      <c r="AN290" s="896"/>
      <c r="AO290" s="896"/>
      <c r="AP290" s="896"/>
      <c r="AQ290" s="898"/>
      <c r="AR290" s="898"/>
      <c r="AS290" s="898"/>
      <c r="AT290" s="898"/>
      <c r="AU290" s="898"/>
      <c r="AV290" s="898"/>
      <c r="AW290" s="898"/>
      <c r="AX290" s="898"/>
      <c r="AY290" s="898"/>
      <c r="AZ290" s="898"/>
      <c r="BA290" s="898"/>
      <c r="BB290" s="898"/>
      <c r="BC290" s="898"/>
      <c r="BD290" s="898"/>
      <c r="BE290" s="898"/>
      <c r="BF290" s="898"/>
      <c r="BG290" s="898"/>
      <c r="BH290" s="898"/>
      <c r="BI290" s="898"/>
      <c r="BJ290" s="898"/>
      <c r="BK290" s="898"/>
      <c r="BL290" s="898"/>
      <c r="BM290" s="898"/>
      <c r="BN290" s="898"/>
      <c r="BO290" s="898"/>
      <c r="BP290" s="898"/>
      <c r="BQ290" s="19">
        <f t="shared" ca="1" si="26"/>
        <v>1</v>
      </c>
      <c r="BR290" s="852"/>
      <c r="BS290" s="587" t="str">
        <f ca="1">IF(INDIRECT("'АКТЫ скрытых работ'!R"&amp;BU290&amp;"C1",0)=CONCATENATE("АОСР_",BT290),CONCATENATE("АОСР_",BT290),CONCATENATE("АООК_",BT290))</f>
        <v>АОСР_15</v>
      </c>
      <c r="BT290" s="587">
        <v>15</v>
      </c>
      <c r="BU290" s="588">
        <f>BT290+1</f>
        <v>16</v>
      </c>
    </row>
    <row r="291" spans="1:74" x14ac:dyDescent="0.25">
      <c r="A291" s="544">
        <f ca="1">SUBTOTAL(9,$BQ$9:BQ291)</f>
        <v>108</v>
      </c>
      <c r="B291" s="547" t="str">
        <f ca="1">IF(IFERROR(SEARCH("; ",VLOOKUP(BS290,'АКТЫ скрытых работ'!A:O,11,FALSE),1),0)=0,VLOOKUP(BS290,'АКТЫ скрытых работ'!A:O,11,FALSE),LEFT(VLOOKUP(BS290,'АКТЫ скрытых работ'!A:O,11,FALSE),SEARCH(";",VLOOKUP(BS290,'АКТЫ скрытых работ'!A:O,11,FALSE))-1))</f>
        <v>Контрольно-исполнительная съемка</v>
      </c>
      <c r="C291" s="916" t="str">
        <f ca="1">IF(B291="Контрольно-исполнительная съемка","б/н",MID(B291,SEARCH("№",B291,1),SEARCH(" ",B291,SEARCH("№",B291,1))-SEARCH("№",B291,1)))</f>
        <v>б/н</v>
      </c>
      <c r="D291" s="917"/>
      <c r="E291" s="917"/>
      <c r="F291" s="917"/>
      <c r="G291" s="917"/>
      <c r="H291" s="917"/>
      <c r="I291" s="917"/>
      <c r="J291" s="917"/>
      <c r="K291" s="917"/>
      <c r="L291" s="917"/>
      <c r="M291" s="917"/>
      <c r="N291" s="917"/>
      <c r="O291" s="917"/>
      <c r="P291" s="917"/>
      <c r="Q291" s="917"/>
      <c r="R291" s="917"/>
      <c r="S291" s="917"/>
      <c r="T291" s="917"/>
      <c r="U291" s="917"/>
      <c r="V291" s="917"/>
      <c r="W291" s="917"/>
      <c r="X291" s="917"/>
      <c r="Y291" s="918"/>
      <c r="Z291" s="896">
        <f ca="1">IFERROR(IF(OR(IFERROR(B291,0)=0,B291="-"),0,1),0)</f>
        <v>1</v>
      </c>
      <c r="AA291" s="896"/>
      <c r="AB291" s="896"/>
      <c r="AC291" s="896"/>
      <c r="AD291" s="896"/>
      <c r="AE291" s="896"/>
      <c r="AF291" s="896"/>
      <c r="AG291" s="896"/>
      <c r="AH291" s="896"/>
      <c r="AI291" s="896"/>
      <c r="AJ291" s="896"/>
      <c r="AK291" s="896"/>
      <c r="AL291" s="896"/>
      <c r="AM291" s="896"/>
      <c r="AN291" s="896"/>
      <c r="AO291" s="896"/>
      <c r="AP291" s="896"/>
      <c r="AQ291" s="898"/>
      <c r="AR291" s="898"/>
      <c r="AS291" s="898"/>
      <c r="AT291" s="898"/>
      <c r="AU291" s="898"/>
      <c r="AV291" s="898"/>
      <c r="AW291" s="898"/>
      <c r="AX291" s="898"/>
      <c r="AY291" s="898"/>
      <c r="AZ291" s="898"/>
      <c r="BA291" s="898"/>
      <c r="BB291" s="898"/>
      <c r="BC291" s="898"/>
      <c r="BD291" s="898"/>
      <c r="BE291" s="898"/>
      <c r="BF291" s="898"/>
      <c r="BG291" s="898"/>
      <c r="BH291" s="898"/>
      <c r="BI291" s="898"/>
      <c r="BJ291" s="898"/>
      <c r="BK291" s="898"/>
      <c r="BL291" s="898"/>
      <c r="BM291" s="898"/>
      <c r="BN291" s="898"/>
      <c r="BO291" s="898"/>
      <c r="BP291" s="898"/>
      <c r="BQ291" s="19">
        <f t="shared" ca="1" si="26"/>
        <v>1</v>
      </c>
      <c r="BR291" s="852"/>
    </row>
    <row r="292" spans="1:74" ht="25.5" customHeight="1" x14ac:dyDescent="0.25">
      <c r="A292" s="544">
        <f ca="1">SUBTOTAL(9,$BQ$9:BQ292)</f>
        <v>109</v>
      </c>
      <c r="B292" s="545" t="str">
        <f ca="1">IF(IFERROR(SEARCH(";",VLOOKUP(BS290,'АКТЫ скрытых работ'!A:O,11,FALSE),LEN(B291)+2),0)&lt;&gt;0,MID(VLOOKUP(BS290,'АКТЫ скрытых работ'!A:O,11,FALSE),LEN(B291)+3,SEARCH(";",VLOOKUP(BS290,'АКТЫ скрытых работ'!A:O,11,FALSE),LEN(B291)+3)-LEN(B291)-3),MID(VLOOKUP(BS290,'АКТЫ скрытых работ'!A:O,11,FALSE),LEN(B291)+3,LEN(VLOOKUP(BS290,'АКТЫ скрытых работ'!A:O,11,FALSE))))</f>
        <v>Исполнительная схема №2.4 Прокладка труб в траншее</v>
      </c>
      <c r="C292" s="916" t="str">
        <f ca="1">IFERROR(IF(B292="Контрольно-исполнительная съемка","б/н",MID(B292,SEARCH("№",B292,1),SEARCH(" ",B292,SEARCH("№",B292,1))-SEARCH("№",B292,1))),"")</f>
        <v>№2.4</v>
      </c>
      <c r="D292" s="917"/>
      <c r="E292" s="917"/>
      <c r="F292" s="917"/>
      <c r="G292" s="917"/>
      <c r="H292" s="917"/>
      <c r="I292" s="917"/>
      <c r="J292" s="917"/>
      <c r="K292" s="917"/>
      <c r="L292" s="917"/>
      <c r="M292" s="917"/>
      <c r="N292" s="917"/>
      <c r="O292" s="917"/>
      <c r="P292" s="917"/>
      <c r="Q292" s="917"/>
      <c r="R292" s="917"/>
      <c r="S292" s="917"/>
      <c r="T292" s="917"/>
      <c r="U292" s="917"/>
      <c r="V292" s="917"/>
      <c r="W292" s="917"/>
      <c r="X292" s="917"/>
      <c r="Y292" s="918"/>
      <c r="Z292" s="896">
        <f ca="1">IFERROR(IF(OR(IFERROR(B292,0)=0,B292=""),0,1),0)</f>
        <v>1</v>
      </c>
      <c r="AA292" s="896"/>
      <c r="AB292" s="896"/>
      <c r="AC292" s="896"/>
      <c r="AD292" s="896"/>
      <c r="AE292" s="896"/>
      <c r="AF292" s="896"/>
      <c r="AG292" s="896"/>
      <c r="AH292" s="896"/>
      <c r="AI292" s="896"/>
      <c r="AJ292" s="896"/>
      <c r="AK292" s="896"/>
      <c r="AL292" s="896"/>
      <c r="AM292" s="896"/>
      <c r="AN292" s="896"/>
      <c r="AO292" s="896"/>
      <c r="AP292" s="896"/>
      <c r="AQ292" s="898"/>
      <c r="AR292" s="898"/>
      <c r="AS292" s="898"/>
      <c r="AT292" s="898"/>
      <c r="AU292" s="898"/>
      <c r="AV292" s="898"/>
      <c r="AW292" s="898"/>
      <c r="AX292" s="898"/>
      <c r="AY292" s="898"/>
      <c r="AZ292" s="898"/>
      <c r="BA292" s="898"/>
      <c r="BB292" s="898"/>
      <c r="BC292" s="898"/>
      <c r="BD292" s="898"/>
      <c r="BE292" s="898"/>
      <c r="BF292" s="898"/>
      <c r="BG292" s="898"/>
      <c r="BH292" s="898"/>
      <c r="BI292" s="898"/>
      <c r="BJ292" s="898"/>
      <c r="BK292" s="898"/>
      <c r="BL292" s="898"/>
      <c r="BM292" s="898"/>
      <c r="BN292" s="898"/>
      <c r="BO292" s="898"/>
      <c r="BP292" s="898"/>
      <c r="BQ292" s="19">
        <f t="shared" ca="1" si="26"/>
        <v>1</v>
      </c>
      <c r="BR292" s="852"/>
    </row>
    <row r="293" spans="1:74" ht="26.4" hidden="1" customHeight="1" x14ac:dyDescent="0.25">
      <c r="A293" s="544">
        <f ca="1">SUBTOTAL(9,$BQ$9:BQ293)</f>
        <v>109</v>
      </c>
      <c r="B293" s="545" t="str">
        <f ca="1">IF(IFERROR(SEARCH(";",VLOOKUP(BS290,'АКТЫ скрытых работ'!A:O,11,FALSE),SUM(LEN(B291),LEN(B292))+4),0)&lt;&gt;0,MID(VLOOKUP(BS290,'АКТЫ скрытых работ'!A:O,11,FALSE),SUM(LEN(B291),LEN(B292))+5,SEARCH(";",VLOOKUP(BS290,'АКТЫ скрытых работ'!A:O,11,FALSE),SUM(LEN(B291),LEN(B292))+4)-SUM(LEN(B291),LEN(B292))-5),MID(VLOOKUP(BS290,'АКТЫ скрытых работ'!A:O,11,FALSE),SUM(LEN(B291),LEN(B292))+5,LEN(VLOOKUP(BS290,'АКТЫ скрытых работ'!A:O,11,FALSE))))</f>
        <v/>
      </c>
      <c r="C293" s="916" t="e">
        <f t="shared" ref="C293:C294" ca="1" si="30">IF(B293="Контрольно-исполнительная съемка","б/н",MID(B293,SEARCH("№",B293,1),SEARCH(" ",B293,SEARCH("№",B293,1))-SEARCH("№",B293,1)))</f>
        <v>#VALUE!</v>
      </c>
      <c r="D293" s="917"/>
      <c r="E293" s="917"/>
      <c r="F293" s="917"/>
      <c r="G293" s="917"/>
      <c r="H293" s="917"/>
      <c r="I293" s="917"/>
      <c r="J293" s="917"/>
      <c r="K293" s="917"/>
      <c r="L293" s="917"/>
      <c r="M293" s="917"/>
      <c r="N293" s="917"/>
      <c r="O293" s="917"/>
      <c r="P293" s="917"/>
      <c r="Q293" s="917"/>
      <c r="R293" s="917"/>
      <c r="S293" s="917"/>
      <c r="T293" s="917"/>
      <c r="U293" s="917"/>
      <c r="V293" s="917"/>
      <c r="W293" s="917"/>
      <c r="X293" s="917"/>
      <c r="Y293" s="918"/>
      <c r="Z293" s="896">
        <f ca="1">IFERROR(IF(OR(IFERROR(B293,0)=0,B293=""),0,1),0)</f>
        <v>0</v>
      </c>
      <c r="AA293" s="896"/>
      <c r="AB293" s="896"/>
      <c r="AC293" s="896"/>
      <c r="AD293" s="896"/>
      <c r="AE293" s="896"/>
      <c r="AF293" s="896"/>
      <c r="AG293" s="896"/>
      <c r="AH293" s="896"/>
      <c r="AI293" s="896"/>
      <c r="AJ293" s="896"/>
      <c r="AK293" s="896"/>
      <c r="AL293" s="896"/>
      <c r="AM293" s="896"/>
      <c r="AN293" s="896"/>
      <c r="AO293" s="896"/>
      <c r="AP293" s="896"/>
      <c r="AQ293" s="898"/>
      <c r="AR293" s="898"/>
      <c r="AS293" s="898"/>
      <c r="AT293" s="898"/>
      <c r="AU293" s="898"/>
      <c r="AV293" s="898"/>
      <c r="AW293" s="898"/>
      <c r="AX293" s="898"/>
      <c r="AY293" s="898"/>
      <c r="AZ293" s="898"/>
      <c r="BA293" s="898"/>
      <c r="BB293" s="898"/>
      <c r="BC293" s="898"/>
      <c r="BD293" s="898"/>
      <c r="BE293" s="898"/>
      <c r="BF293" s="898"/>
      <c r="BG293" s="898"/>
      <c r="BH293" s="898"/>
      <c r="BI293" s="898"/>
      <c r="BJ293" s="898"/>
      <c r="BK293" s="898"/>
      <c r="BL293" s="898"/>
      <c r="BM293" s="898"/>
      <c r="BN293" s="898"/>
      <c r="BO293" s="898"/>
      <c r="BP293" s="898"/>
      <c r="BQ293" s="19">
        <f t="shared" ca="1" si="26"/>
        <v>0</v>
      </c>
      <c r="BR293" s="852"/>
      <c r="BV293" s="19" t="str">
        <f>MID(BV277,1,LEN(BV277))</f>
        <v/>
      </c>
    </row>
    <row r="294" spans="1:74" ht="26.4" hidden="1" customHeight="1" x14ac:dyDescent="0.25">
      <c r="A294" s="544">
        <f ca="1">SUBTOTAL(9,$BQ$9:BQ294)</f>
        <v>109</v>
      </c>
      <c r="B294" s="545" t="str">
        <f ca="1">IF(IFERROR(SEARCH(";",VLOOKUP(BS290,'АКТЫ скрытых работ'!A:O,11,FALSE),SUM(LEN(B291),LEN(B292),LEN(B293))+8),0)&lt;&gt;0,MID(VLOOKUP(BS290,'АКТЫ скрытых работ'!A:O,11,FALSE),SUM(LEN(B291),LEN(B292),LEN(B293))+4,SEARCH(";",VLOOKUP(BS290,'АКТЫ скрытых работ'!A:O,11,FALSE),SUM(LEN(B291),LEN(B292),LEN(B293))+4)-SUM(LEN(B291),LEN(B292),LEN(B293))-6),MID(VLOOKUP(BS290,'АКТЫ скрытых работ'!A:O,11,FALSE),SUM(LEN(B291),LEN(B292),LEN(B293))+7,LEN(VLOOKUP(BS290,'АКТЫ скрытых работ'!A:O,11,FALSE))))</f>
        <v/>
      </c>
      <c r="C294" s="916" t="e">
        <f t="shared" ca="1" si="30"/>
        <v>#VALUE!</v>
      </c>
      <c r="D294" s="917"/>
      <c r="E294" s="917"/>
      <c r="F294" s="917"/>
      <c r="G294" s="917"/>
      <c r="H294" s="917"/>
      <c r="I294" s="917"/>
      <c r="J294" s="917"/>
      <c r="K294" s="917"/>
      <c r="L294" s="917"/>
      <c r="M294" s="917"/>
      <c r="N294" s="917"/>
      <c r="O294" s="917"/>
      <c r="P294" s="917"/>
      <c r="Q294" s="917"/>
      <c r="R294" s="917"/>
      <c r="S294" s="917"/>
      <c r="T294" s="917"/>
      <c r="U294" s="917"/>
      <c r="V294" s="917"/>
      <c r="W294" s="917"/>
      <c r="X294" s="917"/>
      <c r="Y294" s="918"/>
      <c r="Z294" s="896">
        <f ca="1">IFERROR(IF(OR(IFERROR(B294,0)=0,B294=""),0,1),0)</f>
        <v>0</v>
      </c>
      <c r="AA294" s="896"/>
      <c r="AB294" s="896"/>
      <c r="AC294" s="896"/>
      <c r="AD294" s="896"/>
      <c r="AE294" s="896"/>
      <c r="AF294" s="896"/>
      <c r="AG294" s="896"/>
      <c r="AH294" s="896"/>
      <c r="AI294" s="896"/>
      <c r="AJ294" s="896"/>
      <c r="AK294" s="896"/>
      <c r="AL294" s="896"/>
      <c r="AM294" s="896"/>
      <c r="AN294" s="896"/>
      <c r="AO294" s="896"/>
      <c r="AP294" s="896"/>
      <c r="AQ294" s="898"/>
      <c r="AR294" s="898"/>
      <c r="AS294" s="898"/>
      <c r="AT294" s="898"/>
      <c r="AU294" s="898"/>
      <c r="AV294" s="898"/>
      <c r="AW294" s="898"/>
      <c r="AX294" s="898"/>
      <c r="AY294" s="898"/>
      <c r="AZ294" s="898"/>
      <c r="BA294" s="898"/>
      <c r="BB294" s="898"/>
      <c r="BC294" s="898"/>
      <c r="BD294" s="898"/>
      <c r="BE294" s="898"/>
      <c r="BF294" s="898"/>
      <c r="BG294" s="898"/>
      <c r="BH294" s="898"/>
      <c r="BI294" s="898"/>
      <c r="BJ294" s="898"/>
      <c r="BK294" s="898"/>
      <c r="BL294" s="898"/>
      <c r="BM294" s="898"/>
      <c r="BN294" s="898"/>
      <c r="BO294" s="898"/>
      <c r="BP294" s="898"/>
      <c r="BQ294" s="19">
        <f t="shared" ca="1" si="26"/>
        <v>0</v>
      </c>
      <c r="BR294" s="852"/>
    </row>
    <row r="295" spans="1:74" ht="39.6" x14ac:dyDescent="0.25">
      <c r="A295" s="544">
        <f ca="1">SUBTOTAL(9,$BQ$9:BQ295)</f>
        <v>110</v>
      </c>
      <c r="B295" s="545" t="str">
        <f ca="1">VLOOKUP(BS290,'АКТЫ скрытых работ'!A:O,14,FALSE)</f>
        <v xml:space="preserve">Сертификат соответсвия №РОСС.RU.HX37.H02706 с 07.07.2020 по 06.07.2023 </v>
      </c>
      <c r="C295" s="896" t="str">
        <f ca="1">IF(B295&lt;&gt;"-","б/н","")</f>
        <v>б/н</v>
      </c>
      <c r="D295" s="896"/>
      <c r="E295" s="896"/>
      <c r="F295" s="896"/>
      <c r="G295" s="896"/>
      <c r="H295" s="896"/>
      <c r="I295" s="896"/>
      <c r="J295" s="896"/>
      <c r="K295" s="896"/>
      <c r="L295" s="896"/>
      <c r="M295" s="896"/>
      <c r="N295" s="896"/>
      <c r="O295" s="896"/>
      <c r="P295" s="896"/>
      <c r="Q295" s="896"/>
      <c r="R295" s="896"/>
      <c r="S295" s="896"/>
      <c r="T295" s="896"/>
      <c r="U295" s="896"/>
      <c r="V295" s="896"/>
      <c r="W295" s="896"/>
      <c r="X295" s="896"/>
      <c r="Y295" s="896"/>
      <c r="Z295" s="896" t="str">
        <f ca="1">IFERROR(IF(OR(IFERROR(B295,0)=0,B295="-"),0,"1 компл"),0)</f>
        <v>1 компл</v>
      </c>
      <c r="AA295" s="896"/>
      <c r="AB295" s="896"/>
      <c r="AC295" s="896"/>
      <c r="AD295" s="896"/>
      <c r="AE295" s="896"/>
      <c r="AF295" s="896"/>
      <c r="AG295" s="896"/>
      <c r="AH295" s="896"/>
      <c r="AI295" s="896"/>
      <c r="AJ295" s="896"/>
      <c r="AK295" s="896"/>
      <c r="AL295" s="896"/>
      <c r="AM295" s="896"/>
      <c r="AN295" s="896"/>
      <c r="AO295" s="896"/>
      <c r="AP295" s="896"/>
      <c r="AQ295" s="898"/>
      <c r="AR295" s="898"/>
      <c r="AS295" s="898"/>
      <c r="AT295" s="898"/>
      <c r="AU295" s="898"/>
      <c r="AV295" s="898"/>
      <c r="AW295" s="898"/>
      <c r="AX295" s="898"/>
      <c r="AY295" s="898"/>
      <c r="AZ295" s="898"/>
      <c r="BA295" s="898"/>
      <c r="BB295" s="898"/>
      <c r="BC295" s="898"/>
      <c r="BD295" s="898"/>
      <c r="BE295" s="898"/>
      <c r="BF295" s="898"/>
      <c r="BG295" s="898"/>
      <c r="BH295" s="898"/>
      <c r="BI295" s="898"/>
      <c r="BJ295" s="898"/>
      <c r="BK295" s="898"/>
      <c r="BL295" s="898"/>
      <c r="BM295" s="898"/>
      <c r="BN295" s="898"/>
      <c r="BO295" s="898"/>
      <c r="BP295" s="898"/>
      <c r="BQ295" s="19">
        <f t="shared" ca="1" si="26"/>
        <v>1</v>
      </c>
      <c r="BR295" s="852"/>
    </row>
    <row r="296" spans="1:74" ht="13.8" hidden="1" customHeight="1" x14ac:dyDescent="0.25">
      <c r="A296" s="544">
        <f ca="1">SUBTOTAL(9,$BQ$9:BQ296)</f>
        <v>110</v>
      </c>
      <c r="B296" s="545" t="s">
        <v>1452</v>
      </c>
      <c r="C296" s="896" t="str">
        <f ca="1">IF(Z296&lt;&gt;0,C292,"")</f>
        <v/>
      </c>
      <c r="D296" s="896"/>
      <c r="E296" s="896"/>
      <c r="F296" s="896"/>
      <c r="G296" s="896"/>
      <c r="H296" s="896"/>
      <c r="I296" s="896"/>
      <c r="J296" s="896"/>
      <c r="K296" s="896"/>
      <c r="L296" s="896"/>
      <c r="M296" s="896"/>
      <c r="N296" s="896"/>
      <c r="O296" s="896"/>
      <c r="P296" s="896"/>
      <c r="Q296" s="896"/>
      <c r="R296" s="896"/>
      <c r="S296" s="896"/>
      <c r="T296" s="896"/>
      <c r="U296" s="896"/>
      <c r="V296" s="896"/>
      <c r="W296" s="896"/>
      <c r="X296" s="896"/>
      <c r="Y296" s="896"/>
      <c r="Z296" s="896">
        <f ca="1">IFERROR(IF(SEARCH("ГНБ",B290,1)=0,0,1),0)</f>
        <v>0</v>
      </c>
      <c r="AA296" s="896"/>
      <c r="AB296" s="896"/>
      <c r="AC296" s="896"/>
      <c r="AD296" s="896"/>
      <c r="AE296" s="896"/>
      <c r="AF296" s="896"/>
      <c r="AG296" s="896"/>
      <c r="AH296" s="896"/>
      <c r="AI296" s="896"/>
      <c r="AJ296" s="896"/>
      <c r="AK296" s="896"/>
      <c r="AL296" s="896"/>
      <c r="AM296" s="896"/>
      <c r="AN296" s="896"/>
      <c r="AO296" s="896"/>
      <c r="AP296" s="896"/>
      <c r="AQ296" s="898"/>
      <c r="AR296" s="898"/>
      <c r="AS296" s="898"/>
      <c r="AT296" s="898"/>
      <c r="AU296" s="898"/>
      <c r="AV296" s="898"/>
      <c r="AW296" s="898"/>
      <c r="AX296" s="898"/>
      <c r="AY296" s="898"/>
      <c r="AZ296" s="898"/>
      <c r="BA296" s="898"/>
      <c r="BB296" s="898"/>
      <c r="BC296" s="898"/>
      <c r="BD296" s="898"/>
      <c r="BE296" s="898"/>
      <c r="BF296" s="898"/>
      <c r="BG296" s="898"/>
      <c r="BH296" s="898"/>
      <c r="BI296" s="898"/>
      <c r="BJ296" s="898"/>
      <c r="BK296" s="898"/>
      <c r="BL296" s="898"/>
      <c r="BM296" s="898"/>
      <c r="BN296" s="898"/>
      <c r="BO296" s="898"/>
      <c r="BP296" s="898"/>
      <c r="BQ296" s="19">
        <f t="shared" ca="1" si="26"/>
        <v>0</v>
      </c>
      <c r="BR296" s="27"/>
    </row>
    <row r="297" spans="1:74" ht="13.8" hidden="1" customHeight="1" x14ac:dyDescent="0.25">
      <c r="A297" s="544">
        <f ca="1">SUBTOTAL(9,$BQ$9:BQ297)</f>
        <v>110</v>
      </c>
      <c r="B297" s="545" t="s">
        <v>1453</v>
      </c>
      <c r="C297" s="896" t="str">
        <f ca="1">IF(Z297&lt;&gt;0,C292,"")</f>
        <v/>
      </c>
      <c r="D297" s="896"/>
      <c r="E297" s="896"/>
      <c r="F297" s="896"/>
      <c r="G297" s="896"/>
      <c r="H297" s="896"/>
      <c r="I297" s="896"/>
      <c r="J297" s="896"/>
      <c r="K297" s="896"/>
      <c r="L297" s="896"/>
      <c r="M297" s="896"/>
      <c r="N297" s="896"/>
      <c r="O297" s="896"/>
      <c r="P297" s="896"/>
      <c r="Q297" s="896"/>
      <c r="R297" s="896"/>
      <c r="S297" s="896"/>
      <c r="T297" s="896"/>
      <c r="U297" s="896"/>
      <c r="V297" s="896"/>
      <c r="W297" s="896"/>
      <c r="X297" s="896"/>
      <c r="Y297" s="896"/>
      <c r="Z297" s="896">
        <f ca="1">IFERROR(IF(SEARCH("ГНБ",B290,1)=0,0,1),0)</f>
        <v>0</v>
      </c>
      <c r="AA297" s="896"/>
      <c r="AB297" s="896"/>
      <c r="AC297" s="896"/>
      <c r="AD297" s="896"/>
      <c r="AE297" s="896"/>
      <c r="AF297" s="896"/>
      <c r="AG297" s="896"/>
      <c r="AH297" s="896"/>
      <c r="AI297" s="896"/>
      <c r="AJ297" s="896"/>
      <c r="AK297" s="896"/>
      <c r="AL297" s="896"/>
      <c r="AM297" s="896"/>
      <c r="AN297" s="896"/>
      <c r="AO297" s="896"/>
      <c r="AP297" s="896"/>
      <c r="AQ297" s="898"/>
      <c r="AR297" s="898"/>
      <c r="AS297" s="898"/>
      <c r="AT297" s="898"/>
      <c r="AU297" s="898"/>
      <c r="AV297" s="898"/>
      <c r="AW297" s="898"/>
      <c r="AX297" s="898"/>
      <c r="AY297" s="898"/>
      <c r="AZ297" s="898"/>
      <c r="BA297" s="898"/>
      <c r="BB297" s="898"/>
      <c r="BC297" s="898"/>
      <c r="BD297" s="898"/>
      <c r="BE297" s="898"/>
      <c r="BF297" s="898"/>
      <c r="BG297" s="898"/>
      <c r="BH297" s="898"/>
      <c r="BI297" s="898"/>
      <c r="BJ297" s="898"/>
      <c r="BK297" s="898"/>
      <c r="BL297" s="898"/>
      <c r="BM297" s="898"/>
      <c r="BN297" s="898"/>
      <c r="BO297" s="898"/>
      <c r="BP297" s="898"/>
      <c r="BQ297" s="19">
        <f t="shared" ca="1" si="26"/>
        <v>0</v>
      </c>
      <c r="BR297" s="27"/>
    </row>
    <row r="298" spans="1:74" ht="13.8" hidden="1" customHeight="1" x14ac:dyDescent="0.25">
      <c r="A298" s="544">
        <f ca="1">SUBTOTAL(9,$BQ$9:BQ298)</f>
        <v>110</v>
      </c>
      <c r="B298" s="545" t="s">
        <v>1454</v>
      </c>
      <c r="C298" s="896" t="str">
        <f ca="1">IF(Z298&lt;&gt;0,C292,"")</f>
        <v/>
      </c>
      <c r="D298" s="896"/>
      <c r="E298" s="896"/>
      <c r="F298" s="896"/>
      <c r="G298" s="896"/>
      <c r="H298" s="896"/>
      <c r="I298" s="896"/>
      <c r="J298" s="896"/>
      <c r="K298" s="896"/>
      <c r="L298" s="896"/>
      <c r="M298" s="896"/>
      <c r="N298" s="896"/>
      <c r="O298" s="896"/>
      <c r="P298" s="896"/>
      <c r="Q298" s="896"/>
      <c r="R298" s="896"/>
      <c r="S298" s="896"/>
      <c r="T298" s="896"/>
      <c r="U298" s="896"/>
      <c r="V298" s="896"/>
      <c r="W298" s="896"/>
      <c r="X298" s="896"/>
      <c r="Y298" s="896"/>
      <c r="Z298" s="896">
        <f ca="1">IFERROR(IF(SEARCH("ГНБ",B290,1)=0,0,1),0)</f>
        <v>0</v>
      </c>
      <c r="AA298" s="896"/>
      <c r="AB298" s="896"/>
      <c r="AC298" s="896"/>
      <c r="AD298" s="896"/>
      <c r="AE298" s="896"/>
      <c r="AF298" s="896"/>
      <c r="AG298" s="896"/>
      <c r="AH298" s="896"/>
      <c r="AI298" s="896"/>
      <c r="AJ298" s="896"/>
      <c r="AK298" s="896"/>
      <c r="AL298" s="896"/>
      <c r="AM298" s="896"/>
      <c r="AN298" s="896"/>
      <c r="AO298" s="896"/>
      <c r="AP298" s="896"/>
      <c r="AQ298" s="898"/>
      <c r="AR298" s="898"/>
      <c r="AS298" s="898"/>
      <c r="AT298" s="898"/>
      <c r="AU298" s="898"/>
      <c r="AV298" s="898"/>
      <c r="AW298" s="898"/>
      <c r="AX298" s="898"/>
      <c r="AY298" s="898"/>
      <c r="AZ298" s="898"/>
      <c r="BA298" s="898"/>
      <c r="BB298" s="898"/>
      <c r="BC298" s="898"/>
      <c r="BD298" s="898"/>
      <c r="BE298" s="898"/>
      <c r="BF298" s="898"/>
      <c r="BG298" s="898"/>
      <c r="BH298" s="898"/>
      <c r="BI298" s="898"/>
      <c r="BJ298" s="898"/>
      <c r="BK298" s="898"/>
      <c r="BL298" s="898"/>
      <c r="BM298" s="898"/>
      <c r="BN298" s="898"/>
      <c r="BO298" s="898"/>
      <c r="BP298" s="898"/>
      <c r="BQ298" s="19">
        <f t="shared" ca="1" si="26"/>
        <v>0</v>
      </c>
      <c r="BR298" s="27"/>
    </row>
    <row r="299" spans="1:74" ht="13.8" hidden="1" customHeight="1" x14ac:dyDescent="0.25">
      <c r="A299" s="544">
        <f ca="1">SUBTOTAL(9,$BQ$9:BQ299)</f>
        <v>110</v>
      </c>
      <c r="B299" s="545" t="s">
        <v>1455</v>
      </c>
      <c r="C299" s="896" t="str">
        <f ca="1">IF(Z299&lt;&gt;0,C292,"")</f>
        <v/>
      </c>
      <c r="D299" s="896"/>
      <c r="E299" s="896"/>
      <c r="F299" s="896"/>
      <c r="G299" s="896"/>
      <c r="H299" s="896"/>
      <c r="I299" s="896"/>
      <c r="J299" s="896"/>
      <c r="K299" s="896"/>
      <c r="L299" s="896"/>
      <c r="M299" s="896"/>
      <c r="N299" s="896"/>
      <c r="O299" s="896"/>
      <c r="P299" s="896"/>
      <c r="Q299" s="896"/>
      <c r="R299" s="896"/>
      <c r="S299" s="896"/>
      <c r="T299" s="896"/>
      <c r="U299" s="896"/>
      <c r="V299" s="896"/>
      <c r="W299" s="896"/>
      <c r="X299" s="896"/>
      <c r="Y299" s="896"/>
      <c r="Z299" s="896">
        <f ca="1">IFERROR(IF(SEARCH("ГНБ",B290,1)=0,0,1),0)</f>
        <v>0</v>
      </c>
      <c r="AA299" s="896"/>
      <c r="AB299" s="896"/>
      <c r="AC299" s="896"/>
      <c r="AD299" s="896"/>
      <c r="AE299" s="896"/>
      <c r="AF299" s="896"/>
      <c r="AG299" s="896"/>
      <c r="AH299" s="896"/>
      <c r="AI299" s="896"/>
      <c r="AJ299" s="896"/>
      <c r="AK299" s="896"/>
      <c r="AL299" s="896"/>
      <c r="AM299" s="896"/>
      <c r="AN299" s="896"/>
      <c r="AO299" s="896"/>
      <c r="AP299" s="896"/>
      <c r="AQ299" s="898"/>
      <c r="AR299" s="898"/>
      <c r="AS299" s="898"/>
      <c r="AT299" s="898"/>
      <c r="AU299" s="898"/>
      <c r="AV299" s="898"/>
      <c r="AW299" s="898"/>
      <c r="AX299" s="898"/>
      <c r="AY299" s="898"/>
      <c r="AZ299" s="898"/>
      <c r="BA299" s="898"/>
      <c r="BB299" s="898"/>
      <c r="BC299" s="898"/>
      <c r="BD299" s="898"/>
      <c r="BE299" s="898"/>
      <c r="BF299" s="898"/>
      <c r="BG299" s="898"/>
      <c r="BH299" s="898"/>
      <c r="BI299" s="898"/>
      <c r="BJ299" s="898"/>
      <c r="BK299" s="898"/>
      <c r="BL299" s="898"/>
      <c r="BM299" s="898"/>
      <c r="BN299" s="898"/>
      <c r="BO299" s="898"/>
      <c r="BP299" s="898"/>
      <c r="BQ299" s="19">
        <f t="shared" ca="1" si="26"/>
        <v>0</v>
      </c>
      <c r="BR299" s="27"/>
    </row>
    <row r="300" spans="1:74" ht="13.8" hidden="1" customHeight="1" x14ac:dyDescent="0.25">
      <c r="A300" s="544">
        <f ca="1">SUBTOTAL(9,$BQ$9:BQ300)</f>
        <v>110</v>
      </c>
      <c r="B300" s="545" t="s">
        <v>1456</v>
      </c>
      <c r="C300" s="896" t="str">
        <f ca="1">IF(Z300&lt;&gt;0,C292,"")</f>
        <v/>
      </c>
      <c r="D300" s="896"/>
      <c r="E300" s="896"/>
      <c r="F300" s="896"/>
      <c r="G300" s="896"/>
      <c r="H300" s="896"/>
      <c r="I300" s="896"/>
      <c r="J300" s="896"/>
      <c r="K300" s="896"/>
      <c r="L300" s="896"/>
      <c r="M300" s="896"/>
      <c r="N300" s="896"/>
      <c r="O300" s="896"/>
      <c r="P300" s="896"/>
      <c r="Q300" s="896"/>
      <c r="R300" s="896"/>
      <c r="S300" s="896"/>
      <c r="T300" s="896"/>
      <c r="U300" s="896"/>
      <c r="V300" s="896"/>
      <c r="W300" s="896"/>
      <c r="X300" s="896"/>
      <c r="Y300" s="896"/>
      <c r="Z300" s="896">
        <f ca="1">IFERROR(IF(SEARCH("ГНБ",B290,1)=0,0,1),0)</f>
        <v>0</v>
      </c>
      <c r="AA300" s="896"/>
      <c r="AB300" s="896"/>
      <c r="AC300" s="896"/>
      <c r="AD300" s="896"/>
      <c r="AE300" s="896"/>
      <c r="AF300" s="896"/>
      <c r="AG300" s="896"/>
      <c r="AH300" s="896"/>
      <c r="AI300" s="896"/>
      <c r="AJ300" s="896"/>
      <c r="AK300" s="896"/>
      <c r="AL300" s="896"/>
      <c r="AM300" s="896"/>
      <c r="AN300" s="896"/>
      <c r="AO300" s="896"/>
      <c r="AP300" s="896"/>
      <c r="AQ300" s="898"/>
      <c r="AR300" s="898"/>
      <c r="AS300" s="898"/>
      <c r="AT300" s="898"/>
      <c r="AU300" s="898"/>
      <c r="AV300" s="898"/>
      <c r="AW300" s="898"/>
      <c r="AX300" s="898"/>
      <c r="AY300" s="898"/>
      <c r="AZ300" s="898"/>
      <c r="BA300" s="898"/>
      <c r="BB300" s="898"/>
      <c r="BC300" s="898"/>
      <c r="BD300" s="898"/>
      <c r="BE300" s="898"/>
      <c r="BF300" s="898"/>
      <c r="BG300" s="898"/>
      <c r="BH300" s="898"/>
      <c r="BI300" s="898"/>
      <c r="BJ300" s="898"/>
      <c r="BK300" s="898"/>
      <c r="BL300" s="898"/>
      <c r="BM300" s="898"/>
      <c r="BN300" s="898"/>
      <c r="BO300" s="898"/>
      <c r="BP300" s="898"/>
      <c r="BQ300" s="19">
        <f t="shared" ca="1" si="26"/>
        <v>0</v>
      </c>
      <c r="BR300" s="27"/>
    </row>
    <row r="301" spans="1:74" ht="13.8" hidden="1" customHeight="1" x14ac:dyDescent="0.25">
      <c r="A301" s="544">
        <f ca="1">SUBTOTAL(9,$BQ$9:BQ301)</f>
        <v>110</v>
      </c>
      <c r="B301" s="545" t="s">
        <v>1457</v>
      </c>
      <c r="C301" s="896" t="str">
        <f ca="1">IF(Z301&lt;&gt;0,C292,"")</f>
        <v/>
      </c>
      <c r="D301" s="896"/>
      <c r="E301" s="896"/>
      <c r="F301" s="896"/>
      <c r="G301" s="896"/>
      <c r="H301" s="896"/>
      <c r="I301" s="896"/>
      <c r="J301" s="896"/>
      <c r="K301" s="896"/>
      <c r="L301" s="896"/>
      <c r="M301" s="896"/>
      <c r="N301" s="896"/>
      <c r="O301" s="896"/>
      <c r="P301" s="896"/>
      <c r="Q301" s="896"/>
      <c r="R301" s="896"/>
      <c r="S301" s="896"/>
      <c r="T301" s="896"/>
      <c r="U301" s="896"/>
      <c r="V301" s="896"/>
      <c r="W301" s="896"/>
      <c r="X301" s="896"/>
      <c r="Y301" s="896"/>
      <c r="Z301" s="896">
        <f ca="1">IFERROR(IF(SEARCH("ГНБ",B290,1)=0,0,1),0)</f>
        <v>0</v>
      </c>
      <c r="AA301" s="896"/>
      <c r="AB301" s="896"/>
      <c r="AC301" s="896"/>
      <c r="AD301" s="896"/>
      <c r="AE301" s="896"/>
      <c r="AF301" s="896"/>
      <c r="AG301" s="896"/>
      <c r="AH301" s="896"/>
      <c r="AI301" s="896"/>
      <c r="AJ301" s="896"/>
      <c r="AK301" s="896"/>
      <c r="AL301" s="896"/>
      <c r="AM301" s="896"/>
      <c r="AN301" s="896"/>
      <c r="AO301" s="896"/>
      <c r="AP301" s="896"/>
      <c r="AQ301" s="898"/>
      <c r="AR301" s="898"/>
      <c r="AS301" s="898"/>
      <c r="AT301" s="898"/>
      <c r="AU301" s="898"/>
      <c r="AV301" s="898"/>
      <c r="AW301" s="898"/>
      <c r="AX301" s="898"/>
      <c r="AY301" s="898"/>
      <c r="AZ301" s="898"/>
      <c r="BA301" s="898"/>
      <c r="BB301" s="898"/>
      <c r="BC301" s="898"/>
      <c r="BD301" s="898"/>
      <c r="BE301" s="898"/>
      <c r="BF301" s="898"/>
      <c r="BG301" s="898"/>
      <c r="BH301" s="898"/>
      <c r="BI301" s="898"/>
      <c r="BJ301" s="898"/>
      <c r="BK301" s="898"/>
      <c r="BL301" s="898"/>
      <c r="BM301" s="898"/>
      <c r="BN301" s="898"/>
      <c r="BO301" s="898"/>
      <c r="BP301" s="898"/>
      <c r="BQ301" s="19">
        <f t="shared" ca="1" si="26"/>
        <v>0</v>
      </c>
      <c r="BR301" s="27"/>
    </row>
    <row r="302" spans="1:74" ht="13.8" hidden="1" customHeight="1" x14ac:dyDescent="0.25">
      <c r="A302" s="544">
        <f ca="1">SUBTOTAL(9,$BQ$9:BQ302)</f>
        <v>110</v>
      </c>
      <c r="B302" s="545" t="s">
        <v>1458</v>
      </c>
      <c r="C302" s="896" t="str">
        <f ca="1">IF(Z302&lt;&gt;0,C292,"")</f>
        <v/>
      </c>
      <c r="D302" s="896"/>
      <c r="E302" s="896"/>
      <c r="F302" s="896"/>
      <c r="G302" s="896"/>
      <c r="H302" s="896"/>
      <c r="I302" s="896"/>
      <c r="J302" s="896"/>
      <c r="K302" s="896"/>
      <c r="L302" s="896"/>
      <c r="M302" s="896"/>
      <c r="N302" s="896"/>
      <c r="O302" s="896"/>
      <c r="P302" s="896"/>
      <c r="Q302" s="896"/>
      <c r="R302" s="896"/>
      <c r="S302" s="896"/>
      <c r="T302" s="896"/>
      <c r="U302" s="896"/>
      <c r="V302" s="896"/>
      <c r="W302" s="896"/>
      <c r="X302" s="896"/>
      <c r="Y302" s="896"/>
      <c r="Z302" s="896">
        <f ca="1">IFERROR(IF(SEARCH("ГНБ",B290,1)=0,0,1),0)</f>
        <v>0</v>
      </c>
      <c r="AA302" s="896"/>
      <c r="AB302" s="896"/>
      <c r="AC302" s="896"/>
      <c r="AD302" s="896"/>
      <c r="AE302" s="896"/>
      <c r="AF302" s="896"/>
      <c r="AG302" s="896"/>
      <c r="AH302" s="896"/>
      <c r="AI302" s="896"/>
      <c r="AJ302" s="896"/>
      <c r="AK302" s="896"/>
      <c r="AL302" s="896"/>
      <c r="AM302" s="896"/>
      <c r="AN302" s="896"/>
      <c r="AO302" s="896"/>
      <c r="AP302" s="896"/>
      <c r="AQ302" s="898"/>
      <c r="AR302" s="898"/>
      <c r="AS302" s="898"/>
      <c r="AT302" s="898"/>
      <c r="AU302" s="898"/>
      <c r="AV302" s="898"/>
      <c r="AW302" s="898"/>
      <c r="AX302" s="898"/>
      <c r="AY302" s="898"/>
      <c r="AZ302" s="898"/>
      <c r="BA302" s="898"/>
      <c r="BB302" s="898"/>
      <c r="BC302" s="898"/>
      <c r="BD302" s="898"/>
      <c r="BE302" s="898"/>
      <c r="BF302" s="898"/>
      <c r="BG302" s="898"/>
      <c r="BH302" s="898"/>
      <c r="BI302" s="898"/>
      <c r="BJ302" s="898"/>
      <c r="BK302" s="898"/>
      <c r="BL302" s="898"/>
      <c r="BM302" s="898"/>
      <c r="BN302" s="898"/>
      <c r="BO302" s="898"/>
      <c r="BP302" s="898"/>
      <c r="BQ302" s="19">
        <f t="shared" ref="BQ302:BQ365" ca="1" si="31">IF(Z302&gt;0,1,0)</f>
        <v>0</v>
      </c>
      <c r="BR302" s="27"/>
    </row>
    <row r="303" spans="1:74" ht="26.4" hidden="1" customHeight="1" x14ac:dyDescent="0.25">
      <c r="A303" s="544">
        <f ca="1">SUBTOTAL(9,$BQ$9:BQ303)</f>
        <v>110</v>
      </c>
      <c r="B303" s="545" t="s">
        <v>1459</v>
      </c>
      <c r="C303" s="896" t="str">
        <f ca="1">IF(Z303&lt;&gt;0,C292,"")</f>
        <v/>
      </c>
      <c r="D303" s="896"/>
      <c r="E303" s="896"/>
      <c r="F303" s="896"/>
      <c r="G303" s="896"/>
      <c r="H303" s="896"/>
      <c r="I303" s="896"/>
      <c r="J303" s="896"/>
      <c r="K303" s="896"/>
      <c r="L303" s="896"/>
      <c r="M303" s="896"/>
      <c r="N303" s="896"/>
      <c r="O303" s="896"/>
      <c r="P303" s="896"/>
      <c r="Q303" s="896"/>
      <c r="R303" s="896"/>
      <c r="S303" s="896"/>
      <c r="T303" s="896"/>
      <c r="U303" s="896"/>
      <c r="V303" s="896"/>
      <c r="W303" s="896"/>
      <c r="X303" s="896"/>
      <c r="Y303" s="896"/>
      <c r="Z303" s="896">
        <f ca="1">IFERROR(IF(SEARCH("ГНБ",B290,1)=0,0,1),0)</f>
        <v>0</v>
      </c>
      <c r="AA303" s="896"/>
      <c r="AB303" s="896"/>
      <c r="AC303" s="896"/>
      <c r="AD303" s="896"/>
      <c r="AE303" s="896"/>
      <c r="AF303" s="896"/>
      <c r="AG303" s="896"/>
      <c r="AH303" s="896"/>
      <c r="AI303" s="896"/>
      <c r="AJ303" s="896"/>
      <c r="AK303" s="896"/>
      <c r="AL303" s="896"/>
      <c r="AM303" s="896"/>
      <c r="AN303" s="896"/>
      <c r="AO303" s="896"/>
      <c r="AP303" s="896"/>
      <c r="AQ303" s="898"/>
      <c r="AR303" s="898"/>
      <c r="AS303" s="898"/>
      <c r="AT303" s="898"/>
      <c r="AU303" s="898"/>
      <c r="AV303" s="898"/>
      <c r="AW303" s="898"/>
      <c r="AX303" s="898"/>
      <c r="AY303" s="898"/>
      <c r="AZ303" s="898"/>
      <c r="BA303" s="898"/>
      <c r="BB303" s="898"/>
      <c r="BC303" s="898"/>
      <c r="BD303" s="898"/>
      <c r="BE303" s="898"/>
      <c r="BF303" s="898"/>
      <c r="BG303" s="898"/>
      <c r="BH303" s="898"/>
      <c r="BI303" s="898"/>
      <c r="BJ303" s="898"/>
      <c r="BK303" s="898"/>
      <c r="BL303" s="898"/>
      <c r="BM303" s="898"/>
      <c r="BN303" s="898"/>
      <c r="BO303" s="898"/>
      <c r="BP303" s="898"/>
      <c r="BQ303" s="19">
        <f t="shared" ca="1" si="31"/>
        <v>0</v>
      </c>
      <c r="BR303" s="27"/>
    </row>
    <row r="304" spans="1:74" ht="26.4" hidden="1" customHeight="1" x14ac:dyDescent="0.25">
      <c r="A304" s="544">
        <f ca="1">SUBTOTAL(9,$BQ$9:BQ304)</f>
        <v>110</v>
      </c>
      <c r="B304" s="545" t="s">
        <v>1460</v>
      </c>
      <c r="C304" s="896" t="str">
        <f ca="1">IF(Z304&lt;&gt;0,C292,"")</f>
        <v/>
      </c>
      <c r="D304" s="896"/>
      <c r="E304" s="896"/>
      <c r="F304" s="896"/>
      <c r="G304" s="896"/>
      <c r="H304" s="896"/>
      <c r="I304" s="896"/>
      <c r="J304" s="896"/>
      <c r="K304" s="896"/>
      <c r="L304" s="896"/>
      <c r="M304" s="896"/>
      <c r="N304" s="896"/>
      <c r="O304" s="896"/>
      <c r="P304" s="896"/>
      <c r="Q304" s="896"/>
      <c r="R304" s="896"/>
      <c r="S304" s="896"/>
      <c r="T304" s="896"/>
      <c r="U304" s="896"/>
      <c r="V304" s="896"/>
      <c r="W304" s="896"/>
      <c r="X304" s="896"/>
      <c r="Y304" s="896"/>
      <c r="Z304" s="896">
        <f ca="1">IFERROR(IF(SEARCH("ГНБ",B290,1)=0,0,1),0)</f>
        <v>0</v>
      </c>
      <c r="AA304" s="896"/>
      <c r="AB304" s="896"/>
      <c r="AC304" s="896"/>
      <c r="AD304" s="896"/>
      <c r="AE304" s="896"/>
      <c r="AF304" s="896"/>
      <c r="AG304" s="896"/>
      <c r="AH304" s="896"/>
      <c r="AI304" s="896"/>
      <c r="AJ304" s="896"/>
      <c r="AK304" s="896"/>
      <c r="AL304" s="896"/>
      <c r="AM304" s="896"/>
      <c r="AN304" s="896"/>
      <c r="AO304" s="896"/>
      <c r="AP304" s="896"/>
      <c r="AQ304" s="898"/>
      <c r="AR304" s="898"/>
      <c r="AS304" s="898"/>
      <c r="AT304" s="898"/>
      <c r="AU304" s="898"/>
      <c r="AV304" s="898"/>
      <c r="AW304" s="898"/>
      <c r="AX304" s="898"/>
      <c r="AY304" s="898"/>
      <c r="AZ304" s="898"/>
      <c r="BA304" s="898"/>
      <c r="BB304" s="898"/>
      <c r="BC304" s="898"/>
      <c r="BD304" s="898"/>
      <c r="BE304" s="898"/>
      <c r="BF304" s="898"/>
      <c r="BG304" s="898"/>
      <c r="BH304" s="898"/>
      <c r="BI304" s="898"/>
      <c r="BJ304" s="898"/>
      <c r="BK304" s="898"/>
      <c r="BL304" s="898"/>
      <c r="BM304" s="898"/>
      <c r="BN304" s="898"/>
      <c r="BO304" s="898"/>
      <c r="BP304" s="898"/>
      <c r="BQ304" s="19">
        <f t="shared" ca="1" si="31"/>
        <v>0</v>
      </c>
      <c r="BR304" s="27"/>
    </row>
    <row r="305" spans="1:74" ht="26.4" x14ac:dyDescent="0.25">
      <c r="A305" s="544">
        <f ca="1">SUBTOTAL(9,$BQ$9:BQ305)</f>
        <v>111</v>
      </c>
      <c r="B305" s="545" t="str">
        <f ca="1">IF(BS305&lt;&gt;"",IF(MID(BS305,1,4)="АОСР",CONCATENATE("Акт освидетельствования скрытых работ '",VLOOKUP(BS305,'АКТЫ скрытых работ'!A:O,3,FALSE),"'"),CONCATENATE("Акт освидетельствования ответственных конструкций '",VLOOKUP(BS305,'АКТЫ скрытых работ'!A:O,3,FALSE),"'")),0)</f>
        <v>Акт освидетельствования скрытых работ 'Разработка грунта траншеи'</v>
      </c>
      <c r="C305" s="896" t="str">
        <f ca="1">CONCATENATE("№",VLOOKUP(BS305,'АКТЫ скрытых работ'!A:O,2,FALSE))</f>
        <v>№1-КЗ_ОП</v>
      </c>
      <c r="D305" s="896"/>
      <c r="E305" s="896"/>
      <c r="F305" s="896"/>
      <c r="G305" s="896"/>
      <c r="H305" s="896"/>
      <c r="I305" s="896"/>
      <c r="J305" s="896"/>
      <c r="K305" s="896"/>
      <c r="L305" s="896"/>
      <c r="M305" s="896"/>
      <c r="N305" s="896"/>
      <c r="O305" s="896"/>
      <c r="P305" s="896"/>
      <c r="Q305" s="896"/>
      <c r="R305" s="896"/>
      <c r="S305" s="896"/>
      <c r="T305" s="896"/>
      <c r="U305" s="896"/>
      <c r="V305" s="896"/>
      <c r="W305" s="896"/>
      <c r="X305" s="896"/>
      <c r="Y305" s="896"/>
      <c r="Z305" s="896">
        <f ca="1">IF(BS305="АООК_",0,1)</f>
        <v>1</v>
      </c>
      <c r="AA305" s="896"/>
      <c r="AB305" s="896"/>
      <c r="AC305" s="896"/>
      <c r="AD305" s="896"/>
      <c r="AE305" s="896"/>
      <c r="AF305" s="896"/>
      <c r="AG305" s="896"/>
      <c r="AH305" s="896"/>
      <c r="AI305" s="896"/>
      <c r="AJ305" s="896"/>
      <c r="AK305" s="896"/>
      <c r="AL305" s="896"/>
      <c r="AM305" s="896"/>
      <c r="AN305" s="896"/>
      <c r="AO305" s="896"/>
      <c r="AP305" s="896"/>
      <c r="AQ305" s="898"/>
      <c r="AR305" s="898"/>
      <c r="AS305" s="898"/>
      <c r="AT305" s="898"/>
      <c r="AU305" s="898"/>
      <c r="AV305" s="898"/>
      <c r="AW305" s="898"/>
      <c r="AX305" s="898"/>
      <c r="AY305" s="898"/>
      <c r="AZ305" s="898"/>
      <c r="BA305" s="898"/>
      <c r="BB305" s="898"/>
      <c r="BC305" s="898"/>
      <c r="BD305" s="898"/>
      <c r="BE305" s="898"/>
      <c r="BF305" s="898"/>
      <c r="BG305" s="898"/>
      <c r="BH305" s="898"/>
      <c r="BI305" s="898"/>
      <c r="BJ305" s="898"/>
      <c r="BK305" s="898"/>
      <c r="BL305" s="898"/>
      <c r="BM305" s="898"/>
      <c r="BN305" s="898"/>
      <c r="BO305" s="898"/>
      <c r="BP305" s="898"/>
      <c r="BQ305" s="19">
        <f t="shared" ca="1" si="31"/>
        <v>1</v>
      </c>
      <c r="BR305" s="852"/>
      <c r="BS305" s="587" t="str">
        <f ca="1">IF(INDIRECT("'АКТЫ скрытых работ'!R"&amp;BU305&amp;"C1",0)=CONCATENATE("АОСР_",BT305),CONCATENATE("АОСР_",BT305),CONCATENATE("АООК_",BT305))</f>
        <v>АОСР_16</v>
      </c>
      <c r="BT305" s="587">
        <v>16</v>
      </c>
      <c r="BU305" s="588">
        <f>BT305+1</f>
        <v>17</v>
      </c>
    </row>
    <row r="306" spans="1:74" ht="52.8" x14ac:dyDescent="0.25">
      <c r="A306" s="544">
        <f ca="1">SUBTOTAL(9,$BQ$9:BQ306)</f>
        <v>112</v>
      </c>
      <c r="B306" s="547" t="str">
        <f ca="1">IF(IFERROR(SEARCH("; ",VLOOKUP(BS305,'АКТЫ скрытых работ'!A:O,11,FALSE),1),0)=0,VLOOKUP(BS305,'АКТЫ скрытых работ'!A:O,11,FALSE),LEFT(VLOOKUP(BS305,'АКТЫ скрытых работ'!A:O,11,FALSE),SEARCH(";",VLOOKUP(BS305,'АКТЫ скрытых работ'!A:O,11,FALSE))-1))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C306" s="916" t="str">
        <f ca="1">IF(B306="Контрольно-исполнительная съемка","б/н",MID(B306,SEARCH("№",B306,1),SEARCH(" ",B306,SEARCH("№",B306,1))-SEARCH("№",B306,1)))</f>
        <v>№2.1</v>
      </c>
      <c r="D306" s="917"/>
      <c r="E306" s="917"/>
      <c r="F306" s="917"/>
      <c r="G306" s="917"/>
      <c r="H306" s="917"/>
      <c r="I306" s="917"/>
      <c r="J306" s="917"/>
      <c r="K306" s="917"/>
      <c r="L306" s="917"/>
      <c r="M306" s="917"/>
      <c r="N306" s="917"/>
      <c r="O306" s="917"/>
      <c r="P306" s="917"/>
      <c r="Q306" s="917"/>
      <c r="R306" s="917"/>
      <c r="S306" s="917"/>
      <c r="T306" s="917"/>
      <c r="U306" s="917"/>
      <c r="V306" s="917"/>
      <c r="W306" s="917"/>
      <c r="X306" s="917"/>
      <c r="Y306" s="918"/>
      <c r="Z306" s="896">
        <f ca="1">IFERROR(IF(OR(IFERROR(B306,0)=0,B306="-"),0,1),0)</f>
        <v>1</v>
      </c>
      <c r="AA306" s="896"/>
      <c r="AB306" s="896"/>
      <c r="AC306" s="896"/>
      <c r="AD306" s="896"/>
      <c r="AE306" s="896"/>
      <c r="AF306" s="896"/>
      <c r="AG306" s="896"/>
      <c r="AH306" s="896"/>
      <c r="AI306" s="896"/>
      <c r="AJ306" s="896"/>
      <c r="AK306" s="896"/>
      <c r="AL306" s="896"/>
      <c r="AM306" s="896"/>
      <c r="AN306" s="896"/>
      <c r="AO306" s="896"/>
      <c r="AP306" s="896"/>
      <c r="AQ306" s="898"/>
      <c r="AR306" s="898"/>
      <c r="AS306" s="898"/>
      <c r="AT306" s="898"/>
      <c r="AU306" s="898"/>
      <c r="AV306" s="898"/>
      <c r="AW306" s="898"/>
      <c r="AX306" s="898"/>
      <c r="AY306" s="898"/>
      <c r="AZ306" s="898"/>
      <c r="BA306" s="898"/>
      <c r="BB306" s="898"/>
      <c r="BC306" s="898"/>
      <c r="BD306" s="898"/>
      <c r="BE306" s="898"/>
      <c r="BF306" s="898"/>
      <c r="BG306" s="898"/>
      <c r="BH306" s="898"/>
      <c r="BI306" s="898"/>
      <c r="BJ306" s="898"/>
      <c r="BK306" s="898"/>
      <c r="BL306" s="898"/>
      <c r="BM306" s="898"/>
      <c r="BN306" s="898"/>
      <c r="BO306" s="898"/>
      <c r="BP306" s="898"/>
      <c r="BQ306" s="19">
        <f t="shared" ca="1" si="31"/>
        <v>1</v>
      </c>
      <c r="BR306" s="852"/>
    </row>
    <row r="307" spans="1:74" ht="25.5" hidden="1" customHeight="1" x14ac:dyDescent="0.25">
      <c r="A307" s="544">
        <f ca="1">SUBTOTAL(9,$BQ$9:BQ307)</f>
        <v>112</v>
      </c>
      <c r="B307" s="545" t="str">
        <f ca="1">IF(IFERROR(SEARCH(";",VLOOKUP(BS305,'АКТЫ скрытых работ'!A:O,11,FALSE),LEN(B306)+2),0)&lt;&gt;0,MID(VLOOKUP(BS305,'АКТЫ скрытых работ'!A:O,11,FALSE),LEN(B306)+3,SEARCH(";",VLOOKUP(BS305,'АКТЫ скрытых работ'!A:O,11,FALSE),LEN(B306)+3)-LEN(B306)-3),MID(VLOOKUP(BS305,'АКТЫ скрытых работ'!A:O,11,FALSE),LEN(B306)+3,LEN(VLOOKUP(BS305,'АКТЫ скрытых работ'!A:O,11,FALSE))))</f>
        <v/>
      </c>
      <c r="C307" s="916" t="str">
        <f ca="1">IFERROR(IF(B307="Контрольно-исполнительная съемка","б/н",MID(B307,SEARCH("№",B307,1),SEARCH(" ",B307,SEARCH("№",B307,1))-SEARCH("№",B307,1))),"")</f>
        <v/>
      </c>
      <c r="D307" s="917"/>
      <c r="E307" s="917"/>
      <c r="F307" s="917"/>
      <c r="G307" s="917"/>
      <c r="H307" s="917"/>
      <c r="I307" s="917"/>
      <c r="J307" s="917"/>
      <c r="K307" s="917"/>
      <c r="L307" s="917"/>
      <c r="M307" s="917"/>
      <c r="N307" s="917"/>
      <c r="O307" s="917"/>
      <c r="P307" s="917"/>
      <c r="Q307" s="917"/>
      <c r="R307" s="917"/>
      <c r="S307" s="917"/>
      <c r="T307" s="917"/>
      <c r="U307" s="917"/>
      <c r="V307" s="917"/>
      <c r="W307" s="917"/>
      <c r="X307" s="917"/>
      <c r="Y307" s="918"/>
      <c r="Z307" s="896">
        <f ca="1">IFERROR(IF(OR(IFERROR(B307,0)=0,B307=""),0,1),0)</f>
        <v>0</v>
      </c>
      <c r="AA307" s="896"/>
      <c r="AB307" s="896"/>
      <c r="AC307" s="896"/>
      <c r="AD307" s="896"/>
      <c r="AE307" s="896"/>
      <c r="AF307" s="896"/>
      <c r="AG307" s="896"/>
      <c r="AH307" s="896"/>
      <c r="AI307" s="896"/>
      <c r="AJ307" s="896"/>
      <c r="AK307" s="896"/>
      <c r="AL307" s="896"/>
      <c r="AM307" s="896"/>
      <c r="AN307" s="896"/>
      <c r="AO307" s="896"/>
      <c r="AP307" s="896"/>
      <c r="AQ307" s="898"/>
      <c r="AR307" s="898"/>
      <c r="AS307" s="898"/>
      <c r="AT307" s="898"/>
      <c r="AU307" s="898"/>
      <c r="AV307" s="898"/>
      <c r="AW307" s="898"/>
      <c r="AX307" s="898"/>
      <c r="AY307" s="898"/>
      <c r="AZ307" s="898"/>
      <c r="BA307" s="898"/>
      <c r="BB307" s="898"/>
      <c r="BC307" s="898"/>
      <c r="BD307" s="898"/>
      <c r="BE307" s="898"/>
      <c r="BF307" s="898"/>
      <c r="BG307" s="898"/>
      <c r="BH307" s="898"/>
      <c r="BI307" s="898"/>
      <c r="BJ307" s="898"/>
      <c r="BK307" s="898"/>
      <c r="BL307" s="898"/>
      <c r="BM307" s="898"/>
      <c r="BN307" s="898"/>
      <c r="BO307" s="898"/>
      <c r="BP307" s="898"/>
      <c r="BQ307" s="19">
        <f t="shared" ca="1" si="31"/>
        <v>0</v>
      </c>
      <c r="BR307" s="852"/>
    </row>
    <row r="308" spans="1:74" ht="26.4" hidden="1" customHeight="1" x14ac:dyDescent="0.25">
      <c r="A308" s="544">
        <f ca="1">SUBTOTAL(9,$BQ$9:BQ308)</f>
        <v>112</v>
      </c>
      <c r="B308" s="545" t="str">
        <f ca="1">IF(IFERROR(SEARCH(";",VLOOKUP(BS305,'АКТЫ скрытых работ'!A:O,11,FALSE),SUM(LEN(B306),LEN(B307))+4),0)&lt;&gt;0,MID(VLOOKUP(BS305,'АКТЫ скрытых работ'!A:O,11,FALSE),SUM(LEN(B306),LEN(B307))+5,SEARCH(";",VLOOKUP(BS305,'АКТЫ скрытых работ'!A:O,11,FALSE),SUM(LEN(B306),LEN(B307))+4)-SUM(LEN(B306),LEN(B307))-5),MID(VLOOKUP(BS305,'АКТЫ скрытых работ'!A:O,11,FALSE),SUM(LEN(B306),LEN(B307))+5,LEN(VLOOKUP(BS305,'АКТЫ скрытых работ'!A:O,11,FALSE))))</f>
        <v/>
      </c>
      <c r="C308" s="916" t="e">
        <f t="shared" ref="C308:C309" ca="1" si="32">IF(B308="Контрольно-исполнительная съемка","б/н",MID(B308,SEARCH("№",B308,1),SEARCH(" ",B308,SEARCH("№",B308,1))-SEARCH("№",B308,1)))</f>
        <v>#VALUE!</v>
      </c>
      <c r="D308" s="917"/>
      <c r="E308" s="917"/>
      <c r="F308" s="917"/>
      <c r="G308" s="917"/>
      <c r="H308" s="917"/>
      <c r="I308" s="917"/>
      <c r="J308" s="917"/>
      <c r="K308" s="917"/>
      <c r="L308" s="917"/>
      <c r="M308" s="917"/>
      <c r="N308" s="917"/>
      <c r="O308" s="917"/>
      <c r="P308" s="917"/>
      <c r="Q308" s="917"/>
      <c r="R308" s="917"/>
      <c r="S308" s="917"/>
      <c r="T308" s="917"/>
      <c r="U308" s="917"/>
      <c r="V308" s="917"/>
      <c r="W308" s="917"/>
      <c r="X308" s="917"/>
      <c r="Y308" s="918"/>
      <c r="Z308" s="896">
        <f ca="1">IFERROR(IF(OR(IFERROR(B308,0)=0,B308=""),0,1),0)</f>
        <v>0</v>
      </c>
      <c r="AA308" s="896"/>
      <c r="AB308" s="896"/>
      <c r="AC308" s="896"/>
      <c r="AD308" s="896"/>
      <c r="AE308" s="896"/>
      <c r="AF308" s="896"/>
      <c r="AG308" s="896"/>
      <c r="AH308" s="896"/>
      <c r="AI308" s="896"/>
      <c r="AJ308" s="896"/>
      <c r="AK308" s="896"/>
      <c r="AL308" s="896"/>
      <c r="AM308" s="896"/>
      <c r="AN308" s="896"/>
      <c r="AO308" s="896"/>
      <c r="AP308" s="896"/>
      <c r="AQ308" s="898"/>
      <c r="AR308" s="898"/>
      <c r="AS308" s="898"/>
      <c r="AT308" s="898"/>
      <c r="AU308" s="898"/>
      <c r="AV308" s="898"/>
      <c r="AW308" s="898"/>
      <c r="AX308" s="898"/>
      <c r="AY308" s="898"/>
      <c r="AZ308" s="898"/>
      <c r="BA308" s="898"/>
      <c r="BB308" s="898"/>
      <c r="BC308" s="898"/>
      <c r="BD308" s="898"/>
      <c r="BE308" s="898"/>
      <c r="BF308" s="898"/>
      <c r="BG308" s="898"/>
      <c r="BH308" s="898"/>
      <c r="BI308" s="898"/>
      <c r="BJ308" s="898"/>
      <c r="BK308" s="898"/>
      <c r="BL308" s="898"/>
      <c r="BM308" s="898"/>
      <c r="BN308" s="898"/>
      <c r="BO308" s="898"/>
      <c r="BP308" s="898"/>
      <c r="BQ308" s="19">
        <f t="shared" ca="1" si="31"/>
        <v>0</v>
      </c>
      <c r="BR308" s="852"/>
      <c r="BV308" s="19" t="str">
        <f>MID(BV292,1,LEN(BV292))</f>
        <v/>
      </c>
    </row>
    <row r="309" spans="1:74" ht="26.4" hidden="1" customHeight="1" x14ac:dyDescent="0.25">
      <c r="A309" s="544">
        <f ca="1">SUBTOTAL(9,$BQ$9:BQ309)</f>
        <v>112</v>
      </c>
      <c r="B309" s="545" t="str">
        <f ca="1">IF(IFERROR(SEARCH(";",VLOOKUP(BS305,'АКТЫ скрытых работ'!A:O,11,FALSE),SUM(LEN(B306),LEN(B307),LEN(B308))+8),0)&lt;&gt;0,MID(VLOOKUP(BS305,'АКТЫ скрытых работ'!A:O,11,FALSE),SUM(LEN(B306),LEN(B307),LEN(B308))+4,SEARCH(";",VLOOKUP(BS305,'АКТЫ скрытых работ'!A:O,11,FALSE),SUM(LEN(B306),LEN(B307),LEN(B308))+4)-SUM(LEN(B306),LEN(B307),LEN(B308))-6),MID(VLOOKUP(BS305,'АКТЫ скрытых работ'!A:O,11,FALSE),SUM(LEN(B306),LEN(B307),LEN(B308))+7,LEN(VLOOKUP(BS305,'АКТЫ скрытых работ'!A:O,11,FALSE))))</f>
        <v/>
      </c>
      <c r="C309" s="916" t="e">
        <f t="shared" ca="1" si="32"/>
        <v>#VALUE!</v>
      </c>
      <c r="D309" s="917"/>
      <c r="E309" s="917"/>
      <c r="F309" s="917"/>
      <c r="G309" s="917"/>
      <c r="H309" s="917"/>
      <c r="I309" s="917"/>
      <c r="J309" s="917"/>
      <c r="K309" s="917"/>
      <c r="L309" s="917"/>
      <c r="M309" s="917"/>
      <c r="N309" s="917"/>
      <c r="O309" s="917"/>
      <c r="P309" s="917"/>
      <c r="Q309" s="917"/>
      <c r="R309" s="917"/>
      <c r="S309" s="917"/>
      <c r="T309" s="917"/>
      <c r="U309" s="917"/>
      <c r="V309" s="917"/>
      <c r="W309" s="917"/>
      <c r="X309" s="917"/>
      <c r="Y309" s="918"/>
      <c r="Z309" s="896">
        <f ca="1">IFERROR(IF(OR(IFERROR(B309,0)=0,B309=""),0,1),0)</f>
        <v>0</v>
      </c>
      <c r="AA309" s="896"/>
      <c r="AB309" s="896"/>
      <c r="AC309" s="896"/>
      <c r="AD309" s="896"/>
      <c r="AE309" s="896"/>
      <c r="AF309" s="896"/>
      <c r="AG309" s="896"/>
      <c r="AH309" s="896"/>
      <c r="AI309" s="896"/>
      <c r="AJ309" s="896"/>
      <c r="AK309" s="896"/>
      <c r="AL309" s="896"/>
      <c r="AM309" s="896"/>
      <c r="AN309" s="896"/>
      <c r="AO309" s="896"/>
      <c r="AP309" s="896"/>
      <c r="AQ309" s="898"/>
      <c r="AR309" s="898"/>
      <c r="AS309" s="898"/>
      <c r="AT309" s="898"/>
      <c r="AU309" s="898"/>
      <c r="AV309" s="898"/>
      <c r="AW309" s="898"/>
      <c r="AX309" s="898"/>
      <c r="AY309" s="898"/>
      <c r="AZ309" s="898"/>
      <c r="BA309" s="898"/>
      <c r="BB309" s="898"/>
      <c r="BC309" s="898"/>
      <c r="BD309" s="898"/>
      <c r="BE309" s="898"/>
      <c r="BF309" s="898"/>
      <c r="BG309" s="898"/>
      <c r="BH309" s="898"/>
      <c r="BI309" s="898"/>
      <c r="BJ309" s="898"/>
      <c r="BK309" s="898"/>
      <c r="BL309" s="898"/>
      <c r="BM309" s="898"/>
      <c r="BN309" s="898"/>
      <c r="BO309" s="898"/>
      <c r="BP309" s="898"/>
      <c r="BQ309" s="19">
        <f t="shared" ca="1" si="31"/>
        <v>0</v>
      </c>
      <c r="BR309" s="852"/>
    </row>
    <row r="310" spans="1:74" hidden="1" x14ac:dyDescent="0.25">
      <c r="A310" s="544">
        <f ca="1">SUBTOTAL(9,$BQ$9:BQ310)</f>
        <v>112</v>
      </c>
      <c r="B310" s="545" t="str">
        <f ca="1">VLOOKUP(BS305,'АКТЫ скрытых работ'!A:O,14,FALSE)</f>
        <v>-</v>
      </c>
      <c r="C310" s="896" t="str">
        <f ca="1">IF(B310&lt;&gt;"-","б/н","")</f>
        <v/>
      </c>
      <c r="D310" s="896"/>
      <c r="E310" s="896"/>
      <c r="F310" s="896"/>
      <c r="G310" s="896"/>
      <c r="H310" s="896"/>
      <c r="I310" s="896"/>
      <c r="J310" s="896"/>
      <c r="K310" s="896"/>
      <c r="L310" s="896"/>
      <c r="M310" s="896"/>
      <c r="N310" s="896"/>
      <c r="O310" s="896"/>
      <c r="P310" s="896"/>
      <c r="Q310" s="896"/>
      <c r="R310" s="896"/>
      <c r="S310" s="896"/>
      <c r="T310" s="896"/>
      <c r="U310" s="896"/>
      <c r="V310" s="896"/>
      <c r="W310" s="896"/>
      <c r="X310" s="896"/>
      <c r="Y310" s="896"/>
      <c r="Z310" s="896">
        <f ca="1">IFERROR(IF(OR(IFERROR(B310,0)=0,B310="-"),0,"1 компл"),0)</f>
        <v>0</v>
      </c>
      <c r="AA310" s="896"/>
      <c r="AB310" s="896"/>
      <c r="AC310" s="896"/>
      <c r="AD310" s="896"/>
      <c r="AE310" s="896"/>
      <c r="AF310" s="896"/>
      <c r="AG310" s="896"/>
      <c r="AH310" s="896"/>
      <c r="AI310" s="896"/>
      <c r="AJ310" s="896"/>
      <c r="AK310" s="896"/>
      <c r="AL310" s="896"/>
      <c r="AM310" s="896"/>
      <c r="AN310" s="896"/>
      <c r="AO310" s="896"/>
      <c r="AP310" s="896"/>
      <c r="AQ310" s="898"/>
      <c r="AR310" s="898"/>
      <c r="AS310" s="898"/>
      <c r="AT310" s="898"/>
      <c r="AU310" s="898"/>
      <c r="AV310" s="898"/>
      <c r="AW310" s="898"/>
      <c r="AX310" s="898"/>
      <c r="AY310" s="898"/>
      <c r="AZ310" s="898"/>
      <c r="BA310" s="898"/>
      <c r="BB310" s="898"/>
      <c r="BC310" s="898"/>
      <c r="BD310" s="898"/>
      <c r="BE310" s="898"/>
      <c r="BF310" s="898"/>
      <c r="BG310" s="898"/>
      <c r="BH310" s="898"/>
      <c r="BI310" s="898"/>
      <c r="BJ310" s="898"/>
      <c r="BK310" s="898"/>
      <c r="BL310" s="898"/>
      <c r="BM310" s="898"/>
      <c r="BN310" s="898"/>
      <c r="BO310" s="898"/>
      <c r="BP310" s="898"/>
      <c r="BQ310" s="19">
        <f t="shared" ca="1" si="31"/>
        <v>0</v>
      </c>
      <c r="BR310" s="852"/>
    </row>
    <row r="311" spans="1:74" ht="13.8" hidden="1" customHeight="1" x14ac:dyDescent="0.25">
      <c r="A311" s="544">
        <f ca="1">SUBTOTAL(9,$BQ$9:BQ311)</f>
        <v>112</v>
      </c>
      <c r="B311" s="545" t="s">
        <v>1452</v>
      </c>
      <c r="C311" s="896" t="str">
        <f ca="1">IF(Z311&lt;&gt;0,C307,"")</f>
        <v/>
      </c>
      <c r="D311" s="896"/>
      <c r="E311" s="896"/>
      <c r="F311" s="896"/>
      <c r="G311" s="896"/>
      <c r="H311" s="896"/>
      <c r="I311" s="896"/>
      <c r="J311" s="896"/>
      <c r="K311" s="896"/>
      <c r="L311" s="896"/>
      <c r="M311" s="896"/>
      <c r="N311" s="896"/>
      <c r="O311" s="896"/>
      <c r="P311" s="896"/>
      <c r="Q311" s="896"/>
      <c r="R311" s="896"/>
      <c r="S311" s="896"/>
      <c r="T311" s="896"/>
      <c r="U311" s="896"/>
      <c r="V311" s="896"/>
      <c r="W311" s="896"/>
      <c r="X311" s="896"/>
      <c r="Y311" s="896"/>
      <c r="Z311" s="896">
        <f ca="1">IFERROR(IF(SEARCH("ГНБ",B305,1)=0,0,1),0)</f>
        <v>0</v>
      </c>
      <c r="AA311" s="896"/>
      <c r="AB311" s="896"/>
      <c r="AC311" s="896"/>
      <c r="AD311" s="896"/>
      <c r="AE311" s="896"/>
      <c r="AF311" s="896"/>
      <c r="AG311" s="896"/>
      <c r="AH311" s="896"/>
      <c r="AI311" s="896"/>
      <c r="AJ311" s="896"/>
      <c r="AK311" s="896"/>
      <c r="AL311" s="896"/>
      <c r="AM311" s="896"/>
      <c r="AN311" s="896"/>
      <c r="AO311" s="896"/>
      <c r="AP311" s="896"/>
      <c r="AQ311" s="898"/>
      <c r="AR311" s="898"/>
      <c r="AS311" s="898"/>
      <c r="AT311" s="898"/>
      <c r="AU311" s="898"/>
      <c r="AV311" s="898"/>
      <c r="AW311" s="898"/>
      <c r="AX311" s="898"/>
      <c r="AY311" s="898"/>
      <c r="AZ311" s="898"/>
      <c r="BA311" s="898"/>
      <c r="BB311" s="898"/>
      <c r="BC311" s="898"/>
      <c r="BD311" s="898"/>
      <c r="BE311" s="898"/>
      <c r="BF311" s="898"/>
      <c r="BG311" s="898"/>
      <c r="BH311" s="898"/>
      <c r="BI311" s="898"/>
      <c r="BJ311" s="898"/>
      <c r="BK311" s="898"/>
      <c r="BL311" s="898"/>
      <c r="BM311" s="898"/>
      <c r="BN311" s="898"/>
      <c r="BO311" s="898"/>
      <c r="BP311" s="898"/>
      <c r="BQ311" s="19">
        <f t="shared" ca="1" si="31"/>
        <v>0</v>
      </c>
      <c r="BR311" s="27"/>
    </row>
    <row r="312" spans="1:74" ht="13.8" hidden="1" customHeight="1" x14ac:dyDescent="0.25">
      <c r="A312" s="544">
        <f ca="1">SUBTOTAL(9,$BQ$9:BQ312)</f>
        <v>112</v>
      </c>
      <c r="B312" s="545" t="s">
        <v>1453</v>
      </c>
      <c r="C312" s="896" t="str">
        <f ca="1">IF(Z312&lt;&gt;0,C307,"")</f>
        <v/>
      </c>
      <c r="D312" s="896"/>
      <c r="E312" s="896"/>
      <c r="F312" s="896"/>
      <c r="G312" s="896"/>
      <c r="H312" s="896"/>
      <c r="I312" s="896"/>
      <c r="J312" s="896"/>
      <c r="K312" s="896"/>
      <c r="L312" s="896"/>
      <c r="M312" s="896"/>
      <c r="N312" s="896"/>
      <c r="O312" s="896"/>
      <c r="P312" s="896"/>
      <c r="Q312" s="896"/>
      <c r="R312" s="896"/>
      <c r="S312" s="896"/>
      <c r="T312" s="896"/>
      <c r="U312" s="896"/>
      <c r="V312" s="896"/>
      <c r="W312" s="896"/>
      <c r="X312" s="896"/>
      <c r="Y312" s="896"/>
      <c r="Z312" s="896">
        <f ca="1">IFERROR(IF(SEARCH("ГНБ",B305,1)=0,0,1),0)</f>
        <v>0</v>
      </c>
      <c r="AA312" s="896"/>
      <c r="AB312" s="896"/>
      <c r="AC312" s="896"/>
      <c r="AD312" s="896"/>
      <c r="AE312" s="896"/>
      <c r="AF312" s="896"/>
      <c r="AG312" s="896"/>
      <c r="AH312" s="896"/>
      <c r="AI312" s="896"/>
      <c r="AJ312" s="896"/>
      <c r="AK312" s="896"/>
      <c r="AL312" s="896"/>
      <c r="AM312" s="896"/>
      <c r="AN312" s="896"/>
      <c r="AO312" s="896"/>
      <c r="AP312" s="896"/>
      <c r="AQ312" s="898"/>
      <c r="AR312" s="898"/>
      <c r="AS312" s="898"/>
      <c r="AT312" s="898"/>
      <c r="AU312" s="898"/>
      <c r="AV312" s="898"/>
      <c r="AW312" s="898"/>
      <c r="AX312" s="898"/>
      <c r="AY312" s="898"/>
      <c r="AZ312" s="898"/>
      <c r="BA312" s="898"/>
      <c r="BB312" s="898"/>
      <c r="BC312" s="898"/>
      <c r="BD312" s="898"/>
      <c r="BE312" s="898"/>
      <c r="BF312" s="898"/>
      <c r="BG312" s="898"/>
      <c r="BH312" s="898"/>
      <c r="BI312" s="898"/>
      <c r="BJ312" s="898"/>
      <c r="BK312" s="898"/>
      <c r="BL312" s="898"/>
      <c r="BM312" s="898"/>
      <c r="BN312" s="898"/>
      <c r="BO312" s="898"/>
      <c r="BP312" s="898"/>
      <c r="BQ312" s="19">
        <f t="shared" ca="1" si="31"/>
        <v>0</v>
      </c>
      <c r="BR312" s="27"/>
    </row>
    <row r="313" spans="1:74" ht="13.8" hidden="1" customHeight="1" x14ac:dyDescent="0.25">
      <c r="A313" s="544">
        <f ca="1">SUBTOTAL(9,$BQ$9:BQ313)</f>
        <v>112</v>
      </c>
      <c r="B313" s="545" t="s">
        <v>1454</v>
      </c>
      <c r="C313" s="896" t="str">
        <f ca="1">IF(Z313&lt;&gt;0,C307,"")</f>
        <v/>
      </c>
      <c r="D313" s="896"/>
      <c r="E313" s="896"/>
      <c r="F313" s="896"/>
      <c r="G313" s="896"/>
      <c r="H313" s="896"/>
      <c r="I313" s="896"/>
      <c r="J313" s="896"/>
      <c r="K313" s="896"/>
      <c r="L313" s="896"/>
      <c r="M313" s="896"/>
      <c r="N313" s="896"/>
      <c r="O313" s="896"/>
      <c r="P313" s="896"/>
      <c r="Q313" s="896"/>
      <c r="R313" s="896"/>
      <c r="S313" s="896"/>
      <c r="T313" s="896"/>
      <c r="U313" s="896"/>
      <c r="V313" s="896"/>
      <c r="W313" s="896"/>
      <c r="X313" s="896"/>
      <c r="Y313" s="896"/>
      <c r="Z313" s="896">
        <f ca="1">IFERROR(IF(SEARCH("ГНБ",B305,1)=0,0,1),0)</f>
        <v>0</v>
      </c>
      <c r="AA313" s="896"/>
      <c r="AB313" s="896"/>
      <c r="AC313" s="896"/>
      <c r="AD313" s="896"/>
      <c r="AE313" s="896"/>
      <c r="AF313" s="896"/>
      <c r="AG313" s="896"/>
      <c r="AH313" s="896"/>
      <c r="AI313" s="896"/>
      <c r="AJ313" s="896"/>
      <c r="AK313" s="896"/>
      <c r="AL313" s="896"/>
      <c r="AM313" s="896"/>
      <c r="AN313" s="896"/>
      <c r="AO313" s="896"/>
      <c r="AP313" s="896"/>
      <c r="AQ313" s="898"/>
      <c r="AR313" s="898"/>
      <c r="AS313" s="898"/>
      <c r="AT313" s="898"/>
      <c r="AU313" s="898"/>
      <c r="AV313" s="898"/>
      <c r="AW313" s="898"/>
      <c r="AX313" s="898"/>
      <c r="AY313" s="898"/>
      <c r="AZ313" s="898"/>
      <c r="BA313" s="898"/>
      <c r="BB313" s="898"/>
      <c r="BC313" s="898"/>
      <c r="BD313" s="898"/>
      <c r="BE313" s="898"/>
      <c r="BF313" s="898"/>
      <c r="BG313" s="898"/>
      <c r="BH313" s="898"/>
      <c r="BI313" s="898"/>
      <c r="BJ313" s="898"/>
      <c r="BK313" s="898"/>
      <c r="BL313" s="898"/>
      <c r="BM313" s="898"/>
      <c r="BN313" s="898"/>
      <c r="BO313" s="898"/>
      <c r="BP313" s="898"/>
      <c r="BQ313" s="19">
        <f t="shared" ca="1" si="31"/>
        <v>0</v>
      </c>
      <c r="BR313" s="27"/>
    </row>
    <row r="314" spans="1:74" ht="13.8" hidden="1" customHeight="1" x14ac:dyDescent="0.25">
      <c r="A314" s="544">
        <f ca="1">SUBTOTAL(9,$BQ$9:BQ314)</f>
        <v>112</v>
      </c>
      <c r="B314" s="545" t="s">
        <v>1455</v>
      </c>
      <c r="C314" s="896" t="str">
        <f ca="1">IF(Z314&lt;&gt;0,C307,"")</f>
        <v/>
      </c>
      <c r="D314" s="896"/>
      <c r="E314" s="896"/>
      <c r="F314" s="896"/>
      <c r="G314" s="896"/>
      <c r="H314" s="896"/>
      <c r="I314" s="896"/>
      <c r="J314" s="896"/>
      <c r="K314" s="896"/>
      <c r="L314" s="896"/>
      <c r="M314" s="896"/>
      <c r="N314" s="896"/>
      <c r="O314" s="896"/>
      <c r="P314" s="896"/>
      <c r="Q314" s="896"/>
      <c r="R314" s="896"/>
      <c r="S314" s="896"/>
      <c r="T314" s="896"/>
      <c r="U314" s="896"/>
      <c r="V314" s="896"/>
      <c r="W314" s="896"/>
      <c r="X314" s="896"/>
      <c r="Y314" s="896"/>
      <c r="Z314" s="896">
        <f ca="1">IFERROR(IF(SEARCH("ГНБ",B305,1)=0,0,1),0)</f>
        <v>0</v>
      </c>
      <c r="AA314" s="896"/>
      <c r="AB314" s="896"/>
      <c r="AC314" s="896"/>
      <c r="AD314" s="896"/>
      <c r="AE314" s="896"/>
      <c r="AF314" s="896"/>
      <c r="AG314" s="896"/>
      <c r="AH314" s="896"/>
      <c r="AI314" s="896"/>
      <c r="AJ314" s="896"/>
      <c r="AK314" s="896"/>
      <c r="AL314" s="896"/>
      <c r="AM314" s="896"/>
      <c r="AN314" s="896"/>
      <c r="AO314" s="896"/>
      <c r="AP314" s="896"/>
      <c r="AQ314" s="898"/>
      <c r="AR314" s="898"/>
      <c r="AS314" s="898"/>
      <c r="AT314" s="898"/>
      <c r="AU314" s="898"/>
      <c r="AV314" s="898"/>
      <c r="AW314" s="898"/>
      <c r="AX314" s="898"/>
      <c r="AY314" s="898"/>
      <c r="AZ314" s="898"/>
      <c r="BA314" s="898"/>
      <c r="BB314" s="898"/>
      <c r="BC314" s="898"/>
      <c r="BD314" s="898"/>
      <c r="BE314" s="898"/>
      <c r="BF314" s="898"/>
      <c r="BG314" s="898"/>
      <c r="BH314" s="898"/>
      <c r="BI314" s="898"/>
      <c r="BJ314" s="898"/>
      <c r="BK314" s="898"/>
      <c r="BL314" s="898"/>
      <c r="BM314" s="898"/>
      <c r="BN314" s="898"/>
      <c r="BO314" s="898"/>
      <c r="BP314" s="898"/>
      <c r="BQ314" s="19">
        <f t="shared" ca="1" si="31"/>
        <v>0</v>
      </c>
      <c r="BR314" s="27"/>
    </row>
    <row r="315" spans="1:74" ht="13.8" hidden="1" customHeight="1" x14ac:dyDescent="0.25">
      <c r="A315" s="544">
        <f ca="1">SUBTOTAL(9,$BQ$9:BQ315)</f>
        <v>112</v>
      </c>
      <c r="B315" s="545" t="s">
        <v>1456</v>
      </c>
      <c r="C315" s="896" t="str">
        <f ca="1">IF(Z315&lt;&gt;0,C307,"")</f>
        <v/>
      </c>
      <c r="D315" s="896"/>
      <c r="E315" s="896"/>
      <c r="F315" s="896"/>
      <c r="G315" s="896"/>
      <c r="H315" s="896"/>
      <c r="I315" s="896"/>
      <c r="J315" s="896"/>
      <c r="K315" s="896"/>
      <c r="L315" s="896"/>
      <c r="M315" s="896"/>
      <c r="N315" s="896"/>
      <c r="O315" s="896"/>
      <c r="P315" s="896"/>
      <c r="Q315" s="896"/>
      <c r="R315" s="896"/>
      <c r="S315" s="896"/>
      <c r="T315" s="896"/>
      <c r="U315" s="896"/>
      <c r="V315" s="896"/>
      <c r="W315" s="896"/>
      <c r="X315" s="896"/>
      <c r="Y315" s="896"/>
      <c r="Z315" s="896">
        <f ca="1">IFERROR(IF(SEARCH("ГНБ",B305,1)=0,0,1),0)</f>
        <v>0</v>
      </c>
      <c r="AA315" s="896"/>
      <c r="AB315" s="896"/>
      <c r="AC315" s="896"/>
      <c r="AD315" s="896"/>
      <c r="AE315" s="896"/>
      <c r="AF315" s="896"/>
      <c r="AG315" s="896"/>
      <c r="AH315" s="896"/>
      <c r="AI315" s="896"/>
      <c r="AJ315" s="896"/>
      <c r="AK315" s="896"/>
      <c r="AL315" s="896"/>
      <c r="AM315" s="896"/>
      <c r="AN315" s="896"/>
      <c r="AO315" s="896"/>
      <c r="AP315" s="896"/>
      <c r="AQ315" s="898"/>
      <c r="AR315" s="898"/>
      <c r="AS315" s="898"/>
      <c r="AT315" s="898"/>
      <c r="AU315" s="898"/>
      <c r="AV315" s="898"/>
      <c r="AW315" s="898"/>
      <c r="AX315" s="898"/>
      <c r="AY315" s="898"/>
      <c r="AZ315" s="898"/>
      <c r="BA315" s="898"/>
      <c r="BB315" s="898"/>
      <c r="BC315" s="898"/>
      <c r="BD315" s="898"/>
      <c r="BE315" s="898"/>
      <c r="BF315" s="898"/>
      <c r="BG315" s="898"/>
      <c r="BH315" s="898"/>
      <c r="BI315" s="898"/>
      <c r="BJ315" s="898"/>
      <c r="BK315" s="898"/>
      <c r="BL315" s="898"/>
      <c r="BM315" s="898"/>
      <c r="BN315" s="898"/>
      <c r="BO315" s="898"/>
      <c r="BP315" s="898"/>
      <c r="BQ315" s="19">
        <f t="shared" ca="1" si="31"/>
        <v>0</v>
      </c>
      <c r="BR315" s="27"/>
    </row>
    <row r="316" spans="1:74" ht="13.8" hidden="1" customHeight="1" x14ac:dyDescent="0.25">
      <c r="A316" s="544">
        <f ca="1">SUBTOTAL(9,$BQ$9:BQ316)</f>
        <v>112</v>
      </c>
      <c r="B316" s="545" t="s">
        <v>1457</v>
      </c>
      <c r="C316" s="896" t="str">
        <f ca="1">IF(Z316&lt;&gt;0,C307,"")</f>
        <v/>
      </c>
      <c r="D316" s="896"/>
      <c r="E316" s="896"/>
      <c r="F316" s="896"/>
      <c r="G316" s="896"/>
      <c r="H316" s="896"/>
      <c r="I316" s="896"/>
      <c r="J316" s="896"/>
      <c r="K316" s="896"/>
      <c r="L316" s="896"/>
      <c r="M316" s="896"/>
      <c r="N316" s="896"/>
      <c r="O316" s="896"/>
      <c r="P316" s="896"/>
      <c r="Q316" s="896"/>
      <c r="R316" s="896"/>
      <c r="S316" s="896"/>
      <c r="T316" s="896"/>
      <c r="U316" s="896"/>
      <c r="V316" s="896"/>
      <c r="W316" s="896"/>
      <c r="X316" s="896"/>
      <c r="Y316" s="896"/>
      <c r="Z316" s="896">
        <f ca="1">IFERROR(IF(SEARCH("ГНБ",B305,1)=0,0,1),0)</f>
        <v>0</v>
      </c>
      <c r="AA316" s="896"/>
      <c r="AB316" s="896"/>
      <c r="AC316" s="896"/>
      <c r="AD316" s="896"/>
      <c r="AE316" s="896"/>
      <c r="AF316" s="896"/>
      <c r="AG316" s="896"/>
      <c r="AH316" s="896"/>
      <c r="AI316" s="896"/>
      <c r="AJ316" s="896"/>
      <c r="AK316" s="896"/>
      <c r="AL316" s="896"/>
      <c r="AM316" s="896"/>
      <c r="AN316" s="896"/>
      <c r="AO316" s="896"/>
      <c r="AP316" s="896"/>
      <c r="AQ316" s="898"/>
      <c r="AR316" s="898"/>
      <c r="AS316" s="898"/>
      <c r="AT316" s="898"/>
      <c r="AU316" s="898"/>
      <c r="AV316" s="898"/>
      <c r="AW316" s="898"/>
      <c r="AX316" s="898"/>
      <c r="AY316" s="898"/>
      <c r="AZ316" s="898"/>
      <c r="BA316" s="898"/>
      <c r="BB316" s="898"/>
      <c r="BC316" s="898"/>
      <c r="BD316" s="898"/>
      <c r="BE316" s="898"/>
      <c r="BF316" s="898"/>
      <c r="BG316" s="898"/>
      <c r="BH316" s="898"/>
      <c r="BI316" s="898"/>
      <c r="BJ316" s="898"/>
      <c r="BK316" s="898"/>
      <c r="BL316" s="898"/>
      <c r="BM316" s="898"/>
      <c r="BN316" s="898"/>
      <c r="BO316" s="898"/>
      <c r="BP316" s="898"/>
      <c r="BQ316" s="19">
        <f t="shared" ca="1" si="31"/>
        <v>0</v>
      </c>
      <c r="BR316" s="27"/>
    </row>
    <row r="317" spans="1:74" ht="13.8" hidden="1" customHeight="1" x14ac:dyDescent="0.25">
      <c r="A317" s="544">
        <f ca="1">SUBTOTAL(9,$BQ$9:BQ317)</f>
        <v>112</v>
      </c>
      <c r="B317" s="545" t="s">
        <v>1458</v>
      </c>
      <c r="C317" s="896" t="str">
        <f ca="1">IF(Z317&lt;&gt;0,C307,"")</f>
        <v/>
      </c>
      <c r="D317" s="896"/>
      <c r="E317" s="896"/>
      <c r="F317" s="896"/>
      <c r="G317" s="896"/>
      <c r="H317" s="896"/>
      <c r="I317" s="896"/>
      <c r="J317" s="896"/>
      <c r="K317" s="896"/>
      <c r="L317" s="896"/>
      <c r="M317" s="896"/>
      <c r="N317" s="896"/>
      <c r="O317" s="896"/>
      <c r="P317" s="896"/>
      <c r="Q317" s="896"/>
      <c r="R317" s="896"/>
      <c r="S317" s="896"/>
      <c r="T317" s="896"/>
      <c r="U317" s="896"/>
      <c r="V317" s="896"/>
      <c r="W317" s="896"/>
      <c r="X317" s="896"/>
      <c r="Y317" s="896"/>
      <c r="Z317" s="896">
        <f ca="1">IFERROR(IF(SEARCH("ГНБ",B305,1)=0,0,1),0)</f>
        <v>0</v>
      </c>
      <c r="AA317" s="896"/>
      <c r="AB317" s="896"/>
      <c r="AC317" s="896"/>
      <c r="AD317" s="896"/>
      <c r="AE317" s="896"/>
      <c r="AF317" s="896"/>
      <c r="AG317" s="896"/>
      <c r="AH317" s="896"/>
      <c r="AI317" s="896"/>
      <c r="AJ317" s="896"/>
      <c r="AK317" s="896"/>
      <c r="AL317" s="896"/>
      <c r="AM317" s="896"/>
      <c r="AN317" s="896"/>
      <c r="AO317" s="896"/>
      <c r="AP317" s="896"/>
      <c r="AQ317" s="898"/>
      <c r="AR317" s="898"/>
      <c r="AS317" s="898"/>
      <c r="AT317" s="898"/>
      <c r="AU317" s="898"/>
      <c r="AV317" s="898"/>
      <c r="AW317" s="898"/>
      <c r="AX317" s="898"/>
      <c r="AY317" s="898"/>
      <c r="AZ317" s="898"/>
      <c r="BA317" s="898"/>
      <c r="BB317" s="898"/>
      <c r="BC317" s="898"/>
      <c r="BD317" s="898"/>
      <c r="BE317" s="898"/>
      <c r="BF317" s="898"/>
      <c r="BG317" s="898"/>
      <c r="BH317" s="898"/>
      <c r="BI317" s="898"/>
      <c r="BJ317" s="898"/>
      <c r="BK317" s="898"/>
      <c r="BL317" s="898"/>
      <c r="BM317" s="898"/>
      <c r="BN317" s="898"/>
      <c r="BO317" s="898"/>
      <c r="BP317" s="898"/>
      <c r="BQ317" s="19">
        <f t="shared" ca="1" si="31"/>
        <v>0</v>
      </c>
      <c r="BR317" s="27"/>
    </row>
    <row r="318" spans="1:74" ht="26.4" hidden="1" customHeight="1" x14ac:dyDescent="0.25">
      <c r="A318" s="544">
        <f ca="1">SUBTOTAL(9,$BQ$9:BQ318)</f>
        <v>112</v>
      </c>
      <c r="B318" s="545" t="s">
        <v>1459</v>
      </c>
      <c r="C318" s="896" t="str">
        <f ca="1">IF(Z318&lt;&gt;0,C307,"")</f>
        <v/>
      </c>
      <c r="D318" s="896"/>
      <c r="E318" s="896"/>
      <c r="F318" s="896"/>
      <c r="G318" s="896"/>
      <c r="H318" s="896"/>
      <c r="I318" s="896"/>
      <c r="J318" s="896"/>
      <c r="K318" s="896"/>
      <c r="L318" s="896"/>
      <c r="M318" s="896"/>
      <c r="N318" s="896"/>
      <c r="O318" s="896"/>
      <c r="P318" s="896"/>
      <c r="Q318" s="896"/>
      <c r="R318" s="896"/>
      <c r="S318" s="896"/>
      <c r="T318" s="896"/>
      <c r="U318" s="896"/>
      <c r="V318" s="896"/>
      <c r="W318" s="896"/>
      <c r="X318" s="896"/>
      <c r="Y318" s="896"/>
      <c r="Z318" s="896">
        <f ca="1">IFERROR(IF(SEARCH("ГНБ",B305,1)=0,0,1),0)</f>
        <v>0</v>
      </c>
      <c r="AA318" s="896"/>
      <c r="AB318" s="896"/>
      <c r="AC318" s="896"/>
      <c r="AD318" s="896"/>
      <c r="AE318" s="896"/>
      <c r="AF318" s="896"/>
      <c r="AG318" s="896"/>
      <c r="AH318" s="896"/>
      <c r="AI318" s="896"/>
      <c r="AJ318" s="896"/>
      <c r="AK318" s="896"/>
      <c r="AL318" s="896"/>
      <c r="AM318" s="896"/>
      <c r="AN318" s="896"/>
      <c r="AO318" s="896"/>
      <c r="AP318" s="896"/>
      <c r="AQ318" s="898"/>
      <c r="AR318" s="898"/>
      <c r="AS318" s="898"/>
      <c r="AT318" s="898"/>
      <c r="AU318" s="898"/>
      <c r="AV318" s="898"/>
      <c r="AW318" s="898"/>
      <c r="AX318" s="898"/>
      <c r="AY318" s="898"/>
      <c r="AZ318" s="898"/>
      <c r="BA318" s="898"/>
      <c r="BB318" s="898"/>
      <c r="BC318" s="898"/>
      <c r="BD318" s="898"/>
      <c r="BE318" s="898"/>
      <c r="BF318" s="898"/>
      <c r="BG318" s="898"/>
      <c r="BH318" s="898"/>
      <c r="BI318" s="898"/>
      <c r="BJ318" s="898"/>
      <c r="BK318" s="898"/>
      <c r="BL318" s="898"/>
      <c r="BM318" s="898"/>
      <c r="BN318" s="898"/>
      <c r="BO318" s="898"/>
      <c r="BP318" s="898"/>
      <c r="BQ318" s="19">
        <f t="shared" ca="1" si="31"/>
        <v>0</v>
      </c>
      <c r="BR318" s="27"/>
    </row>
    <row r="319" spans="1:74" ht="26.4" hidden="1" customHeight="1" x14ac:dyDescent="0.25">
      <c r="A319" s="544">
        <f ca="1">SUBTOTAL(9,$BQ$9:BQ319)</f>
        <v>112</v>
      </c>
      <c r="B319" s="545" t="s">
        <v>1460</v>
      </c>
      <c r="C319" s="896" t="str">
        <f ca="1">IF(Z319&lt;&gt;0,C307,"")</f>
        <v/>
      </c>
      <c r="D319" s="896"/>
      <c r="E319" s="896"/>
      <c r="F319" s="896"/>
      <c r="G319" s="896"/>
      <c r="H319" s="896"/>
      <c r="I319" s="896"/>
      <c r="J319" s="896"/>
      <c r="K319" s="896"/>
      <c r="L319" s="896"/>
      <c r="M319" s="896"/>
      <c r="N319" s="896"/>
      <c r="O319" s="896"/>
      <c r="P319" s="896"/>
      <c r="Q319" s="896"/>
      <c r="R319" s="896"/>
      <c r="S319" s="896"/>
      <c r="T319" s="896"/>
      <c r="U319" s="896"/>
      <c r="V319" s="896"/>
      <c r="W319" s="896"/>
      <c r="X319" s="896"/>
      <c r="Y319" s="896"/>
      <c r="Z319" s="896">
        <f ca="1">IFERROR(IF(SEARCH("ГНБ",B305,1)=0,0,1),0)</f>
        <v>0</v>
      </c>
      <c r="AA319" s="896"/>
      <c r="AB319" s="896"/>
      <c r="AC319" s="896"/>
      <c r="AD319" s="896"/>
      <c r="AE319" s="896"/>
      <c r="AF319" s="896"/>
      <c r="AG319" s="896"/>
      <c r="AH319" s="896"/>
      <c r="AI319" s="896"/>
      <c r="AJ319" s="896"/>
      <c r="AK319" s="896"/>
      <c r="AL319" s="896"/>
      <c r="AM319" s="896"/>
      <c r="AN319" s="896"/>
      <c r="AO319" s="896"/>
      <c r="AP319" s="896"/>
      <c r="AQ319" s="898"/>
      <c r="AR319" s="898"/>
      <c r="AS319" s="898"/>
      <c r="AT319" s="898"/>
      <c r="AU319" s="898"/>
      <c r="AV319" s="898"/>
      <c r="AW319" s="898"/>
      <c r="AX319" s="898"/>
      <c r="AY319" s="898"/>
      <c r="AZ319" s="898"/>
      <c r="BA319" s="898"/>
      <c r="BB319" s="898"/>
      <c r="BC319" s="898"/>
      <c r="BD319" s="898"/>
      <c r="BE319" s="898"/>
      <c r="BF319" s="898"/>
      <c r="BG319" s="898"/>
      <c r="BH319" s="898"/>
      <c r="BI319" s="898"/>
      <c r="BJ319" s="898"/>
      <c r="BK319" s="898"/>
      <c r="BL319" s="898"/>
      <c r="BM319" s="898"/>
      <c r="BN319" s="898"/>
      <c r="BO319" s="898"/>
      <c r="BP319" s="898"/>
      <c r="BQ319" s="19">
        <f t="shared" ca="1" si="31"/>
        <v>0</v>
      </c>
      <c r="BR319" s="27"/>
    </row>
    <row r="320" spans="1:74" ht="39.6" x14ac:dyDescent="0.25">
      <c r="A320" s="544">
        <f ca="1">SUBTOTAL(9,$BQ$9:BQ320)</f>
        <v>113</v>
      </c>
      <c r="B320" s="545" t="str">
        <f ca="1">IF(BS320&lt;&gt;"",IF(MID(BS320,1,4)="АОСР",CONCATENATE("Акт освидетельствования скрытых работ '",VLOOKUP(BS320,'АКТЫ скрытых работ'!A:O,3,FALSE),"'"),CONCATENATE("Акт освидетельствования ответственных конструкций '",VLOOKUP(BS320,'АКТЫ скрытых работ'!A:O,3,FALSE),"'")),0)</f>
        <v>Акт освидетельствования скрытых работ 'Монтаж вертикальных электродов контура заземления'</v>
      </c>
      <c r="C320" s="896" t="str">
        <f ca="1">CONCATENATE("№",VLOOKUP(BS320,'АКТЫ скрытых работ'!A:O,2,FALSE))</f>
        <v>№2-КЗ_ОП</v>
      </c>
      <c r="D320" s="896"/>
      <c r="E320" s="896"/>
      <c r="F320" s="896"/>
      <c r="G320" s="896"/>
      <c r="H320" s="896"/>
      <c r="I320" s="896"/>
      <c r="J320" s="896"/>
      <c r="K320" s="896"/>
      <c r="L320" s="896"/>
      <c r="M320" s="896"/>
      <c r="N320" s="896"/>
      <c r="O320" s="896"/>
      <c r="P320" s="896"/>
      <c r="Q320" s="896"/>
      <c r="R320" s="896"/>
      <c r="S320" s="896"/>
      <c r="T320" s="896"/>
      <c r="U320" s="896"/>
      <c r="V320" s="896"/>
      <c r="W320" s="896"/>
      <c r="X320" s="896"/>
      <c r="Y320" s="896"/>
      <c r="Z320" s="896">
        <f ca="1">IF(BS320="АООК_",0,1)</f>
        <v>1</v>
      </c>
      <c r="AA320" s="896"/>
      <c r="AB320" s="896"/>
      <c r="AC320" s="896"/>
      <c r="AD320" s="896"/>
      <c r="AE320" s="896"/>
      <c r="AF320" s="896"/>
      <c r="AG320" s="896"/>
      <c r="AH320" s="896"/>
      <c r="AI320" s="896"/>
      <c r="AJ320" s="896"/>
      <c r="AK320" s="896"/>
      <c r="AL320" s="896"/>
      <c r="AM320" s="896"/>
      <c r="AN320" s="896"/>
      <c r="AO320" s="896"/>
      <c r="AP320" s="896"/>
      <c r="AQ320" s="898"/>
      <c r="AR320" s="898"/>
      <c r="AS320" s="898"/>
      <c r="AT320" s="898"/>
      <c r="AU320" s="898"/>
      <c r="AV320" s="898"/>
      <c r="AW320" s="898"/>
      <c r="AX320" s="898"/>
      <c r="AY320" s="898"/>
      <c r="AZ320" s="898"/>
      <c r="BA320" s="898"/>
      <c r="BB320" s="898"/>
      <c r="BC320" s="898"/>
      <c r="BD320" s="898"/>
      <c r="BE320" s="898"/>
      <c r="BF320" s="898"/>
      <c r="BG320" s="898"/>
      <c r="BH320" s="898"/>
      <c r="BI320" s="898"/>
      <c r="BJ320" s="898"/>
      <c r="BK320" s="898"/>
      <c r="BL320" s="898"/>
      <c r="BM320" s="898"/>
      <c r="BN320" s="898"/>
      <c r="BO320" s="898"/>
      <c r="BP320" s="898"/>
      <c r="BQ320" s="19">
        <f t="shared" ca="1" si="31"/>
        <v>1</v>
      </c>
      <c r="BR320" s="852"/>
      <c r="BS320" s="587" t="str">
        <f ca="1">IF(INDIRECT("'АКТЫ скрытых работ'!R"&amp;BU320&amp;"C1",0)=CONCATENATE("АОСР_",BT320),CONCATENATE("АОСР_",BT320),CONCATENATE("АООК_",BT320))</f>
        <v>АОСР_17</v>
      </c>
      <c r="BT320" s="587">
        <v>17</v>
      </c>
      <c r="BU320" s="588">
        <f>BT320+1</f>
        <v>18</v>
      </c>
    </row>
    <row r="321" spans="1:74" ht="26.4" x14ac:dyDescent="0.25">
      <c r="A321" s="544">
        <f ca="1">SUBTOTAL(9,$BQ$9:BQ321)</f>
        <v>114</v>
      </c>
      <c r="B321" s="547" t="str">
        <f ca="1">IF(IFERROR(SEARCH("; ",VLOOKUP(BS320,'АКТЫ скрытых работ'!A:O,11,FALSE),1),0)=0,VLOOKUP(BS320,'АКТЫ скрытых работ'!A:O,11,FALSE),LEFT(VLOOKUP(BS320,'АКТЫ скрытых работ'!A:O,11,FALSE),SEARCH(";",VLOOKUP(BS320,'АКТЫ скрытых работ'!A:O,11,FALSE))-1))</f>
        <v>Исполнительная схема №2.2 Монтаж вертикальных электродов (ВЛЗ-10кВ)</v>
      </c>
      <c r="C321" s="916" t="str">
        <f ca="1">IF(B321="Контрольно-исполнительная съемка","б/н",MID(B321,SEARCH("№",B321,1),SEARCH(" ",B321,SEARCH("№",B321,1))-SEARCH("№",B321,1)))</f>
        <v>№2.2</v>
      </c>
      <c r="D321" s="917"/>
      <c r="E321" s="917"/>
      <c r="F321" s="917"/>
      <c r="G321" s="917"/>
      <c r="H321" s="917"/>
      <c r="I321" s="917"/>
      <c r="J321" s="917"/>
      <c r="K321" s="917"/>
      <c r="L321" s="917"/>
      <c r="M321" s="917"/>
      <c r="N321" s="917"/>
      <c r="O321" s="917"/>
      <c r="P321" s="917"/>
      <c r="Q321" s="917"/>
      <c r="R321" s="917"/>
      <c r="S321" s="917"/>
      <c r="T321" s="917"/>
      <c r="U321" s="917"/>
      <c r="V321" s="917"/>
      <c r="W321" s="917"/>
      <c r="X321" s="917"/>
      <c r="Y321" s="918"/>
      <c r="Z321" s="896">
        <f ca="1">IFERROR(IF(OR(IFERROR(B321,0)=0,B321="-"),0,1),0)</f>
        <v>1</v>
      </c>
      <c r="AA321" s="896"/>
      <c r="AB321" s="896"/>
      <c r="AC321" s="896"/>
      <c r="AD321" s="896"/>
      <c r="AE321" s="896"/>
      <c r="AF321" s="896"/>
      <c r="AG321" s="896"/>
      <c r="AH321" s="896"/>
      <c r="AI321" s="896"/>
      <c r="AJ321" s="896"/>
      <c r="AK321" s="896"/>
      <c r="AL321" s="896"/>
      <c r="AM321" s="896"/>
      <c r="AN321" s="896"/>
      <c r="AO321" s="896"/>
      <c r="AP321" s="896"/>
      <c r="AQ321" s="898"/>
      <c r="AR321" s="898"/>
      <c r="AS321" s="898"/>
      <c r="AT321" s="898"/>
      <c r="AU321" s="898"/>
      <c r="AV321" s="898"/>
      <c r="AW321" s="898"/>
      <c r="AX321" s="898"/>
      <c r="AY321" s="898"/>
      <c r="AZ321" s="898"/>
      <c r="BA321" s="898"/>
      <c r="BB321" s="898"/>
      <c r="BC321" s="898"/>
      <c r="BD321" s="898"/>
      <c r="BE321" s="898"/>
      <c r="BF321" s="898"/>
      <c r="BG321" s="898"/>
      <c r="BH321" s="898"/>
      <c r="BI321" s="898"/>
      <c r="BJ321" s="898"/>
      <c r="BK321" s="898"/>
      <c r="BL321" s="898"/>
      <c r="BM321" s="898"/>
      <c r="BN321" s="898"/>
      <c r="BO321" s="898"/>
      <c r="BP321" s="898"/>
      <c r="BQ321" s="19">
        <f t="shared" ca="1" si="31"/>
        <v>1</v>
      </c>
      <c r="BR321" s="852"/>
    </row>
    <row r="322" spans="1:74" ht="25.5" customHeight="1" x14ac:dyDescent="0.25">
      <c r="A322" s="544">
        <f ca="1">SUBTOTAL(9,$BQ$9:BQ322)</f>
        <v>115</v>
      </c>
      <c r="B322" s="545" t="str">
        <f ca="1">IF(IFERROR(SEARCH(";",VLOOKUP(BS320,'АКТЫ скрытых работ'!A:O,11,FALSE),LEN(B321)+2),0)&lt;&gt;0,MID(VLOOKUP(BS320,'АКТЫ скрытых работ'!A:O,11,FALSE),LEN(B321)+3,SEARCH(";",VLOOKUP(BS320,'АКТЫ скрытых работ'!A:O,11,FALSE),LEN(B321)+3)-LEN(B321)-3),MID(VLOOKUP(BS320,'АКТЫ скрытых работ'!A:O,11,FALSE),LEN(B321)+3,LEN(VLOOKUP(BS320,'АКТЫ скрытых работ'!A:O,11,FALSE))))</f>
        <v>Исполнительная схема №3.2 Монтаж вертикальных электродов (ВЛИ-0,4кВ)</v>
      </c>
      <c r="C322" s="916" t="str">
        <f ca="1">IFERROR(IF(B322="Контрольно-исполнительная съемка","б/н",MID(B322,SEARCH("№",B322,1),SEARCH(" ",B322,SEARCH("№",B322,1))-SEARCH("№",B322,1))),"")</f>
        <v>№3.2</v>
      </c>
      <c r="D322" s="917"/>
      <c r="E322" s="917"/>
      <c r="F322" s="917"/>
      <c r="G322" s="917"/>
      <c r="H322" s="917"/>
      <c r="I322" s="917"/>
      <c r="J322" s="917"/>
      <c r="K322" s="917"/>
      <c r="L322" s="917"/>
      <c r="M322" s="917"/>
      <c r="N322" s="917"/>
      <c r="O322" s="917"/>
      <c r="P322" s="917"/>
      <c r="Q322" s="917"/>
      <c r="R322" s="917"/>
      <c r="S322" s="917"/>
      <c r="T322" s="917"/>
      <c r="U322" s="917"/>
      <c r="V322" s="917"/>
      <c r="W322" s="917"/>
      <c r="X322" s="917"/>
      <c r="Y322" s="918"/>
      <c r="Z322" s="896">
        <f ca="1">IFERROR(IF(OR(IFERROR(B322,0)=0,B322=""),0,1),0)</f>
        <v>1</v>
      </c>
      <c r="AA322" s="896"/>
      <c r="AB322" s="896"/>
      <c r="AC322" s="896"/>
      <c r="AD322" s="896"/>
      <c r="AE322" s="896"/>
      <c r="AF322" s="896"/>
      <c r="AG322" s="896"/>
      <c r="AH322" s="896"/>
      <c r="AI322" s="896"/>
      <c r="AJ322" s="896"/>
      <c r="AK322" s="896"/>
      <c r="AL322" s="896"/>
      <c r="AM322" s="896"/>
      <c r="AN322" s="896"/>
      <c r="AO322" s="896"/>
      <c r="AP322" s="896"/>
      <c r="AQ322" s="898"/>
      <c r="AR322" s="898"/>
      <c r="AS322" s="898"/>
      <c r="AT322" s="898"/>
      <c r="AU322" s="898"/>
      <c r="AV322" s="898"/>
      <c r="AW322" s="898"/>
      <c r="AX322" s="898"/>
      <c r="AY322" s="898"/>
      <c r="AZ322" s="898"/>
      <c r="BA322" s="898"/>
      <c r="BB322" s="898"/>
      <c r="BC322" s="898"/>
      <c r="BD322" s="898"/>
      <c r="BE322" s="898"/>
      <c r="BF322" s="898"/>
      <c r="BG322" s="898"/>
      <c r="BH322" s="898"/>
      <c r="BI322" s="898"/>
      <c r="BJ322" s="898"/>
      <c r="BK322" s="898"/>
      <c r="BL322" s="898"/>
      <c r="BM322" s="898"/>
      <c r="BN322" s="898"/>
      <c r="BO322" s="898"/>
      <c r="BP322" s="898"/>
      <c r="BQ322" s="19">
        <f t="shared" ca="1" si="31"/>
        <v>1</v>
      </c>
      <c r="BR322" s="852"/>
    </row>
    <row r="323" spans="1:74" ht="26.4" hidden="1" customHeight="1" x14ac:dyDescent="0.25">
      <c r="A323" s="544">
        <f ca="1">SUBTOTAL(9,$BQ$9:BQ323)</f>
        <v>115</v>
      </c>
      <c r="B323" s="545" t="str">
        <f ca="1">IF(IFERROR(SEARCH(";",VLOOKUP(BS320,'АКТЫ скрытых работ'!A:O,11,FALSE),SUM(LEN(B321),LEN(B322))+4),0)&lt;&gt;0,MID(VLOOKUP(BS320,'АКТЫ скрытых работ'!A:O,11,FALSE),SUM(LEN(B321),LEN(B322))+5,SEARCH(";",VLOOKUP(BS320,'АКТЫ скрытых работ'!A:O,11,FALSE),SUM(LEN(B321),LEN(B322))+4)-SUM(LEN(B321),LEN(B322))-5),MID(VLOOKUP(BS320,'АКТЫ скрытых работ'!A:O,11,FALSE),SUM(LEN(B321),LEN(B322))+5,LEN(VLOOKUP(BS320,'АКТЫ скрытых работ'!A:O,11,FALSE))))</f>
        <v/>
      </c>
      <c r="C323" s="916" t="e">
        <f t="shared" ref="C323:C324" ca="1" si="33">IF(B323="Контрольно-исполнительная съемка","б/н",MID(B323,SEARCH("№",B323,1),SEARCH(" ",B323,SEARCH("№",B323,1))-SEARCH("№",B323,1)))</f>
        <v>#VALUE!</v>
      </c>
      <c r="D323" s="917"/>
      <c r="E323" s="917"/>
      <c r="F323" s="917"/>
      <c r="G323" s="917"/>
      <c r="H323" s="917"/>
      <c r="I323" s="917"/>
      <c r="J323" s="917"/>
      <c r="K323" s="917"/>
      <c r="L323" s="917"/>
      <c r="M323" s="917"/>
      <c r="N323" s="917"/>
      <c r="O323" s="917"/>
      <c r="P323" s="917"/>
      <c r="Q323" s="917"/>
      <c r="R323" s="917"/>
      <c r="S323" s="917"/>
      <c r="T323" s="917"/>
      <c r="U323" s="917"/>
      <c r="V323" s="917"/>
      <c r="W323" s="917"/>
      <c r="X323" s="917"/>
      <c r="Y323" s="918"/>
      <c r="Z323" s="896">
        <f ca="1">IFERROR(IF(OR(IFERROR(B323,0)=0,B323=""),0,1),0)</f>
        <v>0</v>
      </c>
      <c r="AA323" s="896"/>
      <c r="AB323" s="896"/>
      <c r="AC323" s="896"/>
      <c r="AD323" s="896"/>
      <c r="AE323" s="896"/>
      <c r="AF323" s="896"/>
      <c r="AG323" s="896"/>
      <c r="AH323" s="896"/>
      <c r="AI323" s="896"/>
      <c r="AJ323" s="896"/>
      <c r="AK323" s="896"/>
      <c r="AL323" s="896"/>
      <c r="AM323" s="896"/>
      <c r="AN323" s="896"/>
      <c r="AO323" s="896"/>
      <c r="AP323" s="896"/>
      <c r="AQ323" s="898"/>
      <c r="AR323" s="898"/>
      <c r="AS323" s="898"/>
      <c r="AT323" s="898"/>
      <c r="AU323" s="898"/>
      <c r="AV323" s="898"/>
      <c r="AW323" s="898"/>
      <c r="AX323" s="898"/>
      <c r="AY323" s="898"/>
      <c r="AZ323" s="898"/>
      <c r="BA323" s="898"/>
      <c r="BB323" s="898"/>
      <c r="BC323" s="898"/>
      <c r="BD323" s="898"/>
      <c r="BE323" s="898"/>
      <c r="BF323" s="898"/>
      <c r="BG323" s="898"/>
      <c r="BH323" s="898"/>
      <c r="BI323" s="898"/>
      <c r="BJ323" s="898"/>
      <c r="BK323" s="898"/>
      <c r="BL323" s="898"/>
      <c r="BM323" s="898"/>
      <c r="BN323" s="898"/>
      <c r="BO323" s="898"/>
      <c r="BP323" s="898"/>
      <c r="BQ323" s="19">
        <f t="shared" ca="1" si="31"/>
        <v>0</v>
      </c>
      <c r="BR323" s="852"/>
      <c r="BV323" s="19" t="str">
        <f>MID(BV307,1,LEN(BV307))</f>
        <v/>
      </c>
    </row>
    <row r="324" spans="1:74" ht="26.4" hidden="1" customHeight="1" x14ac:dyDescent="0.25">
      <c r="A324" s="544">
        <f ca="1">SUBTOTAL(9,$BQ$9:BQ324)</f>
        <v>115</v>
      </c>
      <c r="B324" s="545" t="str">
        <f ca="1">IF(IFERROR(SEARCH(";",VLOOKUP(BS320,'АКТЫ скрытых работ'!A:O,11,FALSE),SUM(LEN(B321),LEN(B322),LEN(B323))+8),0)&lt;&gt;0,MID(VLOOKUP(BS320,'АКТЫ скрытых работ'!A:O,11,FALSE),SUM(LEN(B321),LEN(B322),LEN(B323))+4,SEARCH(";",VLOOKUP(BS320,'АКТЫ скрытых работ'!A:O,11,FALSE),SUM(LEN(B321),LEN(B322),LEN(B323))+4)-SUM(LEN(B321),LEN(B322),LEN(B323))-6),MID(VLOOKUP(BS320,'АКТЫ скрытых работ'!A:O,11,FALSE),SUM(LEN(B321),LEN(B322),LEN(B323))+7,LEN(VLOOKUP(BS320,'АКТЫ скрытых работ'!A:O,11,FALSE))))</f>
        <v/>
      </c>
      <c r="C324" s="916" t="e">
        <f t="shared" ca="1" si="33"/>
        <v>#VALUE!</v>
      </c>
      <c r="D324" s="917"/>
      <c r="E324" s="917"/>
      <c r="F324" s="917"/>
      <c r="G324" s="917"/>
      <c r="H324" s="917"/>
      <c r="I324" s="917"/>
      <c r="J324" s="917"/>
      <c r="K324" s="917"/>
      <c r="L324" s="917"/>
      <c r="M324" s="917"/>
      <c r="N324" s="917"/>
      <c r="O324" s="917"/>
      <c r="P324" s="917"/>
      <c r="Q324" s="917"/>
      <c r="R324" s="917"/>
      <c r="S324" s="917"/>
      <c r="T324" s="917"/>
      <c r="U324" s="917"/>
      <c r="V324" s="917"/>
      <c r="W324" s="917"/>
      <c r="X324" s="917"/>
      <c r="Y324" s="918"/>
      <c r="Z324" s="896">
        <f ca="1">IFERROR(IF(OR(IFERROR(B324,0)=0,B324=""),0,1),0)</f>
        <v>0</v>
      </c>
      <c r="AA324" s="896"/>
      <c r="AB324" s="896"/>
      <c r="AC324" s="896"/>
      <c r="AD324" s="896"/>
      <c r="AE324" s="896"/>
      <c r="AF324" s="896"/>
      <c r="AG324" s="896"/>
      <c r="AH324" s="896"/>
      <c r="AI324" s="896"/>
      <c r="AJ324" s="896"/>
      <c r="AK324" s="896"/>
      <c r="AL324" s="896"/>
      <c r="AM324" s="896"/>
      <c r="AN324" s="896"/>
      <c r="AO324" s="896"/>
      <c r="AP324" s="896"/>
      <c r="AQ324" s="898"/>
      <c r="AR324" s="898"/>
      <c r="AS324" s="898"/>
      <c r="AT324" s="898"/>
      <c r="AU324" s="898"/>
      <c r="AV324" s="898"/>
      <c r="AW324" s="898"/>
      <c r="AX324" s="898"/>
      <c r="AY324" s="898"/>
      <c r="AZ324" s="898"/>
      <c r="BA324" s="898"/>
      <c r="BB324" s="898"/>
      <c r="BC324" s="898"/>
      <c r="BD324" s="898"/>
      <c r="BE324" s="898"/>
      <c r="BF324" s="898"/>
      <c r="BG324" s="898"/>
      <c r="BH324" s="898"/>
      <c r="BI324" s="898"/>
      <c r="BJ324" s="898"/>
      <c r="BK324" s="898"/>
      <c r="BL324" s="898"/>
      <c r="BM324" s="898"/>
      <c r="BN324" s="898"/>
      <c r="BO324" s="898"/>
      <c r="BP324" s="898"/>
      <c r="BQ324" s="19">
        <f t="shared" ca="1" si="31"/>
        <v>0</v>
      </c>
      <c r="BR324" s="852"/>
    </row>
    <row r="325" spans="1:74" ht="52.8" x14ac:dyDescent="0.25">
      <c r="A325" s="544">
        <f ca="1">SUBTOTAL(9,$BQ$9:BQ325)</f>
        <v>116</v>
      </c>
      <c r="B325" s="545" t="str">
        <f ca="1">VLOOKUP(BS320,'АКТЫ скрытых работ'!A:O,14,FALSE)</f>
        <v>Сертификат качества №2023280106 от 07.02.2023; Электроды сварочные ОК-46, состав C 0,07-0,15%, Mn 0,9-1,2%, Si P ≤0,030%, S ≤0,030%, Ni ≤0,30%, Cr ≤0,20%, Mo ≤0,30%</v>
      </c>
      <c r="C325" s="896" t="str">
        <f ca="1">IF(B325&lt;&gt;"-","б/н","")</f>
        <v>б/н</v>
      </c>
      <c r="D325" s="896"/>
      <c r="E325" s="896"/>
      <c r="F325" s="896"/>
      <c r="G325" s="896"/>
      <c r="H325" s="896"/>
      <c r="I325" s="896"/>
      <c r="J325" s="896"/>
      <c r="K325" s="896"/>
      <c r="L325" s="896"/>
      <c r="M325" s="896"/>
      <c r="N325" s="896"/>
      <c r="O325" s="896"/>
      <c r="P325" s="896"/>
      <c r="Q325" s="896"/>
      <c r="R325" s="896"/>
      <c r="S325" s="896"/>
      <c r="T325" s="896"/>
      <c r="U325" s="896"/>
      <c r="V325" s="896"/>
      <c r="W325" s="896"/>
      <c r="X325" s="896"/>
      <c r="Y325" s="896"/>
      <c r="Z325" s="896" t="str">
        <f ca="1">IFERROR(IF(OR(IFERROR(B325,0)=0,B325="-"),0,"1 компл"),0)</f>
        <v>1 компл</v>
      </c>
      <c r="AA325" s="896"/>
      <c r="AB325" s="896"/>
      <c r="AC325" s="896"/>
      <c r="AD325" s="896"/>
      <c r="AE325" s="896"/>
      <c r="AF325" s="896"/>
      <c r="AG325" s="896"/>
      <c r="AH325" s="896"/>
      <c r="AI325" s="896"/>
      <c r="AJ325" s="896"/>
      <c r="AK325" s="896"/>
      <c r="AL325" s="896"/>
      <c r="AM325" s="896"/>
      <c r="AN325" s="896"/>
      <c r="AO325" s="896"/>
      <c r="AP325" s="896"/>
      <c r="AQ325" s="898"/>
      <c r="AR325" s="898"/>
      <c r="AS325" s="898"/>
      <c r="AT325" s="898"/>
      <c r="AU325" s="898"/>
      <c r="AV325" s="898"/>
      <c r="AW325" s="898"/>
      <c r="AX325" s="898"/>
      <c r="AY325" s="898"/>
      <c r="AZ325" s="898"/>
      <c r="BA325" s="898"/>
      <c r="BB325" s="898"/>
      <c r="BC325" s="898"/>
      <c r="BD325" s="898"/>
      <c r="BE325" s="898"/>
      <c r="BF325" s="898"/>
      <c r="BG325" s="898"/>
      <c r="BH325" s="898"/>
      <c r="BI325" s="898"/>
      <c r="BJ325" s="898"/>
      <c r="BK325" s="898"/>
      <c r="BL325" s="898"/>
      <c r="BM325" s="898"/>
      <c r="BN325" s="898"/>
      <c r="BO325" s="898"/>
      <c r="BP325" s="898"/>
      <c r="BQ325" s="19">
        <f t="shared" ca="1" si="31"/>
        <v>1</v>
      </c>
      <c r="BR325" s="852"/>
    </row>
    <row r="326" spans="1:74" ht="13.8" hidden="1" customHeight="1" x14ac:dyDescent="0.25">
      <c r="A326" s="544">
        <f ca="1">SUBTOTAL(9,$BQ$9:BQ326)</f>
        <v>116</v>
      </c>
      <c r="B326" s="545" t="s">
        <v>1452</v>
      </c>
      <c r="C326" s="896" t="str">
        <f ca="1">IF(Z326&lt;&gt;0,C322,"")</f>
        <v/>
      </c>
      <c r="D326" s="896"/>
      <c r="E326" s="896"/>
      <c r="F326" s="896"/>
      <c r="G326" s="896"/>
      <c r="H326" s="896"/>
      <c r="I326" s="896"/>
      <c r="J326" s="896"/>
      <c r="K326" s="896"/>
      <c r="L326" s="896"/>
      <c r="M326" s="896"/>
      <c r="N326" s="896"/>
      <c r="O326" s="896"/>
      <c r="P326" s="896"/>
      <c r="Q326" s="896"/>
      <c r="R326" s="896"/>
      <c r="S326" s="896"/>
      <c r="T326" s="896"/>
      <c r="U326" s="896"/>
      <c r="V326" s="896"/>
      <c r="W326" s="896"/>
      <c r="X326" s="896"/>
      <c r="Y326" s="896"/>
      <c r="Z326" s="896">
        <f ca="1">IFERROR(IF(SEARCH("ГНБ",B320,1)=0,0,1),0)</f>
        <v>0</v>
      </c>
      <c r="AA326" s="896"/>
      <c r="AB326" s="896"/>
      <c r="AC326" s="896"/>
      <c r="AD326" s="896"/>
      <c r="AE326" s="896"/>
      <c r="AF326" s="896"/>
      <c r="AG326" s="896"/>
      <c r="AH326" s="896"/>
      <c r="AI326" s="896"/>
      <c r="AJ326" s="896"/>
      <c r="AK326" s="896"/>
      <c r="AL326" s="896"/>
      <c r="AM326" s="896"/>
      <c r="AN326" s="896"/>
      <c r="AO326" s="896"/>
      <c r="AP326" s="896"/>
      <c r="AQ326" s="898"/>
      <c r="AR326" s="898"/>
      <c r="AS326" s="898"/>
      <c r="AT326" s="898"/>
      <c r="AU326" s="898"/>
      <c r="AV326" s="898"/>
      <c r="AW326" s="898"/>
      <c r="AX326" s="898"/>
      <c r="AY326" s="898"/>
      <c r="AZ326" s="898"/>
      <c r="BA326" s="898"/>
      <c r="BB326" s="898"/>
      <c r="BC326" s="898"/>
      <c r="BD326" s="898"/>
      <c r="BE326" s="898"/>
      <c r="BF326" s="898"/>
      <c r="BG326" s="898"/>
      <c r="BH326" s="898"/>
      <c r="BI326" s="898"/>
      <c r="BJ326" s="898"/>
      <c r="BK326" s="898"/>
      <c r="BL326" s="898"/>
      <c r="BM326" s="898"/>
      <c r="BN326" s="898"/>
      <c r="BO326" s="898"/>
      <c r="BP326" s="898"/>
      <c r="BQ326" s="19">
        <f t="shared" ca="1" si="31"/>
        <v>0</v>
      </c>
      <c r="BR326" s="27"/>
    </row>
    <row r="327" spans="1:74" ht="13.8" hidden="1" customHeight="1" x14ac:dyDescent="0.25">
      <c r="A327" s="544">
        <f ca="1">SUBTOTAL(9,$BQ$9:BQ327)</f>
        <v>116</v>
      </c>
      <c r="B327" s="545" t="s">
        <v>1453</v>
      </c>
      <c r="C327" s="896" t="str">
        <f ca="1">IF(Z327&lt;&gt;0,C322,"")</f>
        <v/>
      </c>
      <c r="D327" s="896"/>
      <c r="E327" s="896"/>
      <c r="F327" s="896"/>
      <c r="G327" s="896"/>
      <c r="H327" s="896"/>
      <c r="I327" s="896"/>
      <c r="J327" s="896"/>
      <c r="K327" s="896"/>
      <c r="L327" s="896"/>
      <c r="M327" s="896"/>
      <c r="N327" s="896"/>
      <c r="O327" s="896"/>
      <c r="P327" s="896"/>
      <c r="Q327" s="896"/>
      <c r="R327" s="896"/>
      <c r="S327" s="896"/>
      <c r="T327" s="896"/>
      <c r="U327" s="896"/>
      <c r="V327" s="896"/>
      <c r="W327" s="896"/>
      <c r="X327" s="896"/>
      <c r="Y327" s="896"/>
      <c r="Z327" s="896">
        <f ca="1">IFERROR(IF(SEARCH("ГНБ",B320,1)=0,0,1),0)</f>
        <v>0</v>
      </c>
      <c r="AA327" s="896"/>
      <c r="AB327" s="896"/>
      <c r="AC327" s="896"/>
      <c r="AD327" s="896"/>
      <c r="AE327" s="896"/>
      <c r="AF327" s="896"/>
      <c r="AG327" s="896"/>
      <c r="AH327" s="896"/>
      <c r="AI327" s="896"/>
      <c r="AJ327" s="896"/>
      <c r="AK327" s="896"/>
      <c r="AL327" s="896"/>
      <c r="AM327" s="896"/>
      <c r="AN327" s="896"/>
      <c r="AO327" s="896"/>
      <c r="AP327" s="896"/>
      <c r="AQ327" s="898"/>
      <c r="AR327" s="898"/>
      <c r="AS327" s="898"/>
      <c r="AT327" s="898"/>
      <c r="AU327" s="898"/>
      <c r="AV327" s="898"/>
      <c r="AW327" s="898"/>
      <c r="AX327" s="898"/>
      <c r="AY327" s="898"/>
      <c r="AZ327" s="898"/>
      <c r="BA327" s="898"/>
      <c r="BB327" s="898"/>
      <c r="BC327" s="898"/>
      <c r="BD327" s="898"/>
      <c r="BE327" s="898"/>
      <c r="BF327" s="898"/>
      <c r="BG327" s="898"/>
      <c r="BH327" s="898"/>
      <c r="BI327" s="898"/>
      <c r="BJ327" s="898"/>
      <c r="BK327" s="898"/>
      <c r="BL327" s="898"/>
      <c r="BM327" s="898"/>
      <c r="BN327" s="898"/>
      <c r="BO327" s="898"/>
      <c r="BP327" s="898"/>
      <c r="BQ327" s="19">
        <f t="shared" ca="1" si="31"/>
        <v>0</v>
      </c>
      <c r="BR327" s="27"/>
    </row>
    <row r="328" spans="1:74" ht="13.8" hidden="1" customHeight="1" x14ac:dyDescent="0.25">
      <c r="A328" s="544">
        <f ca="1">SUBTOTAL(9,$BQ$9:BQ328)</f>
        <v>116</v>
      </c>
      <c r="B328" s="545" t="s">
        <v>1454</v>
      </c>
      <c r="C328" s="896" t="str">
        <f ca="1">IF(Z328&lt;&gt;0,C322,"")</f>
        <v/>
      </c>
      <c r="D328" s="896"/>
      <c r="E328" s="896"/>
      <c r="F328" s="896"/>
      <c r="G328" s="896"/>
      <c r="H328" s="896"/>
      <c r="I328" s="896"/>
      <c r="J328" s="896"/>
      <c r="K328" s="896"/>
      <c r="L328" s="896"/>
      <c r="M328" s="896"/>
      <c r="N328" s="896"/>
      <c r="O328" s="896"/>
      <c r="P328" s="896"/>
      <c r="Q328" s="896"/>
      <c r="R328" s="896"/>
      <c r="S328" s="896"/>
      <c r="T328" s="896"/>
      <c r="U328" s="896"/>
      <c r="V328" s="896"/>
      <c r="W328" s="896"/>
      <c r="X328" s="896"/>
      <c r="Y328" s="896"/>
      <c r="Z328" s="896">
        <f ca="1">IFERROR(IF(SEARCH("ГНБ",B320,1)=0,0,1),0)</f>
        <v>0</v>
      </c>
      <c r="AA328" s="896"/>
      <c r="AB328" s="896"/>
      <c r="AC328" s="896"/>
      <c r="AD328" s="896"/>
      <c r="AE328" s="896"/>
      <c r="AF328" s="896"/>
      <c r="AG328" s="896"/>
      <c r="AH328" s="896"/>
      <c r="AI328" s="896"/>
      <c r="AJ328" s="896"/>
      <c r="AK328" s="896"/>
      <c r="AL328" s="896"/>
      <c r="AM328" s="896"/>
      <c r="AN328" s="896"/>
      <c r="AO328" s="896"/>
      <c r="AP328" s="896"/>
      <c r="AQ328" s="898"/>
      <c r="AR328" s="898"/>
      <c r="AS328" s="898"/>
      <c r="AT328" s="898"/>
      <c r="AU328" s="898"/>
      <c r="AV328" s="898"/>
      <c r="AW328" s="898"/>
      <c r="AX328" s="898"/>
      <c r="AY328" s="898"/>
      <c r="AZ328" s="898"/>
      <c r="BA328" s="898"/>
      <c r="BB328" s="898"/>
      <c r="BC328" s="898"/>
      <c r="BD328" s="898"/>
      <c r="BE328" s="898"/>
      <c r="BF328" s="898"/>
      <c r="BG328" s="898"/>
      <c r="BH328" s="898"/>
      <c r="BI328" s="898"/>
      <c r="BJ328" s="898"/>
      <c r="BK328" s="898"/>
      <c r="BL328" s="898"/>
      <c r="BM328" s="898"/>
      <c r="BN328" s="898"/>
      <c r="BO328" s="898"/>
      <c r="BP328" s="898"/>
      <c r="BQ328" s="19">
        <f t="shared" ca="1" si="31"/>
        <v>0</v>
      </c>
      <c r="BR328" s="27"/>
    </row>
    <row r="329" spans="1:74" ht="13.8" hidden="1" customHeight="1" x14ac:dyDescent="0.25">
      <c r="A329" s="544">
        <f ca="1">SUBTOTAL(9,$BQ$9:BQ329)</f>
        <v>116</v>
      </c>
      <c r="B329" s="545" t="s">
        <v>1455</v>
      </c>
      <c r="C329" s="896" t="str">
        <f ca="1">IF(Z329&lt;&gt;0,C322,"")</f>
        <v/>
      </c>
      <c r="D329" s="896"/>
      <c r="E329" s="896"/>
      <c r="F329" s="896"/>
      <c r="G329" s="896"/>
      <c r="H329" s="896"/>
      <c r="I329" s="896"/>
      <c r="J329" s="896"/>
      <c r="K329" s="896"/>
      <c r="L329" s="896"/>
      <c r="M329" s="896"/>
      <c r="N329" s="896"/>
      <c r="O329" s="896"/>
      <c r="P329" s="896"/>
      <c r="Q329" s="896"/>
      <c r="R329" s="896"/>
      <c r="S329" s="896"/>
      <c r="T329" s="896"/>
      <c r="U329" s="896"/>
      <c r="V329" s="896"/>
      <c r="W329" s="896"/>
      <c r="X329" s="896"/>
      <c r="Y329" s="896"/>
      <c r="Z329" s="896">
        <f ca="1">IFERROR(IF(SEARCH("ГНБ",B320,1)=0,0,1),0)</f>
        <v>0</v>
      </c>
      <c r="AA329" s="896"/>
      <c r="AB329" s="896"/>
      <c r="AC329" s="896"/>
      <c r="AD329" s="896"/>
      <c r="AE329" s="896"/>
      <c r="AF329" s="896"/>
      <c r="AG329" s="896"/>
      <c r="AH329" s="896"/>
      <c r="AI329" s="896"/>
      <c r="AJ329" s="896"/>
      <c r="AK329" s="896"/>
      <c r="AL329" s="896"/>
      <c r="AM329" s="896"/>
      <c r="AN329" s="896"/>
      <c r="AO329" s="896"/>
      <c r="AP329" s="896"/>
      <c r="AQ329" s="898"/>
      <c r="AR329" s="898"/>
      <c r="AS329" s="898"/>
      <c r="AT329" s="898"/>
      <c r="AU329" s="898"/>
      <c r="AV329" s="898"/>
      <c r="AW329" s="898"/>
      <c r="AX329" s="898"/>
      <c r="AY329" s="898"/>
      <c r="AZ329" s="898"/>
      <c r="BA329" s="898"/>
      <c r="BB329" s="898"/>
      <c r="BC329" s="898"/>
      <c r="BD329" s="898"/>
      <c r="BE329" s="898"/>
      <c r="BF329" s="898"/>
      <c r="BG329" s="898"/>
      <c r="BH329" s="898"/>
      <c r="BI329" s="898"/>
      <c r="BJ329" s="898"/>
      <c r="BK329" s="898"/>
      <c r="BL329" s="898"/>
      <c r="BM329" s="898"/>
      <c r="BN329" s="898"/>
      <c r="BO329" s="898"/>
      <c r="BP329" s="898"/>
      <c r="BQ329" s="19">
        <f t="shared" ca="1" si="31"/>
        <v>0</v>
      </c>
      <c r="BR329" s="27"/>
    </row>
    <row r="330" spans="1:74" ht="13.8" hidden="1" customHeight="1" x14ac:dyDescent="0.25">
      <c r="A330" s="544">
        <f ca="1">SUBTOTAL(9,$BQ$9:BQ330)</f>
        <v>116</v>
      </c>
      <c r="B330" s="545" t="s">
        <v>1456</v>
      </c>
      <c r="C330" s="896" t="str">
        <f ca="1">IF(Z330&lt;&gt;0,C322,"")</f>
        <v/>
      </c>
      <c r="D330" s="896"/>
      <c r="E330" s="896"/>
      <c r="F330" s="896"/>
      <c r="G330" s="896"/>
      <c r="H330" s="896"/>
      <c r="I330" s="896"/>
      <c r="J330" s="896"/>
      <c r="K330" s="896"/>
      <c r="L330" s="896"/>
      <c r="M330" s="896"/>
      <c r="N330" s="896"/>
      <c r="O330" s="896"/>
      <c r="P330" s="896"/>
      <c r="Q330" s="896"/>
      <c r="R330" s="896"/>
      <c r="S330" s="896"/>
      <c r="T330" s="896"/>
      <c r="U330" s="896"/>
      <c r="V330" s="896"/>
      <c r="W330" s="896"/>
      <c r="X330" s="896"/>
      <c r="Y330" s="896"/>
      <c r="Z330" s="896">
        <f ca="1">IFERROR(IF(SEARCH("ГНБ",B320,1)=0,0,1),0)</f>
        <v>0</v>
      </c>
      <c r="AA330" s="896"/>
      <c r="AB330" s="896"/>
      <c r="AC330" s="896"/>
      <c r="AD330" s="896"/>
      <c r="AE330" s="896"/>
      <c r="AF330" s="896"/>
      <c r="AG330" s="896"/>
      <c r="AH330" s="896"/>
      <c r="AI330" s="896"/>
      <c r="AJ330" s="896"/>
      <c r="AK330" s="896"/>
      <c r="AL330" s="896"/>
      <c r="AM330" s="896"/>
      <c r="AN330" s="896"/>
      <c r="AO330" s="896"/>
      <c r="AP330" s="896"/>
      <c r="AQ330" s="898"/>
      <c r="AR330" s="898"/>
      <c r="AS330" s="898"/>
      <c r="AT330" s="898"/>
      <c r="AU330" s="898"/>
      <c r="AV330" s="898"/>
      <c r="AW330" s="898"/>
      <c r="AX330" s="898"/>
      <c r="AY330" s="898"/>
      <c r="AZ330" s="898"/>
      <c r="BA330" s="898"/>
      <c r="BB330" s="898"/>
      <c r="BC330" s="898"/>
      <c r="BD330" s="898"/>
      <c r="BE330" s="898"/>
      <c r="BF330" s="898"/>
      <c r="BG330" s="898"/>
      <c r="BH330" s="898"/>
      <c r="BI330" s="898"/>
      <c r="BJ330" s="898"/>
      <c r="BK330" s="898"/>
      <c r="BL330" s="898"/>
      <c r="BM330" s="898"/>
      <c r="BN330" s="898"/>
      <c r="BO330" s="898"/>
      <c r="BP330" s="898"/>
      <c r="BQ330" s="19">
        <f t="shared" ca="1" si="31"/>
        <v>0</v>
      </c>
      <c r="BR330" s="27"/>
    </row>
    <row r="331" spans="1:74" ht="13.8" hidden="1" customHeight="1" x14ac:dyDescent="0.25">
      <c r="A331" s="544">
        <f ca="1">SUBTOTAL(9,$BQ$9:BQ331)</f>
        <v>116</v>
      </c>
      <c r="B331" s="545" t="s">
        <v>1457</v>
      </c>
      <c r="C331" s="896" t="str">
        <f ca="1">IF(Z331&lt;&gt;0,C322,"")</f>
        <v/>
      </c>
      <c r="D331" s="896"/>
      <c r="E331" s="896"/>
      <c r="F331" s="896"/>
      <c r="G331" s="896"/>
      <c r="H331" s="896"/>
      <c r="I331" s="896"/>
      <c r="J331" s="896"/>
      <c r="K331" s="896"/>
      <c r="L331" s="896"/>
      <c r="M331" s="896"/>
      <c r="N331" s="896"/>
      <c r="O331" s="896"/>
      <c r="P331" s="896"/>
      <c r="Q331" s="896"/>
      <c r="R331" s="896"/>
      <c r="S331" s="896"/>
      <c r="T331" s="896"/>
      <c r="U331" s="896"/>
      <c r="V331" s="896"/>
      <c r="W331" s="896"/>
      <c r="X331" s="896"/>
      <c r="Y331" s="896"/>
      <c r="Z331" s="896">
        <f ca="1">IFERROR(IF(SEARCH("ГНБ",B320,1)=0,0,1),0)</f>
        <v>0</v>
      </c>
      <c r="AA331" s="896"/>
      <c r="AB331" s="896"/>
      <c r="AC331" s="896"/>
      <c r="AD331" s="896"/>
      <c r="AE331" s="896"/>
      <c r="AF331" s="896"/>
      <c r="AG331" s="896"/>
      <c r="AH331" s="896"/>
      <c r="AI331" s="896"/>
      <c r="AJ331" s="896"/>
      <c r="AK331" s="896"/>
      <c r="AL331" s="896"/>
      <c r="AM331" s="896"/>
      <c r="AN331" s="896"/>
      <c r="AO331" s="896"/>
      <c r="AP331" s="896"/>
      <c r="AQ331" s="898"/>
      <c r="AR331" s="898"/>
      <c r="AS331" s="898"/>
      <c r="AT331" s="898"/>
      <c r="AU331" s="898"/>
      <c r="AV331" s="898"/>
      <c r="AW331" s="898"/>
      <c r="AX331" s="898"/>
      <c r="AY331" s="898"/>
      <c r="AZ331" s="898"/>
      <c r="BA331" s="898"/>
      <c r="BB331" s="898"/>
      <c r="BC331" s="898"/>
      <c r="BD331" s="898"/>
      <c r="BE331" s="898"/>
      <c r="BF331" s="898"/>
      <c r="BG331" s="898"/>
      <c r="BH331" s="898"/>
      <c r="BI331" s="898"/>
      <c r="BJ331" s="898"/>
      <c r="BK331" s="898"/>
      <c r="BL331" s="898"/>
      <c r="BM331" s="898"/>
      <c r="BN331" s="898"/>
      <c r="BO331" s="898"/>
      <c r="BP331" s="898"/>
      <c r="BQ331" s="19">
        <f t="shared" ca="1" si="31"/>
        <v>0</v>
      </c>
      <c r="BR331" s="27"/>
    </row>
    <row r="332" spans="1:74" ht="13.8" hidden="1" customHeight="1" x14ac:dyDescent="0.25">
      <c r="A332" s="544">
        <f ca="1">SUBTOTAL(9,$BQ$9:BQ332)</f>
        <v>116</v>
      </c>
      <c r="B332" s="545" t="s">
        <v>1458</v>
      </c>
      <c r="C332" s="896" t="str">
        <f ca="1">IF(Z332&lt;&gt;0,C322,"")</f>
        <v/>
      </c>
      <c r="D332" s="896"/>
      <c r="E332" s="896"/>
      <c r="F332" s="896"/>
      <c r="G332" s="896"/>
      <c r="H332" s="896"/>
      <c r="I332" s="896"/>
      <c r="J332" s="896"/>
      <c r="K332" s="896"/>
      <c r="L332" s="896"/>
      <c r="M332" s="896"/>
      <c r="N332" s="896"/>
      <c r="O332" s="896"/>
      <c r="P332" s="896"/>
      <c r="Q332" s="896"/>
      <c r="R332" s="896"/>
      <c r="S332" s="896"/>
      <c r="T332" s="896"/>
      <c r="U332" s="896"/>
      <c r="V332" s="896"/>
      <c r="W332" s="896"/>
      <c r="X332" s="896"/>
      <c r="Y332" s="896"/>
      <c r="Z332" s="896">
        <f ca="1">IFERROR(IF(SEARCH("ГНБ",B320,1)=0,0,1),0)</f>
        <v>0</v>
      </c>
      <c r="AA332" s="896"/>
      <c r="AB332" s="896"/>
      <c r="AC332" s="896"/>
      <c r="AD332" s="896"/>
      <c r="AE332" s="896"/>
      <c r="AF332" s="896"/>
      <c r="AG332" s="896"/>
      <c r="AH332" s="896"/>
      <c r="AI332" s="896"/>
      <c r="AJ332" s="896"/>
      <c r="AK332" s="896"/>
      <c r="AL332" s="896"/>
      <c r="AM332" s="896"/>
      <c r="AN332" s="896"/>
      <c r="AO332" s="896"/>
      <c r="AP332" s="896"/>
      <c r="AQ332" s="898"/>
      <c r="AR332" s="898"/>
      <c r="AS332" s="898"/>
      <c r="AT332" s="898"/>
      <c r="AU332" s="898"/>
      <c r="AV332" s="898"/>
      <c r="AW332" s="898"/>
      <c r="AX332" s="898"/>
      <c r="AY332" s="898"/>
      <c r="AZ332" s="898"/>
      <c r="BA332" s="898"/>
      <c r="BB332" s="898"/>
      <c r="BC332" s="898"/>
      <c r="BD332" s="898"/>
      <c r="BE332" s="898"/>
      <c r="BF332" s="898"/>
      <c r="BG332" s="898"/>
      <c r="BH332" s="898"/>
      <c r="BI332" s="898"/>
      <c r="BJ332" s="898"/>
      <c r="BK332" s="898"/>
      <c r="BL332" s="898"/>
      <c r="BM332" s="898"/>
      <c r="BN332" s="898"/>
      <c r="BO332" s="898"/>
      <c r="BP332" s="898"/>
      <c r="BQ332" s="19">
        <f t="shared" ca="1" si="31"/>
        <v>0</v>
      </c>
      <c r="BR332" s="27"/>
    </row>
    <row r="333" spans="1:74" ht="26.4" hidden="1" customHeight="1" x14ac:dyDescent="0.25">
      <c r="A333" s="544">
        <f ca="1">SUBTOTAL(9,$BQ$9:BQ333)</f>
        <v>116</v>
      </c>
      <c r="B333" s="545" t="s">
        <v>1459</v>
      </c>
      <c r="C333" s="896" t="str">
        <f ca="1">IF(Z333&lt;&gt;0,C322,"")</f>
        <v/>
      </c>
      <c r="D333" s="896"/>
      <c r="E333" s="896"/>
      <c r="F333" s="896"/>
      <c r="G333" s="896"/>
      <c r="H333" s="896"/>
      <c r="I333" s="896"/>
      <c r="J333" s="896"/>
      <c r="K333" s="896"/>
      <c r="L333" s="896"/>
      <c r="M333" s="896"/>
      <c r="N333" s="896"/>
      <c r="O333" s="896"/>
      <c r="P333" s="896"/>
      <c r="Q333" s="896"/>
      <c r="R333" s="896"/>
      <c r="S333" s="896"/>
      <c r="T333" s="896"/>
      <c r="U333" s="896"/>
      <c r="V333" s="896"/>
      <c r="W333" s="896"/>
      <c r="X333" s="896"/>
      <c r="Y333" s="896"/>
      <c r="Z333" s="896">
        <f ca="1">IFERROR(IF(SEARCH("ГНБ",B320,1)=0,0,1),0)</f>
        <v>0</v>
      </c>
      <c r="AA333" s="896"/>
      <c r="AB333" s="896"/>
      <c r="AC333" s="896"/>
      <c r="AD333" s="896"/>
      <c r="AE333" s="896"/>
      <c r="AF333" s="896"/>
      <c r="AG333" s="896"/>
      <c r="AH333" s="896"/>
      <c r="AI333" s="896"/>
      <c r="AJ333" s="896"/>
      <c r="AK333" s="896"/>
      <c r="AL333" s="896"/>
      <c r="AM333" s="896"/>
      <c r="AN333" s="896"/>
      <c r="AO333" s="896"/>
      <c r="AP333" s="896"/>
      <c r="AQ333" s="898"/>
      <c r="AR333" s="898"/>
      <c r="AS333" s="898"/>
      <c r="AT333" s="898"/>
      <c r="AU333" s="898"/>
      <c r="AV333" s="898"/>
      <c r="AW333" s="898"/>
      <c r="AX333" s="898"/>
      <c r="AY333" s="898"/>
      <c r="AZ333" s="898"/>
      <c r="BA333" s="898"/>
      <c r="BB333" s="898"/>
      <c r="BC333" s="898"/>
      <c r="BD333" s="898"/>
      <c r="BE333" s="898"/>
      <c r="BF333" s="898"/>
      <c r="BG333" s="898"/>
      <c r="BH333" s="898"/>
      <c r="BI333" s="898"/>
      <c r="BJ333" s="898"/>
      <c r="BK333" s="898"/>
      <c r="BL333" s="898"/>
      <c r="BM333" s="898"/>
      <c r="BN333" s="898"/>
      <c r="BO333" s="898"/>
      <c r="BP333" s="898"/>
      <c r="BQ333" s="19">
        <f t="shared" ca="1" si="31"/>
        <v>0</v>
      </c>
      <c r="BR333" s="27"/>
    </row>
    <row r="334" spans="1:74" ht="26.4" hidden="1" customHeight="1" x14ac:dyDescent="0.25">
      <c r="A334" s="544">
        <f ca="1">SUBTOTAL(9,$BQ$9:BQ334)</f>
        <v>116</v>
      </c>
      <c r="B334" s="545" t="s">
        <v>1460</v>
      </c>
      <c r="C334" s="896" t="str">
        <f ca="1">IF(Z334&lt;&gt;0,C322,"")</f>
        <v/>
      </c>
      <c r="D334" s="896"/>
      <c r="E334" s="896"/>
      <c r="F334" s="896"/>
      <c r="G334" s="896"/>
      <c r="H334" s="896"/>
      <c r="I334" s="896"/>
      <c r="J334" s="896"/>
      <c r="K334" s="896"/>
      <c r="L334" s="896"/>
      <c r="M334" s="896"/>
      <c r="N334" s="896"/>
      <c r="O334" s="896"/>
      <c r="P334" s="896"/>
      <c r="Q334" s="896"/>
      <c r="R334" s="896"/>
      <c r="S334" s="896"/>
      <c r="T334" s="896"/>
      <c r="U334" s="896"/>
      <c r="V334" s="896"/>
      <c r="W334" s="896"/>
      <c r="X334" s="896"/>
      <c r="Y334" s="896"/>
      <c r="Z334" s="896">
        <f ca="1">IFERROR(IF(SEARCH("ГНБ",B320,1)=0,0,1),0)</f>
        <v>0</v>
      </c>
      <c r="AA334" s="896"/>
      <c r="AB334" s="896"/>
      <c r="AC334" s="896"/>
      <c r="AD334" s="896"/>
      <c r="AE334" s="896"/>
      <c r="AF334" s="896"/>
      <c r="AG334" s="896"/>
      <c r="AH334" s="896"/>
      <c r="AI334" s="896"/>
      <c r="AJ334" s="896"/>
      <c r="AK334" s="896"/>
      <c r="AL334" s="896"/>
      <c r="AM334" s="896"/>
      <c r="AN334" s="896"/>
      <c r="AO334" s="896"/>
      <c r="AP334" s="896"/>
      <c r="AQ334" s="898"/>
      <c r="AR334" s="898"/>
      <c r="AS334" s="898"/>
      <c r="AT334" s="898"/>
      <c r="AU334" s="898"/>
      <c r="AV334" s="898"/>
      <c r="AW334" s="898"/>
      <c r="AX334" s="898"/>
      <c r="AY334" s="898"/>
      <c r="AZ334" s="898"/>
      <c r="BA334" s="898"/>
      <c r="BB334" s="898"/>
      <c r="BC334" s="898"/>
      <c r="BD334" s="898"/>
      <c r="BE334" s="898"/>
      <c r="BF334" s="898"/>
      <c r="BG334" s="898"/>
      <c r="BH334" s="898"/>
      <c r="BI334" s="898"/>
      <c r="BJ334" s="898"/>
      <c r="BK334" s="898"/>
      <c r="BL334" s="898"/>
      <c r="BM334" s="898"/>
      <c r="BN334" s="898"/>
      <c r="BO334" s="898"/>
      <c r="BP334" s="898"/>
      <c r="BQ334" s="19">
        <f t="shared" ca="1" si="31"/>
        <v>0</v>
      </c>
      <c r="BR334" s="27"/>
    </row>
    <row r="335" spans="1:74" ht="26.4" x14ac:dyDescent="0.25">
      <c r="A335" s="544">
        <f ca="1">SUBTOTAL(9,$BQ$9:BQ335)</f>
        <v>117</v>
      </c>
      <c r="B335" s="545" t="str">
        <f ca="1">IF(BS335&lt;&gt;"",IF(MID(BS335,1,4)="АОСР",CONCATENATE("Акт освидетельствования скрытых работ '",VLOOKUP(BS335,'АКТЫ скрытых работ'!A:O,3,FALSE),"'"),CONCATENATE("Акт освидетельствования ответственных конструкций '",VLOOKUP(BS335,'АКТЫ скрытых работ'!A:O,3,FALSE),"'")),0)</f>
        <v>Акт освидетельствования скрытых работ 'Монтаж горизонтального заземлителя'</v>
      </c>
      <c r="C335" s="896" t="str">
        <f ca="1">CONCATENATE("№",VLOOKUP(BS335,'АКТЫ скрытых работ'!A:O,2,FALSE))</f>
        <v>№3-КЗ_ОП</v>
      </c>
      <c r="D335" s="896"/>
      <c r="E335" s="896"/>
      <c r="F335" s="896"/>
      <c r="G335" s="896"/>
      <c r="H335" s="896"/>
      <c r="I335" s="896"/>
      <c r="J335" s="896"/>
      <c r="K335" s="896"/>
      <c r="L335" s="896"/>
      <c r="M335" s="896"/>
      <c r="N335" s="896"/>
      <c r="O335" s="896"/>
      <c r="P335" s="896"/>
      <c r="Q335" s="896"/>
      <c r="R335" s="896"/>
      <c r="S335" s="896"/>
      <c r="T335" s="896"/>
      <c r="U335" s="896"/>
      <c r="V335" s="896"/>
      <c r="W335" s="896"/>
      <c r="X335" s="896"/>
      <c r="Y335" s="896"/>
      <c r="Z335" s="896">
        <f ca="1">IF(BS335="АООК_",0,1)</f>
        <v>1</v>
      </c>
      <c r="AA335" s="896"/>
      <c r="AB335" s="896"/>
      <c r="AC335" s="896"/>
      <c r="AD335" s="896"/>
      <c r="AE335" s="896"/>
      <c r="AF335" s="896"/>
      <c r="AG335" s="896"/>
      <c r="AH335" s="896"/>
      <c r="AI335" s="896"/>
      <c r="AJ335" s="896"/>
      <c r="AK335" s="896"/>
      <c r="AL335" s="896"/>
      <c r="AM335" s="896"/>
      <c r="AN335" s="896"/>
      <c r="AO335" s="896"/>
      <c r="AP335" s="896"/>
      <c r="AQ335" s="898"/>
      <c r="AR335" s="898"/>
      <c r="AS335" s="898"/>
      <c r="AT335" s="898"/>
      <c r="AU335" s="898"/>
      <c r="AV335" s="898"/>
      <c r="AW335" s="898"/>
      <c r="AX335" s="898"/>
      <c r="AY335" s="898"/>
      <c r="AZ335" s="898"/>
      <c r="BA335" s="898"/>
      <c r="BB335" s="898"/>
      <c r="BC335" s="898"/>
      <c r="BD335" s="898"/>
      <c r="BE335" s="898"/>
      <c r="BF335" s="898"/>
      <c r="BG335" s="898"/>
      <c r="BH335" s="898"/>
      <c r="BI335" s="898"/>
      <c r="BJ335" s="898"/>
      <c r="BK335" s="898"/>
      <c r="BL335" s="898"/>
      <c r="BM335" s="898"/>
      <c r="BN335" s="898"/>
      <c r="BO335" s="898"/>
      <c r="BP335" s="898"/>
      <c r="BQ335" s="19">
        <f t="shared" ca="1" si="31"/>
        <v>1</v>
      </c>
      <c r="BR335" s="852"/>
      <c r="BS335" s="587" t="str">
        <f ca="1">IF(INDIRECT("'АКТЫ скрытых работ'!R"&amp;BU335&amp;"C1",0)=CONCATENATE("АОСР_",BT335),CONCATENATE("АОСР_",BT335),CONCATENATE("АООК_",BT335))</f>
        <v>АОСР_18</v>
      </c>
      <c r="BT335" s="587">
        <v>18</v>
      </c>
      <c r="BU335" s="588">
        <f>BT335+1</f>
        <v>19</v>
      </c>
    </row>
    <row r="336" spans="1:74" ht="26.4" x14ac:dyDescent="0.25">
      <c r="A336" s="544">
        <f ca="1">SUBTOTAL(9,$BQ$9:BQ336)</f>
        <v>118</v>
      </c>
      <c r="B336" s="547" t="str">
        <f ca="1">IF(IFERROR(SEARCH("; ",VLOOKUP(BS335,'АКТЫ скрытых работ'!A:O,11,FALSE),1),0)=0,VLOOKUP(BS335,'АКТЫ скрытых работ'!A:O,11,FALSE),LEFT(VLOOKUP(BS335,'АКТЫ скрытых работ'!A:O,11,FALSE),SEARCH(";",VLOOKUP(BS335,'АКТЫ скрытых работ'!A:O,11,FALSE))-1))</f>
        <v>Исполнительная схема №2.3 Монтаж горизонтального заземлителя (ВЛЗ-10кВ)</v>
      </c>
      <c r="C336" s="916" t="str">
        <f ca="1">IF(B336="Контрольно-исполнительная съемка","б/н",MID(B336,SEARCH("№",B336,1),SEARCH(" ",B336,SEARCH("№",B336,1))-SEARCH("№",B336,1)))</f>
        <v>№2.3</v>
      </c>
      <c r="D336" s="917"/>
      <c r="E336" s="917"/>
      <c r="F336" s="917"/>
      <c r="G336" s="917"/>
      <c r="H336" s="917"/>
      <c r="I336" s="917"/>
      <c r="J336" s="917"/>
      <c r="K336" s="917"/>
      <c r="L336" s="917"/>
      <c r="M336" s="917"/>
      <c r="N336" s="917"/>
      <c r="O336" s="917"/>
      <c r="P336" s="917"/>
      <c r="Q336" s="917"/>
      <c r="R336" s="917"/>
      <c r="S336" s="917"/>
      <c r="T336" s="917"/>
      <c r="U336" s="917"/>
      <c r="V336" s="917"/>
      <c r="W336" s="917"/>
      <c r="X336" s="917"/>
      <c r="Y336" s="918"/>
      <c r="Z336" s="896">
        <f ca="1">IFERROR(IF(OR(IFERROR(B336,0)=0,B336="-"),0,1),0)</f>
        <v>1</v>
      </c>
      <c r="AA336" s="896"/>
      <c r="AB336" s="896"/>
      <c r="AC336" s="896"/>
      <c r="AD336" s="896"/>
      <c r="AE336" s="896"/>
      <c r="AF336" s="896"/>
      <c r="AG336" s="896"/>
      <c r="AH336" s="896"/>
      <c r="AI336" s="896"/>
      <c r="AJ336" s="896"/>
      <c r="AK336" s="896"/>
      <c r="AL336" s="896"/>
      <c r="AM336" s="896"/>
      <c r="AN336" s="896"/>
      <c r="AO336" s="896"/>
      <c r="AP336" s="896"/>
      <c r="AQ336" s="898"/>
      <c r="AR336" s="898"/>
      <c r="AS336" s="898"/>
      <c r="AT336" s="898"/>
      <c r="AU336" s="898"/>
      <c r="AV336" s="898"/>
      <c r="AW336" s="898"/>
      <c r="AX336" s="898"/>
      <c r="AY336" s="898"/>
      <c r="AZ336" s="898"/>
      <c r="BA336" s="898"/>
      <c r="BB336" s="898"/>
      <c r="BC336" s="898"/>
      <c r="BD336" s="898"/>
      <c r="BE336" s="898"/>
      <c r="BF336" s="898"/>
      <c r="BG336" s="898"/>
      <c r="BH336" s="898"/>
      <c r="BI336" s="898"/>
      <c r="BJ336" s="898"/>
      <c r="BK336" s="898"/>
      <c r="BL336" s="898"/>
      <c r="BM336" s="898"/>
      <c r="BN336" s="898"/>
      <c r="BO336" s="898"/>
      <c r="BP336" s="898"/>
      <c r="BQ336" s="19">
        <f t="shared" ca="1" si="31"/>
        <v>1</v>
      </c>
      <c r="BR336" s="852"/>
    </row>
    <row r="337" spans="1:74" ht="25.5" customHeight="1" x14ac:dyDescent="0.25">
      <c r="A337" s="544">
        <f ca="1">SUBTOTAL(9,$BQ$9:BQ337)</f>
        <v>119</v>
      </c>
      <c r="B337" s="545" t="str">
        <f ca="1">IF(IFERROR(SEARCH(";",VLOOKUP(BS335,'АКТЫ скрытых работ'!A:O,11,FALSE),LEN(B336)+2),0)&lt;&gt;0,MID(VLOOKUP(BS335,'АКТЫ скрытых работ'!A:O,11,FALSE),LEN(B336)+3,SEARCH(";",VLOOKUP(BS335,'АКТЫ скрытых работ'!A:O,11,FALSE),LEN(B336)+3)-LEN(B336)-3),MID(VLOOKUP(BS335,'АКТЫ скрытых работ'!A:O,11,FALSE),LEN(B336)+3,LEN(VLOOKUP(BS335,'АКТЫ скрытых работ'!A:O,11,FALSE))))</f>
        <v>Исполнительная схема №3.3 Монтаж горизонтального заземлителя (ВЛИ-0,4кВ)</v>
      </c>
      <c r="C337" s="916" t="str">
        <f ca="1">IFERROR(IF(B337="Контрольно-исполнительная съемка","б/н",MID(B337,SEARCH("№",B337,1),SEARCH(" ",B337,SEARCH("№",B337,1))-SEARCH("№",B337,1))),"")</f>
        <v>№3.3</v>
      </c>
      <c r="D337" s="917"/>
      <c r="E337" s="917"/>
      <c r="F337" s="917"/>
      <c r="G337" s="917"/>
      <c r="H337" s="917"/>
      <c r="I337" s="917"/>
      <c r="J337" s="917"/>
      <c r="K337" s="917"/>
      <c r="L337" s="917"/>
      <c r="M337" s="917"/>
      <c r="N337" s="917"/>
      <c r="O337" s="917"/>
      <c r="P337" s="917"/>
      <c r="Q337" s="917"/>
      <c r="R337" s="917"/>
      <c r="S337" s="917"/>
      <c r="T337" s="917"/>
      <c r="U337" s="917"/>
      <c r="V337" s="917"/>
      <c r="W337" s="917"/>
      <c r="X337" s="917"/>
      <c r="Y337" s="918"/>
      <c r="Z337" s="896">
        <f ca="1">IFERROR(IF(OR(IFERROR(B337,0)=0,B337=""),0,1),0)</f>
        <v>1</v>
      </c>
      <c r="AA337" s="896"/>
      <c r="AB337" s="896"/>
      <c r="AC337" s="896"/>
      <c r="AD337" s="896"/>
      <c r="AE337" s="896"/>
      <c r="AF337" s="896"/>
      <c r="AG337" s="896"/>
      <c r="AH337" s="896"/>
      <c r="AI337" s="896"/>
      <c r="AJ337" s="896"/>
      <c r="AK337" s="896"/>
      <c r="AL337" s="896"/>
      <c r="AM337" s="896"/>
      <c r="AN337" s="896"/>
      <c r="AO337" s="896"/>
      <c r="AP337" s="896"/>
      <c r="AQ337" s="898"/>
      <c r="AR337" s="898"/>
      <c r="AS337" s="898"/>
      <c r="AT337" s="898"/>
      <c r="AU337" s="898"/>
      <c r="AV337" s="898"/>
      <c r="AW337" s="898"/>
      <c r="AX337" s="898"/>
      <c r="AY337" s="898"/>
      <c r="AZ337" s="898"/>
      <c r="BA337" s="898"/>
      <c r="BB337" s="898"/>
      <c r="BC337" s="898"/>
      <c r="BD337" s="898"/>
      <c r="BE337" s="898"/>
      <c r="BF337" s="898"/>
      <c r="BG337" s="898"/>
      <c r="BH337" s="898"/>
      <c r="BI337" s="898"/>
      <c r="BJ337" s="898"/>
      <c r="BK337" s="898"/>
      <c r="BL337" s="898"/>
      <c r="BM337" s="898"/>
      <c r="BN337" s="898"/>
      <c r="BO337" s="898"/>
      <c r="BP337" s="898"/>
      <c r="BQ337" s="19">
        <f t="shared" ca="1" si="31"/>
        <v>1</v>
      </c>
      <c r="BR337" s="852"/>
    </row>
    <row r="338" spans="1:74" ht="26.4" hidden="1" customHeight="1" x14ac:dyDescent="0.25">
      <c r="A338" s="544">
        <f ca="1">SUBTOTAL(9,$BQ$9:BQ338)</f>
        <v>119</v>
      </c>
      <c r="B338" s="545" t="str">
        <f ca="1">IF(IFERROR(SEARCH(";",VLOOKUP(BS335,'АКТЫ скрытых работ'!A:O,11,FALSE),SUM(LEN(B336),LEN(B337))+4),0)&lt;&gt;0,MID(VLOOKUP(BS335,'АКТЫ скрытых работ'!A:O,11,FALSE),SUM(LEN(B336),LEN(B337))+5,SEARCH(";",VLOOKUP(BS335,'АКТЫ скрытых работ'!A:O,11,FALSE),SUM(LEN(B336),LEN(B337))+4)-SUM(LEN(B336),LEN(B337))-5),MID(VLOOKUP(BS335,'АКТЫ скрытых работ'!A:O,11,FALSE),SUM(LEN(B336),LEN(B337))+5,LEN(VLOOKUP(BS335,'АКТЫ скрытых работ'!A:O,11,FALSE))))</f>
        <v/>
      </c>
      <c r="C338" s="916" t="e">
        <f t="shared" ref="C338:C339" ca="1" si="34">IF(B338="Контрольно-исполнительная съемка","б/н",MID(B338,SEARCH("№",B338,1),SEARCH(" ",B338,SEARCH("№",B338,1))-SEARCH("№",B338,1)))</f>
        <v>#VALUE!</v>
      </c>
      <c r="D338" s="917"/>
      <c r="E338" s="917"/>
      <c r="F338" s="917"/>
      <c r="G338" s="917"/>
      <c r="H338" s="917"/>
      <c r="I338" s="917"/>
      <c r="J338" s="917"/>
      <c r="K338" s="917"/>
      <c r="L338" s="917"/>
      <c r="M338" s="917"/>
      <c r="N338" s="917"/>
      <c r="O338" s="917"/>
      <c r="P338" s="917"/>
      <c r="Q338" s="917"/>
      <c r="R338" s="917"/>
      <c r="S338" s="917"/>
      <c r="T338" s="917"/>
      <c r="U338" s="917"/>
      <c r="V338" s="917"/>
      <c r="W338" s="917"/>
      <c r="X338" s="917"/>
      <c r="Y338" s="918"/>
      <c r="Z338" s="896">
        <f ca="1">IFERROR(IF(OR(IFERROR(B338,0)=0,B338=""),0,1),0)</f>
        <v>0</v>
      </c>
      <c r="AA338" s="896"/>
      <c r="AB338" s="896"/>
      <c r="AC338" s="896"/>
      <c r="AD338" s="896"/>
      <c r="AE338" s="896"/>
      <c r="AF338" s="896"/>
      <c r="AG338" s="896"/>
      <c r="AH338" s="896"/>
      <c r="AI338" s="896"/>
      <c r="AJ338" s="896"/>
      <c r="AK338" s="896"/>
      <c r="AL338" s="896"/>
      <c r="AM338" s="896"/>
      <c r="AN338" s="896"/>
      <c r="AO338" s="896"/>
      <c r="AP338" s="896"/>
      <c r="AQ338" s="898"/>
      <c r="AR338" s="898"/>
      <c r="AS338" s="898"/>
      <c r="AT338" s="898"/>
      <c r="AU338" s="898"/>
      <c r="AV338" s="898"/>
      <c r="AW338" s="898"/>
      <c r="AX338" s="898"/>
      <c r="AY338" s="898"/>
      <c r="AZ338" s="898"/>
      <c r="BA338" s="898"/>
      <c r="BB338" s="898"/>
      <c r="BC338" s="898"/>
      <c r="BD338" s="898"/>
      <c r="BE338" s="898"/>
      <c r="BF338" s="898"/>
      <c r="BG338" s="898"/>
      <c r="BH338" s="898"/>
      <c r="BI338" s="898"/>
      <c r="BJ338" s="898"/>
      <c r="BK338" s="898"/>
      <c r="BL338" s="898"/>
      <c r="BM338" s="898"/>
      <c r="BN338" s="898"/>
      <c r="BO338" s="898"/>
      <c r="BP338" s="898"/>
      <c r="BQ338" s="19">
        <f t="shared" ca="1" si="31"/>
        <v>0</v>
      </c>
      <c r="BR338" s="852"/>
      <c r="BV338" s="19" t="str">
        <f>MID(BV322,1,LEN(BV322))</f>
        <v/>
      </c>
    </row>
    <row r="339" spans="1:74" ht="26.4" hidden="1" customHeight="1" x14ac:dyDescent="0.25">
      <c r="A339" s="544">
        <f ca="1">SUBTOTAL(9,$BQ$9:BQ339)</f>
        <v>119</v>
      </c>
      <c r="B339" s="545" t="str">
        <f ca="1">IF(IFERROR(SEARCH(";",VLOOKUP(BS335,'АКТЫ скрытых работ'!A:O,11,FALSE),SUM(LEN(B336),LEN(B337),LEN(B338))+8),0)&lt;&gt;0,MID(VLOOKUP(BS335,'АКТЫ скрытых работ'!A:O,11,FALSE),SUM(LEN(B336),LEN(B337),LEN(B338))+4,SEARCH(";",VLOOKUP(BS335,'АКТЫ скрытых работ'!A:O,11,FALSE),SUM(LEN(B336),LEN(B337),LEN(B338))+4)-SUM(LEN(B336),LEN(B337),LEN(B338))-6),MID(VLOOKUP(BS335,'АКТЫ скрытых работ'!A:O,11,FALSE),SUM(LEN(B336),LEN(B337),LEN(B338))+7,LEN(VLOOKUP(BS335,'АКТЫ скрытых работ'!A:O,11,FALSE))))</f>
        <v/>
      </c>
      <c r="C339" s="916" t="e">
        <f t="shared" ca="1" si="34"/>
        <v>#VALUE!</v>
      </c>
      <c r="D339" s="917"/>
      <c r="E339" s="917"/>
      <c r="F339" s="917"/>
      <c r="G339" s="917"/>
      <c r="H339" s="917"/>
      <c r="I339" s="917"/>
      <c r="J339" s="917"/>
      <c r="K339" s="917"/>
      <c r="L339" s="917"/>
      <c r="M339" s="917"/>
      <c r="N339" s="917"/>
      <c r="O339" s="917"/>
      <c r="P339" s="917"/>
      <c r="Q339" s="917"/>
      <c r="R339" s="917"/>
      <c r="S339" s="917"/>
      <c r="T339" s="917"/>
      <c r="U339" s="917"/>
      <c r="V339" s="917"/>
      <c r="W339" s="917"/>
      <c r="X339" s="917"/>
      <c r="Y339" s="918"/>
      <c r="Z339" s="896">
        <f ca="1">IFERROR(IF(OR(IFERROR(B339,0)=0,B339=""),0,1),0)</f>
        <v>0</v>
      </c>
      <c r="AA339" s="896"/>
      <c r="AB339" s="896"/>
      <c r="AC339" s="896"/>
      <c r="AD339" s="896"/>
      <c r="AE339" s="896"/>
      <c r="AF339" s="896"/>
      <c r="AG339" s="896"/>
      <c r="AH339" s="896"/>
      <c r="AI339" s="896"/>
      <c r="AJ339" s="896"/>
      <c r="AK339" s="896"/>
      <c r="AL339" s="896"/>
      <c r="AM339" s="896"/>
      <c r="AN339" s="896"/>
      <c r="AO339" s="896"/>
      <c r="AP339" s="896"/>
      <c r="AQ339" s="898"/>
      <c r="AR339" s="898"/>
      <c r="AS339" s="898"/>
      <c r="AT339" s="898"/>
      <c r="AU339" s="898"/>
      <c r="AV339" s="898"/>
      <c r="AW339" s="898"/>
      <c r="AX339" s="898"/>
      <c r="AY339" s="898"/>
      <c r="AZ339" s="898"/>
      <c r="BA339" s="898"/>
      <c r="BB339" s="898"/>
      <c r="BC339" s="898"/>
      <c r="BD339" s="898"/>
      <c r="BE339" s="898"/>
      <c r="BF339" s="898"/>
      <c r="BG339" s="898"/>
      <c r="BH339" s="898"/>
      <c r="BI339" s="898"/>
      <c r="BJ339" s="898"/>
      <c r="BK339" s="898"/>
      <c r="BL339" s="898"/>
      <c r="BM339" s="898"/>
      <c r="BN339" s="898"/>
      <c r="BO339" s="898"/>
      <c r="BP339" s="898"/>
      <c r="BQ339" s="19">
        <f t="shared" ca="1" si="31"/>
        <v>0</v>
      </c>
      <c r="BR339" s="852"/>
    </row>
    <row r="340" spans="1:74" ht="52.8" x14ac:dyDescent="0.25">
      <c r="A340" s="544">
        <f ca="1">SUBTOTAL(9,$BQ$9:BQ340)</f>
        <v>120</v>
      </c>
      <c r="B340" s="545" t="str">
        <f ca="1">VLOOKUP(BS335,'АКТЫ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340" s="896" t="str">
        <f ca="1">IF(B340&lt;&gt;"-","б/н","")</f>
        <v>б/н</v>
      </c>
      <c r="D340" s="896"/>
      <c r="E340" s="896"/>
      <c r="F340" s="896"/>
      <c r="G340" s="896"/>
      <c r="H340" s="896"/>
      <c r="I340" s="896"/>
      <c r="J340" s="896"/>
      <c r="K340" s="896"/>
      <c r="L340" s="896"/>
      <c r="M340" s="896"/>
      <c r="N340" s="896"/>
      <c r="O340" s="896"/>
      <c r="P340" s="896"/>
      <c r="Q340" s="896"/>
      <c r="R340" s="896"/>
      <c r="S340" s="896"/>
      <c r="T340" s="896"/>
      <c r="U340" s="896"/>
      <c r="V340" s="896"/>
      <c r="W340" s="896"/>
      <c r="X340" s="896"/>
      <c r="Y340" s="896"/>
      <c r="Z340" s="896" t="str">
        <f ca="1">IFERROR(IF(OR(IFERROR(B340,0)=0,B340="-"),0,"1 компл"),0)</f>
        <v>1 компл</v>
      </c>
      <c r="AA340" s="896"/>
      <c r="AB340" s="896"/>
      <c r="AC340" s="896"/>
      <c r="AD340" s="896"/>
      <c r="AE340" s="896"/>
      <c r="AF340" s="896"/>
      <c r="AG340" s="896"/>
      <c r="AH340" s="896"/>
      <c r="AI340" s="896"/>
      <c r="AJ340" s="896"/>
      <c r="AK340" s="896"/>
      <c r="AL340" s="896"/>
      <c r="AM340" s="896"/>
      <c r="AN340" s="896"/>
      <c r="AO340" s="896"/>
      <c r="AP340" s="896"/>
      <c r="AQ340" s="898"/>
      <c r="AR340" s="898"/>
      <c r="AS340" s="898"/>
      <c r="AT340" s="898"/>
      <c r="AU340" s="898"/>
      <c r="AV340" s="898"/>
      <c r="AW340" s="898"/>
      <c r="AX340" s="898"/>
      <c r="AY340" s="898"/>
      <c r="AZ340" s="898"/>
      <c r="BA340" s="898"/>
      <c r="BB340" s="898"/>
      <c r="BC340" s="898"/>
      <c r="BD340" s="898"/>
      <c r="BE340" s="898"/>
      <c r="BF340" s="898"/>
      <c r="BG340" s="898"/>
      <c r="BH340" s="898"/>
      <c r="BI340" s="898"/>
      <c r="BJ340" s="898"/>
      <c r="BK340" s="898"/>
      <c r="BL340" s="898"/>
      <c r="BM340" s="898"/>
      <c r="BN340" s="898"/>
      <c r="BO340" s="898"/>
      <c r="BP340" s="898"/>
      <c r="BQ340" s="19">
        <f t="shared" ca="1" si="31"/>
        <v>1</v>
      </c>
      <c r="BR340" s="852"/>
    </row>
    <row r="341" spans="1:74" ht="13.8" hidden="1" customHeight="1" x14ac:dyDescent="0.25">
      <c r="A341" s="544">
        <f ca="1">SUBTOTAL(9,$BQ$9:BQ341)</f>
        <v>120</v>
      </c>
      <c r="B341" s="545" t="s">
        <v>1452</v>
      </c>
      <c r="C341" s="896" t="str">
        <f ca="1">IF(Z341&lt;&gt;0,C337,"")</f>
        <v/>
      </c>
      <c r="D341" s="896"/>
      <c r="E341" s="896"/>
      <c r="F341" s="896"/>
      <c r="G341" s="896"/>
      <c r="H341" s="896"/>
      <c r="I341" s="896"/>
      <c r="J341" s="896"/>
      <c r="K341" s="896"/>
      <c r="L341" s="896"/>
      <c r="M341" s="896"/>
      <c r="N341" s="896"/>
      <c r="O341" s="896"/>
      <c r="P341" s="896"/>
      <c r="Q341" s="896"/>
      <c r="R341" s="896"/>
      <c r="S341" s="896"/>
      <c r="T341" s="896"/>
      <c r="U341" s="896"/>
      <c r="V341" s="896"/>
      <c r="W341" s="896"/>
      <c r="X341" s="896"/>
      <c r="Y341" s="896"/>
      <c r="Z341" s="896">
        <f ca="1">IFERROR(IF(SEARCH("ГНБ",B335,1)=0,0,1),0)</f>
        <v>0</v>
      </c>
      <c r="AA341" s="896"/>
      <c r="AB341" s="896"/>
      <c r="AC341" s="896"/>
      <c r="AD341" s="896"/>
      <c r="AE341" s="896"/>
      <c r="AF341" s="896"/>
      <c r="AG341" s="896"/>
      <c r="AH341" s="896"/>
      <c r="AI341" s="896"/>
      <c r="AJ341" s="896"/>
      <c r="AK341" s="896"/>
      <c r="AL341" s="896"/>
      <c r="AM341" s="896"/>
      <c r="AN341" s="896"/>
      <c r="AO341" s="896"/>
      <c r="AP341" s="896"/>
      <c r="AQ341" s="898"/>
      <c r="AR341" s="898"/>
      <c r="AS341" s="898"/>
      <c r="AT341" s="898"/>
      <c r="AU341" s="898"/>
      <c r="AV341" s="898"/>
      <c r="AW341" s="898"/>
      <c r="AX341" s="898"/>
      <c r="AY341" s="898"/>
      <c r="AZ341" s="898"/>
      <c r="BA341" s="898"/>
      <c r="BB341" s="898"/>
      <c r="BC341" s="898"/>
      <c r="BD341" s="898"/>
      <c r="BE341" s="898"/>
      <c r="BF341" s="898"/>
      <c r="BG341" s="898"/>
      <c r="BH341" s="898"/>
      <c r="BI341" s="898"/>
      <c r="BJ341" s="898"/>
      <c r="BK341" s="898"/>
      <c r="BL341" s="898"/>
      <c r="BM341" s="898"/>
      <c r="BN341" s="898"/>
      <c r="BO341" s="898"/>
      <c r="BP341" s="898"/>
      <c r="BQ341" s="19">
        <f t="shared" ca="1" si="31"/>
        <v>0</v>
      </c>
      <c r="BR341" s="27"/>
    </row>
    <row r="342" spans="1:74" ht="13.8" hidden="1" customHeight="1" x14ac:dyDescent="0.25">
      <c r="A342" s="544">
        <f ca="1">SUBTOTAL(9,$BQ$9:BQ342)</f>
        <v>120</v>
      </c>
      <c r="B342" s="545" t="s">
        <v>1453</v>
      </c>
      <c r="C342" s="896" t="str">
        <f ca="1">IF(Z342&lt;&gt;0,C337,"")</f>
        <v/>
      </c>
      <c r="D342" s="896"/>
      <c r="E342" s="896"/>
      <c r="F342" s="896"/>
      <c r="G342" s="896"/>
      <c r="H342" s="896"/>
      <c r="I342" s="896"/>
      <c r="J342" s="896"/>
      <c r="K342" s="896"/>
      <c r="L342" s="896"/>
      <c r="M342" s="896"/>
      <c r="N342" s="896"/>
      <c r="O342" s="896"/>
      <c r="P342" s="896"/>
      <c r="Q342" s="896"/>
      <c r="R342" s="896"/>
      <c r="S342" s="896"/>
      <c r="T342" s="896"/>
      <c r="U342" s="896"/>
      <c r="V342" s="896"/>
      <c r="W342" s="896"/>
      <c r="X342" s="896"/>
      <c r="Y342" s="896"/>
      <c r="Z342" s="896">
        <f ca="1">IFERROR(IF(SEARCH("ГНБ",B335,1)=0,0,1),0)</f>
        <v>0</v>
      </c>
      <c r="AA342" s="896"/>
      <c r="AB342" s="896"/>
      <c r="AC342" s="896"/>
      <c r="AD342" s="896"/>
      <c r="AE342" s="896"/>
      <c r="AF342" s="896"/>
      <c r="AG342" s="896"/>
      <c r="AH342" s="896"/>
      <c r="AI342" s="896"/>
      <c r="AJ342" s="896"/>
      <c r="AK342" s="896"/>
      <c r="AL342" s="896"/>
      <c r="AM342" s="896"/>
      <c r="AN342" s="896"/>
      <c r="AO342" s="896"/>
      <c r="AP342" s="896"/>
      <c r="AQ342" s="898"/>
      <c r="AR342" s="898"/>
      <c r="AS342" s="898"/>
      <c r="AT342" s="898"/>
      <c r="AU342" s="898"/>
      <c r="AV342" s="898"/>
      <c r="AW342" s="898"/>
      <c r="AX342" s="898"/>
      <c r="AY342" s="898"/>
      <c r="AZ342" s="898"/>
      <c r="BA342" s="898"/>
      <c r="BB342" s="898"/>
      <c r="BC342" s="898"/>
      <c r="BD342" s="898"/>
      <c r="BE342" s="898"/>
      <c r="BF342" s="898"/>
      <c r="BG342" s="898"/>
      <c r="BH342" s="898"/>
      <c r="BI342" s="898"/>
      <c r="BJ342" s="898"/>
      <c r="BK342" s="898"/>
      <c r="BL342" s="898"/>
      <c r="BM342" s="898"/>
      <c r="BN342" s="898"/>
      <c r="BO342" s="898"/>
      <c r="BP342" s="898"/>
      <c r="BQ342" s="19">
        <f t="shared" ca="1" si="31"/>
        <v>0</v>
      </c>
      <c r="BR342" s="27"/>
    </row>
    <row r="343" spans="1:74" ht="13.8" hidden="1" customHeight="1" x14ac:dyDescent="0.25">
      <c r="A343" s="544">
        <f ca="1">SUBTOTAL(9,$BQ$9:BQ343)</f>
        <v>120</v>
      </c>
      <c r="B343" s="545" t="s">
        <v>1454</v>
      </c>
      <c r="C343" s="896" t="str">
        <f ca="1">IF(Z343&lt;&gt;0,C337,"")</f>
        <v/>
      </c>
      <c r="D343" s="896"/>
      <c r="E343" s="896"/>
      <c r="F343" s="896"/>
      <c r="G343" s="896"/>
      <c r="H343" s="896"/>
      <c r="I343" s="896"/>
      <c r="J343" s="896"/>
      <c r="K343" s="896"/>
      <c r="L343" s="896"/>
      <c r="M343" s="896"/>
      <c r="N343" s="896"/>
      <c r="O343" s="896"/>
      <c r="P343" s="896"/>
      <c r="Q343" s="896"/>
      <c r="R343" s="896"/>
      <c r="S343" s="896"/>
      <c r="T343" s="896"/>
      <c r="U343" s="896"/>
      <c r="V343" s="896"/>
      <c r="W343" s="896"/>
      <c r="X343" s="896"/>
      <c r="Y343" s="896"/>
      <c r="Z343" s="896">
        <f ca="1">IFERROR(IF(SEARCH("ГНБ",B335,1)=0,0,1),0)</f>
        <v>0</v>
      </c>
      <c r="AA343" s="896"/>
      <c r="AB343" s="896"/>
      <c r="AC343" s="896"/>
      <c r="AD343" s="896"/>
      <c r="AE343" s="896"/>
      <c r="AF343" s="896"/>
      <c r="AG343" s="896"/>
      <c r="AH343" s="896"/>
      <c r="AI343" s="896"/>
      <c r="AJ343" s="896"/>
      <c r="AK343" s="896"/>
      <c r="AL343" s="896"/>
      <c r="AM343" s="896"/>
      <c r="AN343" s="896"/>
      <c r="AO343" s="896"/>
      <c r="AP343" s="896"/>
      <c r="AQ343" s="898"/>
      <c r="AR343" s="898"/>
      <c r="AS343" s="898"/>
      <c r="AT343" s="898"/>
      <c r="AU343" s="898"/>
      <c r="AV343" s="898"/>
      <c r="AW343" s="898"/>
      <c r="AX343" s="898"/>
      <c r="AY343" s="898"/>
      <c r="AZ343" s="898"/>
      <c r="BA343" s="898"/>
      <c r="BB343" s="898"/>
      <c r="BC343" s="898"/>
      <c r="BD343" s="898"/>
      <c r="BE343" s="898"/>
      <c r="BF343" s="898"/>
      <c r="BG343" s="898"/>
      <c r="BH343" s="898"/>
      <c r="BI343" s="898"/>
      <c r="BJ343" s="898"/>
      <c r="BK343" s="898"/>
      <c r="BL343" s="898"/>
      <c r="BM343" s="898"/>
      <c r="BN343" s="898"/>
      <c r="BO343" s="898"/>
      <c r="BP343" s="898"/>
      <c r="BQ343" s="19">
        <f t="shared" ca="1" si="31"/>
        <v>0</v>
      </c>
      <c r="BR343" s="27"/>
    </row>
    <row r="344" spans="1:74" ht="13.8" hidden="1" customHeight="1" x14ac:dyDescent="0.25">
      <c r="A344" s="544">
        <f ca="1">SUBTOTAL(9,$BQ$9:BQ344)</f>
        <v>120</v>
      </c>
      <c r="B344" s="545" t="s">
        <v>1455</v>
      </c>
      <c r="C344" s="896" t="str">
        <f ca="1">IF(Z344&lt;&gt;0,C337,"")</f>
        <v/>
      </c>
      <c r="D344" s="896"/>
      <c r="E344" s="896"/>
      <c r="F344" s="896"/>
      <c r="G344" s="896"/>
      <c r="H344" s="896"/>
      <c r="I344" s="896"/>
      <c r="J344" s="896"/>
      <c r="K344" s="896"/>
      <c r="L344" s="896"/>
      <c r="M344" s="896"/>
      <c r="N344" s="896"/>
      <c r="O344" s="896"/>
      <c r="P344" s="896"/>
      <c r="Q344" s="896"/>
      <c r="R344" s="896"/>
      <c r="S344" s="896"/>
      <c r="T344" s="896"/>
      <c r="U344" s="896"/>
      <c r="V344" s="896"/>
      <c r="W344" s="896"/>
      <c r="X344" s="896"/>
      <c r="Y344" s="896"/>
      <c r="Z344" s="896">
        <f ca="1">IFERROR(IF(SEARCH("ГНБ",B335,1)=0,0,1),0)</f>
        <v>0</v>
      </c>
      <c r="AA344" s="896"/>
      <c r="AB344" s="896"/>
      <c r="AC344" s="896"/>
      <c r="AD344" s="896"/>
      <c r="AE344" s="896"/>
      <c r="AF344" s="896"/>
      <c r="AG344" s="896"/>
      <c r="AH344" s="896"/>
      <c r="AI344" s="896"/>
      <c r="AJ344" s="896"/>
      <c r="AK344" s="896"/>
      <c r="AL344" s="896"/>
      <c r="AM344" s="896"/>
      <c r="AN344" s="896"/>
      <c r="AO344" s="896"/>
      <c r="AP344" s="896"/>
      <c r="AQ344" s="898"/>
      <c r="AR344" s="898"/>
      <c r="AS344" s="898"/>
      <c r="AT344" s="898"/>
      <c r="AU344" s="898"/>
      <c r="AV344" s="898"/>
      <c r="AW344" s="898"/>
      <c r="AX344" s="898"/>
      <c r="AY344" s="898"/>
      <c r="AZ344" s="898"/>
      <c r="BA344" s="898"/>
      <c r="BB344" s="898"/>
      <c r="BC344" s="898"/>
      <c r="BD344" s="898"/>
      <c r="BE344" s="898"/>
      <c r="BF344" s="898"/>
      <c r="BG344" s="898"/>
      <c r="BH344" s="898"/>
      <c r="BI344" s="898"/>
      <c r="BJ344" s="898"/>
      <c r="BK344" s="898"/>
      <c r="BL344" s="898"/>
      <c r="BM344" s="898"/>
      <c r="BN344" s="898"/>
      <c r="BO344" s="898"/>
      <c r="BP344" s="898"/>
      <c r="BQ344" s="19">
        <f t="shared" ca="1" si="31"/>
        <v>0</v>
      </c>
      <c r="BR344" s="27"/>
    </row>
    <row r="345" spans="1:74" ht="13.8" hidden="1" customHeight="1" x14ac:dyDescent="0.25">
      <c r="A345" s="544">
        <f ca="1">SUBTOTAL(9,$BQ$9:BQ345)</f>
        <v>120</v>
      </c>
      <c r="B345" s="545" t="s">
        <v>1456</v>
      </c>
      <c r="C345" s="896" t="str">
        <f ca="1">IF(Z345&lt;&gt;0,C337,"")</f>
        <v/>
      </c>
      <c r="D345" s="896"/>
      <c r="E345" s="896"/>
      <c r="F345" s="896"/>
      <c r="G345" s="896"/>
      <c r="H345" s="896"/>
      <c r="I345" s="896"/>
      <c r="J345" s="896"/>
      <c r="K345" s="896"/>
      <c r="L345" s="896"/>
      <c r="M345" s="896"/>
      <c r="N345" s="896"/>
      <c r="O345" s="896"/>
      <c r="P345" s="896"/>
      <c r="Q345" s="896"/>
      <c r="R345" s="896"/>
      <c r="S345" s="896"/>
      <c r="T345" s="896"/>
      <c r="U345" s="896"/>
      <c r="V345" s="896"/>
      <c r="W345" s="896"/>
      <c r="X345" s="896"/>
      <c r="Y345" s="896"/>
      <c r="Z345" s="896">
        <f ca="1">IFERROR(IF(SEARCH("ГНБ",B335,1)=0,0,1),0)</f>
        <v>0</v>
      </c>
      <c r="AA345" s="896"/>
      <c r="AB345" s="896"/>
      <c r="AC345" s="896"/>
      <c r="AD345" s="896"/>
      <c r="AE345" s="896"/>
      <c r="AF345" s="896"/>
      <c r="AG345" s="896"/>
      <c r="AH345" s="896"/>
      <c r="AI345" s="896"/>
      <c r="AJ345" s="896"/>
      <c r="AK345" s="896"/>
      <c r="AL345" s="896"/>
      <c r="AM345" s="896"/>
      <c r="AN345" s="896"/>
      <c r="AO345" s="896"/>
      <c r="AP345" s="896"/>
      <c r="AQ345" s="898"/>
      <c r="AR345" s="898"/>
      <c r="AS345" s="898"/>
      <c r="AT345" s="898"/>
      <c r="AU345" s="898"/>
      <c r="AV345" s="898"/>
      <c r="AW345" s="898"/>
      <c r="AX345" s="898"/>
      <c r="AY345" s="898"/>
      <c r="AZ345" s="898"/>
      <c r="BA345" s="898"/>
      <c r="BB345" s="898"/>
      <c r="BC345" s="898"/>
      <c r="BD345" s="898"/>
      <c r="BE345" s="898"/>
      <c r="BF345" s="898"/>
      <c r="BG345" s="898"/>
      <c r="BH345" s="898"/>
      <c r="BI345" s="898"/>
      <c r="BJ345" s="898"/>
      <c r="BK345" s="898"/>
      <c r="BL345" s="898"/>
      <c r="BM345" s="898"/>
      <c r="BN345" s="898"/>
      <c r="BO345" s="898"/>
      <c r="BP345" s="898"/>
      <c r="BQ345" s="19">
        <f t="shared" ca="1" si="31"/>
        <v>0</v>
      </c>
      <c r="BR345" s="27"/>
    </row>
    <row r="346" spans="1:74" ht="13.8" hidden="1" customHeight="1" x14ac:dyDescent="0.25">
      <c r="A346" s="544">
        <f ca="1">SUBTOTAL(9,$BQ$9:BQ346)</f>
        <v>120</v>
      </c>
      <c r="B346" s="545" t="s">
        <v>1457</v>
      </c>
      <c r="C346" s="896" t="str">
        <f ca="1">IF(Z346&lt;&gt;0,C337,"")</f>
        <v/>
      </c>
      <c r="D346" s="896"/>
      <c r="E346" s="896"/>
      <c r="F346" s="896"/>
      <c r="G346" s="896"/>
      <c r="H346" s="896"/>
      <c r="I346" s="896"/>
      <c r="J346" s="896"/>
      <c r="K346" s="896"/>
      <c r="L346" s="896"/>
      <c r="M346" s="896"/>
      <c r="N346" s="896"/>
      <c r="O346" s="896"/>
      <c r="P346" s="896"/>
      <c r="Q346" s="896"/>
      <c r="R346" s="896"/>
      <c r="S346" s="896"/>
      <c r="T346" s="896"/>
      <c r="U346" s="896"/>
      <c r="V346" s="896"/>
      <c r="W346" s="896"/>
      <c r="X346" s="896"/>
      <c r="Y346" s="896"/>
      <c r="Z346" s="896">
        <f ca="1">IFERROR(IF(SEARCH("ГНБ",B335,1)=0,0,1),0)</f>
        <v>0</v>
      </c>
      <c r="AA346" s="896"/>
      <c r="AB346" s="896"/>
      <c r="AC346" s="896"/>
      <c r="AD346" s="896"/>
      <c r="AE346" s="896"/>
      <c r="AF346" s="896"/>
      <c r="AG346" s="896"/>
      <c r="AH346" s="896"/>
      <c r="AI346" s="896"/>
      <c r="AJ346" s="896"/>
      <c r="AK346" s="896"/>
      <c r="AL346" s="896"/>
      <c r="AM346" s="896"/>
      <c r="AN346" s="896"/>
      <c r="AO346" s="896"/>
      <c r="AP346" s="896"/>
      <c r="AQ346" s="898"/>
      <c r="AR346" s="898"/>
      <c r="AS346" s="898"/>
      <c r="AT346" s="898"/>
      <c r="AU346" s="898"/>
      <c r="AV346" s="898"/>
      <c r="AW346" s="898"/>
      <c r="AX346" s="898"/>
      <c r="AY346" s="898"/>
      <c r="AZ346" s="898"/>
      <c r="BA346" s="898"/>
      <c r="BB346" s="898"/>
      <c r="BC346" s="898"/>
      <c r="BD346" s="898"/>
      <c r="BE346" s="898"/>
      <c r="BF346" s="898"/>
      <c r="BG346" s="898"/>
      <c r="BH346" s="898"/>
      <c r="BI346" s="898"/>
      <c r="BJ346" s="898"/>
      <c r="BK346" s="898"/>
      <c r="BL346" s="898"/>
      <c r="BM346" s="898"/>
      <c r="BN346" s="898"/>
      <c r="BO346" s="898"/>
      <c r="BP346" s="898"/>
      <c r="BQ346" s="19">
        <f t="shared" ca="1" si="31"/>
        <v>0</v>
      </c>
      <c r="BR346" s="27"/>
    </row>
    <row r="347" spans="1:74" ht="13.8" hidden="1" customHeight="1" x14ac:dyDescent="0.25">
      <c r="A347" s="544">
        <f ca="1">SUBTOTAL(9,$BQ$9:BQ347)</f>
        <v>120</v>
      </c>
      <c r="B347" s="545" t="s">
        <v>1458</v>
      </c>
      <c r="C347" s="896" t="str">
        <f ca="1">IF(Z347&lt;&gt;0,C337,"")</f>
        <v/>
      </c>
      <c r="D347" s="896"/>
      <c r="E347" s="896"/>
      <c r="F347" s="896"/>
      <c r="G347" s="896"/>
      <c r="H347" s="896"/>
      <c r="I347" s="896"/>
      <c r="J347" s="896"/>
      <c r="K347" s="896"/>
      <c r="L347" s="896"/>
      <c r="M347" s="896"/>
      <c r="N347" s="896"/>
      <c r="O347" s="896"/>
      <c r="P347" s="896"/>
      <c r="Q347" s="896"/>
      <c r="R347" s="896"/>
      <c r="S347" s="896"/>
      <c r="T347" s="896"/>
      <c r="U347" s="896"/>
      <c r="V347" s="896"/>
      <c r="W347" s="896"/>
      <c r="X347" s="896"/>
      <c r="Y347" s="896"/>
      <c r="Z347" s="896">
        <f ca="1">IFERROR(IF(SEARCH("ГНБ",B335,1)=0,0,1),0)</f>
        <v>0</v>
      </c>
      <c r="AA347" s="896"/>
      <c r="AB347" s="896"/>
      <c r="AC347" s="896"/>
      <c r="AD347" s="896"/>
      <c r="AE347" s="896"/>
      <c r="AF347" s="896"/>
      <c r="AG347" s="896"/>
      <c r="AH347" s="896"/>
      <c r="AI347" s="896"/>
      <c r="AJ347" s="896"/>
      <c r="AK347" s="896"/>
      <c r="AL347" s="896"/>
      <c r="AM347" s="896"/>
      <c r="AN347" s="896"/>
      <c r="AO347" s="896"/>
      <c r="AP347" s="896"/>
      <c r="AQ347" s="898"/>
      <c r="AR347" s="898"/>
      <c r="AS347" s="898"/>
      <c r="AT347" s="898"/>
      <c r="AU347" s="898"/>
      <c r="AV347" s="898"/>
      <c r="AW347" s="898"/>
      <c r="AX347" s="898"/>
      <c r="AY347" s="898"/>
      <c r="AZ347" s="898"/>
      <c r="BA347" s="898"/>
      <c r="BB347" s="898"/>
      <c r="BC347" s="898"/>
      <c r="BD347" s="898"/>
      <c r="BE347" s="898"/>
      <c r="BF347" s="898"/>
      <c r="BG347" s="898"/>
      <c r="BH347" s="898"/>
      <c r="BI347" s="898"/>
      <c r="BJ347" s="898"/>
      <c r="BK347" s="898"/>
      <c r="BL347" s="898"/>
      <c r="BM347" s="898"/>
      <c r="BN347" s="898"/>
      <c r="BO347" s="898"/>
      <c r="BP347" s="898"/>
      <c r="BQ347" s="19">
        <f t="shared" ca="1" si="31"/>
        <v>0</v>
      </c>
      <c r="BR347" s="27"/>
    </row>
    <row r="348" spans="1:74" ht="26.4" hidden="1" customHeight="1" x14ac:dyDescent="0.25">
      <c r="A348" s="544">
        <f ca="1">SUBTOTAL(9,$BQ$9:BQ348)</f>
        <v>120</v>
      </c>
      <c r="B348" s="545" t="s">
        <v>1459</v>
      </c>
      <c r="C348" s="896" t="str">
        <f ca="1">IF(Z348&lt;&gt;0,C337,"")</f>
        <v/>
      </c>
      <c r="D348" s="896"/>
      <c r="E348" s="896"/>
      <c r="F348" s="896"/>
      <c r="G348" s="896"/>
      <c r="H348" s="896"/>
      <c r="I348" s="896"/>
      <c r="J348" s="896"/>
      <c r="K348" s="896"/>
      <c r="L348" s="896"/>
      <c r="M348" s="896"/>
      <c r="N348" s="896"/>
      <c r="O348" s="896"/>
      <c r="P348" s="896"/>
      <c r="Q348" s="896"/>
      <c r="R348" s="896"/>
      <c r="S348" s="896"/>
      <c r="T348" s="896"/>
      <c r="U348" s="896"/>
      <c r="V348" s="896"/>
      <c r="W348" s="896"/>
      <c r="X348" s="896"/>
      <c r="Y348" s="896"/>
      <c r="Z348" s="896">
        <f ca="1">IFERROR(IF(SEARCH("ГНБ",B335,1)=0,0,1),0)</f>
        <v>0</v>
      </c>
      <c r="AA348" s="896"/>
      <c r="AB348" s="896"/>
      <c r="AC348" s="896"/>
      <c r="AD348" s="896"/>
      <c r="AE348" s="896"/>
      <c r="AF348" s="896"/>
      <c r="AG348" s="896"/>
      <c r="AH348" s="896"/>
      <c r="AI348" s="896"/>
      <c r="AJ348" s="896"/>
      <c r="AK348" s="896"/>
      <c r="AL348" s="896"/>
      <c r="AM348" s="896"/>
      <c r="AN348" s="896"/>
      <c r="AO348" s="896"/>
      <c r="AP348" s="896"/>
      <c r="AQ348" s="898"/>
      <c r="AR348" s="898"/>
      <c r="AS348" s="898"/>
      <c r="AT348" s="898"/>
      <c r="AU348" s="898"/>
      <c r="AV348" s="898"/>
      <c r="AW348" s="898"/>
      <c r="AX348" s="898"/>
      <c r="AY348" s="898"/>
      <c r="AZ348" s="898"/>
      <c r="BA348" s="898"/>
      <c r="BB348" s="898"/>
      <c r="BC348" s="898"/>
      <c r="BD348" s="898"/>
      <c r="BE348" s="898"/>
      <c r="BF348" s="898"/>
      <c r="BG348" s="898"/>
      <c r="BH348" s="898"/>
      <c r="BI348" s="898"/>
      <c r="BJ348" s="898"/>
      <c r="BK348" s="898"/>
      <c r="BL348" s="898"/>
      <c r="BM348" s="898"/>
      <c r="BN348" s="898"/>
      <c r="BO348" s="898"/>
      <c r="BP348" s="898"/>
      <c r="BQ348" s="19">
        <f t="shared" ca="1" si="31"/>
        <v>0</v>
      </c>
      <c r="BR348" s="27"/>
    </row>
    <row r="349" spans="1:74" ht="26.4" hidden="1" customHeight="1" x14ac:dyDescent="0.25">
      <c r="A349" s="544">
        <f ca="1">SUBTOTAL(9,$BQ$9:BQ349)</f>
        <v>120</v>
      </c>
      <c r="B349" s="545" t="s">
        <v>1460</v>
      </c>
      <c r="C349" s="896" t="str">
        <f ca="1">IF(Z349&lt;&gt;0,C337,"")</f>
        <v/>
      </c>
      <c r="D349" s="896"/>
      <c r="E349" s="896"/>
      <c r="F349" s="896"/>
      <c r="G349" s="896"/>
      <c r="H349" s="896"/>
      <c r="I349" s="896"/>
      <c r="J349" s="896"/>
      <c r="K349" s="896"/>
      <c r="L349" s="896"/>
      <c r="M349" s="896"/>
      <c r="N349" s="896"/>
      <c r="O349" s="896"/>
      <c r="P349" s="896"/>
      <c r="Q349" s="896"/>
      <c r="R349" s="896"/>
      <c r="S349" s="896"/>
      <c r="T349" s="896"/>
      <c r="U349" s="896"/>
      <c r="V349" s="896"/>
      <c r="W349" s="896"/>
      <c r="X349" s="896"/>
      <c r="Y349" s="896"/>
      <c r="Z349" s="896">
        <f ca="1">IFERROR(IF(SEARCH("ГНБ",B335,1)=0,0,1),0)</f>
        <v>0</v>
      </c>
      <c r="AA349" s="896"/>
      <c r="AB349" s="896"/>
      <c r="AC349" s="896"/>
      <c r="AD349" s="896"/>
      <c r="AE349" s="896"/>
      <c r="AF349" s="896"/>
      <c r="AG349" s="896"/>
      <c r="AH349" s="896"/>
      <c r="AI349" s="896"/>
      <c r="AJ349" s="896"/>
      <c r="AK349" s="896"/>
      <c r="AL349" s="896"/>
      <c r="AM349" s="896"/>
      <c r="AN349" s="896"/>
      <c r="AO349" s="896"/>
      <c r="AP349" s="896"/>
      <c r="AQ349" s="898"/>
      <c r="AR349" s="898"/>
      <c r="AS349" s="898"/>
      <c r="AT349" s="898"/>
      <c r="AU349" s="898"/>
      <c r="AV349" s="898"/>
      <c r="AW349" s="898"/>
      <c r="AX349" s="898"/>
      <c r="AY349" s="898"/>
      <c r="AZ349" s="898"/>
      <c r="BA349" s="898"/>
      <c r="BB349" s="898"/>
      <c r="BC349" s="898"/>
      <c r="BD349" s="898"/>
      <c r="BE349" s="898"/>
      <c r="BF349" s="898"/>
      <c r="BG349" s="898"/>
      <c r="BH349" s="898"/>
      <c r="BI349" s="898"/>
      <c r="BJ349" s="898"/>
      <c r="BK349" s="898"/>
      <c r="BL349" s="898"/>
      <c r="BM349" s="898"/>
      <c r="BN349" s="898"/>
      <c r="BO349" s="898"/>
      <c r="BP349" s="898"/>
      <c r="BQ349" s="19">
        <f t="shared" ca="1" si="31"/>
        <v>0</v>
      </c>
      <c r="BR349" s="27"/>
    </row>
    <row r="350" spans="1:74" ht="26.4" x14ac:dyDescent="0.25">
      <c r="A350" s="544">
        <f ca="1">SUBTOTAL(9,$BQ$9:BQ350)</f>
        <v>121</v>
      </c>
      <c r="B350" s="545" t="str">
        <f ca="1">IF(BS350&lt;&gt;"",IF(MID(BS350,1,4)="АОСР",CONCATENATE("Акт освидетельствования скрытых работ '",VLOOKUP(BS350,'АКТЫ скрытых работ'!A:O,3,FALSE),"'"),CONCATENATE("Акт освидетельствования ответственных конструкций '",VLOOKUP(BS350,'АКТЫ скрытых работ'!A:O,3,FALSE),"'")),0)</f>
        <v>Акт освидетельствования скрытых работ 'Огрунтовка и окраска сварных соединений'</v>
      </c>
      <c r="C350" s="896" t="str">
        <f ca="1">CONCATENATE("№",VLOOKUP(BS350,'АКТЫ скрытых работ'!A:O,2,FALSE))</f>
        <v>№4-КЗ_ОП</v>
      </c>
      <c r="D350" s="896"/>
      <c r="E350" s="896"/>
      <c r="F350" s="896"/>
      <c r="G350" s="896"/>
      <c r="H350" s="896"/>
      <c r="I350" s="896"/>
      <c r="J350" s="896"/>
      <c r="K350" s="896"/>
      <c r="L350" s="896"/>
      <c r="M350" s="896"/>
      <c r="N350" s="896"/>
      <c r="O350" s="896"/>
      <c r="P350" s="896"/>
      <c r="Q350" s="896"/>
      <c r="R350" s="896"/>
      <c r="S350" s="896"/>
      <c r="T350" s="896"/>
      <c r="U350" s="896"/>
      <c r="V350" s="896"/>
      <c r="W350" s="896"/>
      <c r="X350" s="896"/>
      <c r="Y350" s="896"/>
      <c r="Z350" s="896">
        <f ca="1">IF(BS350="АООК_",0,1)</f>
        <v>1</v>
      </c>
      <c r="AA350" s="896"/>
      <c r="AB350" s="896"/>
      <c r="AC350" s="896"/>
      <c r="AD350" s="896"/>
      <c r="AE350" s="896"/>
      <c r="AF350" s="896"/>
      <c r="AG350" s="896"/>
      <c r="AH350" s="896"/>
      <c r="AI350" s="896"/>
      <c r="AJ350" s="896"/>
      <c r="AK350" s="896"/>
      <c r="AL350" s="896"/>
      <c r="AM350" s="896"/>
      <c r="AN350" s="896"/>
      <c r="AO350" s="896"/>
      <c r="AP350" s="896"/>
      <c r="AQ350" s="898"/>
      <c r="AR350" s="898"/>
      <c r="AS350" s="898"/>
      <c r="AT350" s="898"/>
      <c r="AU350" s="898"/>
      <c r="AV350" s="898"/>
      <c r="AW350" s="898"/>
      <c r="AX350" s="898"/>
      <c r="AY350" s="898"/>
      <c r="AZ350" s="898"/>
      <c r="BA350" s="898"/>
      <c r="BB350" s="898"/>
      <c r="BC350" s="898"/>
      <c r="BD350" s="898"/>
      <c r="BE350" s="898"/>
      <c r="BF350" s="898"/>
      <c r="BG350" s="898"/>
      <c r="BH350" s="898"/>
      <c r="BI350" s="898"/>
      <c r="BJ350" s="898"/>
      <c r="BK350" s="898"/>
      <c r="BL350" s="898"/>
      <c r="BM350" s="898"/>
      <c r="BN350" s="898"/>
      <c r="BO350" s="898"/>
      <c r="BP350" s="898"/>
      <c r="BQ350" s="19">
        <f t="shared" ca="1" si="31"/>
        <v>1</v>
      </c>
      <c r="BR350" s="852"/>
      <c r="BS350" s="587" t="str">
        <f ca="1">IF(INDIRECT("'АКТЫ скрытых работ'!R"&amp;BU350&amp;"C1",0)=CONCATENATE("АОСР_",BT350),CONCATENATE("АОСР_",BT350),CONCATENATE("АООК_",BT350))</f>
        <v>АОСР_19</v>
      </c>
      <c r="BT350" s="587">
        <v>19</v>
      </c>
      <c r="BU350" s="588">
        <f>BT350+1</f>
        <v>20</v>
      </c>
    </row>
    <row r="351" spans="1:74" ht="26.4" x14ac:dyDescent="0.25">
      <c r="A351" s="544">
        <f ca="1">SUBTOTAL(9,$BQ$9:BQ351)</f>
        <v>122</v>
      </c>
      <c r="B351" s="547" t="str">
        <f ca="1">IF(IFERROR(SEARCH("; ",VLOOKUP(BS350,'АКТЫ скрытых работ'!A:O,11,FALSE),1),0)=0,VLOOKUP(BS350,'АКТЫ скрытых работ'!A:O,11,FALSE),LEFT(VLOOKUP(BS350,'АКТЫ скрытых работ'!A:O,11,FALSE),SEARCH(";",VLOOKUP(BS350,'АКТЫ скрытых работ'!A:O,11,FALSE))-1))</f>
        <v>Исполнительная схема №2.4 Огрунтовка и окраска сварных соединений (ВЛЗ-10кВ)</v>
      </c>
      <c r="C351" s="916" t="str">
        <f ca="1">IF(B351="Контрольно-исполнительная съемка","б/н",MID(B351,SEARCH("№",B351,1),SEARCH(" ",B351,SEARCH("№",B351,1))-SEARCH("№",B351,1)))</f>
        <v>№2.4</v>
      </c>
      <c r="D351" s="917"/>
      <c r="E351" s="917"/>
      <c r="F351" s="917"/>
      <c r="G351" s="917"/>
      <c r="H351" s="917"/>
      <c r="I351" s="917"/>
      <c r="J351" s="917"/>
      <c r="K351" s="917"/>
      <c r="L351" s="917"/>
      <c r="M351" s="917"/>
      <c r="N351" s="917"/>
      <c r="O351" s="917"/>
      <c r="P351" s="917"/>
      <c r="Q351" s="917"/>
      <c r="R351" s="917"/>
      <c r="S351" s="917"/>
      <c r="T351" s="917"/>
      <c r="U351" s="917"/>
      <c r="V351" s="917"/>
      <c r="W351" s="917"/>
      <c r="X351" s="917"/>
      <c r="Y351" s="918"/>
      <c r="Z351" s="896">
        <f ca="1">IFERROR(IF(OR(IFERROR(B351,0)=0,B351="-"),0,1),0)</f>
        <v>1</v>
      </c>
      <c r="AA351" s="896"/>
      <c r="AB351" s="896"/>
      <c r="AC351" s="896"/>
      <c r="AD351" s="896"/>
      <c r="AE351" s="896"/>
      <c r="AF351" s="896"/>
      <c r="AG351" s="896"/>
      <c r="AH351" s="896"/>
      <c r="AI351" s="896"/>
      <c r="AJ351" s="896"/>
      <c r="AK351" s="896"/>
      <c r="AL351" s="896"/>
      <c r="AM351" s="896"/>
      <c r="AN351" s="896"/>
      <c r="AO351" s="896"/>
      <c r="AP351" s="896"/>
      <c r="AQ351" s="898"/>
      <c r="AR351" s="898"/>
      <c r="AS351" s="898"/>
      <c r="AT351" s="898"/>
      <c r="AU351" s="898"/>
      <c r="AV351" s="898"/>
      <c r="AW351" s="898"/>
      <c r="AX351" s="898"/>
      <c r="AY351" s="898"/>
      <c r="AZ351" s="898"/>
      <c r="BA351" s="898"/>
      <c r="BB351" s="898"/>
      <c r="BC351" s="898"/>
      <c r="BD351" s="898"/>
      <c r="BE351" s="898"/>
      <c r="BF351" s="898"/>
      <c r="BG351" s="898"/>
      <c r="BH351" s="898"/>
      <c r="BI351" s="898"/>
      <c r="BJ351" s="898"/>
      <c r="BK351" s="898"/>
      <c r="BL351" s="898"/>
      <c r="BM351" s="898"/>
      <c r="BN351" s="898"/>
      <c r="BO351" s="898"/>
      <c r="BP351" s="898"/>
      <c r="BQ351" s="19">
        <f t="shared" ca="1" si="31"/>
        <v>1</v>
      </c>
      <c r="BR351" s="852"/>
    </row>
    <row r="352" spans="1:74" ht="25.5" customHeight="1" x14ac:dyDescent="0.25">
      <c r="A352" s="544">
        <f ca="1">SUBTOTAL(9,$BQ$9:BQ352)</f>
        <v>123</v>
      </c>
      <c r="B352" s="545" t="str">
        <f ca="1">IF(IFERROR(SEARCH(";",VLOOKUP(BS350,'АКТЫ скрытых работ'!A:O,11,FALSE),LEN(B351)+2),0)&lt;&gt;0,MID(VLOOKUP(BS350,'АКТЫ скрытых работ'!A:O,11,FALSE),LEN(B351)+3,SEARCH(";",VLOOKUP(BS350,'АКТЫ скрытых работ'!A:O,11,FALSE),LEN(B351)+3)-LEN(B351)-3),MID(VLOOKUP(BS350,'АКТЫ скрытых работ'!A:O,11,FALSE),LEN(B351)+3,LEN(VLOOKUP(BS350,'АКТЫ скрытых работ'!A:O,11,FALSE))))</f>
        <v>Исполнительная схема №3.4 Огрунтовка и окраска сварных соединений (ВЛИ-0,4кВ)</v>
      </c>
      <c r="C352" s="916" t="str">
        <f ca="1">IFERROR(IF(B352="Контрольно-исполнительная съемка","б/н",MID(B352,SEARCH("№",B352,1),SEARCH(" ",B352,SEARCH("№",B352,1))-SEARCH("№",B352,1))),"")</f>
        <v>№3.4</v>
      </c>
      <c r="D352" s="917"/>
      <c r="E352" s="917"/>
      <c r="F352" s="917"/>
      <c r="G352" s="917"/>
      <c r="H352" s="917"/>
      <c r="I352" s="917"/>
      <c r="J352" s="917"/>
      <c r="K352" s="917"/>
      <c r="L352" s="917"/>
      <c r="M352" s="917"/>
      <c r="N352" s="917"/>
      <c r="O352" s="917"/>
      <c r="P352" s="917"/>
      <c r="Q352" s="917"/>
      <c r="R352" s="917"/>
      <c r="S352" s="917"/>
      <c r="T352" s="917"/>
      <c r="U352" s="917"/>
      <c r="V352" s="917"/>
      <c r="W352" s="917"/>
      <c r="X352" s="917"/>
      <c r="Y352" s="918"/>
      <c r="Z352" s="896">
        <f ca="1">IFERROR(IF(OR(IFERROR(B352,0)=0,B352=""),0,1),0)</f>
        <v>1</v>
      </c>
      <c r="AA352" s="896"/>
      <c r="AB352" s="896"/>
      <c r="AC352" s="896"/>
      <c r="AD352" s="896"/>
      <c r="AE352" s="896"/>
      <c r="AF352" s="896"/>
      <c r="AG352" s="896"/>
      <c r="AH352" s="896"/>
      <c r="AI352" s="896"/>
      <c r="AJ352" s="896"/>
      <c r="AK352" s="896"/>
      <c r="AL352" s="896"/>
      <c r="AM352" s="896"/>
      <c r="AN352" s="896"/>
      <c r="AO352" s="896"/>
      <c r="AP352" s="896"/>
      <c r="AQ352" s="898"/>
      <c r="AR352" s="898"/>
      <c r="AS352" s="898"/>
      <c r="AT352" s="898"/>
      <c r="AU352" s="898"/>
      <c r="AV352" s="898"/>
      <c r="AW352" s="898"/>
      <c r="AX352" s="898"/>
      <c r="AY352" s="898"/>
      <c r="AZ352" s="898"/>
      <c r="BA352" s="898"/>
      <c r="BB352" s="898"/>
      <c r="BC352" s="898"/>
      <c r="BD352" s="898"/>
      <c r="BE352" s="898"/>
      <c r="BF352" s="898"/>
      <c r="BG352" s="898"/>
      <c r="BH352" s="898"/>
      <c r="BI352" s="898"/>
      <c r="BJ352" s="898"/>
      <c r="BK352" s="898"/>
      <c r="BL352" s="898"/>
      <c r="BM352" s="898"/>
      <c r="BN352" s="898"/>
      <c r="BO352" s="898"/>
      <c r="BP352" s="898"/>
      <c r="BQ352" s="19">
        <f t="shared" ca="1" si="31"/>
        <v>1</v>
      </c>
      <c r="BR352" s="852"/>
    </row>
    <row r="353" spans="1:74" ht="26.4" hidden="1" customHeight="1" x14ac:dyDescent="0.25">
      <c r="A353" s="544">
        <f ca="1">SUBTOTAL(9,$BQ$9:BQ353)</f>
        <v>123</v>
      </c>
      <c r="B353" s="545" t="str">
        <f ca="1">IF(IFERROR(SEARCH(";",VLOOKUP(BS350,'АКТЫ скрытых работ'!A:O,11,FALSE),SUM(LEN(B351),LEN(B352))+4),0)&lt;&gt;0,MID(VLOOKUP(BS350,'АКТЫ скрытых работ'!A:O,11,FALSE),SUM(LEN(B351),LEN(B352))+5,SEARCH(";",VLOOKUP(BS350,'АКТЫ скрытых работ'!A:O,11,FALSE),SUM(LEN(B351),LEN(B352))+4)-SUM(LEN(B351),LEN(B352))-5),MID(VLOOKUP(BS350,'АКТЫ скрытых работ'!A:O,11,FALSE),SUM(LEN(B351),LEN(B352))+5,LEN(VLOOKUP(BS350,'АКТЫ скрытых работ'!A:O,11,FALSE))))</f>
        <v/>
      </c>
      <c r="C353" s="916" t="e">
        <f t="shared" ref="C353:C354" ca="1" si="35">IF(B353="Контрольно-исполнительная съемка","б/н",MID(B353,SEARCH("№",B353,1),SEARCH(" ",B353,SEARCH("№",B353,1))-SEARCH("№",B353,1)))</f>
        <v>#VALUE!</v>
      </c>
      <c r="D353" s="917"/>
      <c r="E353" s="917"/>
      <c r="F353" s="917"/>
      <c r="G353" s="917"/>
      <c r="H353" s="917"/>
      <c r="I353" s="917"/>
      <c r="J353" s="917"/>
      <c r="K353" s="917"/>
      <c r="L353" s="917"/>
      <c r="M353" s="917"/>
      <c r="N353" s="917"/>
      <c r="O353" s="917"/>
      <c r="P353" s="917"/>
      <c r="Q353" s="917"/>
      <c r="R353" s="917"/>
      <c r="S353" s="917"/>
      <c r="T353" s="917"/>
      <c r="U353" s="917"/>
      <c r="V353" s="917"/>
      <c r="W353" s="917"/>
      <c r="X353" s="917"/>
      <c r="Y353" s="918"/>
      <c r="Z353" s="896">
        <f ca="1">IFERROR(IF(OR(IFERROR(B353,0)=0,B353=""),0,1),0)</f>
        <v>0</v>
      </c>
      <c r="AA353" s="896"/>
      <c r="AB353" s="896"/>
      <c r="AC353" s="896"/>
      <c r="AD353" s="896"/>
      <c r="AE353" s="896"/>
      <c r="AF353" s="896"/>
      <c r="AG353" s="896"/>
      <c r="AH353" s="896"/>
      <c r="AI353" s="896"/>
      <c r="AJ353" s="896"/>
      <c r="AK353" s="896"/>
      <c r="AL353" s="896"/>
      <c r="AM353" s="896"/>
      <c r="AN353" s="896"/>
      <c r="AO353" s="896"/>
      <c r="AP353" s="896"/>
      <c r="AQ353" s="898"/>
      <c r="AR353" s="898"/>
      <c r="AS353" s="898"/>
      <c r="AT353" s="898"/>
      <c r="AU353" s="898"/>
      <c r="AV353" s="898"/>
      <c r="AW353" s="898"/>
      <c r="AX353" s="898"/>
      <c r="AY353" s="898"/>
      <c r="AZ353" s="898"/>
      <c r="BA353" s="898"/>
      <c r="BB353" s="898"/>
      <c r="BC353" s="898"/>
      <c r="BD353" s="898"/>
      <c r="BE353" s="898"/>
      <c r="BF353" s="898"/>
      <c r="BG353" s="898"/>
      <c r="BH353" s="898"/>
      <c r="BI353" s="898"/>
      <c r="BJ353" s="898"/>
      <c r="BK353" s="898"/>
      <c r="BL353" s="898"/>
      <c r="BM353" s="898"/>
      <c r="BN353" s="898"/>
      <c r="BO353" s="898"/>
      <c r="BP353" s="898"/>
      <c r="BQ353" s="19">
        <f t="shared" ca="1" si="31"/>
        <v>0</v>
      </c>
      <c r="BR353" s="852"/>
      <c r="BV353" s="19" t="str">
        <f>MID(BV337,1,LEN(BV337))</f>
        <v/>
      </c>
    </row>
    <row r="354" spans="1:74" ht="26.4" hidden="1" customHeight="1" x14ac:dyDescent="0.25">
      <c r="A354" s="544">
        <f ca="1">SUBTOTAL(9,$BQ$9:BQ354)</f>
        <v>123</v>
      </c>
      <c r="B354" s="545" t="str">
        <f ca="1">IF(IFERROR(SEARCH(";",VLOOKUP(BS350,'АКТЫ скрытых работ'!A:O,11,FALSE),SUM(LEN(B351),LEN(B352),LEN(B353))+8),0)&lt;&gt;0,MID(VLOOKUP(BS350,'АКТЫ скрытых работ'!A:O,11,FALSE),SUM(LEN(B351),LEN(B352),LEN(B353))+4,SEARCH(";",VLOOKUP(BS350,'АКТЫ скрытых работ'!A:O,11,FALSE),SUM(LEN(B351),LEN(B352),LEN(B353))+4)-SUM(LEN(B351),LEN(B352),LEN(B353))-6),MID(VLOOKUP(BS350,'АКТЫ скрытых работ'!A:O,11,FALSE),SUM(LEN(B351),LEN(B352),LEN(B353))+7,LEN(VLOOKUP(BS350,'АКТЫ скрытых работ'!A:O,11,FALSE))))</f>
        <v/>
      </c>
      <c r="C354" s="916" t="e">
        <f t="shared" ca="1" si="35"/>
        <v>#VALUE!</v>
      </c>
      <c r="D354" s="917"/>
      <c r="E354" s="917"/>
      <c r="F354" s="917"/>
      <c r="G354" s="917"/>
      <c r="H354" s="917"/>
      <c r="I354" s="917"/>
      <c r="J354" s="917"/>
      <c r="K354" s="917"/>
      <c r="L354" s="917"/>
      <c r="M354" s="917"/>
      <c r="N354" s="917"/>
      <c r="O354" s="917"/>
      <c r="P354" s="917"/>
      <c r="Q354" s="917"/>
      <c r="R354" s="917"/>
      <c r="S354" s="917"/>
      <c r="T354" s="917"/>
      <c r="U354" s="917"/>
      <c r="V354" s="917"/>
      <c r="W354" s="917"/>
      <c r="X354" s="917"/>
      <c r="Y354" s="918"/>
      <c r="Z354" s="896">
        <f ca="1">IFERROR(IF(OR(IFERROR(B354,0)=0,B354=""),0,1),0)</f>
        <v>0</v>
      </c>
      <c r="AA354" s="896"/>
      <c r="AB354" s="896"/>
      <c r="AC354" s="896"/>
      <c r="AD354" s="896"/>
      <c r="AE354" s="896"/>
      <c r="AF354" s="896"/>
      <c r="AG354" s="896"/>
      <c r="AH354" s="896"/>
      <c r="AI354" s="896"/>
      <c r="AJ354" s="896"/>
      <c r="AK354" s="896"/>
      <c r="AL354" s="896"/>
      <c r="AM354" s="896"/>
      <c r="AN354" s="896"/>
      <c r="AO354" s="896"/>
      <c r="AP354" s="896"/>
      <c r="AQ354" s="898"/>
      <c r="AR354" s="898"/>
      <c r="AS354" s="898"/>
      <c r="AT354" s="898"/>
      <c r="AU354" s="898"/>
      <c r="AV354" s="898"/>
      <c r="AW354" s="898"/>
      <c r="AX354" s="898"/>
      <c r="AY354" s="898"/>
      <c r="AZ354" s="898"/>
      <c r="BA354" s="898"/>
      <c r="BB354" s="898"/>
      <c r="BC354" s="898"/>
      <c r="BD354" s="898"/>
      <c r="BE354" s="898"/>
      <c r="BF354" s="898"/>
      <c r="BG354" s="898"/>
      <c r="BH354" s="898"/>
      <c r="BI354" s="898"/>
      <c r="BJ354" s="898"/>
      <c r="BK354" s="898"/>
      <c r="BL354" s="898"/>
      <c r="BM354" s="898"/>
      <c r="BN354" s="898"/>
      <c r="BO354" s="898"/>
      <c r="BP354" s="898"/>
      <c r="BQ354" s="19">
        <f t="shared" ca="1" si="31"/>
        <v>0</v>
      </c>
      <c r="BR354" s="852"/>
    </row>
    <row r="355" spans="1:74" ht="26.4" x14ac:dyDescent="0.25">
      <c r="A355" s="544">
        <f ca="1">SUBTOTAL(9,$BQ$9:BQ355)</f>
        <v>124</v>
      </c>
      <c r="B355" s="545" t="str">
        <f ca="1">VLOOKUP(BS350,'АКТЫ скрытых работ'!A:O,14,FALSE)</f>
        <v>Отказное письмо исх. №60-12/2020 от 12.05.2020 ООО "Биквест-Центр"</v>
      </c>
      <c r="C355" s="896" t="str">
        <f ca="1">IF(B355&lt;&gt;"-","б/н","")</f>
        <v>б/н</v>
      </c>
      <c r="D355" s="896"/>
      <c r="E355" s="896"/>
      <c r="F355" s="896"/>
      <c r="G355" s="896"/>
      <c r="H355" s="896"/>
      <c r="I355" s="896"/>
      <c r="J355" s="896"/>
      <c r="K355" s="896"/>
      <c r="L355" s="896"/>
      <c r="M355" s="896"/>
      <c r="N355" s="896"/>
      <c r="O355" s="896"/>
      <c r="P355" s="896"/>
      <c r="Q355" s="896"/>
      <c r="R355" s="896"/>
      <c r="S355" s="896"/>
      <c r="T355" s="896"/>
      <c r="U355" s="896"/>
      <c r="V355" s="896"/>
      <c r="W355" s="896"/>
      <c r="X355" s="896"/>
      <c r="Y355" s="896"/>
      <c r="Z355" s="896" t="str">
        <f ca="1">IFERROR(IF(OR(IFERROR(B355,0)=0,B355="-"),0,"1 компл"),0)</f>
        <v>1 компл</v>
      </c>
      <c r="AA355" s="896"/>
      <c r="AB355" s="896"/>
      <c r="AC355" s="896"/>
      <c r="AD355" s="896"/>
      <c r="AE355" s="896"/>
      <c r="AF355" s="896"/>
      <c r="AG355" s="896"/>
      <c r="AH355" s="896"/>
      <c r="AI355" s="896"/>
      <c r="AJ355" s="896"/>
      <c r="AK355" s="896"/>
      <c r="AL355" s="896"/>
      <c r="AM355" s="896"/>
      <c r="AN355" s="896"/>
      <c r="AO355" s="896"/>
      <c r="AP355" s="896"/>
      <c r="AQ355" s="898"/>
      <c r="AR355" s="898"/>
      <c r="AS355" s="898"/>
      <c r="AT355" s="898"/>
      <c r="AU355" s="898"/>
      <c r="AV355" s="898"/>
      <c r="AW355" s="898"/>
      <c r="AX355" s="898"/>
      <c r="AY355" s="898"/>
      <c r="AZ355" s="898"/>
      <c r="BA355" s="898"/>
      <c r="BB355" s="898"/>
      <c r="BC355" s="898"/>
      <c r="BD355" s="898"/>
      <c r="BE355" s="898"/>
      <c r="BF355" s="898"/>
      <c r="BG355" s="898"/>
      <c r="BH355" s="898"/>
      <c r="BI355" s="898"/>
      <c r="BJ355" s="898"/>
      <c r="BK355" s="898"/>
      <c r="BL355" s="898"/>
      <c r="BM355" s="898"/>
      <c r="BN355" s="898"/>
      <c r="BO355" s="898"/>
      <c r="BP355" s="898"/>
      <c r="BQ355" s="19">
        <f t="shared" ca="1" si="31"/>
        <v>1</v>
      </c>
      <c r="BR355" s="852"/>
    </row>
    <row r="356" spans="1:74" ht="13.8" hidden="1" customHeight="1" x14ac:dyDescent="0.25">
      <c r="A356" s="544">
        <f ca="1">SUBTOTAL(9,$BQ$9:BQ356)</f>
        <v>124</v>
      </c>
      <c r="B356" s="545" t="s">
        <v>1452</v>
      </c>
      <c r="C356" s="896" t="str">
        <f ca="1">IF(Z356&lt;&gt;0,C352,"")</f>
        <v/>
      </c>
      <c r="D356" s="896"/>
      <c r="E356" s="896"/>
      <c r="F356" s="896"/>
      <c r="G356" s="896"/>
      <c r="H356" s="896"/>
      <c r="I356" s="896"/>
      <c r="J356" s="896"/>
      <c r="K356" s="896"/>
      <c r="L356" s="896"/>
      <c r="M356" s="896"/>
      <c r="N356" s="896"/>
      <c r="O356" s="896"/>
      <c r="P356" s="896"/>
      <c r="Q356" s="896"/>
      <c r="R356" s="896"/>
      <c r="S356" s="896"/>
      <c r="T356" s="896"/>
      <c r="U356" s="896"/>
      <c r="V356" s="896"/>
      <c r="W356" s="896"/>
      <c r="X356" s="896"/>
      <c r="Y356" s="896"/>
      <c r="Z356" s="896">
        <f ca="1">IFERROR(IF(SEARCH("ГНБ",B350,1)=0,0,1),0)</f>
        <v>0</v>
      </c>
      <c r="AA356" s="896"/>
      <c r="AB356" s="896"/>
      <c r="AC356" s="896"/>
      <c r="AD356" s="896"/>
      <c r="AE356" s="896"/>
      <c r="AF356" s="896"/>
      <c r="AG356" s="896"/>
      <c r="AH356" s="896"/>
      <c r="AI356" s="896"/>
      <c r="AJ356" s="896"/>
      <c r="AK356" s="896"/>
      <c r="AL356" s="896"/>
      <c r="AM356" s="896"/>
      <c r="AN356" s="896"/>
      <c r="AO356" s="896"/>
      <c r="AP356" s="896"/>
      <c r="AQ356" s="898"/>
      <c r="AR356" s="898"/>
      <c r="AS356" s="898"/>
      <c r="AT356" s="898"/>
      <c r="AU356" s="898"/>
      <c r="AV356" s="898"/>
      <c r="AW356" s="898"/>
      <c r="AX356" s="898"/>
      <c r="AY356" s="898"/>
      <c r="AZ356" s="898"/>
      <c r="BA356" s="898"/>
      <c r="BB356" s="898"/>
      <c r="BC356" s="898"/>
      <c r="BD356" s="898"/>
      <c r="BE356" s="898"/>
      <c r="BF356" s="898"/>
      <c r="BG356" s="898"/>
      <c r="BH356" s="898"/>
      <c r="BI356" s="898"/>
      <c r="BJ356" s="898"/>
      <c r="BK356" s="898"/>
      <c r="BL356" s="898"/>
      <c r="BM356" s="898"/>
      <c r="BN356" s="898"/>
      <c r="BO356" s="898"/>
      <c r="BP356" s="898"/>
      <c r="BQ356" s="19">
        <f t="shared" ca="1" si="31"/>
        <v>0</v>
      </c>
      <c r="BR356" s="27"/>
    </row>
    <row r="357" spans="1:74" ht="13.8" hidden="1" customHeight="1" x14ac:dyDescent="0.25">
      <c r="A357" s="544">
        <f ca="1">SUBTOTAL(9,$BQ$9:BQ357)</f>
        <v>124</v>
      </c>
      <c r="B357" s="545" t="s">
        <v>1453</v>
      </c>
      <c r="C357" s="896" t="str">
        <f ca="1">IF(Z357&lt;&gt;0,C352,"")</f>
        <v/>
      </c>
      <c r="D357" s="896"/>
      <c r="E357" s="896"/>
      <c r="F357" s="896"/>
      <c r="G357" s="896"/>
      <c r="H357" s="896"/>
      <c r="I357" s="896"/>
      <c r="J357" s="896"/>
      <c r="K357" s="896"/>
      <c r="L357" s="896"/>
      <c r="M357" s="896"/>
      <c r="N357" s="896"/>
      <c r="O357" s="896"/>
      <c r="P357" s="896"/>
      <c r="Q357" s="896"/>
      <c r="R357" s="896"/>
      <c r="S357" s="896"/>
      <c r="T357" s="896"/>
      <c r="U357" s="896"/>
      <c r="V357" s="896"/>
      <c r="W357" s="896"/>
      <c r="X357" s="896"/>
      <c r="Y357" s="896"/>
      <c r="Z357" s="896">
        <f ca="1">IFERROR(IF(SEARCH("ГНБ",B350,1)=0,0,1),0)</f>
        <v>0</v>
      </c>
      <c r="AA357" s="896"/>
      <c r="AB357" s="896"/>
      <c r="AC357" s="896"/>
      <c r="AD357" s="896"/>
      <c r="AE357" s="896"/>
      <c r="AF357" s="896"/>
      <c r="AG357" s="896"/>
      <c r="AH357" s="896"/>
      <c r="AI357" s="896"/>
      <c r="AJ357" s="896"/>
      <c r="AK357" s="896"/>
      <c r="AL357" s="896"/>
      <c r="AM357" s="896"/>
      <c r="AN357" s="896"/>
      <c r="AO357" s="896"/>
      <c r="AP357" s="896"/>
      <c r="AQ357" s="898"/>
      <c r="AR357" s="898"/>
      <c r="AS357" s="898"/>
      <c r="AT357" s="898"/>
      <c r="AU357" s="898"/>
      <c r="AV357" s="898"/>
      <c r="AW357" s="898"/>
      <c r="AX357" s="898"/>
      <c r="AY357" s="898"/>
      <c r="AZ357" s="898"/>
      <c r="BA357" s="898"/>
      <c r="BB357" s="898"/>
      <c r="BC357" s="898"/>
      <c r="BD357" s="898"/>
      <c r="BE357" s="898"/>
      <c r="BF357" s="898"/>
      <c r="BG357" s="898"/>
      <c r="BH357" s="898"/>
      <c r="BI357" s="898"/>
      <c r="BJ357" s="898"/>
      <c r="BK357" s="898"/>
      <c r="BL357" s="898"/>
      <c r="BM357" s="898"/>
      <c r="BN357" s="898"/>
      <c r="BO357" s="898"/>
      <c r="BP357" s="898"/>
      <c r="BQ357" s="19">
        <f t="shared" ca="1" si="31"/>
        <v>0</v>
      </c>
      <c r="BR357" s="27"/>
    </row>
    <row r="358" spans="1:74" ht="13.8" hidden="1" customHeight="1" x14ac:dyDescent="0.25">
      <c r="A358" s="544">
        <f ca="1">SUBTOTAL(9,$BQ$9:BQ358)</f>
        <v>124</v>
      </c>
      <c r="B358" s="545" t="s">
        <v>1454</v>
      </c>
      <c r="C358" s="896" t="str">
        <f ca="1">IF(Z358&lt;&gt;0,C352,"")</f>
        <v/>
      </c>
      <c r="D358" s="896"/>
      <c r="E358" s="896"/>
      <c r="F358" s="896"/>
      <c r="G358" s="896"/>
      <c r="H358" s="896"/>
      <c r="I358" s="896"/>
      <c r="J358" s="896"/>
      <c r="K358" s="896"/>
      <c r="L358" s="896"/>
      <c r="M358" s="896"/>
      <c r="N358" s="896"/>
      <c r="O358" s="896"/>
      <c r="P358" s="896"/>
      <c r="Q358" s="896"/>
      <c r="R358" s="896"/>
      <c r="S358" s="896"/>
      <c r="T358" s="896"/>
      <c r="U358" s="896"/>
      <c r="V358" s="896"/>
      <c r="W358" s="896"/>
      <c r="X358" s="896"/>
      <c r="Y358" s="896"/>
      <c r="Z358" s="896">
        <f ca="1">IFERROR(IF(SEARCH("ГНБ",B350,1)=0,0,1),0)</f>
        <v>0</v>
      </c>
      <c r="AA358" s="896"/>
      <c r="AB358" s="896"/>
      <c r="AC358" s="896"/>
      <c r="AD358" s="896"/>
      <c r="AE358" s="896"/>
      <c r="AF358" s="896"/>
      <c r="AG358" s="896"/>
      <c r="AH358" s="896"/>
      <c r="AI358" s="896"/>
      <c r="AJ358" s="896"/>
      <c r="AK358" s="896"/>
      <c r="AL358" s="896"/>
      <c r="AM358" s="896"/>
      <c r="AN358" s="896"/>
      <c r="AO358" s="896"/>
      <c r="AP358" s="896"/>
      <c r="AQ358" s="898"/>
      <c r="AR358" s="898"/>
      <c r="AS358" s="898"/>
      <c r="AT358" s="898"/>
      <c r="AU358" s="898"/>
      <c r="AV358" s="898"/>
      <c r="AW358" s="898"/>
      <c r="AX358" s="898"/>
      <c r="AY358" s="898"/>
      <c r="AZ358" s="898"/>
      <c r="BA358" s="898"/>
      <c r="BB358" s="898"/>
      <c r="BC358" s="898"/>
      <c r="BD358" s="898"/>
      <c r="BE358" s="898"/>
      <c r="BF358" s="898"/>
      <c r="BG358" s="898"/>
      <c r="BH358" s="898"/>
      <c r="BI358" s="898"/>
      <c r="BJ358" s="898"/>
      <c r="BK358" s="898"/>
      <c r="BL358" s="898"/>
      <c r="BM358" s="898"/>
      <c r="BN358" s="898"/>
      <c r="BO358" s="898"/>
      <c r="BP358" s="898"/>
      <c r="BQ358" s="19">
        <f t="shared" ca="1" si="31"/>
        <v>0</v>
      </c>
      <c r="BR358" s="27"/>
    </row>
    <row r="359" spans="1:74" ht="13.8" hidden="1" customHeight="1" x14ac:dyDescent="0.25">
      <c r="A359" s="544">
        <f ca="1">SUBTOTAL(9,$BQ$9:BQ359)</f>
        <v>124</v>
      </c>
      <c r="B359" s="545" t="s">
        <v>1455</v>
      </c>
      <c r="C359" s="896" t="str">
        <f ca="1">IF(Z359&lt;&gt;0,C352,"")</f>
        <v/>
      </c>
      <c r="D359" s="896"/>
      <c r="E359" s="896"/>
      <c r="F359" s="896"/>
      <c r="G359" s="896"/>
      <c r="H359" s="896"/>
      <c r="I359" s="896"/>
      <c r="J359" s="896"/>
      <c r="K359" s="896"/>
      <c r="L359" s="896"/>
      <c r="M359" s="896"/>
      <c r="N359" s="896"/>
      <c r="O359" s="896"/>
      <c r="P359" s="896"/>
      <c r="Q359" s="896"/>
      <c r="R359" s="896"/>
      <c r="S359" s="896"/>
      <c r="T359" s="896"/>
      <c r="U359" s="896"/>
      <c r="V359" s="896"/>
      <c r="W359" s="896"/>
      <c r="X359" s="896"/>
      <c r="Y359" s="896"/>
      <c r="Z359" s="896">
        <f ca="1">IFERROR(IF(SEARCH("ГНБ",B350,1)=0,0,1),0)</f>
        <v>0</v>
      </c>
      <c r="AA359" s="896"/>
      <c r="AB359" s="896"/>
      <c r="AC359" s="896"/>
      <c r="AD359" s="896"/>
      <c r="AE359" s="896"/>
      <c r="AF359" s="896"/>
      <c r="AG359" s="896"/>
      <c r="AH359" s="896"/>
      <c r="AI359" s="896"/>
      <c r="AJ359" s="896"/>
      <c r="AK359" s="896"/>
      <c r="AL359" s="896"/>
      <c r="AM359" s="896"/>
      <c r="AN359" s="896"/>
      <c r="AO359" s="896"/>
      <c r="AP359" s="896"/>
      <c r="AQ359" s="898"/>
      <c r="AR359" s="898"/>
      <c r="AS359" s="898"/>
      <c r="AT359" s="898"/>
      <c r="AU359" s="898"/>
      <c r="AV359" s="898"/>
      <c r="AW359" s="898"/>
      <c r="AX359" s="898"/>
      <c r="AY359" s="898"/>
      <c r="AZ359" s="898"/>
      <c r="BA359" s="898"/>
      <c r="BB359" s="898"/>
      <c r="BC359" s="898"/>
      <c r="BD359" s="898"/>
      <c r="BE359" s="898"/>
      <c r="BF359" s="898"/>
      <c r="BG359" s="898"/>
      <c r="BH359" s="898"/>
      <c r="BI359" s="898"/>
      <c r="BJ359" s="898"/>
      <c r="BK359" s="898"/>
      <c r="BL359" s="898"/>
      <c r="BM359" s="898"/>
      <c r="BN359" s="898"/>
      <c r="BO359" s="898"/>
      <c r="BP359" s="898"/>
      <c r="BQ359" s="19">
        <f t="shared" ca="1" si="31"/>
        <v>0</v>
      </c>
      <c r="BR359" s="27"/>
    </row>
    <row r="360" spans="1:74" ht="13.8" hidden="1" customHeight="1" x14ac:dyDescent="0.25">
      <c r="A360" s="544">
        <f ca="1">SUBTOTAL(9,$BQ$9:BQ360)</f>
        <v>124</v>
      </c>
      <c r="B360" s="545" t="s">
        <v>1456</v>
      </c>
      <c r="C360" s="896" t="str">
        <f ca="1">IF(Z360&lt;&gt;0,C352,"")</f>
        <v/>
      </c>
      <c r="D360" s="896"/>
      <c r="E360" s="896"/>
      <c r="F360" s="896"/>
      <c r="G360" s="896"/>
      <c r="H360" s="896"/>
      <c r="I360" s="896"/>
      <c r="J360" s="896"/>
      <c r="K360" s="896"/>
      <c r="L360" s="896"/>
      <c r="M360" s="896"/>
      <c r="N360" s="896"/>
      <c r="O360" s="896"/>
      <c r="P360" s="896"/>
      <c r="Q360" s="896"/>
      <c r="R360" s="896"/>
      <c r="S360" s="896"/>
      <c r="T360" s="896"/>
      <c r="U360" s="896"/>
      <c r="V360" s="896"/>
      <c r="W360" s="896"/>
      <c r="X360" s="896"/>
      <c r="Y360" s="896"/>
      <c r="Z360" s="896">
        <f ca="1">IFERROR(IF(SEARCH("ГНБ",B350,1)=0,0,1),0)</f>
        <v>0</v>
      </c>
      <c r="AA360" s="896"/>
      <c r="AB360" s="896"/>
      <c r="AC360" s="896"/>
      <c r="AD360" s="896"/>
      <c r="AE360" s="896"/>
      <c r="AF360" s="896"/>
      <c r="AG360" s="896"/>
      <c r="AH360" s="896"/>
      <c r="AI360" s="896"/>
      <c r="AJ360" s="896"/>
      <c r="AK360" s="896"/>
      <c r="AL360" s="896"/>
      <c r="AM360" s="896"/>
      <c r="AN360" s="896"/>
      <c r="AO360" s="896"/>
      <c r="AP360" s="896"/>
      <c r="AQ360" s="898"/>
      <c r="AR360" s="898"/>
      <c r="AS360" s="898"/>
      <c r="AT360" s="898"/>
      <c r="AU360" s="898"/>
      <c r="AV360" s="898"/>
      <c r="AW360" s="898"/>
      <c r="AX360" s="898"/>
      <c r="AY360" s="898"/>
      <c r="AZ360" s="898"/>
      <c r="BA360" s="898"/>
      <c r="BB360" s="898"/>
      <c r="BC360" s="898"/>
      <c r="BD360" s="898"/>
      <c r="BE360" s="898"/>
      <c r="BF360" s="898"/>
      <c r="BG360" s="898"/>
      <c r="BH360" s="898"/>
      <c r="BI360" s="898"/>
      <c r="BJ360" s="898"/>
      <c r="BK360" s="898"/>
      <c r="BL360" s="898"/>
      <c r="BM360" s="898"/>
      <c r="BN360" s="898"/>
      <c r="BO360" s="898"/>
      <c r="BP360" s="898"/>
      <c r="BQ360" s="19">
        <f t="shared" ca="1" si="31"/>
        <v>0</v>
      </c>
      <c r="BR360" s="27"/>
    </row>
    <row r="361" spans="1:74" ht="13.8" hidden="1" customHeight="1" x14ac:dyDescent="0.25">
      <c r="A361" s="544">
        <f ca="1">SUBTOTAL(9,$BQ$9:BQ361)</f>
        <v>124</v>
      </c>
      <c r="B361" s="545" t="s">
        <v>1457</v>
      </c>
      <c r="C361" s="896" t="str">
        <f ca="1">IF(Z361&lt;&gt;0,C352,"")</f>
        <v/>
      </c>
      <c r="D361" s="896"/>
      <c r="E361" s="896"/>
      <c r="F361" s="896"/>
      <c r="G361" s="896"/>
      <c r="H361" s="896"/>
      <c r="I361" s="896"/>
      <c r="J361" s="896"/>
      <c r="K361" s="896"/>
      <c r="L361" s="896"/>
      <c r="M361" s="896"/>
      <c r="N361" s="896"/>
      <c r="O361" s="896"/>
      <c r="P361" s="896"/>
      <c r="Q361" s="896"/>
      <c r="R361" s="896"/>
      <c r="S361" s="896"/>
      <c r="T361" s="896"/>
      <c r="U361" s="896"/>
      <c r="V361" s="896"/>
      <c r="W361" s="896"/>
      <c r="X361" s="896"/>
      <c r="Y361" s="896"/>
      <c r="Z361" s="896">
        <f ca="1">IFERROR(IF(SEARCH("ГНБ",B350,1)=0,0,1),0)</f>
        <v>0</v>
      </c>
      <c r="AA361" s="896"/>
      <c r="AB361" s="896"/>
      <c r="AC361" s="896"/>
      <c r="AD361" s="896"/>
      <c r="AE361" s="896"/>
      <c r="AF361" s="896"/>
      <c r="AG361" s="896"/>
      <c r="AH361" s="896"/>
      <c r="AI361" s="896"/>
      <c r="AJ361" s="896"/>
      <c r="AK361" s="896"/>
      <c r="AL361" s="896"/>
      <c r="AM361" s="896"/>
      <c r="AN361" s="896"/>
      <c r="AO361" s="896"/>
      <c r="AP361" s="896"/>
      <c r="AQ361" s="898"/>
      <c r="AR361" s="898"/>
      <c r="AS361" s="898"/>
      <c r="AT361" s="898"/>
      <c r="AU361" s="898"/>
      <c r="AV361" s="898"/>
      <c r="AW361" s="898"/>
      <c r="AX361" s="898"/>
      <c r="AY361" s="898"/>
      <c r="AZ361" s="898"/>
      <c r="BA361" s="898"/>
      <c r="BB361" s="898"/>
      <c r="BC361" s="898"/>
      <c r="BD361" s="898"/>
      <c r="BE361" s="898"/>
      <c r="BF361" s="898"/>
      <c r="BG361" s="898"/>
      <c r="BH361" s="898"/>
      <c r="BI361" s="898"/>
      <c r="BJ361" s="898"/>
      <c r="BK361" s="898"/>
      <c r="BL361" s="898"/>
      <c r="BM361" s="898"/>
      <c r="BN361" s="898"/>
      <c r="BO361" s="898"/>
      <c r="BP361" s="898"/>
      <c r="BQ361" s="19">
        <f t="shared" ca="1" si="31"/>
        <v>0</v>
      </c>
      <c r="BR361" s="27"/>
    </row>
    <row r="362" spans="1:74" ht="13.8" hidden="1" customHeight="1" x14ac:dyDescent="0.25">
      <c r="A362" s="544">
        <f ca="1">SUBTOTAL(9,$BQ$9:BQ362)</f>
        <v>124</v>
      </c>
      <c r="B362" s="545" t="s">
        <v>1458</v>
      </c>
      <c r="C362" s="896" t="str">
        <f ca="1">IF(Z362&lt;&gt;0,C352,"")</f>
        <v/>
      </c>
      <c r="D362" s="896"/>
      <c r="E362" s="896"/>
      <c r="F362" s="896"/>
      <c r="G362" s="896"/>
      <c r="H362" s="896"/>
      <c r="I362" s="896"/>
      <c r="J362" s="896"/>
      <c r="K362" s="896"/>
      <c r="L362" s="896"/>
      <c r="M362" s="896"/>
      <c r="N362" s="896"/>
      <c r="O362" s="896"/>
      <c r="P362" s="896"/>
      <c r="Q362" s="896"/>
      <c r="R362" s="896"/>
      <c r="S362" s="896"/>
      <c r="T362" s="896"/>
      <c r="U362" s="896"/>
      <c r="V362" s="896"/>
      <c r="W362" s="896"/>
      <c r="X362" s="896"/>
      <c r="Y362" s="896"/>
      <c r="Z362" s="896">
        <f ca="1">IFERROR(IF(SEARCH("ГНБ",B350,1)=0,0,1),0)</f>
        <v>0</v>
      </c>
      <c r="AA362" s="896"/>
      <c r="AB362" s="896"/>
      <c r="AC362" s="896"/>
      <c r="AD362" s="896"/>
      <c r="AE362" s="896"/>
      <c r="AF362" s="896"/>
      <c r="AG362" s="896"/>
      <c r="AH362" s="896"/>
      <c r="AI362" s="896"/>
      <c r="AJ362" s="896"/>
      <c r="AK362" s="896"/>
      <c r="AL362" s="896"/>
      <c r="AM362" s="896"/>
      <c r="AN362" s="896"/>
      <c r="AO362" s="896"/>
      <c r="AP362" s="896"/>
      <c r="AQ362" s="898"/>
      <c r="AR362" s="898"/>
      <c r="AS362" s="898"/>
      <c r="AT362" s="898"/>
      <c r="AU362" s="898"/>
      <c r="AV362" s="898"/>
      <c r="AW362" s="898"/>
      <c r="AX362" s="898"/>
      <c r="AY362" s="898"/>
      <c r="AZ362" s="898"/>
      <c r="BA362" s="898"/>
      <c r="BB362" s="898"/>
      <c r="BC362" s="898"/>
      <c r="BD362" s="898"/>
      <c r="BE362" s="898"/>
      <c r="BF362" s="898"/>
      <c r="BG362" s="898"/>
      <c r="BH362" s="898"/>
      <c r="BI362" s="898"/>
      <c r="BJ362" s="898"/>
      <c r="BK362" s="898"/>
      <c r="BL362" s="898"/>
      <c r="BM362" s="898"/>
      <c r="BN362" s="898"/>
      <c r="BO362" s="898"/>
      <c r="BP362" s="898"/>
      <c r="BQ362" s="19">
        <f t="shared" ca="1" si="31"/>
        <v>0</v>
      </c>
      <c r="BR362" s="27"/>
    </row>
    <row r="363" spans="1:74" ht="26.4" hidden="1" customHeight="1" x14ac:dyDescent="0.25">
      <c r="A363" s="544">
        <f ca="1">SUBTOTAL(9,$BQ$9:BQ363)</f>
        <v>124</v>
      </c>
      <c r="B363" s="545" t="s">
        <v>1459</v>
      </c>
      <c r="C363" s="896" t="str">
        <f ca="1">IF(Z363&lt;&gt;0,C352,"")</f>
        <v/>
      </c>
      <c r="D363" s="896"/>
      <c r="E363" s="896"/>
      <c r="F363" s="896"/>
      <c r="G363" s="896"/>
      <c r="H363" s="896"/>
      <c r="I363" s="896"/>
      <c r="J363" s="896"/>
      <c r="K363" s="896"/>
      <c r="L363" s="896"/>
      <c r="M363" s="896"/>
      <c r="N363" s="896"/>
      <c r="O363" s="896"/>
      <c r="P363" s="896"/>
      <c r="Q363" s="896"/>
      <c r="R363" s="896"/>
      <c r="S363" s="896"/>
      <c r="T363" s="896"/>
      <c r="U363" s="896"/>
      <c r="V363" s="896"/>
      <c r="W363" s="896"/>
      <c r="X363" s="896"/>
      <c r="Y363" s="896"/>
      <c r="Z363" s="896">
        <f ca="1">IFERROR(IF(SEARCH("ГНБ",B350,1)=0,0,1),0)</f>
        <v>0</v>
      </c>
      <c r="AA363" s="896"/>
      <c r="AB363" s="896"/>
      <c r="AC363" s="896"/>
      <c r="AD363" s="896"/>
      <c r="AE363" s="896"/>
      <c r="AF363" s="896"/>
      <c r="AG363" s="896"/>
      <c r="AH363" s="896"/>
      <c r="AI363" s="896"/>
      <c r="AJ363" s="896"/>
      <c r="AK363" s="896"/>
      <c r="AL363" s="896"/>
      <c r="AM363" s="896"/>
      <c r="AN363" s="896"/>
      <c r="AO363" s="896"/>
      <c r="AP363" s="896"/>
      <c r="AQ363" s="898"/>
      <c r="AR363" s="898"/>
      <c r="AS363" s="898"/>
      <c r="AT363" s="898"/>
      <c r="AU363" s="898"/>
      <c r="AV363" s="898"/>
      <c r="AW363" s="898"/>
      <c r="AX363" s="898"/>
      <c r="AY363" s="898"/>
      <c r="AZ363" s="898"/>
      <c r="BA363" s="898"/>
      <c r="BB363" s="898"/>
      <c r="BC363" s="898"/>
      <c r="BD363" s="898"/>
      <c r="BE363" s="898"/>
      <c r="BF363" s="898"/>
      <c r="BG363" s="898"/>
      <c r="BH363" s="898"/>
      <c r="BI363" s="898"/>
      <c r="BJ363" s="898"/>
      <c r="BK363" s="898"/>
      <c r="BL363" s="898"/>
      <c r="BM363" s="898"/>
      <c r="BN363" s="898"/>
      <c r="BO363" s="898"/>
      <c r="BP363" s="898"/>
      <c r="BQ363" s="19">
        <f t="shared" ca="1" si="31"/>
        <v>0</v>
      </c>
      <c r="BR363" s="27"/>
    </row>
    <row r="364" spans="1:74" ht="26.4" hidden="1" customHeight="1" x14ac:dyDescent="0.25">
      <c r="A364" s="544">
        <f ca="1">SUBTOTAL(9,$BQ$9:BQ364)</f>
        <v>124</v>
      </c>
      <c r="B364" s="545" t="s">
        <v>1460</v>
      </c>
      <c r="C364" s="896" t="str">
        <f ca="1">IF(Z364&lt;&gt;0,C352,"")</f>
        <v/>
      </c>
      <c r="D364" s="896"/>
      <c r="E364" s="896"/>
      <c r="F364" s="896"/>
      <c r="G364" s="896"/>
      <c r="H364" s="896"/>
      <c r="I364" s="896"/>
      <c r="J364" s="896"/>
      <c r="K364" s="896"/>
      <c r="L364" s="896"/>
      <c r="M364" s="896"/>
      <c r="N364" s="896"/>
      <c r="O364" s="896"/>
      <c r="P364" s="896"/>
      <c r="Q364" s="896"/>
      <c r="R364" s="896"/>
      <c r="S364" s="896"/>
      <c r="T364" s="896"/>
      <c r="U364" s="896"/>
      <c r="V364" s="896"/>
      <c r="W364" s="896"/>
      <c r="X364" s="896"/>
      <c r="Y364" s="896"/>
      <c r="Z364" s="896">
        <f ca="1">IFERROR(IF(SEARCH("ГНБ",B350,1)=0,0,1),0)</f>
        <v>0</v>
      </c>
      <c r="AA364" s="896"/>
      <c r="AB364" s="896"/>
      <c r="AC364" s="896"/>
      <c r="AD364" s="896"/>
      <c r="AE364" s="896"/>
      <c r="AF364" s="896"/>
      <c r="AG364" s="896"/>
      <c r="AH364" s="896"/>
      <c r="AI364" s="896"/>
      <c r="AJ364" s="896"/>
      <c r="AK364" s="896"/>
      <c r="AL364" s="896"/>
      <c r="AM364" s="896"/>
      <c r="AN364" s="896"/>
      <c r="AO364" s="896"/>
      <c r="AP364" s="896"/>
      <c r="AQ364" s="898"/>
      <c r="AR364" s="898"/>
      <c r="AS364" s="898"/>
      <c r="AT364" s="898"/>
      <c r="AU364" s="898"/>
      <c r="AV364" s="898"/>
      <c r="AW364" s="898"/>
      <c r="AX364" s="898"/>
      <c r="AY364" s="898"/>
      <c r="AZ364" s="898"/>
      <c r="BA364" s="898"/>
      <c r="BB364" s="898"/>
      <c r="BC364" s="898"/>
      <c r="BD364" s="898"/>
      <c r="BE364" s="898"/>
      <c r="BF364" s="898"/>
      <c r="BG364" s="898"/>
      <c r="BH364" s="898"/>
      <c r="BI364" s="898"/>
      <c r="BJ364" s="898"/>
      <c r="BK364" s="898"/>
      <c r="BL364" s="898"/>
      <c r="BM364" s="898"/>
      <c r="BN364" s="898"/>
      <c r="BO364" s="898"/>
      <c r="BP364" s="898"/>
      <c r="BQ364" s="19">
        <f t="shared" ca="1" si="31"/>
        <v>0</v>
      </c>
      <c r="BR364" s="27"/>
    </row>
    <row r="365" spans="1:74" ht="26.4" x14ac:dyDescent="0.25">
      <c r="A365" s="544">
        <f ca="1">SUBTOTAL(9,$BQ$9:BQ365)</f>
        <v>125</v>
      </c>
      <c r="B365" s="545" t="str">
        <f ca="1">IF(BS365&lt;&gt;"",IF(MID(BS365,1,4)="АОСР",CONCATENATE("Акт освидетельствования скрытых работ '",VLOOKUP(BS365,'АКТЫ скрытых работ'!A:O,3,FALSE),"'"),CONCATENATE("Акт освидетельствования ответственных конструкций '",VLOOKUP(BS365,'АКТЫ скрытых работ'!A:O,3,FALSE),"'")),0)</f>
        <v>Акт освидетельствования скрытых работ 'Обратная засыпка траншеи'</v>
      </c>
      <c r="C365" s="896" t="str">
        <f ca="1">CONCATENATE("№",VLOOKUP(BS365,'АКТЫ скрытых работ'!A:O,2,FALSE))</f>
        <v>№5-КЗ_ОП</v>
      </c>
      <c r="D365" s="896"/>
      <c r="E365" s="896"/>
      <c r="F365" s="896"/>
      <c r="G365" s="896"/>
      <c r="H365" s="896"/>
      <c r="I365" s="896"/>
      <c r="J365" s="896"/>
      <c r="K365" s="896"/>
      <c r="L365" s="896"/>
      <c r="M365" s="896"/>
      <c r="N365" s="896"/>
      <c r="O365" s="896"/>
      <c r="P365" s="896"/>
      <c r="Q365" s="896"/>
      <c r="R365" s="896"/>
      <c r="S365" s="896"/>
      <c r="T365" s="896"/>
      <c r="U365" s="896"/>
      <c r="V365" s="896"/>
      <c r="W365" s="896"/>
      <c r="X365" s="896"/>
      <c r="Y365" s="896"/>
      <c r="Z365" s="896">
        <f ca="1">IF(BS365="АООК_",0,1)</f>
        <v>1</v>
      </c>
      <c r="AA365" s="896"/>
      <c r="AB365" s="896"/>
      <c r="AC365" s="896"/>
      <c r="AD365" s="896"/>
      <c r="AE365" s="896"/>
      <c r="AF365" s="896"/>
      <c r="AG365" s="896"/>
      <c r="AH365" s="896"/>
      <c r="AI365" s="896"/>
      <c r="AJ365" s="896"/>
      <c r="AK365" s="896"/>
      <c r="AL365" s="896"/>
      <c r="AM365" s="896"/>
      <c r="AN365" s="896"/>
      <c r="AO365" s="896"/>
      <c r="AP365" s="896"/>
      <c r="AQ365" s="898"/>
      <c r="AR365" s="898"/>
      <c r="AS365" s="898"/>
      <c r="AT365" s="898"/>
      <c r="AU365" s="898"/>
      <c r="AV365" s="898"/>
      <c r="AW365" s="898"/>
      <c r="AX365" s="898"/>
      <c r="AY365" s="898"/>
      <c r="AZ365" s="898"/>
      <c r="BA365" s="898"/>
      <c r="BB365" s="898"/>
      <c r="BC365" s="898"/>
      <c r="BD365" s="898"/>
      <c r="BE365" s="898"/>
      <c r="BF365" s="898"/>
      <c r="BG365" s="898"/>
      <c r="BH365" s="898"/>
      <c r="BI365" s="898"/>
      <c r="BJ365" s="898"/>
      <c r="BK365" s="898"/>
      <c r="BL365" s="898"/>
      <c r="BM365" s="898"/>
      <c r="BN365" s="898"/>
      <c r="BO365" s="898"/>
      <c r="BP365" s="898"/>
      <c r="BQ365" s="19">
        <f t="shared" ca="1" si="31"/>
        <v>1</v>
      </c>
      <c r="BR365" s="852"/>
      <c r="BS365" s="587" t="str">
        <f ca="1">IF(INDIRECT("'АКТЫ скрытых работ'!R"&amp;BU365&amp;"C1",0)=CONCATENATE("АОСР_",BT365),CONCATENATE("АОСР_",BT365),CONCATENATE("АООК_",BT365))</f>
        <v>АОСР_20</v>
      </c>
      <c r="BT365" s="587">
        <v>20</v>
      </c>
      <c r="BU365" s="588">
        <f>BT365+1</f>
        <v>21</v>
      </c>
    </row>
    <row r="366" spans="1:74" ht="39.6" x14ac:dyDescent="0.25">
      <c r="A366" s="544">
        <f ca="1">SUBTOTAL(9,$BQ$9:BQ366)</f>
        <v>126</v>
      </c>
      <c r="B366" s="547" t="str">
        <f ca="1">IF(IFERROR(SEARCH("; ",VLOOKUP(BS365,'АКТЫ скрытых работ'!A:O,11,FALSE),1),0)=0,VLOOKUP(BS365,'АКТЫ скрытых работ'!A:O,11,FALSE),LEFT(VLOOKUP(BS365,'АКТЫ скрытых работ'!A:O,11,FALSE),SEARCH(";",VLOOKUP(BS365,'АКТЫ скрытых работ'!A:O,11,FALSE))-1))</f>
        <v>Исполнительная схема №2.5 Обратная засыпка траншеи (ВЛЗ-10кВ), Исполнительная схема №3.5 Обратная засыпка траншеи (ВЛИ-0,4кВ)</v>
      </c>
      <c r="C366" s="916" t="str">
        <f ca="1">IF(B366="Контрольно-исполнительная съемка","б/н",MID(B366,SEARCH("№",B366,1),SEARCH(" ",B366,SEARCH("№",B366,1))-SEARCH("№",B366,1)))</f>
        <v>№2.5</v>
      </c>
      <c r="D366" s="917"/>
      <c r="E366" s="917"/>
      <c r="F366" s="917"/>
      <c r="G366" s="917"/>
      <c r="H366" s="917"/>
      <c r="I366" s="917"/>
      <c r="J366" s="917"/>
      <c r="K366" s="917"/>
      <c r="L366" s="917"/>
      <c r="M366" s="917"/>
      <c r="N366" s="917"/>
      <c r="O366" s="917"/>
      <c r="P366" s="917"/>
      <c r="Q366" s="917"/>
      <c r="R366" s="917"/>
      <c r="S366" s="917"/>
      <c r="T366" s="917"/>
      <c r="U366" s="917"/>
      <c r="V366" s="917"/>
      <c r="W366" s="917"/>
      <c r="X366" s="917"/>
      <c r="Y366" s="918"/>
      <c r="Z366" s="896">
        <f ca="1">IFERROR(IF(OR(IFERROR(B366,0)=0,B366="-"),0,1),0)</f>
        <v>1</v>
      </c>
      <c r="AA366" s="896"/>
      <c r="AB366" s="896"/>
      <c r="AC366" s="896"/>
      <c r="AD366" s="896"/>
      <c r="AE366" s="896"/>
      <c r="AF366" s="896"/>
      <c r="AG366" s="896"/>
      <c r="AH366" s="896"/>
      <c r="AI366" s="896"/>
      <c r="AJ366" s="896"/>
      <c r="AK366" s="896"/>
      <c r="AL366" s="896"/>
      <c r="AM366" s="896"/>
      <c r="AN366" s="896"/>
      <c r="AO366" s="896"/>
      <c r="AP366" s="896"/>
      <c r="AQ366" s="898"/>
      <c r="AR366" s="898"/>
      <c r="AS366" s="898"/>
      <c r="AT366" s="898"/>
      <c r="AU366" s="898"/>
      <c r="AV366" s="898"/>
      <c r="AW366" s="898"/>
      <c r="AX366" s="898"/>
      <c r="AY366" s="898"/>
      <c r="AZ366" s="898"/>
      <c r="BA366" s="898"/>
      <c r="BB366" s="898"/>
      <c r="BC366" s="898"/>
      <c r="BD366" s="898"/>
      <c r="BE366" s="898"/>
      <c r="BF366" s="898"/>
      <c r="BG366" s="898"/>
      <c r="BH366" s="898"/>
      <c r="BI366" s="898"/>
      <c r="BJ366" s="898"/>
      <c r="BK366" s="898"/>
      <c r="BL366" s="898"/>
      <c r="BM366" s="898"/>
      <c r="BN366" s="898"/>
      <c r="BO366" s="898"/>
      <c r="BP366" s="898"/>
      <c r="BQ366" s="19">
        <f t="shared" ref="BQ366:BQ380" ca="1" si="36">IF(Z366&gt;0,1,0)</f>
        <v>1</v>
      </c>
      <c r="BR366" s="852"/>
    </row>
    <row r="367" spans="1:74" ht="25.5" hidden="1" customHeight="1" x14ac:dyDescent="0.25">
      <c r="A367" s="544">
        <f ca="1">SUBTOTAL(9,$BQ$9:BQ367)</f>
        <v>126</v>
      </c>
      <c r="B367" s="545" t="str">
        <f ca="1">IF(IFERROR(SEARCH(";",VLOOKUP(BS365,'АКТЫ скрытых работ'!A:O,11,FALSE),LEN(B366)+2),0)&lt;&gt;0,MID(VLOOKUP(BS365,'АКТЫ скрытых работ'!A:O,11,FALSE),LEN(B366)+3,SEARCH(";",VLOOKUP(BS365,'АКТЫ скрытых работ'!A:O,11,FALSE),LEN(B366)+3)-LEN(B366)-3),MID(VLOOKUP(BS365,'АКТЫ скрытых работ'!A:O,11,FALSE),LEN(B366)+3,LEN(VLOOKUP(BS365,'АКТЫ скрытых работ'!A:O,11,FALSE))))</f>
        <v/>
      </c>
      <c r="C367" s="916" t="str">
        <f ca="1">IFERROR(IF(B367="Контрольно-исполнительная съемка","б/н",MID(B367,SEARCH("№",B367,1),SEARCH(" ",B367,SEARCH("№",B367,1))-SEARCH("№",B367,1))),"")</f>
        <v/>
      </c>
      <c r="D367" s="917"/>
      <c r="E367" s="917"/>
      <c r="F367" s="917"/>
      <c r="G367" s="917"/>
      <c r="H367" s="917"/>
      <c r="I367" s="917"/>
      <c r="J367" s="917"/>
      <c r="K367" s="917"/>
      <c r="L367" s="917"/>
      <c r="M367" s="917"/>
      <c r="N367" s="917"/>
      <c r="O367" s="917"/>
      <c r="P367" s="917"/>
      <c r="Q367" s="917"/>
      <c r="R367" s="917"/>
      <c r="S367" s="917"/>
      <c r="T367" s="917"/>
      <c r="U367" s="917"/>
      <c r="V367" s="917"/>
      <c r="W367" s="917"/>
      <c r="X367" s="917"/>
      <c r="Y367" s="918"/>
      <c r="Z367" s="896">
        <f ca="1">IFERROR(IF(OR(IFERROR(B367,0)=0,B367=""),0,1),0)</f>
        <v>0</v>
      </c>
      <c r="AA367" s="896"/>
      <c r="AB367" s="896"/>
      <c r="AC367" s="896"/>
      <c r="AD367" s="896"/>
      <c r="AE367" s="896"/>
      <c r="AF367" s="896"/>
      <c r="AG367" s="896"/>
      <c r="AH367" s="896"/>
      <c r="AI367" s="896"/>
      <c r="AJ367" s="896"/>
      <c r="AK367" s="896"/>
      <c r="AL367" s="896"/>
      <c r="AM367" s="896"/>
      <c r="AN367" s="896"/>
      <c r="AO367" s="896"/>
      <c r="AP367" s="896"/>
      <c r="AQ367" s="898"/>
      <c r="AR367" s="898"/>
      <c r="AS367" s="898"/>
      <c r="AT367" s="898"/>
      <c r="AU367" s="898"/>
      <c r="AV367" s="898"/>
      <c r="AW367" s="898"/>
      <c r="AX367" s="898"/>
      <c r="AY367" s="898"/>
      <c r="AZ367" s="898"/>
      <c r="BA367" s="898"/>
      <c r="BB367" s="898"/>
      <c r="BC367" s="898"/>
      <c r="BD367" s="898"/>
      <c r="BE367" s="898"/>
      <c r="BF367" s="898"/>
      <c r="BG367" s="898"/>
      <c r="BH367" s="898"/>
      <c r="BI367" s="898"/>
      <c r="BJ367" s="898"/>
      <c r="BK367" s="898"/>
      <c r="BL367" s="898"/>
      <c r="BM367" s="898"/>
      <c r="BN367" s="898"/>
      <c r="BO367" s="898"/>
      <c r="BP367" s="898"/>
      <c r="BQ367" s="19">
        <f t="shared" ca="1" si="36"/>
        <v>0</v>
      </c>
      <c r="BR367" s="852"/>
    </row>
    <row r="368" spans="1:74" ht="26.4" hidden="1" customHeight="1" x14ac:dyDescent="0.25">
      <c r="A368" s="544">
        <f ca="1">SUBTOTAL(9,$BQ$9:BQ368)</f>
        <v>126</v>
      </c>
      <c r="B368" s="545" t="str">
        <f ca="1">IF(IFERROR(SEARCH(";",VLOOKUP(BS365,'АКТЫ скрытых работ'!A:O,11,FALSE),SUM(LEN(B366),LEN(B367))+4),0)&lt;&gt;0,MID(VLOOKUP(BS365,'АКТЫ скрытых работ'!A:O,11,FALSE),SUM(LEN(B366),LEN(B367))+5,SEARCH(";",VLOOKUP(BS365,'АКТЫ скрытых работ'!A:O,11,FALSE),SUM(LEN(B366),LEN(B367))+4)-SUM(LEN(B366),LEN(B367))-5),MID(VLOOKUP(BS365,'АКТЫ скрытых работ'!A:O,11,FALSE),SUM(LEN(B366),LEN(B367))+5,LEN(VLOOKUP(BS365,'АКТЫ скрытых работ'!A:O,11,FALSE))))</f>
        <v/>
      </c>
      <c r="C368" s="916" t="e">
        <f t="shared" ref="C368:C369" ca="1" si="37">IF(B368="Контрольно-исполнительная съемка","б/н",MID(B368,SEARCH("№",B368,1),SEARCH(" ",B368,SEARCH("№",B368,1))-SEARCH("№",B368,1)))</f>
        <v>#VALUE!</v>
      </c>
      <c r="D368" s="917"/>
      <c r="E368" s="917"/>
      <c r="F368" s="917"/>
      <c r="G368" s="917"/>
      <c r="H368" s="917"/>
      <c r="I368" s="917"/>
      <c r="J368" s="917"/>
      <c r="K368" s="917"/>
      <c r="L368" s="917"/>
      <c r="M368" s="917"/>
      <c r="N368" s="917"/>
      <c r="O368" s="917"/>
      <c r="P368" s="917"/>
      <c r="Q368" s="917"/>
      <c r="R368" s="917"/>
      <c r="S368" s="917"/>
      <c r="T368" s="917"/>
      <c r="U368" s="917"/>
      <c r="V368" s="917"/>
      <c r="W368" s="917"/>
      <c r="X368" s="917"/>
      <c r="Y368" s="918"/>
      <c r="Z368" s="896">
        <f ca="1">IFERROR(IF(OR(IFERROR(B368,0)=0,B368=""),0,1),0)</f>
        <v>0</v>
      </c>
      <c r="AA368" s="896"/>
      <c r="AB368" s="896"/>
      <c r="AC368" s="896"/>
      <c r="AD368" s="896"/>
      <c r="AE368" s="896"/>
      <c r="AF368" s="896"/>
      <c r="AG368" s="896"/>
      <c r="AH368" s="896"/>
      <c r="AI368" s="896"/>
      <c r="AJ368" s="896"/>
      <c r="AK368" s="896"/>
      <c r="AL368" s="896"/>
      <c r="AM368" s="896"/>
      <c r="AN368" s="896"/>
      <c r="AO368" s="896"/>
      <c r="AP368" s="896"/>
      <c r="AQ368" s="898"/>
      <c r="AR368" s="898"/>
      <c r="AS368" s="898"/>
      <c r="AT368" s="898"/>
      <c r="AU368" s="898"/>
      <c r="AV368" s="898"/>
      <c r="AW368" s="898"/>
      <c r="AX368" s="898"/>
      <c r="AY368" s="898"/>
      <c r="AZ368" s="898"/>
      <c r="BA368" s="898"/>
      <c r="BB368" s="898"/>
      <c r="BC368" s="898"/>
      <c r="BD368" s="898"/>
      <c r="BE368" s="898"/>
      <c r="BF368" s="898"/>
      <c r="BG368" s="898"/>
      <c r="BH368" s="898"/>
      <c r="BI368" s="898"/>
      <c r="BJ368" s="898"/>
      <c r="BK368" s="898"/>
      <c r="BL368" s="898"/>
      <c r="BM368" s="898"/>
      <c r="BN368" s="898"/>
      <c r="BO368" s="898"/>
      <c r="BP368" s="898"/>
      <c r="BQ368" s="19">
        <f t="shared" ca="1" si="36"/>
        <v>0</v>
      </c>
      <c r="BR368" s="852"/>
      <c r="BV368" s="19" t="str">
        <f>MID(BV352,1,LEN(BV352))</f>
        <v/>
      </c>
    </row>
    <row r="369" spans="1:74" ht="26.4" hidden="1" customHeight="1" x14ac:dyDescent="0.25">
      <c r="A369" s="544">
        <f ca="1">SUBTOTAL(9,$BQ$9:BQ369)</f>
        <v>126</v>
      </c>
      <c r="B369" s="545" t="str">
        <f ca="1">IF(IFERROR(SEARCH(";",VLOOKUP(BS365,'АКТЫ скрытых работ'!A:O,11,FALSE),SUM(LEN(B366),LEN(B367),LEN(B368))+8),0)&lt;&gt;0,MID(VLOOKUP(BS365,'АКТЫ скрытых работ'!A:O,11,FALSE),SUM(LEN(B366),LEN(B367),LEN(B368))+4,SEARCH(";",VLOOKUP(BS365,'АКТЫ скрытых работ'!A:O,11,FALSE),SUM(LEN(B366),LEN(B367),LEN(B368))+4)-SUM(LEN(B366),LEN(B367),LEN(B368))-6),MID(VLOOKUP(BS365,'АКТЫ скрытых работ'!A:O,11,FALSE),SUM(LEN(B366),LEN(B367),LEN(B368))+7,LEN(VLOOKUP(BS365,'АКТЫ скрытых работ'!A:O,11,FALSE))))</f>
        <v/>
      </c>
      <c r="C369" s="916" t="e">
        <f t="shared" ca="1" si="37"/>
        <v>#VALUE!</v>
      </c>
      <c r="D369" s="917"/>
      <c r="E369" s="917"/>
      <c r="F369" s="917"/>
      <c r="G369" s="917"/>
      <c r="H369" s="917"/>
      <c r="I369" s="917"/>
      <c r="J369" s="917"/>
      <c r="K369" s="917"/>
      <c r="L369" s="917"/>
      <c r="M369" s="917"/>
      <c r="N369" s="917"/>
      <c r="O369" s="917"/>
      <c r="P369" s="917"/>
      <c r="Q369" s="917"/>
      <c r="R369" s="917"/>
      <c r="S369" s="917"/>
      <c r="T369" s="917"/>
      <c r="U369" s="917"/>
      <c r="V369" s="917"/>
      <c r="W369" s="917"/>
      <c r="X369" s="917"/>
      <c r="Y369" s="918"/>
      <c r="Z369" s="896">
        <f ca="1">IFERROR(IF(OR(IFERROR(B369,0)=0,B369=""),0,1),0)</f>
        <v>0</v>
      </c>
      <c r="AA369" s="896"/>
      <c r="AB369" s="896"/>
      <c r="AC369" s="896"/>
      <c r="AD369" s="896"/>
      <c r="AE369" s="896"/>
      <c r="AF369" s="896"/>
      <c r="AG369" s="896"/>
      <c r="AH369" s="896"/>
      <c r="AI369" s="896"/>
      <c r="AJ369" s="896"/>
      <c r="AK369" s="896"/>
      <c r="AL369" s="896"/>
      <c r="AM369" s="896"/>
      <c r="AN369" s="896"/>
      <c r="AO369" s="896"/>
      <c r="AP369" s="896"/>
      <c r="AQ369" s="898"/>
      <c r="AR369" s="898"/>
      <c r="AS369" s="898"/>
      <c r="AT369" s="898"/>
      <c r="AU369" s="898"/>
      <c r="AV369" s="898"/>
      <c r="AW369" s="898"/>
      <c r="AX369" s="898"/>
      <c r="AY369" s="898"/>
      <c r="AZ369" s="898"/>
      <c r="BA369" s="898"/>
      <c r="BB369" s="898"/>
      <c r="BC369" s="898"/>
      <c r="BD369" s="898"/>
      <c r="BE369" s="898"/>
      <c r="BF369" s="898"/>
      <c r="BG369" s="898"/>
      <c r="BH369" s="898"/>
      <c r="BI369" s="898"/>
      <c r="BJ369" s="898"/>
      <c r="BK369" s="898"/>
      <c r="BL369" s="898"/>
      <c r="BM369" s="898"/>
      <c r="BN369" s="898"/>
      <c r="BO369" s="898"/>
      <c r="BP369" s="898"/>
      <c r="BQ369" s="19">
        <f t="shared" ca="1" si="36"/>
        <v>0</v>
      </c>
      <c r="BR369" s="852"/>
    </row>
    <row r="370" spans="1:74" hidden="1" x14ac:dyDescent="0.25">
      <c r="A370" s="544">
        <f ca="1">SUBTOTAL(9,$BQ$9:BQ370)</f>
        <v>126</v>
      </c>
      <c r="B370" s="545" t="str">
        <f ca="1">VLOOKUP(BS365,'АКТЫ скрытых работ'!A:O,14,FALSE)</f>
        <v>-</v>
      </c>
      <c r="C370" s="896" t="str">
        <f ca="1">IF(B370&lt;&gt;"-","б/н","")</f>
        <v/>
      </c>
      <c r="D370" s="896"/>
      <c r="E370" s="896"/>
      <c r="F370" s="896"/>
      <c r="G370" s="896"/>
      <c r="H370" s="896"/>
      <c r="I370" s="896"/>
      <c r="J370" s="896"/>
      <c r="K370" s="896"/>
      <c r="L370" s="896"/>
      <c r="M370" s="896"/>
      <c r="N370" s="896"/>
      <c r="O370" s="896"/>
      <c r="P370" s="896"/>
      <c r="Q370" s="896"/>
      <c r="R370" s="896"/>
      <c r="S370" s="896"/>
      <c r="T370" s="896"/>
      <c r="U370" s="896"/>
      <c r="V370" s="896"/>
      <c r="W370" s="896"/>
      <c r="X370" s="896"/>
      <c r="Y370" s="896"/>
      <c r="Z370" s="896">
        <f ca="1">IFERROR(IF(OR(IFERROR(B370,0)=0,B370="-"),0,"1 компл"),0)</f>
        <v>0</v>
      </c>
      <c r="AA370" s="896"/>
      <c r="AB370" s="896"/>
      <c r="AC370" s="896"/>
      <c r="AD370" s="896"/>
      <c r="AE370" s="896"/>
      <c r="AF370" s="896"/>
      <c r="AG370" s="896"/>
      <c r="AH370" s="896"/>
      <c r="AI370" s="896"/>
      <c r="AJ370" s="896"/>
      <c r="AK370" s="896"/>
      <c r="AL370" s="896"/>
      <c r="AM370" s="896"/>
      <c r="AN370" s="896"/>
      <c r="AO370" s="896"/>
      <c r="AP370" s="896"/>
      <c r="AQ370" s="898"/>
      <c r="AR370" s="898"/>
      <c r="AS370" s="898"/>
      <c r="AT370" s="898"/>
      <c r="AU370" s="898"/>
      <c r="AV370" s="898"/>
      <c r="AW370" s="898"/>
      <c r="AX370" s="898"/>
      <c r="AY370" s="898"/>
      <c r="AZ370" s="898"/>
      <c r="BA370" s="898"/>
      <c r="BB370" s="898"/>
      <c r="BC370" s="898"/>
      <c r="BD370" s="898"/>
      <c r="BE370" s="898"/>
      <c r="BF370" s="898"/>
      <c r="BG370" s="898"/>
      <c r="BH370" s="898"/>
      <c r="BI370" s="898"/>
      <c r="BJ370" s="898"/>
      <c r="BK370" s="898"/>
      <c r="BL370" s="898"/>
      <c r="BM370" s="898"/>
      <c r="BN370" s="898"/>
      <c r="BO370" s="898"/>
      <c r="BP370" s="898"/>
      <c r="BQ370" s="19">
        <f t="shared" ca="1" si="36"/>
        <v>0</v>
      </c>
      <c r="BR370" s="852"/>
    </row>
    <row r="371" spans="1:74" ht="13.8" hidden="1" customHeight="1" x14ac:dyDescent="0.25">
      <c r="A371" s="544">
        <f ca="1">SUBTOTAL(9,$BQ$9:BQ371)</f>
        <v>126</v>
      </c>
      <c r="B371" s="545" t="s">
        <v>1452</v>
      </c>
      <c r="C371" s="896" t="str">
        <f ca="1">IF(Z371&lt;&gt;0,C367,"")</f>
        <v/>
      </c>
      <c r="D371" s="896"/>
      <c r="E371" s="896"/>
      <c r="F371" s="896"/>
      <c r="G371" s="896"/>
      <c r="H371" s="896"/>
      <c r="I371" s="896"/>
      <c r="J371" s="896"/>
      <c r="K371" s="896"/>
      <c r="L371" s="896"/>
      <c r="M371" s="896"/>
      <c r="N371" s="896"/>
      <c r="O371" s="896"/>
      <c r="P371" s="896"/>
      <c r="Q371" s="896"/>
      <c r="R371" s="896"/>
      <c r="S371" s="896"/>
      <c r="T371" s="896"/>
      <c r="U371" s="896"/>
      <c r="V371" s="896"/>
      <c r="W371" s="896"/>
      <c r="X371" s="896"/>
      <c r="Y371" s="896"/>
      <c r="Z371" s="896">
        <f ca="1">IFERROR(IF(SEARCH("ГНБ",B365,1)=0,0,1),0)</f>
        <v>0</v>
      </c>
      <c r="AA371" s="896"/>
      <c r="AB371" s="896"/>
      <c r="AC371" s="896"/>
      <c r="AD371" s="896"/>
      <c r="AE371" s="896"/>
      <c r="AF371" s="896"/>
      <c r="AG371" s="896"/>
      <c r="AH371" s="896"/>
      <c r="AI371" s="896"/>
      <c r="AJ371" s="896"/>
      <c r="AK371" s="896"/>
      <c r="AL371" s="896"/>
      <c r="AM371" s="896"/>
      <c r="AN371" s="896"/>
      <c r="AO371" s="896"/>
      <c r="AP371" s="896"/>
      <c r="AQ371" s="898"/>
      <c r="AR371" s="898"/>
      <c r="AS371" s="898"/>
      <c r="AT371" s="898"/>
      <c r="AU371" s="898"/>
      <c r="AV371" s="898"/>
      <c r="AW371" s="898"/>
      <c r="AX371" s="898"/>
      <c r="AY371" s="898"/>
      <c r="AZ371" s="898"/>
      <c r="BA371" s="898"/>
      <c r="BB371" s="898"/>
      <c r="BC371" s="898"/>
      <c r="BD371" s="898"/>
      <c r="BE371" s="898"/>
      <c r="BF371" s="898"/>
      <c r="BG371" s="898"/>
      <c r="BH371" s="898"/>
      <c r="BI371" s="898"/>
      <c r="BJ371" s="898"/>
      <c r="BK371" s="898"/>
      <c r="BL371" s="898"/>
      <c r="BM371" s="898"/>
      <c r="BN371" s="898"/>
      <c r="BO371" s="898"/>
      <c r="BP371" s="898"/>
      <c r="BQ371" s="19">
        <f t="shared" ca="1" si="36"/>
        <v>0</v>
      </c>
      <c r="BR371" s="27"/>
    </row>
    <row r="372" spans="1:74" ht="13.8" hidden="1" customHeight="1" x14ac:dyDescent="0.25">
      <c r="A372" s="544">
        <f ca="1">SUBTOTAL(9,$BQ$9:BQ372)</f>
        <v>126</v>
      </c>
      <c r="B372" s="545" t="s">
        <v>1453</v>
      </c>
      <c r="C372" s="896" t="str">
        <f ca="1">IF(Z372&lt;&gt;0,C367,"")</f>
        <v/>
      </c>
      <c r="D372" s="896"/>
      <c r="E372" s="896"/>
      <c r="F372" s="896"/>
      <c r="G372" s="896"/>
      <c r="H372" s="896"/>
      <c r="I372" s="896"/>
      <c r="J372" s="896"/>
      <c r="K372" s="896"/>
      <c r="L372" s="896"/>
      <c r="M372" s="896"/>
      <c r="N372" s="896"/>
      <c r="O372" s="896"/>
      <c r="P372" s="896"/>
      <c r="Q372" s="896"/>
      <c r="R372" s="896"/>
      <c r="S372" s="896"/>
      <c r="T372" s="896"/>
      <c r="U372" s="896"/>
      <c r="V372" s="896"/>
      <c r="W372" s="896"/>
      <c r="X372" s="896"/>
      <c r="Y372" s="896"/>
      <c r="Z372" s="896">
        <f ca="1">IFERROR(IF(SEARCH("ГНБ",B365,1)=0,0,1),0)</f>
        <v>0</v>
      </c>
      <c r="AA372" s="896"/>
      <c r="AB372" s="896"/>
      <c r="AC372" s="896"/>
      <c r="AD372" s="896"/>
      <c r="AE372" s="896"/>
      <c r="AF372" s="896"/>
      <c r="AG372" s="896"/>
      <c r="AH372" s="896"/>
      <c r="AI372" s="896"/>
      <c r="AJ372" s="896"/>
      <c r="AK372" s="896"/>
      <c r="AL372" s="896"/>
      <c r="AM372" s="896"/>
      <c r="AN372" s="896"/>
      <c r="AO372" s="896"/>
      <c r="AP372" s="896"/>
      <c r="AQ372" s="898"/>
      <c r="AR372" s="898"/>
      <c r="AS372" s="898"/>
      <c r="AT372" s="898"/>
      <c r="AU372" s="898"/>
      <c r="AV372" s="898"/>
      <c r="AW372" s="898"/>
      <c r="AX372" s="898"/>
      <c r="AY372" s="898"/>
      <c r="AZ372" s="898"/>
      <c r="BA372" s="898"/>
      <c r="BB372" s="898"/>
      <c r="BC372" s="898"/>
      <c r="BD372" s="898"/>
      <c r="BE372" s="898"/>
      <c r="BF372" s="898"/>
      <c r="BG372" s="898"/>
      <c r="BH372" s="898"/>
      <c r="BI372" s="898"/>
      <c r="BJ372" s="898"/>
      <c r="BK372" s="898"/>
      <c r="BL372" s="898"/>
      <c r="BM372" s="898"/>
      <c r="BN372" s="898"/>
      <c r="BO372" s="898"/>
      <c r="BP372" s="898"/>
      <c r="BQ372" s="19">
        <f t="shared" ca="1" si="36"/>
        <v>0</v>
      </c>
      <c r="BR372" s="27"/>
    </row>
    <row r="373" spans="1:74" ht="13.8" hidden="1" customHeight="1" x14ac:dyDescent="0.25">
      <c r="A373" s="544">
        <f ca="1">SUBTOTAL(9,$BQ$9:BQ373)</f>
        <v>126</v>
      </c>
      <c r="B373" s="545" t="s">
        <v>1454</v>
      </c>
      <c r="C373" s="896" t="str">
        <f ca="1">IF(Z373&lt;&gt;0,C367,"")</f>
        <v/>
      </c>
      <c r="D373" s="896"/>
      <c r="E373" s="896"/>
      <c r="F373" s="896"/>
      <c r="G373" s="896"/>
      <c r="H373" s="896"/>
      <c r="I373" s="896"/>
      <c r="J373" s="896"/>
      <c r="K373" s="896"/>
      <c r="L373" s="896"/>
      <c r="M373" s="896"/>
      <c r="N373" s="896"/>
      <c r="O373" s="896"/>
      <c r="P373" s="896"/>
      <c r="Q373" s="896"/>
      <c r="R373" s="896"/>
      <c r="S373" s="896"/>
      <c r="T373" s="896"/>
      <c r="U373" s="896"/>
      <c r="V373" s="896"/>
      <c r="W373" s="896"/>
      <c r="X373" s="896"/>
      <c r="Y373" s="896"/>
      <c r="Z373" s="896">
        <f ca="1">IFERROR(IF(SEARCH("ГНБ",B365,1)=0,0,1),0)</f>
        <v>0</v>
      </c>
      <c r="AA373" s="896"/>
      <c r="AB373" s="896"/>
      <c r="AC373" s="896"/>
      <c r="AD373" s="896"/>
      <c r="AE373" s="896"/>
      <c r="AF373" s="896"/>
      <c r="AG373" s="896"/>
      <c r="AH373" s="896"/>
      <c r="AI373" s="896"/>
      <c r="AJ373" s="896"/>
      <c r="AK373" s="896"/>
      <c r="AL373" s="896"/>
      <c r="AM373" s="896"/>
      <c r="AN373" s="896"/>
      <c r="AO373" s="896"/>
      <c r="AP373" s="896"/>
      <c r="AQ373" s="898"/>
      <c r="AR373" s="898"/>
      <c r="AS373" s="898"/>
      <c r="AT373" s="898"/>
      <c r="AU373" s="898"/>
      <c r="AV373" s="898"/>
      <c r="AW373" s="898"/>
      <c r="AX373" s="898"/>
      <c r="AY373" s="898"/>
      <c r="AZ373" s="898"/>
      <c r="BA373" s="898"/>
      <c r="BB373" s="898"/>
      <c r="BC373" s="898"/>
      <c r="BD373" s="898"/>
      <c r="BE373" s="898"/>
      <c r="BF373" s="898"/>
      <c r="BG373" s="898"/>
      <c r="BH373" s="898"/>
      <c r="BI373" s="898"/>
      <c r="BJ373" s="898"/>
      <c r="BK373" s="898"/>
      <c r="BL373" s="898"/>
      <c r="BM373" s="898"/>
      <c r="BN373" s="898"/>
      <c r="BO373" s="898"/>
      <c r="BP373" s="898"/>
      <c r="BQ373" s="19">
        <f t="shared" ca="1" si="36"/>
        <v>0</v>
      </c>
      <c r="BR373" s="27"/>
    </row>
    <row r="374" spans="1:74" ht="13.8" hidden="1" customHeight="1" x14ac:dyDescent="0.25">
      <c r="A374" s="544">
        <f ca="1">SUBTOTAL(9,$BQ$9:BQ374)</f>
        <v>126</v>
      </c>
      <c r="B374" s="545" t="s">
        <v>1455</v>
      </c>
      <c r="C374" s="896" t="str">
        <f ca="1">IF(Z374&lt;&gt;0,C367,"")</f>
        <v/>
      </c>
      <c r="D374" s="896"/>
      <c r="E374" s="896"/>
      <c r="F374" s="896"/>
      <c r="G374" s="896"/>
      <c r="H374" s="896"/>
      <c r="I374" s="896"/>
      <c r="J374" s="896"/>
      <c r="K374" s="896"/>
      <c r="L374" s="896"/>
      <c r="M374" s="896"/>
      <c r="N374" s="896"/>
      <c r="O374" s="896"/>
      <c r="P374" s="896"/>
      <c r="Q374" s="896"/>
      <c r="R374" s="896"/>
      <c r="S374" s="896"/>
      <c r="T374" s="896"/>
      <c r="U374" s="896"/>
      <c r="V374" s="896"/>
      <c r="W374" s="896"/>
      <c r="X374" s="896"/>
      <c r="Y374" s="896"/>
      <c r="Z374" s="896">
        <f ca="1">IFERROR(IF(SEARCH("ГНБ",B365,1)=0,0,1),0)</f>
        <v>0</v>
      </c>
      <c r="AA374" s="896"/>
      <c r="AB374" s="896"/>
      <c r="AC374" s="896"/>
      <c r="AD374" s="896"/>
      <c r="AE374" s="896"/>
      <c r="AF374" s="896"/>
      <c r="AG374" s="896"/>
      <c r="AH374" s="896"/>
      <c r="AI374" s="896"/>
      <c r="AJ374" s="896"/>
      <c r="AK374" s="896"/>
      <c r="AL374" s="896"/>
      <c r="AM374" s="896"/>
      <c r="AN374" s="896"/>
      <c r="AO374" s="896"/>
      <c r="AP374" s="896"/>
      <c r="AQ374" s="898"/>
      <c r="AR374" s="898"/>
      <c r="AS374" s="898"/>
      <c r="AT374" s="898"/>
      <c r="AU374" s="898"/>
      <c r="AV374" s="898"/>
      <c r="AW374" s="898"/>
      <c r="AX374" s="898"/>
      <c r="AY374" s="898"/>
      <c r="AZ374" s="898"/>
      <c r="BA374" s="898"/>
      <c r="BB374" s="898"/>
      <c r="BC374" s="898"/>
      <c r="BD374" s="898"/>
      <c r="BE374" s="898"/>
      <c r="BF374" s="898"/>
      <c r="BG374" s="898"/>
      <c r="BH374" s="898"/>
      <c r="BI374" s="898"/>
      <c r="BJ374" s="898"/>
      <c r="BK374" s="898"/>
      <c r="BL374" s="898"/>
      <c r="BM374" s="898"/>
      <c r="BN374" s="898"/>
      <c r="BO374" s="898"/>
      <c r="BP374" s="898"/>
      <c r="BQ374" s="19">
        <f t="shared" ca="1" si="36"/>
        <v>0</v>
      </c>
      <c r="BR374" s="27"/>
    </row>
    <row r="375" spans="1:74" ht="13.8" hidden="1" customHeight="1" x14ac:dyDescent="0.25">
      <c r="A375" s="544">
        <f ca="1">SUBTOTAL(9,$BQ$9:BQ375)</f>
        <v>126</v>
      </c>
      <c r="B375" s="545" t="s">
        <v>1456</v>
      </c>
      <c r="C375" s="896" t="str">
        <f ca="1">IF(Z375&lt;&gt;0,C367,"")</f>
        <v/>
      </c>
      <c r="D375" s="896"/>
      <c r="E375" s="896"/>
      <c r="F375" s="896"/>
      <c r="G375" s="896"/>
      <c r="H375" s="896"/>
      <c r="I375" s="896"/>
      <c r="J375" s="896"/>
      <c r="K375" s="896"/>
      <c r="L375" s="896"/>
      <c r="M375" s="896"/>
      <c r="N375" s="896"/>
      <c r="O375" s="896"/>
      <c r="P375" s="896"/>
      <c r="Q375" s="896"/>
      <c r="R375" s="896"/>
      <c r="S375" s="896"/>
      <c r="T375" s="896"/>
      <c r="U375" s="896"/>
      <c r="V375" s="896"/>
      <c r="W375" s="896"/>
      <c r="X375" s="896"/>
      <c r="Y375" s="896"/>
      <c r="Z375" s="896">
        <f ca="1">IFERROR(IF(SEARCH("ГНБ",B365,1)=0,0,1),0)</f>
        <v>0</v>
      </c>
      <c r="AA375" s="896"/>
      <c r="AB375" s="896"/>
      <c r="AC375" s="896"/>
      <c r="AD375" s="896"/>
      <c r="AE375" s="896"/>
      <c r="AF375" s="896"/>
      <c r="AG375" s="896"/>
      <c r="AH375" s="896"/>
      <c r="AI375" s="896"/>
      <c r="AJ375" s="896"/>
      <c r="AK375" s="896"/>
      <c r="AL375" s="896"/>
      <c r="AM375" s="896"/>
      <c r="AN375" s="896"/>
      <c r="AO375" s="896"/>
      <c r="AP375" s="896"/>
      <c r="AQ375" s="898"/>
      <c r="AR375" s="898"/>
      <c r="AS375" s="898"/>
      <c r="AT375" s="898"/>
      <c r="AU375" s="898"/>
      <c r="AV375" s="898"/>
      <c r="AW375" s="898"/>
      <c r="AX375" s="898"/>
      <c r="AY375" s="898"/>
      <c r="AZ375" s="898"/>
      <c r="BA375" s="898"/>
      <c r="BB375" s="898"/>
      <c r="BC375" s="898"/>
      <c r="BD375" s="898"/>
      <c r="BE375" s="898"/>
      <c r="BF375" s="898"/>
      <c r="BG375" s="898"/>
      <c r="BH375" s="898"/>
      <c r="BI375" s="898"/>
      <c r="BJ375" s="898"/>
      <c r="BK375" s="898"/>
      <c r="BL375" s="898"/>
      <c r="BM375" s="898"/>
      <c r="BN375" s="898"/>
      <c r="BO375" s="898"/>
      <c r="BP375" s="898"/>
      <c r="BQ375" s="19">
        <f t="shared" ca="1" si="36"/>
        <v>0</v>
      </c>
      <c r="BR375" s="27"/>
    </row>
    <row r="376" spans="1:74" ht="13.8" hidden="1" customHeight="1" x14ac:dyDescent="0.25">
      <c r="A376" s="544">
        <f ca="1">SUBTOTAL(9,$BQ$9:BQ376)</f>
        <v>126</v>
      </c>
      <c r="B376" s="545" t="s">
        <v>1457</v>
      </c>
      <c r="C376" s="896" t="str">
        <f ca="1">IF(Z376&lt;&gt;0,C367,"")</f>
        <v/>
      </c>
      <c r="D376" s="896"/>
      <c r="E376" s="896"/>
      <c r="F376" s="896"/>
      <c r="G376" s="896"/>
      <c r="H376" s="896"/>
      <c r="I376" s="896"/>
      <c r="J376" s="896"/>
      <c r="K376" s="896"/>
      <c r="L376" s="896"/>
      <c r="M376" s="896"/>
      <c r="N376" s="896"/>
      <c r="O376" s="896"/>
      <c r="P376" s="896"/>
      <c r="Q376" s="896"/>
      <c r="R376" s="896"/>
      <c r="S376" s="896"/>
      <c r="T376" s="896"/>
      <c r="U376" s="896"/>
      <c r="V376" s="896"/>
      <c r="W376" s="896"/>
      <c r="X376" s="896"/>
      <c r="Y376" s="896"/>
      <c r="Z376" s="896">
        <f ca="1">IFERROR(IF(SEARCH("ГНБ",B365,1)=0,0,1),0)</f>
        <v>0</v>
      </c>
      <c r="AA376" s="896"/>
      <c r="AB376" s="896"/>
      <c r="AC376" s="896"/>
      <c r="AD376" s="896"/>
      <c r="AE376" s="896"/>
      <c r="AF376" s="896"/>
      <c r="AG376" s="896"/>
      <c r="AH376" s="896"/>
      <c r="AI376" s="896"/>
      <c r="AJ376" s="896"/>
      <c r="AK376" s="896"/>
      <c r="AL376" s="896"/>
      <c r="AM376" s="896"/>
      <c r="AN376" s="896"/>
      <c r="AO376" s="896"/>
      <c r="AP376" s="896"/>
      <c r="AQ376" s="898"/>
      <c r="AR376" s="898"/>
      <c r="AS376" s="898"/>
      <c r="AT376" s="898"/>
      <c r="AU376" s="898"/>
      <c r="AV376" s="898"/>
      <c r="AW376" s="898"/>
      <c r="AX376" s="898"/>
      <c r="AY376" s="898"/>
      <c r="AZ376" s="898"/>
      <c r="BA376" s="898"/>
      <c r="BB376" s="898"/>
      <c r="BC376" s="898"/>
      <c r="BD376" s="898"/>
      <c r="BE376" s="898"/>
      <c r="BF376" s="898"/>
      <c r="BG376" s="898"/>
      <c r="BH376" s="898"/>
      <c r="BI376" s="898"/>
      <c r="BJ376" s="898"/>
      <c r="BK376" s="898"/>
      <c r="BL376" s="898"/>
      <c r="BM376" s="898"/>
      <c r="BN376" s="898"/>
      <c r="BO376" s="898"/>
      <c r="BP376" s="898"/>
      <c r="BQ376" s="19">
        <f t="shared" ca="1" si="36"/>
        <v>0</v>
      </c>
      <c r="BR376" s="27"/>
    </row>
    <row r="377" spans="1:74" ht="13.8" hidden="1" customHeight="1" x14ac:dyDescent="0.25">
      <c r="A377" s="544">
        <f ca="1">SUBTOTAL(9,$BQ$9:BQ377)</f>
        <v>126</v>
      </c>
      <c r="B377" s="545" t="s">
        <v>1458</v>
      </c>
      <c r="C377" s="896" t="str">
        <f ca="1">IF(Z377&lt;&gt;0,C367,"")</f>
        <v/>
      </c>
      <c r="D377" s="896"/>
      <c r="E377" s="896"/>
      <c r="F377" s="896"/>
      <c r="G377" s="896"/>
      <c r="H377" s="896"/>
      <c r="I377" s="896"/>
      <c r="J377" s="896"/>
      <c r="K377" s="896"/>
      <c r="L377" s="896"/>
      <c r="M377" s="896"/>
      <c r="N377" s="896"/>
      <c r="O377" s="896"/>
      <c r="P377" s="896"/>
      <c r="Q377" s="896"/>
      <c r="R377" s="896"/>
      <c r="S377" s="896"/>
      <c r="T377" s="896"/>
      <c r="U377" s="896"/>
      <c r="V377" s="896"/>
      <c r="W377" s="896"/>
      <c r="X377" s="896"/>
      <c r="Y377" s="896"/>
      <c r="Z377" s="896">
        <f ca="1">IFERROR(IF(SEARCH("ГНБ",B365,1)=0,0,1),0)</f>
        <v>0</v>
      </c>
      <c r="AA377" s="896"/>
      <c r="AB377" s="896"/>
      <c r="AC377" s="896"/>
      <c r="AD377" s="896"/>
      <c r="AE377" s="896"/>
      <c r="AF377" s="896"/>
      <c r="AG377" s="896"/>
      <c r="AH377" s="896"/>
      <c r="AI377" s="896"/>
      <c r="AJ377" s="896"/>
      <c r="AK377" s="896"/>
      <c r="AL377" s="896"/>
      <c r="AM377" s="896"/>
      <c r="AN377" s="896"/>
      <c r="AO377" s="896"/>
      <c r="AP377" s="896"/>
      <c r="AQ377" s="898"/>
      <c r="AR377" s="898"/>
      <c r="AS377" s="898"/>
      <c r="AT377" s="898"/>
      <c r="AU377" s="898"/>
      <c r="AV377" s="898"/>
      <c r="AW377" s="898"/>
      <c r="AX377" s="898"/>
      <c r="AY377" s="898"/>
      <c r="AZ377" s="898"/>
      <c r="BA377" s="898"/>
      <c r="BB377" s="898"/>
      <c r="BC377" s="898"/>
      <c r="BD377" s="898"/>
      <c r="BE377" s="898"/>
      <c r="BF377" s="898"/>
      <c r="BG377" s="898"/>
      <c r="BH377" s="898"/>
      <c r="BI377" s="898"/>
      <c r="BJ377" s="898"/>
      <c r="BK377" s="898"/>
      <c r="BL377" s="898"/>
      <c r="BM377" s="898"/>
      <c r="BN377" s="898"/>
      <c r="BO377" s="898"/>
      <c r="BP377" s="898"/>
      <c r="BQ377" s="19">
        <f t="shared" ca="1" si="36"/>
        <v>0</v>
      </c>
      <c r="BR377" s="27"/>
    </row>
    <row r="378" spans="1:74" ht="26.4" hidden="1" customHeight="1" x14ac:dyDescent="0.25">
      <c r="A378" s="544">
        <f ca="1">SUBTOTAL(9,$BQ$9:BQ378)</f>
        <v>126</v>
      </c>
      <c r="B378" s="545" t="s">
        <v>1459</v>
      </c>
      <c r="C378" s="896" t="str">
        <f ca="1">IF(Z378&lt;&gt;0,C367,"")</f>
        <v/>
      </c>
      <c r="D378" s="896"/>
      <c r="E378" s="896"/>
      <c r="F378" s="896"/>
      <c r="G378" s="896"/>
      <c r="H378" s="896"/>
      <c r="I378" s="896"/>
      <c r="J378" s="896"/>
      <c r="K378" s="896"/>
      <c r="L378" s="896"/>
      <c r="M378" s="896"/>
      <c r="N378" s="896"/>
      <c r="O378" s="896"/>
      <c r="P378" s="896"/>
      <c r="Q378" s="896"/>
      <c r="R378" s="896"/>
      <c r="S378" s="896"/>
      <c r="T378" s="896"/>
      <c r="U378" s="896"/>
      <c r="V378" s="896"/>
      <c r="W378" s="896"/>
      <c r="X378" s="896"/>
      <c r="Y378" s="896"/>
      <c r="Z378" s="896">
        <f ca="1">IFERROR(IF(SEARCH("ГНБ",B365,1)=0,0,1),0)</f>
        <v>0</v>
      </c>
      <c r="AA378" s="896"/>
      <c r="AB378" s="896"/>
      <c r="AC378" s="896"/>
      <c r="AD378" s="896"/>
      <c r="AE378" s="896"/>
      <c r="AF378" s="896"/>
      <c r="AG378" s="896"/>
      <c r="AH378" s="896"/>
      <c r="AI378" s="896"/>
      <c r="AJ378" s="896"/>
      <c r="AK378" s="896"/>
      <c r="AL378" s="896"/>
      <c r="AM378" s="896"/>
      <c r="AN378" s="896"/>
      <c r="AO378" s="896"/>
      <c r="AP378" s="896"/>
      <c r="AQ378" s="898"/>
      <c r="AR378" s="898"/>
      <c r="AS378" s="898"/>
      <c r="AT378" s="898"/>
      <c r="AU378" s="898"/>
      <c r="AV378" s="898"/>
      <c r="AW378" s="898"/>
      <c r="AX378" s="898"/>
      <c r="AY378" s="898"/>
      <c r="AZ378" s="898"/>
      <c r="BA378" s="898"/>
      <c r="BB378" s="898"/>
      <c r="BC378" s="898"/>
      <c r="BD378" s="898"/>
      <c r="BE378" s="898"/>
      <c r="BF378" s="898"/>
      <c r="BG378" s="898"/>
      <c r="BH378" s="898"/>
      <c r="BI378" s="898"/>
      <c r="BJ378" s="898"/>
      <c r="BK378" s="898"/>
      <c r="BL378" s="898"/>
      <c r="BM378" s="898"/>
      <c r="BN378" s="898"/>
      <c r="BO378" s="898"/>
      <c r="BP378" s="898"/>
      <c r="BQ378" s="19">
        <f t="shared" ca="1" si="36"/>
        <v>0</v>
      </c>
      <c r="BR378" s="27"/>
    </row>
    <row r="379" spans="1:74" ht="26.4" hidden="1" customHeight="1" x14ac:dyDescent="0.25">
      <c r="A379" s="544">
        <f ca="1">SUBTOTAL(9,$BQ$9:BQ379)</f>
        <v>126</v>
      </c>
      <c r="B379" s="545" t="s">
        <v>1460</v>
      </c>
      <c r="C379" s="896" t="str">
        <f ca="1">IF(Z379&lt;&gt;0,C367,"")</f>
        <v/>
      </c>
      <c r="D379" s="896"/>
      <c r="E379" s="896"/>
      <c r="F379" s="896"/>
      <c r="G379" s="896"/>
      <c r="H379" s="896"/>
      <c r="I379" s="896"/>
      <c r="J379" s="896"/>
      <c r="K379" s="896"/>
      <c r="L379" s="896"/>
      <c r="M379" s="896"/>
      <c r="N379" s="896"/>
      <c r="O379" s="896"/>
      <c r="P379" s="896"/>
      <c r="Q379" s="896"/>
      <c r="R379" s="896"/>
      <c r="S379" s="896"/>
      <c r="T379" s="896"/>
      <c r="U379" s="896"/>
      <c r="V379" s="896"/>
      <c r="W379" s="896"/>
      <c r="X379" s="896"/>
      <c r="Y379" s="896"/>
      <c r="Z379" s="896">
        <f ca="1">IFERROR(IF(SEARCH("ГНБ",B365,1)=0,0,1),0)</f>
        <v>0</v>
      </c>
      <c r="AA379" s="896"/>
      <c r="AB379" s="896"/>
      <c r="AC379" s="896"/>
      <c r="AD379" s="896"/>
      <c r="AE379" s="896"/>
      <c r="AF379" s="896"/>
      <c r="AG379" s="896"/>
      <c r="AH379" s="896"/>
      <c r="AI379" s="896"/>
      <c r="AJ379" s="896"/>
      <c r="AK379" s="896"/>
      <c r="AL379" s="896"/>
      <c r="AM379" s="896"/>
      <c r="AN379" s="896"/>
      <c r="AO379" s="896"/>
      <c r="AP379" s="896"/>
      <c r="AQ379" s="898"/>
      <c r="AR379" s="898"/>
      <c r="AS379" s="898"/>
      <c r="AT379" s="898"/>
      <c r="AU379" s="898"/>
      <c r="AV379" s="898"/>
      <c r="AW379" s="898"/>
      <c r="AX379" s="898"/>
      <c r="AY379" s="898"/>
      <c r="AZ379" s="898"/>
      <c r="BA379" s="898"/>
      <c r="BB379" s="898"/>
      <c r="BC379" s="898"/>
      <c r="BD379" s="898"/>
      <c r="BE379" s="898"/>
      <c r="BF379" s="898"/>
      <c r="BG379" s="898"/>
      <c r="BH379" s="898"/>
      <c r="BI379" s="898"/>
      <c r="BJ379" s="898"/>
      <c r="BK379" s="898"/>
      <c r="BL379" s="898"/>
      <c r="BM379" s="898"/>
      <c r="BN379" s="898"/>
      <c r="BO379" s="898"/>
      <c r="BP379" s="898"/>
      <c r="BQ379" s="19">
        <f t="shared" ca="1" si="36"/>
        <v>0</v>
      </c>
      <c r="BR379" s="27"/>
    </row>
    <row r="380" spans="1:74" ht="26.4" x14ac:dyDescent="0.25">
      <c r="A380" s="544">
        <f ca="1">SUBTOTAL(9,$BQ$9:BQ380)</f>
        <v>127</v>
      </c>
      <c r="B380" s="545" t="str">
        <f ca="1">IF(BS380&lt;&gt;"",IF(MID(BS380,1,4)="АОСР",CONCATENATE("Акт освидетельствования скрытых работ '",VLOOKUP(BS380,'АКТЫ скрытых работ'!A:O,3,FALSE),"'"),CONCATENATE("Акт освидетельствования ответственных конструкций '",VLOOKUP(BS380,'АКТЫ скрытых работ'!A:O,3,FALSE),"'")),0)</f>
        <v>Акт освидетельствования скрытых работ 'Разработка грунта котлована'</v>
      </c>
      <c r="C380" s="896" t="str">
        <f ca="1">CONCATENATE("№",VLOOKUP(BS380,'АКТЫ скрытых работ'!A:O,2,FALSE))</f>
        <v>№1-Ф_КТП</v>
      </c>
      <c r="D380" s="896"/>
      <c r="E380" s="896"/>
      <c r="F380" s="896"/>
      <c r="G380" s="896"/>
      <c r="H380" s="896"/>
      <c r="I380" s="896"/>
      <c r="J380" s="896"/>
      <c r="K380" s="896"/>
      <c r="L380" s="896"/>
      <c r="M380" s="896"/>
      <c r="N380" s="896"/>
      <c r="O380" s="896"/>
      <c r="P380" s="896"/>
      <c r="Q380" s="896"/>
      <c r="R380" s="896"/>
      <c r="S380" s="896"/>
      <c r="T380" s="896"/>
      <c r="U380" s="896"/>
      <c r="V380" s="896"/>
      <c r="W380" s="896"/>
      <c r="X380" s="896"/>
      <c r="Y380" s="896"/>
      <c r="Z380" s="896">
        <f ca="1">IF(BS380="АООК_",0,1)</f>
        <v>1</v>
      </c>
      <c r="AA380" s="896"/>
      <c r="AB380" s="896"/>
      <c r="AC380" s="896"/>
      <c r="AD380" s="896"/>
      <c r="AE380" s="896"/>
      <c r="AF380" s="896"/>
      <c r="AG380" s="896"/>
      <c r="AH380" s="896"/>
      <c r="AI380" s="896"/>
      <c r="AJ380" s="896"/>
      <c r="AK380" s="896"/>
      <c r="AL380" s="896"/>
      <c r="AM380" s="896"/>
      <c r="AN380" s="896"/>
      <c r="AO380" s="896"/>
      <c r="AP380" s="896"/>
      <c r="AQ380" s="898"/>
      <c r="AR380" s="898"/>
      <c r="AS380" s="898"/>
      <c r="AT380" s="898"/>
      <c r="AU380" s="898"/>
      <c r="AV380" s="898"/>
      <c r="AW380" s="898"/>
      <c r="AX380" s="898"/>
      <c r="AY380" s="898"/>
      <c r="AZ380" s="898"/>
      <c r="BA380" s="898"/>
      <c r="BB380" s="898"/>
      <c r="BC380" s="898"/>
      <c r="BD380" s="898"/>
      <c r="BE380" s="898"/>
      <c r="BF380" s="898"/>
      <c r="BG380" s="898"/>
      <c r="BH380" s="898"/>
      <c r="BI380" s="898"/>
      <c r="BJ380" s="898"/>
      <c r="BK380" s="898"/>
      <c r="BL380" s="898"/>
      <c r="BM380" s="898"/>
      <c r="BN380" s="898"/>
      <c r="BO380" s="898"/>
      <c r="BP380" s="898"/>
      <c r="BQ380" s="19">
        <f t="shared" ca="1" si="36"/>
        <v>1</v>
      </c>
      <c r="BR380" s="852"/>
      <c r="BS380" s="587" t="str">
        <f ca="1">IF(INDIRECT("'АКТЫ скрытых работ'!R"&amp;BU380&amp;"C1",0)=CONCATENATE("АОСР_",BT380),CONCATENATE("АОСР_",BT380),CONCATENATE("АООК_",BT380))</f>
        <v>АОСР_21</v>
      </c>
      <c r="BT380" s="587">
        <v>21</v>
      </c>
      <c r="BU380" s="588">
        <f>BT380+1</f>
        <v>22</v>
      </c>
    </row>
    <row r="381" spans="1:74" ht="26.4" x14ac:dyDescent="0.25">
      <c r="A381" s="544">
        <f ca="1">SUBTOTAL(9,$BQ$9:BQ381)</f>
        <v>128</v>
      </c>
      <c r="B381" s="547" t="str">
        <f ca="1">IF(IFERROR(SEARCH("; ",VLOOKUP(BS380,'АКТЫ скрытых работ'!A:O,11,FALSE),1),0)=0,VLOOKUP(BS380,'АКТЫ скрытых работ'!A:O,11,FALSE),LEFT(VLOOKUP(BS380,'АКТЫ скрытых работ'!A:O,11,FALSE),SEARCH(";",VLOOKUP(BS380,'АКТЫ скрытых работ'!A:O,11,FALSE))-1))</f>
        <v>Исполнительная схема №1.1 Разработка грунта котлована под фундамент КТП</v>
      </c>
      <c r="C381" s="916" t="str">
        <f ca="1">IF(B381="Контрольно-исполнительная съемка","б/н",MID(B381,SEARCH("№",B381,1),SEARCH(" ",B381,SEARCH("№",B381,1))-SEARCH("№",B381,1)))</f>
        <v>№1.1</v>
      </c>
      <c r="D381" s="917"/>
      <c r="E381" s="917"/>
      <c r="F381" s="917"/>
      <c r="G381" s="917"/>
      <c r="H381" s="917"/>
      <c r="I381" s="917"/>
      <c r="J381" s="917"/>
      <c r="K381" s="917"/>
      <c r="L381" s="917"/>
      <c r="M381" s="917"/>
      <c r="N381" s="917"/>
      <c r="O381" s="917"/>
      <c r="P381" s="917"/>
      <c r="Q381" s="917"/>
      <c r="R381" s="917"/>
      <c r="S381" s="917"/>
      <c r="T381" s="917"/>
      <c r="U381" s="917"/>
      <c r="V381" s="917"/>
      <c r="W381" s="917"/>
      <c r="X381" s="917"/>
      <c r="Y381" s="918"/>
      <c r="Z381" s="896">
        <f ca="1">IFERROR(IF(OR(IFERROR(B381,0)=0,B381="-"),0,1),0)</f>
        <v>1</v>
      </c>
      <c r="AA381" s="896"/>
      <c r="AB381" s="896"/>
      <c r="AC381" s="896"/>
      <c r="AD381" s="896"/>
      <c r="AE381" s="896"/>
      <c r="AF381" s="896"/>
      <c r="AG381" s="896"/>
      <c r="AH381" s="896"/>
      <c r="AI381" s="896"/>
      <c r="AJ381" s="896"/>
      <c r="AK381" s="896"/>
      <c r="AL381" s="896"/>
      <c r="AM381" s="896"/>
      <c r="AN381" s="896"/>
      <c r="AO381" s="896"/>
      <c r="AP381" s="896"/>
      <c r="AQ381" s="898"/>
      <c r="AR381" s="898"/>
      <c r="AS381" s="898"/>
      <c r="AT381" s="898"/>
      <c r="AU381" s="898"/>
      <c r="AV381" s="898"/>
      <c r="AW381" s="898"/>
      <c r="AX381" s="898"/>
      <c r="AY381" s="898"/>
      <c r="AZ381" s="898"/>
      <c r="BA381" s="898"/>
      <c r="BB381" s="898"/>
      <c r="BC381" s="898"/>
      <c r="BD381" s="898"/>
      <c r="BE381" s="898"/>
      <c r="BF381" s="898"/>
      <c r="BG381" s="898"/>
      <c r="BH381" s="898"/>
      <c r="BI381" s="898"/>
      <c r="BJ381" s="898"/>
      <c r="BK381" s="898"/>
      <c r="BL381" s="898"/>
      <c r="BM381" s="898"/>
      <c r="BN381" s="898"/>
      <c r="BO381" s="898"/>
      <c r="BP381" s="898"/>
      <c r="BQ381" s="19">
        <f t="shared" ref="BQ381:BQ394" ca="1" si="38">IF(Z381&gt;0,1,0)</f>
        <v>1</v>
      </c>
      <c r="BR381" s="852"/>
    </row>
    <row r="382" spans="1:74" ht="25.5" hidden="1" customHeight="1" x14ac:dyDescent="0.25">
      <c r="A382" s="544">
        <f ca="1">SUBTOTAL(9,$BQ$9:BQ382)</f>
        <v>128</v>
      </c>
      <c r="B382" s="545" t="str">
        <f ca="1">IF(IFERROR(SEARCH(";",VLOOKUP(BS380,'АКТЫ скрытых работ'!A:O,11,FALSE),LEN(B381)+2),0)&lt;&gt;0,MID(VLOOKUP(BS380,'АКТЫ скрытых работ'!A:O,11,FALSE),LEN(B381)+3,SEARCH(";",VLOOKUP(BS380,'АКТЫ скрытых работ'!A:O,11,FALSE),LEN(B381)+3)-LEN(B381)-3),MID(VLOOKUP(BS380,'АКТЫ скрытых работ'!A:O,11,FALSE),LEN(B381)+3,LEN(VLOOKUP(BS380,'АКТЫ скрытых работ'!A:O,11,FALSE))))</f>
        <v/>
      </c>
      <c r="C382" s="916" t="str">
        <f ca="1">IFERROR(IF(B382="Контрольно-исполнительная съемка","б/н",MID(B382,SEARCH("№",B382,1),SEARCH(" ",B382,SEARCH("№",B382,1))-SEARCH("№",B382,1))),"")</f>
        <v/>
      </c>
      <c r="D382" s="917"/>
      <c r="E382" s="917"/>
      <c r="F382" s="917"/>
      <c r="G382" s="917"/>
      <c r="H382" s="917"/>
      <c r="I382" s="917"/>
      <c r="J382" s="917"/>
      <c r="K382" s="917"/>
      <c r="L382" s="917"/>
      <c r="M382" s="917"/>
      <c r="N382" s="917"/>
      <c r="O382" s="917"/>
      <c r="P382" s="917"/>
      <c r="Q382" s="917"/>
      <c r="R382" s="917"/>
      <c r="S382" s="917"/>
      <c r="T382" s="917"/>
      <c r="U382" s="917"/>
      <c r="V382" s="917"/>
      <c r="W382" s="917"/>
      <c r="X382" s="917"/>
      <c r="Y382" s="918"/>
      <c r="Z382" s="896">
        <f ca="1">IFERROR(IF(OR(IFERROR(B382,0)=0,B382=""),0,1),0)</f>
        <v>0</v>
      </c>
      <c r="AA382" s="896"/>
      <c r="AB382" s="896"/>
      <c r="AC382" s="896"/>
      <c r="AD382" s="896"/>
      <c r="AE382" s="896"/>
      <c r="AF382" s="896"/>
      <c r="AG382" s="896"/>
      <c r="AH382" s="896"/>
      <c r="AI382" s="896"/>
      <c r="AJ382" s="896"/>
      <c r="AK382" s="896"/>
      <c r="AL382" s="896"/>
      <c r="AM382" s="896"/>
      <c r="AN382" s="896"/>
      <c r="AO382" s="896"/>
      <c r="AP382" s="896"/>
      <c r="AQ382" s="898"/>
      <c r="AR382" s="898"/>
      <c r="AS382" s="898"/>
      <c r="AT382" s="898"/>
      <c r="AU382" s="898"/>
      <c r="AV382" s="898"/>
      <c r="AW382" s="898"/>
      <c r="AX382" s="898"/>
      <c r="AY382" s="898"/>
      <c r="AZ382" s="898"/>
      <c r="BA382" s="898"/>
      <c r="BB382" s="898"/>
      <c r="BC382" s="898"/>
      <c r="BD382" s="898"/>
      <c r="BE382" s="898"/>
      <c r="BF382" s="898"/>
      <c r="BG382" s="898"/>
      <c r="BH382" s="898"/>
      <c r="BI382" s="898"/>
      <c r="BJ382" s="898"/>
      <c r="BK382" s="898"/>
      <c r="BL382" s="898"/>
      <c r="BM382" s="898"/>
      <c r="BN382" s="898"/>
      <c r="BO382" s="898"/>
      <c r="BP382" s="898"/>
      <c r="BQ382" s="19">
        <f t="shared" ca="1" si="38"/>
        <v>0</v>
      </c>
      <c r="BR382" s="852"/>
    </row>
    <row r="383" spans="1:74" ht="26.4" hidden="1" customHeight="1" x14ac:dyDescent="0.25">
      <c r="A383" s="544">
        <f ca="1">SUBTOTAL(9,$BQ$9:BQ383)</f>
        <v>128</v>
      </c>
      <c r="B383" s="545" t="str">
        <f ca="1">IF(IFERROR(SEARCH(";",VLOOKUP(BS380,'АКТЫ скрытых работ'!A:O,11,FALSE),SUM(LEN(B381),LEN(B382))+4),0)&lt;&gt;0,MID(VLOOKUP(BS380,'АКТЫ скрытых работ'!A:O,11,FALSE),SUM(LEN(B381),LEN(B382))+5,SEARCH(";",VLOOKUP(BS380,'АКТЫ скрытых работ'!A:O,11,FALSE),SUM(LEN(B381),LEN(B382))+4)-SUM(LEN(B381),LEN(B382))-5),MID(VLOOKUP(BS380,'АКТЫ скрытых работ'!A:O,11,FALSE),SUM(LEN(B381),LEN(B382))+5,LEN(VLOOKUP(BS380,'АКТЫ скрытых работ'!A:O,11,FALSE))))</f>
        <v/>
      </c>
      <c r="C383" s="916" t="e">
        <f t="shared" ref="C383:C384" ca="1" si="39">IF(B383="Контрольно-исполнительная съемка","б/н",MID(B383,SEARCH("№",B383,1),SEARCH(" ",B383,SEARCH("№",B383,1))-SEARCH("№",B383,1)))</f>
        <v>#VALUE!</v>
      </c>
      <c r="D383" s="917"/>
      <c r="E383" s="917"/>
      <c r="F383" s="917"/>
      <c r="G383" s="917"/>
      <c r="H383" s="917"/>
      <c r="I383" s="917"/>
      <c r="J383" s="917"/>
      <c r="K383" s="917"/>
      <c r="L383" s="917"/>
      <c r="M383" s="917"/>
      <c r="N383" s="917"/>
      <c r="O383" s="917"/>
      <c r="P383" s="917"/>
      <c r="Q383" s="917"/>
      <c r="R383" s="917"/>
      <c r="S383" s="917"/>
      <c r="T383" s="917"/>
      <c r="U383" s="917"/>
      <c r="V383" s="917"/>
      <c r="W383" s="917"/>
      <c r="X383" s="917"/>
      <c r="Y383" s="918"/>
      <c r="Z383" s="896">
        <f ca="1">IFERROR(IF(OR(IFERROR(B383,0)=0,B383=""),0,1),0)</f>
        <v>0</v>
      </c>
      <c r="AA383" s="896"/>
      <c r="AB383" s="896"/>
      <c r="AC383" s="896"/>
      <c r="AD383" s="896"/>
      <c r="AE383" s="896"/>
      <c r="AF383" s="896"/>
      <c r="AG383" s="896"/>
      <c r="AH383" s="896"/>
      <c r="AI383" s="896"/>
      <c r="AJ383" s="896"/>
      <c r="AK383" s="896"/>
      <c r="AL383" s="896"/>
      <c r="AM383" s="896"/>
      <c r="AN383" s="896"/>
      <c r="AO383" s="896"/>
      <c r="AP383" s="896"/>
      <c r="AQ383" s="898"/>
      <c r="AR383" s="898"/>
      <c r="AS383" s="898"/>
      <c r="AT383" s="898"/>
      <c r="AU383" s="898"/>
      <c r="AV383" s="898"/>
      <c r="AW383" s="898"/>
      <c r="AX383" s="898"/>
      <c r="AY383" s="898"/>
      <c r="AZ383" s="898"/>
      <c r="BA383" s="898"/>
      <c r="BB383" s="898"/>
      <c r="BC383" s="898"/>
      <c r="BD383" s="898"/>
      <c r="BE383" s="898"/>
      <c r="BF383" s="898"/>
      <c r="BG383" s="898"/>
      <c r="BH383" s="898"/>
      <c r="BI383" s="898"/>
      <c r="BJ383" s="898"/>
      <c r="BK383" s="898"/>
      <c r="BL383" s="898"/>
      <c r="BM383" s="898"/>
      <c r="BN383" s="898"/>
      <c r="BO383" s="898"/>
      <c r="BP383" s="898"/>
      <c r="BQ383" s="19">
        <f t="shared" ca="1" si="38"/>
        <v>0</v>
      </c>
      <c r="BR383" s="852"/>
      <c r="BV383" s="19" t="str">
        <f>MID(BV367,1,LEN(BV367))</f>
        <v/>
      </c>
    </row>
    <row r="384" spans="1:74" ht="26.4" hidden="1" customHeight="1" x14ac:dyDescent="0.25">
      <c r="A384" s="544">
        <f ca="1">SUBTOTAL(9,$BQ$9:BQ384)</f>
        <v>128</v>
      </c>
      <c r="B384" s="545" t="str">
        <f ca="1">IF(IFERROR(SEARCH(";",VLOOKUP(BS380,'АКТЫ скрытых работ'!A:O,11,FALSE),SUM(LEN(B381),LEN(B382),LEN(B383))+8),0)&lt;&gt;0,MID(VLOOKUP(BS380,'АКТЫ скрытых работ'!A:O,11,FALSE),SUM(LEN(B381),LEN(B382),LEN(B383))+4,SEARCH(";",VLOOKUP(BS380,'АКТЫ скрытых работ'!A:O,11,FALSE),SUM(LEN(B381),LEN(B382),LEN(B383))+4)-SUM(LEN(B381),LEN(B382),LEN(B383))-6),MID(VLOOKUP(BS380,'АКТЫ скрытых работ'!A:O,11,FALSE),SUM(LEN(B381),LEN(B382),LEN(B383))+7,LEN(VLOOKUP(BS380,'АКТЫ скрытых работ'!A:O,11,FALSE))))</f>
        <v/>
      </c>
      <c r="C384" s="916" t="e">
        <f t="shared" ca="1" si="39"/>
        <v>#VALUE!</v>
      </c>
      <c r="D384" s="917"/>
      <c r="E384" s="917"/>
      <c r="F384" s="917"/>
      <c r="G384" s="917"/>
      <c r="H384" s="917"/>
      <c r="I384" s="917"/>
      <c r="J384" s="917"/>
      <c r="K384" s="917"/>
      <c r="L384" s="917"/>
      <c r="M384" s="917"/>
      <c r="N384" s="917"/>
      <c r="O384" s="917"/>
      <c r="P384" s="917"/>
      <c r="Q384" s="917"/>
      <c r="R384" s="917"/>
      <c r="S384" s="917"/>
      <c r="T384" s="917"/>
      <c r="U384" s="917"/>
      <c r="V384" s="917"/>
      <c r="W384" s="917"/>
      <c r="X384" s="917"/>
      <c r="Y384" s="918"/>
      <c r="Z384" s="896">
        <f ca="1">IFERROR(IF(OR(IFERROR(B384,0)=0,B384=""),0,1),0)</f>
        <v>0</v>
      </c>
      <c r="AA384" s="896"/>
      <c r="AB384" s="896"/>
      <c r="AC384" s="896"/>
      <c r="AD384" s="896"/>
      <c r="AE384" s="896"/>
      <c r="AF384" s="896"/>
      <c r="AG384" s="896"/>
      <c r="AH384" s="896"/>
      <c r="AI384" s="896"/>
      <c r="AJ384" s="896"/>
      <c r="AK384" s="896"/>
      <c r="AL384" s="896"/>
      <c r="AM384" s="896"/>
      <c r="AN384" s="896"/>
      <c r="AO384" s="896"/>
      <c r="AP384" s="896"/>
      <c r="AQ384" s="898"/>
      <c r="AR384" s="898"/>
      <c r="AS384" s="898"/>
      <c r="AT384" s="898"/>
      <c r="AU384" s="898"/>
      <c r="AV384" s="898"/>
      <c r="AW384" s="898"/>
      <c r="AX384" s="898"/>
      <c r="AY384" s="898"/>
      <c r="AZ384" s="898"/>
      <c r="BA384" s="898"/>
      <c r="BB384" s="898"/>
      <c r="BC384" s="898"/>
      <c r="BD384" s="898"/>
      <c r="BE384" s="898"/>
      <c r="BF384" s="898"/>
      <c r="BG384" s="898"/>
      <c r="BH384" s="898"/>
      <c r="BI384" s="898"/>
      <c r="BJ384" s="898"/>
      <c r="BK384" s="898"/>
      <c r="BL384" s="898"/>
      <c r="BM384" s="898"/>
      <c r="BN384" s="898"/>
      <c r="BO384" s="898"/>
      <c r="BP384" s="898"/>
      <c r="BQ384" s="19">
        <f t="shared" ca="1" si="38"/>
        <v>0</v>
      </c>
      <c r="BR384" s="852"/>
    </row>
    <row r="385" spans="1:70" hidden="1" x14ac:dyDescent="0.25">
      <c r="A385" s="544">
        <f ca="1">SUBTOTAL(9,$BQ$9:BQ385)</f>
        <v>128</v>
      </c>
      <c r="B385" s="545" t="str">
        <f ca="1">VLOOKUP(BS380,'АКТЫ скрытых работ'!A:O,14,FALSE)</f>
        <v>-</v>
      </c>
      <c r="C385" s="896" t="str">
        <f ca="1">IF(B385&lt;&gt;"-","б/н","")</f>
        <v/>
      </c>
      <c r="D385" s="896"/>
      <c r="E385" s="896"/>
      <c r="F385" s="896"/>
      <c r="G385" s="896"/>
      <c r="H385" s="896"/>
      <c r="I385" s="896"/>
      <c r="J385" s="896"/>
      <c r="K385" s="896"/>
      <c r="L385" s="896"/>
      <c r="M385" s="896"/>
      <c r="N385" s="896"/>
      <c r="O385" s="896"/>
      <c r="P385" s="896"/>
      <c r="Q385" s="896"/>
      <c r="R385" s="896"/>
      <c r="S385" s="896"/>
      <c r="T385" s="896"/>
      <c r="U385" s="896"/>
      <c r="V385" s="896"/>
      <c r="W385" s="896"/>
      <c r="X385" s="896"/>
      <c r="Y385" s="896"/>
      <c r="Z385" s="896">
        <f ca="1">IFERROR(IF(OR(IFERROR(B385,0)=0,B385="-"),0,"1 компл"),0)</f>
        <v>0</v>
      </c>
      <c r="AA385" s="896"/>
      <c r="AB385" s="896"/>
      <c r="AC385" s="896"/>
      <c r="AD385" s="896"/>
      <c r="AE385" s="896"/>
      <c r="AF385" s="896"/>
      <c r="AG385" s="896"/>
      <c r="AH385" s="896"/>
      <c r="AI385" s="896"/>
      <c r="AJ385" s="896"/>
      <c r="AK385" s="896"/>
      <c r="AL385" s="896"/>
      <c r="AM385" s="896"/>
      <c r="AN385" s="896"/>
      <c r="AO385" s="896"/>
      <c r="AP385" s="896"/>
      <c r="AQ385" s="898"/>
      <c r="AR385" s="898"/>
      <c r="AS385" s="898"/>
      <c r="AT385" s="898"/>
      <c r="AU385" s="898"/>
      <c r="AV385" s="898"/>
      <c r="AW385" s="898"/>
      <c r="AX385" s="898"/>
      <c r="AY385" s="898"/>
      <c r="AZ385" s="898"/>
      <c r="BA385" s="898"/>
      <c r="BB385" s="898"/>
      <c r="BC385" s="898"/>
      <c r="BD385" s="898"/>
      <c r="BE385" s="898"/>
      <c r="BF385" s="898"/>
      <c r="BG385" s="898"/>
      <c r="BH385" s="898"/>
      <c r="BI385" s="898"/>
      <c r="BJ385" s="898"/>
      <c r="BK385" s="898"/>
      <c r="BL385" s="898"/>
      <c r="BM385" s="898"/>
      <c r="BN385" s="898"/>
      <c r="BO385" s="898"/>
      <c r="BP385" s="898"/>
      <c r="BQ385" s="19">
        <f t="shared" ca="1" si="38"/>
        <v>0</v>
      </c>
      <c r="BR385" s="852"/>
    </row>
    <row r="386" spans="1:70" ht="13.8" hidden="1" customHeight="1" x14ac:dyDescent="0.25">
      <c r="A386" s="544">
        <f ca="1">SUBTOTAL(9,$BQ$9:BQ386)</f>
        <v>128</v>
      </c>
      <c r="B386" s="545" t="s">
        <v>1452</v>
      </c>
      <c r="C386" s="896" t="str">
        <f ca="1">IF(Z386&lt;&gt;0,C382,"")</f>
        <v/>
      </c>
      <c r="D386" s="896"/>
      <c r="E386" s="896"/>
      <c r="F386" s="896"/>
      <c r="G386" s="896"/>
      <c r="H386" s="896"/>
      <c r="I386" s="896"/>
      <c r="J386" s="896"/>
      <c r="K386" s="896"/>
      <c r="L386" s="896"/>
      <c r="M386" s="896"/>
      <c r="N386" s="896"/>
      <c r="O386" s="896"/>
      <c r="P386" s="896"/>
      <c r="Q386" s="896"/>
      <c r="R386" s="896"/>
      <c r="S386" s="896"/>
      <c r="T386" s="896"/>
      <c r="U386" s="896"/>
      <c r="V386" s="896"/>
      <c r="W386" s="896"/>
      <c r="X386" s="896"/>
      <c r="Y386" s="896"/>
      <c r="Z386" s="896">
        <f ca="1">IFERROR(IF(SEARCH("ГНБ",B380,1)=0,0,1),0)</f>
        <v>0</v>
      </c>
      <c r="AA386" s="896"/>
      <c r="AB386" s="896"/>
      <c r="AC386" s="896"/>
      <c r="AD386" s="896"/>
      <c r="AE386" s="896"/>
      <c r="AF386" s="896"/>
      <c r="AG386" s="896"/>
      <c r="AH386" s="896"/>
      <c r="AI386" s="896"/>
      <c r="AJ386" s="896"/>
      <c r="AK386" s="896"/>
      <c r="AL386" s="896"/>
      <c r="AM386" s="896"/>
      <c r="AN386" s="896"/>
      <c r="AO386" s="896"/>
      <c r="AP386" s="896"/>
      <c r="AQ386" s="898"/>
      <c r="AR386" s="898"/>
      <c r="AS386" s="898"/>
      <c r="AT386" s="898"/>
      <c r="AU386" s="898"/>
      <c r="AV386" s="898"/>
      <c r="AW386" s="898"/>
      <c r="AX386" s="898"/>
      <c r="AY386" s="898"/>
      <c r="AZ386" s="898"/>
      <c r="BA386" s="898"/>
      <c r="BB386" s="898"/>
      <c r="BC386" s="898"/>
      <c r="BD386" s="898"/>
      <c r="BE386" s="898"/>
      <c r="BF386" s="898"/>
      <c r="BG386" s="898"/>
      <c r="BH386" s="898"/>
      <c r="BI386" s="898"/>
      <c r="BJ386" s="898"/>
      <c r="BK386" s="898"/>
      <c r="BL386" s="898"/>
      <c r="BM386" s="898"/>
      <c r="BN386" s="898"/>
      <c r="BO386" s="898"/>
      <c r="BP386" s="898"/>
      <c r="BQ386" s="19">
        <f t="shared" ca="1" si="38"/>
        <v>0</v>
      </c>
      <c r="BR386" s="27"/>
    </row>
    <row r="387" spans="1:70" ht="13.8" hidden="1" customHeight="1" x14ac:dyDescent="0.25">
      <c r="A387" s="544">
        <f ca="1">SUBTOTAL(9,$BQ$9:BQ387)</f>
        <v>128</v>
      </c>
      <c r="B387" s="545" t="s">
        <v>1453</v>
      </c>
      <c r="C387" s="896" t="str">
        <f ca="1">IF(Z387&lt;&gt;0,C382,"")</f>
        <v/>
      </c>
      <c r="D387" s="896"/>
      <c r="E387" s="896"/>
      <c r="F387" s="896"/>
      <c r="G387" s="896"/>
      <c r="H387" s="896"/>
      <c r="I387" s="896"/>
      <c r="J387" s="896"/>
      <c r="K387" s="896"/>
      <c r="L387" s="896"/>
      <c r="M387" s="896"/>
      <c r="N387" s="896"/>
      <c r="O387" s="896"/>
      <c r="P387" s="896"/>
      <c r="Q387" s="896"/>
      <c r="R387" s="896"/>
      <c r="S387" s="896"/>
      <c r="T387" s="896"/>
      <c r="U387" s="896"/>
      <c r="V387" s="896"/>
      <c r="W387" s="896"/>
      <c r="X387" s="896"/>
      <c r="Y387" s="896"/>
      <c r="Z387" s="896">
        <f ca="1">IFERROR(IF(SEARCH("ГНБ",B380,1)=0,0,1),0)</f>
        <v>0</v>
      </c>
      <c r="AA387" s="896"/>
      <c r="AB387" s="896"/>
      <c r="AC387" s="896"/>
      <c r="AD387" s="896"/>
      <c r="AE387" s="896"/>
      <c r="AF387" s="896"/>
      <c r="AG387" s="896"/>
      <c r="AH387" s="896"/>
      <c r="AI387" s="896"/>
      <c r="AJ387" s="896"/>
      <c r="AK387" s="896"/>
      <c r="AL387" s="896"/>
      <c r="AM387" s="896"/>
      <c r="AN387" s="896"/>
      <c r="AO387" s="896"/>
      <c r="AP387" s="896"/>
      <c r="AQ387" s="898"/>
      <c r="AR387" s="898"/>
      <c r="AS387" s="898"/>
      <c r="AT387" s="898"/>
      <c r="AU387" s="898"/>
      <c r="AV387" s="898"/>
      <c r="AW387" s="898"/>
      <c r="AX387" s="898"/>
      <c r="AY387" s="898"/>
      <c r="AZ387" s="898"/>
      <c r="BA387" s="898"/>
      <c r="BB387" s="898"/>
      <c r="BC387" s="898"/>
      <c r="BD387" s="898"/>
      <c r="BE387" s="898"/>
      <c r="BF387" s="898"/>
      <c r="BG387" s="898"/>
      <c r="BH387" s="898"/>
      <c r="BI387" s="898"/>
      <c r="BJ387" s="898"/>
      <c r="BK387" s="898"/>
      <c r="BL387" s="898"/>
      <c r="BM387" s="898"/>
      <c r="BN387" s="898"/>
      <c r="BO387" s="898"/>
      <c r="BP387" s="898"/>
      <c r="BQ387" s="19">
        <f t="shared" ca="1" si="38"/>
        <v>0</v>
      </c>
      <c r="BR387" s="27"/>
    </row>
    <row r="388" spans="1:70" ht="13.8" hidden="1" customHeight="1" x14ac:dyDescent="0.25">
      <c r="A388" s="544">
        <f ca="1">SUBTOTAL(9,$BQ$9:BQ388)</f>
        <v>128</v>
      </c>
      <c r="B388" s="545" t="s">
        <v>1454</v>
      </c>
      <c r="C388" s="896" t="str">
        <f ca="1">IF(Z388&lt;&gt;0,C382,"")</f>
        <v/>
      </c>
      <c r="D388" s="896"/>
      <c r="E388" s="896"/>
      <c r="F388" s="896"/>
      <c r="G388" s="896"/>
      <c r="H388" s="896"/>
      <c r="I388" s="896"/>
      <c r="J388" s="896"/>
      <c r="K388" s="896"/>
      <c r="L388" s="896"/>
      <c r="M388" s="896"/>
      <c r="N388" s="896"/>
      <c r="O388" s="896"/>
      <c r="P388" s="896"/>
      <c r="Q388" s="896"/>
      <c r="R388" s="896"/>
      <c r="S388" s="896"/>
      <c r="T388" s="896"/>
      <c r="U388" s="896"/>
      <c r="V388" s="896"/>
      <c r="W388" s="896"/>
      <c r="X388" s="896"/>
      <c r="Y388" s="896"/>
      <c r="Z388" s="896">
        <f ca="1">IFERROR(IF(SEARCH("ГНБ",B380,1)=0,0,1),0)</f>
        <v>0</v>
      </c>
      <c r="AA388" s="896"/>
      <c r="AB388" s="896"/>
      <c r="AC388" s="896"/>
      <c r="AD388" s="896"/>
      <c r="AE388" s="896"/>
      <c r="AF388" s="896"/>
      <c r="AG388" s="896"/>
      <c r="AH388" s="896"/>
      <c r="AI388" s="896"/>
      <c r="AJ388" s="896"/>
      <c r="AK388" s="896"/>
      <c r="AL388" s="896"/>
      <c r="AM388" s="896"/>
      <c r="AN388" s="896"/>
      <c r="AO388" s="896"/>
      <c r="AP388" s="896"/>
      <c r="AQ388" s="898"/>
      <c r="AR388" s="898"/>
      <c r="AS388" s="898"/>
      <c r="AT388" s="898"/>
      <c r="AU388" s="898"/>
      <c r="AV388" s="898"/>
      <c r="AW388" s="898"/>
      <c r="AX388" s="898"/>
      <c r="AY388" s="898"/>
      <c r="AZ388" s="898"/>
      <c r="BA388" s="898"/>
      <c r="BB388" s="898"/>
      <c r="BC388" s="898"/>
      <c r="BD388" s="898"/>
      <c r="BE388" s="898"/>
      <c r="BF388" s="898"/>
      <c r="BG388" s="898"/>
      <c r="BH388" s="898"/>
      <c r="BI388" s="898"/>
      <c r="BJ388" s="898"/>
      <c r="BK388" s="898"/>
      <c r="BL388" s="898"/>
      <c r="BM388" s="898"/>
      <c r="BN388" s="898"/>
      <c r="BO388" s="898"/>
      <c r="BP388" s="898"/>
      <c r="BQ388" s="19">
        <f t="shared" ca="1" si="38"/>
        <v>0</v>
      </c>
      <c r="BR388" s="27"/>
    </row>
    <row r="389" spans="1:70" ht="13.8" hidden="1" customHeight="1" x14ac:dyDescent="0.25">
      <c r="A389" s="544">
        <f ca="1">SUBTOTAL(9,$BQ$9:BQ389)</f>
        <v>128</v>
      </c>
      <c r="B389" s="545" t="s">
        <v>1455</v>
      </c>
      <c r="C389" s="896" t="str">
        <f ca="1">IF(Z389&lt;&gt;0,C382,"")</f>
        <v/>
      </c>
      <c r="D389" s="896"/>
      <c r="E389" s="896"/>
      <c r="F389" s="896"/>
      <c r="G389" s="896"/>
      <c r="H389" s="896"/>
      <c r="I389" s="896"/>
      <c r="J389" s="896"/>
      <c r="K389" s="896"/>
      <c r="L389" s="896"/>
      <c r="M389" s="896"/>
      <c r="N389" s="896"/>
      <c r="O389" s="896"/>
      <c r="P389" s="896"/>
      <c r="Q389" s="896"/>
      <c r="R389" s="896"/>
      <c r="S389" s="896"/>
      <c r="T389" s="896"/>
      <c r="U389" s="896"/>
      <c r="V389" s="896"/>
      <c r="W389" s="896"/>
      <c r="X389" s="896"/>
      <c r="Y389" s="896"/>
      <c r="Z389" s="896">
        <f ca="1">IFERROR(IF(SEARCH("ГНБ",B380,1)=0,0,1),0)</f>
        <v>0</v>
      </c>
      <c r="AA389" s="896"/>
      <c r="AB389" s="896"/>
      <c r="AC389" s="896"/>
      <c r="AD389" s="896"/>
      <c r="AE389" s="896"/>
      <c r="AF389" s="896"/>
      <c r="AG389" s="896"/>
      <c r="AH389" s="896"/>
      <c r="AI389" s="896"/>
      <c r="AJ389" s="896"/>
      <c r="AK389" s="896"/>
      <c r="AL389" s="896"/>
      <c r="AM389" s="896"/>
      <c r="AN389" s="896"/>
      <c r="AO389" s="896"/>
      <c r="AP389" s="896"/>
      <c r="AQ389" s="898"/>
      <c r="AR389" s="898"/>
      <c r="AS389" s="898"/>
      <c r="AT389" s="898"/>
      <c r="AU389" s="898"/>
      <c r="AV389" s="898"/>
      <c r="AW389" s="898"/>
      <c r="AX389" s="898"/>
      <c r="AY389" s="898"/>
      <c r="AZ389" s="898"/>
      <c r="BA389" s="898"/>
      <c r="BB389" s="898"/>
      <c r="BC389" s="898"/>
      <c r="BD389" s="898"/>
      <c r="BE389" s="898"/>
      <c r="BF389" s="898"/>
      <c r="BG389" s="898"/>
      <c r="BH389" s="898"/>
      <c r="BI389" s="898"/>
      <c r="BJ389" s="898"/>
      <c r="BK389" s="898"/>
      <c r="BL389" s="898"/>
      <c r="BM389" s="898"/>
      <c r="BN389" s="898"/>
      <c r="BO389" s="898"/>
      <c r="BP389" s="898"/>
      <c r="BQ389" s="19">
        <f t="shared" ca="1" si="38"/>
        <v>0</v>
      </c>
      <c r="BR389" s="27"/>
    </row>
    <row r="390" spans="1:70" ht="13.8" hidden="1" customHeight="1" x14ac:dyDescent="0.25">
      <c r="A390" s="544">
        <f ca="1">SUBTOTAL(9,$BQ$9:BQ390)</f>
        <v>128</v>
      </c>
      <c r="B390" s="545" t="s">
        <v>1456</v>
      </c>
      <c r="C390" s="896" t="str">
        <f ca="1">IF(Z390&lt;&gt;0,C382,"")</f>
        <v/>
      </c>
      <c r="D390" s="896"/>
      <c r="E390" s="896"/>
      <c r="F390" s="896"/>
      <c r="G390" s="896"/>
      <c r="H390" s="896"/>
      <c r="I390" s="896"/>
      <c r="J390" s="896"/>
      <c r="K390" s="896"/>
      <c r="L390" s="896"/>
      <c r="M390" s="896"/>
      <c r="N390" s="896"/>
      <c r="O390" s="896"/>
      <c r="P390" s="896"/>
      <c r="Q390" s="896"/>
      <c r="R390" s="896"/>
      <c r="S390" s="896"/>
      <c r="T390" s="896"/>
      <c r="U390" s="896"/>
      <c r="V390" s="896"/>
      <c r="W390" s="896"/>
      <c r="X390" s="896"/>
      <c r="Y390" s="896"/>
      <c r="Z390" s="896">
        <f ca="1">IFERROR(IF(SEARCH("ГНБ",B380,1)=0,0,1),0)</f>
        <v>0</v>
      </c>
      <c r="AA390" s="896"/>
      <c r="AB390" s="896"/>
      <c r="AC390" s="896"/>
      <c r="AD390" s="896"/>
      <c r="AE390" s="896"/>
      <c r="AF390" s="896"/>
      <c r="AG390" s="896"/>
      <c r="AH390" s="896"/>
      <c r="AI390" s="896"/>
      <c r="AJ390" s="896"/>
      <c r="AK390" s="896"/>
      <c r="AL390" s="896"/>
      <c r="AM390" s="896"/>
      <c r="AN390" s="896"/>
      <c r="AO390" s="896"/>
      <c r="AP390" s="896"/>
      <c r="AQ390" s="898"/>
      <c r="AR390" s="898"/>
      <c r="AS390" s="898"/>
      <c r="AT390" s="898"/>
      <c r="AU390" s="898"/>
      <c r="AV390" s="898"/>
      <c r="AW390" s="898"/>
      <c r="AX390" s="898"/>
      <c r="AY390" s="898"/>
      <c r="AZ390" s="898"/>
      <c r="BA390" s="898"/>
      <c r="BB390" s="898"/>
      <c r="BC390" s="898"/>
      <c r="BD390" s="898"/>
      <c r="BE390" s="898"/>
      <c r="BF390" s="898"/>
      <c r="BG390" s="898"/>
      <c r="BH390" s="898"/>
      <c r="BI390" s="898"/>
      <c r="BJ390" s="898"/>
      <c r="BK390" s="898"/>
      <c r="BL390" s="898"/>
      <c r="BM390" s="898"/>
      <c r="BN390" s="898"/>
      <c r="BO390" s="898"/>
      <c r="BP390" s="898"/>
      <c r="BQ390" s="19">
        <f t="shared" ca="1" si="38"/>
        <v>0</v>
      </c>
      <c r="BR390" s="27"/>
    </row>
    <row r="391" spans="1:70" ht="13.8" hidden="1" customHeight="1" x14ac:dyDescent="0.25">
      <c r="A391" s="544">
        <f ca="1">SUBTOTAL(9,$BQ$9:BQ391)</f>
        <v>128</v>
      </c>
      <c r="B391" s="545" t="s">
        <v>1457</v>
      </c>
      <c r="C391" s="896" t="str">
        <f ca="1">IF(Z391&lt;&gt;0,C382,"")</f>
        <v/>
      </c>
      <c r="D391" s="896"/>
      <c r="E391" s="896"/>
      <c r="F391" s="896"/>
      <c r="G391" s="896"/>
      <c r="H391" s="896"/>
      <c r="I391" s="896"/>
      <c r="J391" s="896"/>
      <c r="K391" s="896"/>
      <c r="L391" s="896"/>
      <c r="M391" s="896"/>
      <c r="N391" s="896"/>
      <c r="O391" s="896"/>
      <c r="P391" s="896"/>
      <c r="Q391" s="896"/>
      <c r="R391" s="896"/>
      <c r="S391" s="896"/>
      <c r="T391" s="896"/>
      <c r="U391" s="896"/>
      <c r="V391" s="896"/>
      <c r="W391" s="896"/>
      <c r="X391" s="896"/>
      <c r="Y391" s="896"/>
      <c r="Z391" s="896">
        <f ca="1">IFERROR(IF(SEARCH("ГНБ",B380,1)=0,0,1),0)</f>
        <v>0</v>
      </c>
      <c r="AA391" s="896"/>
      <c r="AB391" s="896"/>
      <c r="AC391" s="896"/>
      <c r="AD391" s="896"/>
      <c r="AE391" s="896"/>
      <c r="AF391" s="896"/>
      <c r="AG391" s="896"/>
      <c r="AH391" s="896"/>
      <c r="AI391" s="896"/>
      <c r="AJ391" s="896"/>
      <c r="AK391" s="896"/>
      <c r="AL391" s="896"/>
      <c r="AM391" s="896"/>
      <c r="AN391" s="896"/>
      <c r="AO391" s="896"/>
      <c r="AP391" s="896"/>
      <c r="AQ391" s="898"/>
      <c r="AR391" s="898"/>
      <c r="AS391" s="898"/>
      <c r="AT391" s="898"/>
      <c r="AU391" s="898"/>
      <c r="AV391" s="898"/>
      <c r="AW391" s="898"/>
      <c r="AX391" s="898"/>
      <c r="AY391" s="898"/>
      <c r="AZ391" s="898"/>
      <c r="BA391" s="898"/>
      <c r="BB391" s="898"/>
      <c r="BC391" s="898"/>
      <c r="BD391" s="898"/>
      <c r="BE391" s="898"/>
      <c r="BF391" s="898"/>
      <c r="BG391" s="898"/>
      <c r="BH391" s="898"/>
      <c r="BI391" s="898"/>
      <c r="BJ391" s="898"/>
      <c r="BK391" s="898"/>
      <c r="BL391" s="898"/>
      <c r="BM391" s="898"/>
      <c r="BN391" s="898"/>
      <c r="BO391" s="898"/>
      <c r="BP391" s="898"/>
      <c r="BQ391" s="19">
        <f t="shared" ca="1" si="38"/>
        <v>0</v>
      </c>
      <c r="BR391" s="27"/>
    </row>
    <row r="392" spans="1:70" ht="13.8" hidden="1" customHeight="1" x14ac:dyDescent="0.25">
      <c r="A392" s="544">
        <f ca="1">SUBTOTAL(9,$BQ$9:BQ392)</f>
        <v>128</v>
      </c>
      <c r="B392" s="545" t="s">
        <v>1458</v>
      </c>
      <c r="C392" s="896" t="str">
        <f ca="1">IF(Z392&lt;&gt;0,C382,"")</f>
        <v/>
      </c>
      <c r="D392" s="896"/>
      <c r="E392" s="896"/>
      <c r="F392" s="896"/>
      <c r="G392" s="896"/>
      <c r="H392" s="896"/>
      <c r="I392" s="896"/>
      <c r="J392" s="896"/>
      <c r="K392" s="896"/>
      <c r="L392" s="896"/>
      <c r="M392" s="896"/>
      <c r="N392" s="896"/>
      <c r="O392" s="896"/>
      <c r="P392" s="896"/>
      <c r="Q392" s="896"/>
      <c r="R392" s="896"/>
      <c r="S392" s="896"/>
      <c r="T392" s="896"/>
      <c r="U392" s="896"/>
      <c r="V392" s="896"/>
      <c r="W392" s="896"/>
      <c r="X392" s="896"/>
      <c r="Y392" s="896"/>
      <c r="Z392" s="896">
        <f ca="1">IFERROR(IF(SEARCH("ГНБ",B380,1)=0,0,1),0)</f>
        <v>0</v>
      </c>
      <c r="AA392" s="896"/>
      <c r="AB392" s="896"/>
      <c r="AC392" s="896"/>
      <c r="AD392" s="896"/>
      <c r="AE392" s="896"/>
      <c r="AF392" s="896"/>
      <c r="AG392" s="896"/>
      <c r="AH392" s="896"/>
      <c r="AI392" s="896"/>
      <c r="AJ392" s="896"/>
      <c r="AK392" s="896"/>
      <c r="AL392" s="896"/>
      <c r="AM392" s="896"/>
      <c r="AN392" s="896"/>
      <c r="AO392" s="896"/>
      <c r="AP392" s="896"/>
      <c r="AQ392" s="898"/>
      <c r="AR392" s="898"/>
      <c r="AS392" s="898"/>
      <c r="AT392" s="898"/>
      <c r="AU392" s="898"/>
      <c r="AV392" s="898"/>
      <c r="AW392" s="898"/>
      <c r="AX392" s="898"/>
      <c r="AY392" s="898"/>
      <c r="AZ392" s="898"/>
      <c r="BA392" s="898"/>
      <c r="BB392" s="898"/>
      <c r="BC392" s="898"/>
      <c r="BD392" s="898"/>
      <c r="BE392" s="898"/>
      <c r="BF392" s="898"/>
      <c r="BG392" s="898"/>
      <c r="BH392" s="898"/>
      <c r="BI392" s="898"/>
      <c r="BJ392" s="898"/>
      <c r="BK392" s="898"/>
      <c r="BL392" s="898"/>
      <c r="BM392" s="898"/>
      <c r="BN392" s="898"/>
      <c r="BO392" s="898"/>
      <c r="BP392" s="898"/>
      <c r="BQ392" s="19">
        <f t="shared" ca="1" si="38"/>
        <v>0</v>
      </c>
      <c r="BR392" s="27"/>
    </row>
    <row r="393" spans="1:70" ht="26.4" hidden="1" customHeight="1" x14ac:dyDescent="0.25">
      <c r="A393" s="544">
        <f ca="1">SUBTOTAL(9,$BQ$9:BQ393)</f>
        <v>128</v>
      </c>
      <c r="B393" s="545" t="s">
        <v>1459</v>
      </c>
      <c r="C393" s="896" t="str">
        <f ca="1">IF(Z393&lt;&gt;0,C382,"")</f>
        <v/>
      </c>
      <c r="D393" s="896"/>
      <c r="E393" s="896"/>
      <c r="F393" s="896"/>
      <c r="G393" s="896"/>
      <c r="H393" s="896"/>
      <c r="I393" s="896"/>
      <c r="J393" s="896"/>
      <c r="K393" s="896"/>
      <c r="L393" s="896"/>
      <c r="M393" s="896"/>
      <c r="N393" s="896"/>
      <c r="O393" s="896"/>
      <c r="P393" s="896"/>
      <c r="Q393" s="896"/>
      <c r="R393" s="896"/>
      <c r="S393" s="896"/>
      <c r="T393" s="896"/>
      <c r="U393" s="896"/>
      <c r="V393" s="896"/>
      <c r="W393" s="896"/>
      <c r="X393" s="896"/>
      <c r="Y393" s="896"/>
      <c r="Z393" s="896">
        <f ca="1">IFERROR(IF(SEARCH("ГНБ",B380,1)=0,0,1),0)</f>
        <v>0</v>
      </c>
      <c r="AA393" s="896"/>
      <c r="AB393" s="896"/>
      <c r="AC393" s="896"/>
      <c r="AD393" s="896"/>
      <c r="AE393" s="896"/>
      <c r="AF393" s="896"/>
      <c r="AG393" s="896"/>
      <c r="AH393" s="896"/>
      <c r="AI393" s="896"/>
      <c r="AJ393" s="896"/>
      <c r="AK393" s="896"/>
      <c r="AL393" s="896"/>
      <c r="AM393" s="896"/>
      <c r="AN393" s="896"/>
      <c r="AO393" s="896"/>
      <c r="AP393" s="896"/>
      <c r="AQ393" s="898"/>
      <c r="AR393" s="898"/>
      <c r="AS393" s="898"/>
      <c r="AT393" s="898"/>
      <c r="AU393" s="898"/>
      <c r="AV393" s="898"/>
      <c r="AW393" s="898"/>
      <c r="AX393" s="898"/>
      <c r="AY393" s="898"/>
      <c r="AZ393" s="898"/>
      <c r="BA393" s="898"/>
      <c r="BB393" s="898"/>
      <c r="BC393" s="898"/>
      <c r="BD393" s="898"/>
      <c r="BE393" s="898"/>
      <c r="BF393" s="898"/>
      <c r="BG393" s="898"/>
      <c r="BH393" s="898"/>
      <c r="BI393" s="898"/>
      <c r="BJ393" s="898"/>
      <c r="BK393" s="898"/>
      <c r="BL393" s="898"/>
      <c r="BM393" s="898"/>
      <c r="BN393" s="898"/>
      <c r="BO393" s="898"/>
      <c r="BP393" s="898"/>
      <c r="BQ393" s="19">
        <f t="shared" ca="1" si="38"/>
        <v>0</v>
      </c>
      <c r="BR393" s="27"/>
    </row>
    <row r="394" spans="1:70" ht="26.4" hidden="1" customHeight="1" x14ac:dyDescent="0.25">
      <c r="A394" s="544">
        <f ca="1">SUBTOTAL(9,$BQ$9:BQ394)</f>
        <v>128</v>
      </c>
      <c r="B394" s="545" t="s">
        <v>1460</v>
      </c>
      <c r="C394" s="896" t="str">
        <f ca="1">IF(Z394&lt;&gt;0,C382,"")</f>
        <v/>
      </c>
      <c r="D394" s="896"/>
      <c r="E394" s="896"/>
      <c r="F394" s="896"/>
      <c r="G394" s="896"/>
      <c r="H394" s="896"/>
      <c r="I394" s="896"/>
      <c r="J394" s="896"/>
      <c r="K394" s="896"/>
      <c r="L394" s="896"/>
      <c r="M394" s="896"/>
      <c r="N394" s="896"/>
      <c r="O394" s="896"/>
      <c r="P394" s="896"/>
      <c r="Q394" s="896"/>
      <c r="R394" s="896"/>
      <c r="S394" s="896"/>
      <c r="T394" s="896"/>
      <c r="U394" s="896"/>
      <c r="V394" s="896"/>
      <c r="W394" s="896"/>
      <c r="X394" s="896"/>
      <c r="Y394" s="896"/>
      <c r="Z394" s="896">
        <f ca="1">IFERROR(IF(SEARCH("ГНБ",B380,1)=0,0,1),0)</f>
        <v>0</v>
      </c>
      <c r="AA394" s="896"/>
      <c r="AB394" s="896"/>
      <c r="AC394" s="896"/>
      <c r="AD394" s="896"/>
      <c r="AE394" s="896"/>
      <c r="AF394" s="896"/>
      <c r="AG394" s="896"/>
      <c r="AH394" s="896"/>
      <c r="AI394" s="896"/>
      <c r="AJ394" s="896"/>
      <c r="AK394" s="896"/>
      <c r="AL394" s="896"/>
      <c r="AM394" s="896"/>
      <c r="AN394" s="896"/>
      <c r="AO394" s="896"/>
      <c r="AP394" s="896"/>
      <c r="AQ394" s="898"/>
      <c r="AR394" s="898"/>
      <c r="AS394" s="898"/>
      <c r="AT394" s="898"/>
      <c r="AU394" s="898"/>
      <c r="AV394" s="898"/>
      <c r="AW394" s="898"/>
      <c r="AX394" s="898"/>
      <c r="AY394" s="898"/>
      <c r="AZ394" s="898"/>
      <c r="BA394" s="898"/>
      <c r="BB394" s="898"/>
      <c r="BC394" s="898"/>
      <c r="BD394" s="898"/>
      <c r="BE394" s="898"/>
      <c r="BF394" s="898"/>
      <c r="BG394" s="898"/>
      <c r="BH394" s="898"/>
      <c r="BI394" s="898"/>
      <c r="BJ394" s="898"/>
      <c r="BK394" s="898"/>
      <c r="BL394" s="898"/>
      <c r="BM394" s="898"/>
      <c r="BN394" s="898"/>
      <c r="BO394" s="898"/>
      <c r="BP394" s="898"/>
      <c r="BQ394" s="19">
        <f t="shared" ca="1" si="38"/>
        <v>0</v>
      </c>
      <c r="BR394" s="27"/>
    </row>
    <row r="395" spans="1:70" ht="26.4" x14ac:dyDescent="0.25">
      <c r="A395" s="544">
        <f ca="1">SUBTOTAL(9,$BQ$9:BQ395)</f>
        <v>129</v>
      </c>
      <c r="B395" s="546" t="s">
        <v>928</v>
      </c>
      <c r="C395" s="919" t="s">
        <v>64</v>
      </c>
      <c r="D395" s="920"/>
      <c r="E395" s="920"/>
      <c r="F395" s="920"/>
      <c r="G395" s="920"/>
      <c r="H395" s="920"/>
      <c r="I395" s="920"/>
      <c r="J395" s="920"/>
      <c r="K395" s="920"/>
      <c r="L395" s="920"/>
      <c r="M395" s="920"/>
      <c r="N395" s="920"/>
      <c r="O395" s="920"/>
      <c r="P395" s="920"/>
      <c r="Q395" s="920"/>
      <c r="R395" s="920"/>
      <c r="S395" s="920"/>
      <c r="T395" s="920"/>
      <c r="U395" s="920"/>
      <c r="V395" s="920"/>
      <c r="W395" s="920"/>
      <c r="X395" s="920"/>
      <c r="Y395" s="921"/>
      <c r="Z395" s="916">
        <v>7</v>
      </c>
      <c r="AA395" s="917"/>
      <c r="AB395" s="917"/>
      <c r="AC395" s="917"/>
      <c r="AD395" s="917"/>
      <c r="AE395" s="917"/>
      <c r="AF395" s="917"/>
      <c r="AG395" s="917"/>
      <c r="AH395" s="917"/>
      <c r="AI395" s="917"/>
      <c r="AJ395" s="917"/>
      <c r="AK395" s="917"/>
      <c r="AL395" s="917"/>
      <c r="AM395" s="917"/>
      <c r="AN395" s="917"/>
      <c r="AO395" s="917"/>
      <c r="AP395" s="918"/>
      <c r="AQ395" s="910"/>
      <c r="AR395" s="911"/>
      <c r="AS395" s="911"/>
      <c r="AT395" s="911"/>
      <c r="AU395" s="911"/>
      <c r="AV395" s="911"/>
      <c r="AW395" s="911"/>
      <c r="AX395" s="911"/>
      <c r="AY395" s="911"/>
      <c r="AZ395" s="911"/>
      <c r="BA395" s="911"/>
      <c r="BB395" s="911"/>
      <c r="BC395" s="911"/>
      <c r="BD395" s="911"/>
      <c r="BE395" s="911"/>
      <c r="BF395" s="911"/>
      <c r="BG395" s="911"/>
      <c r="BH395" s="911"/>
      <c r="BI395" s="911"/>
      <c r="BJ395" s="911"/>
      <c r="BK395" s="911"/>
      <c r="BL395" s="911"/>
      <c r="BM395" s="911"/>
      <c r="BN395" s="911"/>
      <c r="BO395" s="911"/>
      <c r="BP395" s="912"/>
      <c r="BQ395" s="19">
        <f t="shared" ref="BQ395" si="40">IF(Z395&gt;0,1,0)</f>
        <v>1</v>
      </c>
    </row>
    <row r="396" spans="1:70" ht="25.5" customHeight="1" x14ac:dyDescent="0.25">
      <c r="A396" s="544">
        <f ca="1">SUBTOTAL(9,$BQ$9:BQ396)</f>
        <v>130</v>
      </c>
      <c r="B396" s="546" t="s">
        <v>639</v>
      </c>
      <c r="C396" s="907" t="s">
        <v>993</v>
      </c>
      <c r="D396" s="908"/>
      <c r="E396" s="908"/>
      <c r="F396" s="908"/>
      <c r="G396" s="908"/>
      <c r="H396" s="908"/>
      <c r="I396" s="908"/>
      <c r="J396" s="908"/>
      <c r="K396" s="908"/>
      <c r="L396" s="908"/>
      <c r="M396" s="908"/>
      <c r="N396" s="908"/>
      <c r="O396" s="908"/>
      <c r="P396" s="908"/>
      <c r="Q396" s="908"/>
      <c r="R396" s="908"/>
      <c r="S396" s="908"/>
      <c r="T396" s="908"/>
      <c r="U396" s="908"/>
      <c r="V396" s="908"/>
      <c r="W396" s="908"/>
      <c r="X396" s="908"/>
      <c r="Y396" s="909"/>
      <c r="Z396" s="901">
        <v>5</v>
      </c>
      <c r="AA396" s="902"/>
      <c r="AB396" s="902"/>
      <c r="AC396" s="902"/>
      <c r="AD396" s="902"/>
      <c r="AE396" s="902"/>
      <c r="AF396" s="902"/>
      <c r="AG396" s="902"/>
      <c r="AH396" s="902"/>
      <c r="AI396" s="902"/>
      <c r="AJ396" s="902"/>
      <c r="AK396" s="902"/>
      <c r="AL396" s="902"/>
      <c r="AM396" s="902"/>
      <c r="AN396" s="902"/>
      <c r="AO396" s="902"/>
      <c r="AP396" s="903"/>
      <c r="AQ396" s="910"/>
      <c r="AR396" s="911"/>
      <c r="AS396" s="911"/>
      <c r="AT396" s="911"/>
      <c r="AU396" s="911"/>
      <c r="AV396" s="911"/>
      <c r="AW396" s="911"/>
      <c r="AX396" s="911"/>
      <c r="AY396" s="911"/>
      <c r="AZ396" s="911"/>
      <c r="BA396" s="911"/>
      <c r="BB396" s="911"/>
      <c r="BC396" s="911"/>
      <c r="BD396" s="911"/>
      <c r="BE396" s="911"/>
      <c r="BF396" s="911"/>
      <c r="BG396" s="911"/>
      <c r="BH396" s="911"/>
      <c r="BI396" s="911"/>
      <c r="BJ396" s="911"/>
      <c r="BK396" s="911"/>
      <c r="BL396" s="911"/>
      <c r="BM396" s="911"/>
      <c r="BN396" s="911"/>
      <c r="BO396" s="911"/>
      <c r="BP396" s="912"/>
      <c r="BQ396" s="19">
        <v>1</v>
      </c>
    </row>
    <row r="397" spans="1:70" ht="39.6" customHeight="1" x14ac:dyDescent="0.25">
      <c r="A397" s="544">
        <f ca="1">SUBTOTAL(9,$BQ$9:BQ397)</f>
        <v>131</v>
      </c>
      <c r="B397" s="545" t="s">
        <v>929</v>
      </c>
      <c r="C397" s="913" t="str">
        <f>ПОДПИСИ!F10</f>
        <v>Приказ №414 от 10.04.2024</v>
      </c>
      <c r="D397" s="914"/>
      <c r="E397" s="914"/>
      <c r="F397" s="914"/>
      <c r="G397" s="914"/>
      <c r="H397" s="914"/>
      <c r="I397" s="914"/>
      <c r="J397" s="914"/>
      <c r="K397" s="914"/>
      <c r="L397" s="914"/>
      <c r="M397" s="914"/>
      <c r="N397" s="914"/>
      <c r="O397" s="914"/>
      <c r="P397" s="914"/>
      <c r="Q397" s="914"/>
      <c r="R397" s="914"/>
      <c r="S397" s="914"/>
      <c r="T397" s="914"/>
      <c r="U397" s="914"/>
      <c r="V397" s="914"/>
      <c r="W397" s="914"/>
      <c r="X397" s="914"/>
      <c r="Y397" s="915"/>
      <c r="Z397" s="904" t="s">
        <v>473</v>
      </c>
      <c r="AA397" s="905"/>
      <c r="AB397" s="905"/>
      <c r="AC397" s="905"/>
      <c r="AD397" s="905"/>
      <c r="AE397" s="905"/>
      <c r="AF397" s="905"/>
      <c r="AG397" s="905"/>
      <c r="AH397" s="905"/>
      <c r="AI397" s="905"/>
      <c r="AJ397" s="905"/>
      <c r="AK397" s="905"/>
      <c r="AL397" s="905"/>
      <c r="AM397" s="905"/>
      <c r="AN397" s="905"/>
      <c r="AO397" s="905"/>
      <c r="AP397" s="906"/>
      <c r="AQ397" s="910"/>
      <c r="AR397" s="911"/>
      <c r="AS397" s="911"/>
      <c r="AT397" s="911"/>
      <c r="AU397" s="911"/>
      <c r="AV397" s="911"/>
      <c r="AW397" s="911"/>
      <c r="AX397" s="911"/>
      <c r="AY397" s="911"/>
      <c r="AZ397" s="911"/>
      <c r="BA397" s="911"/>
      <c r="BB397" s="911"/>
      <c r="BC397" s="911"/>
      <c r="BD397" s="911"/>
      <c r="BE397" s="911"/>
      <c r="BF397" s="911"/>
      <c r="BG397" s="911"/>
      <c r="BH397" s="911"/>
      <c r="BI397" s="911"/>
      <c r="BJ397" s="911"/>
      <c r="BK397" s="911"/>
      <c r="BL397" s="911"/>
      <c r="BM397" s="911"/>
      <c r="BN397" s="911"/>
      <c r="BO397" s="911"/>
      <c r="BP397" s="912"/>
      <c r="BQ397" s="19">
        <f>IF($BS$7="+",1,0)</f>
        <v>1</v>
      </c>
    </row>
    <row r="398" spans="1:70" ht="39.6" x14ac:dyDescent="0.25">
      <c r="A398" s="544">
        <f ca="1">SUBTOTAL(9,$BQ$9:BQ398)</f>
        <v>132</v>
      </c>
      <c r="B398" s="546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398" s="922" t="str">
        <f>CONCATENATE(IF(OR(ПОДПИСИ!L12="",ПОДПИСИ!L12=0),,ПОДПИСИ!L12),"
",IF(OR(ПОДПИСИ!L14="",ПОДПИСИ!L14=0),,ПОДПИСИ!L14),"
",IF(OR(ПОДПИСИ!L15="",ПОДПИСИ!L15=0),,ПОДПИСИ!L15),"
",IF(OR(ПОДПИСИ!L16="",ПОДПИСИ!L16=0),,ПОДПИСИ!L16),"
",IF(OR(ПОДПИСИ!L17="",ПОДПИСИ!L17=0),,ПОДПИСИ!L17))</f>
        <v xml:space="preserve">Приказ №2201/224 от 22.01.2024
</v>
      </c>
      <c r="D398" s="923"/>
      <c r="E398" s="923"/>
      <c r="F398" s="923"/>
      <c r="G398" s="923"/>
      <c r="H398" s="923"/>
      <c r="I398" s="923"/>
      <c r="J398" s="923"/>
      <c r="K398" s="923"/>
      <c r="L398" s="923"/>
      <c r="M398" s="923"/>
      <c r="N398" s="923"/>
      <c r="O398" s="923"/>
      <c r="P398" s="923"/>
      <c r="Q398" s="923"/>
      <c r="R398" s="923"/>
      <c r="S398" s="923"/>
      <c r="T398" s="923"/>
      <c r="U398" s="923"/>
      <c r="V398" s="923"/>
      <c r="W398" s="923"/>
      <c r="X398" s="923"/>
      <c r="Y398" s="924"/>
      <c r="Z398" s="904" t="s">
        <v>473</v>
      </c>
      <c r="AA398" s="905"/>
      <c r="AB398" s="905"/>
      <c r="AC398" s="905"/>
      <c r="AD398" s="905"/>
      <c r="AE398" s="905"/>
      <c r="AF398" s="905"/>
      <c r="AG398" s="905"/>
      <c r="AH398" s="905"/>
      <c r="AI398" s="905"/>
      <c r="AJ398" s="905"/>
      <c r="AK398" s="905"/>
      <c r="AL398" s="905"/>
      <c r="AM398" s="905"/>
      <c r="AN398" s="905"/>
      <c r="AO398" s="905"/>
      <c r="AP398" s="906"/>
      <c r="AQ398" s="904"/>
      <c r="AR398" s="905"/>
      <c r="AS398" s="905"/>
      <c r="AT398" s="905"/>
      <c r="AU398" s="905"/>
      <c r="AV398" s="905"/>
      <c r="AW398" s="905"/>
      <c r="AX398" s="905"/>
      <c r="AY398" s="905"/>
      <c r="AZ398" s="905"/>
      <c r="BA398" s="905"/>
      <c r="BB398" s="905"/>
      <c r="BC398" s="905"/>
      <c r="BD398" s="905"/>
      <c r="BE398" s="905"/>
      <c r="BF398" s="905"/>
      <c r="BG398" s="905"/>
      <c r="BH398" s="905"/>
      <c r="BI398" s="905"/>
      <c r="BJ398" s="905"/>
      <c r="BK398" s="905"/>
      <c r="BL398" s="905"/>
      <c r="BM398" s="905"/>
      <c r="BN398" s="905"/>
      <c r="BO398" s="905"/>
      <c r="BP398" s="906"/>
      <c r="BQ398" s="19">
        <v>1</v>
      </c>
    </row>
    <row r="399" spans="1:70" ht="26.4" x14ac:dyDescent="0.25">
      <c r="A399" s="544">
        <f ca="1">SUBTOTAL(9,$BQ$9:BQ399)</f>
        <v>133</v>
      </c>
      <c r="B399" s="545" t="s">
        <v>930</v>
      </c>
      <c r="C399" s="901" t="s">
        <v>65</v>
      </c>
      <c r="D399" s="902"/>
      <c r="E399" s="902"/>
      <c r="F399" s="902"/>
      <c r="G399" s="902"/>
      <c r="H399" s="902"/>
      <c r="I399" s="902"/>
      <c r="J399" s="902"/>
      <c r="K399" s="902"/>
      <c r="L399" s="902"/>
      <c r="M399" s="902"/>
      <c r="N399" s="902"/>
      <c r="O399" s="902"/>
      <c r="P399" s="902"/>
      <c r="Q399" s="902"/>
      <c r="R399" s="902"/>
      <c r="S399" s="902"/>
      <c r="T399" s="902"/>
      <c r="U399" s="902"/>
      <c r="V399" s="902"/>
      <c r="W399" s="902"/>
      <c r="X399" s="902"/>
      <c r="Y399" s="903"/>
      <c r="Z399" s="901" t="s">
        <v>473</v>
      </c>
      <c r="AA399" s="902"/>
      <c r="AB399" s="902"/>
      <c r="AC399" s="902"/>
      <c r="AD399" s="902"/>
      <c r="AE399" s="902"/>
      <c r="AF399" s="902"/>
      <c r="AG399" s="902"/>
      <c r="AH399" s="902"/>
      <c r="AI399" s="902"/>
      <c r="AJ399" s="902"/>
      <c r="AK399" s="902"/>
      <c r="AL399" s="902"/>
      <c r="AM399" s="902"/>
      <c r="AN399" s="902"/>
      <c r="AO399" s="902"/>
      <c r="AP399" s="903"/>
      <c r="AQ399" s="904"/>
      <c r="AR399" s="905"/>
      <c r="AS399" s="905"/>
      <c r="AT399" s="905"/>
      <c r="AU399" s="905"/>
      <c r="AV399" s="905"/>
      <c r="AW399" s="905"/>
      <c r="AX399" s="905"/>
      <c r="AY399" s="905"/>
      <c r="AZ399" s="905"/>
      <c r="BA399" s="905"/>
      <c r="BB399" s="905"/>
      <c r="BC399" s="905"/>
      <c r="BD399" s="905"/>
      <c r="BE399" s="905"/>
      <c r="BF399" s="905"/>
      <c r="BG399" s="905"/>
      <c r="BH399" s="905"/>
      <c r="BI399" s="905"/>
      <c r="BJ399" s="905"/>
      <c r="BK399" s="905"/>
      <c r="BL399" s="905"/>
      <c r="BM399" s="905"/>
      <c r="BN399" s="905"/>
      <c r="BO399" s="905"/>
      <c r="BP399" s="906"/>
      <c r="BQ399" s="19">
        <v>1</v>
      </c>
    </row>
    <row r="400" spans="1:70" x14ac:dyDescent="0.25">
      <c r="A400" s="544">
        <f ca="1">SUBTOTAL(9,$BQ$9:BQ400)</f>
        <v>134</v>
      </c>
      <c r="B400" s="545" t="s">
        <v>931</v>
      </c>
      <c r="C400" s="901" t="s">
        <v>332</v>
      </c>
      <c r="D400" s="902"/>
      <c r="E400" s="902"/>
      <c r="F400" s="902"/>
      <c r="G400" s="902"/>
      <c r="H400" s="902"/>
      <c r="I400" s="902"/>
      <c r="J400" s="902"/>
      <c r="K400" s="902"/>
      <c r="L400" s="902"/>
      <c r="M400" s="902"/>
      <c r="N400" s="902"/>
      <c r="O400" s="902"/>
      <c r="P400" s="902"/>
      <c r="Q400" s="902"/>
      <c r="R400" s="902"/>
      <c r="S400" s="902"/>
      <c r="T400" s="902"/>
      <c r="U400" s="902"/>
      <c r="V400" s="902"/>
      <c r="W400" s="902"/>
      <c r="X400" s="902"/>
      <c r="Y400" s="903"/>
      <c r="Z400" s="901" t="s">
        <v>932</v>
      </c>
      <c r="AA400" s="902"/>
      <c r="AB400" s="902"/>
      <c r="AC400" s="902"/>
      <c r="AD400" s="902"/>
      <c r="AE400" s="902"/>
      <c r="AF400" s="902"/>
      <c r="AG400" s="902"/>
      <c r="AH400" s="902"/>
      <c r="AI400" s="902"/>
      <c r="AJ400" s="902"/>
      <c r="AK400" s="902"/>
      <c r="AL400" s="902"/>
      <c r="AM400" s="902"/>
      <c r="AN400" s="902"/>
      <c r="AO400" s="902"/>
      <c r="AP400" s="903"/>
      <c r="AQ400" s="904"/>
      <c r="AR400" s="905"/>
      <c r="AS400" s="905"/>
      <c r="AT400" s="905"/>
      <c r="AU400" s="905"/>
      <c r="AV400" s="905"/>
      <c r="AW400" s="905"/>
      <c r="AX400" s="905"/>
      <c r="AY400" s="905"/>
      <c r="AZ400" s="905"/>
      <c r="BA400" s="905"/>
      <c r="BB400" s="905"/>
      <c r="BC400" s="905"/>
      <c r="BD400" s="905"/>
      <c r="BE400" s="905"/>
      <c r="BF400" s="905"/>
      <c r="BG400" s="905"/>
      <c r="BH400" s="905"/>
      <c r="BI400" s="905"/>
      <c r="BJ400" s="905"/>
      <c r="BK400" s="905"/>
      <c r="BL400" s="905"/>
      <c r="BM400" s="905"/>
      <c r="BN400" s="905"/>
      <c r="BO400" s="905"/>
      <c r="BP400" s="906"/>
      <c r="BQ400" s="19">
        <f t="shared" ref="BQ400:BQ405" si="41">IF($BS$7="+",1,0)</f>
        <v>1</v>
      </c>
    </row>
    <row r="401" spans="1:69" x14ac:dyDescent="0.25">
      <c r="A401" s="544">
        <f ca="1">SUBTOTAL(9,$BQ$9:BQ401)</f>
        <v>135</v>
      </c>
      <c r="B401" s="545" t="s">
        <v>933</v>
      </c>
      <c r="C401" s="901" t="s">
        <v>332</v>
      </c>
      <c r="D401" s="902"/>
      <c r="E401" s="902"/>
      <c r="F401" s="902"/>
      <c r="G401" s="902"/>
      <c r="H401" s="902"/>
      <c r="I401" s="902"/>
      <c r="J401" s="902"/>
      <c r="K401" s="902"/>
      <c r="L401" s="902"/>
      <c r="M401" s="902"/>
      <c r="N401" s="902"/>
      <c r="O401" s="902"/>
      <c r="P401" s="902"/>
      <c r="Q401" s="902"/>
      <c r="R401" s="902"/>
      <c r="S401" s="902"/>
      <c r="T401" s="902"/>
      <c r="U401" s="902"/>
      <c r="V401" s="902"/>
      <c r="W401" s="902"/>
      <c r="X401" s="902"/>
      <c r="Y401" s="903"/>
      <c r="Z401" s="901" t="s">
        <v>932</v>
      </c>
      <c r="AA401" s="902"/>
      <c r="AB401" s="902"/>
      <c r="AC401" s="902"/>
      <c r="AD401" s="902"/>
      <c r="AE401" s="902"/>
      <c r="AF401" s="902"/>
      <c r="AG401" s="902"/>
      <c r="AH401" s="902"/>
      <c r="AI401" s="902"/>
      <c r="AJ401" s="902"/>
      <c r="AK401" s="902"/>
      <c r="AL401" s="902"/>
      <c r="AM401" s="902"/>
      <c r="AN401" s="902"/>
      <c r="AO401" s="902"/>
      <c r="AP401" s="903"/>
      <c r="AQ401" s="904"/>
      <c r="AR401" s="905"/>
      <c r="AS401" s="905"/>
      <c r="AT401" s="905"/>
      <c r="AU401" s="905"/>
      <c r="AV401" s="905"/>
      <c r="AW401" s="905"/>
      <c r="AX401" s="905"/>
      <c r="AY401" s="905"/>
      <c r="AZ401" s="905"/>
      <c r="BA401" s="905"/>
      <c r="BB401" s="905"/>
      <c r="BC401" s="905"/>
      <c r="BD401" s="905"/>
      <c r="BE401" s="905"/>
      <c r="BF401" s="905"/>
      <c r="BG401" s="905"/>
      <c r="BH401" s="905"/>
      <c r="BI401" s="905"/>
      <c r="BJ401" s="905"/>
      <c r="BK401" s="905"/>
      <c r="BL401" s="905"/>
      <c r="BM401" s="905"/>
      <c r="BN401" s="905"/>
      <c r="BO401" s="905"/>
      <c r="BP401" s="906"/>
      <c r="BQ401" s="19">
        <f t="shared" si="41"/>
        <v>1</v>
      </c>
    </row>
    <row r="402" spans="1:69" x14ac:dyDescent="0.25">
      <c r="A402" s="544">
        <f ca="1">SUBTOTAL(9,$BQ$9:BQ402)</f>
        <v>136</v>
      </c>
      <c r="B402" s="545" t="s">
        <v>1301</v>
      </c>
      <c r="C402" s="901" t="s">
        <v>332</v>
      </c>
      <c r="D402" s="902"/>
      <c r="E402" s="902"/>
      <c r="F402" s="902"/>
      <c r="G402" s="902"/>
      <c r="H402" s="902"/>
      <c r="I402" s="902"/>
      <c r="J402" s="902"/>
      <c r="K402" s="902"/>
      <c r="L402" s="902"/>
      <c r="M402" s="902"/>
      <c r="N402" s="902"/>
      <c r="O402" s="902"/>
      <c r="P402" s="902"/>
      <c r="Q402" s="902"/>
      <c r="R402" s="902"/>
      <c r="S402" s="902"/>
      <c r="T402" s="902"/>
      <c r="U402" s="902"/>
      <c r="V402" s="902"/>
      <c r="W402" s="902"/>
      <c r="X402" s="902"/>
      <c r="Y402" s="903"/>
      <c r="Z402" s="901" t="s">
        <v>932</v>
      </c>
      <c r="AA402" s="902"/>
      <c r="AB402" s="902"/>
      <c r="AC402" s="902"/>
      <c r="AD402" s="902"/>
      <c r="AE402" s="902"/>
      <c r="AF402" s="902"/>
      <c r="AG402" s="902"/>
      <c r="AH402" s="902"/>
      <c r="AI402" s="902"/>
      <c r="AJ402" s="902"/>
      <c r="AK402" s="902"/>
      <c r="AL402" s="902"/>
      <c r="AM402" s="902"/>
      <c r="AN402" s="902"/>
      <c r="AO402" s="902"/>
      <c r="AP402" s="903"/>
      <c r="AQ402" s="904"/>
      <c r="AR402" s="905"/>
      <c r="AS402" s="905"/>
      <c r="AT402" s="905"/>
      <c r="AU402" s="905"/>
      <c r="AV402" s="905"/>
      <c r="AW402" s="905"/>
      <c r="AX402" s="905"/>
      <c r="AY402" s="905"/>
      <c r="AZ402" s="905"/>
      <c r="BA402" s="905"/>
      <c r="BB402" s="905"/>
      <c r="BC402" s="905"/>
      <c r="BD402" s="905"/>
      <c r="BE402" s="905"/>
      <c r="BF402" s="905"/>
      <c r="BG402" s="905"/>
      <c r="BH402" s="905"/>
      <c r="BI402" s="905"/>
      <c r="BJ402" s="905"/>
      <c r="BK402" s="905"/>
      <c r="BL402" s="905"/>
      <c r="BM402" s="905"/>
      <c r="BN402" s="905"/>
      <c r="BO402" s="905"/>
      <c r="BP402" s="906"/>
      <c r="BQ402" s="19">
        <f t="shared" si="41"/>
        <v>1</v>
      </c>
    </row>
    <row r="403" spans="1:69" ht="39.6" x14ac:dyDescent="0.25">
      <c r="A403" s="544">
        <f ca="1">SUBTOTAL(9,$BQ$9:BQ403)</f>
        <v>137</v>
      </c>
      <c r="B403" s="545" t="s">
        <v>934</v>
      </c>
      <c r="C403" s="901" t="s">
        <v>332</v>
      </c>
      <c r="D403" s="902"/>
      <c r="E403" s="902"/>
      <c r="F403" s="902"/>
      <c r="G403" s="902"/>
      <c r="H403" s="902"/>
      <c r="I403" s="902"/>
      <c r="J403" s="902"/>
      <c r="K403" s="902"/>
      <c r="L403" s="902"/>
      <c r="M403" s="902"/>
      <c r="N403" s="902"/>
      <c r="O403" s="902"/>
      <c r="P403" s="902"/>
      <c r="Q403" s="902"/>
      <c r="R403" s="902"/>
      <c r="S403" s="902"/>
      <c r="T403" s="902"/>
      <c r="U403" s="902"/>
      <c r="V403" s="902"/>
      <c r="W403" s="902"/>
      <c r="X403" s="902"/>
      <c r="Y403" s="903"/>
      <c r="Z403" s="901" t="s">
        <v>932</v>
      </c>
      <c r="AA403" s="902"/>
      <c r="AB403" s="902"/>
      <c r="AC403" s="902"/>
      <c r="AD403" s="902"/>
      <c r="AE403" s="902"/>
      <c r="AF403" s="902"/>
      <c r="AG403" s="902"/>
      <c r="AH403" s="902"/>
      <c r="AI403" s="902"/>
      <c r="AJ403" s="902"/>
      <c r="AK403" s="902"/>
      <c r="AL403" s="902"/>
      <c r="AM403" s="902"/>
      <c r="AN403" s="902"/>
      <c r="AO403" s="902"/>
      <c r="AP403" s="903"/>
      <c r="AQ403" s="904"/>
      <c r="AR403" s="905"/>
      <c r="AS403" s="905"/>
      <c r="AT403" s="905"/>
      <c r="AU403" s="905"/>
      <c r="AV403" s="905"/>
      <c r="AW403" s="905"/>
      <c r="AX403" s="905"/>
      <c r="AY403" s="905"/>
      <c r="AZ403" s="905"/>
      <c r="BA403" s="905"/>
      <c r="BB403" s="905"/>
      <c r="BC403" s="905"/>
      <c r="BD403" s="905"/>
      <c r="BE403" s="905"/>
      <c r="BF403" s="905"/>
      <c r="BG403" s="905"/>
      <c r="BH403" s="905"/>
      <c r="BI403" s="905"/>
      <c r="BJ403" s="905"/>
      <c r="BK403" s="905"/>
      <c r="BL403" s="905"/>
      <c r="BM403" s="905"/>
      <c r="BN403" s="905"/>
      <c r="BO403" s="905"/>
      <c r="BP403" s="906"/>
      <c r="BQ403" s="19">
        <f t="shared" si="41"/>
        <v>1</v>
      </c>
    </row>
    <row r="404" spans="1:69" x14ac:dyDescent="0.25">
      <c r="A404" s="544">
        <f ca="1">SUBTOTAL(9,$BQ$9:BQ404)</f>
        <v>138</v>
      </c>
      <c r="B404" s="545" t="s">
        <v>935</v>
      </c>
      <c r="C404" s="901"/>
      <c r="D404" s="902"/>
      <c r="E404" s="902"/>
      <c r="F404" s="902"/>
      <c r="G404" s="902"/>
      <c r="H404" s="902"/>
      <c r="I404" s="902"/>
      <c r="J404" s="902"/>
      <c r="K404" s="902"/>
      <c r="L404" s="902"/>
      <c r="M404" s="902"/>
      <c r="N404" s="902"/>
      <c r="O404" s="902"/>
      <c r="P404" s="902"/>
      <c r="Q404" s="902"/>
      <c r="R404" s="902"/>
      <c r="S404" s="902"/>
      <c r="T404" s="902"/>
      <c r="U404" s="902"/>
      <c r="V404" s="902"/>
      <c r="W404" s="902"/>
      <c r="X404" s="902"/>
      <c r="Y404" s="903"/>
      <c r="Z404" s="901" t="s">
        <v>1300</v>
      </c>
      <c r="AA404" s="902"/>
      <c r="AB404" s="902"/>
      <c r="AC404" s="902"/>
      <c r="AD404" s="902"/>
      <c r="AE404" s="902"/>
      <c r="AF404" s="902"/>
      <c r="AG404" s="902"/>
      <c r="AH404" s="902"/>
      <c r="AI404" s="902"/>
      <c r="AJ404" s="902"/>
      <c r="AK404" s="902"/>
      <c r="AL404" s="902"/>
      <c r="AM404" s="902"/>
      <c r="AN404" s="902"/>
      <c r="AO404" s="902"/>
      <c r="AP404" s="903"/>
      <c r="AQ404" s="904"/>
      <c r="AR404" s="905"/>
      <c r="AS404" s="905"/>
      <c r="AT404" s="905"/>
      <c r="AU404" s="905"/>
      <c r="AV404" s="905"/>
      <c r="AW404" s="905"/>
      <c r="AX404" s="905"/>
      <c r="AY404" s="905"/>
      <c r="AZ404" s="905"/>
      <c r="BA404" s="905"/>
      <c r="BB404" s="905"/>
      <c r="BC404" s="905"/>
      <c r="BD404" s="905"/>
      <c r="BE404" s="905"/>
      <c r="BF404" s="905"/>
      <c r="BG404" s="905"/>
      <c r="BH404" s="905"/>
      <c r="BI404" s="905"/>
      <c r="BJ404" s="905"/>
      <c r="BK404" s="905"/>
      <c r="BL404" s="905"/>
      <c r="BM404" s="905"/>
      <c r="BN404" s="905"/>
      <c r="BO404" s="905"/>
      <c r="BP404" s="906"/>
      <c r="BQ404" s="19">
        <f t="shared" si="41"/>
        <v>1</v>
      </c>
    </row>
    <row r="405" spans="1:69" ht="26.4" x14ac:dyDescent="0.25">
      <c r="A405" s="544">
        <f ca="1">SUBTOTAL(9,$BQ$9:BQ405)</f>
        <v>139</v>
      </c>
      <c r="B405" s="545" t="s">
        <v>936</v>
      </c>
      <c r="C405" s="901" t="s">
        <v>332</v>
      </c>
      <c r="D405" s="902"/>
      <c r="E405" s="902"/>
      <c r="F405" s="902"/>
      <c r="G405" s="902"/>
      <c r="H405" s="902"/>
      <c r="I405" s="902"/>
      <c r="J405" s="902"/>
      <c r="K405" s="902"/>
      <c r="L405" s="902"/>
      <c r="M405" s="902"/>
      <c r="N405" s="902"/>
      <c r="O405" s="902"/>
      <c r="P405" s="902"/>
      <c r="Q405" s="902"/>
      <c r="R405" s="902"/>
      <c r="S405" s="902"/>
      <c r="T405" s="902"/>
      <c r="U405" s="902"/>
      <c r="V405" s="902"/>
      <c r="W405" s="902"/>
      <c r="X405" s="902"/>
      <c r="Y405" s="903"/>
      <c r="Z405" s="901" t="s">
        <v>932</v>
      </c>
      <c r="AA405" s="902"/>
      <c r="AB405" s="902"/>
      <c r="AC405" s="902"/>
      <c r="AD405" s="902"/>
      <c r="AE405" s="902"/>
      <c r="AF405" s="902"/>
      <c r="AG405" s="902"/>
      <c r="AH405" s="902"/>
      <c r="AI405" s="902"/>
      <c r="AJ405" s="902"/>
      <c r="AK405" s="902"/>
      <c r="AL405" s="902"/>
      <c r="AM405" s="902"/>
      <c r="AN405" s="902"/>
      <c r="AO405" s="902"/>
      <c r="AP405" s="903"/>
      <c r="AQ405" s="904"/>
      <c r="AR405" s="905"/>
      <c r="AS405" s="905"/>
      <c r="AT405" s="905"/>
      <c r="AU405" s="905"/>
      <c r="AV405" s="905"/>
      <c r="AW405" s="905"/>
      <c r="AX405" s="905"/>
      <c r="AY405" s="905"/>
      <c r="AZ405" s="905"/>
      <c r="BA405" s="905"/>
      <c r="BB405" s="905"/>
      <c r="BC405" s="905"/>
      <c r="BD405" s="905"/>
      <c r="BE405" s="905"/>
      <c r="BF405" s="905"/>
      <c r="BG405" s="905"/>
      <c r="BH405" s="905"/>
      <c r="BI405" s="905"/>
      <c r="BJ405" s="905"/>
      <c r="BK405" s="905"/>
      <c r="BL405" s="905"/>
      <c r="BM405" s="905"/>
      <c r="BN405" s="905"/>
      <c r="BO405" s="905"/>
      <c r="BP405" s="906"/>
      <c r="BQ405" s="19">
        <f t="shared" si="41"/>
        <v>1</v>
      </c>
    </row>
    <row r="406" spans="1:69" ht="46.95" customHeight="1" x14ac:dyDescent="0.25">
      <c r="A406" s="893" t="s">
        <v>477</v>
      </c>
      <c r="B406" s="893"/>
      <c r="C406" s="387"/>
      <c r="D406" s="894" t="str">
        <f>ПОДПИСИ!B12</f>
        <v>Начальник участка ООО «Электромонтаж-110»</v>
      </c>
      <c r="E406" s="894"/>
      <c r="F406" s="894"/>
      <c r="G406" s="894"/>
      <c r="H406" s="894"/>
      <c r="I406" s="894"/>
      <c r="J406" s="894"/>
      <c r="K406" s="894"/>
      <c r="L406" s="894"/>
      <c r="M406" s="894"/>
      <c r="N406" s="894"/>
      <c r="O406" s="894"/>
      <c r="P406" s="894"/>
      <c r="Q406" s="894"/>
      <c r="R406" s="894"/>
      <c r="S406" s="894"/>
      <c r="T406" s="894"/>
      <c r="U406" s="894"/>
      <c r="V406" s="894"/>
      <c r="W406" s="894"/>
      <c r="X406" s="894"/>
      <c r="Y406" s="894"/>
      <c r="AC406" s="848"/>
      <c r="AD406" s="848"/>
      <c r="AE406" s="848"/>
      <c r="AF406" s="848"/>
      <c r="AG406" s="848"/>
      <c r="AH406" s="848"/>
      <c r="AI406" s="848"/>
      <c r="AJ406" s="848"/>
      <c r="AK406" s="848"/>
      <c r="AL406" s="848"/>
      <c r="AM406" s="848"/>
      <c r="AN406" s="848"/>
      <c r="AO406" s="848"/>
      <c r="AP406" s="848"/>
      <c r="AQ406" s="848"/>
      <c r="AR406" s="848"/>
      <c r="AS406" s="848"/>
      <c r="AT406" s="848"/>
      <c r="AW406" s="895" t="str">
        <f>ПОДПИСИ!E12</f>
        <v>А.В. Курбатов</v>
      </c>
      <c r="AX406" s="895"/>
      <c r="AY406" s="895"/>
      <c r="AZ406" s="895"/>
      <c r="BA406" s="895"/>
      <c r="BB406" s="895"/>
      <c r="BC406" s="895"/>
      <c r="BD406" s="895"/>
      <c r="BE406" s="895"/>
      <c r="BF406" s="895"/>
      <c r="BG406" s="895"/>
      <c r="BH406" s="895"/>
      <c r="BI406" s="895"/>
      <c r="BJ406" s="895"/>
      <c r="BK406" s="895"/>
      <c r="BL406" s="895"/>
      <c r="BM406" s="895"/>
      <c r="BN406" s="895"/>
      <c r="BO406" s="895"/>
      <c r="BP406" s="895"/>
    </row>
    <row r="407" spans="1:69" s="225" customFormat="1" ht="9.6" x14ac:dyDescent="0.2">
      <c r="A407" s="388"/>
      <c r="C407" s="389"/>
      <c r="D407" s="900" t="s">
        <v>48</v>
      </c>
      <c r="E407" s="900"/>
      <c r="F407" s="900"/>
      <c r="G407" s="900"/>
      <c r="H407" s="900"/>
      <c r="I407" s="900"/>
      <c r="J407" s="900"/>
      <c r="K407" s="900"/>
      <c r="L407" s="900"/>
      <c r="M407" s="900"/>
      <c r="N407" s="900"/>
      <c r="O407" s="900"/>
      <c r="P407" s="900"/>
      <c r="Q407" s="900"/>
      <c r="R407" s="900"/>
      <c r="S407" s="900"/>
      <c r="T407" s="900"/>
      <c r="U407" s="900"/>
      <c r="V407" s="900"/>
      <c r="W407" s="900"/>
      <c r="X407" s="900"/>
      <c r="Y407" s="900"/>
      <c r="Z407" s="227"/>
      <c r="AA407" s="227"/>
      <c r="AB407" s="227"/>
      <c r="AC407" s="900" t="s">
        <v>49</v>
      </c>
      <c r="AD407" s="900"/>
      <c r="AE407" s="900"/>
      <c r="AF407" s="900"/>
      <c r="AG407" s="900"/>
      <c r="AH407" s="900"/>
      <c r="AI407" s="900"/>
      <c r="AJ407" s="900"/>
      <c r="AK407" s="900"/>
      <c r="AL407" s="900"/>
      <c r="AM407" s="900"/>
      <c r="AN407" s="900"/>
      <c r="AO407" s="900"/>
      <c r="AP407" s="900"/>
      <c r="AQ407" s="900"/>
      <c r="AR407" s="900"/>
      <c r="AS407" s="900"/>
      <c r="AT407" s="900"/>
      <c r="AU407" s="227"/>
      <c r="AV407" s="227"/>
      <c r="AW407" s="900" t="s">
        <v>50</v>
      </c>
      <c r="AX407" s="900"/>
      <c r="AY407" s="900"/>
      <c r="AZ407" s="900"/>
      <c r="BA407" s="900"/>
      <c r="BB407" s="900"/>
      <c r="BC407" s="900"/>
      <c r="BD407" s="900"/>
      <c r="BE407" s="900"/>
      <c r="BF407" s="900"/>
      <c r="BG407" s="900"/>
      <c r="BH407" s="900"/>
      <c r="BI407" s="900"/>
      <c r="BJ407" s="900"/>
      <c r="BK407" s="900"/>
      <c r="BL407" s="900"/>
      <c r="BM407" s="900"/>
      <c r="BN407" s="900"/>
      <c r="BO407" s="900"/>
      <c r="BP407" s="900"/>
    </row>
  </sheetData>
  <autoFilter ref="A9:BS407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1222">
    <mergeCell ref="C392:Y392"/>
    <mergeCell ref="Z392:AP392"/>
    <mergeCell ref="AQ392:BP392"/>
    <mergeCell ref="C393:Y393"/>
    <mergeCell ref="Z393:AP393"/>
    <mergeCell ref="AQ393:BP393"/>
    <mergeCell ref="C394:Y394"/>
    <mergeCell ref="Z394:AP394"/>
    <mergeCell ref="AQ394:BP394"/>
    <mergeCell ref="C389:Y389"/>
    <mergeCell ref="Z389:AP389"/>
    <mergeCell ref="AQ389:BP389"/>
    <mergeCell ref="C390:Y390"/>
    <mergeCell ref="Z390:AP390"/>
    <mergeCell ref="AQ390:BP390"/>
    <mergeCell ref="C391:Y391"/>
    <mergeCell ref="Z391:AP391"/>
    <mergeCell ref="AQ391:BP391"/>
    <mergeCell ref="C386:Y386"/>
    <mergeCell ref="Z386:AP386"/>
    <mergeCell ref="AQ386:BP386"/>
    <mergeCell ref="C387:Y387"/>
    <mergeCell ref="Z387:AP387"/>
    <mergeCell ref="AQ387:BP387"/>
    <mergeCell ref="C388:Y388"/>
    <mergeCell ref="Z388:AP388"/>
    <mergeCell ref="AQ388:BP388"/>
    <mergeCell ref="C380:Y380"/>
    <mergeCell ref="Z380:AP380"/>
    <mergeCell ref="AQ380:BP380"/>
    <mergeCell ref="BR380:BR385"/>
    <mergeCell ref="C381:Y381"/>
    <mergeCell ref="Z381:AP381"/>
    <mergeCell ref="AQ381:BP381"/>
    <mergeCell ref="C382:Y382"/>
    <mergeCell ref="Z382:AP382"/>
    <mergeCell ref="AQ382:BP382"/>
    <mergeCell ref="C383:Y383"/>
    <mergeCell ref="Z383:AP383"/>
    <mergeCell ref="AQ383:BP383"/>
    <mergeCell ref="C384:Y384"/>
    <mergeCell ref="Z384:AP384"/>
    <mergeCell ref="AQ384:BP384"/>
    <mergeCell ref="C385:Y385"/>
    <mergeCell ref="Z385:AP385"/>
    <mergeCell ref="AQ385:BP385"/>
    <mergeCell ref="C377:Y377"/>
    <mergeCell ref="Z377:AP377"/>
    <mergeCell ref="AQ377:BP377"/>
    <mergeCell ref="C378:Y378"/>
    <mergeCell ref="Z378:AP378"/>
    <mergeCell ref="AQ378:BP378"/>
    <mergeCell ref="C379:Y379"/>
    <mergeCell ref="Z379:AP379"/>
    <mergeCell ref="AQ379:BP379"/>
    <mergeCell ref="C374:Y374"/>
    <mergeCell ref="Z374:AP374"/>
    <mergeCell ref="AQ374:BP374"/>
    <mergeCell ref="C375:Y375"/>
    <mergeCell ref="Z375:AP375"/>
    <mergeCell ref="AQ375:BP375"/>
    <mergeCell ref="C376:Y376"/>
    <mergeCell ref="Z376:AP376"/>
    <mergeCell ref="AQ376:BP376"/>
    <mergeCell ref="C371:Y371"/>
    <mergeCell ref="Z371:AP371"/>
    <mergeCell ref="AQ371:BP371"/>
    <mergeCell ref="C372:Y372"/>
    <mergeCell ref="Z372:AP372"/>
    <mergeCell ref="AQ372:BP372"/>
    <mergeCell ref="C373:Y373"/>
    <mergeCell ref="Z373:AP373"/>
    <mergeCell ref="AQ373:BP373"/>
    <mergeCell ref="C365:Y365"/>
    <mergeCell ref="Z365:AP365"/>
    <mergeCell ref="AQ365:BP365"/>
    <mergeCell ref="BR365:BR370"/>
    <mergeCell ref="C366:Y366"/>
    <mergeCell ref="Z366:AP366"/>
    <mergeCell ref="AQ366:BP366"/>
    <mergeCell ref="C367:Y367"/>
    <mergeCell ref="Z367:AP367"/>
    <mergeCell ref="AQ367:BP367"/>
    <mergeCell ref="C368:Y368"/>
    <mergeCell ref="Z368:AP368"/>
    <mergeCell ref="AQ368:BP368"/>
    <mergeCell ref="C369:Y369"/>
    <mergeCell ref="Z369:AP369"/>
    <mergeCell ref="AQ369:BP369"/>
    <mergeCell ref="C370:Y370"/>
    <mergeCell ref="Z370:AP370"/>
    <mergeCell ref="AQ370:BP370"/>
    <mergeCell ref="C362:Y362"/>
    <mergeCell ref="Z362:AP362"/>
    <mergeCell ref="AQ362:BP362"/>
    <mergeCell ref="C363:Y363"/>
    <mergeCell ref="Z363:AP363"/>
    <mergeCell ref="AQ363:BP363"/>
    <mergeCell ref="C364:Y364"/>
    <mergeCell ref="Z364:AP364"/>
    <mergeCell ref="AQ364:BP364"/>
    <mergeCell ref="C359:Y359"/>
    <mergeCell ref="Z359:AP359"/>
    <mergeCell ref="AQ359:BP359"/>
    <mergeCell ref="C360:Y360"/>
    <mergeCell ref="Z360:AP360"/>
    <mergeCell ref="AQ360:BP360"/>
    <mergeCell ref="C361:Y361"/>
    <mergeCell ref="Z361:AP361"/>
    <mergeCell ref="AQ361:BP361"/>
    <mergeCell ref="C356:Y356"/>
    <mergeCell ref="Z356:AP356"/>
    <mergeCell ref="AQ356:BP356"/>
    <mergeCell ref="C357:Y357"/>
    <mergeCell ref="Z357:AP357"/>
    <mergeCell ref="AQ357:BP357"/>
    <mergeCell ref="C358:Y358"/>
    <mergeCell ref="Z358:AP358"/>
    <mergeCell ref="AQ358:BP358"/>
    <mergeCell ref="C350:Y350"/>
    <mergeCell ref="Z350:AP350"/>
    <mergeCell ref="AQ350:BP350"/>
    <mergeCell ref="BR350:BR355"/>
    <mergeCell ref="C351:Y351"/>
    <mergeCell ref="Z351:AP351"/>
    <mergeCell ref="AQ351:BP351"/>
    <mergeCell ref="C352:Y352"/>
    <mergeCell ref="Z352:AP352"/>
    <mergeCell ref="AQ352:BP352"/>
    <mergeCell ref="C353:Y353"/>
    <mergeCell ref="Z353:AP353"/>
    <mergeCell ref="AQ353:BP353"/>
    <mergeCell ref="C354:Y354"/>
    <mergeCell ref="Z354:AP354"/>
    <mergeCell ref="AQ354:BP354"/>
    <mergeCell ref="C355:Y355"/>
    <mergeCell ref="Z355:AP355"/>
    <mergeCell ref="AQ355:BP355"/>
    <mergeCell ref="C347:Y347"/>
    <mergeCell ref="Z347:AP347"/>
    <mergeCell ref="AQ347:BP347"/>
    <mergeCell ref="C348:Y348"/>
    <mergeCell ref="Z348:AP348"/>
    <mergeCell ref="AQ348:BP348"/>
    <mergeCell ref="C349:Y349"/>
    <mergeCell ref="Z349:AP349"/>
    <mergeCell ref="AQ349:BP349"/>
    <mergeCell ref="C344:Y344"/>
    <mergeCell ref="Z344:AP344"/>
    <mergeCell ref="AQ344:BP344"/>
    <mergeCell ref="C345:Y345"/>
    <mergeCell ref="Z345:AP345"/>
    <mergeCell ref="AQ345:BP345"/>
    <mergeCell ref="C346:Y346"/>
    <mergeCell ref="Z346:AP346"/>
    <mergeCell ref="AQ346:BP346"/>
    <mergeCell ref="C341:Y341"/>
    <mergeCell ref="Z341:AP341"/>
    <mergeCell ref="AQ341:BP341"/>
    <mergeCell ref="C342:Y342"/>
    <mergeCell ref="Z342:AP342"/>
    <mergeCell ref="AQ342:BP342"/>
    <mergeCell ref="C343:Y343"/>
    <mergeCell ref="Z343:AP343"/>
    <mergeCell ref="AQ343:BP343"/>
    <mergeCell ref="C335:Y335"/>
    <mergeCell ref="Z335:AP335"/>
    <mergeCell ref="AQ335:BP335"/>
    <mergeCell ref="BR335:BR340"/>
    <mergeCell ref="C336:Y336"/>
    <mergeCell ref="Z336:AP336"/>
    <mergeCell ref="AQ336:BP336"/>
    <mergeCell ref="C337:Y337"/>
    <mergeCell ref="Z337:AP337"/>
    <mergeCell ref="AQ337:BP337"/>
    <mergeCell ref="C338:Y338"/>
    <mergeCell ref="Z338:AP338"/>
    <mergeCell ref="AQ338:BP338"/>
    <mergeCell ref="C339:Y339"/>
    <mergeCell ref="Z339:AP339"/>
    <mergeCell ref="AQ339:BP339"/>
    <mergeCell ref="C340:Y340"/>
    <mergeCell ref="Z340:AP340"/>
    <mergeCell ref="AQ340:BP340"/>
    <mergeCell ref="C332:Y332"/>
    <mergeCell ref="Z332:AP332"/>
    <mergeCell ref="AQ332:BP332"/>
    <mergeCell ref="C333:Y333"/>
    <mergeCell ref="Z333:AP333"/>
    <mergeCell ref="AQ333:BP333"/>
    <mergeCell ref="C334:Y334"/>
    <mergeCell ref="Z334:AP334"/>
    <mergeCell ref="AQ334:BP334"/>
    <mergeCell ref="C329:Y329"/>
    <mergeCell ref="Z329:AP329"/>
    <mergeCell ref="AQ329:BP329"/>
    <mergeCell ref="C330:Y330"/>
    <mergeCell ref="Z330:AP330"/>
    <mergeCell ref="AQ330:BP330"/>
    <mergeCell ref="C331:Y331"/>
    <mergeCell ref="Z331:AP331"/>
    <mergeCell ref="AQ331:BP331"/>
    <mergeCell ref="C326:Y326"/>
    <mergeCell ref="Z326:AP326"/>
    <mergeCell ref="AQ326:BP326"/>
    <mergeCell ref="C327:Y327"/>
    <mergeCell ref="Z327:AP327"/>
    <mergeCell ref="AQ327:BP327"/>
    <mergeCell ref="C328:Y328"/>
    <mergeCell ref="Z328:AP328"/>
    <mergeCell ref="AQ328:BP328"/>
    <mergeCell ref="C320:Y320"/>
    <mergeCell ref="Z320:AP320"/>
    <mergeCell ref="AQ320:BP320"/>
    <mergeCell ref="BR320:BR325"/>
    <mergeCell ref="C321:Y321"/>
    <mergeCell ref="Z321:AP321"/>
    <mergeCell ref="AQ321:BP321"/>
    <mergeCell ref="C322:Y322"/>
    <mergeCell ref="Z322:AP322"/>
    <mergeCell ref="AQ322:BP322"/>
    <mergeCell ref="C323:Y323"/>
    <mergeCell ref="Z323:AP323"/>
    <mergeCell ref="AQ323:BP323"/>
    <mergeCell ref="C324:Y324"/>
    <mergeCell ref="Z324:AP324"/>
    <mergeCell ref="AQ324:BP324"/>
    <mergeCell ref="C325:Y325"/>
    <mergeCell ref="Z325:AP325"/>
    <mergeCell ref="AQ325:BP325"/>
    <mergeCell ref="C317:Y317"/>
    <mergeCell ref="Z317:AP317"/>
    <mergeCell ref="AQ317:BP317"/>
    <mergeCell ref="C318:Y318"/>
    <mergeCell ref="Z318:AP318"/>
    <mergeCell ref="AQ318:BP318"/>
    <mergeCell ref="C319:Y319"/>
    <mergeCell ref="Z319:AP319"/>
    <mergeCell ref="AQ319:BP319"/>
    <mergeCell ref="C314:Y314"/>
    <mergeCell ref="Z314:AP314"/>
    <mergeCell ref="AQ314:BP314"/>
    <mergeCell ref="C315:Y315"/>
    <mergeCell ref="Z315:AP315"/>
    <mergeCell ref="AQ315:BP315"/>
    <mergeCell ref="C316:Y316"/>
    <mergeCell ref="Z316:AP316"/>
    <mergeCell ref="AQ316:BP316"/>
    <mergeCell ref="C311:Y311"/>
    <mergeCell ref="Z311:AP311"/>
    <mergeCell ref="AQ311:BP311"/>
    <mergeCell ref="C312:Y312"/>
    <mergeCell ref="Z312:AP312"/>
    <mergeCell ref="AQ312:BP312"/>
    <mergeCell ref="C313:Y313"/>
    <mergeCell ref="Z313:AP313"/>
    <mergeCell ref="AQ313:BP313"/>
    <mergeCell ref="C305:Y305"/>
    <mergeCell ref="Z305:AP305"/>
    <mergeCell ref="AQ305:BP305"/>
    <mergeCell ref="BR305:BR310"/>
    <mergeCell ref="C306:Y306"/>
    <mergeCell ref="Z306:AP306"/>
    <mergeCell ref="AQ306:BP306"/>
    <mergeCell ref="C307:Y307"/>
    <mergeCell ref="Z307:AP307"/>
    <mergeCell ref="AQ307:BP307"/>
    <mergeCell ref="C308:Y308"/>
    <mergeCell ref="Z308:AP308"/>
    <mergeCell ref="AQ308:BP308"/>
    <mergeCell ref="C309:Y309"/>
    <mergeCell ref="Z309:AP309"/>
    <mergeCell ref="AQ309:BP309"/>
    <mergeCell ref="C310:Y310"/>
    <mergeCell ref="Z310:AP310"/>
    <mergeCell ref="AQ310:BP310"/>
    <mergeCell ref="C302:Y302"/>
    <mergeCell ref="Z302:AP302"/>
    <mergeCell ref="AQ302:BP302"/>
    <mergeCell ref="C303:Y303"/>
    <mergeCell ref="Z303:AP303"/>
    <mergeCell ref="AQ303:BP303"/>
    <mergeCell ref="C304:Y304"/>
    <mergeCell ref="Z304:AP304"/>
    <mergeCell ref="AQ304:BP304"/>
    <mergeCell ref="C299:Y299"/>
    <mergeCell ref="Z299:AP299"/>
    <mergeCell ref="AQ299:BP299"/>
    <mergeCell ref="C300:Y300"/>
    <mergeCell ref="Z300:AP300"/>
    <mergeCell ref="AQ300:BP300"/>
    <mergeCell ref="C301:Y301"/>
    <mergeCell ref="Z301:AP301"/>
    <mergeCell ref="AQ301:BP301"/>
    <mergeCell ref="C296:Y296"/>
    <mergeCell ref="Z296:AP296"/>
    <mergeCell ref="AQ296:BP296"/>
    <mergeCell ref="C297:Y297"/>
    <mergeCell ref="Z297:AP297"/>
    <mergeCell ref="AQ297:BP297"/>
    <mergeCell ref="C298:Y298"/>
    <mergeCell ref="Z298:AP298"/>
    <mergeCell ref="AQ298:BP298"/>
    <mergeCell ref="C290:Y290"/>
    <mergeCell ref="Z290:AP290"/>
    <mergeCell ref="AQ290:BP290"/>
    <mergeCell ref="BR290:BR295"/>
    <mergeCell ref="C291:Y291"/>
    <mergeCell ref="Z291:AP291"/>
    <mergeCell ref="AQ291:BP291"/>
    <mergeCell ref="C292:Y292"/>
    <mergeCell ref="Z292:AP292"/>
    <mergeCell ref="AQ292:BP292"/>
    <mergeCell ref="C293:Y293"/>
    <mergeCell ref="Z293:AP293"/>
    <mergeCell ref="AQ293:BP293"/>
    <mergeCell ref="C294:Y294"/>
    <mergeCell ref="Z294:AP294"/>
    <mergeCell ref="AQ294:BP294"/>
    <mergeCell ref="C295:Y295"/>
    <mergeCell ref="Z295:AP295"/>
    <mergeCell ref="AQ295:BP295"/>
    <mergeCell ref="C287:Y287"/>
    <mergeCell ref="Z287:AP287"/>
    <mergeCell ref="AQ287:BP287"/>
    <mergeCell ref="C288:Y288"/>
    <mergeCell ref="Z288:AP288"/>
    <mergeCell ref="AQ288:BP288"/>
    <mergeCell ref="C289:Y289"/>
    <mergeCell ref="Z289:AP289"/>
    <mergeCell ref="AQ289:BP289"/>
    <mergeCell ref="C284:Y284"/>
    <mergeCell ref="Z284:AP284"/>
    <mergeCell ref="AQ284:BP284"/>
    <mergeCell ref="C285:Y285"/>
    <mergeCell ref="Z285:AP285"/>
    <mergeCell ref="AQ285:BP285"/>
    <mergeCell ref="C286:Y286"/>
    <mergeCell ref="Z286:AP286"/>
    <mergeCell ref="AQ286:BP286"/>
    <mergeCell ref="C281:Y281"/>
    <mergeCell ref="Z281:AP281"/>
    <mergeCell ref="AQ281:BP281"/>
    <mergeCell ref="C282:Y282"/>
    <mergeCell ref="Z282:AP282"/>
    <mergeCell ref="AQ282:BP282"/>
    <mergeCell ref="C283:Y283"/>
    <mergeCell ref="Z283:AP283"/>
    <mergeCell ref="AQ283:BP283"/>
    <mergeCell ref="C275:Y275"/>
    <mergeCell ref="Z275:AP275"/>
    <mergeCell ref="AQ275:BP275"/>
    <mergeCell ref="BR275:BR280"/>
    <mergeCell ref="C276:Y276"/>
    <mergeCell ref="Z276:AP276"/>
    <mergeCell ref="AQ276:BP276"/>
    <mergeCell ref="C277:Y277"/>
    <mergeCell ref="Z277:AP277"/>
    <mergeCell ref="AQ277:BP277"/>
    <mergeCell ref="C278:Y278"/>
    <mergeCell ref="Z278:AP278"/>
    <mergeCell ref="AQ278:BP278"/>
    <mergeCell ref="C279:Y279"/>
    <mergeCell ref="Z279:AP279"/>
    <mergeCell ref="AQ279:BP279"/>
    <mergeCell ref="C280:Y280"/>
    <mergeCell ref="Z280:AP280"/>
    <mergeCell ref="AQ280:BP280"/>
    <mergeCell ref="C272:Y272"/>
    <mergeCell ref="Z272:AP272"/>
    <mergeCell ref="AQ272:BP272"/>
    <mergeCell ref="C273:Y273"/>
    <mergeCell ref="Z273:AP273"/>
    <mergeCell ref="AQ273:BP273"/>
    <mergeCell ref="C274:Y274"/>
    <mergeCell ref="Z274:AP274"/>
    <mergeCell ref="AQ274:BP274"/>
    <mergeCell ref="C269:Y269"/>
    <mergeCell ref="Z269:AP269"/>
    <mergeCell ref="AQ269:BP269"/>
    <mergeCell ref="C270:Y270"/>
    <mergeCell ref="Z270:AP270"/>
    <mergeCell ref="AQ270:BP270"/>
    <mergeCell ref="C271:Y271"/>
    <mergeCell ref="Z271:AP271"/>
    <mergeCell ref="AQ271:BP271"/>
    <mergeCell ref="C266:Y266"/>
    <mergeCell ref="Z266:AP266"/>
    <mergeCell ref="AQ266:BP266"/>
    <mergeCell ref="C267:Y267"/>
    <mergeCell ref="Z267:AP267"/>
    <mergeCell ref="AQ267:BP267"/>
    <mergeCell ref="C268:Y268"/>
    <mergeCell ref="Z268:AP268"/>
    <mergeCell ref="AQ268:BP268"/>
    <mergeCell ref="C260:Y260"/>
    <mergeCell ref="Z260:AP260"/>
    <mergeCell ref="AQ260:BP260"/>
    <mergeCell ref="BR260:BR265"/>
    <mergeCell ref="C261:Y261"/>
    <mergeCell ref="Z261:AP261"/>
    <mergeCell ref="AQ261:BP261"/>
    <mergeCell ref="C262:Y262"/>
    <mergeCell ref="Z262:AP262"/>
    <mergeCell ref="AQ262:BP262"/>
    <mergeCell ref="C263:Y263"/>
    <mergeCell ref="Z263:AP263"/>
    <mergeCell ref="AQ263:BP263"/>
    <mergeCell ref="C264:Y264"/>
    <mergeCell ref="Z264:AP264"/>
    <mergeCell ref="AQ264:BP264"/>
    <mergeCell ref="C265:Y265"/>
    <mergeCell ref="Z265:AP265"/>
    <mergeCell ref="AQ265:BP265"/>
    <mergeCell ref="C257:Y257"/>
    <mergeCell ref="Z257:AP257"/>
    <mergeCell ref="AQ257:BP257"/>
    <mergeCell ref="C258:Y258"/>
    <mergeCell ref="Z258:AP258"/>
    <mergeCell ref="AQ258:BP258"/>
    <mergeCell ref="C259:Y259"/>
    <mergeCell ref="Z259:AP259"/>
    <mergeCell ref="AQ259:BP259"/>
    <mergeCell ref="C254:Y254"/>
    <mergeCell ref="Z254:AP254"/>
    <mergeCell ref="AQ254:BP254"/>
    <mergeCell ref="C255:Y255"/>
    <mergeCell ref="Z255:AP255"/>
    <mergeCell ref="AQ255:BP255"/>
    <mergeCell ref="C256:Y256"/>
    <mergeCell ref="Z256:AP256"/>
    <mergeCell ref="AQ256:BP256"/>
    <mergeCell ref="C251:Y251"/>
    <mergeCell ref="Z251:AP251"/>
    <mergeCell ref="AQ251:BP251"/>
    <mergeCell ref="C252:Y252"/>
    <mergeCell ref="Z252:AP252"/>
    <mergeCell ref="AQ252:BP252"/>
    <mergeCell ref="C253:Y253"/>
    <mergeCell ref="Z253:AP253"/>
    <mergeCell ref="AQ253:BP253"/>
    <mergeCell ref="C245:Y245"/>
    <mergeCell ref="Z245:AP245"/>
    <mergeCell ref="AQ245:BP245"/>
    <mergeCell ref="BR245:BR250"/>
    <mergeCell ref="C246:Y246"/>
    <mergeCell ref="Z246:AP246"/>
    <mergeCell ref="AQ246:BP246"/>
    <mergeCell ref="C247:Y247"/>
    <mergeCell ref="Z247:AP247"/>
    <mergeCell ref="AQ247:BP247"/>
    <mergeCell ref="C248:Y248"/>
    <mergeCell ref="Z248:AP248"/>
    <mergeCell ref="AQ248:BP248"/>
    <mergeCell ref="C249:Y249"/>
    <mergeCell ref="Z249:AP249"/>
    <mergeCell ref="AQ249:BP249"/>
    <mergeCell ref="C250:Y250"/>
    <mergeCell ref="Z250:AP250"/>
    <mergeCell ref="AQ250:BP250"/>
    <mergeCell ref="C242:Y242"/>
    <mergeCell ref="Z242:AP242"/>
    <mergeCell ref="AQ242:BP242"/>
    <mergeCell ref="C243:Y243"/>
    <mergeCell ref="Z243:AP243"/>
    <mergeCell ref="AQ243:BP243"/>
    <mergeCell ref="C244:Y244"/>
    <mergeCell ref="Z244:AP244"/>
    <mergeCell ref="AQ244:BP244"/>
    <mergeCell ref="C239:Y239"/>
    <mergeCell ref="Z239:AP239"/>
    <mergeCell ref="AQ239:BP239"/>
    <mergeCell ref="C240:Y240"/>
    <mergeCell ref="Z240:AP240"/>
    <mergeCell ref="AQ240:BP240"/>
    <mergeCell ref="C241:Y241"/>
    <mergeCell ref="Z241:AP241"/>
    <mergeCell ref="AQ241:BP241"/>
    <mergeCell ref="C236:Y236"/>
    <mergeCell ref="Z236:AP236"/>
    <mergeCell ref="AQ236:BP236"/>
    <mergeCell ref="C237:Y237"/>
    <mergeCell ref="Z237:AP237"/>
    <mergeCell ref="AQ237:BP237"/>
    <mergeCell ref="C238:Y238"/>
    <mergeCell ref="Z238:AP238"/>
    <mergeCell ref="AQ238:BP238"/>
    <mergeCell ref="C230:Y230"/>
    <mergeCell ref="Z230:AP230"/>
    <mergeCell ref="AQ230:BP230"/>
    <mergeCell ref="BR230:BR235"/>
    <mergeCell ref="C231:Y231"/>
    <mergeCell ref="Z231:AP231"/>
    <mergeCell ref="AQ231:BP231"/>
    <mergeCell ref="C232:Y232"/>
    <mergeCell ref="Z232:AP232"/>
    <mergeCell ref="AQ232:BP232"/>
    <mergeCell ref="C233:Y233"/>
    <mergeCell ref="Z233:AP233"/>
    <mergeCell ref="AQ233:BP233"/>
    <mergeCell ref="C234:Y234"/>
    <mergeCell ref="Z234:AP234"/>
    <mergeCell ref="AQ234:BP234"/>
    <mergeCell ref="C235:Y235"/>
    <mergeCell ref="Z235:AP235"/>
    <mergeCell ref="AQ235:BP235"/>
    <mergeCell ref="C227:Y227"/>
    <mergeCell ref="Z227:AP227"/>
    <mergeCell ref="AQ227:BP227"/>
    <mergeCell ref="C228:Y228"/>
    <mergeCell ref="Z228:AP228"/>
    <mergeCell ref="AQ228:BP228"/>
    <mergeCell ref="C229:Y229"/>
    <mergeCell ref="Z229:AP229"/>
    <mergeCell ref="AQ229:BP229"/>
    <mergeCell ref="C224:Y224"/>
    <mergeCell ref="Z224:AP224"/>
    <mergeCell ref="AQ224:BP224"/>
    <mergeCell ref="C225:Y225"/>
    <mergeCell ref="Z225:AP225"/>
    <mergeCell ref="AQ225:BP225"/>
    <mergeCell ref="C226:Y226"/>
    <mergeCell ref="Z226:AP226"/>
    <mergeCell ref="AQ226:BP226"/>
    <mergeCell ref="C221:Y221"/>
    <mergeCell ref="Z221:AP221"/>
    <mergeCell ref="AQ221:BP221"/>
    <mergeCell ref="C222:Y222"/>
    <mergeCell ref="Z222:AP222"/>
    <mergeCell ref="AQ222:BP222"/>
    <mergeCell ref="C223:Y223"/>
    <mergeCell ref="Z223:AP223"/>
    <mergeCell ref="AQ223:BP223"/>
    <mergeCell ref="C215:Y215"/>
    <mergeCell ref="Z215:AP215"/>
    <mergeCell ref="AQ215:BP215"/>
    <mergeCell ref="BR215:BR220"/>
    <mergeCell ref="C216:Y216"/>
    <mergeCell ref="Z216:AP216"/>
    <mergeCell ref="AQ216:BP216"/>
    <mergeCell ref="C217:Y217"/>
    <mergeCell ref="Z217:AP217"/>
    <mergeCell ref="AQ217:BP217"/>
    <mergeCell ref="C218:Y218"/>
    <mergeCell ref="Z218:AP218"/>
    <mergeCell ref="AQ218:BP218"/>
    <mergeCell ref="C219:Y219"/>
    <mergeCell ref="Z219:AP219"/>
    <mergeCell ref="AQ219:BP219"/>
    <mergeCell ref="C220:Y220"/>
    <mergeCell ref="Z220:AP220"/>
    <mergeCell ref="AQ220:BP220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06:Y206"/>
    <mergeCell ref="Z206:AP206"/>
    <mergeCell ref="AQ206:BP206"/>
    <mergeCell ref="C207:Y207"/>
    <mergeCell ref="Z207:AP207"/>
    <mergeCell ref="AQ207:BP207"/>
    <mergeCell ref="C208:Y208"/>
    <mergeCell ref="Z208:AP208"/>
    <mergeCell ref="AQ208:BP208"/>
    <mergeCell ref="C200:Y200"/>
    <mergeCell ref="Z200:AP200"/>
    <mergeCell ref="AQ200:BP200"/>
    <mergeCell ref="BR200:BR205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5:Y185"/>
    <mergeCell ref="Z185:AP185"/>
    <mergeCell ref="AQ185:BP185"/>
    <mergeCell ref="BR185:BR190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0:Y170"/>
    <mergeCell ref="Z170:AP170"/>
    <mergeCell ref="AQ170:BP170"/>
    <mergeCell ref="BR170:BR175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55:Y155"/>
    <mergeCell ref="Z155:AP155"/>
    <mergeCell ref="AQ155:BP155"/>
    <mergeCell ref="BR155:BR160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AQ159:BP159"/>
    <mergeCell ref="C160:Y160"/>
    <mergeCell ref="Z160:AP160"/>
    <mergeCell ref="AQ160:BP160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BR125:BR130"/>
    <mergeCell ref="BR140:BR145"/>
    <mergeCell ref="C142:Y142"/>
    <mergeCell ref="Z142:AP142"/>
    <mergeCell ref="AQ142:BP142"/>
    <mergeCell ref="C143:Y143"/>
    <mergeCell ref="Z143:AP143"/>
    <mergeCell ref="AQ143:BP143"/>
    <mergeCell ref="C144:Y144"/>
    <mergeCell ref="Z144:AP144"/>
    <mergeCell ref="AQ144:BP144"/>
    <mergeCell ref="C145:Y145"/>
    <mergeCell ref="Z145:AP145"/>
    <mergeCell ref="AQ145:BP145"/>
    <mergeCell ref="C127:Y127"/>
    <mergeCell ref="Z127:AP127"/>
    <mergeCell ref="AQ127:BP127"/>
    <mergeCell ref="C130:Y130"/>
    <mergeCell ref="Z130:AP130"/>
    <mergeCell ref="AQ130:BP130"/>
    <mergeCell ref="C128:Y128"/>
    <mergeCell ref="Z128:AP128"/>
    <mergeCell ref="AQ128:BP128"/>
    <mergeCell ref="AQ125:BP125"/>
    <mergeCell ref="C126:Y126"/>
    <mergeCell ref="Z126:AP126"/>
    <mergeCell ref="AQ126:BP126"/>
    <mergeCell ref="Z135:AP135"/>
    <mergeCell ref="AQ135:BP135"/>
    <mergeCell ref="Z116:AP116"/>
    <mergeCell ref="AQ116:BP116"/>
    <mergeCell ref="AQ104:BP104"/>
    <mergeCell ref="C108:Y108"/>
    <mergeCell ref="Z108:AP108"/>
    <mergeCell ref="AQ108:BP108"/>
    <mergeCell ref="C109:Y109"/>
    <mergeCell ref="Z109:AP109"/>
    <mergeCell ref="AQ109:BP109"/>
    <mergeCell ref="C110:Y110"/>
    <mergeCell ref="Z110:AP110"/>
    <mergeCell ref="AQ110:BP110"/>
    <mergeCell ref="Z104:AP104"/>
    <mergeCell ref="C146:Y146"/>
    <mergeCell ref="Z146:AP146"/>
    <mergeCell ref="AQ146:BP146"/>
    <mergeCell ref="C119:Y119"/>
    <mergeCell ref="Z119:AP119"/>
    <mergeCell ref="AQ119:BP119"/>
    <mergeCell ref="AQ129:BP129"/>
    <mergeCell ref="C122:Y122"/>
    <mergeCell ref="Z122:AP122"/>
    <mergeCell ref="AQ122:BP122"/>
    <mergeCell ref="C123:Y123"/>
    <mergeCell ref="Z123:AP123"/>
    <mergeCell ref="AQ123:BP123"/>
    <mergeCell ref="C124:Y124"/>
    <mergeCell ref="Z124:AP124"/>
    <mergeCell ref="AQ124:BP124"/>
    <mergeCell ref="C125:Y125"/>
    <mergeCell ref="Z125:AP125"/>
    <mergeCell ref="C96:Y96"/>
    <mergeCell ref="Z96:AP96"/>
    <mergeCell ref="AQ96:BP96"/>
    <mergeCell ref="C98:Y98"/>
    <mergeCell ref="Z98:AP98"/>
    <mergeCell ref="AQ98:BP98"/>
    <mergeCell ref="C97:Y97"/>
    <mergeCell ref="BR110:BR115"/>
    <mergeCell ref="C112:Y112"/>
    <mergeCell ref="Z112:AP112"/>
    <mergeCell ref="AQ112:BP112"/>
    <mergeCell ref="C113:Y113"/>
    <mergeCell ref="C115:Y115"/>
    <mergeCell ref="Z115:AP115"/>
    <mergeCell ref="AQ115:BP115"/>
    <mergeCell ref="C103:Y103"/>
    <mergeCell ref="Z103:AP103"/>
    <mergeCell ref="AQ103:BP103"/>
    <mergeCell ref="C104:Y104"/>
    <mergeCell ref="C105:Y105"/>
    <mergeCell ref="Z105:AP105"/>
    <mergeCell ref="AQ105:BP10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6:BP86"/>
    <mergeCell ref="AQ87:BP87"/>
    <mergeCell ref="Z76:AP76"/>
    <mergeCell ref="AQ76:BP76"/>
    <mergeCell ref="C78:Y78"/>
    <mergeCell ref="Z78:AP78"/>
    <mergeCell ref="AQ78:BP78"/>
    <mergeCell ref="AQ92:BP92"/>
    <mergeCell ref="C95:Y95"/>
    <mergeCell ref="Z95:AP95"/>
    <mergeCell ref="AQ95:BP95"/>
    <mergeCell ref="C93:Y93"/>
    <mergeCell ref="Z93:AP93"/>
    <mergeCell ref="AQ93:BP93"/>
    <mergeCell ref="C99:Y99"/>
    <mergeCell ref="Z99:AP99"/>
    <mergeCell ref="AQ99:BP99"/>
    <mergeCell ref="C100:Y100"/>
    <mergeCell ref="Z100:AP100"/>
    <mergeCell ref="AQ100:BP100"/>
    <mergeCell ref="Z91:AP91"/>
    <mergeCell ref="Z94:AP94"/>
    <mergeCell ref="C86:Y86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AQ89:BP89"/>
    <mergeCell ref="AQ90:BP90"/>
    <mergeCell ref="AQ91:BP91"/>
    <mergeCell ref="AQ94:BP94"/>
    <mergeCell ref="Z86:AP86"/>
    <mergeCell ref="Z87:AP87"/>
    <mergeCell ref="Z88:AP88"/>
    <mergeCell ref="Z89:AP89"/>
    <mergeCell ref="Z90:AP90"/>
    <mergeCell ref="AQ85:BP85"/>
    <mergeCell ref="BR80:BR85"/>
    <mergeCell ref="C35:Y35"/>
    <mergeCell ref="Z35:AP35"/>
    <mergeCell ref="AQ35:BP35"/>
    <mergeCell ref="C117:Y117"/>
    <mergeCell ref="Z117:AP117"/>
    <mergeCell ref="AQ117:BP117"/>
    <mergeCell ref="C67:Y67"/>
    <mergeCell ref="Z67:AP67"/>
    <mergeCell ref="AQ67:BP67"/>
    <mergeCell ref="C69:Y69"/>
    <mergeCell ref="Z69:AP69"/>
    <mergeCell ref="AQ69:BP69"/>
    <mergeCell ref="BR95:BR100"/>
    <mergeCell ref="C87:Y87"/>
    <mergeCell ref="C88:Y88"/>
    <mergeCell ref="C89:Y89"/>
    <mergeCell ref="C90:Y90"/>
    <mergeCell ref="C91:Y91"/>
    <mergeCell ref="C94:Y94"/>
    <mergeCell ref="C92:Y92"/>
    <mergeCell ref="Z92:AP92"/>
    <mergeCell ref="C84:Y84"/>
    <mergeCell ref="Z84:AP84"/>
    <mergeCell ref="AQ84:BP84"/>
    <mergeCell ref="C85:Y85"/>
    <mergeCell ref="Z85:AP85"/>
    <mergeCell ref="AQ82:BP82"/>
    <mergeCell ref="C83:Y83"/>
    <mergeCell ref="Z83:AP83"/>
    <mergeCell ref="AQ83:BP83"/>
    <mergeCell ref="AQ88:BP88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49:Y49"/>
    <mergeCell ref="Z49:AP49"/>
    <mergeCell ref="AQ49:BP49"/>
    <mergeCell ref="AQ44:BP44"/>
    <mergeCell ref="C41:Y41"/>
    <mergeCell ref="Z41:AP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395:Y395"/>
    <mergeCell ref="Z395:AP395"/>
    <mergeCell ref="AQ395:BP395"/>
    <mergeCell ref="C398:Y398"/>
    <mergeCell ref="Z398:AP398"/>
    <mergeCell ref="AQ398:BP398"/>
    <mergeCell ref="C141:Y141"/>
    <mergeCell ref="Z141:AP141"/>
    <mergeCell ref="C133:Y133"/>
    <mergeCell ref="Z133:AP133"/>
    <mergeCell ref="AQ133:BP133"/>
    <mergeCell ref="C131:Y131"/>
    <mergeCell ref="Z131:AP131"/>
    <mergeCell ref="AQ131:BP131"/>
    <mergeCell ref="C132:Y132"/>
    <mergeCell ref="Z132:AP132"/>
    <mergeCell ref="AQ132:BP132"/>
    <mergeCell ref="C134:Y134"/>
    <mergeCell ref="Z134:AP134"/>
    <mergeCell ref="AQ134:BP134"/>
    <mergeCell ref="C136:Y136"/>
    <mergeCell ref="Z136:AP136"/>
    <mergeCell ref="AQ136:BP136"/>
    <mergeCell ref="C135:Y135"/>
    <mergeCell ref="C147:Y147"/>
    <mergeCell ref="Z147:AP147"/>
    <mergeCell ref="AQ147:BP147"/>
    <mergeCell ref="C148:Y148"/>
    <mergeCell ref="Z148:AP148"/>
    <mergeCell ref="AQ148:BP148"/>
    <mergeCell ref="AQ106:BP106"/>
    <mergeCell ref="C107:Y107"/>
    <mergeCell ref="Z107:AP107"/>
    <mergeCell ref="AQ107:BP107"/>
    <mergeCell ref="Z113:AP113"/>
    <mergeCell ref="Z139:AP139"/>
    <mergeCell ref="AQ139:BP139"/>
    <mergeCell ref="C140:Y140"/>
    <mergeCell ref="Z140:AP140"/>
    <mergeCell ref="AQ140:BP140"/>
    <mergeCell ref="C137:Y137"/>
    <mergeCell ref="Z137:AP137"/>
    <mergeCell ref="AQ137:BP137"/>
    <mergeCell ref="C138:Y138"/>
    <mergeCell ref="Z138:AP138"/>
    <mergeCell ref="AQ138:BP138"/>
    <mergeCell ref="AQ141:BP141"/>
    <mergeCell ref="C139:Y139"/>
    <mergeCell ref="AQ111:BP111"/>
    <mergeCell ref="AQ113:BP113"/>
    <mergeCell ref="C114:Y114"/>
    <mergeCell ref="Z114:AP114"/>
    <mergeCell ref="AQ114:BP114"/>
    <mergeCell ref="C106:Y106"/>
    <mergeCell ref="Z106:AP106"/>
    <mergeCell ref="C116:Y116"/>
    <mergeCell ref="Z36:AP36"/>
    <mergeCell ref="Z97:AP97"/>
    <mergeCell ref="AQ97:BP97"/>
    <mergeCell ref="C101:Y101"/>
    <mergeCell ref="Z101:AP101"/>
    <mergeCell ref="C102:Y102"/>
    <mergeCell ref="Z102:AP102"/>
    <mergeCell ref="AQ102:BP102"/>
    <mergeCell ref="C120:Y120"/>
    <mergeCell ref="Z120:AP120"/>
    <mergeCell ref="AQ120:BP120"/>
    <mergeCell ref="C121:Y121"/>
    <mergeCell ref="Z121:AP121"/>
    <mergeCell ref="AQ121:BP121"/>
    <mergeCell ref="C129:Y129"/>
    <mergeCell ref="Z129:AP129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C118:Y118"/>
    <mergeCell ref="Z118:AP118"/>
    <mergeCell ref="AQ118:BP118"/>
    <mergeCell ref="C111:Y111"/>
    <mergeCell ref="Z111:AP111"/>
    <mergeCell ref="AQ101:BP10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C47:Y47"/>
    <mergeCell ref="Z47:AP47"/>
    <mergeCell ref="AQ47:BP47"/>
    <mergeCell ref="C45:Y45"/>
    <mergeCell ref="Z45:AP45"/>
    <mergeCell ref="AQ45:BP45"/>
    <mergeCell ref="C34:Y34"/>
    <mergeCell ref="Z34:AP34"/>
    <mergeCell ref="AQ34:BP34"/>
    <mergeCell ref="D407:Y407"/>
    <mergeCell ref="AC407:AT407"/>
    <mergeCell ref="AW407:BP407"/>
    <mergeCell ref="C405:Y405"/>
    <mergeCell ref="Z405:AP405"/>
    <mergeCell ref="AQ405:BP405"/>
    <mergeCell ref="AQ401:BP401"/>
    <mergeCell ref="C403:Y403"/>
    <mergeCell ref="Z403:AP403"/>
    <mergeCell ref="AQ403:BP403"/>
    <mergeCell ref="C400:Y400"/>
    <mergeCell ref="Z400:AP400"/>
    <mergeCell ref="C396:Y396"/>
    <mergeCell ref="Z396:AP396"/>
    <mergeCell ref="AQ396:BP396"/>
    <mergeCell ref="C397:Y397"/>
    <mergeCell ref="Z397:AP397"/>
    <mergeCell ref="AQ397:BP397"/>
    <mergeCell ref="C404:Y404"/>
    <mergeCell ref="Z404:AP404"/>
    <mergeCell ref="AQ404:BP404"/>
    <mergeCell ref="C401:Y401"/>
    <mergeCell ref="Z401:AP401"/>
    <mergeCell ref="AQ399:BP399"/>
    <mergeCell ref="AQ400:BP400"/>
    <mergeCell ref="C399:Y399"/>
    <mergeCell ref="Z399:AP399"/>
    <mergeCell ref="C402:Y402"/>
    <mergeCell ref="Z402:AP402"/>
    <mergeCell ref="AQ402:BP402"/>
    <mergeCell ref="A406:B406"/>
    <mergeCell ref="D406:Y406"/>
    <mergeCell ref="AC406:AT406"/>
    <mergeCell ref="AW406:BP406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C52:Y52"/>
    <mergeCell ref="Z52:AP52"/>
    <mergeCell ref="AQ52:BP52"/>
    <mergeCell ref="C56:Y56"/>
    <mergeCell ref="Z56:AP56"/>
    <mergeCell ref="AQ56:BP56"/>
    <mergeCell ref="C58:Y58"/>
    <mergeCell ref="Z58:AP58"/>
  </mergeCells>
  <conditionalFormatting sqref="AA4">
    <cfRule type="cellIs" dxfId="10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H177"/>
  <sheetViews>
    <sheetView view="pageBreakPreview" topLeftCell="A120" zoomScale="60" zoomScaleNormal="100" workbookViewId="0">
      <selection activeCell="AA131" sqref="AA131"/>
    </sheetView>
  </sheetViews>
  <sheetFormatPr defaultRowHeight="13.8" outlineLevelRow="1" x14ac:dyDescent="0.25"/>
  <cols>
    <col min="1" max="1" width="7.109375" style="550" customWidth="1"/>
    <col min="2" max="2" width="3.5546875" style="550" customWidth="1"/>
    <col min="3" max="3" width="5.88671875" style="550" customWidth="1"/>
    <col min="4" max="4" width="4.44140625" style="550" customWidth="1"/>
    <col min="5" max="5" width="4.5546875" style="550" customWidth="1"/>
    <col min="6" max="6" width="2.6640625" style="550" customWidth="1"/>
    <col min="7" max="7" width="4" style="550" customWidth="1"/>
    <col min="8" max="8" width="4.88671875" style="550" customWidth="1"/>
    <col min="9" max="9" width="4.109375" style="550" customWidth="1"/>
    <col min="10" max="10" width="4.88671875" style="550" customWidth="1"/>
    <col min="11" max="11" width="4.5546875" style="550" customWidth="1"/>
    <col min="12" max="12" width="6" style="550" customWidth="1"/>
    <col min="13" max="13" width="5.5546875" style="550" customWidth="1"/>
    <col min="14" max="14" width="0.33203125" style="550" customWidth="1"/>
    <col min="15" max="16" width="5.109375" style="550" hidden="1" customWidth="1"/>
    <col min="17" max="17" width="5" style="550" hidden="1" customWidth="1"/>
    <col min="18" max="18" width="5.5546875" style="550" customWidth="1"/>
    <col min="19" max="19" width="4.109375" style="550" customWidth="1"/>
    <col min="20" max="20" width="3.6640625" style="550" customWidth="1"/>
    <col min="21" max="21" width="3.88671875" style="550" customWidth="1"/>
    <col min="22" max="22" width="0.44140625" style="550" customWidth="1"/>
    <col min="23" max="23" width="4.33203125" style="550" customWidth="1"/>
    <col min="24" max="25" width="5" style="550" customWidth="1"/>
    <col min="26" max="26" width="6.109375" style="550" customWidth="1"/>
    <col min="27" max="27" width="11" style="550" customWidth="1"/>
    <col min="28" max="28" width="8.44140625" style="550" customWidth="1"/>
    <col min="29" max="29" width="12.88671875" style="550" customWidth="1"/>
    <col min="30" max="30" width="6" style="550" customWidth="1"/>
    <col min="31" max="31" width="4" style="550" customWidth="1"/>
    <col min="32" max="32" width="8.5546875" style="550" customWidth="1"/>
    <col min="33" max="257" width="8.88671875" style="550"/>
    <col min="258" max="258" width="3.5546875" style="550" customWidth="1"/>
    <col min="259" max="259" width="5.88671875" style="550" customWidth="1"/>
    <col min="260" max="260" width="4.44140625" style="550" customWidth="1"/>
    <col min="261" max="261" width="4.5546875" style="550" customWidth="1"/>
    <col min="262" max="262" width="2.6640625" style="550" customWidth="1"/>
    <col min="263" max="263" width="4" style="550" customWidth="1"/>
    <col min="264" max="264" width="4.88671875" style="550" customWidth="1"/>
    <col min="265" max="265" width="4.109375" style="550" customWidth="1"/>
    <col min="266" max="266" width="4.88671875" style="550" customWidth="1"/>
    <col min="267" max="267" width="4.5546875" style="550" customWidth="1"/>
    <col min="268" max="268" width="6" style="550" customWidth="1"/>
    <col min="269" max="269" width="5.5546875" style="550" customWidth="1"/>
    <col min="270" max="270" width="0.33203125" style="550" customWidth="1"/>
    <col min="271" max="273" width="0" style="550" hidden="1" customWidth="1"/>
    <col min="274" max="274" width="5.5546875" style="550" customWidth="1"/>
    <col min="275" max="275" width="4.109375" style="550" customWidth="1"/>
    <col min="276" max="276" width="3.6640625" style="550" customWidth="1"/>
    <col min="277" max="277" width="3.88671875" style="550" customWidth="1"/>
    <col min="278" max="278" width="0.44140625" style="550" customWidth="1"/>
    <col min="279" max="279" width="4.33203125" style="550" customWidth="1"/>
    <col min="280" max="280" width="5" style="550" customWidth="1"/>
    <col min="281" max="282" width="3.88671875" style="550" customWidth="1"/>
    <col min="283" max="283" width="5.33203125" style="550" customWidth="1"/>
    <col min="284" max="284" width="3.33203125" style="550" customWidth="1"/>
    <col min="285" max="285" width="0" style="550" hidden="1" customWidth="1"/>
    <col min="286" max="286" width="3" style="550" customWidth="1"/>
    <col min="287" max="287" width="4" style="550" customWidth="1"/>
    <col min="288" max="288" width="8.5546875" style="550" customWidth="1"/>
    <col min="289" max="513" width="8.88671875" style="550"/>
    <col min="514" max="514" width="3.5546875" style="550" customWidth="1"/>
    <col min="515" max="515" width="5.88671875" style="550" customWidth="1"/>
    <col min="516" max="516" width="4.44140625" style="550" customWidth="1"/>
    <col min="517" max="517" width="4.5546875" style="550" customWidth="1"/>
    <col min="518" max="518" width="2.6640625" style="550" customWidth="1"/>
    <col min="519" max="519" width="4" style="550" customWidth="1"/>
    <col min="520" max="520" width="4.88671875" style="550" customWidth="1"/>
    <col min="521" max="521" width="4.109375" style="550" customWidth="1"/>
    <col min="522" max="522" width="4.88671875" style="550" customWidth="1"/>
    <col min="523" max="523" width="4.5546875" style="550" customWidth="1"/>
    <col min="524" max="524" width="6" style="550" customWidth="1"/>
    <col min="525" max="525" width="5.5546875" style="550" customWidth="1"/>
    <col min="526" max="526" width="0.33203125" style="550" customWidth="1"/>
    <col min="527" max="529" width="0" style="550" hidden="1" customWidth="1"/>
    <col min="530" max="530" width="5.5546875" style="550" customWidth="1"/>
    <col min="531" max="531" width="4.109375" style="550" customWidth="1"/>
    <col min="532" max="532" width="3.6640625" style="550" customWidth="1"/>
    <col min="533" max="533" width="3.88671875" style="550" customWidth="1"/>
    <col min="534" max="534" width="0.44140625" style="550" customWidth="1"/>
    <col min="535" max="535" width="4.33203125" style="550" customWidth="1"/>
    <col min="536" max="536" width="5" style="550" customWidth="1"/>
    <col min="537" max="538" width="3.88671875" style="550" customWidth="1"/>
    <col min="539" max="539" width="5.33203125" style="550" customWidth="1"/>
    <col min="540" max="540" width="3.33203125" style="550" customWidth="1"/>
    <col min="541" max="541" width="0" style="550" hidden="1" customWidth="1"/>
    <col min="542" max="542" width="3" style="550" customWidth="1"/>
    <col min="543" max="543" width="4" style="550" customWidth="1"/>
    <col min="544" max="544" width="8.5546875" style="550" customWidth="1"/>
    <col min="545" max="769" width="8.88671875" style="550"/>
    <col min="770" max="770" width="3.5546875" style="550" customWidth="1"/>
    <col min="771" max="771" width="5.88671875" style="550" customWidth="1"/>
    <col min="772" max="772" width="4.44140625" style="550" customWidth="1"/>
    <col min="773" max="773" width="4.5546875" style="550" customWidth="1"/>
    <col min="774" max="774" width="2.6640625" style="550" customWidth="1"/>
    <col min="775" max="775" width="4" style="550" customWidth="1"/>
    <col min="776" max="776" width="4.88671875" style="550" customWidth="1"/>
    <col min="777" max="777" width="4.109375" style="550" customWidth="1"/>
    <col min="778" max="778" width="4.88671875" style="550" customWidth="1"/>
    <col min="779" max="779" width="4.5546875" style="550" customWidth="1"/>
    <col min="780" max="780" width="6" style="550" customWidth="1"/>
    <col min="781" max="781" width="5.5546875" style="550" customWidth="1"/>
    <col min="782" max="782" width="0.33203125" style="550" customWidth="1"/>
    <col min="783" max="785" width="0" style="550" hidden="1" customWidth="1"/>
    <col min="786" max="786" width="5.5546875" style="550" customWidth="1"/>
    <col min="787" max="787" width="4.109375" style="550" customWidth="1"/>
    <col min="788" max="788" width="3.6640625" style="550" customWidth="1"/>
    <col min="789" max="789" width="3.88671875" style="550" customWidth="1"/>
    <col min="790" max="790" width="0.44140625" style="550" customWidth="1"/>
    <col min="791" max="791" width="4.33203125" style="550" customWidth="1"/>
    <col min="792" max="792" width="5" style="550" customWidth="1"/>
    <col min="793" max="794" width="3.88671875" style="550" customWidth="1"/>
    <col min="795" max="795" width="5.33203125" style="550" customWidth="1"/>
    <col min="796" max="796" width="3.33203125" style="550" customWidth="1"/>
    <col min="797" max="797" width="0" style="550" hidden="1" customWidth="1"/>
    <col min="798" max="798" width="3" style="550" customWidth="1"/>
    <col min="799" max="799" width="4" style="550" customWidth="1"/>
    <col min="800" max="800" width="8.5546875" style="550" customWidth="1"/>
    <col min="801" max="1025" width="8.88671875" style="550"/>
    <col min="1026" max="1026" width="3.5546875" style="550" customWidth="1"/>
    <col min="1027" max="1027" width="5.88671875" style="550" customWidth="1"/>
    <col min="1028" max="1028" width="4.44140625" style="550" customWidth="1"/>
    <col min="1029" max="1029" width="4.5546875" style="550" customWidth="1"/>
    <col min="1030" max="1030" width="2.6640625" style="550" customWidth="1"/>
    <col min="1031" max="1031" width="4" style="550" customWidth="1"/>
    <col min="1032" max="1032" width="4.88671875" style="550" customWidth="1"/>
    <col min="1033" max="1033" width="4.109375" style="550" customWidth="1"/>
    <col min="1034" max="1034" width="4.88671875" style="550" customWidth="1"/>
    <col min="1035" max="1035" width="4.5546875" style="550" customWidth="1"/>
    <col min="1036" max="1036" width="6" style="550" customWidth="1"/>
    <col min="1037" max="1037" width="5.5546875" style="550" customWidth="1"/>
    <col min="1038" max="1038" width="0.33203125" style="550" customWidth="1"/>
    <col min="1039" max="1041" width="0" style="550" hidden="1" customWidth="1"/>
    <col min="1042" max="1042" width="5.5546875" style="550" customWidth="1"/>
    <col min="1043" max="1043" width="4.109375" style="550" customWidth="1"/>
    <col min="1044" max="1044" width="3.6640625" style="550" customWidth="1"/>
    <col min="1045" max="1045" width="3.88671875" style="550" customWidth="1"/>
    <col min="1046" max="1046" width="0.44140625" style="550" customWidth="1"/>
    <col min="1047" max="1047" width="4.33203125" style="550" customWidth="1"/>
    <col min="1048" max="1048" width="5" style="550" customWidth="1"/>
    <col min="1049" max="1050" width="3.88671875" style="550" customWidth="1"/>
    <col min="1051" max="1051" width="5.33203125" style="550" customWidth="1"/>
    <col min="1052" max="1052" width="3.33203125" style="550" customWidth="1"/>
    <col min="1053" max="1053" width="0" style="550" hidden="1" customWidth="1"/>
    <col min="1054" max="1054" width="3" style="550" customWidth="1"/>
    <col min="1055" max="1055" width="4" style="550" customWidth="1"/>
    <col min="1056" max="1056" width="8.5546875" style="550" customWidth="1"/>
    <col min="1057" max="1281" width="8.88671875" style="550"/>
    <col min="1282" max="1282" width="3.5546875" style="550" customWidth="1"/>
    <col min="1283" max="1283" width="5.88671875" style="550" customWidth="1"/>
    <col min="1284" max="1284" width="4.44140625" style="550" customWidth="1"/>
    <col min="1285" max="1285" width="4.5546875" style="550" customWidth="1"/>
    <col min="1286" max="1286" width="2.6640625" style="550" customWidth="1"/>
    <col min="1287" max="1287" width="4" style="550" customWidth="1"/>
    <col min="1288" max="1288" width="4.88671875" style="550" customWidth="1"/>
    <col min="1289" max="1289" width="4.109375" style="550" customWidth="1"/>
    <col min="1290" max="1290" width="4.88671875" style="550" customWidth="1"/>
    <col min="1291" max="1291" width="4.5546875" style="550" customWidth="1"/>
    <col min="1292" max="1292" width="6" style="550" customWidth="1"/>
    <col min="1293" max="1293" width="5.5546875" style="550" customWidth="1"/>
    <col min="1294" max="1294" width="0.33203125" style="550" customWidth="1"/>
    <col min="1295" max="1297" width="0" style="550" hidden="1" customWidth="1"/>
    <col min="1298" max="1298" width="5.5546875" style="550" customWidth="1"/>
    <col min="1299" max="1299" width="4.109375" style="550" customWidth="1"/>
    <col min="1300" max="1300" width="3.6640625" style="550" customWidth="1"/>
    <col min="1301" max="1301" width="3.88671875" style="550" customWidth="1"/>
    <col min="1302" max="1302" width="0.44140625" style="550" customWidth="1"/>
    <col min="1303" max="1303" width="4.33203125" style="550" customWidth="1"/>
    <col min="1304" max="1304" width="5" style="550" customWidth="1"/>
    <col min="1305" max="1306" width="3.88671875" style="550" customWidth="1"/>
    <col min="1307" max="1307" width="5.33203125" style="550" customWidth="1"/>
    <col min="1308" max="1308" width="3.33203125" style="550" customWidth="1"/>
    <col min="1309" max="1309" width="0" style="550" hidden="1" customWidth="1"/>
    <col min="1310" max="1310" width="3" style="550" customWidth="1"/>
    <col min="1311" max="1311" width="4" style="550" customWidth="1"/>
    <col min="1312" max="1312" width="8.5546875" style="550" customWidth="1"/>
    <col min="1313" max="1537" width="8.88671875" style="550"/>
    <col min="1538" max="1538" width="3.5546875" style="550" customWidth="1"/>
    <col min="1539" max="1539" width="5.88671875" style="550" customWidth="1"/>
    <col min="1540" max="1540" width="4.44140625" style="550" customWidth="1"/>
    <col min="1541" max="1541" width="4.5546875" style="550" customWidth="1"/>
    <col min="1542" max="1542" width="2.6640625" style="550" customWidth="1"/>
    <col min="1543" max="1543" width="4" style="550" customWidth="1"/>
    <col min="1544" max="1544" width="4.88671875" style="550" customWidth="1"/>
    <col min="1545" max="1545" width="4.109375" style="550" customWidth="1"/>
    <col min="1546" max="1546" width="4.88671875" style="550" customWidth="1"/>
    <col min="1547" max="1547" width="4.5546875" style="550" customWidth="1"/>
    <col min="1548" max="1548" width="6" style="550" customWidth="1"/>
    <col min="1549" max="1549" width="5.5546875" style="550" customWidth="1"/>
    <col min="1550" max="1550" width="0.33203125" style="550" customWidth="1"/>
    <col min="1551" max="1553" width="0" style="550" hidden="1" customWidth="1"/>
    <col min="1554" max="1554" width="5.5546875" style="550" customWidth="1"/>
    <col min="1555" max="1555" width="4.109375" style="550" customWidth="1"/>
    <col min="1556" max="1556" width="3.6640625" style="550" customWidth="1"/>
    <col min="1557" max="1557" width="3.88671875" style="550" customWidth="1"/>
    <col min="1558" max="1558" width="0.44140625" style="550" customWidth="1"/>
    <col min="1559" max="1559" width="4.33203125" style="550" customWidth="1"/>
    <col min="1560" max="1560" width="5" style="550" customWidth="1"/>
    <col min="1561" max="1562" width="3.88671875" style="550" customWidth="1"/>
    <col min="1563" max="1563" width="5.33203125" style="550" customWidth="1"/>
    <col min="1564" max="1564" width="3.33203125" style="550" customWidth="1"/>
    <col min="1565" max="1565" width="0" style="550" hidden="1" customWidth="1"/>
    <col min="1566" max="1566" width="3" style="550" customWidth="1"/>
    <col min="1567" max="1567" width="4" style="550" customWidth="1"/>
    <col min="1568" max="1568" width="8.5546875" style="550" customWidth="1"/>
    <col min="1569" max="1793" width="8.88671875" style="550"/>
    <col min="1794" max="1794" width="3.5546875" style="550" customWidth="1"/>
    <col min="1795" max="1795" width="5.88671875" style="550" customWidth="1"/>
    <col min="1796" max="1796" width="4.44140625" style="550" customWidth="1"/>
    <col min="1797" max="1797" width="4.5546875" style="550" customWidth="1"/>
    <col min="1798" max="1798" width="2.6640625" style="550" customWidth="1"/>
    <col min="1799" max="1799" width="4" style="550" customWidth="1"/>
    <col min="1800" max="1800" width="4.88671875" style="550" customWidth="1"/>
    <col min="1801" max="1801" width="4.109375" style="550" customWidth="1"/>
    <col min="1802" max="1802" width="4.88671875" style="550" customWidth="1"/>
    <col min="1803" max="1803" width="4.5546875" style="550" customWidth="1"/>
    <col min="1804" max="1804" width="6" style="550" customWidth="1"/>
    <col min="1805" max="1805" width="5.5546875" style="550" customWidth="1"/>
    <col min="1806" max="1806" width="0.33203125" style="550" customWidth="1"/>
    <col min="1807" max="1809" width="0" style="550" hidden="1" customWidth="1"/>
    <col min="1810" max="1810" width="5.5546875" style="550" customWidth="1"/>
    <col min="1811" max="1811" width="4.109375" style="550" customWidth="1"/>
    <col min="1812" max="1812" width="3.6640625" style="550" customWidth="1"/>
    <col min="1813" max="1813" width="3.88671875" style="550" customWidth="1"/>
    <col min="1814" max="1814" width="0.44140625" style="550" customWidth="1"/>
    <col min="1815" max="1815" width="4.33203125" style="550" customWidth="1"/>
    <col min="1816" max="1816" width="5" style="550" customWidth="1"/>
    <col min="1817" max="1818" width="3.88671875" style="550" customWidth="1"/>
    <col min="1819" max="1819" width="5.33203125" style="550" customWidth="1"/>
    <col min="1820" max="1820" width="3.33203125" style="550" customWidth="1"/>
    <col min="1821" max="1821" width="0" style="550" hidden="1" customWidth="1"/>
    <col min="1822" max="1822" width="3" style="550" customWidth="1"/>
    <col min="1823" max="1823" width="4" style="550" customWidth="1"/>
    <col min="1824" max="1824" width="8.5546875" style="550" customWidth="1"/>
    <col min="1825" max="2049" width="8.88671875" style="550"/>
    <col min="2050" max="2050" width="3.5546875" style="550" customWidth="1"/>
    <col min="2051" max="2051" width="5.88671875" style="550" customWidth="1"/>
    <col min="2052" max="2052" width="4.44140625" style="550" customWidth="1"/>
    <col min="2053" max="2053" width="4.5546875" style="550" customWidth="1"/>
    <col min="2054" max="2054" width="2.6640625" style="550" customWidth="1"/>
    <col min="2055" max="2055" width="4" style="550" customWidth="1"/>
    <col min="2056" max="2056" width="4.88671875" style="550" customWidth="1"/>
    <col min="2057" max="2057" width="4.109375" style="550" customWidth="1"/>
    <col min="2058" max="2058" width="4.88671875" style="550" customWidth="1"/>
    <col min="2059" max="2059" width="4.5546875" style="550" customWidth="1"/>
    <col min="2060" max="2060" width="6" style="550" customWidth="1"/>
    <col min="2061" max="2061" width="5.5546875" style="550" customWidth="1"/>
    <col min="2062" max="2062" width="0.33203125" style="550" customWidth="1"/>
    <col min="2063" max="2065" width="0" style="550" hidden="1" customWidth="1"/>
    <col min="2066" max="2066" width="5.5546875" style="550" customWidth="1"/>
    <col min="2067" max="2067" width="4.109375" style="550" customWidth="1"/>
    <col min="2068" max="2068" width="3.6640625" style="550" customWidth="1"/>
    <col min="2069" max="2069" width="3.88671875" style="550" customWidth="1"/>
    <col min="2070" max="2070" width="0.44140625" style="550" customWidth="1"/>
    <col min="2071" max="2071" width="4.33203125" style="550" customWidth="1"/>
    <col min="2072" max="2072" width="5" style="550" customWidth="1"/>
    <col min="2073" max="2074" width="3.88671875" style="550" customWidth="1"/>
    <col min="2075" max="2075" width="5.33203125" style="550" customWidth="1"/>
    <col min="2076" max="2076" width="3.33203125" style="550" customWidth="1"/>
    <col min="2077" max="2077" width="0" style="550" hidden="1" customWidth="1"/>
    <col min="2078" max="2078" width="3" style="550" customWidth="1"/>
    <col min="2079" max="2079" width="4" style="550" customWidth="1"/>
    <col min="2080" max="2080" width="8.5546875" style="550" customWidth="1"/>
    <col min="2081" max="2305" width="8.88671875" style="550"/>
    <col min="2306" max="2306" width="3.5546875" style="550" customWidth="1"/>
    <col min="2307" max="2307" width="5.88671875" style="550" customWidth="1"/>
    <col min="2308" max="2308" width="4.44140625" style="550" customWidth="1"/>
    <col min="2309" max="2309" width="4.5546875" style="550" customWidth="1"/>
    <col min="2310" max="2310" width="2.6640625" style="550" customWidth="1"/>
    <col min="2311" max="2311" width="4" style="550" customWidth="1"/>
    <col min="2312" max="2312" width="4.88671875" style="550" customWidth="1"/>
    <col min="2313" max="2313" width="4.109375" style="550" customWidth="1"/>
    <col min="2314" max="2314" width="4.88671875" style="550" customWidth="1"/>
    <col min="2315" max="2315" width="4.5546875" style="550" customWidth="1"/>
    <col min="2316" max="2316" width="6" style="550" customWidth="1"/>
    <col min="2317" max="2317" width="5.5546875" style="550" customWidth="1"/>
    <col min="2318" max="2318" width="0.33203125" style="550" customWidth="1"/>
    <col min="2319" max="2321" width="0" style="550" hidden="1" customWidth="1"/>
    <col min="2322" max="2322" width="5.5546875" style="550" customWidth="1"/>
    <col min="2323" max="2323" width="4.109375" style="550" customWidth="1"/>
    <col min="2324" max="2324" width="3.6640625" style="550" customWidth="1"/>
    <col min="2325" max="2325" width="3.88671875" style="550" customWidth="1"/>
    <col min="2326" max="2326" width="0.44140625" style="550" customWidth="1"/>
    <col min="2327" max="2327" width="4.33203125" style="550" customWidth="1"/>
    <col min="2328" max="2328" width="5" style="550" customWidth="1"/>
    <col min="2329" max="2330" width="3.88671875" style="550" customWidth="1"/>
    <col min="2331" max="2331" width="5.33203125" style="550" customWidth="1"/>
    <col min="2332" max="2332" width="3.33203125" style="550" customWidth="1"/>
    <col min="2333" max="2333" width="0" style="550" hidden="1" customWidth="1"/>
    <col min="2334" max="2334" width="3" style="550" customWidth="1"/>
    <col min="2335" max="2335" width="4" style="550" customWidth="1"/>
    <col min="2336" max="2336" width="8.5546875" style="550" customWidth="1"/>
    <col min="2337" max="2561" width="8.88671875" style="550"/>
    <col min="2562" max="2562" width="3.5546875" style="550" customWidth="1"/>
    <col min="2563" max="2563" width="5.88671875" style="550" customWidth="1"/>
    <col min="2564" max="2564" width="4.44140625" style="550" customWidth="1"/>
    <col min="2565" max="2565" width="4.5546875" style="550" customWidth="1"/>
    <col min="2566" max="2566" width="2.6640625" style="550" customWidth="1"/>
    <col min="2567" max="2567" width="4" style="550" customWidth="1"/>
    <col min="2568" max="2568" width="4.88671875" style="550" customWidth="1"/>
    <col min="2569" max="2569" width="4.109375" style="550" customWidth="1"/>
    <col min="2570" max="2570" width="4.88671875" style="550" customWidth="1"/>
    <col min="2571" max="2571" width="4.5546875" style="550" customWidth="1"/>
    <col min="2572" max="2572" width="6" style="550" customWidth="1"/>
    <col min="2573" max="2573" width="5.5546875" style="550" customWidth="1"/>
    <col min="2574" max="2574" width="0.33203125" style="550" customWidth="1"/>
    <col min="2575" max="2577" width="0" style="550" hidden="1" customWidth="1"/>
    <col min="2578" max="2578" width="5.5546875" style="550" customWidth="1"/>
    <col min="2579" max="2579" width="4.109375" style="550" customWidth="1"/>
    <col min="2580" max="2580" width="3.6640625" style="550" customWidth="1"/>
    <col min="2581" max="2581" width="3.88671875" style="550" customWidth="1"/>
    <col min="2582" max="2582" width="0.44140625" style="550" customWidth="1"/>
    <col min="2583" max="2583" width="4.33203125" style="550" customWidth="1"/>
    <col min="2584" max="2584" width="5" style="550" customWidth="1"/>
    <col min="2585" max="2586" width="3.88671875" style="550" customWidth="1"/>
    <col min="2587" max="2587" width="5.33203125" style="550" customWidth="1"/>
    <col min="2588" max="2588" width="3.33203125" style="550" customWidth="1"/>
    <col min="2589" max="2589" width="0" style="550" hidden="1" customWidth="1"/>
    <col min="2590" max="2590" width="3" style="550" customWidth="1"/>
    <col min="2591" max="2591" width="4" style="550" customWidth="1"/>
    <col min="2592" max="2592" width="8.5546875" style="550" customWidth="1"/>
    <col min="2593" max="2817" width="8.88671875" style="550"/>
    <col min="2818" max="2818" width="3.5546875" style="550" customWidth="1"/>
    <col min="2819" max="2819" width="5.88671875" style="550" customWidth="1"/>
    <col min="2820" max="2820" width="4.44140625" style="550" customWidth="1"/>
    <col min="2821" max="2821" width="4.5546875" style="550" customWidth="1"/>
    <col min="2822" max="2822" width="2.6640625" style="550" customWidth="1"/>
    <col min="2823" max="2823" width="4" style="550" customWidth="1"/>
    <col min="2824" max="2824" width="4.88671875" style="550" customWidth="1"/>
    <col min="2825" max="2825" width="4.109375" style="550" customWidth="1"/>
    <col min="2826" max="2826" width="4.88671875" style="550" customWidth="1"/>
    <col min="2827" max="2827" width="4.5546875" style="550" customWidth="1"/>
    <col min="2828" max="2828" width="6" style="550" customWidth="1"/>
    <col min="2829" max="2829" width="5.5546875" style="550" customWidth="1"/>
    <col min="2830" max="2830" width="0.33203125" style="550" customWidth="1"/>
    <col min="2831" max="2833" width="0" style="550" hidden="1" customWidth="1"/>
    <col min="2834" max="2834" width="5.5546875" style="550" customWidth="1"/>
    <col min="2835" max="2835" width="4.109375" style="550" customWidth="1"/>
    <col min="2836" max="2836" width="3.6640625" style="550" customWidth="1"/>
    <col min="2837" max="2837" width="3.88671875" style="550" customWidth="1"/>
    <col min="2838" max="2838" width="0.44140625" style="550" customWidth="1"/>
    <col min="2839" max="2839" width="4.33203125" style="550" customWidth="1"/>
    <col min="2840" max="2840" width="5" style="550" customWidth="1"/>
    <col min="2841" max="2842" width="3.88671875" style="550" customWidth="1"/>
    <col min="2843" max="2843" width="5.33203125" style="550" customWidth="1"/>
    <col min="2844" max="2844" width="3.33203125" style="550" customWidth="1"/>
    <col min="2845" max="2845" width="0" style="550" hidden="1" customWidth="1"/>
    <col min="2846" max="2846" width="3" style="550" customWidth="1"/>
    <col min="2847" max="2847" width="4" style="550" customWidth="1"/>
    <col min="2848" max="2848" width="8.5546875" style="550" customWidth="1"/>
    <col min="2849" max="3073" width="8.88671875" style="550"/>
    <col min="3074" max="3074" width="3.5546875" style="550" customWidth="1"/>
    <col min="3075" max="3075" width="5.88671875" style="550" customWidth="1"/>
    <col min="3076" max="3076" width="4.44140625" style="550" customWidth="1"/>
    <col min="3077" max="3077" width="4.5546875" style="550" customWidth="1"/>
    <col min="3078" max="3078" width="2.6640625" style="550" customWidth="1"/>
    <col min="3079" max="3079" width="4" style="550" customWidth="1"/>
    <col min="3080" max="3080" width="4.88671875" style="550" customWidth="1"/>
    <col min="3081" max="3081" width="4.109375" style="550" customWidth="1"/>
    <col min="3082" max="3082" width="4.88671875" style="550" customWidth="1"/>
    <col min="3083" max="3083" width="4.5546875" style="550" customWidth="1"/>
    <col min="3084" max="3084" width="6" style="550" customWidth="1"/>
    <col min="3085" max="3085" width="5.5546875" style="550" customWidth="1"/>
    <col min="3086" max="3086" width="0.33203125" style="550" customWidth="1"/>
    <col min="3087" max="3089" width="0" style="550" hidden="1" customWidth="1"/>
    <col min="3090" max="3090" width="5.5546875" style="550" customWidth="1"/>
    <col min="3091" max="3091" width="4.109375" style="550" customWidth="1"/>
    <col min="3092" max="3092" width="3.6640625" style="550" customWidth="1"/>
    <col min="3093" max="3093" width="3.88671875" style="550" customWidth="1"/>
    <col min="3094" max="3094" width="0.44140625" style="550" customWidth="1"/>
    <col min="3095" max="3095" width="4.33203125" style="550" customWidth="1"/>
    <col min="3096" max="3096" width="5" style="550" customWidth="1"/>
    <col min="3097" max="3098" width="3.88671875" style="550" customWidth="1"/>
    <col min="3099" max="3099" width="5.33203125" style="550" customWidth="1"/>
    <col min="3100" max="3100" width="3.33203125" style="550" customWidth="1"/>
    <col min="3101" max="3101" width="0" style="550" hidden="1" customWidth="1"/>
    <col min="3102" max="3102" width="3" style="550" customWidth="1"/>
    <col min="3103" max="3103" width="4" style="550" customWidth="1"/>
    <col min="3104" max="3104" width="8.5546875" style="550" customWidth="1"/>
    <col min="3105" max="3329" width="8.88671875" style="550"/>
    <col min="3330" max="3330" width="3.5546875" style="550" customWidth="1"/>
    <col min="3331" max="3331" width="5.88671875" style="550" customWidth="1"/>
    <col min="3332" max="3332" width="4.44140625" style="550" customWidth="1"/>
    <col min="3333" max="3333" width="4.5546875" style="550" customWidth="1"/>
    <col min="3334" max="3334" width="2.6640625" style="550" customWidth="1"/>
    <col min="3335" max="3335" width="4" style="550" customWidth="1"/>
    <col min="3336" max="3336" width="4.88671875" style="550" customWidth="1"/>
    <col min="3337" max="3337" width="4.109375" style="550" customWidth="1"/>
    <col min="3338" max="3338" width="4.88671875" style="550" customWidth="1"/>
    <col min="3339" max="3339" width="4.5546875" style="550" customWidth="1"/>
    <col min="3340" max="3340" width="6" style="550" customWidth="1"/>
    <col min="3341" max="3341" width="5.5546875" style="550" customWidth="1"/>
    <col min="3342" max="3342" width="0.33203125" style="550" customWidth="1"/>
    <col min="3343" max="3345" width="0" style="550" hidden="1" customWidth="1"/>
    <col min="3346" max="3346" width="5.5546875" style="550" customWidth="1"/>
    <col min="3347" max="3347" width="4.109375" style="550" customWidth="1"/>
    <col min="3348" max="3348" width="3.6640625" style="550" customWidth="1"/>
    <col min="3349" max="3349" width="3.88671875" style="550" customWidth="1"/>
    <col min="3350" max="3350" width="0.44140625" style="550" customWidth="1"/>
    <col min="3351" max="3351" width="4.33203125" style="550" customWidth="1"/>
    <col min="3352" max="3352" width="5" style="550" customWidth="1"/>
    <col min="3353" max="3354" width="3.88671875" style="550" customWidth="1"/>
    <col min="3355" max="3355" width="5.33203125" style="550" customWidth="1"/>
    <col min="3356" max="3356" width="3.33203125" style="550" customWidth="1"/>
    <col min="3357" max="3357" width="0" style="550" hidden="1" customWidth="1"/>
    <col min="3358" max="3358" width="3" style="550" customWidth="1"/>
    <col min="3359" max="3359" width="4" style="550" customWidth="1"/>
    <col min="3360" max="3360" width="8.5546875" style="550" customWidth="1"/>
    <col min="3361" max="3585" width="8.88671875" style="550"/>
    <col min="3586" max="3586" width="3.5546875" style="550" customWidth="1"/>
    <col min="3587" max="3587" width="5.88671875" style="550" customWidth="1"/>
    <col min="3588" max="3588" width="4.44140625" style="550" customWidth="1"/>
    <col min="3589" max="3589" width="4.5546875" style="550" customWidth="1"/>
    <col min="3590" max="3590" width="2.6640625" style="550" customWidth="1"/>
    <col min="3591" max="3591" width="4" style="550" customWidth="1"/>
    <col min="3592" max="3592" width="4.88671875" style="550" customWidth="1"/>
    <col min="3593" max="3593" width="4.109375" style="550" customWidth="1"/>
    <col min="3594" max="3594" width="4.88671875" style="550" customWidth="1"/>
    <col min="3595" max="3595" width="4.5546875" style="550" customWidth="1"/>
    <col min="3596" max="3596" width="6" style="550" customWidth="1"/>
    <col min="3597" max="3597" width="5.5546875" style="550" customWidth="1"/>
    <col min="3598" max="3598" width="0.33203125" style="550" customWidth="1"/>
    <col min="3599" max="3601" width="0" style="550" hidden="1" customWidth="1"/>
    <col min="3602" max="3602" width="5.5546875" style="550" customWidth="1"/>
    <col min="3603" max="3603" width="4.109375" style="550" customWidth="1"/>
    <col min="3604" max="3604" width="3.6640625" style="550" customWidth="1"/>
    <col min="3605" max="3605" width="3.88671875" style="550" customWidth="1"/>
    <col min="3606" max="3606" width="0.44140625" style="550" customWidth="1"/>
    <col min="3607" max="3607" width="4.33203125" style="550" customWidth="1"/>
    <col min="3608" max="3608" width="5" style="550" customWidth="1"/>
    <col min="3609" max="3610" width="3.88671875" style="550" customWidth="1"/>
    <col min="3611" max="3611" width="5.33203125" style="550" customWidth="1"/>
    <col min="3612" max="3612" width="3.33203125" style="550" customWidth="1"/>
    <col min="3613" max="3613" width="0" style="550" hidden="1" customWidth="1"/>
    <col min="3614" max="3614" width="3" style="550" customWidth="1"/>
    <col min="3615" max="3615" width="4" style="550" customWidth="1"/>
    <col min="3616" max="3616" width="8.5546875" style="550" customWidth="1"/>
    <col min="3617" max="3841" width="8.88671875" style="550"/>
    <col min="3842" max="3842" width="3.5546875" style="550" customWidth="1"/>
    <col min="3843" max="3843" width="5.88671875" style="550" customWidth="1"/>
    <col min="3844" max="3844" width="4.44140625" style="550" customWidth="1"/>
    <col min="3845" max="3845" width="4.5546875" style="550" customWidth="1"/>
    <col min="3846" max="3846" width="2.6640625" style="550" customWidth="1"/>
    <col min="3847" max="3847" width="4" style="550" customWidth="1"/>
    <col min="3848" max="3848" width="4.88671875" style="550" customWidth="1"/>
    <col min="3849" max="3849" width="4.109375" style="550" customWidth="1"/>
    <col min="3850" max="3850" width="4.88671875" style="550" customWidth="1"/>
    <col min="3851" max="3851" width="4.5546875" style="550" customWidth="1"/>
    <col min="3852" max="3852" width="6" style="550" customWidth="1"/>
    <col min="3853" max="3853" width="5.5546875" style="550" customWidth="1"/>
    <col min="3854" max="3854" width="0.33203125" style="550" customWidth="1"/>
    <col min="3855" max="3857" width="0" style="550" hidden="1" customWidth="1"/>
    <col min="3858" max="3858" width="5.5546875" style="550" customWidth="1"/>
    <col min="3859" max="3859" width="4.109375" style="550" customWidth="1"/>
    <col min="3860" max="3860" width="3.6640625" style="550" customWidth="1"/>
    <col min="3861" max="3861" width="3.88671875" style="550" customWidth="1"/>
    <col min="3862" max="3862" width="0.44140625" style="550" customWidth="1"/>
    <col min="3863" max="3863" width="4.33203125" style="550" customWidth="1"/>
    <col min="3864" max="3864" width="5" style="550" customWidth="1"/>
    <col min="3865" max="3866" width="3.88671875" style="550" customWidth="1"/>
    <col min="3867" max="3867" width="5.33203125" style="550" customWidth="1"/>
    <col min="3868" max="3868" width="3.33203125" style="550" customWidth="1"/>
    <col min="3869" max="3869" width="0" style="550" hidden="1" customWidth="1"/>
    <col min="3870" max="3870" width="3" style="550" customWidth="1"/>
    <col min="3871" max="3871" width="4" style="550" customWidth="1"/>
    <col min="3872" max="3872" width="8.5546875" style="550" customWidth="1"/>
    <col min="3873" max="4097" width="8.88671875" style="550"/>
    <col min="4098" max="4098" width="3.5546875" style="550" customWidth="1"/>
    <col min="4099" max="4099" width="5.88671875" style="550" customWidth="1"/>
    <col min="4100" max="4100" width="4.44140625" style="550" customWidth="1"/>
    <col min="4101" max="4101" width="4.5546875" style="550" customWidth="1"/>
    <col min="4102" max="4102" width="2.6640625" style="550" customWidth="1"/>
    <col min="4103" max="4103" width="4" style="550" customWidth="1"/>
    <col min="4104" max="4104" width="4.88671875" style="550" customWidth="1"/>
    <col min="4105" max="4105" width="4.109375" style="550" customWidth="1"/>
    <col min="4106" max="4106" width="4.88671875" style="550" customWidth="1"/>
    <col min="4107" max="4107" width="4.5546875" style="550" customWidth="1"/>
    <col min="4108" max="4108" width="6" style="550" customWidth="1"/>
    <col min="4109" max="4109" width="5.5546875" style="550" customWidth="1"/>
    <col min="4110" max="4110" width="0.33203125" style="550" customWidth="1"/>
    <col min="4111" max="4113" width="0" style="550" hidden="1" customWidth="1"/>
    <col min="4114" max="4114" width="5.5546875" style="550" customWidth="1"/>
    <col min="4115" max="4115" width="4.109375" style="550" customWidth="1"/>
    <col min="4116" max="4116" width="3.6640625" style="550" customWidth="1"/>
    <col min="4117" max="4117" width="3.88671875" style="550" customWidth="1"/>
    <col min="4118" max="4118" width="0.44140625" style="550" customWidth="1"/>
    <col min="4119" max="4119" width="4.33203125" style="550" customWidth="1"/>
    <col min="4120" max="4120" width="5" style="550" customWidth="1"/>
    <col min="4121" max="4122" width="3.88671875" style="550" customWidth="1"/>
    <col min="4123" max="4123" width="5.33203125" style="550" customWidth="1"/>
    <col min="4124" max="4124" width="3.33203125" style="550" customWidth="1"/>
    <col min="4125" max="4125" width="0" style="550" hidden="1" customWidth="1"/>
    <col min="4126" max="4126" width="3" style="550" customWidth="1"/>
    <col min="4127" max="4127" width="4" style="550" customWidth="1"/>
    <col min="4128" max="4128" width="8.5546875" style="550" customWidth="1"/>
    <col min="4129" max="4353" width="8.88671875" style="550"/>
    <col min="4354" max="4354" width="3.5546875" style="550" customWidth="1"/>
    <col min="4355" max="4355" width="5.88671875" style="550" customWidth="1"/>
    <col min="4356" max="4356" width="4.44140625" style="550" customWidth="1"/>
    <col min="4357" max="4357" width="4.5546875" style="550" customWidth="1"/>
    <col min="4358" max="4358" width="2.6640625" style="550" customWidth="1"/>
    <col min="4359" max="4359" width="4" style="550" customWidth="1"/>
    <col min="4360" max="4360" width="4.88671875" style="550" customWidth="1"/>
    <col min="4361" max="4361" width="4.109375" style="550" customWidth="1"/>
    <col min="4362" max="4362" width="4.88671875" style="550" customWidth="1"/>
    <col min="4363" max="4363" width="4.5546875" style="550" customWidth="1"/>
    <col min="4364" max="4364" width="6" style="550" customWidth="1"/>
    <col min="4365" max="4365" width="5.5546875" style="550" customWidth="1"/>
    <col min="4366" max="4366" width="0.33203125" style="550" customWidth="1"/>
    <col min="4367" max="4369" width="0" style="550" hidden="1" customWidth="1"/>
    <col min="4370" max="4370" width="5.5546875" style="550" customWidth="1"/>
    <col min="4371" max="4371" width="4.109375" style="550" customWidth="1"/>
    <col min="4372" max="4372" width="3.6640625" style="550" customWidth="1"/>
    <col min="4373" max="4373" width="3.88671875" style="550" customWidth="1"/>
    <col min="4374" max="4374" width="0.44140625" style="550" customWidth="1"/>
    <col min="4375" max="4375" width="4.33203125" style="550" customWidth="1"/>
    <col min="4376" max="4376" width="5" style="550" customWidth="1"/>
    <col min="4377" max="4378" width="3.88671875" style="550" customWidth="1"/>
    <col min="4379" max="4379" width="5.33203125" style="550" customWidth="1"/>
    <col min="4380" max="4380" width="3.33203125" style="550" customWidth="1"/>
    <col min="4381" max="4381" width="0" style="550" hidden="1" customWidth="1"/>
    <col min="4382" max="4382" width="3" style="550" customWidth="1"/>
    <col min="4383" max="4383" width="4" style="550" customWidth="1"/>
    <col min="4384" max="4384" width="8.5546875" style="550" customWidth="1"/>
    <col min="4385" max="4609" width="8.88671875" style="550"/>
    <col min="4610" max="4610" width="3.5546875" style="550" customWidth="1"/>
    <col min="4611" max="4611" width="5.88671875" style="550" customWidth="1"/>
    <col min="4612" max="4612" width="4.44140625" style="550" customWidth="1"/>
    <col min="4613" max="4613" width="4.5546875" style="550" customWidth="1"/>
    <col min="4614" max="4614" width="2.6640625" style="550" customWidth="1"/>
    <col min="4615" max="4615" width="4" style="550" customWidth="1"/>
    <col min="4616" max="4616" width="4.88671875" style="550" customWidth="1"/>
    <col min="4617" max="4617" width="4.109375" style="550" customWidth="1"/>
    <col min="4618" max="4618" width="4.88671875" style="550" customWidth="1"/>
    <col min="4619" max="4619" width="4.5546875" style="550" customWidth="1"/>
    <col min="4620" max="4620" width="6" style="550" customWidth="1"/>
    <col min="4621" max="4621" width="5.5546875" style="550" customWidth="1"/>
    <col min="4622" max="4622" width="0.33203125" style="550" customWidth="1"/>
    <col min="4623" max="4625" width="0" style="550" hidden="1" customWidth="1"/>
    <col min="4626" max="4626" width="5.5546875" style="550" customWidth="1"/>
    <col min="4627" max="4627" width="4.109375" style="550" customWidth="1"/>
    <col min="4628" max="4628" width="3.6640625" style="550" customWidth="1"/>
    <col min="4629" max="4629" width="3.88671875" style="550" customWidth="1"/>
    <col min="4630" max="4630" width="0.44140625" style="550" customWidth="1"/>
    <col min="4631" max="4631" width="4.33203125" style="550" customWidth="1"/>
    <col min="4632" max="4632" width="5" style="550" customWidth="1"/>
    <col min="4633" max="4634" width="3.88671875" style="550" customWidth="1"/>
    <col min="4635" max="4635" width="5.33203125" style="550" customWidth="1"/>
    <col min="4636" max="4636" width="3.33203125" style="550" customWidth="1"/>
    <col min="4637" max="4637" width="0" style="550" hidden="1" customWidth="1"/>
    <col min="4638" max="4638" width="3" style="550" customWidth="1"/>
    <col min="4639" max="4639" width="4" style="550" customWidth="1"/>
    <col min="4640" max="4640" width="8.5546875" style="550" customWidth="1"/>
    <col min="4641" max="4865" width="8.88671875" style="550"/>
    <col min="4866" max="4866" width="3.5546875" style="550" customWidth="1"/>
    <col min="4867" max="4867" width="5.88671875" style="550" customWidth="1"/>
    <col min="4868" max="4868" width="4.44140625" style="550" customWidth="1"/>
    <col min="4869" max="4869" width="4.5546875" style="550" customWidth="1"/>
    <col min="4870" max="4870" width="2.6640625" style="550" customWidth="1"/>
    <col min="4871" max="4871" width="4" style="550" customWidth="1"/>
    <col min="4872" max="4872" width="4.88671875" style="550" customWidth="1"/>
    <col min="4873" max="4873" width="4.109375" style="550" customWidth="1"/>
    <col min="4874" max="4874" width="4.88671875" style="550" customWidth="1"/>
    <col min="4875" max="4875" width="4.5546875" style="550" customWidth="1"/>
    <col min="4876" max="4876" width="6" style="550" customWidth="1"/>
    <col min="4877" max="4877" width="5.5546875" style="550" customWidth="1"/>
    <col min="4878" max="4878" width="0.33203125" style="550" customWidth="1"/>
    <col min="4879" max="4881" width="0" style="550" hidden="1" customWidth="1"/>
    <col min="4882" max="4882" width="5.5546875" style="550" customWidth="1"/>
    <col min="4883" max="4883" width="4.109375" style="550" customWidth="1"/>
    <col min="4884" max="4884" width="3.6640625" style="550" customWidth="1"/>
    <col min="4885" max="4885" width="3.88671875" style="550" customWidth="1"/>
    <col min="4886" max="4886" width="0.44140625" style="550" customWidth="1"/>
    <col min="4887" max="4887" width="4.33203125" style="550" customWidth="1"/>
    <col min="4888" max="4888" width="5" style="550" customWidth="1"/>
    <col min="4889" max="4890" width="3.88671875" style="550" customWidth="1"/>
    <col min="4891" max="4891" width="5.33203125" style="550" customWidth="1"/>
    <col min="4892" max="4892" width="3.33203125" style="550" customWidth="1"/>
    <col min="4893" max="4893" width="0" style="550" hidden="1" customWidth="1"/>
    <col min="4894" max="4894" width="3" style="550" customWidth="1"/>
    <col min="4895" max="4895" width="4" style="550" customWidth="1"/>
    <col min="4896" max="4896" width="8.5546875" style="550" customWidth="1"/>
    <col min="4897" max="5121" width="8.88671875" style="550"/>
    <col min="5122" max="5122" width="3.5546875" style="550" customWidth="1"/>
    <col min="5123" max="5123" width="5.88671875" style="550" customWidth="1"/>
    <col min="5124" max="5124" width="4.44140625" style="550" customWidth="1"/>
    <col min="5125" max="5125" width="4.5546875" style="550" customWidth="1"/>
    <col min="5126" max="5126" width="2.6640625" style="550" customWidth="1"/>
    <col min="5127" max="5127" width="4" style="550" customWidth="1"/>
    <col min="5128" max="5128" width="4.88671875" style="550" customWidth="1"/>
    <col min="5129" max="5129" width="4.109375" style="550" customWidth="1"/>
    <col min="5130" max="5130" width="4.88671875" style="550" customWidth="1"/>
    <col min="5131" max="5131" width="4.5546875" style="550" customWidth="1"/>
    <col min="5132" max="5132" width="6" style="550" customWidth="1"/>
    <col min="5133" max="5133" width="5.5546875" style="550" customWidth="1"/>
    <col min="5134" max="5134" width="0.33203125" style="550" customWidth="1"/>
    <col min="5135" max="5137" width="0" style="550" hidden="1" customWidth="1"/>
    <col min="5138" max="5138" width="5.5546875" style="550" customWidth="1"/>
    <col min="5139" max="5139" width="4.109375" style="550" customWidth="1"/>
    <col min="5140" max="5140" width="3.6640625" style="550" customWidth="1"/>
    <col min="5141" max="5141" width="3.88671875" style="550" customWidth="1"/>
    <col min="5142" max="5142" width="0.44140625" style="550" customWidth="1"/>
    <col min="5143" max="5143" width="4.33203125" style="550" customWidth="1"/>
    <col min="5144" max="5144" width="5" style="550" customWidth="1"/>
    <col min="5145" max="5146" width="3.88671875" style="550" customWidth="1"/>
    <col min="5147" max="5147" width="5.33203125" style="550" customWidth="1"/>
    <col min="5148" max="5148" width="3.33203125" style="550" customWidth="1"/>
    <col min="5149" max="5149" width="0" style="550" hidden="1" customWidth="1"/>
    <col min="5150" max="5150" width="3" style="550" customWidth="1"/>
    <col min="5151" max="5151" width="4" style="550" customWidth="1"/>
    <col min="5152" max="5152" width="8.5546875" style="550" customWidth="1"/>
    <col min="5153" max="5377" width="8.88671875" style="550"/>
    <col min="5378" max="5378" width="3.5546875" style="550" customWidth="1"/>
    <col min="5379" max="5379" width="5.88671875" style="550" customWidth="1"/>
    <col min="5380" max="5380" width="4.44140625" style="550" customWidth="1"/>
    <col min="5381" max="5381" width="4.5546875" style="550" customWidth="1"/>
    <col min="5382" max="5382" width="2.6640625" style="550" customWidth="1"/>
    <col min="5383" max="5383" width="4" style="550" customWidth="1"/>
    <col min="5384" max="5384" width="4.88671875" style="550" customWidth="1"/>
    <col min="5385" max="5385" width="4.109375" style="550" customWidth="1"/>
    <col min="5386" max="5386" width="4.88671875" style="550" customWidth="1"/>
    <col min="5387" max="5387" width="4.5546875" style="550" customWidth="1"/>
    <col min="5388" max="5388" width="6" style="550" customWidth="1"/>
    <col min="5389" max="5389" width="5.5546875" style="550" customWidth="1"/>
    <col min="5390" max="5390" width="0.33203125" style="550" customWidth="1"/>
    <col min="5391" max="5393" width="0" style="550" hidden="1" customWidth="1"/>
    <col min="5394" max="5394" width="5.5546875" style="550" customWidth="1"/>
    <col min="5395" max="5395" width="4.109375" style="550" customWidth="1"/>
    <col min="5396" max="5396" width="3.6640625" style="550" customWidth="1"/>
    <col min="5397" max="5397" width="3.88671875" style="550" customWidth="1"/>
    <col min="5398" max="5398" width="0.44140625" style="550" customWidth="1"/>
    <col min="5399" max="5399" width="4.33203125" style="550" customWidth="1"/>
    <col min="5400" max="5400" width="5" style="550" customWidth="1"/>
    <col min="5401" max="5402" width="3.88671875" style="550" customWidth="1"/>
    <col min="5403" max="5403" width="5.33203125" style="550" customWidth="1"/>
    <col min="5404" max="5404" width="3.33203125" style="550" customWidth="1"/>
    <col min="5405" max="5405" width="0" style="550" hidden="1" customWidth="1"/>
    <col min="5406" max="5406" width="3" style="550" customWidth="1"/>
    <col min="5407" max="5407" width="4" style="550" customWidth="1"/>
    <col min="5408" max="5408" width="8.5546875" style="550" customWidth="1"/>
    <col min="5409" max="5633" width="8.88671875" style="550"/>
    <col min="5634" max="5634" width="3.5546875" style="550" customWidth="1"/>
    <col min="5635" max="5635" width="5.88671875" style="550" customWidth="1"/>
    <col min="5636" max="5636" width="4.44140625" style="550" customWidth="1"/>
    <col min="5637" max="5637" width="4.5546875" style="550" customWidth="1"/>
    <col min="5638" max="5638" width="2.6640625" style="550" customWidth="1"/>
    <col min="5639" max="5639" width="4" style="550" customWidth="1"/>
    <col min="5640" max="5640" width="4.88671875" style="550" customWidth="1"/>
    <col min="5641" max="5641" width="4.109375" style="550" customWidth="1"/>
    <col min="5642" max="5642" width="4.88671875" style="550" customWidth="1"/>
    <col min="5643" max="5643" width="4.5546875" style="550" customWidth="1"/>
    <col min="5644" max="5644" width="6" style="550" customWidth="1"/>
    <col min="5645" max="5645" width="5.5546875" style="550" customWidth="1"/>
    <col min="5646" max="5646" width="0.33203125" style="550" customWidth="1"/>
    <col min="5647" max="5649" width="0" style="550" hidden="1" customWidth="1"/>
    <col min="5650" max="5650" width="5.5546875" style="550" customWidth="1"/>
    <col min="5651" max="5651" width="4.109375" style="550" customWidth="1"/>
    <col min="5652" max="5652" width="3.6640625" style="550" customWidth="1"/>
    <col min="5653" max="5653" width="3.88671875" style="550" customWidth="1"/>
    <col min="5654" max="5654" width="0.44140625" style="550" customWidth="1"/>
    <col min="5655" max="5655" width="4.33203125" style="550" customWidth="1"/>
    <col min="5656" max="5656" width="5" style="550" customWidth="1"/>
    <col min="5657" max="5658" width="3.88671875" style="550" customWidth="1"/>
    <col min="5659" max="5659" width="5.33203125" style="550" customWidth="1"/>
    <col min="5660" max="5660" width="3.33203125" style="550" customWidth="1"/>
    <col min="5661" max="5661" width="0" style="550" hidden="1" customWidth="1"/>
    <col min="5662" max="5662" width="3" style="550" customWidth="1"/>
    <col min="5663" max="5663" width="4" style="550" customWidth="1"/>
    <col min="5664" max="5664" width="8.5546875" style="550" customWidth="1"/>
    <col min="5665" max="5889" width="8.88671875" style="550"/>
    <col min="5890" max="5890" width="3.5546875" style="550" customWidth="1"/>
    <col min="5891" max="5891" width="5.88671875" style="550" customWidth="1"/>
    <col min="5892" max="5892" width="4.44140625" style="550" customWidth="1"/>
    <col min="5893" max="5893" width="4.5546875" style="550" customWidth="1"/>
    <col min="5894" max="5894" width="2.6640625" style="550" customWidth="1"/>
    <col min="5895" max="5895" width="4" style="550" customWidth="1"/>
    <col min="5896" max="5896" width="4.88671875" style="550" customWidth="1"/>
    <col min="5897" max="5897" width="4.109375" style="550" customWidth="1"/>
    <col min="5898" max="5898" width="4.88671875" style="550" customWidth="1"/>
    <col min="5899" max="5899" width="4.5546875" style="550" customWidth="1"/>
    <col min="5900" max="5900" width="6" style="550" customWidth="1"/>
    <col min="5901" max="5901" width="5.5546875" style="550" customWidth="1"/>
    <col min="5902" max="5902" width="0.33203125" style="550" customWidth="1"/>
    <col min="5903" max="5905" width="0" style="550" hidden="1" customWidth="1"/>
    <col min="5906" max="5906" width="5.5546875" style="550" customWidth="1"/>
    <col min="5907" max="5907" width="4.109375" style="550" customWidth="1"/>
    <col min="5908" max="5908" width="3.6640625" style="550" customWidth="1"/>
    <col min="5909" max="5909" width="3.88671875" style="550" customWidth="1"/>
    <col min="5910" max="5910" width="0.44140625" style="550" customWidth="1"/>
    <col min="5911" max="5911" width="4.33203125" style="550" customWidth="1"/>
    <col min="5912" max="5912" width="5" style="550" customWidth="1"/>
    <col min="5913" max="5914" width="3.88671875" style="550" customWidth="1"/>
    <col min="5915" max="5915" width="5.33203125" style="550" customWidth="1"/>
    <col min="5916" max="5916" width="3.33203125" style="550" customWidth="1"/>
    <col min="5917" max="5917" width="0" style="550" hidden="1" customWidth="1"/>
    <col min="5918" max="5918" width="3" style="550" customWidth="1"/>
    <col min="5919" max="5919" width="4" style="550" customWidth="1"/>
    <col min="5920" max="5920" width="8.5546875" style="550" customWidth="1"/>
    <col min="5921" max="6145" width="8.88671875" style="550"/>
    <col min="6146" max="6146" width="3.5546875" style="550" customWidth="1"/>
    <col min="6147" max="6147" width="5.88671875" style="550" customWidth="1"/>
    <col min="6148" max="6148" width="4.44140625" style="550" customWidth="1"/>
    <col min="6149" max="6149" width="4.5546875" style="550" customWidth="1"/>
    <col min="6150" max="6150" width="2.6640625" style="550" customWidth="1"/>
    <col min="6151" max="6151" width="4" style="550" customWidth="1"/>
    <col min="6152" max="6152" width="4.88671875" style="550" customWidth="1"/>
    <col min="6153" max="6153" width="4.109375" style="550" customWidth="1"/>
    <col min="6154" max="6154" width="4.88671875" style="550" customWidth="1"/>
    <col min="6155" max="6155" width="4.5546875" style="550" customWidth="1"/>
    <col min="6156" max="6156" width="6" style="550" customWidth="1"/>
    <col min="6157" max="6157" width="5.5546875" style="550" customWidth="1"/>
    <col min="6158" max="6158" width="0.33203125" style="550" customWidth="1"/>
    <col min="6159" max="6161" width="0" style="550" hidden="1" customWidth="1"/>
    <col min="6162" max="6162" width="5.5546875" style="550" customWidth="1"/>
    <col min="6163" max="6163" width="4.109375" style="550" customWidth="1"/>
    <col min="6164" max="6164" width="3.6640625" style="550" customWidth="1"/>
    <col min="6165" max="6165" width="3.88671875" style="550" customWidth="1"/>
    <col min="6166" max="6166" width="0.44140625" style="550" customWidth="1"/>
    <col min="6167" max="6167" width="4.33203125" style="550" customWidth="1"/>
    <col min="6168" max="6168" width="5" style="550" customWidth="1"/>
    <col min="6169" max="6170" width="3.88671875" style="550" customWidth="1"/>
    <col min="6171" max="6171" width="5.33203125" style="550" customWidth="1"/>
    <col min="6172" max="6172" width="3.33203125" style="550" customWidth="1"/>
    <col min="6173" max="6173" width="0" style="550" hidden="1" customWidth="1"/>
    <col min="6174" max="6174" width="3" style="550" customWidth="1"/>
    <col min="6175" max="6175" width="4" style="550" customWidth="1"/>
    <col min="6176" max="6176" width="8.5546875" style="550" customWidth="1"/>
    <col min="6177" max="6401" width="8.88671875" style="550"/>
    <col min="6402" max="6402" width="3.5546875" style="550" customWidth="1"/>
    <col min="6403" max="6403" width="5.88671875" style="550" customWidth="1"/>
    <col min="6404" max="6404" width="4.44140625" style="550" customWidth="1"/>
    <col min="6405" max="6405" width="4.5546875" style="550" customWidth="1"/>
    <col min="6406" max="6406" width="2.6640625" style="550" customWidth="1"/>
    <col min="6407" max="6407" width="4" style="550" customWidth="1"/>
    <col min="6408" max="6408" width="4.88671875" style="550" customWidth="1"/>
    <col min="6409" max="6409" width="4.109375" style="550" customWidth="1"/>
    <col min="6410" max="6410" width="4.88671875" style="550" customWidth="1"/>
    <col min="6411" max="6411" width="4.5546875" style="550" customWidth="1"/>
    <col min="6412" max="6412" width="6" style="550" customWidth="1"/>
    <col min="6413" max="6413" width="5.5546875" style="550" customWidth="1"/>
    <col min="6414" max="6414" width="0.33203125" style="550" customWidth="1"/>
    <col min="6415" max="6417" width="0" style="550" hidden="1" customWidth="1"/>
    <col min="6418" max="6418" width="5.5546875" style="550" customWidth="1"/>
    <col min="6419" max="6419" width="4.109375" style="550" customWidth="1"/>
    <col min="6420" max="6420" width="3.6640625" style="550" customWidth="1"/>
    <col min="6421" max="6421" width="3.88671875" style="550" customWidth="1"/>
    <col min="6422" max="6422" width="0.44140625" style="550" customWidth="1"/>
    <col min="6423" max="6423" width="4.33203125" style="550" customWidth="1"/>
    <col min="6424" max="6424" width="5" style="550" customWidth="1"/>
    <col min="6425" max="6426" width="3.88671875" style="550" customWidth="1"/>
    <col min="6427" max="6427" width="5.33203125" style="550" customWidth="1"/>
    <col min="6428" max="6428" width="3.33203125" style="550" customWidth="1"/>
    <col min="6429" max="6429" width="0" style="550" hidden="1" customWidth="1"/>
    <col min="6430" max="6430" width="3" style="550" customWidth="1"/>
    <col min="6431" max="6431" width="4" style="550" customWidth="1"/>
    <col min="6432" max="6432" width="8.5546875" style="550" customWidth="1"/>
    <col min="6433" max="6657" width="8.88671875" style="550"/>
    <col min="6658" max="6658" width="3.5546875" style="550" customWidth="1"/>
    <col min="6659" max="6659" width="5.88671875" style="550" customWidth="1"/>
    <col min="6660" max="6660" width="4.44140625" style="550" customWidth="1"/>
    <col min="6661" max="6661" width="4.5546875" style="550" customWidth="1"/>
    <col min="6662" max="6662" width="2.6640625" style="550" customWidth="1"/>
    <col min="6663" max="6663" width="4" style="550" customWidth="1"/>
    <col min="6664" max="6664" width="4.88671875" style="550" customWidth="1"/>
    <col min="6665" max="6665" width="4.109375" style="550" customWidth="1"/>
    <col min="6666" max="6666" width="4.88671875" style="550" customWidth="1"/>
    <col min="6667" max="6667" width="4.5546875" style="550" customWidth="1"/>
    <col min="6668" max="6668" width="6" style="550" customWidth="1"/>
    <col min="6669" max="6669" width="5.5546875" style="550" customWidth="1"/>
    <col min="6670" max="6670" width="0.33203125" style="550" customWidth="1"/>
    <col min="6671" max="6673" width="0" style="550" hidden="1" customWidth="1"/>
    <col min="6674" max="6674" width="5.5546875" style="550" customWidth="1"/>
    <col min="6675" max="6675" width="4.109375" style="550" customWidth="1"/>
    <col min="6676" max="6676" width="3.6640625" style="550" customWidth="1"/>
    <col min="6677" max="6677" width="3.88671875" style="550" customWidth="1"/>
    <col min="6678" max="6678" width="0.44140625" style="550" customWidth="1"/>
    <col min="6679" max="6679" width="4.33203125" style="550" customWidth="1"/>
    <col min="6680" max="6680" width="5" style="550" customWidth="1"/>
    <col min="6681" max="6682" width="3.88671875" style="550" customWidth="1"/>
    <col min="6683" max="6683" width="5.33203125" style="550" customWidth="1"/>
    <col min="6684" max="6684" width="3.33203125" style="550" customWidth="1"/>
    <col min="6685" max="6685" width="0" style="550" hidden="1" customWidth="1"/>
    <col min="6686" max="6686" width="3" style="550" customWidth="1"/>
    <col min="6687" max="6687" width="4" style="550" customWidth="1"/>
    <col min="6688" max="6688" width="8.5546875" style="550" customWidth="1"/>
    <col min="6689" max="6913" width="8.88671875" style="550"/>
    <col min="6914" max="6914" width="3.5546875" style="550" customWidth="1"/>
    <col min="6915" max="6915" width="5.88671875" style="550" customWidth="1"/>
    <col min="6916" max="6916" width="4.44140625" style="550" customWidth="1"/>
    <col min="6917" max="6917" width="4.5546875" style="550" customWidth="1"/>
    <col min="6918" max="6918" width="2.6640625" style="550" customWidth="1"/>
    <col min="6919" max="6919" width="4" style="550" customWidth="1"/>
    <col min="6920" max="6920" width="4.88671875" style="550" customWidth="1"/>
    <col min="6921" max="6921" width="4.109375" style="550" customWidth="1"/>
    <col min="6922" max="6922" width="4.88671875" style="550" customWidth="1"/>
    <col min="6923" max="6923" width="4.5546875" style="550" customWidth="1"/>
    <col min="6924" max="6924" width="6" style="550" customWidth="1"/>
    <col min="6925" max="6925" width="5.5546875" style="550" customWidth="1"/>
    <col min="6926" max="6926" width="0.33203125" style="550" customWidth="1"/>
    <col min="6927" max="6929" width="0" style="550" hidden="1" customWidth="1"/>
    <col min="6930" max="6930" width="5.5546875" style="550" customWidth="1"/>
    <col min="6931" max="6931" width="4.109375" style="550" customWidth="1"/>
    <col min="6932" max="6932" width="3.6640625" style="550" customWidth="1"/>
    <col min="6933" max="6933" width="3.88671875" style="550" customWidth="1"/>
    <col min="6934" max="6934" width="0.44140625" style="550" customWidth="1"/>
    <col min="6935" max="6935" width="4.33203125" style="550" customWidth="1"/>
    <col min="6936" max="6936" width="5" style="550" customWidth="1"/>
    <col min="6937" max="6938" width="3.88671875" style="550" customWidth="1"/>
    <col min="6939" max="6939" width="5.33203125" style="550" customWidth="1"/>
    <col min="6940" max="6940" width="3.33203125" style="550" customWidth="1"/>
    <col min="6941" max="6941" width="0" style="550" hidden="1" customWidth="1"/>
    <col min="6942" max="6942" width="3" style="550" customWidth="1"/>
    <col min="6943" max="6943" width="4" style="550" customWidth="1"/>
    <col min="6944" max="6944" width="8.5546875" style="550" customWidth="1"/>
    <col min="6945" max="7169" width="8.88671875" style="550"/>
    <col min="7170" max="7170" width="3.5546875" style="550" customWidth="1"/>
    <col min="7171" max="7171" width="5.88671875" style="550" customWidth="1"/>
    <col min="7172" max="7172" width="4.44140625" style="550" customWidth="1"/>
    <col min="7173" max="7173" width="4.5546875" style="550" customWidth="1"/>
    <col min="7174" max="7174" width="2.6640625" style="550" customWidth="1"/>
    <col min="7175" max="7175" width="4" style="550" customWidth="1"/>
    <col min="7176" max="7176" width="4.88671875" style="550" customWidth="1"/>
    <col min="7177" max="7177" width="4.109375" style="550" customWidth="1"/>
    <col min="7178" max="7178" width="4.88671875" style="550" customWidth="1"/>
    <col min="7179" max="7179" width="4.5546875" style="550" customWidth="1"/>
    <col min="7180" max="7180" width="6" style="550" customWidth="1"/>
    <col min="7181" max="7181" width="5.5546875" style="550" customWidth="1"/>
    <col min="7182" max="7182" width="0.33203125" style="550" customWidth="1"/>
    <col min="7183" max="7185" width="0" style="550" hidden="1" customWidth="1"/>
    <col min="7186" max="7186" width="5.5546875" style="550" customWidth="1"/>
    <col min="7187" max="7187" width="4.109375" style="550" customWidth="1"/>
    <col min="7188" max="7188" width="3.6640625" style="550" customWidth="1"/>
    <col min="7189" max="7189" width="3.88671875" style="550" customWidth="1"/>
    <col min="7190" max="7190" width="0.44140625" style="550" customWidth="1"/>
    <col min="7191" max="7191" width="4.33203125" style="550" customWidth="1"/>
    <col min="7192" max="7192" width="5" style="550" customWidth="1"/>
    <col min="7193" max="7194" width="3.88671875" style="550" customWidth="1"/>
    <col min="7195" max="7195" width="5.33203125" style="550" customWidth="1"/>
    <col min="7196" max="7196" width="3.33203125" style="550" customWidth="1"/>
    <col min="7197" max="7197" width="0" style="550" hidden="1" customWidth="1"/>
    <col min="7198" max="7198" width="3" style="550" customWidth="1"/>
    <col min="7199" max="7199" width="4" style="550" customWidth="1"/>
    <col min="7200" max="7200" width="8.5546875" style="550" customWidth="1"/>
    <col min="7201" max="7425" width="8.88671875" style="550"/>
    <col min="7426" max="7426" width="3.5546875" style="550" customWidth="1"/>
    <col min="7427" max="7427" width="5.88671875" style="550" customWidth="1"/>
    <col min="7428" max="7428" width="4.44140625" style="550" customWidth="1"/>
    <col min="7429" max="7429" width="4.5546875" style="550" customWidth="1"/>
    <col min="7430" max="7430" width="2.6640625" style="550" customWidth="1"/>
    <col min="7431" max="7431" width="4" style="550" customWidth="1"/>
    <col min="7432" max="7432" width="4.88671875" style="550" customWidth="1"/>
    <col min="7433" max="7433" width="4.109375" style="550" customWidth="1"/>
    <col min="7434" max="7434" width="4.88671875" style="550" customWidth="1"/>
    <col min="7435" max="7435" width="4.5546875" style="550" customWidth="1"/>
    <col min="7436" max="7436" width="6" style="550" customWidth="1"/>
    <col min="7437" max="7437" width="5.5546875" style="550" customWidth="1"/>
    <col min="7438" max="7438" width="0.33203125" style="550" customWidth="1"/>
    <col min="7439" max="7441" width="0" style="550" hidden="1" customWidth="1"/>
    <col min="7442" max="7442" width="5.5546875" style="550" customWidth="1"/>
    <col min="7443" max="7443" width="4.109375" style="550" customWidth="1"/>
    <col min="7444" max="7444" width="3.6640625" style="550" customWidth="1"/>
    <col min="7445" max="7445" width="3.88671875" style="550" customWidth="1"/>
    <col min="7446" max="7446" width="0.44140625" style="550" customWidth="1"/>
    <col min="7447" max="7447" width="4.33203125" style="550" customWidth="1"/>
    <col min="7448" max="7448" width="5" style="550" customWidth="1"/>
    <col min="7449" max="7450" width="3.88671875" style="550" customWidth="1"/>
    <col min="7451" max="7451" width="5.33203125" style="550" customWidth="1"/>
    <col min="7452" max="7452" width="3.33203125" style="550" customWidth="1"/>
    <col min="7453" max="7453" width="0" style="550" hidden="1" customWidth="1"/>
    <col min="7454" max="7454" width="3" style="550" customWidth="1"/>
    <col min="7455" max="7455" width="4" style="550" customWidth="1"/>
    <col min="7456" max="7456" width="8.5546875" style="550" customWidth="1"/>
    <col min="7457" max="7681" width="8.88671875" style="550"/>
    <col min="7682" max="7682" width="3.5546875" style="550" customWidth="1"/>
    <col min="7683" max="7683" width="5.88671875" style="550" customWidth="1"/>
    <col min="7684" max="7684" width="4.44140625" style="550" customWidth="1"/>
    <col min="7685" max="7685" width="4.5546875" style="550" customWidth="1"/>
    <col min="7686" max="7686" width="2.6640625" style="550" customWidth="1"/>
    <col min="7687" max="7687" width="4" style="550" customWidth="1"/>
    <col min="7688" max="7688" width="4.88671875" style="550" customWidth="1"/>
    <col min="7689" max="7689" width="4.109375" style="550" customWidth="1"/>
    <col min="7690" max="7690" width="4.88671875" style="550" customWidth="1"/>
    <col min="7691" max="7691" width="4.5546875" style="550" customWidth="1"/>
    <col min="7692" max="7692" width="6" style="550" customWidth="1"/>
    <col min="7693" max="7693" width="5.5546875" style="550" customWidth="1"/>
    <col min="7694" max="7694" width="0.33203125" style="550" customWidth="1"/>
    <col min="7695" max="7697" width="0" style="550" hidden="1" customWidth="1"/>
    <col min="7698" max="7698" width="5.5546875" style="550" customWidth="1"/>
    <col min="7699" max="7699" width="4.109375" style="550" customWidth="1"/>
    <col min="7700" max="7700" width="3.6640625" style="550" customWidth="1"/>
    <col min="7701" max="7701" width="3.88671875" style="550" customWidth="1"/>
    <col min="7702" max="7702" width="0.44140625" style="550" customWidth="1"/>
    <col min="7703" max="7703" width="4.33203125" style="550" customWidth="1"/>
    <col min="7704" max="7704" width="5" style="550" customWidth="1"/>
    <col min="7705" max="7706" width="3.88671875" style="550" customWidth="1"/>
    <col min="7707" max="7707" width="5.33203125" style="550" customWidth="1"/>
    <col min="7708" max="7708" width="3.33203125" style="550" customWidth="1"/>
    <col min="7709" max="7709" width="0" style="550" hidden="1" customWidth="1"/>
    <col min="7710" max="7710" width="3" style="550" customWidth="1"/>
    <col min="7711" max="7711" width="4" style="550" customWidth="1"/>
    <col min="7712" max="7712" width="8.5546875" style="550" customWidth="1"/>
    <col min="7713" max="7937" width="8.88671875" style="550"/>
    <col min="7938" max="7938" width="3.5546875" style="550" customWidth="1"/>
    <col min="7939" max="7939" width="5.88671875" style="550" customWidth="1"/>
    <col min="7940" max="7940" width="4.44140625" style="550" customWidth="1"/>
    <col min="7941" max="7941" width="4.5546875" style="550" customWidth="1"/>
    <col min="7942" max="7942" width="2.6640625" style="550" customWidth="1"/>
    <col min="7943" max="7943" width="4" style="550" customWidth="1"/>
    <col min="7944" max="7944" width="4.88671875" style="550" customWidth="1"/>
    <col min="7945" max="7945" width="4.109375" style="550" customWidth="1"/>
    <col min="7946" max="7946" width="4.88671875" style="550" customWidth="1"/>
    <col min="7947" max="7947" width="4.5546875" style="550" customWidth="1"/>
    <col min="7948" max="7948" width="6" style="550" customWidth="1"/>
    <col min="7949" max="7949" width="5.5546875" style="550" customWidth="1"/>
    <col min="7950" max="7950" width="0.33203125" style="550" customWidth="1"/>
    <col min="7951" max="7953" width="0" style="550" hidden="1" customWidth="1"/>
    <col min="7954" max="7954" width="5.5546875" style="550" customWidth="1"/>
    <col min="7955" max="7955" width="4.109375" style="550" customWidth="1"/>
    <col min="7956" max="7956" width="3.6640625" style="550" customWidth="1"/>
    <col min="7957" max="7957" width="3.88671875" style="550" customWidth="1"/>
    <col min="7958" max="7958" width="0.44140625" style="550" customWidth="1"/>
    <col min="7959" max="7959" width="4.33203125" style="550" customWidth="1"/>
    <col min="7960" max="7960" width="5" style="550" customWidth="1"/>
    <col min="7961" max="7962" width="3.88671875" style="550" customWidth="1"/>
    <col min="7963" max="7963" width="5.33203125" style="550" customWidth="1"/>
    <col min="7964" max="7964" width="3.33203125" style="550" customWidth="1"/>
    <col min="7965" max="7965" width="0" style="550" hidden="1" customWidth="1"/>
    <col min="7966" max="7966" width="3" style="550" customWidth="1"/>
    <col min="7967" max="7967" width="4" style="550" customWidth="1"/>
    <col min="7968" max="7968" width="8.5546875" style="550" customWidth="1"/>
    <col min="7969" max="8193" width="8.88671875" style="550"/>
    <col min="8194" max="8194" width="3.5546875" style="550" customWidth="1"/>
    <col min="8195" max="8195" width="5.88671875" style="550" customWidth="1"/>
    <col min="8196" max="8196" width="4.44140625" style="550" customWidth="1"/>
    <col min="8197" max="8197" width="4.5546875" style="550" customWidth="1"/>
    <col min="8198" max="8198" width="2.6640625" style="550" customWidth="1"/>
    <col min="8199" max="8199" width="4" style="550" customWidth="1"/>
    <col min="8200" max="8200" width="4.88671875" style="550" customWidth="1"/>
    <col min="8201" max="8201" width="4.109375" style="550" customWidth="1"/>
    <col min="8202" max="8202" width="4.88671875" style="550" customWidth="1"/>
    <col min="8203" max="8203" width="4.5546875" style="550" customWidth="1"/>
    <col min="8204" max="8204" width="6" style="550" customWidth="1"/>
    <col min="8205" max="8205" width="5.5546875" style="550" customWidth="1"/>
    <col min="8206" max="8206" width="0.33203125" style="550" customWidth="1"/>
    <col min="8207" max="8209" width="0" style="550" hidden="1" customWidth="1"/>
    <col min="8210" max="8210" width="5.5546875" style="550" customWidth="1"/>
    <col min="8211" max="8211" width="4.109375" style="550" customWidth="1"/>
    <col min="8212" max="8212" width="3.6640625" style="550" customWidth="1"/>
    <col min="8213" max="8213" width="3.88671875" style="550" customWidth="1"/>
    <col min="8214" max="8214" width="0.44140625" style="550" customWidth="1"/>
    <col min="8215" max="8215" width="4.33203125" style="550" customWidth="1"/>
    <col min="8216" max="8216" width="5" style="550" customWidth="1"/>
    <col min="8217" max="8218" width="3.88671875" style="550" customWidth="1"/>
    <col min="8219" max="8219" width="5.33203125" style="550" customWidth="1"/>
    <col min="8220" max="8220" width="3.33203125" style="550" customWidth="1"/>
    <col min="8221" max="8221" width="0" style="550" hidden="1" customWidth="1"/>
    <col min="8222" max="8222" width="3" style="550" customWidth="1"/>
    <col min="8223" max="8223" width="4" style="550" customWidth="1"/>
    <col min="8224" max="8224" width="8.5546875" style="550" customWidth="1"/>
    <col min="8225" max="8449" width="8.88671875" style="550"/>
    <col min="8450" max="8450" width="3.5546875" style="550" customWidth="1"/>
    <col min="8451" max="8451" width="5.88671875" style="550" customWidth="1"/>
    <col min="8452" max="8452" width="4.44140625" style="550" customWidth="1"/>
    <col min="8453" max="8453" width="4.5546875" style="550" customWidth="1"/>
    <col min="8454" max="8454" width="2.6640625" style="550" customWidth="1"/>
    <col min="8455" max="8455" width="4" style="550" customWidth="1"/>
    <col min="8456" max="8456" width="4.88671875" style="550" customWidth="1"/>
    <col min="8457" max="8457" width="4.109375" style="550" customWidth="1"/>
    <col min="8458" max="8458" width="4.88671875" style="550" customWidth="1"/>
    <col min="8459" max="8459" width="4.5546875" style="550" customWidth="1"/>
    <col min="8460" max="8460" width="6" style="550" customWidth="1"/>
    <col min="8461" max="8461" width="5.5546875" style="550" customWidth="1"/>
    <col min="8462" max="8462" width="0.33203125" style="550" customWidth="1"/>
    <col min="8463" max="8465" width="0" style="550" hidden="1" customWidth="1"/>
    <col min="8466" max="8466" width="5.5546875" style="550" customWidth="1"/>
    <col min="8467" max="8467" width="4.109375" style="550" customWidth="1"/>
    <col min="8468" max="8468" width="3.6640625" style="550" customWidth="1"/>
    <col min="8469" max="8469" width="3.88671875" style="550" customWidth="1"/>
    <col min="8470" max="8470" width="0.44140625" style="550" customWidth="1"/>
    <col min="8471" max="8471" width="4.33203125" style="550" customWidth="1"/>
    <col min="8472" max="8472" width="5" style="550" customWidth="1"/>
    <col min="8473" max="8474" width="3.88671875" style="550" customWidth="1"/>
    <col min="8475" max="8475" width="5.33203125" style="550" customWidth="1"/>
    <col min="8476" max="8476" width="3.33203125" style="550" customWidth="1"/>
    <col min="8477" max="8477" width="0" style="550" hidden="1" customWidth="1"/>
    <col min="8478" max="8478" width="3" style="550" customWidth="1"/>
    <col min="8479" max="8479" width="4" style="550" customWidth="1"/>
    <col min="8480" max="8480" width="8.5546875" style="550" customWidth="1"/>
    <col min="8481" max="8705" width="8.88671875" style="550"/>
    <col min="8706" max="8706" width="3.5546875" style="550" customWidth="1"/>
    <col min="8707" max="8707" width="5.88671875" style="550" customWidth="1"/>
    <col min="8708" max="8708" width="4.44140625" style="550" customWidth="1"/>
    <col min="8709" max="8709" width="4.5546875" style="550" customWidth="1"/>
    <col min="8710" max="8710" width="2.6640625" style="550" customWidth="1"/>
    <col min="8711" max="8711" width="4" style="550" customWidth="1"/>
    <col min="8712" max="8712" width="4.88671875" style="550" customWidth="1"/>
    <col min="8713" max="8713" width="4.109375" style="550" customWidth="1"/>
    <col min="8714" max="8714" width="4.88671875" style="550" customWidth="1"/>
    <col min="8715" max="8715" width="4.5546875" style="550" customWidth="1"/>
    <col min="8716" max="8716" width="6" style="550" customWidth="1"/>
    <col min="8717" max="8717" width="5.5546875" style="550" customWidth="1"/>
    <col min="8718" max="8718" width="0.33203125" style="550" customWidth="1"/>
    <col min="8719" max="8721" width="0" style="550" hidden="1" customWidth="1"/>
    <col min="8722" max="8722" width="5.5546875" style="550" customWidth="1"/>
    <col min="8723" max="8723" width="4.109375" style="550" customWidth="1"/>
    <col min="8724" max="8724" width="3.6640625" style="550" customWidth="1"/>
    <col min="8725" max="8725" width="3.88671875" style="550" customWidth="1"/>
    <col min="8726" max="8726" width="0.44140625" style="550" customWidth="1"/>
    <col min="8727" max="8727" width="4.33203125" style="550" customWidth="1"/>
    <col min="8728" max="8728" width="5" style="550" customWidth="1"/>
    <col min="8729" max="8730" width="3.88671875" style="550" customWidth="1"/>
    <col min="8731" max="8731" width="5.33203125" style="550" customWidth="1"/>
    <col min="8732" max="8732" width="3.33203125" style="550" customWidth="1"/>
    <col min="8733" max="8733" width="0" style="550" hidden="1" customWidth="1"/>
    <col min="8734" max="8734" width="3" style="550" customWidth="1"/>
    <col min="8735" max="8735" width="4" style="550" customWidth="1"/>
    <col min="8736" max="8736" width="8.5546875" style="550" customWidth="1"/>
    <col min="8737" max="8961" width="8.88671875" style="550"/>
    <col min="8962" max="8962" width="3.5546875" style="550" customWidth="1"/>
    <col min="8963" max="8963" width="5.88671875" style="550" customWidth="1"/>
    <col min="8964" max="8964" width="4.44140625" style="550" customWidth="1"/>
    <col min="8965" max="8965" width="4.5546875" style="550" customWidth="1"/>
    <col min="8966" max="8966" width="2.6640625" style="550" customWidth="1"/>
    <col min="8967" max="8967" width="4" style="550" customWidth="1"/>
    <col min="8968" max="8968" width="4.88671875" style="550" customWidth="1"/>
    <col min="8969" max="8969" width="4.109375" style="550" customWidth="1"/>
    <col min="8970" max="8970" width="4.88671875" style="550" customWidth="1"/>
    <col min="8971" max="8971" width="4.5546875" style="550" customWidth="1"/>
    <col min="8972" max="8972" width="6" style="550" customWidth="1"/>
    <col min="8973" max="8973" width="5.5546875" style="550" customWidth="1"/>
    <col min="8974" max="8974" width="0.33203125" style="550" customWidth="1"/>
    <col min="8975" max="8977" width="0" style="550" hidden="1" customWidth="1"/>
    <col min="8978" max="8978" width="5.5546875" style="550" customWidth="1"/>
    <col min="8979" max="8979" width="4.109375" style="550" customWidth="1"/>
    <col min="8980" max="8980" width="3.6640625" style="550" customWidth="1"/>
    <col min="8981" max="8981" width="3.88671875" style="550" customWidth="1"/>
    <col min="8982" max="8982" width="0.44140625" style="550" customWidth="1"/>
    <col min="8983" max="8983" width="4.33203125" style="550" customWidth="1"/>
    <col min="8984" max="8984" width="5" style="550" customWidth="1"/>
    <col min="8985" max="8986" width="3.88671875" style="550" customWidth="1"/>
    <col min="8987" max="8987" width="5.33203125" style="550" customWidth="1"/>
    <col min="8988" max="8988" width="3.33203125" style="550" customWidth="1"/>
    <col min="8989" max="8989" width="0" style="550" hidden="1" customWidth="1"/>
    <col min="8990" max="8990" width="3" style="550" customWidth="1"/>
    <col min="8991" max="8991" width="4" style="550" customWidth="1"/>
    <col min="8992" max="8992" width="8.5546875" style="550" customWidth="1"/>
    <col min="8993" max="9217" width="8.88671875" style="550"/>
    <col min="9218" max="9218" width="3.5546875" style="550" customWidth="1"/>
    <col min="9219" max="9219" width="5.88671875" style="550" customWidth="1"/>
    <col min="9220" max="9220" width="4.44140625" style="550" customWidth="1"/>
    <col min="9221" max="9221" width="4.5546875" style="550" customWidth="1"/>
    <col min="9222" max="9222" width="2.6640625" style="550" customWidth="1"/>
    <col min="9223" max="9223" width="4" style="550" customWidth="1"/>
    <col min="9224" max="9224" width="4.88671875" style="550" customWidth="1"/>
    <col min="9225" max="9225" width="4.109375" style="550" customWidth="1"/>
    <col min="9226" max="9226" width="4.88671875" style="550" customWidth="1"/>
    <col min="9227" max="9227" width="4.5546875" style="550" customWidth="1"/>
    <col min="9228" max="9228" width="6" style="550" customWidth="1"/>
    <col min="9229" max="9229" width="5.5546875" style="550" customWidth="1"/>
    <col min="9230" max="9230" width="0.33203125" style="550" customWidth="1"/>
    <col min="9231" max="9233" width="0" style="550" hidden="1" customWidth="1"/>
    <col min="9234" max="9234" width="5.5546875" style="550" customWidth="1"/>
    <col min="9235" max="9235" width="4.109375" style="550" customWidth="1"/>
    <col min="9236" max="9236" width="3.6640625" style="550" customWidth="1"/>
    <col min="9237" max="9237" width="3.88671875" style="550" customWidth="1"/>
    <col min="9238" max="9238" width="0.44140625" style="550" customWidth="1"/>
    <col min="9239" max="9239" width="4.33203125" style="550" customWidth="1"/>
    <col min="9240" max="9240" width="5" style="550" customWidth="1"/>
    <col min="9241" max="9242" width="3.88671875" style="550" customWidth="1"/>
    <col min="9243" max="9243" width="5.33203125" style="550" customWidth="1"/>
    <col min="9244" max="9244" width="3.33203125" style="550" customWidth="1"/>
    <col min="9245" max="9245" width="0" style="550" hidden="1" customWidth="1"/>
    <col min="9246" max="9246" width="3" style="550" customWidth="1"/>
    <col min="9247" max="9247" width="4" style="550" customWidth="1"/>
    <col min="9248" max="9248" width="8.5546875" style="550" customWidth="1"/>
    <col min="9249" max="9473" width="8.88671875" style="550"/>
    <col min="9474" max="9474" width="3.5546875" style="550" customWidth="1"/>
    <col min="9475" max="9475" width="5.88671875" style="550" customWidth="1"/>
    <col min="9476" max="9476" width="4.44140625" style="550" customWidth="1"/>
    <col min="9477" max="9477" width="4.5546875" style="550" customWidth="1"/>
    <col min="9478" max="9478" width="2.6640625" style="550" customWidth="1"/>
    <col min="9479" max="9479" width="4" style="550" customWidth="1"/>
    <col min="9480" max="9480" width="4.88671875" style="550" customWidth="1"/>
    <col min="9481" max="9481" width="4.109375" style="550" customWidth="1"/>
    <col min="9482" max="9482" width="4.88671875" style="550" customWidth="1"/>
    <col min="9483" max="9483" width="4.5546875" style="550" customWidth="1"/>
    <col min="9484" max="9484" width="6" style="550" customWidth="1"/>
    <col min="9485" max="9485" width="5.5546875" style="550" customWidth="1"/>
    <col min="9486" max="9486" width="0.33203125" style="550" customWidth="1"/>
    <col min="9487" max="9489" width="0" style="550" hidden="1" customWidth="1"/>
    <col min="9490" max="9490" width="5.5546875" style="550" customWidth="1"/>
    <col min="9491" max="9491" width="4.109375" style="550" customWidth="1"/>
    <col min="9492" max="9492" width="3.6640625" style="550" customWidth="1"/>
    <col min="9493" max="9493" width="3.88671875" style="550" customWidth="1"/>
    <col min="9494" max="9494" width="0.44140625" style="550" customWidth="1"/>
    <col min="9495" max="9495" width="4.33203125" style="550" customWidth="1"/>
    <col min="9496" max="9496" width="5" style="550" customWidth="1"/>
    <col min="9497" max="9498" width="3.88671875" style="550" customWidth="1"/>
    <col min="9499" max="9499" width="5.33203125" style="550" customWidth="1"/>
    <col min="9500" max="9500" width="3.33203125" style="550" customWidth="1"/>
    <col min="9501" max="9501" width="0" style="550" hidden="1" customWidth="1"/>
    <col min="9502" max="9502" width="3" style="550" customWidth="1"/>
    <col min="9503" max="9503" width="4" style="550" customWidth="1"/>
    <col min="9504" max="9504" width="8.5546875" style="550" customWidth="1"/>
    <col min="9505" max="9729" width="8.88671875" style="550"/>
    <col min="9730" max="9730" width="3.5546875" style="550" customWidth="1"/>
    <col min="9731" max="9731" width="5.88671875" style="550" customWidth="1"/>
    <col min="9732" max="9732" width="4.44140625" style="550" customWidth="1"/>
    <col min="9733" max="9733" width="4.5546875" style="550" customWidth="1"/>
    <col min="9734" max="9734" width="2.6640625" style="550" customWidth="1"/>
    <col min="9735" max="9735" width="4" style="550" customWidth="1"/>
    <col min="9736" max="9736" width="4.88671875" style="550" customWidth="1"/>
    <col min="9737" max="9737" width="4.109375" style="550" customWidth="1"/>
    <col min="9738" max="9738" width="4.88671875" style="550" customWidth="1"/>
    <col min="9739" max="9739" width="4.5546875" style="550" customWidth="1"/>
    <col min="9740" max="9740" width="6" style="550" customWidth="1"/>
    <col min="9741" max="9741" width="5.5546875" style="550" customWidth="1"/>
    <col min="9742" max="9742" width="0.33203125" style="550" customWidth="1"/>
    <col min="9743" max="9745" width="0" style="550" hidden="1" customWidth="1"/>
    <col min="9746" max="9746" width="5.5546875" style="550" customWidth="1"/>
    <col min="9747" max="9747" width="4.109375" style="550" customWidth="1"/>
    <col min="9748" max="9748" width="3.6640625" style="550" customWidth="1"/>
    <col min="9749" max="9749" width="3.88671875" style="550" customWidth="1"/>
    <col min="9750" max="9750" width="0.44140625" style="550" customWidth="1"/>
    <col min="9751" max="9751" width="4.33203125" style="550" customWidth="1"/>
    <col min="9752" max="9752" width="5" style="550" customWidth="1"/>
    <col min="9753" max="9754" width="3.88671875" style="550" customWidth="1"/>
    <col min="9755" max="9755" width="5.33203125" style="550" customWidth="1"/>
    <col min="9756" max="9756" width="3.33203125" style="550" customWidth="1"/>
    <col min="9757" max="9757" width="0" style="550" hidden="1" customWidth="1"/>
    <col min="9758" max="9758" width="3" style="550" customWidth="1"/>
    <col min="9759" max="9759" width="4" style="550" customWidth="1"/>
    <col min="9760" max="9760" width="8.5546875" style="550" customWidth="1"/>
    <col min="9761" max="9985" width="8.88671875" style="550"/>
    <col min="9986" max="9986" width="3.5546875" style="550" customWidth="1"/>
    <col min="9987" max="9987" width="5.88671875" style="550" customWidth="1"/>
    <col min="9988" max="9988" width="4.44140625" style="550" customWidth="1"/>
    <col min="9989" max="9989" width="4.5546875" style="550" customWidth="1"/>
    <col min="9990" max="9990" width="2.6640625" style="550" customWidth="1"/>
    <col min="9991" max="9991" width="4" style="550" customWidth="1"/>
    <col min="9992" max="9992" width="4.88671875" style="550" customWidth="1"/>
    <col min="9993" max="9993" width="4.109375" style="550" customWidth="1"/>
    <col min="9994" max="9994" width="4.88671875" style="550" customWidth="1"/>
    <col min="9995" max="9995" width="4.5546875" style="550" customWidth="1"/>
    <col min="9996" max="9996" width="6" style="550" customWidth="1"/>
    <col min="9997" max="9997" width="5.5546875" style="550" customWidth="1"/>
    <col min="9998" max="9998" width="0.33203125" style="550" customWidth="1"/>
    <col min="9999" max="10001" width="0" style="550" hidden="1" customWidth="1"/>
    <col min="10002" max="10002" width="5.5546875" style="550" customWidth="1"/>
    <col min="10003" max="10003" width="4.109375" style="550" customWidth="1"/>
    <col min="10004" max="10004" width="3.6640625" style="550" customWidth="1"/>
    <col min="10005" max="10005" width="3.88671875" style="550" customWidth="1"/>
    <col min="10006" max="10006" width="0.44140625" style="550" customWidth="1"/>
    <col min="10007" max="10007" width="4.33203125" style="550" customWidth="1"/>
    <col min="10008" max="10008" width="5" style="550" customWidth="1"/>
    <col min="10009" max="10010" width="3.88671875" style="550" customWidth="1"/>
    <col min="10011" max="10011" width="5.33203125" style="550" customWidth="1"/>
    <col min="10012" max="10012" width="3.33203125" style="550" customWidth="1"/>
    <col min="10013" max="10013" width="0" style="550" hidden="1" customWidth="1"/>
    <col min="10014" max="10014" width="3" style="550" customWidth="1"/>
    <col min="10015" max="10015" width="4" style="550" customWidth="1"/>
    <col min="10016" max="10016" width="8.5546875" style="550" customWidth="1"/>
    <col min="10017" max="10241" width="8.88671875" style="550"/>
    <col min="10242" max="10242" width="3.5546875" style="550" customWidth="1"/>
    <col min="10243" max="10243" width="5.88671875" style="550" customWidth="1"/>
    <col min="10244" max="10244" width="4.44140625" style="550" customWidth="1"/>
    <col min="10245" max="10245" width="4.5546875" style="550" customWidth="1"/>
    <col min="10246" max="10246" width="2.6640625" style="550" customWidth="1"/>
    <col min="10247" max="10247" width="4" style="550" customWidth="1"/>
    <col min="10248" max="10248" width="4.88671875" style="550" customWidth="1"/>
    <col min="10249" max="10249" width="4.109375" style="550" customWidth="1"/>
    <col min="10250" max="10250" width="4.88671875" style="550" customWidth="1"/>
    <col min="10251" max="10251" width="4.5546875" style="550" customWidth="1"/>
    <col min="10252" max="10252" width="6" style="550" customWidth="1"/>
    <col min="10253" max="10253" width="5.5546875" style="550" customWidth="1"/>
    <col min="10254" max="10254" width="0.33203125" style="550" customWidth="1"/>
    <col min="10255" max="10257" width="0" style="550" hidden="1" customWidth="1"/>
    <col min="10258" max="10258" width="5.5546875" style="550" customWidth="1"/>
    <col min="10259" max="10259" width="4.109375" style="550" customWidth="1"/>
    <col min="10260" max="10260" width="3.6640625" style="550" customWidth="1"/>
    <col min="10261" max="10261" width="3.88671875" style="550" customWidth="1"/>
    <col min="10262" max="10262" width="0.44140625" style="550" customWidth="1"/>
    <col min="10263" max="10263" width="4.33203125" style="550" customWidth="1"/>
    <col min="10264" max="10264" width="5" style="550" customWidth="1"/>
    <col min="10265" max="10266" width="3.88671875" style="550" customWidth="1"/>
    <col min="10267" max="10267" width="5.33203125" style="550" customWidth="1"/>
    <col min="10268" max="10268" width="3.33203125" style="550" customWidth="1"/>
    <col min="10269" max="10269" width="0" style="550" hidden="1" customWidth="1"/>
    <col min="10270" max="10270" width="3" style="550" customWidth="1"/>
    <col min="10271" max="10271" width="4" style="550" customWidth="1"/>
    <col min="10272" max="10272" width="8.5546875" style="550" customWidth="1"/>
    <col min="10273" max="10497" width="8.88671875" style="550"/>
    <col min="10498" max="10498" width="3.5546875" style="550" customWidth="1"/>
    <col min="10499" max="10499" width="5.88671875" style="550" customWidth="1"/>
    <col min="10500" max="10500" width="4.44140625" style="550" customWidth="1"/>
    <col min="10501" max="10501" width="4.5546875" style="550" customWidth="1"/>
    <col min="10502" max="10502" width="2.6640625" style="550" customWidth="1"/>
    <col min="10503" max="10503" width="4" style="550" customWidth="1"/>
    <col min="10504" max="10504" width="4.88671875" style="550" customWidth="1"/>
    <col min="10505" max="10505" width="4.109375" style="550" customWidth="1"/>
    <col min="10506" max="10506" width="4.88671875" style="550" customWidth="1"/>
    <col min="10507" max="10507" width="4.5546875" style="550" customWidth="1"/>
    <col min="10508" max="10508" width="6" style="550" customWidth="1"/>
    <col min="10509" max="10509" width="5.5546875" style="550" customWidth="1"/>
    <col min="10510" max="10510" width="0.33203125" style="550" customWidth="1"/>
    <col min="10511" max="10513" width="0" style="550" hidden="1" customWidth="1"/>
    <col min="10514" max="10514" width="5.5546875" style="550" customWidth="1"/>
    <col min="10515" max="10515" width="4.109375" style="550" customWidth="1"/>
    <col min="10516" max="10516" width="3.6640625" style="550" customWidth="1"/>
    <col min="10517" max="10517" width="3.88671875" style="550" customWidth="1"/>
    <col min="10518" max="10518" width="0.44140625" style="550" customWidth="1"/>
    <col min="10519" max="10519" width="4.33203125" style="550" customWidth="1"/>
    <col min="10520" max="10520" width="5" style="550" customWidth="1"/>
    <col min="10521" max="10522" width="3.88671875" style="550" customWidth="1"/>
    <col min="10523" max="10523" width="5.33203125" style="550" customWidth="1"/>
    <col min="10524" max="10524" width="3.33203125" style="550" customWidth="1"/>
    <col min="10525" max="10525" width="0" style="550" hidden="1" customWidth="1"/>
    <col min="10526" max="10526" width="3" style="550" customWidth="1"/>
    <col min="10527" max="10527" width="4" style="550" customWidth="1"/>
    <col min="10528" max="10528" width="8.5546875" style="550" customWidth="1"/>
    <col min="10529" max="10753" width="8.88671875" style="550"/>
    <col min="10754" max="10754" width="3.5546875" style="550" customWidth="1"/>
    <col min="10755" max="10755" width="5.88671875" style="550" customWidth="1"/>
    <col min="10756" max="10756" width="4.44140625" style="550" customWidth="1"/>
    <col min="10757" max="10757" width="4.5546875" style="550" customWidth="1"/>
    <col min="10758" max="10758" width="2.6640625" style="550" customWidth="1"/>
    <col min="10759" max="10759" width="4" style="550" customWidth="1"/>
    <col min="10760" max="10760" width="4.88671875" style="550" customWidth="1"/>
    <col min="10761" max="10761" width="4.109375" style="550" customWidth="1"/>
    <col min="10762" max="10762" width="4.88671875" style="550" customWidth="1"/>
    <col min="10763" max="10763" width="4.5546875" style="550" customWidth="1"/>
    <col min="10764" max="10764" width="6" style="550" customWidth="1"/>
    <col min="10765" max="10765" width="5.5546875" style="550" customWidth="1"/>
    <col min="10766" max="10766" width="0.33203125" style="550" customWidth="1"/>
    <col min="10767" max="10769" width="0" style="550" hidden="1" customWidth="1"/>
    <col min="10770" max="10770" width="5.5546875" style="550" customWidth="1"/>
    <col min="10771" max="10771" width="4.109375" style="550" customWidth="1"/>
    <col min="10772" max="10772" width="3.6640625" style="550" customWidth="1"/>
    <col min="10773" max="10773" width="3.88671875" style="550" customWidth="1"/>
    <col min="10774" max="10774" width="0.44140625" style="550" customWidth="1"/>
    <col min="10775" max="10775" width="4.33203125" style="550" customWidth="1"/>
    <col min="10776" max="10776" width="5" style="550" customWidth="1"/>
    <col min="10777" max="10778" width="3.88671875" style="550" customWidth="1"/>
    <col min="10779" max="10779" width="5.33203125" style="550" customWidth="1"/>
    <col min="10780" max="10780" width="3.33203125" style="550" customWidth="1"/>
    <col min="10781" max="10781" width="0" style="550" hidden="1" customWidth="1"/>
    <col min="10782" max="10782" width="3" style="550" customWidth="1"/>
    <col min="10783" max="10783" width="4" style="550" customWidth="1"/>
    <col min="10784" max="10784" width="8.5546875" style="550" customWidth="1"/>
    <col min="10785" max="11009" width="8.88671875" style="550"/>
    <col min="11010" max="11010" width="3.5546875" style="550" customWidth="1"/>
    <col min="11011" max="11011" width="5.88671875" style="550" customWidth="1"/>
    <col min="11012" max="11012" width="4.44140625" style="550" customWidth="1"/>
    <col min="11013" max="11013" width="4.5546875" style="550" customWidth="1"/>
    <col min="11014" max="11014" width="2.6640625" style="550" customWidth="1"/>
    <col min="11015" max="11015" width="4" style="550" customWidth="1"/>
    <col min="11016" max="11016" width="4.88671875" style="550" customWidth="1"/>
    <col min="11017" max="11017" width="4.109375" style="550" customWidth="1"/>
    <col min="11018" max="11018" width="4.88671875" style="550" customWidth="1"/>
    <col min="11019" max="11019" width="4.5546875" style="550" customWidth="1"/>
    <col min="11020" max="11020" width="6" style="550" customWidth="1"/>
    <col min="11021" max="11021" width="5.5546875" style="550" customWidth="1"/>
    <col min="11022" max="11022" width="0.33203125" style="550" customWidth="1"/>
    <col min="11023" max="11025" width="0" style="550" hidden="1" customWidth="1"/>
    <col min="11026" max="11026" width="5.5546875" style="550" customWidth="1"/>
    <col min="11027" max="11027" width="4.109375" style="550" customWidth="1"/>
    <col min="11028" max="11028" width="3.6640625" style="550" customWidth="1"/>
    <col min="11029" max="11029" width="3.88671875" style="550" customWidth="1"/>
    <col min="11030" max="11030" width="0.44140625" style="550" customWidth="1"/>
    <col min="11031" max="11031" width="4.33203125" style="550" customWidth="1"/>
    <col min="11032" max="11032" width="5" style="550" customWidth="1"/>
    <col min="11033" max="11034" width="3.88671875" style="550" customWidth="1"/>
    <col min="11035" max="11035" width="5.33203125" style="550" customWidth="1"/>
    <col min="11036" max="11036" width="3.33203125" style="550" customWidth="1"/>
    <col min="11037" max="11037" width="0" style="550" hidden="1" customWidth="1"/>
    <col min="11038" max="11038" width="3" style="550" customWidth="1"/>
    <col min="11039" max="11039" width="4" style="550" customWidth="1"/>
    <col min="11040" max="11040" width="8.5546875" style="550" customWidth="1"/>
    <col min="11041" max="11265" width="8.88671875" style="550"/>
    <col min="11266" max="11266" width="3.5546875" style="550" customWidth="1"/>
    <col min="11267" max="11267" width="5.88671875" style="550" customWidth="1"/>
    <col min="11268" max="11268" width="4.44140625" style="550" customWidth="1"/>
    <col min="11269" max="11269" width="4.5546875" style="550" customWidth="1"/>
    <col min="11270" max="11270" width="2.6640625" style="550" customWidth="1"/>
    <col min="11271" max="11271" width="4" style="550" customWidth="1"/>
    <col min="11272" max="11272" width="4.88671875" style="550" customWidth="1"/>
    <col min="11273" max="11273" width="4.109375" style="550" customWidth="1"/>
    <col min="11274" max="11274" width="4.88671875" style="550" customWidth="1"/>
    <col min="11275" max="11275" width="4.5546875" style="550" customWidth="1"/>
    <col min="11276" max="11276" width="6" style="550" customWidth="1"/>
    <col min="11277" max="11277" width="5.5546875" style="550" customWidth="1"/>
    <col min="11278" max="11278" width="0.33203125" style="550" customWidth="1"/>
    <col min="11279" max="11281" width="0" style="550" hidden="1" customWidth="1"/>
    <col min="11282" max="11282" width="5.5546875" style="550" customWidth="1"/>
    <col min="11283" max="11283" width="4.109375" style="550" customWidth="1"/>
    <col min="11284" max="11284" width="3.6640625" style="550" customWidth="1"/>
    <col min="11285" max="11285" width="3.88671875" style="550" customWidth="1"/>
    <col min="11286" max="11286" width="0.44140625" style="550" customWidth="1"/>
    <col min="11287" max="11287" width="4.33203125" style="550" customWidth="1"/>
    <col min="11288" max="11288" width="5" style="550" customWidth="1"/>
    <col min="11289" max="11290" width="3.88671875" style="550" customWidth="1"/>
    <col min="11291" max="11291" width="5.33203125" style="550" customWidth="1"/>
    <col min="11292" max="11292" width="3.33203125" style="550" customWidth="1"/>
    <col min="11293" max="11293" width="0" style="550" hidden="1" customWidth="1"/>
    <col min="11294" max="11294" width="3" style="550" customWidth="1"/>
    <col min="11295" max="11295" width="4" style="550" customWidth="1"/>
    <col min="11296" max="11296" width="8.5546875" style="550" customWidth="1"/>
    <col min="11297" max="11521" width="8.88671875" style="550"/>
    <col min="11522" max="11522" width="3.5546875" style="550" customWidth="1"/>
    <col min="11523" max="11523" width="5.88671875" style="550" customWidth="1"/>
    <col min="11524" max="11524" width="4.44140625" style="550" customWidth="1"/>
    <col min="11525" max="11525" width="4.5546875" style="550" customWidth="1"/>
    <col min="11526" max="11526" width="2.6640625" style="550" customWidth="1"/>
    <col min="11527" max="11527" width="4" style="550" customWidth="1"/>
    <col min="11528" max="11528" width="4.88671875" style="550" customWidth="1"/>
    <col min="11529" max="11529" width="4.109375" style="550" customWidth="1"/>
    <col min="11530" max="11530" width="4.88671875" style="550" customWidth="1"/>
    <col min="11531" max="11531" width="4.5546875" style="550" customWidth="1"/>
    <col min="11532" max="11532" width="6" style="550" customWidth="1"/>
    <col min="11533" max="11533" width="5.5546875" style="550" customWidth="1"/>
    <col min="11534" max="11534" width="0.33203125" style="550" customWidth="1"/>
    <col min="11535" max="11537" width="0" style="550" hidden="1" customWidth="1"/>
    <col min="11538" max="11538" width="5.5546875" style="550" customWidth="1"/>
    <col min="11539" max="11539" width="4.109375" style="550" customWidth="1"/>
    <col min="11540" max="11540" width="3.6640625" style="550" customWidth="1"/>
    <col min="11541" max="11541" width="3.88671875" style="550" customWidth="1"/>
    <col min="11542" max="11542" width="0.44140625" style="550" customWidth="1"/>
    <col min="11543" max="11543" width="4.33203125" style="550" customWidth="1"/>
    <col min="11544" max="11544" width="5" style="550" customWidth="1"/>
    <col min="11545" max="11546" width="3.88671875" style="550" customWidth="1"/>
    <col min="11547" max="11547" width="5.33203125" style="550" customWidth="1"/>
    <col min="11548" max="11548" width="3.33203125" style="550" customWidth="1"/>
    <col min="11549" max="11549" width="0" style="550" hidden="1" customWidth="1"/>
    <col min="11550" max="11550" width="3" style="550" customWidth="1"/>
    <col min="11551" max="11551" width="4" style="550" customWidth="1"/>
    <col min="11552" max="11552" width="8.5546875" style="550" customWidth="1"/>
    <col min="11553" max="11777" width="8.88671875" style="550"/>
    <col min="11778" max="11778" width="3.5546875" style="550" customWidth="1"/>
    <col min="11779" max="11779" width="5.88671875" style="550" customWidth="1"/>
    <col min="11780" max="11780" width="4.44140625" style="550" customWidth="1"/>
    <col min="11781" max="11781" width="4.5546875" style="550" customWidth="1"/>
    <col min="11782" max="11782" width="2.6640625" style="550" customWidth="1"/>
    <col min="11783" max="11783" width="4" style="550" customWidth="1"/>
    <col min="11784" max="11784" width="4.88671875" style="550" customWidth="1"/>
    <col min="11785" max="11785" width="4.109375" style="550" customWidth="1"/>
    <col min="11786" max="11786" width="4.88671875" style="550" customWidth="1"/>
    <col min="11787" max="11787" width="4.5546875" style="550" customWidth="1"/>
    <col min="11788" max="11788" width="6" style="550" customWidth="1"/>
    <col min="11789" max="11789" width="5.5546875" style="550" customWidth="1"/>
    <col min="11790" max="11790" width="0.33203125" style="550" customWidth="1"/>
    <col min="11791" max="11793" width="0" style="550" hidden="1" customWidth="1"/>
    <col min="11794" max="11794" width="5.5546875" style="550" customWidth="1"/>
    <col min="11795" max="11795" width="4.109375" style="550" customWidth="1"/>
    <col min="11796" max="11796" width="3.6640625" style="550" customWidth="1"/>
    <col min="11797" max="11797" width="3.88671875" style="550" customWidth="1"/>
    <col min="11798" max="11798" width="0.44140625" style="550" customWidth="1"/>
    <col min="11799" max="11799" width="4.33203125" style="550" customWidth="1"/>
    <col min="11800" max="11800" width="5" style="550" customWidth="1"/>
    <col min="11801" max="11802" width="3.88671875" style="550" customWidth="1"/>
    <col min="11803" max="11803" width="5.33203125" style="550" customWidth="1"/>
    <col min="11804" max="11804" width="3.33203125" style="550" customWidth="1"/>
    <col min="11805" max="11805" width="0" style="550" hidden="1" customWidth="1"/>
    <col min="11806" max="11806" width="3" style="550" customWidth="1"/>
    <col min="11807" max="11807" width="4" style="550" customWidth="1"/>
    <col min="11808" max="11808" width="8.5546875" style="550" customWidth="1"/>
    <col min="11809" max="12033" width="8.88671875" style="550"/>
    <col min="12034" max="12034" width="3.5546875" style="550" customWidth="1"/>
    <col min="12035" max="12035" width="5.88671875" style="550" customWidth="1"/>
    <col min="12036" max="12036" width="4.44140625" style="550" customWidth="1"/>
    <col min="12037" max="12037" width="4.5546875" style="550" customWidth="1"/>
    <col min="12038" max="12038" width="2.6640625" style="550" customWidth="1"/>
    <col min="12039" max="12039" width="4" style="550" customWidth="1"/>
    <col min="12040" max="12040" width="4.88671875" style="550" customWidth="1"/>
    <col min="12041" max="12041" width="4.109375" style="550" customWidth="1"/>
    <col min="12042" max="12042" width="4.88671875" style="550" customWidth="1"/>
    <col min="12043" max="12043" width="4.5546875" style="550" customWidth="1"/>
    <col min="12044" max="12044" width="6" style="550" customWidth="1"/>
    <col min="12045" max="12045" width="5.5546875" style="550" customWidth="1"/>
    <col min="12046" max="12046" width="0.33203125" style="550" customWidth="1"/>
    <col min="12047" max="12049" width="0" style="550" hidden="1" customWidth="1"/>
    <col min="12050" max="12050" width="5.5546875" style="550" customWidth="1"/>
    <col min="12051" max="12051" width="4.109375" style="550" customWidth="1"/>
    <col min="12052" max="12052" width="3.6640625" style="550" customWidth="1"/>
    <col min="12053" max="12053" width="3.88671875" style="550" customWidth="1"/>
    <col min="12054" max="12054" width="0.44140625" style="550" customWidth="1"/>
    <col min="12055" max="12055" width="4.33203125" style="550" customWidth="1"/>
    <col min="12056" max="12056" width="5" style="550" customWidth="1"/>
    <col min="12057" max="12058" width="3.88671875" style="550" customWidth="1"/>
    <col min="12059" max="12059" width="5.33203125" style="550" customWidth="1"/>
    <col min="12060" max="12060" width="3.33203125" style="550" customWidth="1"/>
    <col min="12061" max="12061" width="0" style="550" hidden="1" customWidth="1"/>
    <col min="12062" max="12062" width="3" style="550" customWidth="1"/>
    <col min="12063" max="12063" width="4" style="550" customWidth="1"/>
    <col min="12064" max="12064" width="8.5546875" style="550" customWidth="1"/>
    <col min="12065" max="12289" width="8.88671875" style="550"/>
    <col min="12290" max="12290" width="3.5546875" style="550" customWidth="1"/>
    <col min="12291" max="12291" width="5.88671875" style="550" customWidth="1"/>
    <col min="12292" max="12292" width="4.44140625" style="550" customWidth="1"/>
    <col min="12293" max="12293" width="4.5546875" style="550" customWidth="1"/>
    <col min="12294" max="12294" width="2.6640625" style="550" customWidth="1"/>
    <col min="12295" max="12295" width="4" style="550" customWidth="1"/>
    <col min="12296" max="12296" width="4.88671875" style="550" customWidth="1"/>
    <col min="12297" max="12297" width="4.109375" style="550" customWidth="1"/>
    <col min="12298" max="12298" width="4.88671875" style="550" customWidth="1"/>
    <col min="12299" max="12299" width="4.5546875" style="550" customWidth="1"/>
    <col min="12300" max="12300" width="6" style="550" customWidth="1"/>
    <col min="12301" max="12301" width="5.5546875" style="550" customWidth="1"/>
    <col min="12302" max="12302" width="0.33203125" style="550" customWidth="1"/>
    <col min="12303" max="12305" width="0" style="550" hidden="1" customWidth="1"/>
    <col min="12306" max="12306" width="5.5546875" style="550" customWidth="1"/>
    <col min="12307" max="12307" width="4.109375" style="550" customWidth="1"/>
    <col min="12308" max="12308" width="3.6640625" style="550" customWidth="1"/>
    <col min="12309" max="12309" width="3.88671875" style="550" customWidth="1"/>
    <col min="12310" max="12310" width="0.44140625" style="550" customWidth="1"/>
    <col min="12311" max="12311" width="4.33203125" style="550" customWidth="1"/>
    <col min="12312" max="12312" width="5" style="550" customWidth="1"/>
    <col min="12313" max="12314" width="3.88671875" style="550" customWidth="1"/>
    <col min="12315" max="12315" width="5.33203125" style="550" customWidth="1"/>
    <col min="12316" max="12316" width="3.33203125" style="550" customWidth="1"/>
    <col min="12317" max="12317" width="0" style="550" hidden="1" customWidth="1"/>
    <col min="12318" max="12318" width="3" style="550" customWidth="1"/>
    <col min="12319" max="12319" width="4" style="550" customWidth="1"/>
    <col min="12320" max="12320" width="8.5546875" style="550" customWidth="1"/>
    <col min="12321" max="12545" width="8.88671875" style="550"/>
    <col min="12546" max="12546" width="3.5546875" style="550" customWidth="1"/>
    <col min="12547" max="12547" width="5.88671875" style="550" customWidth="1"/>
    <col min="12548" max="12548" width="4.44140625" style="550" customWidth="1"/>
    <col min="12549" max="12549" width="4.5546875" style="550" customWidth="1"/>
    <col min="12550" max="12550" width="2.6640625" style="550" customWidth="1"/>
    <col min="12551" max="12551" width="4" style="550" customWidth="1"/>
    <col min="12552" max="12552" width="4.88671875" style="550" customWidth="1"/>
    <col min="12553" max="12553" width="4.109375" style="550" customWidth="1"/>
    <col min="12554" max="12554" width="4.88671875" style="550" customWidth="1"/>
    <col min="12555" max="12555" width="4.5546875" style="550" customWidth="1"/>
    <col min="12556" max="12556" width="6" style="550" customWidth="1"/>
    <col min="12557" max="12557" width="5.5546875" style="550" customWidth="1"/>
    <col min="12558" max="12558" width="0.33203125" style="550" customWidth="1"/>
    <col min="12559" max="12561" width="0" style="550" hidden="1" customWidth="1"/>
    <col min="12562" max="12562" width="5.5546875" style="550" customWidth="1"/>
    <col min="12563" max="12563" width="4.109375" style="550" customWidth="1"/>
    <col min="12564" max="12564" width="3.6640625" style="550" customWidth="1"/>
    <col min="12565" max="12565" width="3.88671875" style="550" customWidth="1"/>
    <col min="12566" max="12566" width="0.44140625" style="550" customWidth="1"/>
    <col min="12567" max="12567" width="4.33203125" style="550" customWidth="1"/>
    <col min="12568" max="12568" width="5" style="550" customWidth="1"/>
    <col min="12569" max="12570" width="3.88671875" style="550" customWidth="1"/>
    <col min="12571" max="12571" width="5.33203125" style="550" customWidth="1"/>
    <col min="12572" max="12572" width="3.33203125" style="550" customWidth="1"/>
    <col min="12573" max="12573" width="0" style="550" hidden="1" customWidth="1"/>
    <col min="12574" max="12574" width="3" style="550" customWidth="1"/>
    <col min="12575" max="12575" width="4" style="550" customWidth="1"/>
    <col min="12576" max="12576" width="8.5546875" style="550" customWidth="1"/>
    <col min="12577" max="12801" width="8.88671875" style="550"/>
    <col min="12802" max="12802" width="3.5546875" style="550" customWidth="1"/>
    <col min="12803" max="12803" width="5.88671875" style="550" customWidth="1"/>
    <col min="12804" max="12804" width="4.44140625" style="550" customWidth="1"/>
    <col min="12805" max="12805" width="4.5546875" style="550" customWidth="1"/>
    <col min="12806" max="12806" width="2.6640625" style="550" customWidth="1"/>
    <col min="12807" max="12807" width="4" style="550" customWidth="1"/>
    <col min="12808" max="12808" width="4.88671875" style="550" customWidth="1"/>
    <col min="12809" max="12809" width="4.109375" style="550" customWidth="1"/>
    <col min="12810" max="12810" width="4.88671875" style="550" customWidth="1"/>
    <col min="12811" max="12811" width="4.5546875" style="550" customWidth="1"/>
    <col min="12812" max="12812" width="6" style="550" customWidth="1"/>
    <col min="12813" max="12813" width="5.5546875" style="550" customWidth="1"/>
    <col min="12814" max="12814" width="0.33203125" style="550" customWidth="1"/>
    <col min="12815" max="12817" width="0" style="550" hidden="1" customWidth="1"/>
    <col min="12818" max="12818" width="5.5546875" style="550" customWidth="1"/>
    <col min="12819" max="12819" width="4.109375" style="550" customWidth="1"/>
    <col min="12820" max="12820" width="3.6640625" style="550" customWidth="1"/>
    <col min="12821" max="12821" width="3.88671875" style="550" customWidth="1"/>
    <col min="12822" max="12822" width="0.44140625" style="550" customWidth="1"/>
    <col min="12823" max="12823" width="4.33203125" style="550" customWidth="1"/>
    <col min="12824" max="12824" width="5" style="550" customWidth="1"/>
    <col min="12825" max="12826" width="3.88671875" style="550" customWidth="1"/>
    <col min="12827" max="12827" width="5.33203125" style="550" customWidth="1"/>
    <col min="12828" max="12828" width="3.33203125" style="550" customWidth="1"/>
    <col min="12829" max="12829" width="0" style="550" hidden="1" customWidth="1"/>
    <col min="12830" max="12830" width="3" style="550" customWidth="1"/>
    <col min="12831" max="12831" width="4" style="550" customWidth="1"/>
    <col min="12832" max="12832" width="8.5546875" style="550" customWidth="1"/>
    <col min="12833" max="13057" width="8.88671875" style="550"/>
    <col min="13058" max="13058" width="3.5546875" style="550" customWidth="1"/>
    <col min="13059" max="13059" width="5.88671875" style="550" customWidth="1"/>
    <col min="13060" max="13060" width="4.44140625" style="550" customWidth="1"/>
    <col min="13061" max="13061" width="4.5546875" style="550" customWidth="1"/>
    <col min="13062" max="13062" width="2.6640625" style="550" customWidth="1"/>
    <col min="13063" max="13063" width="4" style="550" customWidth="1"/>
    <col min="13064" max="13064" width="4.88671875" style="550" customWidth="1"/>
    <col min="13065" max="13065" width="4.109375" style="550" customWidth="1"/>
    <col min="13066" max="13066" width="4.88671875" style="550" customWidth="1"/>
    <col min="13067" max="13067" width="4.5546875" style="550" customWidth="1"/>
    <col min="13068" max="13068" width="6" style="550" customWidth="1"/>
    <col min="13069" max="13069" width="5.5546875" style="550" customWidth="1"/>
    <col min="13070" max="13070" width="0.33203125" style="550" customWidth="1"/>
    <col min="13071" max="13073" width="0" style="550" hidden="1" customWidth="1"/>
    <col min="13074" max="13074" width="5.5546875" style="550" customWidth="1"/>
    <col min="13075" max="13075" width="4.109375" style="550" customWidth="1"/>
    <col min="13076" max="13076" width="3.6640625" style="550" customWidth="1"/>
    <col min="13077" max="13077" width="3.88671875" style="550" customWidth="1"/>
    <col min="13078" max="13078" width="0.44140625" style="550" customWidth="1"/>
    <col min="13079" max="13079" width="4.33203125" style="550" customWidth="1"/>
    <col min="13080" max="13080" width="5" style="550" customWidth="1"/>
    <col min="13081" max="13082" width="3.88671875" style="550" customWidth="1"/>
    <col min="13083" max="13083" width="5.33203125" style="550" customWidth="1"/>
    <col min="13084" max="13084" width="3.33203125" style="550" customWidth="1"/>
    <col min="13085" max="13085" width="0" style="550" hidden="1" customWidth="1"/>
    <col min="13086" max="13086" width="3" style="550" customWidth="1"/>
    <col min="13087" max="13087" width="4" style="550" customWidth="1"/>
    <col min="13088" max="13088" width="8.5546875" style="550" customWidth="1"/>
    <col min="13089" max="13313" width="8.88671875" style="550"/>
    <col min="13314" max="13314" width="3.5546875" style="550" customWidth="1"/>
    <col min="13315" max="13315" width="5.88671875" style="550" customWidth="1"/>
    <col min="13316" max="13316" width="4.44140625" style="550" customWidth="1"/>
    <col min="13317" max="13317" width="4.5546875" style="550" customWidth="1"/>
    <col min="13318" max="13318" width="2.6640625" style="550" customWidth="1"/>
    <col min="13319" max="13319" width="4" style="550" customWidth="1"/>
    <col min="13320" max="13320" width="4.88671875" style="550" customWidth="1"/>
    <col min="13321" max="13321" width="4.109375" style="550" customWidth="1"/>
    <col min="13322" max="13322" width="4.88671875" style="550" customWidth="1"/>
    <col min="13323" max="13323" width="4.5546875" style="550" customWidth="1"/>
    <col min="13324" max="13324" width="6" style="550" customWidth="1"/>
    <col min="13325" max="13325" width="5.5546875" style="550" customWidth="1"/>
    <col min="13326" max="13326" width="0.33203125" style="550" customWidth="1"/>
    <col min="13327" max="13329" width="0" style="550" hidden="1" customWidth="1"/>
    <col min="13330" max="13330" width="5.5546875" style="550" customWidth="1"/>
    <col min="13331" max="13331" width="4.109375" style="550" customWidth="1"/>
    <col min="13332" max="13332" width="3.6640625" style="550" customWidth="1"/>
    <col min="13333" max="13333" width="3.88671875" style="550" customWidth="1"/>
    <col min="13334" max="13334" width="0.44140625" style="550" customWidth="1"/>
    <col min="13335" max="13335" width="4.33203125" style="550" customWidth="1"/>
    <col min="13336" max="13336" width="5" style="550" customWidth="1"/>
    <col min="13337" max="13338" width="3.88671875" style="550" customWidth="1"/>
    <col min="13339" max="13339" width="5.33203125" style="550" customWidth="1"/>
    <col min="13340" max="13340" width="3.33203125" style="550" customWidth="1"/>
    <col min="13341" max="13341" width="0" style="550" hidden="1" customWidth="1"/>
    <col min="13342" max="13342" width="3" style="550" customWidth="1"/>
    <col min="13343" max="13343" width="4" style="550" customWidth="1"/>
    <col min="13344" max="13344" width="8.5546875" style="550" customWidth="1"/>
    <col min="13345" max="13569" width="8.88671875" style="550"/>
    <col min="13570" max="13570" width="3.5546875" style="550" customWidth="1"/>
    <col min="13571" max="13571" width="5.88671875" style="550" customWidth="1"/>
    <col min="13572" max="13572" width="4.44140625" style="550" customWidth="1"/>
    <col min="13573" max="13573" width="4.5546875" style="550" customWidth="1"/>
    <col min="13574" max="13574" width="2.6640625" style="550" customWidth="1"/>
    <col min="13575" max="13575" width="4" style="550" customWidth="1"/>
    <col min="13576" max="13576" width="4.88671875" style="550" customWidth="1"/>
    <col min="13577" max="13577" width="4.109375" style="550" customWidth="1"/>
    <col min="13578" max="13578" width="4.88671875" style="550" customWidth="1"/>
    <col min="13579" max="13579" width="4.5546875" style="550" customWidth="1"/>
    <col min="13580" max="13580" width="6" style="550" customWidth="1"/>
    <col min="13581" max="13581" width="5.5546875" style="550" customWidth="1"/>
    <col min="13582" max="13582" width="0.33203125" style="550" customWidth="1"/>
    <col min="13583" max="13585" width="0" style="550" hidden="1" customWidth="1"/>
    <col min="13586" max="13586" width="5.5546875" style="550" customWidth="1"/>
    <col min="13587" max="13587" width="4.109375" style="550" customWidth="1"/>
    <col min="13588" max="13588" width="3.6640625" style="550" customWidth="1"/>
    <col min="13589" max="13589" width="3.88671875" style="550" customWidth="1"/>
    <col min="13590" max="13590" width="0.44140625" style="550" customWidth="1"/>
    <col min="13591" max="13591" width="4.33203125" style="550" customWidth="1"/>
    <col min="13592" max="13592" width="5" style="550" customWidth="1"/>
    <col min="13593" max="13594" width="3.88671875" style="550" customWidth="1"/>
    <col min="13595" max="13595" width="5.33203125" style="550" customWidth="1"/>
    <col min="13596" max="13596" width="3.33203125" style="550" customWidth="1"/>
    <col min="13597" max="13597" width="0" style="550" hidden="1" customWidth="1"/>
    <col min="13598" max="13598" width="3" style="550" customWidth="1"/>
    <col min="13599" max="13599" width="4" style="550" customWidth="1"/>
    <col min="13600" max="13600" width="8.5546875" style="550" customWidth="1"/>
    <col min="13601" max="13825" width="8.88671875" style="550"/>
    <col min="13826" max="13826" width="3.5546875" style="550" customWidth="1"/>
    <col min="13827" max="13827" width="5.88671875" style="550" customWidth="1"/>
    <col min="13828" max="13828" width="4.44140625" style="550" customWidth="1"/>
    <col min="13829" max="13829" width="4.5546875" style="550" customWidth="1"/>
    <col min="13830" max="13830" width="2.6640625" style="550" customWidth="1"/>
    <col min="13831" max="13831" width="4" style="550" customWidth="1"/>
    <col min="13832" max="13832" width="4.88671875" style="550" customWidth="1"/>
    <col min="13833" max="13833" width="4.109375" style="550" customWidth="1"/>
    <col min="13834" max="13834" width="4.88671875" style="550" customWidth="1"/>
    <col min="13835" max="13835" width="4.5546875" style="550" customWidth="1"/>
    <col min="13836" max="13836" width="6" style="550" customWidth="1"/>
    <col min="13837" max="13837" width="5.5546875" style="550" customWidth="1"/>
    <col min="13838" max="13838" width="0.33203125" style="550" customWidth="1"/>
    <col min="13839" max="13841" width="0" style="550" hidden="1" customWidth="1"/>
    <col min="13842" max="13842" width="5.5546875" style="550" customWidth="1"/>
    <col min="13843" max="13843" width="4.109375" style="550" customWidth="1"/>
    <col min="13844" max="13844" width="3.6640625" style="550" customWidth="1"/>
    <col min="13845" max="13845" width="3.88671875" style="550" customWidth="1"/>
    <col min="13846" max="13846" width="0.44140625" style="550" customWidth="1"/>
    <col min="13847" max="13847" width="4.33203125" style="550" customWidth="1"/>
    <col min="13848" max="13848" width="5" style="550" customWidth="1"/>
    <col min="13849" max="13850" width="3.88671875" style="550" customWidth="1"/>
    <col min="13851" max="13851" width="5.33203125" style="550" customWidth="1"/>
    <col min="13852" max="13852" width="3.33203125" style="550" customWidth="1"/>
    <col min="13853" max="13853" width="0" style="550" hidden="1" customWidth="1"/>
    <col min="13854" max="13854" width="3" style="550" customWidth="1"/>
    <col min="13855" max="13855" width="4" style="550" customWidth="1"/>
    <col min="13856" max="13856" width="8.5546875" style="550" customWidth="1"/>
    <col min="13857" max="14081" width="8.88671875" style="550"/>
    <col min="14082" max="14082" width="3.5546875" style="550" customWidth="1"/>
    <col min="14083" max="14083" width="5.88671875" style="550" customWidth="1"/>
    <col min="14084" max="14084" width="4.44140625" style="550" customWidth="1"/>
    <col min="14085" max="14085" width="4.5546875" style="550" customWidth="1"/>
    <col min="14086" max="14086" width="2.6640625" style="550" customWidth="1"/>
    <col min="14087" max="14087" width="4" style="550" customWidth="1"/>
    <col min="14088" max="14088" width="4.88671875" style="550" customWidth="1"/>
    <col min="14089" max="14089" width="4.109375" style="550" customWidth="1"/>
    <col min="14090" max="14090" width="4.88671875" style="550" customWidth="1"/>
    <col min="14091" max="14091" width="4.5546875" style="550" customWidth="1"/>
    <col min="14092" max="14092" width="6" style="550" customWidth="1"/>
    <col min="14093" max="14093" width="5.5546875" style="550" customWidth="1"/>
    <col min="14094" max="14094" width="0.33203125" style="550" customWidth="1"/>
    <col min="14095" max="14097" width="0" style="550" hidden="1" customWidth="1"/>
    <col min="14098" max="14098" width="5.5546875" style="550" customWidth="1"/>
    <col min="14099" max="14099" width="4.109375" style="550" customWidth="1"/>
    <col min="14100" max="14100" width="3.6640625" style="550" customWidth="1"/>
    <col min="14101" max="14101" width="3.88671875" style="550" customWidth="1"/>
    <col min="14102" max="14102" width="0.44140625" style="550" customWidth="1"/>
    <col min="14103" max="14103" width="4.33203125" style="550" customWidth="1"/>
    <col min="14104" max="14104" width="5" style="550" customWidth="1"/>
    <col min="14105" max="14106" width="3.88671875" style="550" customWidth="1"/>
    <col min="14107" max="14107" width="5.33203125" style="550" customWidth="1"/>
    <col min="14108" max="14108" width="3.33203125" style="550" customWidth="1"/>
    <col min="14109" max="14109" width="0" style="550" hidden="1" customWidth="1"/>
    <col min="14110" max="14110" width="3" style="550" customWidth="1"/>
    <col min="14111" max="14111" width="4" style="550" customWidth="1"/>
    <col min="14112" max="14112" width="8.5546875" style="550" customWidth="1"/>
    <col min="14113" max="14337" width="8.88671875" style="550"/>
    <col min="14338" max="14338" width="3.5546875" style="550" customWidth="1"/>
    <col min="14339" max="14339" width="5.88671875" style="550" customWidth="1"/>
    <col min="14340" max="14340" width="4.44140625" style="550" customWidth="1"/>
    <col min="14341" max="14341" width="4.5546875" style="550" customWidth="1"/>
    <col min="14342" max="14342" width="2.6640625" style="550" customWidth="1"/>
    <col min="14343" max="14343" width="4" style="550" customWidth="1"/>
    <col min="14344" max="14344" width="4.88671875" style="550" customWidth="1"/>
    <col min="14345" max="14345" width="4.109375" style="550" customWidth="1"/>
    <col min="14346" max="14346" width="4.88671875" style="550" customWidth="1"/>
    <col min="14347" max="14347" width="4.5546875" style="550" customWidth="1"/>
    <col min="14348" max="14348" width="6" style="550" customWidth="1"/>
    <col min="14349" max="14349" width="5.5546875" style="550" customWidth="1"/>
    <col min="14350" max="14350" width="0.33203125" style="550" customWidth="1"/>
    <col min="14351" max="14353" width="0" style="550" hidden="1" customWidth="1"/>
    <col min="14354" max="14354" width="5.5546875" style="550" customWidth="1"/>
    <col min="14355" max="14355" width="4.109375" style="550" customWidth="1"/>
    <col min="14356" max="14356" width="3.6640625" style="550" customWidth="1"/>
    <col min="14357" max="14357" width="3.88671875" style="550" customWidth="1"/>
    <col min="14358" max="14358" width="0.44140625" style="550" customWidth="1"/>
    <col min="14359" max="14359" width="4.33203125" style="550" customWidth="1"/>
    <col min="14360" max="14360" width="5" style="550" customWidth="1"/>
    <col min="14361" max="14362" width="3.88671875" style="550" customWidth="1"/>
    <col min="14363" max="14363" width="5.33203125" style="550" customWidth="1"/>
    <col min="14364" max="14364" width="3.33203125" style="550" customWidth="1"/>
    <col min="14365" max="14365" width="0" style="550" hidden="1" customWidth="1"/>
    <col min="14366" max="14366" width="3" style="550" customWidth="1"/>
    <col min="14367" max="14367" width="4" style="550" customWidth="1"/>
    <col min="14368" max="14368" width="8.5546875" style="550" customWidth="1"/>
    <col min="14369" max="14593" width="8.88671875" style="550"/>
    <col min="14594" max="14594" width="3.5546875" style="550" customWidth="1"/>
    <col min="14595" max="14595" width="5.88671875" style="550" customWidth="1"/>
    <col min="14596" max="14596" width="4.44140625" style="550" customWidth="1"/>
    <col min="14597" max="14597" width="4.5546875" style="550" customWidth="1"/>
    <col min="14598" max="14598" width="2.6640625" style="550" customWidth="1"/>
    <col min="14599" max="14599" width="4" style="550" customWidth="1"/>
    <col min="14600" max="14600" width="4.88671875" style="550" customWidth="1"/>
    <col min="14601" max="14601" width="4.109375" style="550" customWidth="1"/>
    <col min="14602" max="14602" width="4.88671875" style="550" customWidth="1"/>
    <col min="14603" max="14603" width="4.5546875" style="550" customWidth="1"/>
    <col min="14604" max="14604" width="6" style="550" customWidth="1"/>
    <col min="14605" max="14605" width="5.5546875" style="550" customWidth="1"/>
    <col min="14606" max="14606" width="0.33203125" style="550" customWidth="1"/>
    <col min="14607" max="14609" width="0" style="550" hidden="1" customWidth="1"/>
    <col min="14610" max="14610" width="5.5546875" style="550" customWidth="1"/>
    <col min="14611" max="14611" width="4.109375" style="550" customWidth="1"/>
    <col min="14612" max="14612" width="3.6640625" style="550" customWidth="1"/>
    <col min="14613" max="14613" width="3.88671875" style="550" customWidth="1"/>
    <col min="14614" max="14614" width="0.44140625" style="550" customWidth="1"/>
    <col min="14615" max="14615" width="4.33203125" style="550" customWidth="1"/>
    <col min="14616" max="14616" width="5" style="550" customWidth="1"/>
    <col min="14617" max="14618" width="3.88671875" style="550" customWidth="1"/>
    <col min="14619" max="14619" width="5.33203125" style="550" customWidth="1"/>
    <col min="14620" max="14620" width="3.33203125" style="550" customWidth="1"/>
    <col min="14621" max="14621" width="0" style="550" hidden="1" customWidth="1"/>
    <col min="14622" max="14622" width="3" style="550" customWidth="1"/>
    <col min="14623" max="14623" width="4" style="550" customWidth="1"/>
    <col min="14624" max="14624" width="8.5546875" style="550" customWidth="1"/>
    <col min="14625" max="14849" width="8.88671875" style="550"/>
    <col min="14850" max="14850" width="3.5546875" style="550" customWidth="1"/>
    <col min="14851" max="14851" width="5.88671875" style="550" customWidth="1"/>
    <col min="14852" max="14852" width="4.44140625" style="550" customWidth="1"/>
    <col min="14853" max="14853" width="4.5546875" style="550" customWidth="1"/>
    <col min="14854" max="14854" width="2.6640625" style="550" customWidth="1"/>
    <col min="14855" max="14855" width="4" style="550" customWidth="1"/>
    <col min="14856" max="14856" width="4.88671875" style="550" customWidth="1"/>
    <col min="14857" max="14857" width="4.109375" style="550" customWidth="1"/>
    <col min="14858" max="14858" width="4.88671875" style="550" customWidth="1"/>
    <col min="14859" max="14859" width="4.5546875" style="550" customWidth="1"/>
    <col min="14860" max="14860" width="6" style="550" customWidth="1"/>
    <col min="14861" max="14861" width="5.5546875" style="550" customWidth="1"/>
    <col min="14862" max="14862" width="0.33203125" style="550" customWidth="1"/>
    <col min="14863" max="14865" width="0" style="550" hidden="1" customWidth="1"/>
    <col min="14866" max="14866" width="5.5546875" style="550" customWidth="1"/>
    <col min="14867" max="14867" width="4.109375" style="550" customWidth="1"/>
    <col min="14868" max="14868" width="3.6640625" style="550" customWidth="1"/>
    <col min="14869" max="14869" width="3.88671875" style="550" customWidth="1"/>
    <col min="14870" max="14870" width="0.44140625" style="550" customWidth="1"/>
    <col min="14871" max="14871" width="4.33203125" style="550" customWidth="1"/>
    <col min="14872" max="14872" width="5" style="550" customWidth="1"/>
    <col min="14873" max="14874" width="3.88671875" style="550" customWidth="1"/>
    <col min="14875" max="14875" width="5.33203125" style="550" customWidth="1"/>
    <col min="14876" max="14876" width="3.33203125" style="550" customWidth="1"/>
    <col min="14877" max="14877" width="0" style="550" hidden="1" customWidth="1"/>
    <col min="14878" max="14878" width="3" style="550" customWidth="1"/>
    <col min="14879" max="14879" width="4" style="550" customWidth="1"/>
    <col min="14880" max="14880" width="8.5546875" style="550" customWidth="1"/>
    <col min="14881" max="15105" width="8.88671875" style="550"/>
    <col min="15106" max="15106" width="3.5546875" style="550" customWidth="1"/>
    <col min="15107" max="15107" width="5.88671875" style="550" customWidth="1"/>
    <col min="15108" max="15108" width="4.44140625" style="550" customWidth="1"/>
    <col min="15109" max="15109" width="4.5546875" style="550" customWidth="1"/>
    <col min="15110" max="15110" width="2.6640625" style="550" customWidth="1"/>
    <col min="15111" max="15111" width="4" style="550" customWidth="1"/>
    <col min="15112" max="15112" width="4.88671875" style="550" customWidth="1"/>
    <col min="15113" max="15113" width="4.109375" style="550" customWidth="1"/>
    <col min="15114" max="15114" width="4.88671875" style="550" customWidth="1"/>
    <col min="15115" max="15115" width="4.5546875" style="550" customWidth="1"/>
    <col min="15116" max="15116" width="6" style="550" customWidth="1"/>
    <col min="15117" max="15117" width="5.5546875" style="550" customWidth="1"/>
    <col min="15118" max="15118" width="0.33203125" style="550" customWidth="1"/>
    <col min="15119" max="15121" width="0" style="550" hidden="1" customWidth="1"/>
    <col min="15122" max="15122" width="5.5546875" style="550" customWidth="1"/>
    <col min="15123" max="15123" width="4.109375" style="550" customWidth="1"/>
    <col min="15124" max="15124" width="3.6640625" style="550" customWidth="1"/>
    <col min="15125" max="15125" width="3.88671875" style="550" customWidth="1"/>
    <col min="15126" max="15126" width="0.44140625" style="550" customWidth="1"/>
    <col min="15127" max="15127" width="4.33203125" style="550" customWidth="1"/>
    <col min="15128" max="15128" width="5" style="550" customWidth="1"/>
    <col min="15129" max="15130" width="3.88671875" style="550" customWidth="1"/>
    <col min="15131" max="15131" width="5.33203125" style="550" customWidth="1"/>
    <col min="15132" max="15132" width="3.33203125" style="550" customWidth="1"/>
    <col min="15133" max="15133" width="0" style="550" hidden="1" customWidth="1"/>
    <col min="15134" max="15134" width="3" style="550" customWidth="1"/>
    <col min="15135" max="15135" width="4" style="550" customWidth="1"/>
    <col min="15136" max="15136" width="8.5546875" style="550" customWidth="1"/>
    <col min="15137" max="15361" width="8.88671875" style="550"/>
    <col min="15362" max="15362" width="3.5546875" style="550" customWidth="1"/>
    <col min="15363" max="15363" width="5.88671875" style="550" customWidth="1"/>
    <col min="15364" max="15364" width="4.44140625" style="550" customWidth="1"/>
    <col min="15365" max="15365" width="4.5546875" style="550" customWidth="1"/>
    <col min="15366" max="15366" width="2.6640625" style="550" customWidth="1"/>
    <col min="15367" max="15367" width="4" style="550" customWidth="1"/>
    <col min="15368" max="15368" width="4.88671875" style="550" customWidth="1"/>
    <col min="15369" max="15369" width="4.109375" style="550" customWidth="1"/>
    <col min="15370" max="15370" width="4.88671875" style="550" customWidth="1"/>
    <col min="15371" max="15371" width="4.5546875" style="550" customWidth="1"/>
    <col min="15372" max="15372" width="6" style="550" customWidth="1"/>
    <col min="15373" max="15373" width="5.5546875" style="550" customWidth="1"/>
    <col min="15374" max="15374" width="0.33203125" style="550" customWidth="1"/>
    <col min="15375" max="15377" width="0" style="550" hidden="1" customWidth="1"/>
    <col min="15378" max="15378" width="5.5546875" style="550" customWidth="1"/>
    <col min="15379" max="15379" width="4.109375" style="550" customWidth="1"/>
    <col min="15380" max="15380" width="3.6640625" style="550" customWidth="1"/>
    <col min="15381" max="15381" width="3.88671875" style="550" customWidth="1"/>
    <col min="15382" max="15382" width="0.44140625" style="550" customWidth="1"/>
    <col min="15383" max="15383" width="4.33203125" style="550" customWidth="1"/>
    <col min="15384" max="15384" width="5" style="550" customWidth="1"/>
    <col min="15385" max="15386" width="3.88671875" style="550" customWidth="1"/>
    <col min="15387" max="15387" width="5.33203125" style="550" customWidth="1"/>
    <col min="15388" max="15388" width="3.33203125" style="550" customWidth="1"/>
    <col min="15389" max="15389" width="0" style="550" hidden="1" customWidth="1"/>
    <col min="15390" max="15390" width="3" style="550" customWidth="1"/>
    <col min="15391" max="15391" width="4" style="550" customWidth="1"/>
    <col min="15392" max="15392" width="8.5546875" style="550" customWidth="1"/>
    <col min="15393" max="15617" width="8.88671875" style="550"/>
    <col min="15618" max="15618" width="3.5546875" style="550" customWidth="1"/>
    <col min="15619" max="15619" width="5.88671875" style="550" customWidth="1"/>
    <col min="15620" max="15620" width="4.44140625" style="550" customWidth="1"/>
    <col min="15621" max="15621" width="4.5546875" style="550" customWidth="1"/>
    <col min="15622" max="15622" width="2.6640625" style="550" customWidth="1"/>
    <col min="15623" max="15623" width="4" style="550" customWidth="1"/>
    <col min="15624" max="15624" width="4.88671875" style="550" customWidth="1"/>
    <col min="15625" max="15625" width="4.109375" style="550" customWidth="1"/>
    <col min="15626" max="15626" width="4.88671875" style="550" customWidth="1"/>
    <col min="15627" max="15627" width="4.5546875" style="550" customWidth="1"/>
    <col min="15628" max="15628" width="6" style="550" customWidth="1"/>
    <col min="15629" max="15629" width="5.5546875" style="550" customWidth="1"/>
    <col min="15630" max="15630" width="0.33203125" style="550" customWidth="1"/>
    <col min="15631" max="15633" width="0" style="550" hidden="1" customWidth="1"/>
    <col min="15634" max="15634" width="5.5546875" style="550" customWidth="1"/>
    <col min="15635" max="15635" width="4.109375" style="550" customWidth="1"/>
    <col min="15636" max="15636" width="3.6640625" style="550" customWidth="1"/>
    <col min="15637" max="15637" width="3.88671875" style="550" customWidth="1"/>
    <col min="15638" max="15638" width="0.44140625" style="550" customWidth="1"/>
    <col min="15639" max="15639" width="4.33203125" style="550" customWidth="1"/>
    <col min="15640" max="15640" width="5" style="550" customWidth="1"/>
    <col min="15641" max="15642" width="3.88671875" style="550" customWidth="1"/>
    <col min="15643" max="15643" width="5.33203125" style="550" customWidth="1"/>
    <col min="15644" max="15644" width="3.33203125" style="550" customWidth="1"/>
    <col min="15645" max="15645" width="0" style="550" hidden="1" customWidth="1"/>
    <col min="15646" max="15646" width="3" style="550" customWidth="1"/>
    <col min="15647" max="15647" width="4" style="550" customWidth="1"/>
    <col min="15648" max="15648" width="8.5546875" style="550" customWidth="1"/>
    <col min="15649" max="15873" width="8.88671875" style="550"/>
    <col min="15874" max="15874" width="3.5546875" style="550" customWidth="1"/>
    <col min="15875" max="15875" width="5.88671875" style="550" customWidth="1"/>
    <col min="15876" max="15876" width="4.44140625" style="550" customWidth="1"/>
    <col min="15877" max="15877" width="4.5546875" style="550" customWidth="1"/>
    <col min="15878" max="15878" width="2.6640625" style="550" customWidth="1"/>
    <col min="15879" max="15879" width="4" style="550" customWidth="1"/>
    <col min="15880" max="15880" width="4.88671875" style="550" customWidth="1"/>
    <col min="15881" max="15881" width="4.109375" style="550" customWidth="1"/>
    <col min="15882" max="15882" width="4.88671875" style="550" customWidth="1"/>
    <col min="15883" max="15883" width="4.5546875" style="550" customWidth="1"/>
    <col min="15884" max="15884" width="6" style="550" customWidth="1"/>
    <col min="15885" max="15885" width="5.5546875" style="550" customWidth="1"/>
    <col min="15886" max="15886" width="0.33203125" style="550" customWidth="1"/>
    <col min="15887" max="15889" width="0" style="550" hidden="1" customWidth="1"/>
    <col min="15890" max="15890" width="5.5546875" style="550" customWidth="1"/>
    <col min="15891" max="15891" width="4.109375" style="550" customWidth="1"/>
    <col min="15892" max="15892" width="3.6640625" style="550" customWidth="1"/>
    <col min="15893" max="15893" width="3.88671875" style="550" customWidth="1"/>
    <col min="15894" max="15894" width="0.44140625" style="550" customWidth="1"/>
    <col min="15895" max="15895" width="4.33203125" style="550" customWidth="1"/>
    <col min="15896" max="15896" width="5" style="550" customWidth="1"/>
    <col min="15897" max="15898" width="3.88671875" style="550" customWidth="1"/>
    <col min="15899" max="15899" width="5.33203125" style="550" customWidth="1"/>
    <col min="15900" max="15900" width="3.33203125" style="550" customWidth="1"/>
    <col min="15901" max="15901" width="0" style="550" hidden="1" customWidth="1"/>
    <col min="15902" max="15902" width="3" style="550" customWidth="1"/>
    <col min="15903" max="15903" width="4" style="550" customWidth="1"/>
    <col min="15904" max="15904" width="8.5546875" style="550" customWidth="1"/>
    <col min="15905" max="16129" width="8.88671875" style="550"/>
    <col min="16130" max="16130" width="3.5546875" style="550" customWidth="1"/>
    <col min="16131" max="16131" width="5.88671875" style="550" customWidth="1"/>
    <col min="16132" max="16132" width="4.44140625" style="550" customWidth="1"/>
    <col min="16133" max="16133" width="4.5546875" style="550" customWidth="1"/>
    <col min="16134" max="16134" width="2.6640625" style="550" customWidth="1"/>
    <col min="16135" max="16135" width="4" style="550" customWidth="1"/>
    <col min="16136" max="16136" width="4.88671875" style="550" customWidth="1"/>
    <col min="16137" max="16137" width="4.109375" style="550" customWidth="1"/>
    <col min="16138" max="16138" width="4.88671875" style="550" customWidth="1"/>
    <col min="16139" max="16139" width="4.5546875" style="550" customWidth="1"/>
    <col min="16140" max="16140" width="6" style="550" customWidth="1"/>
    <col min="16141" max="16141" width="5.5546875" style="550" customWidth="1"/>
    <col min="16142" max="16142" width="0.33203125" style="550" customWidth="1"/>
    <col min="16143" max="16145" width="0" style="550" hidden="1" customWidth="1"/>
    <col min="16146" max="16146" width="5.5546875" style="550" customWidth="1"/>
    <col min="16147" max="16147" width="4.109375" style="550" customWidth="1"/>
    <col min="16148" max="16148" width="3.6640625" style="550" customWidth="1"/>
    <col min="16149" max="16149" width="3.88671875" style="550" customWidth="1"/>
    <col min="16150" max="16150" width="0.44140625" style="550" customWidth="1"/>
    <col min="16151" max="16151" width="4.33203125" style="550" customWidth="1"/>
    <col min="16152" max="16152" width="5" style="550" customWidth="1"/>
    <col min="16153" max="16154" width="3.88671875" style="550" customWidth="1"/>
    <col min="16155" max="16155" width="5.33203125" style="550" customWidth="1"/>
    <col min="16156" max="16156" width="3.33203125" style="550" customWidth="1"/>
    <col min="16157" max="16157" width="0" style="550" hidden="1" customWidth="1"/>
    <col min="16158" max="16158" width="3" style="550" customWidth="1"/>
    <col min="16159" max="16159" width="4" style="550" customWidth="1"/>
    <col min="16160" max="16160" width="8.5546875" style="550" customWidth="1"/>
    <col min="16161" max="16384" width="8.88671875" style="550"/>
  </cols>
  <sheetData>
    <row r="1" spans="1:34" ht="14.4" customHeight="1" x14ac:dyDescent="0.25">
      <c r="A1" s="548"/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960" t="str">
        <f>ФОРМА!G2</f>
        <v>Санкт-Петербург</v>
      </c>
      <c r="M1" s="960"/>
      <c r="N1" s="960"/>
      <c r="O1" s="960"/>
      <c r="P1" s="960"/>
      <c r="Q1" s="960"/>
      <c r="R1" s="960"/>
      <c r="S1" s="960"/>
      <c r="T1" s="960"/>
      <c r="U1" s="960"/>
      <c r="V1" s="960"/>
      <c r="W1" s="960"/>
      <c r="X1" s="960"/>
      <c r="Y1" s="960"/>
      <c r="Z1" s="549"/>
      <c r="AA1" s="549"/>
      <c r="AB1" s="549"/>
      <c r="AC1" s="549"/>
      <c r="AD1" s="549"/>
      <c r="AE1" s="549"/>
      <c r="AF1" s="549"/>
      <c r="AG1" s="549"/>
      <c r="AH1" s="549"/>
    </row>
    <row r="2" spans="1:34" ht="14.4" customHeight="1" x14ac:dyDescent="0.25">
      <c r="A2" s="549"/>
      <c r="B2" s="549"/>
      <c r="C2" s="549"/>
      <c r="D2" s="549"/>
      <c r="E2" s="549"/>
      <c r="F2" s="549"/>
      <c r="G2" s="549"/>
      <c r="H2" s="549"/>
      <c r="I2" s="549"/>
      <c r="J2" s="549"/>
      <c r="K2" s="548"/>
      <c r="L2" s="953" t="s">
        <v>0</v>
      </c>
      <c r="M2" s="953"/>
      <c r="N2" s="953"/>
      <c r="O2" s="953"/>
      <c r="P2" s="953"/>
      <c r="Q2" s="953"/>
      <c r="R2" s="953"/>
      <c r="S2" s="953"/>
      <c r="T2" s="953"/>
      <c r="U2" s="953"/>
      <c r="V2" s="953"/>
      <c r="W2" s="953"/>
      <c r="X2" s="953"/>
      <c r="Y2" s="953"/>
      <c r="Z2" s="551"/>
      <c r="AA2" s="551"/>
      <c r="AB2" s="551"/>
      <c r="AC2" s="551"/>
      <c r="AD2" s="551"/>
      <c r="AE2" s="551"/>
      <c r="AF2" s="551"/>
      <c r="AG2" s="551"/>
      <c r="AH2" s="551"/>
    </row>
    <row r="3" spans="1:34" ht="14.4" customHeight="1" x14ac:dyDescent="0.25">
      <c r="A3" s="960" t="str">
        <f>ФОРМА!B4</f>
        <v>ООО «Электромонтаж-110»</v>
      </c>
      <c r="B3" s="960"/>
      <c r="C3" s="960"/>
      <c r="D3" s="960"/>
      <c r="E3" s="960"/>
      <c r="F3" s="960"/>
      <c r="G3" s="549"/>
      <c r="H3" s="549"/>
      <c r="I3" s="549"/>
      <c r="J3" s="549"/>
      <c r="K3" s="548"/>
      <c r="L3" s="960" t="str">
        <f>ФОРМА!B2</f>
        <v>ПАО "Россети Ленэнерго"</v>
      </c>
      <c r="M3" s="960"/>
      <c r="N3" s="960"/>
      <c r="O3" s="960"/>
      <c r="P3" s="960"/>
      <c r="Q3" s="960"/>
      <c r="R3" s="960"/>
      <c r="S3" s="960"/>
      <c r="T3" s="960"/>
      <c r="U3" s="960"/>
      <c r="V3" s="960"/>
      <c r="W3" s="960"/>
      <c r="X3" s="960"/>
      <c r="Y3" s="960"/>
      <c r="Z3" s="549"/>
      <c r="AA3" s="549"/>
      <c r="AB3" s="549"/>
      <c r="AC3" s="549"/>
      <c r="AD3" s="549"/>
      <c r="AE3" s="549"/>
      <c r="AF3" s="549"/>
      <c r="AG3" s="549"/>
      <c r="AH3" s="549"/>
    </row>
    <row r="4" spans="1:34" ht="14.4" customHeight="1" x14ac:dyDescent="0.25">
      <c r="A4" s="961" t="s">
        <v>44</v>
      </c>
      <c r="B4" s="961"/>
      <c r="C4" s="961"/>
      <c r="D4" s="961"/>
      <c r="E4" s="961"/>
      <c r="F4" s="961"/>
      <c r="G4" s="552"/>
      <c r="H4" s="552"/>
      <c r="I4" s="552"/>
      <c r="J4" s="552"/>
      <c r="K4" s="549"/>
      <c r="L4" s="953" t="s">
        <v>2</v>
      </c>
      <c r="M4" s="953"/>
      <c r="N4" s="953"/>
      <c r="O4" s="953"/>
      <c r="P4" s="953"/>
      <c r="Q4" s="953"/>
      <c r="R4" s="953"/>
      <c r="S4" s="953"/>
      <c r="T4" s="953"/>
      <c r="U4" s="953"/>
      <c r="V4" s="953"/>
      <c r="W4" s="953"/>
      <c r="X4" s="953"/>
      <c r="Y4" s="953"/>
      <c r="Z4" s="551"/>
      <c r="AA4" s="551"/>
      <c r="AB4" s="551"/>
      <c r="AC4" s="551"/>
      <c r="AD4" s="551"/>
      <c r="AE4" s="551"/>
      <c r="AF4" s="551"/>
      <c r="AG4" s="551"/>
      <c r="AH4" s="551"/>
    </row>
    <row r="5" spans="1:34" ht="124.2" customHeight="1" x14ac:dyDescent="0.25">
      <c r="A5" s="957"/>
      <c r="B5" s="957"/>
      <c r="C5" s="957"/>
      <c r="D5" s="957"/>
      <c r="E5" s="957"/>
      <c r="F5" s="957"/>
      <c r="G5" s="548"/>
      <c r="H5" s="548"/>
      <c r="I5" s="548"/>
      <c r="J5" s="548"/>
      <c r="K5" s="548"/>
      <c r="L5" s="9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958"/>
      <c r="N5" s="958"/>
      <c r="O5" s="958"/>
      <c r="P5" s="958"/>
      <c r="Q5" s="958"/>
      <c r="R5" s="958"/>
      <c r="S5" s="958"/>
      <c r="T5" s="958"/>
      <c r="U5" s="958"/>
      <c r="V5" s="958"/>
      <c r="W5" s="958"/>
      <c r="X5" s="958"/>
      <c r="Y5" s="958"/>
      <c r="Z5" s="553"/>
      <c r="AA5" s="553"/>
      <c r="AB5" s="553"/>
      <c r="AC5" s="553"/>
      <c r="AD5" s="553"/>
      <c r="AE5" s="553"/>
      <c r="AF5" s="553"/>
      <c r="AG5" s="553"/>
      <c r="AH5" s="553"/>
    </row>
    <row r="6" spans="1:34" ht="14.4" customHeight="1" x14ac:dyDescent="0.25">
      <c r="A6" s="953" t="s">
        <v>45</v>
      </c>
      <c r="B6" s="953"/>
      <c r="C6" s="953"/>
      <c r="D6" s="953"/>
      <c r="E6" s="953"/>
      <c r="F6" s="953"/>
      <c r="G6" s="551"/>
      <c r="H6" s="551"/>
      <c r="I6" s="551"/>
      <c r="J6" s="551"/>
      <c r="K6" s="548"/>
      <c r="L6" s="953" t="s">
        <v>38</v>
      </c>
      <c r="M6" s="953"/>
      <c r="N6" s="953"/>
      <c r="O6" s="953"/>
      <c r="P6" s="953"/>
      <c r="Q6" s="953"/>
      <c r="R6" s="953"/>
      <c r="S6" s="953"/>
      <c r="T6" s="953"/>
      <c r="U6" s="953"/>
      <c r="V6" s="953"/>
      <c r="W6" s="953"/>
      <c r="X6" s="953"/>
      <c r="Y6" s="953"/>
      <c r="Z6" s="551"/>
      <c r="AA6" s="551"/>
      <c r="AB6" s="551"/>
      <c r="AC6" s="551"/>
      <c r="AD6" s="551"/>
      <c r="AE6" s="551"/>
      <c r="AF6" s="551"/>
      <c r="AG6" s="551"/>
      <c r="AH6" s="551"/>
    </row>
    <row r="7" spans="1:34" ht="14.4" customHeight="1" x14ac:dyDescent="0.25">
      <c r="A7" s="957"/>
      <c r="B7" s="957"/>
      <c r="C7" s="957"/>
      <c r="D7" s="957"/>
      <c r="E7" s="957"/>
      <c r="F7" s="957"/>
      <c r="G7" s="548"/>
      <c r="H7" s="548"/>
      <c r="I7" s="548"/>
      <c r="J7" s="548"/>
      <c r="K7" s="548"/>
      <c r="L7" s="959">
        <f>ФОРМА!B13</f>
        <v>45380</v>
      </c>
      <c r="M7" s="959"/>
      <c r="N7" s="959"/>
      <c r="O7" s="959"/>
      <c r="P7" s="959"/>
      <c r="Q7" s="959"/>
      <c r="R7" s="959"/>
      <c r="S7" s="959"/>
      <c r="T7" s="959"/>
      <c r="U7" s="959"/>
      <c r="V7" s="959"/>
      <c r="W7" s="959"/>
      <c r="X7" s="959"/>
      <c r="Y7" s="959"/>
      <c r="Z7" s="549"/>
      <c r="AA7" s="549"/>
      <c r="AB7" s="549"/>
      <c r="AC7" s="549"/>
      <c r="AD7" s="549"/>
      <c r="AE7" s="549"/>
      <c r="AF7" s="549"/>
      <c r="AG7" s="549"/>
      <c r="AH7" s="549"/>
    </row>
    <row r="8" spans="1:34" ht="14.4" customHeight="1" x14ac:dyDescent="0.25">
      <c r="A8" s="953" t="s">
        <v>1</v>
      </c>
      <c r="B8" s="953"/>
      <c r="C8" s="953"/>
      <c r="D8" s="953"/>
      <c r="E8" s="953"/>
      <c r="F8" s="953"/>
      <c r="G8" s="551"/>
      <c r="H8" s="551"/>
      <c r="I8" s="551"/>
      <c r="J8" s="551"/>
      <c r="K8" s="548"/>
      <c r="L8" s="953" t="s">
        <v>3</v>
      </c>
      <c r="M8" s="953"/>
      <c r="N8" s="953"/>
      <c r="O8" s="953"/>
      <c r="P8" s="953"/>
      <c r="Q8" s="953"/>
      <c r="R8" s="953"/>
      <c r="S8" s="953"/>
      <c r="T8" s="953"/>
      <c r="U8" s="953"/>
      <c r="V8" s="953"/>
      <c r="W8" s="953"/>
      <c r="X8" s="953"/>
      <c r="Y8" s="953"/>
      <c r="Z8" s="551"/>
      <c r="AA8" s="551"/>
      <c r="AB8" s="551"/>
      <c r="AC8" s="551"/>
      <c r="AD8" s="551"/>
      <c r="AE8" s="551"/>
      <c r="AF8" s="551"/>
      <c r="AG8" s="551"/>
      <c r="AH8" s="551"/>
    </row>
    <row r="9" spans="1:34" x14ac:dyDescent="0.25">
      <c r="A9" s="548"/>
      <c r="B9" s="548"/>
      <c r="C9" s="548"/>
      <c r="D9" s="548"/>
      <c r="E9" s="548"/>
      <c r="F9" s="548"/>
      <c r="G9" s="548"/>
      <c r="H9" s="548"/>
      <c r="I9" s="548"/>
      <c r="J9" s="548"/>
      <c r="K9" s="548"/>
      <c r="L9" s="548"/>
      <c r="M9" s="548"/>
      <c r="N9" s="548"/>
      <c r="O9" s="548"/>
      <c r="P9" s="548"/>
      <c r="Q9" s="548"/>
      <c r="R9" s="548"/>
      <c r="S9" s="548"/>
      <c r="T9" s="548"/>
      <c r="U9" s="548"/>
      <c r="V9" s="548"/>
      <c r="W9" s="548"/>
      <c r="X9" s="554"/>
      <c r="Y9" s="554"/>
      <c r="Z9" s="956"/>
      <c r="AA9" s="554"/>
      <c r="AB9" s="554"/>
      <c r="AC9" s="554"/>
      <c r="AD9" s="554"/>
      <c r="AE9" s="554"/>
      <c r="AF9" s="555"/>
    </row>
    <row r="10" spans="1:34" ht="22.5" customHeight="1" x14ac:dyDescent="0.25">
      <c r="A10" s="954" t="s">
        <v>1183</v>
      </c>
      <c r="B10" s="954"/>
      <c r="C10" s="954"/>
      <c r="D10" s="954"/>
      <c r="E10" s="954"/>
      <c r="F10" s="954"/>
      <c r="G10" s="954"/>
      <c r="H10" s="954"/>
      <c r="I10" s="954"/>
      <c r="J10" s="954"/>
      <c r="K10" s="954"/>
      <c r="L10" s="954"/>
      <c r="M10" s="954"/>
      <c r="N10" s="954"/>
      <c r="O10" s="954"/>
      <c r="P10" s="954"/>
      <c r="Q10" s="954"/>
      <c r="R10" s="954"/>
      <c r="S10" s="954"/>
      <c r="T10" s="954"/>
      <c r="U10" s="954"/>
      <c r="V10" s="954"/>
      <c r="W10" s="954"/>
      <c r="X10" s="954"/>
      <c r="Y10" s="954"/>
      <c r="Z10" s="956"/>
      <c r="AA10" s="556"/>
      <c r="AB10" s="556"/>
      <c r="AC10" s="556"/>
      <c r="AD10" s="556"/>
      <c r="AE10" s="556"/>
      <c r="AF10" s="556"/>
      <c r="AG10" s="556"/>
      <c r="AH10" s="556"/>
    </row>
    <row r="11" spans="1:34" ht="28.5" customHeight="1" x14ac:dyDescent="0.25">
      <c r="A11" s="557" t="s">
        <v>236</v>
      </c>
      <c r="B11" s="955" t="s">
        <v>157</v>
      </c>
      <c r="C11" s="955"/>
      <c r="D11" s="955"/>
      <c r="E11" s="955"/>
      <c r="F11" s="955"/>
      <c r="G11" s="955"/>
      <c r="H11" s="955"/>
      <c r="I11" s="955"/>
      <c r="J11" s="955"/>
      <c r="K11" s="955"/>
      <c r="L11" s="955"/>
      <c r="M11" s="955"/>
      <c r="N11" s="955"/>
      <c r="O11" s="955"/>
      <c r="P11" s="955"/>
      <c r="Q11" s="955"/>
      <c r="R11" s="955"/>
      <c r="S11" s="955"/>
      <c r="T11" s="955" t="s">
        <v>1184</v>
      </c>
      <c r="U11" s="955"/>
      <c r="V11" s="955"/>
      <c r="W11" s="955" t="s">
        <v>1185</v>
      </c>
      <c r="X11" s="955"/>
      <c r="Y11" s="955"/>
      <c r="Z11" s="956"/>
      <c r="AA11" s="592"/>
      <c r="AB11" s="592"/>
      <c r="AC11" s="592"/>
      <c r="AD11" s="592"/>
      <c r="AE11" s="592"/>
      <c r="AF11" s="592"/>
      <c r="AG11" s="593"/>
      <c r="AH11" s="593"/>
    </row>
    <row r="12" spans="1:34" ht="15" customHeight="1" x14ac:dyDescent="0.3">
      <c r="A12" s="558">
        <v>1</v>
      </c>
      <c r="B12" s="931" t="s">
        <v>1186</v>
      </c>
      <c r="C12" s="931"/>
      <c r="D12" s="931"/>
      <c r="E12" s="931"/>
      <c r="F12" s="931"/>
      <c r="G12" s="931"/>
      <c r="H12" s="931"/>
      <c r="I12" s="931"/>
      <c r="J12" s="931"/>
      <c r="K12" s="931"/>
      <c r="L12" s="931"/>
      <c r="M12" s="931"/>
      <c r="N12" s="931"/>
      <c r="O12" s="931"/>
      <c r="P12" s="931"/>
      <c r="Q12" s="931"/>
      <c r="R12" s="931"/>
      <c r="S12" s="931"/>
      <c r="T12" s="932" t="s">
        <v>1187</v>
      </c>
      <c r="U12" s="932"/>
      <c r="V12" s="932"/>
      <c r="W12" s="932">
        <v>2915.8</v>
      </c>
      <c r="X12" s="932"/>
      <c r="Y12" s="932"/>
      <c r="Z12" s="559"/>
      <c r="AC12" s="559"/>
      <c r="AD12" s="591"/>
      <c r="AE12" s="591"/>
      <c r="AF12" s="591"/>
      <c r="AG12" s="561"/>
      <c r="AH12" s="561"/>
    </row>
    <row r="13" spans="1:34" ht="15" customHeight="1" x14ac:dyDescent="0.3">
      <c r="A13" s="558"/>
      <c r="B13" s="947" t="s">
        <v>1188</v>
      </c>
      <c r="C13" s="947"/>
      <c r="D13" s="947"/>
      <c r="E13" s="947"/>
      <c r="F13" s="947"/>
      <c r="G13" s="947"/>
      <c r="H13" s="947"/>
      <c r="I13" s="947"/>
      <c r="J13" s="947"/>
      <c r="K13" s="947"/>
      <c r="L13" s="947"/>
      <c r="M13" s="947"/>
      <c r="N13" s="947"/>
      <c r="O13" s="947"/>
      <c r="P13" s="947"/>
      <c r="Q13" s="947"/>
      <c r="R13" s="947"/>
      <c r="S13" s="947"/>
      <c r="T13" s="932" t="s">
        <v>64</v>
      </c>
      <c r="U13" s="932"/>
      <c r="V13" s="932"/>
      <c r="W13" s="932" t="s">
        <v>64</v>
      </c>
      <c r="X13" s="932"/>
      <c r="Y13" s="932"/>
      <c r="Z13" s="559"/>
      <c r="AA13" s="559"/>
      <c r="AB13" s="559"/>
      <c r="AC13" s="559"/>
      <c r="AD13" s="591"/>
      <c r="AE13" s="591"/>
      <c r="AF13" s="591"/>
      <c r="AG13" s="561"/>
      <c r="AH13" s="561"/>
    </row>
    <row r="14" spans="1:34" ht="30.75" customHeight="1" x14ac:dyDescent="0.3">
      <c r="A14" s="558">
        <v>2</v>
      </c>
      <c r="B14" s="931" t="s">
        <v>1189</v>
      </c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32" t="s">
        <v>1190</v>
      </c>
      <c r="U14" s="932"/>
      <c r="V14" s="932"/>
      <c r="W14" s="952">
        <f>AA14*AB14/1000</f>
        <v>3.787628625</v>
      </c>
      <c r="X14" s="952"/>
      <c r="Y14" s="952"/>
      <c r="Z14" s="559"/>
      <c r="AA14" s="562">
        <v>0.44500000000000001</v>
      </c>
      <c r="AB14" s="563">
        <f>W99*1.045</f>
        <v>8511.5249999999996</v>
      </c>
      <c r="AC14" s="560"/>
      <c r="AD14" s="561"/>
      <c r="AE14" s="561"/>
      <c r="AF14" s="561"/>
      <c r="AG14" s="561"/>
      <c r="AH14" s="561"/>
    </row>
    <row r="15" spans="1:34" ht="30.75" customHeight="1" x14ac:dyDescent="0.3">
      <c r="A15" s="558">
        <v>3</v>
      </c>
      <c r="B15" s="931" t="s">
        <v>1191</v>
      </c>
      <c r="C15" s="931"/>
      <c r="D15" s="931"/>
      <c r="E15" s="931"/>
      <c r="F15" s="931"/>
      <c r="G15" s="931"/>
      <c r="H15" s="931"/>
      <c r="I15" s="931"/>
      <c r="J15" s="931"/>
      <c r="K15" s="931"/>
      <c r="L15" s="931"/>
      <c r="M15" s="931"/>
      <c r="N15" s="931"/>
      <c r="O15" s="931"/>
      <c r="P15" s="931"/>
      <c r="Q15" s="931"/>
      <c r="R15" s="931"/>
      <c r="S15" s="931"/>
      <c r="T15" s="932" t="s">
        <v>1190</v>
      </c>
      <c r="U15" s="932"/>
      <c r="V15" s="932"/>
      <c r="W15" s="932">
        <f>AA15*AB15</f>
        <v>99.11999999999999</v>
      </c>
      <c r="X15" s="932"/>
      <c r="Y15" s="932"/>
      <c r="Z15" s="559"/>
      <c r="AA15" s="562">
        <v>1.18</v>
      </c>
      <c r="AB15" s="564" t="str">
        <f>CONCATENATE(AA95+AA96*AB96+AC96*AD96)</f>
        <v>84</v>
      </c>
      <c r="AC15" s="560"/>
      <c r="AD15" s="561"/>
      <c r="AE15" s="561"/>
      <c r="AF15" s="561"/>
      <c r="AG15" s="561"/>
      <c r="AH15" s="561"/>
    </row>
    <row r="16" spans="1:34" ht="30" customHeight="1" x14ac:dyDescent="0.3">
      <c r="A16" s="558">
        <v>4</v>
      </c>
      <c r="B16" s="931" t="s">
        <v>1192</v>
      </c>
      <c r="C16" s="931"/>
      <c r="D16" s="931"/>
      <c r="E16" s="931"/>
      <c r="F16" s="931"/>
      <c r="G16" s="931"/>
      <c r="H16" s="931"/>
      <c r="I16" s="931"/>
      <c r="J16" s="931"/>
      <c r="K16" s="931"/>
      <c r="L16" s="931"/>
      <c r="M16" s="931"/>
      <c r="N16" s="931"/>
      <c r="O16" s="931"/>
      <c r="P16" s="931"/>
      <c r="Q16" s="931"/>
      <c r="R16" s="931"/>
      <c r="S16" s="931"/>
      <c r="T16" s="932" t="s">
        <v>1190</v>
      </c>
      <c r="U16" s="932"/>
      <c r="V16" s="932"/>
      <c r="W16" s="951">
        <f>AA16</f>
        <v>9.1800107999999998</v>
      </c>
      <c r="X16" s="951"/>
      <c r="Y16" s="951"/>
      <c r="Z16" s="559"/>
      <c r="AA16" s="565">
        <f>(4227.2+351.472+2000.65+133.8+1720+719+27.8888)/1000</f>
        <v>9.1800107999999998</v>
      </c>
      <c r="AB16" s="561"/>
      <c r="AC16" s="560"/>
      <c r="AD16" s="561"/>
      <c r="AE16" s="561"/>
      <c r="AF16" s="561"/>
      <c r="AG16" s="561"/>
      <c r="AH16" s="561"/>
    </row>
    <row r="17" spans="1:34" ht="15" customHeight="1" x14ac:dyDescent="0.3">
      <c r="A17" s="558"/>
      <c r="B17" s="947" t="s">
        <v>1193</v>
      </c>
      <c r="C17" s="931"/>
      <c r="D17" s="931"/>
      <c r="E17" s="931"/>
      <c r="F17" s="931"/>
      <c r="G17" s="931"/>
      <c r="H17" s="931"/>
      <c r="I17" s="931"/>
      <c r="J17" s="931"/>
      <c r="K17" s="931"/>
      <c r="L17" s="931"/>
      <c r="M17" s="931"/>
      <c r="N17" s="931"/>
      <c r="O17" s="931"/>
      <c r="P17" s="931"/>
      <c r="Q17" s="931"/>
      <c r="R17" s="931"/>
      <c r="S17" s="931"/>
      <c r="T17" s="932"/>
      <c r="U17" s="932"/>
      <c r="V17" s="932"/>
      <c r="W17" s="932" t="s">
        <v>64</v>
      </c>
      <c r="X17" s="932"/>
      <c r="Y17" s="932"/>
      <c r="Z17" s="559"/>
      <c r="AA17" s="561"/>
      <c r="AB17" s="561"/>
      <c r="AC17" s="560"/>
      <c r="AD17" s="561"/>
      <c r="AE17" s="561"/>
      <c r="AF17" s="561"/>
      <c r="AG17" s="561"/>
      <c r="AH17" s="561"/>
    </row>
    <row r="18" spans="1:34" ht="30" customHeight="1" x14ac:dyDescent="0.3">
      <c r="A18" s="558">
        <v>5</v>
      </c>
      <c r="B18" s="931" t="s">
        <v>1194</v>
      </c>
      <c r="C18" s="931"/>
      <c r="D18" s="931"/>
      <c r="E18" s="931"/>
      <c r="F18" s="931"/>
      <c r="G18" s="931"/>
      <c r="H18" s="931"/>
      <c r="I18" s="931"/>
      <c r="J18" s="931"/>
      <c r="K18" s="931"/>
      <c r="L18" s="931"/>
      <c r="M18" s="931"/>
      <c r="N18" s="931"/>
      <c r="O18" s="931"/>
      <c r="P18" s="931"/>
      <c r="Q18" s="931"/>
      <c r="R18" s="931"/>
      <c r="S18" s="931"/>
      <c r="T18" s="932" t="s">
        <v>1190</v>
      </c>
      <c r="U18" s="932"/>
      <c r="V18" s="932"/>
      <c r="W18" s="952">
        <f>W14</f>
        <v>3.787628625</v>
      </c>
      <c r="X18" s="932"/>
      <c r="Y18" s="932"/>
      <c r="Z18" s="559"/>
      <c r="AA18" s="561"/>
      <c r="AB18" s="566"/>
      <c r="AC18" s="560"/>
      <c r="AD18" s="561"/>
      <c r="AE18" s="561"/>
      <c r="AF18" s="561"/>
      <c r="AG18" s="561"/>
      <c r="AH18" s="561"/>
    </row>
    <row r="19" spans="1:34" ht="30" customHeight="1" x14ac:dyDescent="0.3">
      <c r="A19" s="558">
        <v>6</v>
      </c>
      <c r="B19" s="931" t="s">
        <v>1195</v>
      </c>
      <c r="C19" s="931"/>
      <c r="D19" s="931"/>
      <c r="E19" s="931"/>
      <c r="F19" s="931"/>
      <c r="G19" s="931"/>
      <c r="H19" s="931"/>
      <c r="I19" s="931"/>
      <c r="J19" s="931"/>
      <c r="K19" s="931"/>
      <c r="L19" s="931"/>
      <c r="M19" s="931"/>
      <c r="N19" s="931"/>
      <c r="O19" s="931"/>
      <c r="P19" s="931"/>
      <c r="Q19" s="931"/>
      <c r="R19" s="931"/>
      <c r="S19" s="931"/>
      <c r="T19" s="932" t="s">
        <v>1190</v>
      </c>
      <c r="U19" s="932"/>
      <c r="V19" s="932"/>
      <c r="W19" s="932">
        <f>W15</f>
        <v>99.11999999999999</v>
      </c>
      <c r="X19" s="932"/>
      <c r="Y19" s="932"/>
      <c r="Z19" s="559"/>
      <c r="AA19" s="561"/>
      <c r="AB19" s="561"/>
      <c r="AC19" s="560"/>
      <c r="AD19" s="561"/>
      <c r="AE19" s="561"/>
      <c r="AF19" s="561"/>
      <c r="AG19" s="561"/>
      <c r="AH19" s="561"/>
    </row>
    <row r="20" spans="1:34" ht="30" customHeight="1" x14ac:dyDescent="0.3">
      <c r="A20" s="558">
        <v>7</v>
      </c>
      <c r="B20" s="931" t="s">
        <v>1195</v>
      </c>
      <c r="C20" s="931"/>
      <c r="D20" s="931"/>
      <c r="E20" s="931"/>
      <c r="F20" s="931"/>
      <c r="G20" s="931"/>
      <c r="H20" s="931"/>
      <c r="I20" s="931"/>
      <c r="J20" s="931"/>
      <c r="K20" s="931"/>
      <c r="L20" s="931"/>
      <c r="M20" s="931"/>
      <c r="N20" s="931"/>
      <c r="O20" s="931"/>
      <c r="P20" s="931"/>
      <c r="Q20" s="931"/>
      <c r="R20" s="931"/>
      <c r="S20" s="931"/>
      <c r="T20" s="932" t="s">
        <v>1190</v>
      </c>
      <c r="U20" s="932"/>
      <c r="V20" s="932"/>
      <c r="W20" s="932">
        <f t="shared" ref="W20:W83" si="0">W16</f>
        <v>9.1800107999999998</v>
      </c>
      <c r="X20" s="932"/>
      <c r="Y20" s="932"/>
      <c r="Z20" s="559"/>
      <c r="AA20" s="561"/>
      <c r="AB20" s="561"/>
      <c r="AC20" s="560"/>
      <c r="AD20" s="561"/>
      <c r="AE20" s="561"/>
      <c r="AF20" s="561"/>
      <c r="AG20" s="560"/>
      <c r="AH20" s="560"/>
    </row>
    <row r="21" spans="1:34" ht="30" customHeight="1" x14ac:dyDescent="0.3">
      <c r="A21" s="558">
        <v>8</v>
      </c>
      <c r="B21" s="931" t="s">
        <v>1195</v>
      </c>
      <c r="C21" s="931"/>
      <c r="D21" s="931"/>
      <c r="E21" s="931"/>
      <c r="F21" s="931"/>
      <c r="G21" s="931"/>
      <c r="H21" s="931"/>
      <c r="I21" s="931"/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2" t="s">
        <v>1190</v>
      </c>
      <c r="U21" s="932"/>
      <c r="V21" s="932"/>
      <c r="W21" s="932" t="str">
        <f t="shared" si="0"/>
        <v xml:space="preserve"> </v>
      </c>
      <c r="X21" s="932"/>
      <c r="Y21" s="932"/>
      <c r="Z21" s="559"/>
      <c r="AA21" s="561"/>
      <c r="AB21" s="561"/>
      <c r="AC21" s="560"/>
      <c r="AD21" s="561"/>
      <c r="AE21" s="561"/>
      <c r="AF21" s="561"/>
      <c r="AG21" s="560"/>
      <c r="AH21" s="560"/>
    </row>
    <row r="22" spans="1:34" ht="30" customHeight="1" x14ac:dyDescent="0.3">
      <c r="A22" s="558">
        <v>9</v>
      </c>
      <c r="B22" s="931" t="s">
        <v>1195</v>
      </c>
      <c r="C22" s="931"/>
      <c r="D22" s="931"/>
      <c r="E22" s="931"/>
      <c r="F22" s="931"/>
      <c r="G22" s="931"/>
      <c r="H22" s="931"/>
      <c r="I22" s="931"/>
      <c r="J22" s="931"/>
      <c r="K22" s="931"/>
      <c r="L22" s="931"/>
      <c r="M22" s="931"/>
      <c r="N22" s="931"/>
      <c r="O22" s="931"/>
      <c r="P22" s="931"/>
      <c r="Q22" s="931"/>
      <c r="R22" s="931"/>
      <c r="S22" s="931"/>
      <c r="T22" s="932" t="s">
        <v>1190</v>
      </c>
      <c r="U22" s="932"/>
      <c r="V22" s="932"/>
      <c r="W22" s="932">
        <f t="shared" si="0"/>
        <v>3.787628625</v>
      </c>
      <c r="X22" s="932"/>
      <c r="Y22" s="932"/>
      <c r="Z22" s="559"/>
      <c r="AA22" s="561"/>
      <c r="AB22" s="561"/>
      <c r="AC22" s="560"/>
      <c r="AD22" s="561"/>
      <c r="AE22" s="561"/>
      <c r="AF22" s="561"/>
      <c r="AG22" s="560"/>
      <c r="AH22" s="560"/>
    </row>
    <row r="23" spans="1:34" ht="30" customHeight="1" x14ac:dyDescent="0.3">
      <c r="A23" s="558">
        <v>10</v>
      </c>
      <c r="B23" s="931" t="s">
        <v>1195</v>
      </c>
      <c r="C23" s="931"/>
      <c r="D23" s="931"/>
      <c r="E23" s="931"/>
      <c r="F23" s="931"/>
      <c r="G23" s="931"/>
      <c r="H23" s="931"/>
      <c r="I23" s="931"/>
      <c r="J23" s="931"/>
      <c r="K23" s="931"/>
      <c r="L23" s="931"/>
      <c r="M23" s="931"/>
      <c r="N23" s="931"/>
      <c r="O23" s="931"/>
      <c r="P23" s="931"/>
      <c r="Q23" s="931"/>
      <c r="R23" s="931"/>
      <c r="S23" s="931"/>
      <c r="T23" s="932" t="s">
        <v>1190</v>
      </c>
      <c r="U23" s="932"/>
      <c r="V23" s="932"/>
      <c r="W23" s="932">
        <f t="shared" si="0"/>
        <v>99.11999999999999</v>
      </c>
      <c r="X23" s="932"/>
      <c r="Y23" s="932"/>
      <c r="Z23" s="559"/>
      <c r="AA23" s="561"/>
      <c r="AB23" s="561"/>
      <c r="AC23" s="560"/>
      <c r="AD23" s="561"/>
      <c r="AE23" s="561"/>
      <c r="AF23" s="561"/>
      <c r="AG23" s="560"/>
      <c r="AH23" s="560"/>
    </row>
    <row r="24" spans="1:34" ht="30" customHeight="1" x14ac:dyDescent="0.3">
      <c r="A24" s="558">
        <v>11</v>
      </c>
      <c r="B24" s="931" t="s">
        <v>1195</v>
      </c>
      <c r="C24" s="931"/>
      <c r="D24" s="931"/>
      <c r="E24" s="931"/>
      <c r="F24" s="931"/>
      <c r="G24" s="931"/>
      <c r="H24" s="931"/>
      <c r="I24" s="931"/>
      <c r="J24" s="931"/>
      <c r="K24" s="931"/>
      <c r="L24" s="931"/>
      <c r="M24" s="931"/>
      <c r="N24" s="931"/>
      <c r="O24" s="931"/>
      <c r="P24" s="931"/>
      <c r="Q24" s="931"/>
      <c r="R24" s="931"/>
      <c r="S24" s="931"/>
      <c r="T24" s="932" t="s">
        <v>1190</v>
      </c>
      <c r="U24" s="932"/>
      <c r="V24" s="932"/>
      <c r="W24" s="932">
        <f t="shared" si="0"/>
        <v>9.1800107999999998</v>
      </c>
      <c r="X24" s="932"/>
      <c r="Y24" s="932"/>
      <c r="Z24" s="559"/>
      <c r="AA24" s="561"/>
      <c r="AB24" s="561"/>
      <c r="AC24" s="560"/>
      <c r="AD24" s="561"/>
      <c r="AE24" s="561"/>
      <c r="AF24" s="561"/>
      <c r="AG24" s="560"/>
      <c r="AH24" s="560"/>
    </row>
    <row r="25" spans="1:34" ht="30" customHeight="1" x14ac:dyDescent="0.3">
      <c r="A25" s="558">
        <v>12</v>
      </c>
      <c r="B25" s="931" t="s">
        <v>1195</v>
      </c>
      <c r="C25" s="931"/>
      <c r="D25" s="931"/>
      <c r="E25" s="931"/>
      <c r="F25" s="931"/>
      <c r="G25" s="931"/>
      <c r="H25" s="931"/>
      <c r="I25" s="931"/>
      <c r="J25" s="931"/>
      <c r="K25" s="931"/>
      <c r="L25" s="931"/>
      <c r="M25" s="931"/>
      <c r="N25" s="931"/>
      <c r="O25" s="931"/>
      <c r="P25" s="931"/>
      <c r="Q25" s="931"/>
      <c r="R25" s="931"/>
      <c r="S25" s="931"/>
      <c r="T25" s="932" t="s">
        <v>1190</v>
      </c>
      <c r="U25" s="932"/>
      <c r="V25" s="932"/>
      <c r="W25" s="932" t="str">
        <f t="shared" si="0"/>
        <v xml:space="preserve"> </v>
      </c>
      <c r="X25" s="932"/>
      <c r="Y25" s="932"/>
      <c r="Z25" s="559"/>
      <c r="AA25" s="561"/>
      <c r="AB25" s="561"/>
      <c r="AC25" s="560"/>
      <c r="AD25" s="561"/>
      <c r="AE25" s="561"/>
      <c r="AF25" s="561"/>
      <c r="AG25" s="560"/>
      <c r="AH25" s="560"/>
    </row>
    <row r="26" spans="1:34" ht="30" customHeight="1" x14ac:dyDescent="0.3">
      <c r="A26" s="558">
        <v>13</v>
      </c>
      <c r="B26" s="931" t="s">
        <v>1195</v>
      </c>
      <c r="C26" s="931"/>
      <c r="D26" s="931"/>
      <c r="E26" s="931"/>
      <c r="F26" s="931"/>
      <c r="G26" s="931"/>
      <c r="H26" s="931"/>
      <c r="I26" s="931"/>
      <c r="J26" s="931"/>
      <c r="K26" s="931"/>
      <c r="L26" s="931"/>
      <c r="M26" s="931"/>
      <c r="N26" s="931"/>
      <c r="O26" s="931"/>
      <c r="P26" s="931"/>
      <c r="Q26" s="931"/>
      <c r="R26" s="931"/>
      <c r="S26" s="931"/>
      <c r="T26" s="932" t="s">
        <v>1190</v>
      </c>
      <c r="U26" s="932"/>
      <c r="V26" s="932"/>
      <c r="W26" s="932">
        <f t="shared" si="0"/>
        <v>3.787628625</v>
      </c>
      <c r="X26" s="932"/>
      <c r="Y26" s="932"/>
      <c r="Z26" s="559"/>
      <c r="AA26" s="561"/>
      <c r="AB26" s="561"/>
      <c r="AC26" s="560"/>
      <c r="AD26" s="561"/>
      <c r="AE26" s="561"/>
      <c r="AF26" s="561"/>
      <c r="AG26" s="560"/>
      <c r="AH26" s="560"/>
    </row>
    <row r="27" spans="1:34" ht="30" customHeight="1" x14ac:dyDescent="0.3">
      <c r="A27" s="558">
        <v>14</v>
      </c>
      <c r="B27" s="931" t="s">
        <v>1195</v>
      </c>
      <c r="C27" s="931"/>
      <c r="D27" s="931"/>
      <c r="E27" s="931"/>
      <c r="F27" s="931"/>
      <c r="G27" s="931"/>
      <c r="H27" s="931"/>
      <c r="I27" s="931"/>
      <c r="J27" s="931"/>
      <c r="K27" s="931"/>
      <c r="L27" s="931"/>
      <c r="M27" s="931"/>
      <c r="N27" s="931"/>
      <c r="O27" s="931"/>
      <c r="P27" s="931"/>
      <c r="Q27" s="931"/>
      <c r="R27" s="931"/>
      <c r="S27" s="931"/>
      <c r="T27" s="932" t="s">
        <v>1190</v>
      </c>
      <c r="U27" s="932"/>
      <c r="V27" s="932"/>
      <c r="W27" s="932">
        <f t="shared" si="0"/>
        <v>99.11999999999999</v>
      </c>
      <c r="X27" s="932"/>
      <c r="Y27" s="932"/>
      <c r="Z27" s="559"/>
      <c r="AA27" s="561"/>
      <c r="AB27" s="561"/>
      <c r="AC27" s="560"/>
      <c r="AD27" s="561"/>
      <c r="AE27" s="561"/>
      <c r="AF27" s="561"/>
      <c r="AG27" s="560"/>
      <c r="AH27" s="560"/>
    </row>
    <row r="28" spans="1:34" ht="30" customHeight="1" x14ac:dyDescent="0.3">
      <c r="A28" s="558">
        <v>15</v>
      </c>
      <c r="B28" s="931" t="s">
        <v>1195</v>
      </c>
      <c r="C28" s="931"/>
      <c r="D28" s="931"/>
      <c r="E28" s="931"/>
      <c r="F28" s="931"/>
      <c r="G28" s="931"/>
      <c r="H28" s="931"/>
      <c r="I28" s="931"/>
      <c r="J28" s="931"/>
      <c r="K28" s="931"/>
      <c r="L28" s="931"/>
      <c r="M28" s="931"/>
      <c r="N28" s="931"/>
      <c r="O28" s="931"/>
      <c r="P28" s="931"/>
      <c r="Q28" s="931"/>
      <c r="R28" s="931"/>
      <c r="S28" s="931"/>
      <c r="T28" s="932" t="s">
        <v>1190</v>
      </c>
      <c r="U28" s="932"/>
      <c r="V28" s="932"/>
      <c r="W28" s="932">
        <f t="shared" si="0"/>
        <v>9.1800107999999998</v>
      </c>
      <c r="X28" s="932"/>
      <c r="Y28" s="932"/>
      <c r="Z28" s="559"/>
      <c r="AA28" s="561"/>
      <c r="AB28" s="561"/>
      <c r="AC28" s="560"/>
      <c r="AD28" s="561"/>
      <c r="AE28" s="561"/>
      <c r="AF28" s="561"/>
      <c r="AG28" s="560"/>
      <c r="AH28" s="560"/>
    </row>
    <row r="29" spans="1:34" ht="30" customHeight="1" x14ac:dyDescent="0.3">
      <c r="A29" s="558">
        <v>16</v>
      </c>
      <c r="B29" s="931" t="s">
        <v>1195</v>
      </c>
      <c r="C29" s="931"/>
      <c r="D29" s="931"/>
      <c r="E29" s="931"/>
      <c r="F29" s="931"/>
      <c r="G29" s="931"/>
      <c r="H29" s="931"/>
      <c r="I29" s="931"/>
      <c r="J29" s="931"/>
      <c r="K29" s="931"/>
      <c r="L29" s="931"/>
      <c r="M29" s="931"/>
      <c r="N29" s="931"/>
      <c r="O29" s="931"/>
      <c r="P29" s="931"/>
      <c r="Q29" s="931"/>
      <c r="R29" s="931"/>
      <c r="S29" s="931"/>
      <c r="T29" s="932" t="s">
        <v>1190</v>
      </c>
      <c r="U29" s="932"/>
      <c r="V29" s="932"/>
      <c r="W29" s="932" t="str">
        <f t="shared" si="0"/>
        <v xml:space="preserve"> </v>
      </c>
      <c r="X29" s="932"/>
      <c r="Y29" s="932"/>
      <c r="Z29" s="559"/>
      <c r="AA29" s="561"/>
      <c r="AB29" s="561"/>
      <c r="AC29" s="560"/>
      <c r="AD29" s="561"/>
      <c r="AE29" s="561"/>
      <c r="AF29" s="561"/>
      <c r="AG29" s="560"/>
      <c r="AH29" s="560"/>
    </row>
    <row r="30" spans="1:34" ht="30" customHeight="1" x14ac:dyDescent="0.3">
      <c r="A30" s="558">
        <v>17</v>
      </c>
      <c r="B30" s="931" t="s">
        <v>1195</v>
      </c>
      <c r="C30" s="931"/>
      <c r="D30" s="931"/>
      <c r="E30" s="931"/>
      <c r="F30" s="931"/>
      <c r="G30" s="931"/>
      <c r="H30" s="931"/>
      <c r="I30" s="931"/>
      <c r="J30" s="931"/>
      <c r="K30" s="931"/>
      <c r="L30" s="931"/>
      <c r="M30" s="931"/>
      <c r="N30" s="931"/>
      <c r="O30" s="931"/>
      <c r="P30" s="931"/>
      <c r="Q30" s="931"/>
      <c r="R30" s="931"/>
      <c r="S30" s="931"/>
      <c r="T30" s="932" t="s">
        <v>1190</v>
      </c>
      <c r="U30" s="932"/>
      <c r="V30" s="932"/>
      <c r="W30" s="932">
        <f t="shared" si="0"/>
        <v>3.787628625</v>
      </c>
      <c r="X30" s="932"/>
      <c r="Y30" s="932"/>
      <c r="Z30" s="559"/>
      <c r="AA30" s="561"/>
      <c r="AB30" s="561"/>
      <c r="AC30" s="560"/>
      <c r="AD30" s="561"/>
      <c r="AE30" s="561"/>
      <c r="AF30" s="561"/>
      <c r="AG30" s="560"/>
      <c r="AH30" s="560"/>
    </row>
    <row r="31" spans="1:34" ht="30" customHeight="1" x14ac:dyDescent="0.3">
      <c r="A31" s="558">
        <v>18</v>
      </c>
      <c r="B31" s="931" t="s">
        <v>1195</v>
      </c>
      <c r="C31" s="931"/>
      <c r="D31" s="931"/>
      <c r="E31" s="931"/>
      <c r="F31" s="931"/>
      <c r="G31" s="931"/>
      <c r="H31" s="931"/>
      <c r="I31" s="931"/>
      <c r="J31" s="931"/>
      <c r="K31" s="931"/>
      <c r="L31" s="931"/>
      <c r="M31" s="931"/>
      <c r="N31" s="931"/>
      <c r="O31" s="931"/>
      <c r="P31" s="931"/>
      <c r="Q31" s="931"/>
      <c r="R31" s="931"/>
      <c r="S31" s="931"/>
      <c r="T31" s="932" t="s">
        <v>1190</v>
      </c>
      <c r="U31" s="932"/>
      <c r="V31" s="932"/>
      <c r="W31" s="932">
        <f t="shared" si="0"/>
        <v>99.11999999999999</v>
      </c>
      <c r="X31" s="932"/>
      <c r="Y31" s="932"/>
      <c r="Z31" s="559"/>
      <c r="AA31" s="561"/>
      <c r="AB31" s="561"/>
      <c r="AC31" s="560"/>
      <c r="AD31" s="561"/>
      <c r="AE31" s="561"/>
      <c r="AF31" s="561"/>
      <c r="AG31" s="560"/>
      <c r="AH31" s="560"/>
    </row>
    <row r="32" spans="1:34" ht="30" customHeight="1" x14ac:dyDescent="0.3">
      <c r="A32" s="558">
        <v>19</v>
      </c>
      <c r="B32" s="931" t="s">
        <v>1195</v>
      </c>
      <c r="C32" s="931"/>
      <c r="D32" s="931"/>
      <c r="E32" s="931"/>
      <c r="F32" s="931"/>
      <c r="G32" s="931"/>
      <c r="H32" s="931"/>
      <c r="I32" s="931"/>
      <c r="J32" s="931"/>
      <c r="K32" s="931"/>
      <c r="L32" s="931"/>
      <c r="M32" s="931"/>
      <c r="N32" s="931"/>
      <c r="O32" s="931"/>
      <c r="P32" s="931"/>
      <c r="Q32" s="931"/>
      <c r="R32" s="931"/>
      <c r="S32" s="931"/>
      <c r="T32" s="932" t="s">
        <v>1190</v>
      </c>
      <c r="U32" s="932"/>
      <c r="V32" s="932"/>
      <c r="W32" s="932">
        <f t="shared" si="0"/>
        <v>9.1800107999999998</v>
      </c>
      <c r="X32" s="932"/>
      <c r="Y32" s="932"/>
      <c r="Z32" s="559"/>
      <c r="AA32" s="561"/>
      <c r="AB32" s="561"/>
      <c r="AC32" s="560"/>
      <c r="AD32" s="561"/>
      <c r="AE32" s="561"/>
      <c r="AF32" s="561"/>
      <c r="AG32" s="560"/>
      <c r="AH32" s="560"/>
    </row>
    <row r="33" spans="1:34" ht="30" customHeight="1" x14ac:dyDescent="0.3">
      <c r="A33" s="558">
        <v>20</v>
      </c>
      <c r="B33" s="931" t="s">
        <v>1195</v>
      </c>
      <c r="C33" s="931"/>
      <c r="D33" s="931"/>
      <c r="E33" s="931"/>
      <c r="F33" s="931"/>
      <c r="G33" s="931"/>
      <c r="H33" s="931"/>
      <c r="I33" s="931"/>
      <c r="J33" s="931"/>
      <c r="K33" s="931"/>
      <c r="L33" s="931"/>
      <c r="M33" s="931"/>
      <c r="N33" s="931"/>
      <c r="O33" s="931"/>
      <c r="P33" s="931"/>
      <c r="Q33" s="931"/>
      <c r="R33" s="931"/>
      <c r="S33" s="931"/>
      <c r="T33" s="932" t="s">
        <v>1190</v>
      </c>
      <c r="U33" s="932"/>
      <c r="V33" s="932"/>
      <c r="W33" s="932" t="str">
        <f t="shared" si="0"/>
        <v xml:space="preserve"> </v>
      </c>
      <c r="X33" s="932"/>
      <c r="Y33" s="932"/>
      <c r="Z33" s="559"/>
      <c r="AA33" s="561"/>
      <c r="AB33" s="561"/>
      <c r="AC33" s="560"/>
      <c r="AD33" s="561"/>
      <c r="AE33" s="561"/>
      <c r="AF33" s="561"/>
      <c r="AG33" s="560"/>
      <c r="AH33" s="560"/>
    </row>
    <row r="34" spans="1:34" ht="30" customHeight="1" x14ac:dyDescent="0.3">
      <c r="A34" s="558">
        <v>21</v>
      </c>
      <c r="B34" s="931" t="s">
        <v>1195</v>
      </c>
      <c r="C34" s="931"/>
      <c r="D34" s="931"/>
      <c r="E34" s="931"/>
      <c r="F34" s="931"/>
      <c r="G34" s="931"/>
      <c r="H34" s="931"/>
      <c r="I34" s="931"/>
      <c r="J34" s="931"/>
      <c r="K34" s="931"/>
      <c r="L34" s="931"/>
      <c r="M34" s="931"/>
      <c r="N34" s="931"/>
      <c r="O34" s="931"/>
      <c r="P34" s="931"/>
      <c r="Q34" s="931"/>
      <c r="R34" s="931"/>
      <c r="S34" s="931"/>
      <c r="T34" s="932" t="s">
        <v>1190</v>
      </c>
      <c r="U34" s="932"/>
      <c r="V34" s="932"/>
      <c r="W34" s="932">
        <f t="shared" si="0"/>
        <v>3.787628625</v>
      </c>
      <c r="X34" s="932"/>
      <c r="Y34" s="932"/>
      <c r="Z34" s="559"/>
      <c r="AA34" s="561"/>
      <c r="AB34" s="561"/>
      <c r="AC34" s="560"/>
      <c r="AD34" s="561"/>
      <c r="AE34" s="561"/>
      <c r="AF34" s="561"/>
      <c r="AG34" s="560"/>
      <c r="AH34" s="560"/>
    </row>
    <row r="35" spans="1:34" ht="30" customHeight="1" x14ac:dyDescent="0.3">
      <c r="A35" s="558">
        <v>22</v>
      </c>
      <c r="B35" s="931" t="s">
        <v>1195</v>
      </c>
      <c r="C35" s="931"/>
      <c r="D35" s="931"/>
      <c r="E35" s="931"/>
      <c r="F35" s="931"/>
      <c r="G35" s="931"/>
      <c r="H35" s="931"/>
      <c r="I35" s="931"/>
      <c r="J35" s="931"/>
      <c r="K35" s="931"/>
      <c r="L35" s="931"/>
      <c r="M35" s="931"/>
      <c r="N35" s="931"/>
      <c r="O35" s="931"/>
      <c r="P35" s="931"/>
      <c r="Q35" s="931"/>
      <c r="R35" s="931"/>
      <c r="S35" s="931"/>
      <c r="T35" s="932" t="s">
        <v>1190</v>
      </c>
      <c r="U35" s="932"/>
      <c r="V35" s="932"/>
      <c r="W35" s="932">
        <f t="shared" si="0"/>
        <v>99.11999999999999</v>
      </c>
      <c r="X35" s="932"/>
      <c r="Y35" s="932"/>
      <c r="Z35" s="559"/>
      <c r="AA35" s="561"/>
      <c r="AB35" s="561"/>
      <c r="AC35" s="560"/>
      <c r="AD35" s="561"/>
      <c r="AE35" s="561"/>
      <c r="AF35" s="561"/>
      <c r="AG35" s="560"/>
      <c r="AH35" s="560"/>
    </row>
    <row r="36" spans="1:34" ht="30" customHeight="1" x14ac:dyDescent="0.3">
      <c r="A36" s="558">
        <v>23</v>
      </c>
      <c r="B36" s="931" t="s">
        <v>1195</v>
      </c>
      <c r="C36" s="931"/>
      <c r="D36" s="931"/>
      <c r="E36" s="931"/>
      <c r="F36" s="931"/>
      <c r="G36" s="931"/>
      <c r="H36" s="931"/>
      <c r="I36" s="931"/>
      <c r="J36" s="931"/>
      <c r="K36" s="931"/>
      <c r="L36" s="931"/>
      <c r="M36" s="931"/>
      <c r="N36" s="931"/>
      <c r="O36" s="931"/>
      <c r="P36" s="931"/>
      <c r="Q36" s="931"/>
      <c r="R36" s="931"/>
      <c r="S36" s="931"/>
      <c r="T36" s="932" t="s">
        <v>1190</v>
      </c>
      <c r="U36" s="932"/>
      <c r="V36" s="932"/>
      <c r="W36" s="932">
        <f t="shared" si="0"/>
        <v>9.1800107999999998</v>
      </c>
      <c r="X36" s="932"/>
      <c r="Y36" s="932"/>
      <c r="Z36" s="559"/>
      <c r="AA36" s="561"/>
      <c r="AB36" s="561"/>
      <c r="AC36" s="560"/>
      <c r="AD36" s="561"/>
      <c r="AE36" s="561"/>
      <c r="AF36" s="561"/>
      <c r="AG36" s="560"/>
      <c r="AH36" s="560"/>
    </row>
    <row r="37" spans="1:34" ht="30" customHeight="1" x14ac:dyDescent="0.3">
      <c r="A37" s="558">
        <v>24</v>
      </c>
      <c r="B37" s="931" t="s">
        <v>1195</v>
      </c>
      <c r="C37" s="931"/>
      <c r="D37" s="931"/>
      <c r="E37" s="931"/>
      <c r="F37" s="931"/>
      <c r="G37" s="931"/>
      <c r="H37" s="931"/>
      <c r="I37" s="931"/>
      <c r="J37" s="931"/>
      <c r="K37" s="931"/>
      <c r="L37" s="931"/>
      <c r="M37" s="931"/>
      <c r="N37" s="931"/>
      <c r="O37" s="931"/>
      <c r="P37" s="931"/>
      <c r="Q37" s="931"/>
      <c r="R37" s="931"/>
      <c r="S37" s="931"/>
      <c r="T37" s="932" t="s">
        <v>1190</v>
      </c>
      <c r="U37" s="932"/>
      <c r="V37" s="932"/>
      <c r="W37" s="932" t="str">
        <f t="shared" si="0"/>
        <v xml:space="preserve"> </v>
      </c>
      <c r="X37" s="932"/>
      <c r="Y37" s="932"/>
      <c r="Z37" s="559"/>
      <c r="AA37" s="561"/>
      <c r="AB37" s="561"/>
      <c r="AC37" s="560"/>
      <c r="AD37" s="561"/>
      <c r="AE37" s="561"/>
      <c r="AF37" s="561"/>
      <c r="AG37" s="560"/>
      <c r="AH37" s="560"/>
    </row>
    <row r="38" spans="1:34" ht="30" customHeight="1" x14ac:dyDescent="0.3">
      <c r="A38" s="558">
        <v>25</v>
      </c>
      <c r="B38" s="931" t="s">
        <v>1195</v>
      </c>
      <c r="C38" s="931"/>
      <c r="D38" s="931"/>
      <c r="E38" s="931"/>
      <c r="F38" s="931"/>
      <c r="G38" s="931"/>
      <c r="H38" s="931"/>
      <c r="I38" s="931"/>
      <c r="J38" s="931"/>
      <c r="K38" s="931"/>
      <c r="L38" s="931"/>
      <c r="M38" s="931"/>
      <c r="N38" s="931"/>
      <c r="O38" s="931"/>
      <c r="P38" s="931"/>
      <c r="Q38" s="931"/>
      <c r="R38" s="931"/>
      <c r="S38" s="931"/>
      <c r="T38" s="932" t="s">
        <v>1190</v>
      </c>
      <c r="U38" s="932"/>
      <c r="V38" s="932"/>
      <c r="W38" s="932">
        <f t="shared" si="0"/>
        <v>3.787628625</v>
      </c>
      <c r="X38" s="932"/>
      <c r="Y38" s="932"/>
      <c r="Z38" s="559"/>
      <c r="AA38" s="561"/>
      <c r="AB38" s="561"/>
      <c r="AC38" s="560"/>
      <c r="AD38" s="561"/>
      <c r="AE38" s="561"/>
      <c r="AF38" s="561"/>
      <c r="AG38" s="560"/>
      <c r="AH38" s="560"/>
    </row>
    <row r="39" spans="1:34" ht="30" customHeight="1" x14ac:dyDescent="0.3">
      <c r="A39" s="558">
        <v>26</v>
      </c>
      <c r="B39" s="931" t="s">
        <v>1195</v>
      </c>
      <c r="C39" s="931"/>
      <c r="D39" s="931"/>
      <c r="E39" s="931"/>
      <c r="F39" s="931"/>
      <c r="G39" s="931"/>
      <c r="H39" s="931"/>
      <c r="I39" s="931"/>
      <c r="J39" s="931"/>
      <c r="K39" s="931"/>
      <c r="L39" s="931"/>
      <c r="M39" s="931"/>
      <c r="N39" s="931"/>
      <c r="O39" s="931"/>
      <c r="P39" s="931"/>
      <c r="Q39" s="931"/>
      <c r="R39" s="931"/>
      <c r="S39" s="931"/>
      <c r="T39" s="932" t="s">
        <v>1190</v>
      </c>
      <c r="U39" s="932"/>
      <c r="V39" s="932"/>
      <c r="W39" s="932">
        <f t="shared" si="0"/>
        <v>99.11999999999999</v>
      </c>
      <c r="X39" s="932"/>
      <c r="Y39" s="932"/>
      <c r="Z39" s="559"/>
      <c r="AA39" s="561"/>
      <c r="AB39" s="561"/>
      <c r="AC39" s="560"/>
      <c r="AD39" s="561"/>
      <c r="AE39" s="561"/>
      <c r="AF39" s="561"/>
      <c r="AG39" s="560"/>
      <c r="AH39" s="560"/>
    </row>
    <row r="40" spans="1:34" ht="30" customHeight="1" x14ac:dyDescent="0.3">
      <c r="A40" s="558">
        <v>27</v>
      </c>
      <c r="B40" s="931" t="s">
        <v>1195</v>
      </c>
      <c r="C40" s="931"/>
      <c r="D40" s="931"/>
      <c r="E40" s="931"/>
      <c r="F40" s="931"/>
      <c r="G40" s="931"/>
      <c r="H40" s="931"/>
      <c r="I40" s="931"/>
      <c r="J40" s="931"/>
      <c r="K40" s="931"/>
      <c r="L40" s="931"/>
      <c r="M40" s="931"/>
      <c r="N40" s="931"/>
      <c r="O40" s="931"/>
      <c r="P40" s="931"/>
      <c r="Q40" s="931"/>
      <c r="R40" s="931"/>
      <c r="S40" s="931"/>
      <c r="T40" s="932" t="s">
        <v>1190</v>
      </c>
      <c r="U40" s="932"/>
      <c r="V40" s="932"/>
      <c r="W40" s="932">
        <f t="shared" si="0"/>
        <v>9.1800107999999998</v>
      </c>
      <c r="X40" s="932"/>
      <c r="Y40" s="932"/>
      <c r="Z40" s="559"/>
      <c r="AA40" s="561"/>
      <c r="AB40" s="561"/>
      <c r="AC40" s="560"/>
      <c r="AD40" s="561"/>
      <c r="AE40" s="561"/>
      <c r="AF40" s="561"/>
      <c r="AG40" s="560"/>
      <c r="AH40" s="560"/>
    </row>
    <row r="41" spans="1:34" ht="30" customHeight="1" x14ac:dyDescent="0.3">
      <c r="A41" s="558">
        <v>28</v>
      </c>
      <c r="B41" s="931" t="s">
        <v>1195</v>
      </c>
      <c r="C41" s="931"/>
      <c r="D41" s="931"/>
      <c r="E41" s="931"/>
      <c r="F41" s="931"/>
      <c r="G41" s="931"/>
      <c r="H41" s="931"/>
      <c r="I41" s="931"/>
      <c r="J41" s="931"/>
      <c r="K41" s="931"/>
      <c r="L41" s="931"/>
      <c r="M41" s="931"/>
      <c r="N41" s="931"/>
      <c r="O41" s="931"/>
      <c r="P41" s="931"/>
      <c r="Q41" s="931"/>
      <c r="R41" s="931"/>
      <c r="S41" s="931"/>
      <c r="T41" s="932" t="s">
        <v>1190</v>
      </c>
      <c r="U41" s="932"/>
      <c r="V41" s="932"/>
      <c r="W41" s="932" t="str">
        <f t="shared" si="0"/>
        <v xml:space="preserve"> </v>
      </c>
      <c r="X41" s="932"/>
      <c r="Y41" s="932"/>
      <c r="Z41" s="559"/>
      <c r="AA41" s="561"/>
      <c r="AB41" s="561"/>
      <c r="AC41" s="560"/>
      <c r="AD41" s="561"/>
      <c r="AE41" s="561"/>
      <c r="AF41" s="561"/>
      <c r="AG41" s="560"/>
      <c r="AH41" s="560"/>
    </row>
    <row r="42" spans="1:34" ht="30" customHeight="1" x14ac:dyDescent="0.3">
      <c r="A42" s="558">
        <v>29</v>
      </c>
      <c r="B42" s="931" t="s">
        <v>1195</v>
      </c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2" t="s">
        <v>1190</v>
      </c>
      <c r="U42" s="932"/>
      <c r="V42" s="932"/>
      <c r="W42" s="932">
        <f t="shared" si="0"/>
        <v>3.787628625</v>
      </c>
      <c r="X42" s="932"/>
      <c r="Y42" s="932"/>
      <c r="Z42" s="559"/>
      <c r="AA42" s="561"/>
      <c r="AB42" s="561"/>
      <c r="AC42" s="560"/>
      <c r="AD42" s="561"/>
      <c r="AE42" s="561"/>
      <c r="AF42" s="561"/>
      <c r="AG42" s="560"/>
      <c r="AH42" s="560"/>
    </row>
    <row r="43" spans="1:34" ht="30" customHeight="1" x14ac:dyDescent="0.3">
      <c r="A43" s="558">
        <v>30</v>
      </c>
      <c r="B43" s="931" t="s">
        <v>1195</v>
      </c>
      <c r="C43" s="931"/>
      <c r="D43" s="931"/>
      <c r="E43" s="931"/>
      <c r="F43" s="931"/>
      <c r="G43" s="931"/>
      <c r="H43" s="931"/>
      <c r="I43" s="931"/>
      <c r="J43" s="931"/>
      <c r="K43" s="931"/>
      <c r="L43" s="931"/>
      <c r="M43" s="931"/>
      <c r="N43" s="931"/>
      <c r="O43" s="931"/>
      <c r="P43" s="931"/>
      <c r="Q43" s="931"/>
      <c r="R43" s="931"/>
      <c r="S43" s="931"/>
      <c r="T43" s="932" t="s">
        <v>1190</v>
      </c>
      <c r="U43" s="932"/>
      <c r="V43" s="932"/>
      <c r="W43" s="932">
        <f t="shared" si="0"/>
        <v>99.11999999999999</v>
      </c>
      <c r="X43" s="932"/>
      <c r="Y43" s="932"/>
      <c r="Z43" s="559"/>
      <c r="AA43" s="561"/>
      <c r="AB43" s="561"/>
      <c r="AC43" s="560"/>
      <c r="AD43" s="561"/>
      <c r="AE43" s="561"/>
      <c r="AF43" s="561"/>
      <c r="AG43" s="560"/>
      <c r="AH43" s="560"/>
    </row>
    <row r="44" spans="1:34" ht="30" customHeight="1" x14ac:dyDescent="0.3">
      <c r="A44" s="558">
        <v>31</v>
      </c>
      <c r="B44" s="931" t="s">
        <v>1195</v>
      </c>
      <c r="C44" s="931"/>
      <c r="D44" s="931"/>
      <c r="E44" s="931"/>
      <c r="F44" s="931"/>
      <c r="G44" s="931"/>
      <c r="H44" s="931"/>
      <c r="I44" s="931"/>
      <c r="J44" s="931"/>
      <c r="K44" s="931"/>
      <c r="L44" s="931"/>
      <c r="M44" s="931"/>
      <c r="N44" s="931"/>
      <c r="O44" s="931"/>
      <c r="P44" s="931"/>
      <c r="Q44" s="931"/>
      <c r="R44" s="931"/>
      <c r="S44" s="931"/>
      <c r="T44" s="932" t="s">
        <v>1190</v>
      </c>
      <c r="U44" s="932"/>
      <c r="V44" s="932"/>
      <c r="W44" s="932">
        <f t="shared" si="0"/>
        <v>9.1800107999999998</v>
      </c>
      <c r="X44" s="932"/>
      <c r="Y44" s="932"/>
      <c r="Z44" s="559"/>
      <c r="AA44" s="561"/>
      <c r="AB44" s="561"/>
      <c r="AC44" s="560"/>
      <c r="AD44" s="561"/>
      <c r="AE44" s="561"/>
      <c r="AF44" s="561"/>
      <c r="AG44" s="560"/>
      <c r="AH44" s="560"/>
    </row>
    <row r="45" spans="1:34" ht="30" customHeight="1" x14ac:dyDescent="0.3">
      <c r="A45" s="558">
        <v>32</v>
      </c>
      <c r="B45" s="931" t="s">
        <v>1195</v>
      </c>
      <c r="C45" s="931"/>
      <c r="D45" s="931"/>
      <c r="E45" s="931"/>
      <c r="F45" s="931"/>
      <c r="G45" s="931"/>
      <c r="H45" s="931"/>
      <c r="I45" s="931"/>
      <c r="J45" s="931"/>
      <c r="K45" s="931"/>
      <c r="L45" s="931"/>
      <c r="M45" s="931"/>
      <c r="N45" s="931"/>
      <c r="O45" s="931"/>
      <c r="P45" s="931"/>
      <c r="Q45" s="931"/>
      <c r="R45" s="931"/>
      <c r="S45" s="931"/>
      <c r="T45" s="932" t="s">
        <v>1190</v>
      </c>
      <c r="U45" s="932"/>
      <c r="V45" s="932"/>
      <c r="W45" s="932" t="str">
        <f t="shared" si="0"/>
        <v xml:space="preserve"> </v>
      </c>
      <c r="X45" s="932"/>
      <c r="Y45" s="932"/>
      <c r="Z45" s="559"/>
      <c r="AA45" s="561"/>
      <c r="AB45" s="561"/>
      <c r="AC45" s="560"/>
      <c r="AD45" s="561"/>
      <c r="AE45" s="561"/>
      <c r="AF45" s="561"/>
      <c r="AG45" s="560"/>
      <c r="AH45" s="560"/>
    </row>
    <row r="46" spans="1:34" ht="30" customHeight="1" x14ac:dyDescent="0.3">
      <c r="A46" s="558">
        <v>33</v>
      </c>
      <c r="B46" s="931" t="s">
        <v>1195</v>
      </c>
      <c r="C46" s="931"/>
      <c r="D46" s="931"/>
      <c r="E46" s="931"/>
      <c r="F46" s="931"/>
      <c r="G46" s="931"/>
      <c r="H46" s="931"/>
      <c r="I46" s="931"/>
      <c r="J46" s="931"/>
      <c r="K46" s="931"/>
      <c r="L46" s="931"/>
      <c r="M46" s="931"/>
      <c r="N46" s="931"/>
      <c r="O46" s="931"/>
      <c r="P46" s="931"/>
      <c r="Q46" s="931"/>
      <c r="R46" s="931"/>
      <c r="S46" s="931"/>
      <c r="T46" s="932" t="s">
        <v>1190</v>
      </c>
      <c r="U46" s="932"/>
      <c r="V46" s="932"/>
      <c r="W46" s="932">
        <f t="shared" si="0"/>
        <v>3.787628625</v>
      </c>
      <c r="X46" s="932"/>
      <c r="Y46" s="932"/>
      <c r="Z46" s="559"/>
      <c r="AA46" s="561"/>
      <c r="AB46" s="561"/>
      <c r="AC46" s="560"/>
      <c r="AD46" s="561"/>
      <c r="AE46" s="561"/>
      <c r="AF46" s="561"/>
      <c r="AG46" s="560"/>
      <c r="AH46" s="560"/>
    </row>
    <row r="47" spans="1:34" ht="30" customHeight="1" x14ac:dyDescent="0.3">
      <c r="A47" s="558">
        <v>34</v>
      </c>
      <c r="B47" s="931" t="s">
        <v>1195</v>
      </c>
      <c r="C47" s="931"/>
      <c r="D47" s="931"/>
      <c r="E47" s="931"/>
      <c r="F47" s="931"/>
      <c r="G47" s="931"/>
      <c r="H47" s="931"/>
      <c r="I47" s="931"/>
      <c r="J47" s="931"/>
      <c r="K47" s="931"/>
      <c r="L47" s="931"/>
      <c r="M47" s="931"/>
      <c r="N47" s="931"/>
      <c r="O47" s="931"/>
      <c r="P47" s="931"/>
      <c r="Q47" s="931"/>
      <c r="R47" s="931"/>
      <c r="S47" s="931"/>
      <c r="T47" s="932" t="s">
        <v>1190</v>
      </c>
      <c r="U47" s="932"/>
      <c r="V47" s="932"/>
      <c r="W47" s="932">
        <f t="shared" si="0"/>
        <v>99.11999999999999</v>
      </c>
      <c r="X47" s="932"/>
      <c r="Y47" s="932"/>
      <c r="Z47" s="559"/>
      <c r="AA47" s="561"/>
      <c r="AB47" s="561"/>
      <c r="AC47" s="560"/>
      <c r="AD47" s="561"/>
      <c r="AE47" s="561"/>
      <c r="AF47" s="561"/>
      <c r="AG47" s="560"/>
      <c r="AH47" s="560"/>
    </row>
    <row r="48" spans="1:34" ht="30" customHeight="1" x14ac:dyDescent="0.3">
      <c r="A48" s="558">
        <v>35</v>
      </c>
      <c r="B48" s="931" t="s">
        <v>1195</v>
      </c>
      <c r="C48" s="931"/>
      <c r="D48" s="931"/>
      <c r="E48" s="931"/>
      <c r="F48" s="931"/>
      <c r="G48" s="931"/>
      <c r="H48" s="931"/>
      <c r="I48" s="931"/>
      <c r="J48" s="931"/>
      <c r="K48" s="931"/>
      <c r="L48" s="931"/>
      <c r="M48" s="931"/>
      <c r="N48" s="931"/>
      <c r="O48" s="931"/>
      <c r="P48" s="931"/>
      <c r="Q48" s="931"/>
      <c r="R48" s="931"/>
      <c r="S48" s="931"/>
      <c r="T48" s="932" t="s">
        <v>1190</v>
      </c>
      <c r="U48" s="932"/>
      <c r="V48" s="932"/>
      <c r="W48" s="932">
        <f t="shared" si="0"/>
        <v>9.1800107999999998</v>
      </c>
      <c r="X48" s="932"/>
      <c r="Y48" s="932"/>
      <c r="Z48" s="559"/>
      <c r="AA48" s="561"/>
      <c r="AB48" s="561"/>
      <c r="AC48" s="560"/>
      <c r="AD48" s="561"/>
      <c r="AE48" s="561"/>
      <c r="AF48" s="561"/>
      <c r="AG48" s="560"/>
      <c r="AH48" s="560"/>
    </row>
    <row r="49" spans="1:34" ht="30" customHeight="1" x14ac:dyDescent="0.3">
      <c r="A49" s="558">
        <v>36</v>
      </c>
      <c r="B49" s="931" t="s">
        <v>1195</v>
      </c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2" t="s">
        <v>1190</v>
      </c>
      <c r="U49" s="932"/>
      <c r="V49" s="932"/>
      <c r="W49" s="932" t="str">
        <f t="shared" si="0"/>
        <v xml:space="preserve"> </v>
      </c>
      <c r="X49" s="932"/>
      <c r="Y49" s="932"/>
      <c r="Z49" s="559"/>
      <c r="AA49" s="561"/>
      <c r="AB49" s="561"/>
      <c r="AC49" s="560"/>
      <c r="AD49" s="561"/>
      <c r="AE49" s="561"/>
      <c r="AF49" s="561"/>
      <c r="AG49" s="560"/>
      <c r="AH49" s="560"/>
    </row>
    <row r="50" spans="1:34" ht="30" customHeight="1" x14ac:dyDescent="0.3">
      <c r="A50" s="558">
        <v>37</v>
      </c>
      <c r="B50" s="931" t="s">
        <v>1195</v>
      </c>
      <c r="C50" s="931"/>
      <c r="D50" s="931"/>
      <c r="E50" s="931"/>
      <c r="F50" s="931"/>
      <c r="G50" s="931"/>
      <c r="H50" s="931"/>
      <c r="I50" s="931"/>
      <c r="J50" s="931"/>
      <c r="K50" s="931"/>
      <c r="L50" s="931"/>
      <c r="M50" s="931"/>
      <c r="N50" s="931"/>
      <c r="O50" s="931"/>
      <c r="P50" s="931"/>
      <c r="Q50" s="931"/>
      <c r="R50" s="931"/>
      <c r="S50" s="931"/>
      <c r="T50" s="932" t="s">
        <v>1190</v>
      </c>
      <c r="U50" s="932"/>
      <c r="V50" s="932"/>
      <c r="W50" s="932">
        <f t="shared" si="0"/>
        <v>3.787628625</v>
      </c>
      <c r="X50" s="932"/>
      <c r="Y50" s="932"/>
      <c r="Z50" s="559"/>
      <c r="AA50" s="561"/>
      <c r="AB50" s="561"/>
      <c r="AC50" s="560"/>
      <c r="AD50" s="561"/>
      <c r="AE50" s="561"/>
      <c r="AF50" s="561"/>
      <c r="AG50" s="560"/>
      <c r="AH50" s="560"/>
    </row>
    <row r="51" spans="1:34" ht="30" customHeight="1" x14ac:dyDescent="0.3">
      <c r="A51" s="558">
        <v>38</v>
      </c>
      <c r="B51" s="931" t="s">
        <v>1195</v>
      </c>
      <c r="C51" s="931"/>
      <c r="D51" s="931"/>
      <c r="E51" s="931"/>
      <c r="F51" s="931"/>
      <c r="G51" s="931"/>
      <c r="H51" s="931"/>
      <c r="I51" s="931"/>
      <c r="J51" s="931"/>
      <c r="K51" s="931"/>
      <c r="L51" s="931"/>
      <c r="M51" s="931"/>
      <c r="N51" s="931"/>
      <c r="O51" s="931"/>
      <c r="P51" s="931"/>
      <c r="Q51" s="931"/>
      <c r="R51" s="931"/>
      <c r="S51" s="931"/>
      <c r="T51" s="932" t="s">
        <v>1190</v>
      </c>
      <c r="U51" s="932"/>
      <c r="V51" s="932"/>
      <c r="W51" s="932">
        <f t="shared" si="0"/>
        <v>99.11999999999999</v>
      </c>
      <c r="X51" s="932"/>
      <c r="Y51" s="932"/>
      <c r="Z51" s="559"/>
      <c r="AA51" s="561"/>
      <c r="AB51" s="561"/>
      <c r="AC51" s="560"/>
      <c r="AD51" s="561"/>
      <c r="AE51" s="561"/>
      <c r="AF51" s="561"/>
      <c r="AG51" s="560"/>
      <c r="AH51" s="560"/>
    </row>
    <row r="52" spans="1:34" ht="30" customHeight="1" x14ac:dyDescent="0.3">
      <c r="A52" s="558">
        <v>39</v>
      </c>
      <c r="B52" s="931" t="s">
        <v>1195</v>
      </c>
      <c r="C52" s="931"/>
      <c r="D52" s="931"/>
      <c r="E52" s="931"/>
      <c r="F52" s="931"/>
      <c r="G52" s="931"/>
      <c r="H52" s="931"/>
      <c r="I52" s="931"/>
      <c r="J52" s="931"/>
      <c r="K52" s="931"/>
      <c r="L52" s="931"/>
      <c r="M52" s="931"/>
      <c r="N52" s="931"/>
      <c r="O52" s="931"/>
      <c r="P52" s="931"/>
      <c r="Q52" s="931"/>
      <c r="R52" s="931"/>
      <c r="S52" s="931"/>
      <c r="T52" s="932" t="s">
        <v>1190</v>
      </c>
      <c r="U52" s="932"/>
      <c r="V52" s="932"/>
      <c r="W52" s="932">
        <f t="shared" si="0"/>
        <v>9.1800107999999998</v>
      </c>
      <c r="X52" s="932"/>
      <c r="Y52" s="932"/>
      <c r="Z52" s="559"/>
      <c r="AA52" s="561"/>
      <c r="AB52" s="561"/>
      <c r="AC52" s="560"/>
      <c r="AD52" s="561"/>
      <c r="AE52" s="561"/>
      <c r="AF52" s="561"/>
      <c r="AG52" s="560"/>
      <c r="AH52" s="560"/>
    </row>
    <row r="53" spans="1:34" ht="30" customHeight="1" x14ac:dyDescent="0.3">
      <c r="A53" s="558">
        <v>40</v>
      </c>
      <c r="B53" s="931" t="s">
        <v>1195</v>
      </c>
      <c r="C53" s="931"/>
      <c r="D53" s="931"/>
      <c r="E53" s="931"/>
      <c r="F53" s="931"/>
      <c r="G53" s="931"/>
      <c r="H53" s="931"/>
      <c r="I53" s="931"/>
      <c r="J53" s="931"/>
      <c r="K53" s="931"/>
      <c r="L53" s="931"/>
      <c r="M53" s="931"/>
      <c r="N53" s="931"/>
      <c r="O53" s="931"/>
      <c r="P53" s="931"/>
      <c r="Q53" s="931"/>
      <c r="R53" s="931"/>
      <c r="S53" s="931"/>
      <c r="T53" s="932" t="s">
        <v>1190</v>
      </c>
      <c r="U53" s="932"/>
      <c r="V53" s="932"/>
      <c r="W53" s="932" t="str">
        <f t="shared" si="0"/>
        <v xml:space="preserve"> </v>
      </c>
      <c r="X53" s="932"/>
      <c r="Y53" s="932"/>
      <c r="Z53" s="559"/>
      <c r="AA53" s="561"/>
      <c r="AB53" s="561"/>
      <c r="AC53" s="560"/>
      <c r="AD53" s="561"/>
      <c r="AE53" s="561"/>
      <c r="AF53" s="561"/>
      <c r="AG53" s="560"/>
      <c r="AH53" s="560"/>
    </row>
    <row r="54" spans="1:34" ht="30" customHeight="1" x14ac:dyDescent="0.3">
      <c r="A54" s="558">
        <v>41</v>
      </c>
      <c r="B54" s="931" t="s">
        <v>1195</v>
      </c>
      <c r="C54" s="931"/>
      <c r="D54" s="931"/>
      <c r="E54" s="931"/>
      <c r="F54" s="931"/>
      <c r="G54" s="931"/>
      <c r="H54" s="931"/>
      <c r="I54" s="931"/>
      <c r="J54" s="931"/>
      <c r="K54" s="931"/>
      <c r="L54" s="931"/>
      <c r="M54" s="931"/>
      <c r="N54" s="931"/>
      <c r="O54" s="931"/>
      <c r="P54" s="931"/>
      <c r="Q54" s="931"/>
      <c r="R54" s="931"/>
      <c r="S54" s="931"/>
      <c r="T54" s="932" t="s">
        <v>1190</v>
      </c>
      <c r="U54" s="932"/>
      <c r="V54" s="932"/>
      <c r="W54" s="932">
        <f t="shared" si="0"/>
        <v>3.787628625</v>
      </c>
      <c r="X54" s="932"/>
      <c r="Y54" s="932"/>
      <c r="Z54" s="559"/>
      <c r="AA54" s="561"/>
      <c r="AB54" s="561"/>
      <c r="AC54" s="560"/>
      <c r="AD54" s="561"/>
      <c r="AE54" s="561"/>
      <c r="AF54" s="561"/>
      <c r="AG54" s="560"/>
      <c r="AH54" s="560"/>
    </row>
    <row r="55" spans="1:34" ht="30" customHeight="1" x14ac:dyDescent="0.3">
      <c r="A55" s="558">
        <v>42</v>
      </c>
      <c r="B55" s="931" t="s">
        <v>1195</v>
      </c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2" t="s">
        <v>1190</v>
      </c>
      <c r="U55" s="932"/>
      <c r="V55" s="932"/>
      <c r="W55" s="932">
        <f t="shared" si="0"/>
        <v>99.11999999999999</v>
      </c>
      <c r="X55" s="932"/>
      <c r="Y55" s="932"/>
      <c r="Z55" s="559"/>
      <c r="AA55" s="561"/>
      <c r="AB55" s="561"/>
      <c r="AC55" s="560"/>
      <c r="AD55" s="561"/>
      <c r="AE55" s="561"/>
      <c r="AF55" s="561"/>
      <c r="AG55" s="560"/>
      <c r="AH55" s="560"/>
    </row>
    <row r="56" spans="1:34" ht="30" customHeight="1" x14ac:dyDescent="0.3">
      <c r="A56" s="558">
        <v>43</v>
      </c>
      <c r="B56" s="931" t="s">
        <v>1195</v>
      </c>
      <c r="C56" s="931"/>
      <c r="D56" s="931"/>
      <c r="E56" s="931"/>
      <c r="F56" s="931"/>
      <c r="G56" s="931"/>
      <c r="H56" s="931"/>
      <c r="I56" s="931"/>
      <c r="J56" s="931"/>
      <c r="K56" s="931"/>
      <c r="L56" s="931"/>
      <c r="M56" s="931"/>
      <c r="N56" s="931"/>
      <c r="O56" s="931"/>
      <c r="P56" s="931"/>
      <c r="Q56" s="931"/>
      <c r="R56" s="931"/>
      <c r="S56" s="931"/>
      <c r="T56" s="932" t="s">
        <v>1190</v>
      </c>
      <c r="U56" s="932"/>
      <c r="V56" s="932"/>
      <c r="W56" s="932">
        <f t="shared" si="0"/>
        <v>9.1800107999999998</v>
      </c>
      <c r="X56" s="932"/>
      <c r="Y56" s="932"/>
      <c r="Z56" s="559"/>
      <c r="AA56" s="561"/>
      <c r="AB56" s="561"/>
      <c r="AC56" s="560"/>
      <c r="AD56" s="561"/>
      <c r="AE56" s="561"/>
      <c r="AF56" s="561"/>
      <c r="AG56" s="560"/>
      <c r="AH56" s="560"/>
    </row>
    <row r="57" spans="1:34" ht="30" customHeight="1" x14ac:dyDescent="0.3">
      <c r="A57" s="558">
        <v>44</v>
      </c>
      <c r="B57" s="931" t="s">
        <v>1195</v>
      </c>
      <c r="C57" s="931"/>
      <c r="D57" s="931"/>
      <c r="E57" s="931"/>
      <c r="F57" s="931"/>
      <c r="G57" s="931"/>
      <c r="H57" s="931"/>
      <c r="I57" s="931"/>
      <c r="J57" s="931"/>
      <c r="K57" s="931"/>
      <c r="L57" s="931"/>
      <c r="M57" s="931"/>
      <c r="N57" s="931"/>
      <c r="O57" s="931"/>
      <c r="P57" s="931"/>
      <c r="Q57" s="931"/>
      <c r="R57" s="931"/>
      <c r="S57" s="931"/>
      <c r="T57" s="932" t="s">
        <v>1190</v>
      </c>
      <c r="U57" s="932"/>
      <c r="V57" s="932"/>
      <c r="W57" s="932" t="str">
        <f t="shared" si="0"/>
        <v xml:space="preserve"> </v>
      </c>
      <c r="X57" s="932"/>
      <c r="Y57" s="932"/>
      <c r="Z57" s="559"/>
      <c r="AA57" s="561"/>
      <c r="AB57" s="561"/>
      <c r="AC57" s="560"/>
      <c r="AD57" s="561"/>
      <c r="AE57" s="561"/>
      <c r="AF57" s="561"/>
      <c r="AG57" s="560"/>
      <c r="AH57" s="560"/>
    </row>
    <row r="58" spans="1:34" ht="30" customHeight="1" x14ac:dyDescent="0.3">
      <c r="A58" s="558">
        <v>45</v>
      </c>
      <c r="B58" s="931" t="s">
        <v>1195</v>
      </c>
      <c r="C58" s="931"/>
      <c r="D58" s="931"/>
      <c r="E58" s="931"/>
      <c r="F58" s="931"/>
      <c r="G58" s="931"/>
      <c r="H58" s="931"/>
      <c r="I58" s="931"/>
      <c r="J58" s="931"/>
      <c r="K58" s="931"/>
      <c r="L58" s="931"/>
      <c r="M58" s="931"/>
      <c r="N58" s="931"/>
      <c r="O58" s="931"/>
      <c r="P58" s="931"/>
      <c r="Q58" s="931"/>
      <c r="R58" s="931"/>
      <c r="S58" s="931"/>
      <c r="T58" s="932" t="s">
        <v>1190</v>
      </c>
      <c r="U58" s="932"/>
      <c r="V58" s="932"/>
      <c r="W58" s="932">
        <f t="shared" si="0"/>
        <v>3.787628625</v>
      </c>
      <c r="X58" s="932"/>
      <c r="Y58" s="932"/>
      <c r="Z58" s="559"/>
      <c r="AA58" s="561"/>
      <c r="AB58" s="561"/>
      <c r="AC58" s="560"/>
      <c r="AD58" s="561"/>
      <c r="AE58" s="561"/>
      <c r="AF58" s="561"/>
      <c r="AG58" s="560"/>
      <c r="AH58" s="560"/>
    </row>
    <row r="59" spans="1:34" ht="30" customHeight="1" x14ac:dyDescent="0.3">
      <c r="A59" s="558">
        <v>46</v>
      </c>
      <c r="B59" s="931" t="s">
        <v>1195</v>
      </c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2" t="s">
        <v>1190</v>
      </c>
      <c r="U59" s="932"/>
      <c r="V59" s="932"/>
      <c r="W59" s="932">
        <f t="shared" si="0"/>
        <v>99.11999999999999</v>
      </c>
      <c r="X59" s="932"/>
      <c r="Y59" s="932"/>
      <c r="Z59" s="559"/>
      <c r="AA59" s="561"/>
      <c r="AB59" s="561"/>
      <c r="AC59" s="560"/>
      <c r="AD59" s="561"/>
      <c r="AE59" s="561"/>
      <c r="AF59" s="561"/>
      <c r="AG59" s="560"/>
      <c r="AH59" s="560"/>
    </row>
    <row r="60" spans="1:34" ht="30" customHeight="1" x14ac:dyDescent="0.3">
      <c r="A60" s="558">
        <v>47</v>
      </c>
      <c r="B60" s="931" t="s">
        <v>1195</v>
      </c>
      <c r="C60" s="931"/>
      <c r="D60" s="931"/>
      <c r="E60" s="931"/>
      <c r="F60" s="931"/>
      <c r="G60" s="931"/>
      <c r="H60" s="931"/>
      <c r="I60" s="931"/>
      <c r="J60" s="931"/>
      <c r="K60" s="931"/>
      <c r="L60" s="931"/>
      <c r="M60" s="931"/>
      <c r="N60" s="931"/>
      <c r="O60" s="931"/>
      <c r="P60" s="931"/>
      <c r="Q60" s="931"/>
      <c r="R60" s="931"/>
      <c r="S60" s="931"/>
      <c r="T60" s="932" t="s">
        <v>1190</v>
      </c>
      <c r="U60" s="932"/>
      <c r="V60" s="932"/>
      <c r="W60" s="932">
        <f t="shared" si="0"/>
        <v>9.1800107999999998</v>
      </c>
      <c r="X60" s="932"/>
      <c r="Y60" s="932"/>
      <c r="Z60" s="559"/>
      <c r="AA60" s="561"/>
      <c r="AB60" s="561"/>
      <c r="AC60" s="560"/>
      <c r="AD60" s="561"/>
      <c r="AE60" s="561"/>
      <c r="AF60" s="561"/>
      <c r="AG60" s="560"/>
      <c r="AH60" s="560"/>
    </row>
    <row r="61" spans="1:34" ht="30" customHeight="1" x14ac:dyDescent="0.3">
      <c r="A61" s="558">
        <v>48</v>
      </c>
      <c r="B61" s="931" t="s">
        <v>1195</v>
      </c>
      <c r="C61" s="931"/>
      <c r="D61" s="931"/>
      <c r="E61" s="931"/>
      <c r="F61" s="931"/>
      <c r="G61" s="931"/>
      <c r="H61" s="931"/>
      <c r="I61" s="931"/>
      <c r="J61" s="931"/>
      <c r="K61" s="931"/>
      <c r="L61" s="931"/>
      <c r="M61" s="931"/>
      <c r="N61" s="931"/>
      <c r="O61" s="931"/>
      <c r="P61" s="931"/>
      <c r="Q61" s="931"/>
      <c r="R61" s="931"/>
      <c r="S61" s="931"/>
      <c r="T61" s="932" t="s">
        <v>1190</v>
      </c>
      <c r="U61" s="932"/>
      <c r="V61" s="932"/>
      <c r="W61" s="932" t="str">
        <f t="shared" si="0"/>
        <v xml:space="preserve"> </v>
      </c>
      <c r="X61" s="932"/>
      <c r="Y61" s="932"/>
      <c r="Z61" s="559"/>
      <c r="AA61" s="561"/>
      <c r="AB61" s="561"/>
      <c r="AC61" s="560"/>
      <c r="AD61" s="561"/>
      <c r="AE61" s="561"/>
      <c r="AF61" s="561"/>
      <c r="AG61" s="560"/>
      <c r="AH61" s="560"/>
    </row>
    <row r="62" spans="1:34" ht="30" customHeight="1" x14ac:dyDescent="0.3">
      <c r="A62" s="558">
        <v>49</v>
      </c>
      <c r="B62" s="931" t="s">
        <v>1195</v>
      </c>
      <c r="C62" s="931"/>
      <c r="D62" s="931"/>
      <c r="E62" s="931"/>
      <c r="F62" s="931"/>
      <c r="G62" s="931"/>
      <c r="H62" s="931"/>
      <c r="I62" s="931"/>
      <c r="J62" s="931"/>
      <c r="K62" s="931"/>
      <c r="L62" s="931"/>
      <c r="M62" s="931"/>
      <c r="N62" s="931"/>
      <c r="O62" s="931"/>
      <c r="P62" s="931"/>
      <c r="Q62" s="931"/>
      <c r="R62" s="931"/>
      <c r="S62" s="931"/>
      <c r="T62" s="932" t="s">
        <v>1190</v>
      </c>
      <c r="U62" s="932"/>
      <c r="V62" s="932"/>
      <c r="W62" s="932">
        <f t="shared" si="0"/>
        <v>3.787628625</v>
      </c>
      <c r="X62" s="932"/>
      <c r="Y62" s="932"/>
      <c r="Z62" s="559"/>
      <c r="AA62" s="561"/>
      <c r="AB62" s="561"/>
      <c r="AC62" s="560"/>
      <c r="AD62" s="561"/>
      <c r="AE62" s="561"/>
      <c r="AF62" s="561"/>
      <c r="AG62" s="560"/>
      <c r="AH62" s="560"/>
    </row>
    <row r="63" spans="1:34" ht="30" customHeight="1" x14ac:dyDescent="0.3">
      <c r="A63" s="558">
        <v>50</v>
      </c>
      <c r="B63" s="931" t="s">
        <v>1195</v>
      </c>
      <c r="C63" s="931"/>
      <c r="D63" s="931"/>
      <c r="E63" s="931"/>
      <c r="F63" s="931"/>
      <c r="G63" s="931"/>
      <c r="H63" s="931"/>
      <c r="I63" s="931"/>
      <c r="J63" s="931"/>
      <c r="K63" s="931"/>
      <c r="L63" s="931"/>
      <c r="M63" s="931"/>
      <c r="N63" s="931"/>
      <c r="O63" s="931"/>
      <c r="P63" s="931"/>
      <c r="Q63" s="931"/>
      <c r="R63" s="931"/>
      <c r="S63" s="931"/>
      <c r="T63" s="932" t="s">
        <v>1190</v>
      </c>
      <c r="U63" s="932"/>
      <c r="V63" s="932"/>
      <c r="W63" s="932">
        <f t="shared" si="0"/>
        <v>99.11999999999999</v>
      </c>
      <c r="X63" s="932"/>
      <c r="Y63" s="932"/>
      <c r="Z63" s="559"/>
      <c r="AA63" s="561"/>
      <c r="AB63" s="561"/>
      <c r="AC63" s="560"/>
      <c r="AD63" s="561"/>
      <c r="AE63" s="561"/>
      <c r="AF63" s="561"/>
      <c r="AG63" s="560"/>
      <c r="AH63" s="560"/>
    </row>
    <row r="64" spans="1:34" ht="30" customHeight="1" x14ac:dyDescent="0.3">
      <c r="A64" s="558">
        <v>51</v>
      </c>
      <c r="B64" s="931" t="s">
        <v>1195</v>
      </c>
      <c r="C64" s="931"/>
      <c r="D64" s="931"/>
      <c r="E64" s="931"/>
      <c r="F64" s="931"/>
      <c r="G64" s="931"/>
      <c r="H64" s="931"/>
      <c r="I64" s="931"/>
      <c r="J64" s="931"/>
      <c r="K64" s="931"/>
      <c r="L64" s="931"/>
      <c r="M64" s="931"/>
      <c r="N64" s="931"/>
      <c r="O64" s="931"/>
      <c r="P64" s="931"/>
      <c r="Q64" s="931"/>
      <c r="R64" s="931"/>
      <c r="S64" s="931"/>
      <c r="T64" s="932" t="s">
        <v>1190</v>
      </c>
      <c r="U64" s="932"/>
      <c r="V64" s="932"/>
      <c r="W64" s="932">
        <f t="shared" si="0"/>
        <v>9.1800107999999998</v>
      </c>
      <c r="X64" s="932"/>
      <c r="Y64" s="932"/>
      <c r="Z64" s="559"/>
      <c r="AA64" s="561"/>
      <c r="AB64" s="561"/>
      <c r="AC64" s="560"/>
      <c r="AD64" s="561"/>
      <c r="AE64" s="561"/>
      <c r="AF64" s="561"/>
      <c r="AG64" s="560"/>
      <c r="AH64" s="560"/>
    </row>
    <row r="65" spans="1:34" ht="30" customHeight="1" x14ac:dyDescent="0.3">
      <c r="A65" s="558">
        <v>52</v>
      </c>
      <c r="B65" s="931" t="s">
        <v>1195</v>
      </c>
      <c r="C65" s="931"/>
      <c r="D65" s="931"/>
      <c r="E65" s="931"/>
      <c r="F65" s="931"/>
      <c r="G65" s="931"/>
      <c r="H65" s="931"/>
      <c r="I65" s="931"/>
      <c r="J65" s="931"/>
      <c r="K65" s="931"/>
      <c r="L65" s="931"/>
      <c r="M65" s="931"/>
      <c r="N65" s="931"/>
      <c r="O65" s="931"/>
      <c r="P65" s="931"/>
      <c r="Q65" s="931"/>
      <c r="R65" s="931"/>
      <c r="S65" s="931"/>
      <c r="T65" s="932" t="s">
        <v>1190</v>
      </c>
      <c r="U65" s="932"/>
      <c r="V65" s="932"/>
      <c r="W65" s="932" t="str">
        <f t="shared" si="0"/>
        <v xml:space="preserve"> </v>
      </c>
      <c r="X65" s="932"/>
      <c r="Y65" s="932"/>
      <c r="Z65" s="559"/>
      <c r="AA65" s="561"/>
      <c r="AB65" s="561"/>
      <c r="AC65" s="560"/>
      <c r="AD65" s="561"/>
      <c r="AE65" s="561"/>
      <c r="AF65" s="561"/>
      <c r="AG65" s="560"/>
      <c r="AH65" s="560"/>
    </row>
    <row r="66" spans="1:34" ht="30" customHeight="1" x14ac:dyDescent="0.3">
      <c r="A66" s="558">
        <v>53</v>
      </c>
      <c r="B66" s="931" t="s">
        <v>1195</v>
      </c>
      <c r="C66" s="931"/>
      <c r="D66" s="931"/>
      <c r="E66" s="931"/>
      <c r="F66" s="931"/>
      <c r="G66" s="931"/>
      <c r="H66" s="931"/>
      <c r="I66" s="931"/>
      <c r="J66" s="931"/>
      <c r="K66" s="931"/>
      <c r="L66" s="931"/>
      <c r="M66" s="931"/>
      <c r="N66" s="931"/>
      <c r="O66" s="931"/>
      <c r="P66" s="931"/>
      <c r="Q66" s="931"/>
      <c r="R66" s="931"/>
      <c r="S66" s="931"/>
      <c r="T66" s="932" t="s">
        <v>1190</v>
      </c>
      <c r="U66" s="932"/>
      <c r="V66" s="932"/>
      <c r="W66" s="932">
        <f t="shared" si="0"/>
        <v>3.787628625</v>
      </c>
      <c r="X66" s="932"/>
      <c r="Y66" s="932"/>
      <c r="Z66" s="559"/>
      <c r="AA66" s="561"/>
      <c r="AB66" s="561"/>
      <c r="AC66" s="560"/>
      <c r="AD66" s="561"/>
      <c r="AE66" s="561"/>
      <c r="AF66" s="561"/>
      <c r="AG66" s="560"/>
      <c r="AH66" s="560"/>
    </row>
    <row r="67" spans="1:34" ht="30" customHeight="1" x14ac:dyDescent="0.3">
      <c r="A67" s="558">
        <v>54</v>
      </c>
      <c r="B67" s="931" t="s">
        <v>1195</v>
      </c>
      <c r="C67" s="931"/>
      <c r="D67" s="931"/>
      <c r="E67" s="931"/>
      <c r="F67" s="931"/>
      <c r="G67" s="931"/>
      <c r="H67" s="931"/>
      <c r="I67" s="931"/>
      <c r="J67" s="931"/>
      <c r="K67" s="931"/>
      <c r="L67" s="931"/>
      <c r="M67" s="931"/>
      <c r="N67" s="931"/>
      <c r="O67" s="931"/>
      <c r="P67" s="931"/>
      <c r="Q67" s="931"/>
      <c r="R67" s="931"/>
      <c r="S67" s="931"/>
      <c r="T67" s="932" t="s">
        <v>1190</v>
      </c>
      <c r="U67" s="932"/>
      <c r="V67" s="932"/>
      <c r="W67" s="932">
        <f t="shared" si="0"/>
        <v>99.11999999999999</v>
      </c>
      <c r="X67" s="932"/>
      <c r="Y67" s="932"/>
      <c r="Z67" s="559"/>
      <c r="AA67" s="561"/>
      <c r="AB67" s="561"/>
      <c r="AC67" s="560"/>
      <c r="AD67" s="561"/>
      <c r="AE67" s="561"/>
      <c r="AF67" s="561"/>
      <c r="AG67" s="560"/>
      <c r="AH67" s="560"/>
    </row>
    <row r="68" spans="1:34" ht="30" customHeight="1" x14ac:dyDescent="0.3">
      <c r="A68" s="558">
        <v>55</v>
      </c>
      <c r="B68" s="931" t="s">
        <v>1195</v>
      </c>
      <c r="C68" s="931"/>
      <c r="D68" s="931"/>
      <c r="E68" s="931"/>
      <c r="F68" s="931"/>
      <c r="G68" s="931"/>
      <c r="H68" s="931"/>
      <c r="I68" s="931"/>
      <c r="J68" s="931"/>
      <c r="K68" s="931"/>
      <c r="L68" s="931"/>
      <c r="M68" s="931"/>
      <c r="N68" s="931"/>
      <c r="O68" s="931"/>
      <c r="P68" s="931"/>
      <c r="Q68" s="931"/>
      <c r="R68" s="931"/>
      <c r="S68" s="931"/>
      <c r="T68" s="932" t="s">
        <v>1190</v>
      </c>
      <c r="U68" s="932"/>
      <c r="V68" s="932"/>
      <c r="W68" s="932">
        <f t="shared" si="0"/>
        <v>9.1800107999999998</v>
      </c>
      <c r="X68" s="932"/>
      <c r="Y68" s="932"/>
      <c r="Z68" s="559"/>
      <c r="AA68" s="561"/>
      <c r="AB68" s="561"/>
      <c r="AC68" s="560"/>
      <c r="AD68" s="561"/>
      <c r="AE68" s="561"/>
      <c r="AF68" s="561"/>
      <c r="AG68" s="560"/>
      <c r="AH68" s="560"/>
    </row>
    <row r="69" spans="1:34" ht="30" customHeight="1" x14ac:dyDescent="0.3">
      <c r="A69" s="558">
        <v>56</v>
      </c>
      <c r="B69" s="931" t="s">
        <v>1195</v>
      </c>
      <c r="C69" s="931"/>
      <c r="D69" s="931"/>
      <c r="E69" s="931"/>
      <c r="F69" s="931"/>
      <c r="G69" s="931"/>
      <c r="H69" s="931"/>
      <c r="I69" s="931"/>
      <c r="J69" s="931"/>
      <c r="K69" s="931"/>
      <c r="L69" s="931"/>
      <c r="M69" s="931"/>
      <c r="N69" s="931"/>
      <c r="O69" s="931"/>
      <c r="P69" s="931"/>
      <c r="Q69" s="931"/>
      <c r="R69" s="931"/>
      <c r="S69" s="931"/>
      <c r="T69" s="932" t="s">
        <v>1190</v>
      </c>
      <c r="U69" s="932"/>
      <c r="V69" s="932"/>
      <c r="W69" s="932" t="str">
        <f t="shared" si="0"/>
        <v xml:space="preserve"> </v>
      </c>
      <c r="X69" s="932"/>
      <c r="Y69" s="932"/>
      <c r="Z69" s="559"/>
      <c r="AA69" s="561"/>
      <c r="AB69" s="561"/>
      <c r="AC69" s="560"/>
      <c r="AD69" s="561"/>
      <c r="AE69" s="561"/>
      <c r="AF69" s="561"/>
      <c r="AG69" s="560"/>
      <c r="AH69" s="560"/>
    </row>
    <row r="70" spans="1:34" ht="30" customHeight="1" x14ac:dyDescent="0.3">
      <c r="A70" s="558">
        <v>57</v>
      </c>
      <c r="B70" s="931" t="s">
        <v>1195</v>
      </c>
      <c r="C70" s="931"/>
      <c r="D70" s="931"/>
      <c r="E70" s="931"/>
      <c r="F70" s="931"/>
      <c r="G70" s="931"/>
      <c r="H70" s="931"/>
      <c r="I70" s="931"/>
      <c r="J70" s="931"/>
      <c r="K70" s="931"/>
      <c r="L70" s="931"/>
      <c r="M70" s="931"/>
      <c r="N70" s="931"/>
      <c r="O70" s="931"/>
      <c r="P70" s="931"/>
      <c r="Q70" s="931"/>
      <c r="R70" s="931"/>
      <c r="S70" s="931"/>
      <c r="T70" s="932" t="s">
        <v>1190</v>
      </c>
      <c r="U70" s="932"/>
      <c r="V70" s="932"/>
      <c r="W70" s="932">
        <f t="shared" si="0"/>
        <v>3.787628625</v>
      </c>
      <c r="X70" s="932"/>
      <c r="Y70" s="932"/>
      <c r="Z70" s="559"/>
      <c r="AA70" s="561"/>
      <c r="AB70" s="561"/>
      <c r="AC70" s="560"/>
      <c r="AD70" s="561"/>
      <c r="AE70" s="561"/>
      <c r="AF70" s="561"/>
      <c r="AG70" s="560"/>
      <c r="AH70" s="560"/>
    </row>
    <row r="71" spans="1:34" ht="30" customHeight="1" x14ac:dyDescent="0.3">
      <c r="A71" s="558">
        <v>58</v>
      </c>
      <c r="B71" s="931" t="s">
        <v>1195</v>
      </c>
      <c r="C71" s="931"/>
      <c r="D71" s="931"/>
      <c r="E71" s="931"/>
      <c r="F71" s="931"/>
      <c r="G71" s="931"/>
      <c r="H71" s="931"/>
      <c r="I71" s="931"/>
      <c r="J71" s="931"/>
      <c r="K71" s="931"/>
      <c r="L71" s="931"/>
      <c r="M71" s="931"/>
      <c r="N71" s="931"/>
      <c r="O71" s="931"/>
      <c r="P71" s="931"/>
      <c r="Q71" s="931"/>
      <c r="R71" s="931"/>
      <c r="S71" s="931"/>
      <c r="T71" s="932" t="s">
        <v>1190</v>
      </c>
      <c r="U71" s="932"/>
      <c r="V71" s="932"/>
      <c r="W71" s="932">
        <f t="shared" si="0"/>
        <v>99.11999999999999</v>
      </c>
      <c r="X71" s="932"/>
      <c r="Y71" s="932"/>
      <c r="Z71" s="559"/>
      <c r="AA71" s="561"/>
      <c r="AB71" s="561"/>
      <c r="AC71" s="560"/>
      <c r="AD71" s="561"/>
      <c r="AE71" s="561"/>
      <c r="AF71" s="561"/>
      <c r="AG71" s="560"/>
      <c r="AH71" s="560"/>
    </row>
    <row r="72" spans="1:34" ht="30" customHeight="1" x14ac:dyDescent="0.3">
      <c r="A72" s="558">
        <v>59</v>
      </c>
      <c r="B72" s="931" t="s">
        <v>1195</v>
      </c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2" t="s">
        <v>1190</v>
      </c>
      <c r="U72" s="932"/>
      <c r="V72" s="932"/>
      <c r="W72" s="932">
        <f t="shared" si="0"/>
        <v>9.1800107999999998</v>
      </c>
      <c r="X72" s="932"/>
      <c r="Y72" s="932"/>
      <c r="Z72" s="559"/>
      <c r="AA72" s="561"/>
      <c r="AB72" s="561"/>
      <c r="AC72" s="560"/>
      <c r="AD72" s="561"/>
      <c r="AE72" s="561"/>
      <c r="AF72" s="561"/>
      <c r="AG72" s="560"/>
      <c r="AH72" s="560"/>
    </row>
    <row r="73" spans="1:34" ht="30" customHeight="1" x14ac:dyDescent="0.3">
      <c r="A73" s="558">
        <v>60</v>
      </c>
      <c r="B73" s="931" t="s">
        <v>1195</v>
      </c>
      <c r="C73" s="931"/>
      <c r="D73" s="931"/>
      <c r="E73" s="931"/>
      <c r="F73" s="931"/>
      <c r="G73" s="931"/>
      <c r="H73" s="931"/>
      <c r="I73" s="931"/>
      <c r="J73" s="931"/>
      <c r="K73" s="931"/>
      <c r="L73" s="931"/>
      <c r="M73" s="931"/>
      <c r="N73" s="931"/>
      <c r="O73" s="931"/>
      <c r="P73" s="931"/>
      <c r="Q73" s="931"/>
      <c r="R73" s="931"/>
      <c r="S73" s="931"/>
      <c r="T73" s="932" t="s">
        <v>1190</v>
      </c>
      <c r="U73" s="932"/>
      <c r="V73" s="932"/>
      <c r="W73" s="932" t="str">
        <f t="shared" si="0"/>
        <v xml:space="preserve"> </v>
      </c>
      <c r="X73" s="932"/>
      <c r="Y73" s="932"/>
      <c r="Z73" s="559"/>
      <c r="AA73" s="561"/>
      <c r="AB73" s="561"/>
      <c r="AC73" s="560"/>
      <c r="AD73" s="561"/>
      <c r="AE73" s="561"/>
      <c r="AF73" s="561"/>
      <c r="AG73" s="560"/>
      <c r="AH73" s="560"/>
    </row>
    <row r="74" spans="1:34" ht="30" customHeight="1" x14ac:dyDescent="0.3">
      <c r="A74" s="558">
        <v>61</v>
      </c>
      <c r="B74" s="931" t="s">
        <v>1195</v>
      </c>
      <c r="C74" s="931"/>
      <c r="D74" s="931"/>
      <c r="E74" s="931"/>
      <c r="F74" s="931"/>
      <c r="G74" s="931"/>
      <c r="H74" s="931"/>
      <c r="I74" s="931"/>
      <c r="J74" s="931"/>
      <c r="K74" s="931"/>
      <c r="L74" s="931"/>
      <c r="M74" s="931"/>
      <c r="N74" s="931"/>
      <c r="O74" s="931"/>
      <c r="P74" s="931"/>
      <c r="Q74" s="931"/>
      <c r="R74" s="931"/>
      <c r="S74" s="931"/>
      <c r="T74" s="932" t="s">
        <v>1190</v>
      </c>
      <c r="U74" s="932"/>
      <c r="V74" s="932"/>
      <c r="W74" s="932">
        <f t="shared" si="0"/>
        <v>3.787628625</v>
      </c>
      <c r="X74" s="932"/>
      <c r="Y74" s="932"/>
      <c r="Z74" s="559"/>
      <c r="AA74" s="561"/>
      <c r="AB74" s="561"/>
      <c r="AC74" s="560"/>
      <c r="AD74" s="561"/>
      <c r="AE74" s="561"/>
      <c r="AF74" s="561"/>
      <c r="AG74" s="560"/>
      <c r="AH74" s="560"/>
    </row>
    <row r="75" spans="1:34" ht="30" customHeight="1" x14ac:dyDescent="0.3">
      <c r="A75" s="558">
        <v>62</v>
      </c>
      <c r="B75" s="931" t="s">
        <v>1195</v>
      </c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2" t="s">
        <v>1190</v>
      </c>
      <c r="U75" s="932"/>
      <c r="V75" s="932"/>
      <c r="W75" s="932">
        <f t="shared" si="0"/>
        <v>99.11999999999999</v>
      </c>
      <c r="X75" s="932"/>
      <c r="Y75" s="932"/>
      <c r="Z75" s="559"/>
      <c r="AA75" s="561"/>
      <c r="AB75" s="561"/>
      <c r="AC75" s="560"/>
      <c r="AD75" s="561"/>
      <c r="AE75" s="561"/>
      <c r="AF75" s="561"/>
      <c r="AG75" s="560"/>
      <c r="AH75" s="560"/>
    </row>
    <row r="76" spans="1:34" ht="30" customHeight="1" x14ac:dyDescent="0.3">
      <c r="A76" s="558">
        <v>63</v>
      </c>
      <c r="B76" s="931" t="s">
        <v>1195</v>
      </c>
      <c r="C76" s="931"/>
      <c r="D76" s="931"/>
      <c r="E76" s="931"/>
      <c r="F76" s="931"/>
      <c r="G76" s="931"/>
      <c r="H76" s="931"/>
      <c r="I76" s="931"/>
      <c r="J76" s="931"/>
      <c r="K76" s="931"/>
      <c r="L76" s="931"/>
      <c r="M76" s="931"/>
      <c r="N76" s="931"/>
      <c r="O76" s="931"/>
      <c r="P76" s="931"/>
      <c r="Q76" s="931"/>
      <c r="R76" s="931"/>
      <c r="S76" s="931"/>
      <c r="T76" s="932" t="s">
        <v>1190</v>
      </c>
      <c r="U76" s="932"/>
      <c r="V76" s="932"/>
      <c r="W76" s="932">
        <f t="shared" si="0"/>
        <v>9.1800107999999998</v>
      </c>
      <c r="X76" s="932"/>
      <c r="Y76" s="932"/>
      <c r="Z76" s="559"/>
      <c r="AA76" s="561"/>
      <c r="AB76" s="561"/>
      <c r="AC76" s="560"/>
      <c r="AD76" s="561"/>
      <c r="AE76" s="561"/>
      <c r="AF76" s="561"/>
      <c r="AG76" s="560"/>
      <c r="AH76" s="560"/>
    </row>
    <row r="77" spans="1:34" ht="30" customHeight="1" x14ac:dyDescent="0.3">
      <c r="A77" s="558">
        <v>64</v>
      </c>
      <c r="B77" s="931" t="s">
        <v>1195</v>
      </c>
      <c r="C77" s="931"/>
      <c r="D77" s="931"/>
      <c r="E77" s="931"/>
      <c r="F77" s="931"/>
      <c r="G77" s="931"/>
      <c r="H77" s="931"/>
      <c r="I77" s="931"/>
      <c r="J77" s="931"/>
      <c r="K77" s="931"/>
      <c r="L77" s="931"/>
      <c r="M77" s="931"/>
      <c r="N77" s="931"/>
      <c r="O77" s="931"/>
      <c r="P77" s="931"/>
      <c r="Q77" s="931"/>
      <c r="R77" s="931"/>
      <c r="S77" s="931"/>
      <c r="T77" s="932" t="s">
        <v>1190</v>
      </c>
      <c r="U77" s="932"/>
      <c r="V77" s="932"/>
      <c r="W77" s="932" t="str">
        <f t="shared" si="0"/>
        <v xml:space="preserve"> </v>
      </c>
      <c r="X77" s="932"/>
      <c r="Y77" s="932"/>
      <c r="Z77" s="559"/>
      <c r="AA77" s="561"/>
      <c r="AB77" s="561"/>
      <c r="AC77" s="560"/>
      <c r="AD77" s="561"/>
      <c r="AE77" s="561"/>
      <c r="AF77" s="561"/>
      <c r="AG77" s="560"/>
      <c r="AH77" s="560"/>
    </row>
    <row r="78" spans="1:34" ht="30" customHeight="1" x14ac:dyDescent="0.3">
      <c r="A78" s="558">
        <v>65</v>
      </c>
      <c r="B78" s="931" t="s">
        <v>1195</v>
      </c>
      <c r="C78" s="931"/>
      <c r="D78" s="931"/>
      <c r="E78" s="931"/>
      <c r="F78" s="931"/>
      <c r="G78" s="931"/>
      <c r="H78" s="931"/>
      <c r="I78" s="931"/>
      <c r="J78" s="931"/>
      <c r="K78" s="931"/>
      <c r="L78" s="931"/>
      <c r="M78" s="931"/>
      <c r="N78" s="931"/>
      <c r="O78" s="931"/>
      <c r="P78" s="931"/>
      <c r="Q78" s="931"/>
      <c r="R78" s="931"/>
      <c r="S78" s="931"/>
      <c r="T78" s="932" t="s">
        <v>1190</v>
      </c>
      <c r="U78" s="932"/>
      <c r="V78" s="932"/>
      <c r="W78" s="932">
        <f t="shared" si="0"/>
        <v>3.787628625</v>
      </c>
      <c r="X78" s="932"/>
      <c r="Y78" s="932"/>
      <c r="Z78" s="559"/>
      <c r="AA78" s="561"/>
      <c r="AB78" s="561"/>
      <c r="AC78" s="560"/>
      <c r="AD78" s="561"/>
      <c r="AE78" s="561"/>
      <c r="AF78" s="561"/>
      <c r="AG78" s="560"/>
      <c r="AH78" s="560"/>
    </row>
    <row r="79" spans="1:34" ht="30" customHeight="1" x14ac:dyDescent="0.3">
      <c r="A79" s="558">
        <v>66</v>
      </c>
      <c r="B79" s="931" t="s">
        <v>1195</v>
      </c>
      <c r="C79" s="931"/>
      <c r="D79" s="931"/>
      <c r="E79" s="931"/>
      <c r="F79" s="931"/>
      <c r="G79" s="931"/>
      <c r="H79" s="931"/>
      <c r="I79" s="931"/>
      <c r="J79" s="931"/>
      <c r="K79" s="931"/>
      <c r="L79" s="931"/>
      <c r="M79" s="931"/>
      <c r="N79" s="931"/>
      <c r="O79" s="931"/>
      <c r="P79" s="931"/>
      <c r="Q79" s="931"/>
      <c r="R79" s="931"/>
      <c r="S79" s="931"/>
      <c r="T79" s="932" t="s">
        <v>1190</v>
      </c>
      <c r="U79" s="932"/>
      <c r="V79" s="932"/>
      <c r="W79" s="932">
        <f t="shared" si="0"/>
        <v>99.11999999999999</v>
      </c>
      <c r="X79" s="932"/>
      <c r="Y79" s="932"/>
      <c r="Z79" s="559"/>
      <c r="AA79" s="561"/>
      <c r="AB79" s="561"/>
      <c r="AC79" s="560"/>
      <c r="AD79" s="561"/>
      <c r="AE79" s="561"/>
      <c r="AF79" s="561"/>
      <c r="AG79" s="560"/>
      <c r="AH79" s="560"/>
    </row>
    <row r="80" spans="1:34" ht="30" customHeight="1" x14ac:dyDescent="0.3">
      <c r="A80" s="558">
        <v>67</v>
      </c>
      <c r="B80" s="931" t="s">
        <v>1195</v>
      </c>
      <c r="C80" s="931"/>
      <c r="D80" s="931"/>
      <c r="E80" s="931"/>
      <c r="F80" s="931"/>
      <c r="G80" s="931"/>
      <c r="H80" s="931"/>
      <c r="I80" s="931"/>
      <c r="J80" s="931"/>
      <c r="K80" s="931"/>
      <c r="L80" s="931"/>
      <c r="M80" s="931"/>
      <c r="N80" s="931"/>
      <c r="O80" s="931"/>
      <c r="P80" s="931"/>
      <c r="Q80" s="931"/>
      <c r="R80" s="931"/>
      <c r="S80" s="931"/>
      <c r="T80" s="932" t="s">
        <v>1190</v>
      </c>
      <c r="U80" s="932"/>
      <c r="V80" s="932"/>
      <c r="W80" s="932">
        <f t="shared" si="0"/>
        <v>9.1800107999999998</v>
      </c>
      <c r="X80" s="932"/>
      <c r="Y80" s="932"/>
      <c r="Z80" s="559"/>
      <c r="AA80" s="561"/>
      <c r="AB80" s="561"/>
      <c r="AC80" s="560"/>
      <c r="AD80" s="561"/>
      <c r="AE80" s="561"/>
      <c r="AF80" s="561"/>
      <c r="AG80" s="560"/>
      <c r="AH80" s="560"/>
    </row>
    <row r="81" spans="1:34" ht="30" customHeight="1" x14ac:dyDescent="0.3">
      <c r="A81" s="558">
        <v>68</v>
      </c>
      <c r="B81" s="931" t="s">
        <v>1195</v>
      </c>
      <c r="C81" s="931"/>
      <c r="D81" s="931"/>
      <c r="E81" s="931"/>
      <c r="F81" s="931"/>
      <c r="G81" s="931"/>
      <c r="H81" s="931"/>
      <c r="I81" s="931"/>
      <c r="J81" s="931"/>
      <c r="K81" s="931"/>
      <c r="L81" s="931"/>
      <c r="M81" s="931"/>
      <c r="N81" s="931"/>
      <c r="O81" s="931"/>
      <c r="P81" s="931"/>
      <c r="Q81" s="931"/>
      <c r="R81" s="931"/>
      <c r="S81" s="931"/>
      <c r="T81" s="932" t="s">
        <v>1190</v>
      </c>
      <c r="U81" s="932"/>
      <c r="V81" s="932"/>
      <c r="W81" s="932" t="str">
        <f t="shared" si="0"/>
        <v xml:space="preserve"> </v>
      </c>
      <c r="X81" s="932"/>
      <c r="Y81" s="932"/>
      <c r="Z81" s="559"/>
      <c r="AA81" s="561"/>
      <c r="AB81" s="561"/>
      <c r="AC81" s="560"/>
      <c r="AD81" s="561"/>
      <c r="AE81" s="561"/>
      <c r="AF81" s="561"/>
      <c r="AG81" s="560"/>
      <c r="AH81" s="560"/>
    </row>
    <row r="82" spans="1:34" ht="30" customHeight="1" x14ac:dyDescent="0.3">
      <c r="A82" s="558">
        <v>69</v>
      </c>
      <c r="B82" s="931" t="s">
        <v>1195</v>
      </c>
      <c r="C82" s="931"/>
      <c r="D82" s="931"/>
      <c r="E82" s="931"/>
      <c r="F82" s="931"/>
      <c r="G82" s="931"/>
      <c r="H82" s="931"/>
      <c r="I82" s="931"/>
      <c r="J82" s="931"/>
      <c r="K82" s="931"/>
      <c r="L82" s="931"/>
      <c r="M82" s="931"/>
      <c r="N82" s="931"/>
      <c r="O82" s="931"/>
      <c r="P82" s="931"/>
      <c r="Q82" s="931"/>
      <c r="R82" s="931"/>
      <c r="S82" s="931"/>
      <c r="T82" s="932" t="s">
        <v>1190</v>
      </c>
      <c r="U82" s="932"/>
      <c r="V82" s="932"/>
      <c r="W82" s="932">
        <f t="shared" si="0"/>
        <v>3.787628625</v>
      </c>
      <c r="X82" s="932"/>
      <c r="Y82" s="932"/>
      <c r="Z82" s="559"/>
      <c r="AA82" s="561"/>
      <c r="AB82" s="561"/>
      <c r="AC82" s="560"/>
      <c r="AD82" s="561"/>
      <c r="AE82" s="561"/>
      <c r="AF82" s="561"/>
      <c r="AG82" s="560"/>
      <c r="AH82" s="560"/>
    </row>
    <row r="83" spans="1:34" ht="30" customHeight="1" x14ac:dyDescent="0.3">
      <c r="A83" s="558">
        <v>70</v>
      </c>
      <c r="B83" s="931" t="s">
        <v>1195</v>
      </c>
      <c r="C83" s="931"/>
      <c r="D83" s="931"/>
      <c r="E83" s="931"/>
      <c r="F83" s="931"/>
      <c r="G83" s="931"/>
      <c r="H83" s="931"/>
      <c r="I83" s="931"/>
      <c r="J83" s="931"/>
      <c r="K83" s="931"/>
      <c r="L83" s="931"/>
      <c r="M83" s="931"/>
      <c r="N83" s="931"/>
      <c r="O83" s="931"/>
      <c r="P83" s="931"/>
      <c r="Q83" s="931"/>
      <c r="R83" s="931"/>
      <c r="S83" s="931"/>
      <c r="T83" s="932" t="s">
        <v>1190</v>
      </c>
      <c r="U83" s="932"/>
      <c r="V83" s="932"/>
      <c r="W83" s="932">
        <f t="shared" si="0"/>
        <v>99.11999999999999</v>
      </c>
      <c r="X83" s="932"/>
      <c r="Y83" s="932"/>
      <c r="Z83" s="559"/>
      <c r="AA83" s="561"/>
      <c r="AB83" s="561"/>
      <c r="AC83" s="560"/>
      <c r="AD83" s="561"/>
      <c r="AE83" s="561"/>
      <c r="AF83" s="561"/>
      <c r="AG83" s="560"/>
      <c r="AH83" s="560"/>
    </row>
    <row r="84" spans="1:34" ht="30" customHeight="1" x14ac:dyDescent="0.3">
      <c r="A84" s="558">
        <v>71</v>
      </c>
      <c r="B84" s="931" t="s">
        <v>1195</v>
      </c>
      <c r="C84" s="931"/>
      <c r="D84" s="931"/>
      <c r="E84" s="931"/>
      <c r="F84" s="931"/>
      <c r="G84" s="931"/>
      <c r="H84" s="931"/>
      <c r="I84" s="931"/>
      <c r="J84" s="931"/>
      <c r="K84" s="931"/>
      <c r="L84" s="931"/>
      <c r="M84" s="931"/>
      <c r="N84" s="931"/>
      <c r="O84" s="931"/>
      <c r="P84" s="931"/>
      <c r="Q84" s="931"/>
      <c r="R84" s="931"/>
      <c r="S84" s="931"/>
      <c r="T84" s="932" t="s">
        <v>1190</v>
      </c>
      <c r="U84" s="932"/>
      <c r="V84" s="932"/>
      <c r="W84" s="932">
        <f t="shared" ref="W84:W91" si="1">W80</f>
        <v>9.1800107999999998</v>
      </c>
      <c r="X84" s="932"/>
      <c r="Y84" s="932"/>
      <c r="Z84" s="559"/>
      <c r="AA84" s="561"/>
      <c r="AB84" s="561"/>
      <c r="AC84" s="560"/>
      <c r="AD84" s="561"/>
      <c r="AE84" s="561"/>
      <c r="AF84" s="561"/>
      <c r="AG84" s="560"/>
      <c r="AH84" s="560"/>
    </row>
    <row r="85" spans="1:34" ht="30" customHeight="1" x14ac:dyDescent="0.3">
      <c r="A85" s="558">
        <v>72</v>
      </c>
      <c r="B85" s="931" t="s">
        <v>1195</v>
      </c>
      <c r="C85" s="931"/>
      <c r="D85" s="931"/>
      <c r="E85" s="931"/>
      <c r="F85" s="931"/>
      <c r="G85" s="931"/>
      <c r="H85" s="931"/>
      <c r="I85" s="931"/>
      <c r="J85" s="931"/>
      <c r="K85" s="931"/>
      <c r="L85" s="931"/>
      <c r="M85" s="931"/>
      <c r="N85" s="931"/>
      <c r="O85" s="931"/>
      <c r="P85" s="931"/>
      <c r="Q85" s="931"/>
      <c r="R85" s="931"/>
      <c r="S85" s="931"/>
      <c r="T85" s="932" t="s">
        <v>1190</v>
      </c>
      <c r="U85" s="932"/>
      <c r="V85" s="932"/>
      <c r="W85" s="932" t="str">
        <f t="shared" si="1"/>
        <v xml:space="preserve"> </v>
      </c>
      <c r="X85" s="932"/>
      <c r="Y85" s="932"/>
      <c r="Z85" s="559"/>
      <c r="AA85" s="561"/>
      <c r="AB85" s="561"/>
      <c r="AC85" s="560"/>
      <c r="AD85" s="561"/>
      <c r="AE85" s="561"/>
      <c r="AF85" s="561"/>
      <c r="AG85" s="560"/>
      <c r="AH85" s="560"/>
    </row>
    <row r="86" spans="1:34" ht="30" customHeight="1" x14ac:dyDescent="0.3">
      <c r="A86" s="558">
        <v>73</v>
      </c>
      <c r="B86" s="931" t="s">
        <v>1195</v>
      </c>
      <c r="C86" s="931"/>
      <c r="D86" s="931"/>
      <c r="E86" s="931"/>
      <c r="F86" s="931"/>
      <c r="G86" s="931"/>
      <c r="H86" s="931"/>
      <c r="I86" s="931"/>
      <c r="J86" s="931"/>
      <c r="K86" s="931"/>
      <c r="L86" s="931"/>
      <c r="M86" s="931"/>
      <c r="N86" s="931"/>
      <c r="O86" s="931"/>
      <c r="P86" s="931"/>
      <c r="Q86" s="931"/>
      <c r="R86" s="931"/>
      <c r="S86" s="931"/>
      <c r="T86" s="932" t="s">
        <v>1190</v>
      </c>
      <c r="U86" s="932"/>
      <c r="V86" s="932"/>
      <c r="W86" s="932">
        <f t="shared" si="1"/>
        <v>3.787628625</v>
      </c>
      <c r="X86" s="932"/>
      <c r="Y86" s="932"/>
      <c r="Z86" s="559"/>
      <c r="AA86" s="561"/>
      <c r="AB86" s="561"/>
      <c r="AC86" s="560"/>
      <c r="AD86" s="561"/>
      <c r="AE86" s="561"/>
      <c r="AF86" s="561"/>
      <c r="AG86" s="560"/>
      <c r="AH86" s="560"/>
    </row>
    <row r="87" spans="1:34" ht="30" customHeight="1" x14ac:dyDescent="0.3">
      <c r="A87" s="558">
        <v>74</v>
      </c>
      <c r="B87" s="931" t="s">
        <v>1195</v>
      </c>
      <c r="C87" s="931"/>
      <c r="D87" s="931"/>
      <c r="E87" s="931"/>
      <c r="F87" s="931"/>
      <c r="G87" s="931"/>
      <c r="H87" s="931"/>
      <c r="I87" s="931"/>
      <c r="J87" s="931"/>
      <c r="K87" s="931"/>
      <c r="L87" s="931"/>
      <c r="M87" s="931"/>
      <c r="N87" s="931"/>
      <c r="O87" s="931"/>
      <c r="P87" s="931"/>
      <c r="Q87" s="931"/>
      <c r="R87" s="931"/>
      <c r="S87" s="931"/>
      <c r="T87" s="932" t="s">
        <v>1190</v>
      </c>
      <c r="U87" s="932"/>
      <c r="V87" s="932"/>
      <c r="W87" s="932">
        <f t="shared" si="1"/>
        <v>99.11999999999999</v>
      </c>
      <c r="X87" s="932"/>
      <c r="Y87" s="932"/>
      <c r="Z87" s="559"/>
      <c r="AA87" s="561"/>
      <c r="AB87" s="561"/>
      <c r="AC87" s="560"/>
      <c r="AD87" s="561"/>
      <c r="AE87" s="561"/>
      <c r="AF87" s="561"/>
      <c r="AG87" s="560"/>
      <c r="AH87" s="560"/>
    </row>
    <row r="88" spans="1:34" ht="30" customHeight="1" x14ac:dyDescent="0.3">
      <c r="A88" s="558">
        <v>75</v>
      </c>
      <c r="B88" s="931" t="s">
        <v>1195</v>
      </c>
      <c r="C88" s="931"/>
      <c r="D88" s="931"/>
      <c r="E88" s="931"/>
      <c r="F88" s="931"/>
      <c r="G88" s="931"/>
      <c r="H88" s="931"/>
      <c r="I88" s="931"/>
      <c r="J88" s="931"/>
      <c r="K88" s="931"/>
      <c r="L88" s="931"/>
      <c r="M88" s="931"/>
      <c r="N88" s="931"/>
      <c r="O88" s="931"/>
      <c r="P88" s="931"/>
      <c r="Q88" s="931"/>
      <c r="R88" s="931"/>
      <c r="S88" s="931"/>
      <c r="T88" s="932" t="s">
        <v>1190</v>
      </c>
      <c r="U88" s="932"/>
      <c r="V88" s="932"/>
      <c r="W88" s="932">
        <f t="shared" si="1"/>
        <v>9.1800107999999998</v>
      </c>
      <c r="X88" s="932"/>
      <c r="Y88" s="932"/>
      <c r="Z88" s="559"/>
      <c r="AA88" s="561"/>
      <c r="AB88" s="561"/>
      <c r="AC88" s="560"/>
      <c r="AD88" s="561"/>
      <c r="AE88" s="561"/>
      <c r="AF88" s="561"/>
      <c r="AG88" s="560"/>
      <c r="AH88" s="560"/>
    </row>
    <row r="89" spans="1:34" ht="30" customHeight="1" x14ac:dyDescent="0.3">
      <c r="A89" s="558">
        <v>76</v>
      </c>
      <c r="B89" s="931" t="s">
        <v>1195</v>
      </c>
      <c r="C89" s="931"/>
      <c r="D89" s="931"/>
      <c r="E89" s="931"/>
      <c r="F89" s="931"/>
      <c r="G89" s="931"/>
      <c r="H89" s="931"/>
      <c r="I89" s="931"/>
      <c r="J89" s="931"/>
      <c r="K89" s="931"/>
      <c r="L89" s="931"/>
      <c r="M89" s="931"/>
      <c r="N89" s="931"/>
      <c r="O89" s="931"/>
      <c r="P89" s="931"/>
      <c r="Q89" s="931"/>
      <c r="R89" s="931"/>
      <c r="S89" s="931"/>
      <c r="T89" s="932" t="s">
        <v>1190</v>
      </c>
      <c r="U89" s="932"/>
      <c r="V89" s="932"/>
      <c r="W89" s="932" t="str">
        <f t="shared" si="1"/>
        <v xml:space="preserve"> </v>
      </c>
      <c r="X89" s="932"/>
      <c r="Y89" s="932"/>
      <c r="Z89" s="559"/>
      <c r="AA89" s="561"/>
      <c r="AB89" s="561"/>
      <c r="AC89" s="560"/>
      <c r="AD89" s="561"/>
      <c r="AE89" s="561"/>
      <c r="AF89" s="561"/>
      <c r="AG89" s="560"/>
      <c r="AH89" s="560"/>
    </row>
    <row r="90" spans="1:34" ht="30" customHeight="1" x14ac:dyDescent="0.3">
      <c r="A90" s="558">
        <v>77</v>
      </c>
      <c r="B90" s="931" t="s">
        <v>1195</v>
      </c>
      <c r="C90" s="931"/>
      <c r="D90" s="931"/>
      <c r="E90" s="931"/>
      <c r="F90" s="931"/>
      <c r="G90" s="931"/>
      <c r="H90" s="931"/>
      <c r="I90" s="931"/>
      <c r="J90" s="931"/>
      <c r="K90" s="931"/>
      <c r="L90" s="931"/>
      <c r="M90" s="931"/>
      <c r="N90" s="931"/>
      <c r="O90" s="931"/>
      <c r="P90" s="931"/>
      <c r="Q90" s="931"/>
      <c r="R90" s="931"/>
      <c r="S90" s="931"/>
      <c r="T90" s="932" t="s">
        <v>1190</v>
      </c>
      <c r="U90" s="932"/>
      <c r="V90" s="932"/>
      <c r="W90" s="932">
        <f t="shared" si="1"/>
        <v>3.787628625</v>
      </c>
      <c r="X90" s="932"/>
      <c r="Y90" s="932"/>
      <c r="Z90" s="559"/>
      <c r="AA90" s="561"/>
      <c r="AB90" s="561"/>
      <c r="AC90" s="560"/>
      <c r="AD90" s="561"/>
      <c r="AE90" s="561"/>
      <c r="AF90" s="561"/>
      <c r="AG90" s="560"/>
      <c r="AH90" s="560"/>
    </row>
    <row r="91" spans="1:34" ht="30" customHeight="1" x14ac:dyDescent="0.3">
      <c r="A91" s="558">
        <v>78</v>
      </c>
      <c r="B91" s="931" t="s">
        <v>1195</v>
      </c>
      <c r="C91" s="931"/>
      <c r="D91" s="931"/>
      <c r="E91" s="931"/>
      <c r="F91" s="931"/>
      <c r="G91" s="931"/>
      <c r="H91" s="931"/>
      <c r="I91" s="931"/>
      <c r="J91" s="931"/>
      <c r="K91" s="931"/>
      <c r="L91" s="931"/>
      <c r="M91" s="931"/>
      <c r="N91" s="931"/>
      <c r="O91" s="931"/>
      <c r="P91" s="931"/>
      <c r="Q91" s="931"/>
      <c r="R91" s="931"/>
      <c r="S91" s="931"/>
      <c r="T91" s="932" t="s">
        <v>1190</v>
      </c>
      <c r="U91" s="932"/>
      <c r="V91" s="932"/>
      <c r="W91" s="932">
        <f t="shared" si="1"/>
        <v>99.11999999999999</v>
      </c>
      <c r="X91" s="932"/>
      <c r="Y91" s="932"/>
      <c r="Z91" s="559"/>
      <c r="AA91" s="561"/>
      <c r="AB91" s="561"/>
      <c r="AC91" s="560"/>
      <c r="AD91" s="561"/>
      <c r="AE91" s="561"/>
      <c r="AF91" s="561"/>
      <c r="AG91" s="560"/>
      <c r="AH91" s="560"/>
    </row>
    <row r="92" spans="1:34" ht="30" customHeight="1" x14ac:dyDescent="0.3">
      <c r="A92" s="558">
        <v>7</v>
      </c>
      <c r="B92" s="931" t="s">
        <v>1196</v>
      </c>
      <c r="C92" s="931"/>
      <c r="D92" s="931"/>
      <c r="E92" s="931"/>
      <c r="F92" s="931"/>
      <c r="G92" s="931"/>
      <c r="H92" s="931"/>
      <c r="I92" s="931"/>
      <c r="J92" s="931"/>
      <c r="K92" s="931"/>
      <c r="L92" s="931"/>
      <c r="M92" s="931"/>
      <c r="N92" s="931"/>
      <c r="O92" s="931"/>
      <c r="P92" s="931"/>
      <c r="Q92" s="931"/>
      <c r="R92" s="931"/>
      <c r="S92" s="931"/>
      <c r="T92" s="932" t="s">
        <v>1190</v>
      </c>
      <c r="U92" s="932"/>
      <c r="V92" s="932"/>
      <c r="W92" s="951">
        <f>W16</f>
        <v>9.1800107999999998</v>
      </c>
      <c r="X92" s="951"/>
      <c r="Y92" s="951"/>
      <c r="Z92" s="559"/>
      <c r="AA92" s="561"/>
      <c r="AB92" s="561"/>
      <c r="AC92" s="560"/>
      <c r="AD92" s="561"/>
      <c r="AE92" s="561"/>
      <c r="AF92" s="561"/>
      <c r="AG92" s="561"/>
      <c r="AH92" s="561"/>
    </row>
    <row r="93" spans="1:34" ht="15" customHeight="1" x14ac:dyDescent="0.3">
      <c r="A93" s="558"/>
      <c r="B93" s="947" t="s">
        <v>1197</v>
      </c>
      <c r="C93" s="947"/>
      <c r="D93" s="947"/>
      <c r="E93" s="947"/>
      <c r="F93" s="947"/>
      <c r="G93" s="947"/>
      <c r="H93" s="947"/>
      <c r="I93" s="947"/>
      <c r="J93" s="947"/>
      <c r="K93" s="947"/>
      <c r="L93" s="947"/>
      <c r="M93" s="947"/>
      <c r="N93" s="947"/>
      <c r="O93" s="947"/>
      <c r="P93" s="947"/>
      <c r="Q93" s="947"/>
      <c r="R93" s="947"/>
      <c r="S93" s="947"/>
      <c r="T93" s="932"/>
      <c r="U93" s="932"/>
      <c r="V93" s="932"/>
      <c r="W93" s="932"/>
      <c r="X93" s="932"/>
      <c r="Y93" s="932"/>
      <c r="Z93" s="559"/>
      <c r="AA93" s="560"/>
      <c r="AB93" s="560"/>
      <c r="AC93" s="560"/>
      <c r="AD93" s="560"/>
      <c r="AE93" s="560"/>
      <c r="AF93" s="560"/>
      <c r="AG93" s="560"/>
      <c r="AH93" s="560"/>
    </row>
    <row r="94" spans="1:34" ht="16.2" thickBot="1" x14ac:dyDescent="0.35">
      <c r="A94" s="567">
        <v>8</v>
      </c>
      <c r="B94" s="931" t="s">
        <v>1198</v>
      </c>
      <c r="C94" s="931"/>
      <c r="D94" s="931"/>
      <c r="E94" s="931"/>
      <c r="F94" s="931"/>
      <c r="G94" s="931"/>
      <c r="H94" s="931"/>
      <c r="I94" s="931"/>
      <c r="J94" s="931"/>
      <c r="K94" s="931"/>
      <c r="L94" s="931"/>
      <c r="M94" s="931"/>
      <c r="N94" s="931"/>
      <c r="O94" s="931"/>
      <c r="P94" s="931"/>
      <c r="Q94" s="931"/>
      <c r="R94" s="931"/>
      <c r="S94" s="931"/>
      <c r="T94" s="932" t="s">
        <v>1199</v>
      </c>
      <c r="U94" s="932"/>
      <c r="V94" s="932"/>
      <c r="W94" s="932">
        <v>12.5</v>
      </c>
      <c r="X94" s="932"/>
      <c r="Y94" s="932"/>
      <c r="Z94" s="559"/>
      <c r="AA94" s="568"/>
      <c r="AB94" s="568"/>
      <c r="AC94" s="560"/>
      <c r="AD94" s="569"/>
      <c r="AE94" s="569"/>
      <c r="AF94" s="569"/>
      <c r="AG94" s="561"/>
      <c r="AH94" s="561"/>
    </row>
    <row r="95" spans="1:34" ht="30" customHeight="1" thickTop="1" thickBot="1" x14ac:dyDescent="0.35">
      <c r="A95" s="567">
        <v>9</v>
      </c>
      <c r="B95" s="931" t="s">
        <v>1200</v>
      </c>
      <c r="C95" s="931"/>
      <c r="D95" s="931"/>
      <c r="E95" s="931"/>
      <c r="F95" s="931"/>
      <c r="G95" s="931"/>
      <c r="H95" s="931"/>
      <c r="I95" s="931"/>
      <c r="J95" s="931"/>
      <c r="K95" s="931"/>
      <c r="L95" s="931"/>
      <c r="M95" s="931"/>
      <c r="N95" s="931"/>
      <c r="O95" s="931"/>
      <c r="P95" s="931"/>
      <c r="Q95" s="931"/>
      <c r="R95" s="931"/>
      <c r="S95" s="931"/>
      <c r="T95" s="932" t="s">
        <v>1201</v>
      </c>
      <c r="U95" s="932"/>
      <c r="V95" s="932"/>
      <c r="W95" s="932" t="str">
        <f>CONCATENATE(AA95,"/",AA95)</f>
        <v>48/48</v>
      </c>
      <c r="X95" s="932"/>
      <c r="Y95" s="932"/>
      <c r="Z95" s="559"/>
      <c r="AA95" s="570">
        <v>48</v>
      </c>
      <c r="AB95" s="561"/>
      <c r="AC95" s="560"/>
      <c r="AD95" s="569"/>
      <c r="AE95" s="569"/>
      <c r="AF95" s="569"/>
      <c r="AG95" s="561"/>
      <c r="AH95" s="561"/>
    </row>
    <row r="96" spans="1:34" ht="30" customHeight="1" thickTop="1" thickBot="1" x14ac:dyDescent="0.35">
      <c r="A96" s="558">
        <v>10</v>
      </c>
      <c r="B96" s="931" t="s">
        <v>1202</v>
      </c>
      <c r="C96" s="931"/>
      <c r="D96" s="931"/>
      <c r="E96" s="931"/>
      <c r="F96" s="931"/>
      <c r="G96" s="931"/>
      <c r="H96" s="931"/>
      <c r="I96" s="931"/>
      <c r="J96" s="931"/>
      <c r="K96" s="931"/>
      <c r="L96" s="931"/>
      <c r="M96" s="931"/>
      <c r="N96" s="931"/>
      <c r="O96" s="931"/>
      <c r="P96" s="931"/>
      <c r="Q96" s="931"/>
      <c r="R96" s="931"/>
      <c r="S96" s="931"/>
      <c r="T96" s="932" t="s">
        <v>1201</v>
      </c>
      <c r="U96" s="932"/>
      <c r="V96" s="932"/>
      <c r="W96" s="932" t="str">
        <f>CONCATENATE(AA96+AC96,"/",AA96*AB96+AC96*AD96)</f>
        <v>16/36</v>
      </c>
      <c r="X96" s="932"/>
      <c r="Y96" s="932"/>
      <c r="Z96" s="559"/>
      <c r="AA96" s="571">
        <v>12</v>
      </c>
      <c r="AB96" s="572">
        <v>2</v>
      </c>
      <c r="AC96" s="571">
        <v>4</v>
      </c>
      <c r="AD96" s="573" t="s">
        <v>1203</v>
      </c>
      <c r="AE96" s="569"/>
      <c r="AF96" s="569"/>
      <c r="AG96" s="561"/>
      <c r="AH96" s="561"/>
    </row>
    <row r="97" spans="1:34" ht="30" customHeight="1" thickTop="1" x14ac:dyDescent="0.3">
      <c r="A97" s="558">
        <v>11</v>
      </c>
      <c r="B97" s="931" t="s">
        <v>1204</v>
      </c>
      <c r="C97" s="931"/>
      <c r="D97" s="931"/>
      <c r="E97" s="931"/>
      <c r="F97" s="931"/>
      <c r="G97" s="931"/>
      <c r="H97" s="931"/>
      <c r="I97" s="931"/>
      <c r="J97" s="931"/>
      <c r="K97" s="931"/>
      <c r="L97" s="931"/>
      <c r="M97" s="931"/>
      <c r="N97" s="931"/>
      <c r="O97" s="931"/>
      <c r="P97" s="931"/>
      <c r="Q97" s="931"/>
      <c r="R97" s="931"/>
      <c r="S97" s="931"/>
      <c r="T97" s="932" t="s">
        <v>1205</v>
      </c>
      <c r="U97" s="932"/>
      <c r="V97" s="932"/>
      <c r="W97" s="932">
        <f>AA95</f>
        <v>48</v>
      </c>
      <c r="X97" s="932"/>
      <c r="Y97" s="932"/>
      <c r="Z97" s="559"/>
      <c r="AA97" s="568"/>
      <c r="AB97" s="568"/>
      <c r="AC97" s="560"/>
      <c r="AD97" s="569"/>
      <c r="AE97" s="569"/>
      <c r="AF97" s="569"/>
      <c r="AG97" s="561"/>
      <c r="AH97" s="561"/>
    </row>
    <row r="98" spans="1:34" ht="30" customHeight="1" thickBot="1" x14ac:dyDescent="0.35">
      <c r="A98" s="558">
        <v>12</v>
      </c>
      <c r="B98" s="931" t="s">
        <v>1206</v>
      </c>
      <c r="C98" s="931"/>
      <c r="D98" s="931"/>
      <c r="E98" s="931"/>
      <c r="F98" s="931"/>
      <c r="G98" s="931"/>
      <c r="H98" s="931"/>
      <c r="I98" s="931"/>
      <c r="J98" s="931"/>
      <c r="K98" s="931"/>
      <c r="L98" s="931"/>
      <c r="M98" s="931"/>
      <c r="N98" s="931"/>
      <c r="O98" s="931"/>
      <c r="P98" s="931"/>
      <c r="Q98" s="931"/>
      <c r="R98" s="931"/>
      <c r="S98" s="931"/>
      <c r="T98" s="932" t="s">
        <v>1205</v>
      </c>
      <c r="U98" s="932"/>
      <c r="V98" s="932"/>
      <c r="W98" s="932" t="str">
        <f>CONCATENATE(AA96+AC96)</f>
        <v>16</v>
      </c>
      <c r="X98" s="932"/>
      <c r="Y98" s="932"/>
      <c r="Z98" s="559"/>
      <c r="AA98" s="568"/>
      <c r="AB98" s="568"/>
      <c r="AC98" s="560"/>
      <c r="AD98" s="569"/>
      <c r="AE98" s="569"/>
      <c r="AF98" s="569"/>
      <c r="AG98" s="561"/>
      <c r="AH98" s="561"/>
    </row>
    <row r="99" spans="1:34" ht="30" customHeight="1" thickTop="1" thickBot="1" x14ac:dyDescent="0.35">
      <c r="A99" s="558">
        <v>13</v>
      </c>
      <c r="B99" s="931" t="s">
        <v>1207</v>
      </c>
      <c r="C99" s="931"/>
      <c r="D99" s="931"/>
      <c r="E99" s="931"/>
      <c r="F99" s="931"/>
      <c r="G99" s="931"/>
      <c r="H99" s="931"/>
      <c r="I99" s="931"/>
      <c r="J99" s="931"/>
      <c r="K99" s="931"/>
      <c r="L99" s="931"/>
      <c r="M99" s="931"/>
      <c r="N99" s="931"/>
      <c r="O99" s="931"/>
      <c r="P99" s="931"/>
      <c r="Q99" s="931"/>
      <c r="R99" s="931"/>
      <c r="S99" s="931"/>
      <c r="T99" s="932" t="s">
        <v>1187</v>
      </c>
      <c r="U99" s="932"/>
      <c r="V99" s="932"/>
      <c r="W99" s="932">
        <v>8145</v>
      </c>
      <c r="X99" s="932"/>
      <c r="Y99" s="932"/>
      <c r="Z99" s="559"/>
      <c r="AA99" s="574">
        <f>W12</f>
        <v>2915.8</v>
      </c>
      <c r="AB99" s="568"/>
      <c r="AC99" s="560"/>
      <c r="AD99" s="569"/>
      <c r="AE99" s="569"/>
      <c r="AF99" s="569"/>
      <c r="AG99" s="561"/>
      <c r="AH99" s="561"/>
    </row>
    <row r="100" spans="1:34" ht="30.75" customHeight="1" thickTop="1" x14ac:dyDescent="0.3">
      <c r="A100" s="558">
        <v>14</v>
      </c>
      <c r="B100" s="931" t="s">
        <v>1208</v>
      </c>
      <c r="C100" s="931"/>
      <c r="D100" s="931"/>
      <c r="E100" s="931"/>
      <c r="F100" s="931"/>
      <c r="G100" s="931"/>
      <c r="H100" s="931"/>
      <c r="I100" s="931"/>
      <c r="J100" s="931"/>
      <c r="K100" s="931"/>
      <c r="L100" s="931"/>
      <c r="M100" s="931"/>
      <c r="N100" s="931"/>
      <c r="O100" s="931"/>
      <c r="P100" s="931"/>
      <c r="Q100" s="931"/>
      <c r="R100" s="931"/>
      <c r="S100" s="931"/>
      <c r="T100" s="932" t="s">
        <v>1201</v>
      </c>
      <c r="U100" s="932"/>
      <c r="V100" s="932"/>
      <c r="W100" s="932" t="str">
        <f>CONCATENATE(AA95+AA96+AC96,"/",AA95+AA96*AB96+AC96*AD96)</f>
        <v>64/84</v>
      </c>
      <c r="X100" s="932"/>
      <c r="Y100" s="932"/>
      <c r="Z100" s="559"/>
      <c r="AA100" s="568"/>
      <c r="AB100" s="568"/>
      <c r="AC100" s="560"/>
      <c r="AD100" s="569"/>
      <c r="AE100" s="569"/>
      <c r="AF100" s="569"/>
      <c r="AG100" s="561"/>
      <c r="AH100" s="561"/>
    </row>
    <row r="101" spans="1:34" ht="30.75" customHeight="1" x14ac:dyDescent="0.3">
      <c r="A101" s="558">
        <v>15</v>
      </c>
      <c r="B101" s="931" t="s">
        <v>1209</v>
      </c>
      <c r="C101" s="931"/>
      <c r="D101" s="931"/>
      <c r="E101" s="931"/>
      <c r="F101" s="931"/>
      <c r="G101" s="931"/>
      <c r="H101" s="931"/>
      <c r="I101" s="931"/>
      <c r="J101" s="931"/>
      <c r="K101" s="931"/>
      <c r="L101" s="931"/>
      <c r="M101" s="931"/>
      <c r="N101" s="931"/>
      <c r="O101" s="931"/>
      <c r="P101" s="931"/>
      <c r="Q101" s="931"/>
      <c r="R101" s="931"/>
      <c r="S101" s="931"/>
      <c r="T101" s="932" t="s">
        <v>1201</v>
      </c>
      <c r="U101" s="932"/>
      <c r="V101" s="932"/>
      <c r="W101" s="932" t="str">
        <f>CONCATENATE(AA95,"/",AA95)</f>
        <v>48/48</v>
      </c>
      <c r="X101" s="932"/>
      <c r="Y101" s="932"/>
      <c r="Z101" s="559"/>
      <c r="AA101" s="568"/>
      <c r="AB101" s="568"/>
      <c r="AC101" s="560"/>
      <c r="AD101" s="569"/>
      <c r="AE101" s="569"/>
      <c r="AF101" s="569"/>
      <c r="AG101" s="561"/>
      <c r="AH101" s="561"/>
    </row>
    <row r="102" spans="1:34" ht="30.75" customHeight="1" x14ac:dyDescent="0.3">
      <c r="A102" s="558">
        <v>16</v>
      </c>
      <c r="B102" s="931" t="s">
        <v>1210</v>
      </c>
      <c r="C102" s="931"/>
      <c r="D102" s="931"/>
      <c r="E102" s="931"/>
      <c r="F102" s="931"/>
      <c r="G102" s="931"/>
      <c r="H102" s="931"/>
      <c r="I102" s="931"/>
      <c r="J102" s="931"/>
      <c r="K102" s="931"/>
      <c r="L102" s="931"/>
      <c r="M102" s="931"/>
      <c r="N102" s="931"/>
      <c r="O102" s="931"/>
      <c r="P102" s="931"/>
      <c r="Q102" s="931"/>
      <c r="R102" s="931"/>
      <c r="S102" s="931"/>
      <c r="T102" s="932" t="s">
        <v>1201</v>
      </c>
      <c r="U102" s="932"/>
      <c r="V102" s="932"/>
      <c r="W102" s="932" t="str">
        <f>CONCATENATE(AC96,"/",AC96*AD96)</f>
        <v>4/12</v>
      </c>
      <c r="X102" s="932"/>
      <c r="Y102" s="932"/>
      <c r="Z102" s="559"/>
      <c r="AA102" s="568"/>
      <c r="AB102" s="568"/>
      <c r="AC102" s="560"/>
      <c r="AD102" s="569"/>
      <c r="AE102" s="569"/>
      <c r="AF102" s="569"/>
      <c r="AG102" s="561"/>
      <c r="AH102" s="561"/>
    </row>
    <row r="103" spans="1:34" ht="30.75" customHeight="1" x14ac:dyDescent="0.3">
      <c r="A103" s="558">
        <v>17</v>
      </c>
      <c r="B103" s="931" t="s">
        <v>1211</v>
      </c>
      <c r="C103" s="931"/>
      <c r="D103" s="931"/>
      <c r="E103" s="931"/>
      <c r="F103" s="931"/>
      <c r="G103" s="931"/>
      <c r="H103" s="931"/>
      <c r="I103" s="931"/>
      <c r="J103" s="931"/>
      <c r="K103" s="931"/>
      <c r="L103" s="931"/>
      <c r="M103" s="931"/>
      <c r="N103" s="931"/>
      <c r="O103" s="931"/>
      <c r="P103" s="931"/>
      <c r="Q103" s="931"/>
      <c r="R103" s="931"/>
      <c r="S103" s="931"/>
      <c r="T103" s="932" t="s">
        <v>1201</v>
      </c>
      <c r="U103" s="932"/>
      <c r="V103" s="932"/>
      <c r="W103" s="932" t="str">
        <f>CONCATENATE(AA96,"/",AA96*AB96)</f>
        <v>12/24</v>
      </c>
      <c r="X103" s="932"/>
      <c r="Y103" s="932"/>
      <c r="Z103" s="559"/>
      <c r="AA103" s="561"/>
      <c r="AB103" s="561"/>
      <c r="AC103" s="560"/>
      <c r="AD103" s="561"/>
      <c r="AE103" s="561"/>
      <c r="AF103" s="561"/>
      <c r="AG103" s="561"/>
      <c r="AH103" s="561"/>
    </row>
    <row r="104" spans="1:34" ht="17.25" customHeight="1" x14ac:dyDescent="0.3">
      <c r="A104" s="558">
        <v>18</v>
      </c>
      <c r="B104" s="931" t="s">
        <v>1212</v>
      </c>
      <c r="C104" s="931"/>
      <c r="D104" s="931"/>
      <c r="E104" s="931"/>
      <c r="F104" s="931"/>
      <c r="G104" s="931"/>
      <c r="H104" s="931"/>
      <c r="I104" s="931"/>
      <c r="J104" s="931"/>
      <c r="K104" s="931"/>
      <c r="L104" s="931"/>
      <c r="M104" s="931"/>
      <c r="N104" s="931"/>
      <c r="O104" s="931"/>
      <c r="P104" s="931"/>
      <c r="Q104" s="931"/>
      <c r="R104" s="931"/>
      <c r="S104" s="931"/>
      <c r="T104" s="932" t="s">
        <v>1205</v>
      </c>
      <c r="U104" s="932"/>
      <c r="V104" s="932"/>
      <c r="W104" s="950">
        <f>AA95+AA96*AB96+AC96*AD96</f>
        <v>84</v>
      </c>
      <c r="X104" s="950"/>
      <c r="Y104" s="950"/>
      <c r="Z104" s="559"/>
      <c r="AA104" s="560"/>
      <c r="AB104" s="560"/>
      <c r="AC104" s="560"/>
      <c r="AD104" s="560"/>
      <c r="AE104" s="560"/>
      <c r="AF104" s="560"/>
      <c r="AG104" s="560"/>
      <c r="AH104" s="560"/>
    </row>
    <row r="105" spans="1:34" ht="15.6" x14ac:dyDescent="0.3">
      <c r="A105" s="558">
        <v>19</v>
      </c>
      <c r="B105" s="931" t="s">
        <v>1213</v>
      </c>
      <c r="C105" s="931"/>
      <c r="D105" s="931"/>
      <c r="E105" s="931"/>
      <c r="F105" s="931"/>
      <c r="G105" s="931"/>
      <c r="H105" s="931"/>
      <c r="I105" s="931"/>
      <c r="J105" s="931"/>
      <c r="K105" s="931"/>
      <c r="L105" s="931"/>
      <c r="M105" s="931"/>
      <c r="N105" s="931"/>
      <c r="O105" s="931"/>
      <c r="P105" s="931"/>
      <c r="Q105" s="931"/>
      <c r="R105" s="931"/>
      <c r="S105" s="931"/>
      <c r="T105" s="932" t="s">
        <v>1214</v>
      </c>
      <c r="U105" s="932"/>
      <c r="V105" s="932"/>
      <c r="W105" s="932">
        <f>AA95+AA96+AC96</f>
        <v>64</v>
      </c>
      <c r="X105" s="932"/>
      <c r="Y105" s="932"/>
      <c r="Z105" s="559"/>
      <c r="AA105" s="560"/>
      <c r="AB105" s="560"/>
      <c r="AC105" s="560"/>
      <c r="AD105" s="560"/>
      <c r="AE105" s="560"/>
      <c r="AF105" s="560"/>
      <c r="AG105" s="560"/>
      <c r="AH105" s="560"/>
    </row>
    <row r="106" spans="1:34" ht="16.2" thickBot="1" x14ac:dyDescent="0.35">
      <c r="A106" s="558">
        <v>20</v>
      </c>
      <c r="B106" s="931" t="s">
        <v>1215</v>
      </c>
      <c r="C106" s="931"/>
      <c r="D106" s="931"/>
      <c r="E106" s="931"/>
      <c r="F106" s="931"/>
      <c r="G106" s="931"/>
      <c r="H106" s="931"/>
      <c r="I106" s="931"/>
      <c r="J106" s="931"/>
      <c r="K106" s="931"/>
      <c r="L106" s="931"/>
      <c r="M106" s="931"/>
      <c r="N106" s="931"/>
      <c r="O106" s="931"/>
      <c r="P106" s="931"/>
      <c r="Q106" s="931"/>
      <c r="R106" s="931"/>
      <c r="S106" s="931"/>
      <c r="T106" s="932" t="s">
        <v>1205</v>
      </c>
      <c r="U106" s="932"/>
      <c r="V106" s="932"/>
      <c r="W106" s="932">
        <f>AA106-2</f>
        <v>126</v>
      </c>
      <c r="X106" s="932"/>
      <c r="Y106" s="932"/>
      <c r="Z106" s="559"/>
      <c r="AA106" s="575">
        <f>W105*2</f>
        <v>128</v>
      </c>
      <c r="AB106" s="560"/>
      <c r="AC106" s="560"/>
      <c r="AD106" s="560"/>
      <c r="AE106" s="560"/>
      <c r="AF106" s="560"/>
      <c r="AG106" s="560"/>
      <c r="AH106" s="560"/>
    </row>
    <row r="107" spans="1:34" ht="30.75" customHeight="1" thickTop="1" thickBot="1" x14ac:dyDescent="0.35">
      <c r="A107" s="558">
        <v>21</v>
      </c>
      <c r="B107" s="931" t="s">
        <v>1216</v>
      </c>
      <c r="C107" s="931"/>
      <c r="D107" s="931"/>
      <c r="E107" s="931"/>
      <c r="F107" s="931"/>
      <c r="G107" s="931"/>
      <c r="H107" s="931"/>
      <c r="I107" s="931"/>
      <c r="J107" s="931"/>
      <c r="K107" s="931"/>
      <c r="L107" s="931"/>
      <c r="M107" s="931"/>
      <c r="N107" s="931"/>
      <c r="O107" s="931"/>
      <c r="P107" s="931"/>
      <c r="Q107" s="931"/>
      <c r="R107" s="931"/>
      <c r="S107" s="931"/>
      <c r="T107" s="932" t="s">
        <v>1217</v>
      </c>
      <c r="U107" s="932"/>
      <c r="V107" s="932"/>
      <c r="W107" s="932">
        <f>AA107</f>
        <v>6</v>
      </c>
      <c r="X107" s="932"/>
      <c r="Y107" s="932"/>
      <c r="Z107" s="559"/>
      <c r="AA107" s="571">
        <v>6</v>
      </c>
      <c r="AB107" s="560"/>
      <c r="AC107" s="560"/>
      <c r="AD107" s="560"/>
      <c r="AE107" s="560"/>
      <c r="AF107" s="560"/>
      <c r="AG107" s="560"/>
      <c r="AH107" s="560"/>
    </row>
    <row r="108" spans="1:34" ht="30.75" customHeight="1" thickTop="1" x14ac:dyDescent="0.3">
      <c r="A108" s="558">
        <v>22</v>
      </c>
      <c r="B108" s="931" t="s">
        <v>1218</v>
      </c>
      <c r="C108" s="931"/>
      <c r="D108" s="931"/>
      <c r="E108" s="931"/>
      <c r="F108" s="931"/>
      <c r="G108" s="931"/>
      <c r="H108" s="931"/>
      <c r="I108" s="931"/>
      <c r="J108" s="931"/>
      <c r="K108" s="931"/>
      <c r="L108" s="931"/>
      <c r="M108" s="931"/>
      <c r="N108" s="931"/>
      <c r="O108" s="931"/>
      <c r="P108" s="931"/>
      <c r="Q108" s="931"/>
      <c r="R108" s="931"/>
      <c r="S108" s="931"/>
      <c r="T108" s="932" t="s">
        <v>1205</v>
      </c>
      <c r="U108" s="932"/>
      <c r="V108" s="932"/>
      <c r="W108" s="932">
        <f>W107</f>
        <v>6</v>
      </c>
      <c r="X108" s="932"/>
      <c r="Y108" s="932"/>
      <c r="Z108" s="559"/>
      <c r="AA108" s="575"/>
      <c r="AB108" s="560"/>
      <c r="AC108" s="560"/>
      <c r="AD108" s="560"/>
      <c r="AE108" s="560"/>
      <c r="AF108" s="560"/>
      <c r="AG108" s="560"/>
      <c r="AH108" s="560"/>
    </row>
    <row r="109" spans="1:34" ht="30.75" customHeight="1" thickBot="1" x14ac:dyDescent="0.35">
      <c r="A109" s="558">
        <v>23</v>
      </c>
      <c r="B109" s="931" t="s">
        <v>1219</v>
      </c>
      <c r="C109" s="931"/>
      <c r="D109" s="931"/>
      <c r="E109" s="931"/>
      <c r="F109" s="931"/>
      <c r="G109" s="931"/>
      <c r="H109" s="931"/>
      <c r="I109" s="931"/>
      <c r="J109" s="931"/>
      <c r="K109" s="931"/>
      <c r="L109" s="931"/>
      <c r="M109" s="931"/>
      <c r="N109" s="931"/>
      <c r="O109" s="931"/>
      <c r="P109" s="931"/>
      <c r="Q109" s="931"/>
      <c r="R109" s="931"/>
      <c r="S109" s="931"/>
      <c r="T109" s="932" t="s">
        <v>1205</v>
      </c>
      <c r="U109" s="932"/>
      <c r="V109" s="932"/>
      <c r="W109" s="932">
        <f>W107</f>
        <v>6</v>
      </c>
      <c r="X109" s="932"/>
      <c r="Y109" s="932"/>
      <c r="Z109" s="559"/>
      <c r="AA109" s="575"/>
      <c r="AB109" s="560"/>
      <c r="AC109" s="560"/>
      <c r="AD109" s="560"/>
      <c r="AE109" s="560"/>
      <c r="AF109" s="560"/>
      <c r="AG109" s="560"/>
      <c r="AH109" s="560"/>
    </row>
    <row r="110" spans="1:34" ht="30.75" customHeight="1" thickTop="1" thickBot="1" x14ac:dyDescent="0.35">
      <c r="A110" s="558">
        <v>24</v>
      </c>
      <c r="B110" s="931" t="s">
        <v>1220</v>
      </c>
      <c r="C110" s="931"/>
      <c r="D110" s="931"/>
      <c r="E110" s="931"/>
      <c r="F110" s="931"/>
      <c r="G110" s="931"/>
      <c r="H110" s="931"/>
      <c r="I110" s="931"/>
      <c r="J110" s="931"/>
      <c r="K110" s="931"/>
      <c r="L110" s="931"/>
      <c r="M110" s="931"/>
      <c r="N110" s="931"/>
      <c r="O110" s="931"/>
      <c r="P110" s="931"/>
      <c r="Q110" s="931"/>
      <c r="R110" s="931"/>
      <c r="S110" s="931"/>
      <c r="T110" s="932" t="s">
        <v>1205</v>
      </c>
      <c r="U110" s="932"/>
      <c r="V110" s="932"/>
      <c r="W110" s="932">
        <f>AA110</f>
        <v>39</v>
      </c>
      <c r="X110" s="932"/>
      <c r="Y110" s="932"/>
      <c r="Z110" s="559"/>
      <c r="AA110" s="571">
        <v>39</v>
      </c>
      <c r="AB110" s="560"/>
      <c r="AC110" s="560"/>
      <c r="AD110" s="560"/>
      <c r="AE110" s="560"/>
      <c r="AF110" s="560"/>
      <c r="AG110" s="560"/>
      <c r="AH110" s="560"/>
    </row>
    <row r="111" spans="1:34" ht="18.75" customHeight="1" thickTop="1" thickBot="1" x14ac:dyDescent="0.35">
      <c r="A111" s="558">
        <v>21</v>
      </c>
      <c r="B111" s="948" t="s">
        <v>1221</v>
      </c>
      <c r="C111" s="948"/>
      <c r="D111" s="948"/>
      <c r="E111" s="948"/>
      <c r="F111" s="948"/>
      <c r="G111" s="948"/>
      <c r="H111" s="948"/>
      <c r="I111" s="948"/>
      <c r="J111" s="948"/>
      <c r="K111" s="948"/>
      <c r="L111" s="948"/>
      <c r="M111" s="948"/>
      <c r="N111" s="948"/>
      <c r="O111" s="948"/>
      <c r="P111" s="948"/>
      <c r="Q111" s="948"/>
      <c r="R111" s="948"/>
      <c r="S111" s="948"/>
      <c r="T111" s="949" t="s">
        <v>1205</v>
      </c>
      <c r="U111" s="949"/>
      <c r="V111" s="949"/>
      <c r="W111" s="949">
        <f>(AA96+AC96)*3</f>
        <v>48</v>
      </c>
      <c r="X111" s="949"/>
      <c r="Y111" s="949"/>
      <c r="Z111" s="559"/>
      <c r="AA111" s="576">
        <v>20</v>
      </c>
      <c r="AB111" s="560"/>
      <c r="AC111" s="560"/>
      <c r="AD111" s="560"/>
      <c r="AE111" s="560"/>
      <c r="AF111" s="560"/>
      <c r="AG111" s="560"/>
      <c r="AH111" s="560"/>
    </row>
    <row r="112" spans="1:34" ht="18" customHeight="1" thickTop="1" x14ac:dyDescent="0.3">
      <c r="A112" s="558"/>
      <c r="B112" s="947" t="s">
        <v>1222</v>
      </c>
      <c r="C112" s="931"/>
      <c r="D112" s="931"/>
      <c r="E112" s="931"/>
      <c r="F112" s="931"/>
      <c r="G112" s="931"/>
      <c r="H112" s="931"/>
      <c r="I112" s="931"/>
      <c r="J112" s="931"/>
      <c r="K112" s="931"/>
      <c r="L112" s="931"/>
      <c r="M112" s="931"/>
      <c r="N112" s="931"/>
      <c r="O112" s="931"/>
      <c r="P112" s="931"/>
      <c r="Q112" s="931"/>
      <c r="R112" s="931"/>
      <c r="S112" s="931"/>
      <c r="T112" s="931"/>
      <c r="U112" s="931"/>
      <c r="V112" s="931"/>
      <c r="W112" s="931"/>
      <c r="X112" s="931"/>
      <c r="Y112" s="931"/>
      <c r="Z112" s="559"/>
      <c r="AA112" s="560"/>
      <c r="AB112" s="560"/>
      <c r="AC112" s="560"/>
      <c r="AD112" s="560"/>
      <c r="AE112" s="560"/>
      <c r="AF112" s="560"/>
      <c r="AG112" s="560"/>
      <c r="AH112" s="560"/>
    </row>
    <row r="113" spans="1:34" ht="30.75" customHeight="1" x14ac:dyDescent="0.3">
      <c r="A113" s="558">
        <v>22</v>
      </c>
      <c r="B113" s="931" t="s">
        <v>1223</v>
      </c>
      <c r="C113" s="931"/>
      <c r="D113" s="931"/>
      <c r="E113" s="931"/>
      <c r="F113" s="931"/>
      <c r="G113" s="931"/>
      <c r="H113" s="931"/>
      <c r="I113" s="931"/>
      <c r="J113" s="931"/>
      <c r="K113" s="931"/>
      <c r="L113" s="931"/>
      <c r="M113" s="931"/>
      <c r="N113" s="931"/>
      <c r="O113" s="931"/>
      <c r="P113" s="931"/>
      <c r="Q113" s="931"/>
      <c r="R113" s="931"/>
      <c r="S113" s="931"/>
      <c r="T113" s="932" t="s">
        <v>1224</v>
      </c>
      <c r="U113" s="932"/>
      <c r="V113" s="932"/>
      <c r="W113" s="932">
        <f>0.5*0.7*5*AA111</f>
        <v>35</v>
      </c>
      <c r="X113" s="932"/>
      <c r="Y113" s="932"/>
      <c r="Z113" s="559"/>
      <c r="AA113" s="560"/>
      <c r="AB113" s="560"/>
      <c r="AC113" s="560" t="s">
        <v>1225</v>
      </c>
      <c r="AD113" s="560"/>
      <c r="AE113" s="560"/>
      <c r="AF113" s="560"/>
      <c r="AG113" s="560"/>
      <c r="AH113" s="560"/>
    </row>
    <row r="114" spans="1:34" ht="30.75" customHeight="1" x14ac:dyDescent="0.3">
      <c r="A114" s="558">
        <v>23</v>
      </c>
      <c r="B114" s="931" t="s">
        <v>1226</v>
      </c>
      <c r="C114" s="931"/>
      <c r="D114" s="931"/>
      <c r="E114" s="931"/>
      <c r="F114" s="931"/>
      <c r="G114" s="931"/>
      <c r="H114" s="931"/>
      <c r="I114" s="931"/>
      <c r="J114" s="931"/>
      <c r="K114" s="931"/>
      <c r="L114" s="931"/>
      <c r="M114" s="931"/>
      <c r="N114" s="931"/>
      <c r="O114" s="931"/>
      <c r="P114" s="931"/>
      <c r="Q114" s="931"/>
      <c r="R114" s="931"/>
      <c r="S114" s="931"/>
      <c r="T114" s="932" t="s">
        <v>1224</v>
      </c>
      <c r="U114" s="932"/>
      <c r="V114" s="932"/>
      <c r="W114" s="932">
        <f>W113</f>
        <v>35</v>
      </c>
      <c r="X114" s="932"/>
      <c r="Y114" s="932"/>
      <c r="Z114" s="559"/>
      <c r="AA114" s="560">
        <f>1397/114</f>
        <v>12.254385964912281</v>
      </c>
      <c r="AB114" s="560"/>
      <c r="AC114" s="560"/>
      <c r="AD114" s="560"/>
      <c r="AE114" s="560"/>
      <c r="AF114" s="560"/>
      <c r="AG114" s="560"/>
      <c r="AH114" s="560"/>
    </row>
    <row r="115" spans="1:34" ht="18" customHeight="1" x14ac:dyDescent="0.3">
      <c r="A115" s="558">
        <v>24</v>
      </c>
      <c r="B115" s="931" t="s">
        <v>1227</v>
      </c>
      <c r="C115" s="931"/>
      <c r="D115" s="931"/>
      <c r="E115" s="931"/>
      <c r="F115" s="931"/>
      <c r="G115" s="931"/>
      <c r="H115" s="931"/>
      <c r="I115" s="931"/>
      <c r="J115" s="931"/>
      <c r="K115" s="931"/>
      <c r="L115" s="931"/>
      <c r="M115" s="931"/>
      <c r="N115" s="931"/>
      <c r="O115" s="931"/>
      <c r="P115" s="931"/>
      <c r="Q115" s="931"/>
      <c r="R115" s="931"/>
      <c r="S115" s="931"/>
      <c r="T115" s="932" t="s">
        <v>1187</v>
      </c>
      <c r="U115" s="932"/>
      <c r="V115" s="932"/>
      <c r="W115" s="932">
        <f>AA111*7.8</f>
        <v>156</v>
      </c>
      <c r="X115" s="932"/>
      <c r="Y115" s="932"/>
      <c r="Z115" s="559"/>
      <c r="AA115" s="560"/>
      <c r="AB115" s="560"/>
      <c r="AC115" s="560"/>
      <c r="AD115" s="560"/>
      <c r="AE115" s="560">
        <f>109.2/7.8</f>
        <v>14</v>
      </c>
      <c r="AF115" s="560"/>
      <c r="AG115" s="560"/>
      <c r="AH115" s="560"/>
    </row>
    <row r="116" spans="1:34" ht="30" customHeight="1" x14ac:dyDescent="0.3">
      <c r="A116" s="558">
        <v>25</v>
      </c>
      <c r="B116" s="931" t="s">
        <v>1228</v>
      </c>
      <c r="C116" s="931"/>
      <c r="D116" s="931"/>
      <c r="E116" s="931"/>
      <c r="F116" s="931"/>
      <c r="G116" s="931"/>
      <c r="H116" s="931"/>
      <c r="I116" s="931"/>
      <c r="J116" s="931"/>
      <c r="K116" s="931"/>
      <c r="L116" s="931"/>
      <c r="M116" s="931"/>
      <c r="N116" s="931"/>
      <c r="O116" s="931"/>
      <c r="P116" s="931"/>
      <c r="Q116" s="931"/>
      <c r="R116" s="931"/>
      <c r="S116" s="931"/>
      <c r="T116" s="932" t="s">
        <v>1205</v>
      </c>
      <c r="U116" s="932"/>
      <c r="V116" s="932"/>
      <c r="W116" s="932">
        <f>AA111*3</f>
        <v>60</v>
      </c>
      <c r="X116" s="932"/>
      <c r="Y116" s="932"/>
      <c r="Z116" s="559"/>
      <c r="AA116" s="560"/>
      <c r="AB116" s="560"/>
      <c r="AC116" s="560"/>
      <c r="AD116" s="560"/>
      <c r="AE116" s="560"/>
      <c r="AF116" s="560"/>
      <c r="AG116" s="560"/>
      <c r="AH116" s="560"/>
    </row>
    <row r="117" spans="1:34" ht="18" customHeight="1" x14ac:dyDescent="0.3">
      <c r="A117" s="558">
        <v>26</v>
      </c>
      <c r="B117" s="931" t="s">
        <v>1229</v>
      </c>
      <c r="C117" s="931"/>
      <c r="D117" s="931"/>
      <c r="E117" s="931"/>
      <c r="F117" s="931"/>
      <c r="G117" s="931"/>
      <c r="H117" s="931"/>
      <c r="I117" s="931"/>
      <c r="J117" s="931"/>
      <c r="K117" s="931"/>
      <c r="L117" s="931"/>
      <c r="M117" s="931"/>
      <c r="N117" s="931"/>
      <c r="O117" s="931"/>
      <c r="P117" s="931"/>
      <c r="Q117" s="931"/>
      <c r="R117" s="931"/>
      <c r="S117" s="931"/>
      <c r="T117" s="932" t="s">
        <v>1187</v>
      </c>
      <c r="U117" s="932"/>
      <c r="V117" s="932"/>
      <c r="W117" s="932">
        <f>AA111*5</f>
        <v>100</v>
      </c>
      <c r="X117" s="932"/>
      <c r="Y117" s="932"/>
      <c r="Z117" s="559"/>
      <c r="AA117" s="560"/>
      <c r="AB117" s="560"/>
      <c r="AC117" s="560"/>
      <c r="AD117" s="560"/>
      <c r="AE117" s="560"/>
      <c r="AF117" s="560"/>
      <c r="AG117" s="560"/>
      <c r="AH117" s="560"/>
    </row>
    <row r="118" spans="1:34" ht="30" customHeight="1" x14ac:dyDescent="0.3">
      <c r="A118" s="558">
        <v>27</v>
      </c>
      <c r="B118" s="931" t="s">
        <v>1230</v>
      </c>
      <c r="C118" s="931"/>
      <c r="D118" s="931"/>
      <c r="E118" s="931"/>
      <c r="F118" s="931"/>
      <c r="G118" s="931"/>
      <c r="H118" s="931"/>
      <c r="I118" s="931"/>
      <c r="J118" s="931"/>
      <c r="K118" s="931"/>
      <c r="L118" s="931"/>
      <c r="M118" s="931"/>
      <c r="N118" s="931"/>
      <c r="O118" s="931"/>
      <c r="P118" s="931"/>
      <c r="Q118" s="931"/>
      <c r="R118" s="931"/>
      <c r="S118" s="931"/>
      <c r="T118" s="932" t="s">
        <v>1187</v>
      </c>
      <c r="U118" s="932"/>
      <c r="V118" s="932"/>
      <c r="W118" s="932">
        <f>AA111*3</f>
        <v>60</v>
      </c>
      <c r="X118" s="932"/>
      <c r="Y118" s="932"/>
      <c r="Z118" s="559"/>
      <c r="AA118" s="560"/>
      <c r="AB118" s="560"/>
      <c r="AC118" s="560"/>
      <c r="AD118" s="560"/>
      <c r="AE118" s="560"/>
      <c r="AF118" s="560"/>
      <c r="AG118" s="560"/>
      <c r="AH118" s="560"/>
    </row>
    <row r="119" spans="1:34" ht="18" customHeight="1" x14ac:dyDescent="0.3">
      <c r="A119" s="558"/>
      <c r="B119" s="943" t="s">
        <v>1231</v>
      </c>
      <c r="C119" s="944"/>
      <c r="D119" s="944"/>
      <c r="E119" s="944"/>
      <c r="F119" s="944"/>
      <c r="G119" s="944"/>
      <c r="H119" s="944"/>
      <c r="I119" s="944"/>
      <c r="J119" s="944"/>
      <c r="K119" s="944"/>
      <c r="L119" s="944"/>
      <c r="M119" s="944"/>
      <c r="N119" s="944"/>
      <c r="O119" s="944"/>
      <c r="P119" s="944"/>
      <c r="Q119" s="944"/>
      <c r="R119" s="944"/>
      <c r="S119" s="944"/>
      <c r="T119" s="944"/>
      <c r="U119" s="944"/>
      <c r="V119" s="944"/>
      <c r="W119" s="944"/>
      <c r="X119" s="944"/>
      <c r="Y119" s="945"/>
      <c r="Z119" s="559"/>
      <c r="AA119" s="560"/>
      <c r="AB119" s="560"/>
      <c r="AC119" s="560"/>
      <c r="AD119" s="560"/>
      <c r="AE119" s="560"/>
      <c r="AF119" s="560"/>
      <c r="AG119" s="560"/>
      <c r="AH119" s="560"/>
    </row>
    <row r="120" spans="1:34" ht="30" customHeight="1" x14ac:dyDescent="0.3">
      <c r="A120" s="558">
        <v>32</v>
      </c>
      <c r="B120" s="931" t="s">
        <v>1232</v>
      </c>
      <c r="C120" s="931"/>
      <c r="D120" s="931"/>
      <c r="E120" s="931"/>
      <c r="F120" s="931"/>
      <c r="G120" s="931"/>
      <c r="H120" s="931"/>
      <c r="I120" s="931"/>
      <c r="J120" s="931"/>
      <c r="K120" s="931"/>
      <c r="L120" s="931"/>
      <c r="M120" s="931"/>
      <c r="N120" s="931"/>
      <c r="O120" s="931"/>
      <c r="P120" s="931"/>
      <c r="Q120" s="931"/>
      <c r="R120" s="931"/>
      <c r="S120" s="931"/>
      <c r="T120" s="932" t="s">
        <v>1233</v>
      </c>
      <c r="U120" s="932"/>
      <c r="V120" s="932"/>
      <c r="W120" s="932">
        <f>W105</f>
        <v>64</v>
      </c>
      <c r="X120" s="932"/>
      <c r="Y120" s="932"/>
      <c r="Z120" s="559"/>
      <c r="AA120" s="560"/>
      <c r="AB120" s="560"/>
      <c r="AC120" s="560"/>
      <c r="AD120" s="560"/>
      <c r="AE120" s="560"/>
      <c r="AF120" s="560"/>
      <c r="AG120" s="560"/>
      <c r="AH120" s="560"/>
    </row>
    <row r="121" spans="1:34" ht="30" customHeight="1" x14ac:dyDescent="0.3">
      <c r="A121" s="558">
        <v>33</v>
      </c>
      <c r="B121" s="931" t="s">
        <v>1234</v>
      </c>
      <c r="C121" s="947"/>
      <c r="D121" s="947"/>
      <c r="E121" s="947"/>
      <c r="F121" s="947"/>
      <c r="G121" s="947"/>
      <c r="H121" s="947"/>
      <c r="I121" s="947"/>
      <c r="J121" s="947"/>
      <c r="K121" s="947"/>
      <c r="L121" s="947"/>
      <c r="M121" s="947"/>
      <c r="N121" s="947"/>
      <c r="O121" s="947"/>
      <c r="P121" s="947"/>
      <c r="Q121" s="947"/>
      <c r="R121" s="947"/>
      <c r="S121" s="947"/>
      <c r="T121" s="932" t="s">
        <v>1235</v>
      </c>
      <c r="U121" s="932"/>
      <c r="V121" s="932"/>
      <c r="W121" s="932">
        <f>W120</f>
        <v>64</v>
      </c>
      <c r="X121" s="932"/>
      <c r="Y121" s="932"/>
      <c r="Z121" s="559"/>
      <c r="AA121" s="560"/>
      <c r="AB121" s="560"/>
      <c r="AC121" s="560"/>
      <c r="AD121" s="560"/>
      <c r="AE121" s="560"/>
      <c r="AF121" s="560"/>
      <c r="AG121" s="560"/>
      <c r="AH121" s="560"/>
    </row>
    <row r="122" spans="1:34" ht="18" customHeight="1" x14ac:dyDescent="0.3">
      <c r="A122" s="558">
        <v>34</v>
      </c>
      <c r="B122" s="931" t="s">
        <v>1236</v>
      </c>
      <c r="C122" s="931"/>
      <c r="D122" s="931"/>
      <c r="E122" s="931"/>
      <c r="F122" s="931"/>
      <c r="G122" s="931"/>
      <c r="H122" s="931"/>
      <c r="I122" s="931"/>
      <c r="J122" s="931"/>
      <c r="K122" s="931"/>
      <c r="L122" s="931"/>
      <c r="M122" s="931"/>
      <c r="N122" s="931"/>
      <c r="O122" s="931"/>
      <c r="P122" s="931"/>
      <c r="Q122" s="931"/>
      <c r="R122" s="931"/>
      <c r="S122" s="931"/>
      <c r="T122" s="932" t="s">
        <v>1205</v>
      </c>
      <c r="U122" s="932"/>
      <c r="V122" s="932"/>
      <c r="W122" s="932">
        <f>W107</f>
        <v>6</v>
      </c>
      <c r="X122" s="932"/>
      <c r="Y122" s="932"/>
      <c r="Z122" s="559"/>
      <c r="AA122" s="560"/>
      <c r="AB122" s="560"/>
      <c r="AC122" s="560"/>
      <c r="AD122" s="560"/>
      <c r="AE122" s="560"/>
      <c r="AF122" s="560"/>
      <c r="AG122" s="560"/>
      <c r="AH122" s="560"/>
    </row>
    <row r="123" spans="1:34" ht="15.6" customHeight="1" thickBot="1" x14ac:dyDescent="0.35">
      <c r="A123" s="558">
        <v>35</v>
      </c>
      <c r="B123" s="931" t="s">
        <v>1237</v>
      </c>
      <c r="C123" s="931"/>
      <c r="D123" s="931"/>
      <c r="E123" s="931"/>
      <c r="F123" s="931"/>
      <c r="G123" s="931"/>
      <c r="H123" s="931"/>
      <c r="I123" s="931"/>
      <c r="J123" s="931"/>
      <c r="K123" s="931"/>
      <c r="L123" s="931"/>
      <c r="M123" s="931"/>
      <c r="N123" s="931"/>
      <c r="O123" s="931"/>
      <c r="P123" s="931"/>
      <c r="Q123" s="931"/>
      <c r="R123" s="931"/>
      <c r="S123" s="931"/>
      <c r="T123" s="932" t="s">
        <v>1233</v>
      </c>
      <c r="U123" s="932"/>
      <c r="V123" s="932"/>
      <c r="W123" s="932">
        <v>1</v>
      </c>
      <c r="X123" s="932"/>
      <c r="Y123" s="932"/>
      <c r="Z123" s="559"/>
      <c r="AA123" s="560"/>
      <c r="AB123" s="560"/>
      <c r="AC123" s="560"/>
      <c r="AD123" s="560"/>
      <c r="AE123" s="560"/>
      <c r="AF123" s="560"/>
      <c r="AG123" s="560"/>
      <c r="AH123" s="560"/>
    </row>
    <row r="124" spans="1:34" ht="16.95" customHeight="1" thickTop="1" thickBot="1" x14ac:dyDescent="0.35">
      <c r="A124" s="558">
        <v>36</v>
      </c>
      <c r="B124" s="931" t="s">
        <v>1238</v>
      </c>
      <c r="C124" s="931"/>
      <c r="D124" s="931"/>
      <c r="E124" s="931"/>
      <c r="F124" s="931"/>
      <c r="G124" s="931"/>
      <c r="H124" s="931"/>
      <c r="I124" s="931"/>
      <c r="J124" s="931"/>
      <c r="K124" s="931"/>
      <c r="L124" s="931"/>
      <c r="M124" s="931"/>
      <c r="N124" s="931"/>
      <c r="O124" s="931"/>
      <c r="P124" s="931"/>
      <c r="Q124" s="931"/>
      <c r="R124" s="931"/>
      <c r="S124" s="931"/>
      <c r="T124" s="932" t="s">
        <v>1239</v>
      </c>
      <c r="U124" s="932"/>
      <c r="V124" s="932"/>
      <c r="W124" s="932">
        <f>3*AA124</f>
        <v>9</v>
      </c>
      <c r="X124" s="932"/>
      <c r="Y124" s="932"/>
      <c r="Z124" s="559"/>
      <c r="AA124" s="576">
        <v>3</v>
      </c>
      <c r="AB124" s="590" t="s">
        <v>1240</v>
      </c>
      <c r="AC124" s="561"/>
      <c r="AD124" s="561"/>
      <c r="AE124" s="561"/>
      <c r="AF124" s="560"/>
      <c r="AG124" s="560"/>
      <c r="AH124" s="560"/>
    </row>
    <row r="125" spans="1:34" ht="15.6" customHeight="1" thickTop="1" x14ac:dyDescent="0.3">
      <c r="A125" s="558">
        <v>37</v>
      </c>
      <c r="B125" s="931" t="s">
        <v>1241</v>
      </c>
      <c r="C125" s="931"/>
      <c r="D125" s="931"/>
      <c r="E125" s="931"/>
      <c r="F125" s="931"/>
      <c r="G125" s="931"/>
      <c r="H125" s="931"/>
      <c r="I125" s="931"/>
      <c r="J125" s="931"/>
      <c r="K125" s="931"/>
      <c r="L125" s="931"/>
      <c r="M125" s="931"/>
      <c r="N125" s="931"/>
      <c r="O125" s="931"/>
      <c r="P125" s="931"/>
      <c r="Q125" s="931"/>
      <c r="R125" s="931"/>
      <c r="S125" s="931"/>
      <c r="T125" s="932" t="s">
        <v>1205</v>
      </c>
      <c r="U125" s="932"/>
      <c r="V125" s="932"/>
      <c r="W125" s="932">
        <f>W110</f>
        <v>39</v>
      </c>
      <c r="X125" s="932"/>
      <c r="Y125" s="932"/>
      <c r="Z125" s="559"/>
      <c r="AA125" s="560"/>
      <c r="AB125" s="560"/>
      <c r="AC125" s="560"/>
      <c r="AD125" s="560"/>
      <c r="AE125" s="560"/>
      <c r="AF125" s="560"/>
      <c r="AG125" s="560"/>
      <c r="AH125" s="560"/>
    </row>
    <row r="126" spans="1:34" ht="15.6" customHeight="1" thickBot="1" x14ac:dyDescent="0.35">
      <c r="A126" s="558"/>
      <c r="B126" s="943" t="s">
        <v>1242</v>
      </c>
      <c r="C126" s="944"/>
      <c r="D126" s="944"/>
      <c r="E126" s="944"/>
      <c r="F126" s="944"/>
      <c r="G126" s="944"/>
      <c r="H126" s="944"/>
      <c r="I126" s="944"/>
      <c r="J126" s="944"/>
      <c r="K126" s="944"/>
      <c r="L126" s="944"/>
      <c r="M126" s="944"/>
      <c r="N126" s="944"/>
      <c r="O126" s="944"/>
      <c r="P126" s="944"/>
      <c r="Q126" s="944"/>
      <c r="R126" s="944"/>
      <c r="S126" s="944"/>
      <c r="T126" s="944"/>
      <c r="U126" s="944"/>
      <c r="V126" s="944"/>
      <c r="W126" s="944"/>
      <c r="X126" s="944"/>
      <c r="Y126" s="945"/>
      <c r="Z126" s="559"/>
      <c r="AA126" s="560" t="s">
        <v>1243</v>
      </c>
      <c r="AB126" s="560" t="s">
        <v>1244</v>
      </c>
      <c r="AC126" s="560"/>
      <c r="AD126" s="560"/>
      <c r="AE126" s="560"/>
      <c r="AF126" s="560"/>
      <c r="AG126" s="560"/>
      <c r="AH126" s="560"/>
    </row>
    <row r="127" spans="1:34" ht="16.95" customHeight="1" thickTop="1" thickBot="1" x14ac:dyDescent="0.35">
      <c r="A127" s="558">
        <v>38</v>
      </c>
      <c r="B127" s="931" t="str">
        <f>CONCATENATE("Трасса (Вынос КЛ в натуру, из них ",AA127," м - ГНБ)")</f>
        <v>Трасса (Вынос КЛ в натуру, из них 761 м - ГНБ)</v>
      </c>
      <c r="C127" s="931"/>
      <c r="D127" s="931"/>
      <c r="E127" s="931"/>
      <c r="F127" s="931"/>
      <c r="G127" s="931"/>
      <c r="H127" s="931"/>
      <c r="I127" s="931"/>
      <c r="J127" s="931"/>
      <c r="K127" s="931"/>
      <c r="L127" s="931"/>
      <c r="M127" s="931"/>
      <c r="N127" s="931"/>
      <c r="O127" s="931"/>
      <c r="P127" s="931"/>
      <c r="Q127" s="931"/>
      <c r="R127" s="931"/>
      <c r="S127" s="931"/>
      <c r="T127" s="932" t="s">
        <v>1187</v>
      </c>
      <c r="U127" s="932"/>
      <c r="V127" s="932"/>
      <c r="W127" s="932">
        <f>AB127</f>
        <v>980</v>
      </c>
      <c r="X127" s="932"/>
      <c r="Y127" s="932"/>
      <c r="Z127" s="559"/>
      <c r="AA127" s="576">
        <v>761</v>
      </c>
      <c r="AB127" s="576">
        <v>980</v>
      </c>
      <c r="AC127" s="560"/>
      <c r="AD127" s="560"/>
      <c r="AE127" s="560"/>
      <c r="AF127" s="560"/>
      <c r="AG127" s="560"/>
      <c r="AH127" s="560"/>
    </row>
    <row r="128" spans="1:34" ht="15.6" customHeight="1" thickTop="1" x14ac:dyDescent="0.3">
      <c r="A128" s="558">
        <v>39</v>
      </c>
      <c r="B128" s="931" t="s">
        <v>1245</v>
      </c>
      <c r="C128" s="931"/>
      <c r="D128" s="931"/>
      <c r="E128" s="931"/>
      <c r="F128" s="931"/>
      <c r="G128" s="931"/>
      <c r="H128" s="931"/>
      <c r="I128" s="931"/>
      <c r="J128" s="931"/>
      <c r="K128" s="931"/>
      <c r="L128" s="931"/>
      <c r="M128" s="931"/>
      <c r="N128" s="931"/>
      <c r="O128" s="931"/>
      <c r="P128" s="931"/>
      <c r="Q128" s="931"/>
      <c r="R128" s="931"/>
      <c r="S128" s="931"/>
      <c r="T128" s="932" t="s">
        <v>1224</v>
      </c>
      <c r="U128" s="932"/>
      <c r="V128" s="932"/>
      <c r="W128" s="932">
        <v>67.5</v>
      </c>
      <c r="X128" s="932"/>
      <c r="Y128" s="932"/>
      <c r="Z128" s="559"/>
      <c r="AA128" s="560"/>
      <c r="AB128" s="560"/>
      <c r="AC128" s="560"/>
      <c r="AD128" s="560"/>
      <c r="AE128" s="560"/>
      <c r="AF128" s="560"/>
      <c r="AG128" s="560"/>
      <c r="AH128" s="560"/>
    </row>
    <row r="129" spans="1:34" ht="30" customHeight="1" x14ac:dyDescent="0.3">
      <c r="A129" s="558">
        <v>40</v>
      </c>
      <c r="B129" s="931" t="s">
        <v>1246</v>
      </c>
      <c r="C129" s="931"/>
      <c r="D129" s="931"/>
      <c r="E129" s="931"/>
      <c r="F129" s="931"/>
      <c r="G129" s="931"/>
      <c r="H129" s="931"/>
      <c r="I129" s="931"/>
      <c r="J129" s="931"/>
      <c r="K129" s="931"/>
      <c r="L129" s="931"/>
      <c r="M129" s="931"/>
      <c r="N129" s="931"/>
      <c r="O129" s="931"/>
      <c r="P129" s="931"/>
      <c r="Q129" s="931"/>
      <c r="R129" s="931"/>
      <c r="S129" s="931"/>
      <c r="T129" s="932" t="s">
        <v>1224</v>
      </c>
      <c r="U129" s="932"/>
      <c r="V129" s="932"/>
      <c r="W129" s="932">
        <f>W128</f>
        <v>67.5</v>
      </c>
      <c r="X129" s="932"/>
      <c r="Y129" s="932"/>
      <c r="Z129" s="559"/>
      <c r="AA129" s="560"/>
      <c r="AB129" s="560"/>
      <c r="AC129" s="560"/>
      <c r="AD129" s="560"/>
      <c r="AE129" s="560"/>
      <c r="AF129" s="560"/>
      <c r="AG129" s="560"/>
      <c r="AH129" s="560"/>
    </row>
    <row r="130" spans="1:34" ht="15.6" customHeight="1" x14ac:dyDescent="0.3">
      <c r="A130" s="558">
        <v>41</v>
      </c>
      <c r="B130" s="931" t="s">
        <v>1247</v>
      </c>
      <c r="C130" s="931"/>
      <c r="D130" s="931"/>
      <c r="E130" s="931"/>
      <c r="F130" s="931"/>
      <c r="G130" s="931"/>
      <c r="H130" s="931"/>
      <c r="I130" s="931"/>
      <c r="J130" s="931"/>
      <c r="K130" s="931"/>
      <c r="L130" s="931"/>
      <c r="M130" s="931"/>
      <c r="N130" s="931"/>
      <c r="O130" s="931"/>
      <c r="P130" s="931"/>
      <c r="Q130" s="931"/>
      <c r="R130" s="931"/>
      <c r="S130" s="931"/>
      <c r="T130" s="932" t="s">
        <v>1224</v>
      </c>
      <c r="U130" s="932"/>
      <c r="V130" s="932"/>
      <c r="W130" s="932">
        <f>W128</f>
        <v>67.5</v>
      </c>
      <c r="X130" s="932"/>
      <c r="Y130" s="932"/>
      <c r="Z130" s="559"/>
      <c r="AA130" s="560"/>
      <c r="AB130" s="560"/>
      <c r="AC130" s="560"/>
      <c r="AD130" s="560"/>
      <c r="AE130" s="560"/>
      <c r="AF130" s="560"/>
      <c r="AG130" s="560"/>
      <c r="AH130" s="560"/>
    </row>
    <row r="131" spans="1:34" ht="15.6" customHeight="1" x14ac:dyDescent="0.3">
      <c r="A131" s="558">
        <v>42</v>
      </c>
      <c r="B131" s="931" t="s">
        <v>1248</v>
      </c>
      <c r="C131" s="931"/>
      <c r="D131" s="931"/>
      <c r="E131" s="931"/>
      <c r="F131" s="931"/>
      <c r="G131" s="931"/>
      <c r="H131" s="931"/>
      <c r="I131" s="931"/>
      <c r="J131" s="931"/>
      <c r="K131" s="931"/>
      <c r="L131" s="931"/>
      <c r="M131" s="931"/>
      <c r="N131" s="931"/>
      <c r="O131" s="931"/>
      <c r="P131" s="931"/>
      <c r="Q131" s="931"/>
      <c r="R131" s="931"/>
      <c r="S131" s="931"/>
      <c r="T131" s="932" t="s">
        <v>1205</v>
      </c>
      <c r="U131" s="932"/>
      <c r="V131" s="932"/>
      <c r="W131" s="932">
        <v>6</v>
      </c>
      <c r="X131" s="932"/>
      <c r="Y131" s="932"/>
      <c r="Z131" s="559"/>
      <c r="AA131" s="560"/>
      <c r="AB131" s="560"/>
      <c r="AC131" s="560"/>
      <c r="AD131" s="560"/>
      <c r="AE131" s="560"/>
      <c r="AF131" s="560"/>
      <c r="AG131" s="560"/>
      <c r="AH131" s="560"/>
    </row>
    <row r="132" spans="1:34" ht="15.6" customHeight="1" x14ac:dyDescent="0.3">
      <c r="A132" s="558">
        <v>43</v>
      </c>
      <c r="B132" s="931" t="s">
        <v>1249</v>
      </c>
      <c r="C132" s="931"/>
      <c r="D132" s="931"/>
      <c r="E132" s="931"/>
      <c r="F132" s="931"/>
      <c r="G132" s="931"/>
      <c r="H132" s="931"/>
      <c r="I132" s="931"/>
      <c r="J132" s="931"/>
      <c r="K132" s="931"/>
      <c r="L132" s="931"/>
      <c r="M132" s="931"/>
      <c r="N132" s="931"/>
      <c r="O132" s="931"/>
      <c r="P132" s="931"/>
      <c r="Q132" s="931"/>
      <c r="R132" s="931"/>
      <c r="S132" s="931"/>
      <c r="T132" s="932" t="s">
        <v>1205</v>
      </c>
      <c r="U132" s="932"/>
      <c r="V132" s="932"/>
      <c r="W132" s="932">
        <f>W131</f>
        <v>6</v>
      </c>
      <c r="X132" s="932"/>
      <c r="Y132" s="932"/>
      <c r="Z132" s="559"/>
      <c r="AA132" s="560"/>
      <c r="AB132" s="560"/>
      <c r="AC132" s="560"/>
      <c r="AD132" s="560"/>
      <c r="AE132" s="560"/>
      <c r="AF132" s="560"/>
      <c r="AG132" s="560"/>
      <c r="AH132" s="560"/>
    </row>
    <row r="133" spans="1:34" ht="15.6" customHeight="1" x14ac:dyDescent="0.3">
      <c r="A133" s="558">
        <v>44</v>
      </c>
      <c r="B133" s="931" t="s">
        <v>1250</v>
      </c>
      <c r="C133" s="931"/>
      <c r="D133" s="931"/>
      <c r="E133" s="931"/>
      <c r="F133" s="931"/>
      <c r="G133" s="931"/>
      <c r="H133" s="931"/>
      <c r="I133" s="931"/>
      <c r="J133" s="931"/>
      <c r="K133" s="931"/>
      <c r="L133" s="931"/>
      <c r="M133" s="931"/>
      <c r="N133" s="931"/>
      <c r="O133" s="931"/>
      <c r="P133" s="931"/>
      <c r="Q133" s="931"/>
      <c r="R133" s="931"/>
      <c r="S133" s="931"/>
      <c r="T133" s="932" t="s">
        <v>1205</v>
      </c>
      <c r="U133" s="932"/>
      <c r="V133" s="932"/>
      <c r="W133" s="932">
        <v>130</v>
      </c>
      <c r="X133" s="932"/>
      <c r="Y133" s="932"/>
      <c r="Z133" s="559"/>
      <c r="AA133" s="560"/>
      <c r="AB133" s="560"/>
      <c r="AC133" s="560"/>
      <c r="AD133" s="560"/>
      <c r="AE133" s="560"/>
      <c r="AF133" s="560"/>
      <c r="AG133" s="560"/>
      <c r="AH133" s="560"/>
    </row>
    <row r="134" spans="1:34" ht="15.6" customHeight="1" x14ac:dyDescent="0.3">
      <c r="A134" s="558">
        <v>45</v>
      </c>
      <c r="B134" s="931" t="s">
        <v>1251</v>
      </c>
      <c r="C134" s="931"/>
      <c r="D134" s="931"/>
      <c r="E134" s="931"/>
      <c r="F134" s="931"/>
      <c r="G134" s="931"/>
      <c r="H134" s="931"/>
      <c r="I134" s="931"/>
      <c r="J134" s="931"/>
      <c r="K134" s="931"/>
      <c r="L134" s="931"/>
      <c r="M134" s="931"/>
      <c r="N134" s="931"/>
      <c r="O134" s="931"/>
      <c r="P134" s="931"/>
      <c r="Q134" s="931"/>
      <c r="R134" s="931"/>
      <c r="S134" s="931"/>
      <c r="T134" s="932" t="s">
        <v>64</v>
      </c>
      <c r="U134" s="932"/>
      <c r="V134" s="932"/>
      <c r="W134" s="932"/>
      <c r="X134" s="932"/>
      <c r="Y134" s="932"/>
      <c r="Z134" s="559"/>
      <c r="AA134" s="560"/>
      <c r="AB134" s="560"/>
      <c r="AC134" s="560"/>
      <c r="AD134" s="560"/>
      <c r="AE134" s="560"/>
      <c r="AF134" s="560"/>
      <c r="AG134" s="560"/>
      <c r="AH134" s="560"/>
    </row>
    <row r="135" spans="1:34" ht="30" customHeight="1" x14ac:dyDescent="0.3">
      <c r="A135" s="558">
        <v>46</v>
      </c>
      <c r="B135" s="931" t="s">
        <v>1252</v>
      </c>
      <c r="C135" s="931"/>
      <c r="D135" s="931"/>
      <c r="E135" s="931"/>
      <c r="F135" s="931"/>
      <c r="G135" s="931"/>
      <c r="H135" s="931"/>
      <c r="I135" s="931"/>
      <c r="J135" s="931"/>
      <c r="K135" s="931"/>
      <c r="L135" s="931"/>
      <c r="M135" s="931"/>
      <c r="N135" s="931"/>
      <c r="O135" s="931"/>
      <c r="P135" s="931"/>
      <c r="Q135" s="931"/>
      <c r="R135" s="931"/>
      <c r="S135" s="931"/>
      <c r="T135" s="932" t="s">
        <v>1253</v>
      </c>
      <c r="U135" s="932"/>
      <c r="V135" s="932"/>
      <c r="W135" s="932">
        <v>92.8</v>
      </c>
      <c r="X135" s="932"/>
      <c r="Y135" s="932"/>
      <c r="Z135" s="559"/>
      <c r="AA135" s="560"/>
      <c r="AB135" s="560"/>
      <c r="AC135" s="560"/>
      <c r="AD135" s="560"/>
      <c r="AE135" s="560"/>
      <c r="AF135" s="560"/>
      <c r="AG135" s="560"/>
      <c r="AH135" s="560"/>
    </row>
    <row r="136" spans="1:34" ht="30" customHeight="1" x14ac:dyDescent="0.3">
      <c r="A136" s="558">
        <v>47</v>
      </c>
      <c r="B136" s="931" t="s">
        <v>1254</v>
      </c>
      <c r="C136" s="931"/>
      <c r="D136" s="931"/>
      <c r="E136" s="931"/>
      <c r="F136" s="931"/>
      <c r="G136" s="931"/>
      <c r="H136" s="931"/>
      <c r="I136" s="931"/>
      <c r="J136" s="931"/>
      <c r="K136" s="931"/>
      <c r="L136" s="931"/>
      <c r="M136" s="931"/>
      <c r="N136" s="931"/>
      <c r="O136" s="931"/>
      <c r="P136" s="931"/>
      <c r="Q136" s="931"/>
      <c r="R136" s="931"/>
      <c r="S136" s="931"/>
      <c r="T136" s="932" t="s">
        <v>1253</v>
      </c>
      <c r="U136" s="932"/>
      <c r="V136" s="932"/>
      <c r="W136" s="932">
        <v>229.6</v>
      </c>
      <c r="X136" s="932"/>
      <c r="Y136" s="932"/>
      <c r="Z136" s="559"/>
      <c r="AA136" s="560"/>
      <c r="AB136" s="560"/>
      <c r="AC136" s="560"/>
      <c r="AD136" s="560"/>
      <c r="AE136" s="560"/>
      <c r="AF136" s="560"/>
      <c r="AG136" s="560"/>
      <c r="AH136" s="560"/>
    </row>
    <row r="137" spans="1:34" ht="30" customHeight="1" x14ac:dyDescent="0.3">
      <c r="A137" s="558">
        <v>48</v>
      </c>
      <c r="B137" s="931" t="s">
        <v>1255</v>
      </c>
      <c r="C137" s="931"/>
      <c r="D137" s="931"/>
      <c r="E137" s="931"/>
      <c r="F137" s="931"/>
      <c r="G137" s="931"/>
      <c r="H137" s="931"/>
      <c r="I137" s="931"/>
      <c r="J137" s="931"/>
      <c r="K137" s="931"/>
      <c r="L137" s="931"/>
      <c r="M137" s="931"/>
      <c r="N137" s="931"/>
      <c r="O137" s="931"/>
      <c r="P137" s="931"/>
      <c r="Q137" s="931"/>
      <c r="R137" s="931"/>
      <c r="S137" s="931"/>
      <c r="T137" s="932" t="s">
        <v>1253</v>
      </c>
      <c r="U137" s="932"/>
      <c r="V137" s="932"/>
      <c r="W137" s="932">
        <v>90.3</v>
      </c>
      <c r="X137" s="932"/>
      <c r="Y137" s="932"/>
      <c r="Z137" s="559"/>
      <c r="AA137" s="560"/>
      <c r="AB137" s="560"/>
      <c r="AC137" s="560"/>
      <c r="AD137" s="560"/>
      <c r="AE137" s="560"/>
      <c r="AF137" s="560"/>
      <c r="AG137" s="560"/>
      <c r="AH137" s="560"/>
    </row>
    <row r="138" spans="1:34" ht="30" customHeight="1" x14ac:dyDescent="0.3">
      <c r="A138" s="558">
        <v>49</v>
      </c>
      <c r="B138" s="931" t="s">
        <v>1256</v>
      </c>
      <c r="C138" s="947"/>
      <c r="D138" s="947"/>
      <c r="E138" s="947"/>
      <c r="F138" s="947"/>
      <c r="G138" s="947"/>
      <c r="H138" s="947"/>
      <c r="I138" s="947"/>
      <c r="J138" s="947"/>
      <c r="K138" s="947"/>
      <c r="L138" s="947"/>
      <c r="M138" s="947"/>
      <c r="N138" s="947"/>
      <c r="O138" s="947"/>
      <c r="P138" s="947"/>
      <c r="Q138" s="947"/>
      <c r="R138" s="947"/>
      <c r="S138" s="947"/>
      <c r="T138" s="932" t="s">
        <v>1253</v>
      </c>
      <c r="U138" s="932"/>
      <c r="V138" s="932"/>
      <c r="W138" s="932">
        <v>40.1</v>
      </c>
      <c r="X138" s="932"/>
      <c r="Y138" s="932"/>
      <c r="Z138" s="559"/>
      <c r="AA138" s="560"/>
      <c r="AB138" s="560"/>
      <c r="AC138" s="560"/>
      <c r="AD138" s="560"/>
      <c r="AE138" s="560"/>
      <c r="AF138" s="560"/>
      <c r="AG138" s="560"/>
      <c r="AH138" s="560"/>
    </row>
    <row r="139" spans="1:34" ht="30" customHeight="1" x14ac:dyDescent="0.3">
      <c r="A139" s="558">
        <v>50</v>
      </c>
      <c r="B139" s="931" t="s">
        <v>1257</v>
      </c>
      <c r="C139" s="931"/>
      <c r="D139" s="931"/>
      <c r="E139" s="931"/>
      <c r="F139" s="931"/>
      <c r="G139" s="931"/>
      <c r="H139" s="931"/>
      <c r="I139" s="931"/>
      <c r="J139" s="931"/>
      <c r="K139" s="931"/>
      <c r="L139" s="931"/>
      <c r="M139" s="931"/>
      <c r="N139" s="931"/>
      <c r="O139" s="931"/>
      <c r="P139" s="931"/>
      <c r="Q139" s="931"/>
      <c r="R139" s="931"/>
      <c r="S139" s="931"/>
      <c r="T139" s="932" t="s">
        <v>1253</v>
      </c>
      <c r="U139" s="932"/>
      <c r="V139" s="932"/>
      <c r="W139" s="932">
        <v>89.6</v>
      </c>
      <c r="X139" s="932"/>
      <c r="Y139" s="932"/>
      <c r="Z139" s="559"/>
      <c r="AA139" s="560"/>
      <c r="AB139" s="560"/>
      <c r="AC139" s="560"/>
      <c r="AD139" s="560"/>
      <c r="AE139" s="560"/>
      <c r="AF139" s="560"/>
      <c r="AG139" s="560"/>
      <c r="AH139" s="560"/>
    </row>
    <row r="140" spans="1:34" ht="30" customHeight="1" x14ac:dyDescent="0.3">
      <c r="A140" s="558">
        <v>51</v>
      </c>
      <c r="B140" s="931" t="s">
        <v>1258</v>
      </c>
      <c r="C140" s="931"/>
      <c r="D140" s="931"/>
      <c r="E140" s="931"/>
      <c r="F140" s="931"/>
      <c r="G140" s="931"/>
      <c r="H140" s="931"/>
      <c r="I140" s="931"/>
      <c r="J140" s="931"/>
      <c r="K140" s="931"/>
      <c r="L140" s="931"/>
      <c r="M140" s="931"/>
      <c r="N140" s="931"/>
      <c r="O140" s="931"/>
      <c r="P140" s="931"/>
      <c r="Q140" s="931"/>
      <c r="R140" s="931"/>
      <c r="S140" s="931"/>
      <c r="T140" s="932" t="s">
        <v>1205</v>
      </c>
      <c r="U140" s="932"/>
      <c r="V140" s="932"/>
      <c r="W140" s="932">
        <v>93.9</v>
      </c>
      <c r="X140" s="932"/>
      <c r="Y140" s="932"/>
      <c r="Z140" s="559"/>
      <c r="AA140" s="560"/>
      <c r="AB140" s="560"/>
      <c r="AC140" s="560"/>
      <c r="AD140" s="560"/>
      <c r="AE140" s="560"/>
      <c r="AF140" s="560"/>
      <c r="AG140" s="560"/>
      <c r="AH140" s="560"/>
    </row>
    <row r="141" spans="1:34" ht="15" customHeight="1" x14ac:dyDescent="0.3">
      <c r="A141" s="558">
        <v>52</v>
      </c>
      <c r="B141" s="931" t="s">
        <v>1259</v>
      </c>
      <c r="C141" s="931"/>
      <c r="D141" s="931"/>
      <c r="E141" s="931"/>
      <c r="F141" s="931"/>
      <c r="G141" s="931"/>
      <c r="H141" s="931"/>
      <c r="I141" s="931"/>
      <c r="J141" s="931"/>
      <c r="K141" s="931"/>
      <c r="L141" s="931"/>
      <c r="M141" s="931"/>
      <c r="N141" s="931"/>
      <c r="O141" s="931"/>
      <c r="P141" s="931"/>
      <c r="Q141" s="931"/>
      <c r="R141" s="931"/>
      <c r="S141" s="931"/>
      <c r="T141" s="932" t="s">
        <v>1187</v>
      </c>
      <c r="U141" s="932"/>
      <c r="V141" s="932"/>
      <c r="W141" s="932">
        <v>14</v>
      </c>
      <c r="X141" s="932"/>
      <c r="Y141" s="932"/>
      <c r="Z141" s="559"/>
      <c r="AA141" s="561"/>
      <c r="AB141" s="561"/>
      <c r="AC141" s="560"/>
      <c r="AD141" s="568"/>
      <c r="AE141" s="568"/>
      <c r="AF141" s="568"/>
      <c r="AG141" s="561"/>
      <c r="AH141" s="561"/>
    </row>
    <row r="142" spans="1:34" ht="15" customHeight="1" x14ac:dyDescent="0.3">
      <c r="A142" s="558">
        <v>53</v>
      </c>
      <c r="B142" s="931" t="s">
        <v>1260</v>
      </c>
      <c r="C142" s="931"/>
      <c r="D142" s="931"/>
      <c r="E142" s="931"/>
      <c r="F142" s="931"/>
      <c r="G142" s="931"/>
      <c r="H142" s="931"/>
      <c r="I142" s="931"/>
      <c r="J142" s="931"/>
      <c r="K142" s="931"/>
      <c r="L142" s="931"/>
      <c r="M142" s="931"/>
      <c r="N142" s="931"/>
      <c r="O142" s="931"/>
      <c r="P142" s="931"/>
      <c r="Q142" s="931"/>
      <c r="R142" s="931"/>
      <c r="S142" s="931"/>
      <c r="T142" s="932" t="s">
        <v>1224</v>
      </c>
      <c r="U142" s="932"/>
      <c r="V142" s="932"/>
      <c r="W142" s="932">
        <v>98.55</v>
      </c>
      <c r="X142" s="932"/>
      <c r="Y142" s="932"/>
      <c r="Z142" s="559"/>
      <c r="AA142" s="561"/>
      <c r="AB142" s="561"/>
      <c r="AC142" s="560"/>
      <c r="AD142" s="561"/>
      <c r="AE142" s="561"/>
      <c r="AF142" s="561"/>
      <c r="AG142" s="561"/>
      <c r="AH142" s="561"/>
    </row>
    <row r="143" spans="1:34" ht="15" customHeight="1" x14ac:dyDescent="0.3">
      <c r="A143" s="558">
        <v>54</v>
      </c>
      <c r="B143" s="931" t="s">
        <v>1261</v>
      </c>
      <c r="C143" s="947"/>
      <c r="D143" s="947"/>
      <c r="E143" s="947"/>
      <c r="F143" s="947"/>
      <c r="G143" s="947"/>
      <c r="H143" s="947"/>
      <c r="I143" s="947"/>
      <c r="J143" s="947"/>
      <c r="K143" s="947"/>
      <c r="L143" s="947"/>
      <c r="M143" s="947"/>
      <c r="N143" s="947"/>
      <c r="O143" s="947"/>
      <c r="P143" s="947"/>
      <c r="Q143" s="947"/>
      <c r="R143" s="947"/>
      <c r="S143" s="947"/>
      <c r="T143" s="932" t="s">
        <v>1224</v>
      </c>
      <c r="U143" s="932"/>
      <c r="V143" s="932"/>
      <c r="W143" s="932">
        <f>W142</f>
        <v>98.55</v>
      </c>
      <c r="X143" s="932"/>
      <c r="Y143" s="932"/>
      <c r="Z143" s="559"/>
      <c r="AA143" s="561"/>
      <c r="AB143" s="561"/>
      <c r="AC143" s="560"/>
      <c r="AD143" s="561"/>
      <c r="AE143" s="561"/>
      <c r="AF143" s="561"/>
      <c r="AG143" s="561"/>
      <c r="AH143" s="561"/>
    </row>
    <row r="144" spans="1:34" ht="15.6" customHeight="1" x14ac:dyDescent="0.3">
      <c r="A144" s="558">
        <v>55</v>
      </c>
      <c r="B144" s="931" t="s">
        <v>1262</v>
      </c>
      <c r="C144" s="931"/>
      <c r="D144" s="931"/>
      <c r="E144" s="931"/>
      <c r="F144" s="931"/>
      <c r="G144" s="931"/>
      <c r="H144" s="931"/>
      <c r="I144" s="931"/>
      <c r="J144" s="931"/>
      <c r="K144" s="931"/>
      <c r="L144" s="931"/>
      <c r="M144" s="931"/>
      <c r="N144" s="931"/>
      <c r="O144" s="931"/>
      <c r="P144" s="931"/>
      <c r="Q144" s="931"/>
      <c r="R144" s="931"/>
      <c r="S144" s="931"/>
      <c r="T144" s="932" t="s">
        <v>1224</v>
      </c>
      <c r="U144" s="932"/>
      <c r="V144" s="932"/>
      <c r="W144" s="932">
        <v>10.95</v>
      </c>
      <c r="X144" s="932"/>
      <c r="Y144" s="932"/>
      <c r="Z144" s="559"/>
      <c r="AA144" s="561"/>
      <c r="AB144" s="561"/>
      <c r="AC144" s="560"/>
      <c r="AD144" s="561"/>
      <c r="AE144" s="561"/>
      <c r="AF144" s="561"/>
      <c r="AG144" s="561"/>
      <c r="AH144" s="561"/>
    </row>
    <row r="145" spans="1:34" ht="15" customHeight="1" x14ac:dyDescent="0.3">
      <c r="A145" s="558">
        <v>56</v>
      </c>
      <c r="B145" s="931" t="s">
        <v>1263</v>
      </c>
      <c r="C145" s="931"/>
      <c r="D145" s="931"/>
      <c r="E145" s="931"/>
      <c r="F145" s="931"/>
      <c r="G145" s="931"/>
      <c r="H145" s="931"/>
      <c r="I145" s="931"/>
      <c r="J145" s="931"/>
      <c r="K145" s="931"/>
      <c r="L145" s="931"/>
      <c r="M145" s="931"/>
      <c r="N145" s="931"/>
      <c r="O145" s="931"/>
      <c r="P145" s="931"/>
      <c r="Q145" s="931"/>
      <c r="R145" s="931"/>
      <c r="S145" s="931"/>
      <c r="T145" s="932" t="s">
        <v>1187</v>
      </c>
      <c r="U145" s="932"/>
      <c r="V145" s="932"/>
      <c r="W145" s="932">
        <v>8</v>
      </c>
      <c r="X145" s="932"/>
      <c r="Y145" s="932"/>
      <c r="Z145" s="559"/>
      <c r="AA145" s="561"/>
      <c r="AB145" s="561"/>
      <c r="AC145" s="560"/>
      <c r="AD145" s="561"/>
      <c r="AE145" s="561"/>
      <c r="AF145" s="561"/>
      <c r="AG145" s="561"/>
      <c r="AH145" s="561"/>
    </row>
    <row r="146" spans="1:34" ht="15" customHeight="1" x14ac:dyDescent="0.3">
      <c r="A146" s="558">
        <v>57</v>
      </c>
      <c r="B146" s="931" t="s">
        <v>1264</v>
      </c>
      <c r="C146" s="931"/>
      <c r="D146" s="931"/>
      <c r="E146" s="931"/>
      <c r="F146" s="931"/>
      <c r="G146" s="931"/>
      <c r="H146" s="931"/>
      <c r="I146" s="931"/>
      <c r="J146" s="931"/>
      <c r="K146" s="931"/>
      <c r="L146" s="931"/>
      <c r="M146" s="931"/>
      <c r="N146" s="931"/>
      <c r="O146" s="931"/>
      <c r="P146" s="931"/>
      <c r="Q146" s="931"/>
      <c r="R146" s="931"/>
      <c r="S146" s="931"/>
      <c r="T146" s="932" t="s">
        <v>1187</v>
      </c>
      <c r="U146" s="932"/>
      <c r="V146" s="932"/>
      <c r="W146" s="932">
        <f>SUM(W147:Y150)</f>
        <v>2940</v>
      </c>
      <c r="X146" s="932"/>
      <c r="Y146" s="932"/>
      <c r="Z146" s="559"/>
      <c r="AA146" s="561"/>
      <c r="AB146" s="561"/>
      <c r="AC146" s="560"/>
      <c r="AD146" s="561"/>
      <c r="AE146" s="561"/>
      <c r="AF146" s="561"/>
      <c r="AG146" s="560"/>
      <c r="AH146" s="560"/>
    </row>
    <row r="147" spans="1:34" ht="15" customHeight="1" x14ac:dyDescent="0.3">
      <c r="A147" s="558">
        <v>58</v>
      </c>
      <c r="B147" s="931" t="s">
        <v>1265</v>
      </c>
      <c r="C147" s="931"/>
      <c r="D147" s="931"/>
      <c r="E147" s="931"/>
      <c r="F147" s="931"/>
      <c r="G147" s="931"/>
      <c r="H147" s="931"/>
      <c r="I147" s="931"/>
      <c r="J147" s="931"/>
      <c r="K147" s="931"/>
      <c r="L147" s="931"/>
      <c r="M147" s="931"/>
      <c r="N147" s="931"/>
      <c r="O147" s="931"/>
      <c r="P147" s="931"/>
      <c r="Q147" s="931"/>
      <c r="R147" s="931"/>
      <c r="S147" s="931"/>
      <c r="T147" s="932" t="s">
        <v>1187</v>
      </c>
      <c r="U147" s="932"/>
      <c r="V147" s="932"/>
      <c r="W147" s="932">
        <v>120</v>
      </c>
      <c r="X147" s="932"/>
      <c r="Y147" s="932"/>
      <c r="Z147" s="559"/>
      <c r="AA147" s="561"/>
      <c r="AB147" s="561"/>
      <c r="AC147" s="560"/>
      <c r="AD147" s="561"/>
      <c r="AE147" s="561"/>
      <c r="AF147" s="561"/>
      <c r="AG147" s="560"/>
      <c r="AH147" s="560"/>
    </row>
    <row r="148" spans="1:34" ht="15" customHeight="1" x14ac:dyDescent="0.3">
      <c r="A148" s="558">
        <v>59</v>
      </c>
      <c r="B148" s="931" t="s">
        <v>1266</v>
      </c>
      <c r="C148" s="931"/>
      <c r="D148" s="931"/>
      <c r="E148" s="931"/>
      <c r="F148" s="931"/>
      <c r="G148" s="931"/>
      <c r="H148" s="931"/>
      <c r="I148" s="931"/>
      <c r="J148" s="931"/>
      <c r="K148" s="931"/>
      <c r="L148" s="931"/>
      <c r="M148" s="931"/>
      <c r="N148" s="931"/>
      <c r="O148" s="931"/>
      <c r="P148" s="931"/>
      <c r="Q148" s="931"/>
      <c r="R148" s="931"/>
      <c r="S148" s="931"/>
      <c r="T148" s="932" t="s">
        <v>1187</v>
      </c>
      <c r="U148" s="932"/>
      <c r="V148" s="932"/>
      <c r="W148" s="932">
        <v>525</v>
      </c>
      <c r="X148" s="932"/>
      <c r="Y148" s="932"/>
      <c r="Z148" s="559"/>
      <c r="AA148" s="561"/>
      <c r="AB148" s="561"/>
      <c r="AC148" s="560"/>
      <c r="AD148" s="561"/>
      <c r="AE148" s="561"/>
      <c r="AF148" s="561"/>
      <c r="AG148" s="560"/>
      <c r="AH148" s="560"/>
    </row>
    <row r="149" spans="1:34" ht="15" customHeight="1" x14ac:dyDescent="0.3">
      <c r="A149" s="558">
        <v>60</v>
      </c>
      <c r="B149" s="931" t="s">
        <v>1267</v>
      </c>
      <c r="C149" s="931"/>
      <c r="D149" s="931"/>
      <c r="E149" s="931"/>
      <c r="F149" s="931"/>
      <c r="G149" s="931"/>
      <c r="H149" s="931"/>
      <c r="I149" s="931"/>
      <c r="J149" s="931"/>
      <c r="K149" s="931"/>
      <c r="L149" s="931"/>
      <c r="M149" s="931"/>
      <c r="N149" s="931"/>
      <c r="O149" s="931"/>
      <c r="P149" s="931"/>
      <c r="Q149" s="931"/>
      <c r="R149" s="931"/>
      <c r="S149" s="931"/>
      <c r="T149" s="932" t="s">
        <v>1187</v>
      </c>
      <c r="U149" s="932"/>
      <c r="V149" s="932"/>
      <c r="W149" s="932">
        <v>12</v>
      </c>
      <c r="X149" s="932"/>
      <c r="Y149" s="932"/>
      <c r="Z149" s="559"/>
      <c r="AA149" s="561"/>
      <c r="AB149" s="561"/>
      <c r="AC149" s="560"/>
      <c r="AD149" s="561"/>
      <c r="AE149" s="561"/>
      <c r="AF149" s="561"/>
      <c r="AG149" s="560"/>
      <c r="AH149" s="560"/>
    </row>
    <row r="150" spans="1:34" ht="15" customHeight="1" x14ac:dyDescent="0.3">
      <c r="A150" s="558">
        <v>61</v>
      </c>
      <c r="B150" s="931" t="s">
        <v>1268</v>
      </c>
      <c r="C150" s="931"/>
      <c r="D150" s="931"/>
      <c r="E150" s="931"/>
      <c r="F150" s="931"/>
      <c r="G150" s="931"/>
      <c r="H150" s="931"/>
      <c r="I150" s="931"/>
      <c r="J150" s="931"/>
      <c r="K150" s="931"/>
      <c r="L150" s="931"/>
      <c r="M150" s="931"/>
      <c r="N150" s="931"/>
      <c r="O150" s="931"/>
      <c r="P150" s="931"/>
      <c r="Q150" s="931"/>
      <c r="R150" s="931"/>
      <c r="S150" s="931"/>
      <c r="T150" s="932" t="s">
        <v>1187</v>
      </c>
      <c r="U150" s="932"/>
      <c r="V150" s="932"/>
      <c r="W150" s="932">
        <f>AA127*3</f>
        <v>2283</v>
      </c>
      <c r="X150" s="932"/>
      <c r="Y150" s="932"/>
      <c r="Z150" s="559"/>
      <c r="AA150" s="561"/>
      <c r="AB150" s="561"/>
      <c r="AC150" s="560"/>
      <c r="AD150" s="561"/>
      <c r="AE150" s="561"/>
      <c r="AF150" s="561"/>
      <c r="AG150" s="560"/>
      <c r="AH150" s="560"/>
    </row>
    <row r="151" spans="1:34" ht="15" customHeight="1" x14ac:dyDescent="0.3">
      <c r="A151" s="558">
        <v>62</v>
      </c>
      <c r="B151" s="931" t="s">
        <v>1269</v>
      </c>
      <c r="C151" s="931"/>
      <c r="D151" s="931"/>
      <c r="E151" s="931"/>
      <c r="F151" s="931"/>
      <c r="G151" s="931"/>
      <c r="H151" s="931"/>
      <c r="I151" s="931"/>
      <c r="J151" s="931"/>
      <c r="K151" s="931"/>
      <c r="L151" s="931"/>
      <c r="M151" s="931"/>
      <c r="N151" s="931"/>
      <c r="O151" s="931"/>
      <c r="P151" s="931"/>
      <c r="Q151" s="931"/>
      <c r="R151" s="931"/>
      <c r="S151" s="931"/>
      <c r="T151" s="932" t="s">
        <v>1205</v>
      </c>
      <c r="U151" s="932"/>
      <c r="V151" s="932"/>
      <c r="W151" s="932">
        <v>14</v>
      </c>
      <c r="X151" s="932"/>
      <c r="Y151" s="932"/>
      <c r="Z151" s="559"/>
      <c r="AA151" s="561"/>
      <c r="AB151" s="561"/>
      <c r="AC151" s="560"/>
      <c r="AD151" s="561"/>
      <c r="AE151" s="561"/>
      <c r="AF151" s="561"/>
      <c r="AG151" s="560"/>
      <c r="AH151" s="560"/>
    </row>
    <row r="152" spans="1:34" ht="15" customHeight="1" x14ac:dyDescent="0.3">
      <c r="A152" s="558">
        <v>63</v>
      </c>
      <c r="B152" s="931" t="s">
        <v>1270</v>
      </c>
      <c r="C152" s="931"/>
      <c r="D152" s="931"/>
      <c r="E152" s="931"/>
      <c r="F152" s="931"/>
      <c r="G152" s="931"/>
      <c r="H152" s="931"/>
      <c r="I152" s="931"/>
      <c r="J152" s="931"/>
      <c r="K152" s="931"/>
      <c r="L152" s="931"/>
      <c r="M152" s="931"/>
      <c r="N152" s="931"/>
      <c r="O152" s="931"/>
      <c r="P152" s="931"/>
      <c r="Q152" s="931"/>
      <c r="R152" s="931"/>
      <c r="S152" s="931"/>
      <c r="T152" s="932" t="s">
        <v>1187</v>
      </c>
      <c r="U152" s="932"/>
      <c r="V152" s="932"/>
      <c r="W152" s="932">
        <f>W148/3</f>
        <v>175</v>
      </c>
      <c r="X152" s="932"/>
      <c r="Y152" s="932"/>
      <c r="Z152" s="559"/>
      <c r="AA152" s="561"/>
      <c r="AB152" s="561"/>
      <c r="AC152" s="560"/>
      <c r="AD152" s="561"/>
      <c r="AE152" s="561"/>
      <c r="AF152" s="561"/>
      <c r="AG152" s="560"/>
      <c r="AH152" s="560"/>
    </row>
    <row r="153" spans="1:34" ht="15" customHeight="1" x14ac:dyDescent="0.3">
      <c r="A153" s="558">
        <v>64</v>
      </c>
      <c r="B153" s="931" t="s">
        <v>1270</v>
      </c>
      <c r="C153" s="931"/>
      <c r="D153" s="931"/>
      <c r="E153" s="931"/>
      <c r="F153" s="931"/>
      <c r="G153" s="931"/>
      <c r="H153" s="931"/>
      <c r="I153" s="931"/>
      <c r="J153" s="931"/>
      <c r="K153" s="931"/>
      <c r="L153" s="931"/>
      <c r="M153" s="931"/>
      <c r="N153" s="931"/>
      <c r="O153" s="931"/>
      <c r="P153" s="931"/>
      <c r="Q153" s="931"/>
      <c r="R153" s="931"/>
      <c r="S153" s="931"/>
      <c r="T153" s="932" t="s">
        <v>1205</v>
      </c>
      <c r="U153" s="932"/>
      <c r="V153" s="932"/>
      <c r="W153" s="946">
        <f>W152/0.48</f>
        <v>364.58333333333337</v>
      </c>
      <c r="X153" s="946"/>
      <c r="Y153" s="946"/>
      <c r="Z153" s="559"/>
      <c r="AA153" s="561"/>
      <c r="AB153" s="561"/>
      <c r="AC153" s="560"/>
      <c r="AD153" s="561"/>
      <c r="AE153" s="561"/>
      <c r="AF153" s="561"/>
      <c r="AG153" s="560"/>
      <c r="AH153" s="560"/>
    </row>
    <row r="154" spans="1:34" ht="15" customHeight="1" x14ac:dyDescent="0.3">
      <c r="A154" s="558">
        <v>65</v>
      </c>
      <c r="B154" s="931" t="s">
        <v>1271</v>
      </c>
      <c r="C154" s="931"/>
      <c r="D154" s="931"/>
      <c r="E154" s="931"/>
      <c r="F154" s="931"/>
      <c r="G154" s="931"/>
      <c r="H154" s="931"/>
      <c r="I154" s="931"/>
      <c r="J154" s="931"/>
      <c r="K154" s="931"/>
      <c r="L154" s="931"/>
      <c r="M154" s="931"/>
      <c r="N154" s="931"/>
      <c r="O154" s="931"/>
      <c r="P154" s="931"/>
      <c r="Q154" s="931"/>
      <c r="R154" s="931"/>
      <c r="S154" s="931"/>
      <c r="T154" s="932" t="s">
        <v>1205</v>
      </c>
      <c r="U154" s="932"/>
      <c r="V154" s="932"/>
      <c r="W154" s="932">
        <v>1</v>
      </c>
      <c r="X154" s="932"/>
      <c r="Y154" s="932"/>
      <c r="Z154" s="559"/>
      <c r="AA154" s="561"/>
      <c r="AB154" s="561"/>
      <c r="AC154" s="560"/>
      <c r="AD154" s="561"/>
      <c r="AE154" s="561"/>
      <c r="AF154" s="561"/>
      <c r="AG154" s="560"/>
      <c r="AH154" s="560"/>
    </row>
    <row r="155" spans="1:34" ht="15" customHeight="1" x14ac:dyDescent="0.3">
      <c r="A155" s="558">
        <v>66</v>
      </c>
      <c r="B155" s="931" t="s">
        <v>1272</v>
      </c>
      <c r="C155" s="931"/>
      <c r="D155" s="931"/>
      <c r="E155" s="931"/>
      <c r="F155" s="931"/>
      <c r="G155" s="931"/>
      <c r="H155" s="931"/>
      <c r="I155" s="931"/>
      <c r="J155" s="931"/>
      <c r="K155" s="931"/>
      <c r="L155" s="931"/>
      <c r="M155" s="931"/>
      <c r="N155" s="931"/>
      <c r="O155" s="931"/>
      <c r="P155" s="931"/>
      <c r="Q155" s="931"/>
      <c r="R155" s="931"/>
      <c r="S155" s="931"/>
      <c r="T155" s="932" t="s">
        <v>1205</v>
      </c>
      <c r="U155" s="932"/>
      <c r="V155" s="932"/>
      <c r="W155" s="932">
        <v>4</v>
      </c>
      <c r="X155" s="932"/>
      <c r="Y155" s="932"/>
      <c r="Z155" s="559"/>
      <c r="AA155" s="561"/>
      <c r="AB155" s="561"/>
      <c r="AC155" s="560"/>
      <c r="AD155" s="561"/>
      <c r="AE155" s="561"/>
      <c r="AF155" s="561"/>
      <c r="AG155" s="560"/>
      <c r="AH155" s="560"/>
    </row>
    <row r="156" spans="1:34" ht="15" customHeight="1" x14ac:dyDescent="0.3">
      <c r="A156" s="558">
        <v>67</v>
      </c>
      <c r="B156" s="931" t="s">
        <v>1273</v>
      </c>
      <c r="C156" s="931"/>
      <c r="D156" s="931"/>
      <c r="E156" s="931"/>
      <c r="F156" s="931"/>
      <c r="G156" s="931"/>
      <c r="H156" s="931"/>
      <c r="I156" s="931"/>
      <c r="J156" s="931"/>
      <c r="K156" s="931"/>
      <c r="L156" s="931"/>
      <c r="M156" s="931"/>
      <c r="N156" s="931"/>
      <c r="O156" s="931"/>
      <c r="P156" s="931"/>
      <c r="Q156" s="931"/>
      <c r="R156" s="931"/>
      <c r="S156" s="931"/>
      <c r="T156" s="932" t="s">
        <v>1274</v>
      </c>
      <c r="U156" s="932"/>
      <c r="V156" s="932"/>
      <c r="W156" s="932">
        <v>7.5</v>
      </c>
      <c r="X156" s="932"/>
      <c r="Y156" s="932"/>
      <c r="Z156" s="559"/>
      <c r="AA156" s="561"/>
      <c r="AB156" s="561"/>
      <c r="AC156" s="560"/>
      <c r="AD156" s="561"/>
      <c r="AE156" s="561"/>
      <c r="AF156" s="561"/>
      <c r="AG156" s="560"/>
      <c r="AH156" s="560"/>
    </row>
    <row r="157" spans="1:34" ht="15" customHeight="1" x14ac:dyDescent="0.3">
      <c r="A157" s="558">
        <v>68</v>
      </c>
      <c r="B157" s="931" t="s">
        <v>1275</v>
      </c>
      <c r="C157" s="931"/>
      <c r="D157" s="931"/>
      <c r="E157" s="931"/>
      <c r="F157" s="931"/>
      <c r="G157" s="931"/>
      <c r="H157" s="931"/>
      <c r="I157" s="931"/>
      <c r="J157" s="931"/>
      <c r="K157" s="931"/>
      <c r="L157" s="931"/>
      <c r="M157" s="931"/>
      <c r="N157" s="931"/>
      <c r="O157" s="931"/>
      <c r="P157" s="931"/>
      <c r="Q157" s="931"/>
      <c r="R157" s="931"/>
      <c r="S157" s="931"/>
      <c r="T157" s="932" t="s">
        <v>1205</v>
      </c>
      <c r="U157" s="932"/>
      <c r="V157" s="932"/>
      <c r="W157" s="932">
        <v>1</v>
      </c>
      <c r="X157" s="932"/>
      <c r="Y157" s="932"/>
      <c r="Z157" s="559"/>
      <c r="AA157" s="561"/>
      <c r="AB157" s="561"/>
      <c r="AC157" s="560"/>
      <c r="AD157" s="561"/>
      <c r="AE157" s="561"/>
      <c r="AF157" s="561"/>
      <c r="AG157" s="560"/>
      <c r="AH157" s="560"/>
    </row>
    <row r="158" spans="1:34" ht="15" customHeight="1" x14ac:dyDescent="0.3">
      <c r="A158" s="558">
        <v>69</v>
      </c>
      <c r="B158" s="931" t="s">
        <v>1276</v>
      </c>
      <c r="C158" s="931"/>
      <c r="D158" s="931"/>
      <c r="E158" s="931"/>
      <c r="F158" s="931"/>
      <c r="G158" s="931"/>
      <c r="H158" s="931"/>
      <c r="I158" s="931"/>
      <c r="J158" s="931"/>
      <c r="K158" s="931"/>
      <c r="L158" s="931"/>
      <c r="M158" s="931"/>
      <c r="N158" s="931"/>
      <c r="O158" s="931"/>
      <c r="P158" s="931"/>
      <c r="Q158" s="931"/>
      <c r="R158" s="931"/>
      <c r="S158" s="931"/>
      <c r="T158" s="932" t="s">
        <v>1224</v>
      </c>
      <c r="U158" s="932"/>
      <c r="V158" s="932"/>
      <c r="W158" s="932">
        <v>87.6</v>
      </c>
      <c r="X158" s="932"/>
      <c r="Y158" s="932"/>
      <c r="Z158" s="559"/>
      <c r="AA158" s="561"/>
      <c r="AB158" s="561"/>
      <c r="AC158" s="560"/>
      <c r="AD158" s="561"/>
      <c r="AE158" s="561"/>
      <c r="AF158" s="561"/>
      <c r="AG158" s="560"/>
      <c r="AH158" s="560"/>
    </row>
    <row r="159" spans="1:34" ht="15" customHeight="1" x14ac:dyDescent="0.3">
      <c r="A159" s="558"/>
      <c r="B159" s="943" t="s">
        <v>1277</v>
      </c>
      <c r="C159" s="944"/>
      <c r="D159" s="944"/>
      <c r="E159" s="944"/>
      <c r="F159" s="944"/>
      <c r="G159" s="944"/>
      <c r="H159" s="944"/>
      <c r="I159" s="944"/>
      <c r="J159" s="944"/>
      <c r="K159" s="944"/>
      <c r="L159" s="944"/>
      <c r="M159" s="944"/>
      <c r="N159" s="944"/>
      <c r="O159" s="944"/>
      <c r="P159" s="944"/>
      <c r="Q159" s="944"/>
      <c r="R159" s="944"/>
      <c r="S159" s="944"/>
      <c r="T159" s="944"/>
      <c r="U159" s="944"/>
      <c r="V159" s="944"/>
      <c r="W159" s="944"/>
      <c r="X159" s="944"/>
      <c r="Y159" s="945"/>
      <c r="Z159" s="559"/>
      <c r="AA159" s="561"/>
      <c r="AB159" s="561"/>
      <c r="AC159" s="560"/>
      <c r="AD159" s="561"/>
      <c r="AE159" s="561"/>
      <c r="AF159" s="561"/>
      <c r="AG159" s="560"/>
      <c r="AH159" s="560"/>
    </row>
    <row r="160" spans="1:34" ht="15" customHeight="1" x14ac:dyDescent="0.3">
      <c r="A160" s="558">
        <v>70</v>
      </c>
      <c r="B160" s="931" t="s">
        <v>1278</v>
      </c>
      <c r="C160" s="931"/>
      <c r="D160" s="931"/>
      <c r="E160" s="931"/>
      <c r="F160" s="931"/>
      <c r="G160" s="931"/>
      <c r="H160" s="931"/>
      <c r="I160" s="931"/>
      <c r="J160" s="931"/>
      <c r="K160" s="931"/>
      <c r="L160" s="931"/>
      <c r="M160" s="931"/>
      <c r="N160" s="931"/>
      <c r="O160" s="931"/>
      <c r="P160" s="931"/>
      <c r="Q160" s="931"/>
      <c r="R160" s="931"/>
      <c r="S160" s="931"/>
      <c r="T160" s="932" t="s">
        <v>1279</v>
      </c>
      <c r="U160" s="932"/>
      <c r="V160" s="932"/>
      <c r="W160" s="932">
        <v>2</v>
      </c>
      <c r="X160" s="932"/>
      <c r="Y160" s="932"/>
      <c r="Z160" s="559"/>
      <c r="AA160" s="561"/>
      <c r="AB160" s="561"/>
      <c r="AC160" s="560"/>
      <c r="AD160" s="561"/>
      <c r="AE160" s="561"/>
      <c r="AF160" s="561"/>
      <c r="AG160" s="560"/>
      <c r="AH160" s="560"/>
    </row>
    <row r="161" spans="1:34" ht="15" customHeight="1" x14ac:dyDescent="0.3">
      <c r="A161" s="558">
        <v>71</v>
      </c>
      <c r="B161" s="931" t="s">
        <v>1280</v>
      </c>
      <c r="C161" s="931"/>
      <c r="D161" s="931"/>
      <c r="E161" s="931"/>
      <c r="F161" s="931"/>
      <c r="G161" s="931"/>
      <c r="H161" s="931"/>
      <c r="I161" s="931"/>
      <c r="J161" s="931"/>
      <c r="K161" s="931"/>
      <c r="L161" s="931"/>
      <c r="M161" s="931"/>
      <c r="N161" s="931"/>
      <c r="O161" s="931"/>
      <c r="P161" s="931"/>
      <c r="Q161" s="931"/>
      <c r="R161" s="931"/>
      <c r="S161" s="931"/>
      <c r="T161" s="932" t="s">
        <v>1281</v>
      </c>
      <c r="U161" s="932"/>
      <c r="V161" s="932"/>
      <c r="W161" s="932">
        <v>2</v>
      </c>
      <c r="X161" s="932"/>
      <c r="Y161" s="932"/>
      <c r="Z161" s="559"/>
      <c r="AA161" s="561"/>
      <c r="AB161" s="561"/>
      <c r="AC161" s="560"/>
      <c r="AD161" s="561"/>
      <c r="AE161" s="561"/>
      <c r="AF161" s="561"/>
      <c r="AG161" s="560"/>
      <c r="AH161" s="560"/>
    </row>
    <row r="162" spans="1:34" ht="15" customHeight="1" x14ac:dyDescent="0.3">
      <c r="A162" s="558">
        <v>72</v>
      </c>
      <c r="B162" s="931" t="s">
        <v>1282</v>
      </c>
      <c r="C162" s="931"/>
      <c r="D162" s="931"/>
      <c r="E162" s="931"/>
      <c r="F162" s="931"/>
      <c r="G162" s="931"/>
      <c r="H162" s="931"/>
      <c r="I162" s="931"/>
      <c r="J162" s="931"/>
      <c r="K162" s="931"/>
      <c r="L162" s="931"/>
      <c r="M162" s="931"/>
      <c r="N162" s="931"/>
      <c r="O162" s="931"/>
      <c r="P162" s="931"/>
      <c r="Q162" s="931"/>
      <c r="R162" s="931"/>
      <c r="S162" s="931"/>
      <c r="T162" s="932" t="s">
        <v>1205</v>
      </c>
      <c r="U162" s="932"/>
      <c r="V162" s="932"/>
      <c r="W162" s="932">
        <f>2*AA162</f>
        <v>0</v>
      </c>
      <c r="X162" s="932"/>
      <c r="Y162" s="932"/>
      <c r="Z162" s="559"/>
      <c r="AA162" s="561"/>
      <c r="AB162" s="561"/>
      <c r="AC162" s="560"/>
      <c r="AD162" s="561"/>
      <c r="AE162" s="561"/>
      <c r="AF162" s="561"/>
      <c r="AG162" s="560"/>
      <c r="AH162" s="560"/>
    </row>
    <row r="163" spans="1:34" ht="12.75" customHeight="1" x14ac:dyDescent="0.25">
      <c r="A163" s="594">
        <v>1</v>
      </c>
      <c r="B163" s="594">
        <v>2</v>
      </c>
      <c r="C163" s="594"/>
      <c r="D163" s="594"/>
      <c r="E163" s="594"/>
      <c r="F163" s="594"/>
      <c r="G163" s="595"/>
      <c r="H163" s="595"/>
      <c r="I163" s="595"/>
      <c r="J163" s="595"/>
      <c r="K163" s="942"/>
      <c r="L163" s="942"/>
      <c r="M163" s="942"/>
      <c r="N163" s="942"/>
      <c r="O163" s="942"/>
      <c r="P163" s="942"/>
      <c r="Q163" s="942"/>
      <c r="R163" s="942"/>
      <c r="S163" s="595"/>
      <c r="T163" s="596"/>
      <c r="U163" s="594"/>
      <c r="V163" s="594"/>
      <c r="W163" s="594"/>
      <c r="X163" s="594"/>
      <c r="Y163" s="594"/>
      <c r="Z163" s="577" t="s">
        <v>1304</v>
      </c>
      <c r="AA163" s="577"/>
      <c r="AB163" s="577"/>
      <c r="AC163" s="577"/>
      <c r="AD163" s="577"/>
      <c r="AE163" s="577"/>
      <c r="AF163" s="577"/>
    </row>
    <row r="164" spans="1:34" ht="55.8" customHeight="1" x14ac:dyDescent="0.25">
      <c r="A164" s="937" t="s">
        <v>743</v>
      </c>
      <c r="B164" s="937"/>
      <c r="C164" s="937"/>
      <c r="D164" s="578"/>
      <c r="E164" s="938" t="str">
        <f>ПОДПИСИ!B5</f>
        <v>Начальник мастерского участка №1 Курортного РЭС ПАО «Россети Ленэнерго» «СЭС»</v>
      </c>
      <c r="F164" s="938"/>
      <c r="G164" s="938"/>
      <c r="H164" s="938"/>
      <c r="I164" s="938"/>
      <c r="J164" s="938"/>
      <c r="K164" s="938"/>
      <c r="M164" s="939"/>
      <c r="N164" s="939"/>
      <c r="O164" s="939"/>
      <c r="P164" s="939"/>
      <c r="Q164" s="939"/>
      <c r="R164" s="939"/>
      <c r="S164" s="939"/>
      <c r="U164" s="940" t="str">
        <f>ПОДПИСИ!E5</f>
        <v>Д.М. Чечин</v>
      </c>
      <c r="V164" s="940"/>
      <c r="W164" s="940"/>
      <c r="X164" s="940"/>
      <c r="Y164" s="940"/>
      <c r="Z164" s="550">
        <f>IF(OR(ФОРМА!I16=1,ФОРМА!I16="+"),1,0)</f>
        <v>1</v>
      </c>
      <c r="AA164" s="577"/>
      <c r="AB164" s="577"/>
      <c r="AC164" s="577"/>
      <c r="AD164" s="577"/>
      <c r="AE164" s="577"/>
      <c r="AF164" s="577"/>
    </row>
    <row r="165" spans="1:34" ht="10.199999999999999" customHeight="1" outlineLevel="1" x14ac:dyDescent="0.25">
      <c r="E165" s="933" t="s">
        <v>48</v>
      </c>
      <c r="F165" s="934"/>
      <c r="G165" s="934"/>
      <c r="H165" s="934"/>
      <c r="I165" s="934"/>
      <c r="J165" s="934"/>
      <c r="K165" s="934"/>
      <c r="L165" s="581"/>
      <c r="M165" s="935" t="s">
        <v>49</v>
      </c>
      <c r="N165" s="936"/>
      <c r="O165" s="936"/>
      <c r="P165" s="936"/>
      <c r="Q165" s="936"/>
      <c r="R165" s="936"/>
      <c r="S165" s="936"/>
      <c r="T165" s="577"/>
      <c r="U165" s="935" t="s">
        <v>50</v>
      </c>
      <c r="V165" s="936"/>
      <c r="W165" s="936"/>
      <c r="X165" s="936"/>
      <c r="Y165" s="936"/>
      <c r="Z165" s="550">
        <f>IF(Z164=1,1,0)</f>
        <v>1</v>
      </c>
    </row>
    <row r="166" spans="1:34" ht="3.6" customHeight="1" outlineLevel="1" x14ac:dyDescent="0.25">
      <c r="E166" s="579"/>
      <c r="F166" s="580"/>
      <c r="G166" s="580"/>
      <c r="H166" s="580"/>
      <c r="I166" s="580"/>
      <c r="J166" s="580"/>
      <c r="K166" s="580"/>
      <c r="L166" s="581"/>
      <c r="M166" s="579"/>
      <c r="N166" s="580"/>
      <c r="O166" s="580"/>
      <c r="P166" s="580"/>
      <c r="Q166" s="580"/>
      <c r="R166" s="580"/>
      <c r="S166" s="580"/>
      <c r="T166" s="577"/>
      <c r="U166" s="579"/>
      <c r="V166" s="580"/>
      <c r="W166" s="580"/>
      <c r="X166" s="580"/>
      <c r="Y166" s="580"/>
    </row>
    <row r="167" spans="1:34" ht="54.6" hidden="1" customHeight="1" outlineLevel="1" x14ac:dyDescent="0.25">
      <c r="A167" s="937" t="s">
        <v>743</v>
      </c>
      <c r="B167" s="937"/>
      <c r="C167" s="937"/>
      <c r="D167" s="578"/>
      <c r="E167" s="938" t="str">
        <f>ПОДПИСИ!B6</f>
        <v>Начальник мастерского участка №1 Курортного РЭС ПАО «Россети Ленэнерго» «СЭС»</v>
      </c>
      <c r="F167" s="938"/>
      <c r="G167" s="938"/>
      <c r="H167" s="938"/>
      <c r="I167" s="938"/>
      <c r="J167" s="938"/>
      <c r="K167" s="938"/>
      <c r="M167" s="939"/>
      <c r="N167" s="939"/>
      <c r="O167" s="939"/>
      <c r="P167" s="939"/>
      <c r="Q167" s="939"/>
      <c r="R167" s="939"/>
      <c r="S167" s="939"/>
      <c r="U167" s="940" t="str">
        <f>ПОДПИСИ!E6</f>
        <v>Д.М. Чечин</v>
      </c>
      <c r="V167" s="940"/>
      <c r="W167" s="940"/>
      <c r="X167" s="940"/>
      <c r="Y167" s="940"/>
      <c r="Z167" s="550">
        <f>IF(OR(ФОРМА!G16=1,ФОРМА!G16="+"),1,0)</f>
        <v>0</v>
      </c>
    </row>
    <row r="168" spans="1:34" hidden="1" outlineLevel="1" x14ac:dyDescent="0.25">
      <c r="E168" s="933" t="s">
        <v>48</v>
      </c>
      <c r="F168" s="934"/>
      <c r="G168" s="934"/>
      <c r="H168" s="934"/>
      <c r="I168" s="934"/>
      <c r="J168" s="934"/>
      <c r="K168" s="934"/>
      <c r="L168" s="581"/>
      <c r="M168" s="935" t="s">
        <v>49</v>
      </c>
      <c r="N168" s="936"/>
      <c r="O168" s="936"/>
      <c r="P168" s="936"/>
      <c r="Q168" s="936"/>
      <c r="R168" s="936"/>
      <c r="S168" s="936"/>
      <c r="T168" s="577"/>
      <c r="U168" s="935" t="s">
        <v>50</v>
      </c>
      <c r="V168" s="936"/>
      <c r="W168" s="936"/>
      <c r="X168" s="936"/>
      <c r="Y168" s="936"/>
      <c r="Z168" s="550">
        <f>IF(Z167=1,1,0)</f>
        <v>0</v>
      </c>
    </row>
    <row r="169" spans="1:34" ht="4.95" customHeight="1" outlineLevel="1" x14ac:dyDescent="0.25">
      <c r="E169" s="579"/>
      <c r="F169" s="580"/>
      <c r="G169" s="580"/>
      <c r="H169" s="580"/>
      <c r="I169" s="580"/>
      <c r="J169" s="580"/>
      <c r="K169" s="580"/>
      <c r="L169" s="581"/>
      <c r="M169" s="579"/>
      <c r="N169" s="580"/>
      <c r="O169" s="580"/>
      <c r="P169" s="580"/>
      <c r="Q169" s="580"/>
      <c r="R169" s="580"/>
      <c r="S169" s="580"/>
      <c r="T169" s="577"/>
      <c r="U169" s="579"/>
      <c r="V169" s="580"/>
      <c r="W169" s="580"/>
      <c r="X169" s="580"/>
      <c r="Y169" s="580"/>
    </row>
    <row r="170" spans="1:34" ht="55.2" hidden="1" customHeight="1" outlineLevel="1" x14ac:dyDescent="0.25">
      <c r="A170" s="937" t="s">
        <v>743</v>
      </c>
      <c r="B170" s="937"/>
      <c r="C170" s="937"/>
      <c r="D170" s="578"/>
      <c r="E170" s="938" t="str">
        <f>ПОДПИСИ!B7</f>
        <v>Начальник мастерского участка №1 Курортного РЭС ПАО «Россети Ленэнерго» «СЭС»</v>
      </c>
      <c r="F170" s="938"/>
      <c r="G170" s="938"/>
      <c r="H170" s="938"/>
      <c r="I170" s="938"/>
      <c r="J170" s="938"/>
      <c r="K170" s="938"/>
      <c r="M170" s="939"/>
      <c r="N170" s="939"/>
      <c r="O170" s="939"/>
      <c r="P170" s="939"/>
      <c r="Q170" s="939"/>
      <c r="R170" s="939"/>
      <c r="S170" s="939"/>
      <c r="U170" s="940" t="str">
        <f>ПОДПИСИ!E7</f>
        <v>Д.М. Чечин</v>
      </c>
      <c r="V170" s="940"/>
      <c r="W170" s="940"/>
      <c r="X170" s="940"/>
      <c r="Y170" s="940"/>
      <c r="Z170" s="550">
        <f>IF(OR(ФОРМА!H16=1,ФОРМА!H16="+"),1,0)</f>
        <v>0</v>
      </c>
    </row>
    <row r="171" spans="1:34" hidden="1" outlineLevel="1" x14ac:dyDescent="0.25">
      <c r="E171" s="933" t="s">
        <v>48</v>
      </c>
      <c r="F171" s="934"/>
      <c r="G171" s="934"/>
      <c r="H171" s="934"/>
      <c r="I171" s="934"/>
      <c r="J171" s="934"/>
      <c r="K171" s="934"/>
      <c r="L171" s="581"/>
      <c r="M171" s="935" t="s">
        <v>49</v>
      </c>
      <c r="N171" s="936"/>
      <c r="O171" s="936"/>
      <c r="P171" s="936"/>
      <c r="Q171" s="936"/>
      <c r="R171" s="936"/>
      <c r="S171" s="936"/>
      <c r="T171" s="577"/>
      <c r="U171" s="935" t="s">
        <v>50</v>
      </c>
      <c r="V171" s="936"/>
      <c r="W171" s="936"/>
      <c r="X171" s="936"/>
      <c r="Y171" s="936"/>
      <c r="Z171" s="550">
        <f>IF(Z170=1,1,0)</f>
        <v>0</v>
      </c>
    </row>
    <row r="172" spans="1:34" ht="8.25" customHeight="1" x14ac:dyDescent="0.25">
      <c r="Z172" s="550">
        <v>1</v>
      </c>
    </row>
    <row r="173" spans="1:34" ht="52.2" customHeight="1" x14ac:dyDescent="0.25">
      <c r="A173" s="937" t="s">
        <v>722</v>
      </c>
      <c r="B173" s="941"/>
      <c r="C173" s="941"/>
      <c r="E173" s="938" t="str">
        <f>ПОДПИСИ!B2</f>
        <v>Заместитель генерального директора по капитальному  строительству ООО «Электромонтаж-110»</v>
      </c>
      <c r="F173" s="938"/>
      <c r="G173" s="938"/>
      <c r="H173" s="938"/>
      <c r="I173" s="938"/>
      <c r="J173" s="938"/>
      <c r="K173" s="938"/>
      <c r="M173" s="939"/>
      <c r="N173" s="939"/>
      <c r="O173" s="939"/>
      <c r="P173" s="939"/>
      <c r="Q173" s="939"/>
      <c r="R173" s="939"/>
      <c r="S173" s="939"/>
      <c r="U173" s="940" t="str">
        <f>ПОДПИСИ!E2</f>
        <v>С.В. Шлёнский</v>
      </c>
      <c r="V173" s="940"/>
      <c r="W173" s="940"/>
      <c r="X173" s="940"/>
      <c r="Y173" s="940"/>
      <c r="Z173" s="550">
        <v>1</v>
      </c>
    </row>
    <row r="174" spans="1:34" x14ac:dyDescent="0.25">
      <c r="E174" s="933" t="s">
        <v>48</v>
      </c>
      <c r="F174" s="934"/>
      <c r="G174" s="934"/>
      <c r="H174" s="934"/>
      <c r="I174" s="934"/>
      <c r="J174" s="934"/>
      <c r="K174" s="934"/>
      <c r="L174" s="581"/>
      <c r="M174" s="935" t="s">
        <v>49</v>
      </c>
      <c r="N174" s="936"/>
      <c r="O174" s="936"/>
      <c r="P174" s="936"/>
      <c r="Q174" s="936"/>
      <c r="R174" s="936"/>
      <c r="S174" s="936"/>
      <c r="T174" s="577"/>
      <c r="U174" s="935" t="s">
        <v>50</v>
      </c>
      <c r="V174" s="936"/>
      <c r="W174" s="936"/>
      <c r="X174" s="936"/>
      <c r="Y174" s="936"/>
      <c r="Z174" s="550">
        <v>1</v>
      </c>
    </row>
    <row r="175" spans="1:34" ht="6.75" customHeight="1" x14ac:dyDescent="0.25">
      <c r="Z175" s="550">
        <v>1</v>
      </c>
    </row>
    <row r="176" spans="1:34" ht="45" customHeight="1" x14ac:dyDescent="0.25">
      <c r="A176" s="937" t="s">
        <v>720</v>
      </c>
      <c r="B176" s="941"/>
      <c r="C176" s="941"/>
      <c r="E176" s="938" t="str">
        <f>ПОДПИСИ!B12</f>
        <v>Начальник участка ООО «Электромонтаж-110»</v>
      </c>
      <c r="F176" s="938"/>
      <c r="G176" s="938"/>
      <c r="H176" s="938"/>
      <c r="I176" s="938"/>
      <c r="J176" s="938"/>
      <c r="K176" s="938"/>
      <c r="M176" s="939"/>
      <c r="N176" s="939"/>
      <c r="O176" s="939"/>
      <c r="P176" s="939"/>
      <c r="Q176" s="939"/>
      <c r="R176" s="939"/>
      <c r="S176" s="939"/>
      <c r="U176" s="940" t="str">
        <f>ПОДПИСИ!E12</f>
        <v>А.В. Курбатов</v>
      </c>
      <c r="V176" s="940"/>
      <c r="W176" s="940"/>
      <c r="X176" s="940"/>
      <c r="Y176" s="940"/>
      <c r="Z176" s="550">
        <v>1</v>
      </c>
    </row>
    <row r="177" spans="5:26" x14ac:dyDescent="0.25">
      <c r="E177" s="933" t="s">
        <v>48</v>
      </c>
      <c r="F177" s="934"/>
      <c r="G177" s="934"/>
      <c r="H177" s="934"/>
      <c r="I177" s="934"/>
      <c r="J177" s="934"/>
      <c r="K177" s="934"/>
      <c r="L177" s="581"/>
      <c r="M177" s="935" t="s">
        <v>49</v>
      </c>
      <c r="N177" s="936"/>
      <c r="O177" s="936"/>
      <c r="P177" s="936"/>
      <c r="Q177" s="936"/>
      <c r="R177" s="936"/>
      <c r="S177" s="936"/>
      <c r="T177" s="577"/>
      <c r="U177" s="935" t="s">
        <v>50</v>
      </c>
      <c r="V177" s="936"/>
      <c r="W177" s="936"/>
      <c r="X177" s="936"/>
      <c r="Y177" s="936"/>
      <c r="Z177" s="550">
        <v>1</v>
      </c>
    </row>
  </sheetData>
  <autoFilter ref="A163:Z177" xr:uid="{CD3A7566-C769-449D-99CA-E579F67CF4AE}"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25">
      <filters blank="1">
        <filter val="1"/>
      </filters>
    </filterColumn>
  </autoFilter>
  <mergeCells count="500">
    <mergeCell ref="Z9:Z11"/>
    <mergeCell ref="A5:F5"/>
    <mergeCell ref="L5:Y5"/>
    <mergeCell ref="A6:F6"/>
    <mergeCell ref="L6:Y6"/>
    <mergeCell ref="A7:F7"/>
    <mergeCell ref="L7:Y7"/>
    <mergeCell ref="L1:Y1"/>
    <mergeCell ref="L2:Y2"/>
    <mergeCell ref="A3:F3"/>
    <mergeCell ref="L3:Y3"/>
    <mergeCell ref="A4:F4"/>
    <mergeCell ref="L4:Y4"/>
    <mergeCell ref="B12:S12"/>
    <mergeCell ref="T12:V12"/>
    <mergeCell ref="W12:Y12"/>
    <mergeCell ref="A8:F8"/>
    <mergeCell ref="L8:Y8"/>
    <mergeCell ref="A10:Y10"/>
    <mergeCell ref="B11:S11"/>
    <mergeCell ref="T11:V11"/>
    <mergeCell ref="W11:Y11"/>
    <mergeCell ref="B14:S14"/>
    <mergeCell ref="T14:V14"/>
    <mergeCell ref="W14:Y14"/>
    <mergeCell ref="B15:S15"/>
    <mergeCell ref="T15:V15"/>
    <mergeCell ref="W15:Y15"/>
    <mergeCell ref="B13:S13"/>
    <mergeCell ref="T13:V13"/>
    <mergeCell ref="W13:Y13"/>
    <mergeCell ref="B18:S18"/>
    <mergeCell ref="T18:V18"/>
    <mergeCell ref="W18:Y18"/>
    <mergeCell ref="B19:S19"/>
    <mergeCell ref="T19:V19"/>
    <mergeCell ref="W19:Y19"/>
    <mergeCell ref="B16:S16"/>
    <mergeCell ref="T16:V16"/>
    <mergeCell ref="W16:Y16"/>
    <mergeCell ref="B17:S17"/>
    <mergeCell ref="T17:V17"/>
    <mergeCell ref="W17:Y17"/>
    <mergeCell ref="B94:S94"/>
    <mergeCell ref="T94:V94"/>
    <mergeCell ref="W94:Y94"/>
    <mergeCell ref="B95:S95"/>
    <mergeCell ref="T95:V95"/>
    <mergeCell ref="W95:Y95"/>
    <mergeCell ref="B92:S92"/>
    <mergeCell ref="T92:V92"/>
    <mergeCell ref="W92:Y92"/>
    <mergeCell ref="B93:S93"/>
    <mergeCell ref="T93:V93"/>
    <mergeCell ref="W93:Y93"/>
    <mergeCell ref="B98:S98"/>
    <mergeCell ref="T98:V98"/>
    <mergeCell ref="W98:Y98"/>
    <mergeCell ref="B99:S99"/>
    <mergeCell ref="T99:V99"/>
    <mergeCell ref="W99:Y99"/>
    <mergeCell ref="B96:S96"/>
    <mergeCell ref="T96:V96"/>
    <mergeCell ref="W96:Y96"/>
    <mergeCell ref="B97:S97"/>
    <mergeCell ref="T97:V97"/>
    <mergeCell ref="W97:Y97"/>
    <mergeCell ref="B102:S102"/>
    <mergeCell ref="T102:V102"/>
    <mergeCell ref="W102:Y102"/>
    <mergeCell ref="B103:S103"/>
    <mergeCell ref="T103:V103"/>
    <mergeCell ref="W103:Y103"/>
    <mergeCell ref="B100:S100"/>
    <mergeCell ref="T100:V100"/>
    <mergeCell ref="W100:Y100"/>
    <mergeCell ref="B101:S101"/>
    <mergeCell ref="T101:V101"/>
    <mergeCell ref="W101:Y101"/>
    <mergeCell ref="B106:S106"/>
    <mergeCell ref="T106:V106"/>
    <mergeCell ref="W106:Y106"/>
    <mergeCell ref="B107:S107"/>
    <mergeCell ref="T107:V107"/>
    <mergeCell ref="W107:Y107"/>
    <mergeCell ref="B104:S104"/>
    <mergeCell ref="T104:V104"/>
    <mergeCell ref="W104:Y104"/>
    <mergeCell ref="B105:S105"/>
    <mergeCell ref="T105:V105"/>
    <mergeCell ref="W105:Y105"/>
    <mergeCell ref="B110:S110"/>
    <mergeCell ref="T110:V110"/>
    <mergeCell ref="W110:Y110"/>
    <mergeCell ref="B111:S111"/>
    <mergeCell ref="T111:V111"/>
    <mergeCell ref="W111:Y111"/>
    <mergeCell ref="B108:S108"/>
    <mergeCell ref="T108:V108"/>
    <mergeCell ref="W108:Y108"/>
    <mergeCell ref="B109:S109"/>
    <mergeCell ref="T109:V109"/>
    <mergeCell ref="W109:Y109"/>
    <mergeCell ref="B115:S115"/>
    <mergeCell ref="T115:V115"/>
    <mergeCell ref="W115:Y115"/>
    <mergeCell ref="B116:S116"/>
    <mergeCell ref="T116:V116"/>
    <mergeCell ref="W116:Y116"/>
    <mergeCell ref="B112:Y112"/>
    <mergeCell ref="B113:S113"/>
    <mergeCell ref="T113:V113"/>
    <mergeCell ref="W113:Y113"/>
    <mergeCell ref="B114:S114"/>
    <mergeCell ref="T114:V114"/>
    <mergeCell ref="W114:Y114"/>
    <mergeCell ref="B119:Y119"/>
    <mergeCell ref="B120:S120"/>
    <mergeCell ref="T120:V120"/>
    <mergeCell ref="W120:Y120"/>
    <mergeCell ref="B121:S121"/>
    <mergeCell ref="T121:V121"/>
    <mergeCell ref="W121:Y121"/>
    <mergeCell ref="B117:S117"/>
    <mergeCell ref="T117:V117"/>
    <mergeCell ref="W117:Y117"/>
    <mergeCell ref="B118:S118"/>
    <mergeCell ref="T118:V118"/>
    <mergeCell ref="W118:Y118"/>
    <mergeCell ref="B124:S124"/>
    <mergeCell ref="T124:V124"/>
    <mergeCell ref="W124:Y124"/>
    <mergeCell ref="B125:S125"/>
    <mergeCell ref="T125:V125"/>
    <mergeCell ref="W125:Y125"/>
    <mergeCell ref="B122:S122"/>
    <mergeCell ref="T122:V122"/>
    <mergeCell ref="W122:Y122"/>
    <mergeCell ref="B123:S123"/>
    <mergeCell ref="T123:V123"/>
    <mergeCell ref="W123:Y123"/>
    <mergeCell ref="B129:S129"/>
    <mergeCell ref="T129:V129"/>
    <mergeCell ref="W129:Y129"/>
    <mergeCell ref="B130:S130"/>
    <mergeCell ref="T130:V130"/>
    <mergeCell ref="W130:Y130"/>
    <mergeCell ref="B126:Y126"/>
    <mergeCell ref="B127:S127"/>
    <mergeCell ref="T127:V127"/>
    <mergeCell ref="W127:Y127"/>
    <mergeCell ref="B128:S128"/>
    <mergeCell ref="T128:V128"/>
    <mergeCell ref="W128:Y128"/>
    <mergeCell ref="B133:S133"/>
    <mergeCell ref="T133:V133"/>
    <mergeCell ref="W133:Y133"/>
    <mergeCell ref="B134:S134"/>
    <mergeCell ref="T134:V134"/>
    <mergeCell ref="W134:Y134"/>
    <mergeCell ref="B131:S131"/>
    <mergeCell ref="T131:V131"/>
    <mergeCell ref="W131:Y131"/>
    <mergeCell ref="B132:S132"/>
    <mergeCell ref="T132:V132"/>
    <mergeCell ref="W132:Y132"/>
    <mergeCell ref="B137:S137"/>
    <mergeCell ref="T137:V137"/>
    <mergeCell ref="W137:Y137"/>
    <mergeCell ref="B138:S138"/>
    <mergeCell ref="T138:V138"/>
    <mergeCell ref="W138:Y138"/>
    <mergeCell ref="B135:S135"/>
    <mergeCell ref="T135:V135"/>
    <mergeCell ref="W135:Y135"/>
    <mergeCell ref="B136:S136"/>
    <mergeCell ref="T136:V136"/>
    <mergeCell ref="W136:Y136"/>
    <mergeCell ref="B141:S141"/>
    <mergeCell ref="T141:V141"/>
    <mergeCell ref="W141:Y141"/>
    <mergeCell ref="B142:S142"/>
    <mergeCell ref="T142:V142"/>
    <mergeCell ref="W142:Y142"/>
    <mergeCell ref="B139:S139"/>
    <mergeCell ref="T139:V139"/>
    <mergeCell ref="W139:Y139"/>
    <mergeCell ref="B140:S140"/>
    <mergeCell ref="T140:V140"/>
    <mergeCell ref="W140:Y140"/>
    <mergeCell ref="B145:S145"/>
    <mergeCell ref="T145:V145"/>
    <mergeCell ref="W145:Y145"/>
    <mergeCell ref="B146:S146"/>
    <mergeCell ref="T146:V146"/>
    <mergeCell ref="W146:Y146"/>
    <mergeCell ref="B143:S143"/>
    <mergeCell ref="T143:V143"/>
    <mergeCell ref="W143:Y143"/>
    <mergeCell ref="B144:S144"/>
    <mergeCell ref="T144:V144"/>
    <mergeCell ref="W144:Y144"/>
    <mergeCell ref="B149:S149"/>
    <mergeCell ref="T149:V149"/>
    <mergeCell ref="W149:Y149"/>
    <mergeCell ref="B150:S150"/>
    <mergeCell ref="T150:V150"/>
    <mergeCell ref="W150:Y150"/>
    <mergeCell ref="B147:S147"/>
    <mergeCell ref="T147:V147"/>
    <mergeCell ref="W147:Y147"/>
    <mergeCell ref="B148:S148"/>
    <mergeCell ref="T148:V148"/>
    <mergeCell ref="W148:Y148"/>
    <mergeCell ref="B153:S153"/>
    <mergeCell ref="T153:V153"/>
    <mergeCell ref="W153:Y153"/>
    <mergeCell ref="B154:S154"/>
    <mergeCell ref="T154:V154"/>
    <mergeCell ref="W154:Y154"/>
    <mergeCell ref="B151:S151"/>
    <mergeCell ref="T151:V151"/>
    <mergeCell ref="W151:Y151"/>
    <mergeCell ref="B152:S152"/>
    <mergeCell ref="T152:V152"/>
    <mergeCell ref="W152:Y152"/>
    <mergeCell ref="B157:S157"/>
    <mergeCell ref="T157:V157"/>
    <mergeCell ref="W157:Y157"/>
    <mergeCell ref="B158:S158"/>
    <mergeCell ref="T158:V158"/>
    <mergeCell ref="W158:Y158"/>
    <mergeCell ref="B155:S155"/>
    <mergeCell ref="T155:V155"/>
    <mergeCell ref="W155:Y155"/>
    <mergeCell ref="B156:S156"/>
    <mergeCell ref="T156:V156"/>
    <mergeCell ref="W156:Y156"/>
    <mergeCell ref="B162:S162"/>
    <mergeCell ref="T162:V162"/>
    <mergeCell ref="W162:Y162"/>
    <mergeCell ref="K163:R163"/>
    <mergeCell ref="B159:Y159"/>
    <mergeCell ref="B160:S160"/>
    <mergeCell ref="T160:V160"/>
    <mergeCell ref="W160:Y160"/>
    <mergeCell ref="B161:S161"/>
    <mergeCell ref="T161:V161"/>
    <mergeCell ref="W161:Y161"/>
    <mergeCell ref="E165:K165"/>
    <mergeCell ref="M165:S165"/>
    <mergeCell ref="U165:Y165"/>
    <mergeCell ref="A170:C170"/>
    <mergeCell ref="E170:K170"/>
    <mergeCell ref="M170:S170"/>
    <mergeCell ref="A164:C164"/>
    <mergeCell ref="E164:K164"/>
    <mergeCell ref="M164:S164"/>
    <mergeCell ref="U164:Y164"/>
    <mergeCell ref="U170:Y170"/>
    <mergeCell ref="E177:K177"/>
    <mergeCell ref="M177:S177"/>
    <mergeCell ref="U177:Y177"/>
    <mergeCell ref="A167:C167"/>
    <mergeCell ref="E167:K167"/>
    <mergeCell ref="M167:S167"/>
    <mergeCell ref="U167:Y167"/>
    <mergeCell ref="E168:K168"/>
    <mergeCell ref="M168:S168"/>
    <mergeCell ref="U168:Y168"/>
    <mergeCell ref="E174:K174"/>
    <mergeCell ref="M174:S174"/>
    <mergeCell ref="U174:Y174"/>
    <mergeCell ref="A176:C176"/>
    <mergeCell ref="E176:K176"/>
    <mergeCell ref="M176:S176"/>
    <mergeCell ref="U176:Y176"/>
    <mergeCell ref="A173:C173"/>
    <mergeCell ref="E173:K173"/>
    <mergeCell ref="M173:S173"/>
    <mergeCell ref="U173:Y173"/>
    <mergeCell ref="E171:K171"/>
    <mergeCell ref="M171:S171"/>
    <mergeCell ref="U171:Y171"/>
    <mergeCell ref="B20:S20"/>
    <mergeCell ref="T20:V20"/>
    <mergeCell ref="W20:Y20"/>
    <mergeCell ref="B21:S21"/>
    <mergeCell ref="T21:V21"/>
    <mergeCell ref="W21:Y21"/>
    <mergeCell ref="B22:S22"/>
    <mergeCell ref="T22:V22"/>
    <mergeCell ref="W22:Y22"/>
    <mergeCell ref="B23:S23"/>
    <mergeCell ref="T23:V23"/>
    <mergeCell ref="W23:Y23"/>
    <mergeCell ref="B24:S24"/>
    <mergeCell ref="T24:V24"/>
    <mergeCell ref="W24:Y24"/>
    <mergeCell ref="B25:S25"/>
    <mergeCell ref="T25:V25"/>
    <mergeCell ref="W25:Y25"/>
    <mergeCell ref="B26:S26"/>
    <mergeCell ref="T26:V26"/>
    <mergeCell ref="W26:Y26"/>
    <mergeCell ref="B27:S27"/>
    <mergeCell ref="T27:V27"/>
    <mergeCell ref="W27:Y27"/>
    <mergeCell ref="B28:S28"/>
    <mergeCell ref="T28:V28"/>
    <mergeCell ref="W28:Y28"/>
    <mergeCell ref="B29:S29"/>
    <mergeCell ref="T29:V29"/>
    <mergeCell ref="W29:Y29"/>
    <mergeCell ref="B30:S30"/>
    <mergeCell ref="T30:V30"/>
    <mergeCell ref="W30:Y30"/>
    <mergeCell ref="B31:S31"/>
    <mergeCell ref="T31:V31"/>
    <mergeCell ref="W31:Y31"/>
    <mergeCell ref="B32:S32"/>
    <mergeCell ref="T32:V32"/>
    <mergeCell ref="W32:Y32"/>
    <mergeCell ref="B33:S33"/>
    <mergeCell ref="T33:V33"/>
    <mergeCell ref="W33:Y33"/>
    <mergeCell ref="B34:S34"/>
    <mergeCell ref="T34:V34"/>
    <mergeCell ref="W34:Y34"/>
    <mergeCell ref="B35:S35"/>
    <mergeCell ref="T35:V35"/>
    <mergeCell ref="W35:Y35"/>
    <mergeCell ref="B36:S36"/>
    <mergeCell ref="T36:V36"/>
    <mergeCell ref="W36:Y36"/>
    <mergeCell ref="B37:S37"/>
    <mergeCell ref="T37:V37"/>
    <mergeCell ref="W37:Y37"/>
    <mergeCell ref="B38:S38"/>
    <mergeCell ref="T38:V38"/>
    <mergeCell ref="W38:Y38"/>
    <mergeCell ref="B39:S39"/>
    <mergeCell ref="T39:V39"/>
    <mergeCell ref="W39:Y39"/>
    <mergeCell ref="B40:S40"/>
    <mergeCell ref="T40:V40"/>
    <mergeCell ref="W40:Y40"/>
    <mergeCell ref="B41:S41"/>
    <mergeCell ref="T41:V41"/>
    <mergeCell ref="W41:Y41"/>
    <mergeCell ref="B42:S42"/>
    <mergeCell ref="T42:V42"/>
    <mergeCell ref="W42:Y42"/>
    <mergeCell ref="B43:S43"/>
    <mergeCell ref="T43:V43"/>
    <mergeCell ref="W43:Y43"/>
    <mergeCell ref="B44:S44"/>
    <mergeCell ref="T44:V44"/>
    <mergeCell ref="W44:Y44"/>
    <mergeCell ref="B45:S45"/>
    <mergeCell ref="T45:V45"/>
    <mergeCell ref="W45:Y45"/>
    <mergeCell ref="B46:S46"/>
    <mergeCell ref="T46:V46"/>
    <mergeCell ref="W46:Y46"/>
    <mergeCell ref="B47:S47"/>
    <mergeCell ref="T47:V47"/>
    <mergeCell ref="W47:Y47"/>
    <mergeCell ref="B48:S48"/>
    <mergeCell ref="T48:V48"/>
    <mergeCell ref="W48:Y48"/>
    <mergeCell ref="B49:S49"/>
    <mergeCell ref="T49:V49"/>
    <mergeCell ref="W49:Y49"/>
    <mergeCell ref="B50:S50"/>
    <mergeCell ref="T50:V50"/>
    <mergeCell ref="W50:Y50"/>
    <mergeCell ref="B51:S51"/>
    <mergeCell ref="T51:V51"/>
    <mergeCell ref="W51:Y51"/>
    <mergeCell ref="B52:S52"/>
    <mergeCell ref="T52:V52"/>
    <mergeCell ref="W52:Y52"/>
    <mergeCell ref="B53:S53"/>
    <mergeCell ref="T53:V53"/>
    <mergeCell ref="W53:Y53"/>
    <mergeCell ref="B54:S54"/>
    <mergeCell ref="T54:V54"/>
    <mergeCell ref="W54:Y54"/>
    <mergeCell ref="B55:S55"/>
    <mergeCell ref="T55:V55"/>
    <mergeCell ref="W55:Y55"/>
    <mergeCell ref="B56:S56"/>
    <mergeCell ref="T56:V56"/>
    <mergeCell ref="W56:Y56"/>
    <mergeCell ref="B57:S57"/>
    <mergeCell ref="T57:V57"/>
    <mergeCell ref="W57:Y57"/>
    <mergeCell ref="B58:S58"/>
    <mergeCell ref="T58:V58"/>
    <mergeCell ref="W58:Y58"/>
    <mergeCell ref="B59:S59"/>
    <mergeCell ref="T59:V59"/>
    <mergeCell ref="W59:Y59"/>
    <mergeCell ref="B60:S60"/>
    <mergeCell ref="T60:V60"/>
    <mergeCell ref="W60:Y60"/>
    <mergeCell ref="B61:S61"/>
    <mergeCell ref="T61:V61"/>
    <mergeCell ref="W61:Y61"/>
    <mergeCell ref="B62:S62"/>
    <mergeCell ref="T62:V62"/>
    <mergeCell ref="W62:Y62"/>
    <mergeCell ref="B63:S63"/>
    <mergeCell ref="T63:V63"/>
    <mergeCell ref="W63:Y63"/>
    <mergeCell ref="B64:S64"/>
    <mergeCell ref="T64:V64"/>
    <mergeCell ref="W64:Y64"/>
    <mergeCell ref="B65:S65"/>
    <mergeCell ref="T65:V65"/>
    <mergeCell ref="W65:Y65"/>
    <mergeCell ref="B66:S66"/>
    <mergeCell ref="T66:V66"/>
    <mergeCell ref="W66:Y66"/>
    <mergeCell ref="B67:S67"/>
    <mergeCell ref="T67:V67"/>
    <mergeCell ref="W67:Y67"/>
    <mergeCell ref="B68:S68"/>
    <mergeCell ref="T68:V68"/>
    <mergeCell ref="W68:Y68"/>
    <mergeCell ref="B69:S69"/>
    <mergeCell ref="T69:V69"/>
    <mergeCell ref="W69:Y69"/>
    <mergeCell ref="B70:S70"/>
    <mergeCell ref="T70:V70"/>
    <mergeCell ref="W70:Y70"/>
    <mergeCell ref="B71:S71"/>
    <mergeCell ref="T71:V71"/>
    <mergeCell ref="W71:Y71"/>
    <mergeCell ref="B72:S72"/>
    <mergeCell ref="T72:V72"/>
    <mergeCell ref="W72:Y72"/>
    <mergeCell ref="B73:S73"/>
    <mergeCell ref="T73:V73"/>
    <mergeCell ref="W73:Y73"/>
    <mergeCell ref="B74:S74"/>
    <mergeCell ref="T74:V74"/>
    <mergeCell ref="W74:Y74"/>
    <mergeCell ref="B75:S75"/>
    <mergeCell ref="T75:V75"/>
    <mergeCell ref="W75:Y75"/>
    <mergeCell ref="B76:S76"/>
    <mergeCell ref="T76:V76"/>
    <mergeCell ref="W76:Y76"/>
    <mergeCell ref="B77:S77"/>
    <mergeCell ref="T77:V77"/>
    <mergeCell ref="W77:Y77"/>
    <mergeCell ref="B78:S78"/>
    <mergeCell ref="T78:V78"/>
    <mergeCell ref="W78:Y78"/>
    <mergeCell ref="B79:S79"/>
    <mergeCell ref="T79:V79"/>
    <mergeCell ref="W79:Y79"/>
    <mergeCell ref="B80:S80"/>
    <mergeCell ref="T80:V80"/>
    <mergeCell ref="W80:Y80"/>
    <mergeCell ref="B81:S81"/>
    <mergeCell ref="T81:V81"/>
    <mergeCell ref="W81:Y81"/>
    <mergeCell ref="B82:S82"/>
    <mergeCell ref="T82:V82"/>
    <mergeCell ref="W82:Y82"/>
    <mergeCell ref="B83:S83"/>
    <mergeCell ref="T83:V83"/>
    <mergeCell ref="W83:Y83"/>
    <mergeCell ref="B84:S84"/>
    <mergeCell ref="T84:V84"/>
    <mergeCell ref="W84:Y84"/>
    <mergeCell ref="B85:S85"/>
    <mergeCell ref="T85:V85"/>
    <mergeCell ref="W85:Y85"/>
    <mergeCell ref="B86:S86"/>
    <mergeCell ref="T86:V86"/>
    <mergeCell ref="W86:Y86"/>
    <mergeCell ref="B87:S87"/>
    <mergeCell ref="T87:V87"/>
    <mergeCell ref="W87:Y87"/>
    <mergeCell ref="B88:S88"/>
    <mergeCell ref="T88:V88"/>
    <mergeCell ref="W88:Y88"/>
    <mergeCell ref="B89:S89"/>
    <mergeCell ref="T89:V89"/>
    <mergeCell ref="W89:Y89"/>
    <mergeCell ref="B90:S90"/>
    <mergeCell ref="T90:V90"/>
    <mergeCell ref="W90:Y90"/>
    <mergeCell ref="B91:S91"/>
    <mergeCell ref="T91:V91"/>
    <mergeCell ref="W91:Y91"/>
  </mergeCells>
  <pageMargins left="0.7" right="0.7" top="0.75" bottom="0.75" header="0.3" footer="0.3"/>
  <pageSetup paperSize="9" scale="92" fitToHeight="3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topLeftCell="A26" zoomScale="60" zoomScaleNormal="100" workbookViewId="0">
      <selection activeCell="AD12" sqref="AD12:DB12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AO2" s="967"/>
      <c r="AP2" s="967"/>
      <c r="AQ2" s="967"/>
      <c r="AR2" s="967"/>
      <c r="AS2" s="967"/>
      <c r="AT2" s="19"/>
      <c r="AU2" s="19"/>
      <c r="AV2" s="19"/>
      <c r="AW2" s="19"/>
      <c r="AX2" s="19"/>
      <c r="AY2" s="19"/>
      <c r="AZ2" s="19"/>
      <c r="BA2" s="19"/>
      <c r="BB2" s="844" t="str">
        <f>ФОРМА!G2</f>
        <v>Санкт-Петербург</v>
      </c>
      <c r="BC2" s="844"/>
      <c r="BD2" s="844"/>
      <c r="BE2" s="844"/>
      <c r="BF2" s="844"/>
      <c r="BG2" s="844"/>
      <c r="BH2" s="844"/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 s="844"/>
      <c r="CK2" s="844"/>
      <c r="CL2" s="844"/>
      <c r="CM2" s="844"/>
      <c r="CN2" s="844"/>
      <c r="CO2" s="844"/>
      <c r="CP2" s="844"/>
      <c r="CQ2" s="844"/>
      <c r="CR2" s="844"/>
      <c r="CS2" s="844"/>
      <c r="CT2" s="844"/>
      <c r="CU2" s="844"/>
      <c r="CV2" s="844"/>
      <c r="CW2" s="844"/>
      <c r="CX2" s="844"/>
      <c r="CY2" s="844"/>
      <c r="CZ2" s="844"/>
      <c r="DA2" s="844"/>
      <c r="DB2" s="844"/>
      <c r="DH2" s="142"/>
    </row>
    <row r="3" spans="1:112" s="2" customFormat="1" ht="12" customHeight="1" outlineLevel="1" x14ac:dyDescent="0.3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21"/>
      <c r="AU3" s="21"/>
      <c r="AV3" s="21"/>
      <c r="AW3" s="21"/>
      <c r="AX3" s="21"/>
      <c r="AY3" s="21"/>
      <c r="AZ3" s="21"/>
      <c r="BA3" s="21"/>
      <c r="BB3" s="845" t="s">
        <v>0</v>
      </c>
      <c r="BC3" s="845"/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outlineLevel="1" x14ac:dyDescent="0.3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AO4" s="844"/>
      <c r="AP4" s="844"/>
      <c r="AQ4" s="844"/>
      <c r="AR4" s="844"/>
      <c r="AS4" s="844"/>
      <c r="AT4" s="19"/>
      <c r="AU4" s="19"/>
      <c r="AV4" s="19"/>
      <c r="AW4" s="19"/>
      <c r="AX4" s="19"/>
      <c r="AY4" s="19"/>
      <c r="AZ4" s="19"/>
      <c r="BA4" s="19"/>
      <c r="BB4" s="850" t="str">
        <f>ФОРМА!B2</f>
        <v>ПАО "Россети Ленэнерго"</v>
      </c>
      <c r="BC4" s="850"/>
      <c r="BD4" s="850"/>
      <c r="BE4" s="850"/>
      <c r="BF4" s="850"/>
      <c r="BG4" s="850"/>
      <c r="BH4" s="850"/>
      <c r="BI4" s="850"/>
      <c r="BJ4" s="850"/>
      <c r="BK4" s="850"/>
      <c r="BL4" s="850"/>
      <c r="BM4" s="850"/>
      <c r="BN4" s="850"/>
      <c r="BO4" s="850"/>
      <c r="BP4" s="850"/>
      <c r="BQ4" s="850"/>
      <c r="BR4" s="850"/>
      <c r="BS4" s="850"/>
      <c r="BT4" s="850"/>
      <c r="BU4" s="850"/>
      <c r="BV4" s="850"/>
      <c r="BW4" s="850"/>
      <c r="BX4" s="850"/>
      <c r="BY4" s="850"/>
      <c r="BZ4" s="850"/>
      <c r="CA4" s="850"/>
      <c r="CB4" s="850"/>
      <c r="CC4" s="850"/>
      <c r="CD4" s="850"/>
      <c r="CE4" s="850"/>
      <c r="CF4" s="850"/>
      <c r="CG4" s="850"/>
      <c r="CH4" s="850"/>
      <c r="CI4" s="850"/>
      <c r="CJ4" s="850"/>
      <c r="CK4" s="850"/>
      <c r="CL4" s="850"/>
      <c r="CM4" s="850"/>
      <c r="CN4" s="850"/>
      <c r="CO4" s="850"/>
      <c r="CP4" s="850"/>
      <c r="CQ4" s="850"/>
      <c r="CR4" s="850"/>
      <c r="CS4" s="850"/>
      <c r="CT4" s="850"/>
      <c r="CU4" s="850"/>
      <c r="CV4" s="850"/>
      <c r="CW4" s="850"/>
      <c r="CX4" s="850"/>
      <c r="CY4" s="850"/>
      <c r="CZ4" s="850"/>
      <c r="DA4" s="850"/>
      <c r="DB4" s="850"/>
      <c r="DH4" s="144" t="str">
        <f>BB4</f>
        <v>ПАО "Россети Ленэнерго"</v>
      </c>
    </row>
    <row r="5" spans="1:112" ht="15" customHeight="1" outlineLevel="1" x14ac:dyDescent="0.3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21"/>
      <c r="AU5" s="21"/>
      <c r="AV5" s="21"/>
      <c r="AW5" s="21"/>
      <c r="AX5" s="21"/>
      <c r="AY5" s="21"/>
      <c r="AZ5" s="21"/>
      <c r="BA5" s="21"/>
      <c r="BB5" s="845" t="s">
        <v>2</v>
      </c>
      <c r="BC5" s="845"/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24.8" outlineLevel="1" x14ac:dyDescent="0.3">
      <c r="A6" s="862"/>
      <c r="B6" s="862"/>
      <c r="C6" s="862"/>
      <c r="D6" s="862"/>
      <c r="E6" s="862"/>
      <c r="F6" s="862"/>
      <c r="G6" s="862"/>
      <c r="H6" s="862"/>
      <c r="I6" s="862"/>
      <c r="J6" s="862"/>
      <c r="K6" s="862"/>
      <c r="L6" s="862"/>
      <c r="M6" s="862"/>
      <c r="N6" s="862"/>
      <c r="O6" s="862"/>
      <c r="P6" s="862"/>
      <c r="Q6" s="862"/>
      <c r="R6" s="862"/>
      <c r="S6" s="862"/>
      <c r="T6" s="862"/>
      <c r="U6" s="862"/>
      <c r="V6" s="862"/>
      <c r="W6" s="862"/>
      <c r="X6" s="862"/>
      <c r="Y6" s="862"/>
      <c r="Z6" s="862"/>
      <c r="AA6" s="862"/>
      <c r="AB6" s="862"/>
      <c r="AC6" s="862"/>
      <c r="AD6" s="862"/>
      <c r="AE6" s="862"/>
      <c r="AF6" s="862"/>
      <c r="AG6" s="862"/>
      <c r="AH6" s="862"/>
      <c r="AI6" s="862"/>
      <c r="AJ6" s="862"/>
      <c r="AK6" s="862"/>
      <c r="AL6" s="862"/>
      <c r="AM6" s="862"/>
      <c r="AN6" s="862"/>
      <c r="AO6" s="862"/>
      <c r="AP6" s="862"/>
      <c r="AQ6" s="862"/>
      <c r="AR6" s="862"/>
      <c r="AS6" s="862"/>
      <c r="AT6" s="21"/>
      <c r="AU6" s="21"/>
      <c r="AV6" s="21"/>
      <c r="AW6" s="21"/>
      <c r="AX6" s="21"/>
      <c r="AY6" s="21"/>
      <c r="AZ6" s="21"/>
      <c r="BA6" s="21"/>
      <c r="BB6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50"/>
      <c r="BD6" s="850"/>
      <c r="BE6" s="850"/>
      <c r="BF6" s="850"/>
      <c r="BG6" s="850"/>
      <c r="BH6" s="850"/>
      <c r="BI6" s="850"/>
      <c r="BJ6" s="850"/>
      <c r="BK6" s="850"/>
      <c r="BL6" s="850"/>
      <c r="BM6" s="850"/>
      <c r="BN6" s="850"/>
      <c r="BO6" s="850"/>
      <c r="BP6" s="850"/>
      <c r="BQ6" s="850"/>
      <c r="BR6" s="850"/>
      <c r="BS6" s="850"/>
      <c r="BT6" s="850"/>
      <c r="BU6" s="850"/>
      <c r="BV6" s="850"/>
      <c r="BW6" s="850"/>
      <c r="BX6" s="850"/>
      <c r="BY6" s="850"/>
      <c r="BZ6" s="850"/>
      <c r="CA6" s="850"/>
      <c r="CB6" s="850"/>
      <c r="CC6" s="850"/>
      <c r="CD6" s="850"/>
      <c r="CE6" s="850"/>
      <c r="CF6" s="850"/>
      <c r="CG6" s="850"/>
      <c r="CH6" s="850"/>
      <c r="CI6" s="850"/>
      <c r="CJ6" s="850"/>
      <c r="CK6" s="850"/>
      <c r="CL6" s="850"/>
      <c r="CM6" s="850"/>
      <c r="CN6" s="850"/>
      <c r="CO6" s="850"/>
      <c r="CP6" s="850"/>
      <c r="CQ6" s="850"/>
      <c r="CR6" s="850"/>
      <c r="CS6" s="850"/>
      <c r="CT6" s="850"/>
      <c r="CU6" s="850"/>
      <c r="CV6" s="850"/>
      <c r="CW6" s="850"/>
      <c r="CX6" s="850"/>
      <c r="CY6" s="850"/>
      <c r="CZ6" s="850"/>
      <c r="DA6" s="850"/>
      <c r="DB6" s="850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21"/>
      <c r="AU7" s="21"/>
      <c r="AV7" s="21"/>
      <c r="AW7" s="21"/>
      <c r="AX7" s="21"/>
      <c r="AY7" s="21"/>
      <c r="AZ7" s="21"/>
      <c r="BA7" s="21"/>
      <c r="BB7" s="845" t="s">
        <v>38</v>
      </c>
      <c r="BC7" s="845"/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 outlineLevel="1" x14ac:dyDescent="0.3">
      <c r="A8" s="844"/>
      <c r="B8" s="844"/>
      <c r="C8" s="844"/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844"/>
      <c r="Q8" s="844"/>
      <c r="R8" s="844"/>
      <c r="S8" s="844"/>
      <c r="T8" s="844"/>
      <c r="U8" s="844"/>
      <c r="V8" s="844"/>
      <c r="W8" s="844"/>
      <c r="X8" s="844"/>
      <c r="Y8" s="844"/>
      <c r="Z8" s="844"/>
      <c r="AA8" s="844"/>
      <c r="AB8" s="844"/>
      <c r="AC8" s="844"/>
      <c r="AD8" s="844"/>
      <c r="AE8" s="844"/>
      <c r="AF8" s="844"/>
      <c r="AG8" s="844"/>
      <c r="AH8" s="844"/>
      <c r="AI8" s="844"/>
      <c r="AJ8" s="844"/>
      <c r="AK8" s="844"/>
      <c r="AL8" s="844"/>
      <c r="AM8" s="844"/>
      <c r="AN8" s="844"/>
      <c r="AO8" s="844"/>
      <c r="AP8" s="844"/>
      <c r="AQ8" s="844"/>
      <c r="AR8" s="844"/>
      <c r="AS8" s="844"/>
      <c r="AT8" s="19"/>
      <c r="AU8" s="19"/>
      <c r="AV8" s="19"/>
      <c r="AW8" s="19"/>
      <c r="AX8" s="19"/>
      <c r="AY8" s="19"/>
      <c r="AZ8" s="19"/>
      <c r="BA8" s="19"/>
      <c r="BB8" s="926">
        <f>ФОРМА!B13</f>
        <v>45380</v>
      </c>
      <c r="BC8" s="926"/>
      <c r="BD8" s="926"/>
      <c r="BE8" s="926"/>
      <c r="BF8" s="926"/>
      <c r="BG8" s="926"/>
      <c r="BH8" s="926"/>
      <c r="BI8" s="926"/>
      <c r="BJ8" s="926"/>
      <c r="BK8" s="926"/>
      <c r="BL8" s="926"/>
      <c r="BM8" s="926"/>
      <c r="BN8" s="926"/>
      <c r="BO8" s="926"/>
      <c r="BP8" s="926"/>
      <c r="BQ8" s="926"/>
      <c r="BR8" s="926"/>
      <c r="BS8" s="926"/>
      <c r="BT8" s="926"/>
      <c r="BU8" s="926"/>
      <c r="BV8" s="926"/>
      <c r="BW8" s="926"/>
      <c r="BX8" s="926"/>
      <c r="BY8" s="926"/>
      <c r="BZ8" s="926"/>
      <c r="CA8" s="926"/>
      <c r="CB8" s="926"/>
      <c r="CC8" s="926"/>
      <c r="CD8" s="926"/>
      <c r="CE8" s="926"/>
      <c r="CF8" s="926"/>
      <c r="CG8" s="926"/>
      <c r="CH8" s="926"/>
      <c r="CI8" s="926"/>
      <c r="CJ8" s="926"/>
      <c r="CK8" s="926"/>
      <c r="CL8" s="926"/>
      <c r="CM8" s="926"/>
      <c r="CN8" s="926"/>
      <c r="CO8" s="926"/>
      <c r="CP8" s="926"/>
      <c r="CQ8" s="926"/>
      <c r="CR8" s="926"/>
      <c r="CS8" s="926"/>
      <c r="CT8" s="926"/>
      <c r="CU8" s="926"/>
      <c r="CV8" s="926"/>
      <c r="CW8" s="926"/>
      <c r="CX8" s="926"/>
      <c r="CY8" s="926"/>
      <c r="CZ8" s="926"/>
      <c r="DA8" s="926"/>
      <c r="DB8" s="926"/>
      <c r="DC8" s="14"/>
      <c r="DH8" s="145"/>
    </row>
    <row r="9" spans="1:112" outlineLevel="1" x14ac:dyDescent="0.3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21"/>
      <c r="AU9" s="21"/>
      <c r="AV9" s="21"/>
      <c r="AW9" s="21"/>
      <c r="AX9" s="21"/>
      <c r="AY9" s="21"/>
      <c r="AZ9" s="21"/>
      <c r="BA9" s="21"/>
      <c r="BB9" s="845" t="s">
        <v>3</v>
      </c>
      <c r="BC9" s="845"/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 ht="42" customHeight="1" x14ac:dyDescent="0.3">
      <c r="A10" s="927" t="s">
        <v>479</v>
      </c>
      <c r="B10" s="928"/>
      <c r="C10" s="928"/>
      <c r="D10" s="928"/>
      <c r="E10" s="928"/>
      <c r="F10" s="928"/>
      <c r="G10" s="928"/>
      <c r="H10" s="928"/>
      <c r="I10" s="928"/>
      <c r="J10" s="928"/>
      <c r="K10" s="928"/>
      <c r="L10" s="928"/>
      <c r="M10" s="928"/>
      <c r="N10" s="928"/>
      <c r="O10" s="928"/>
      <c r="P10" s="928"/>
      <c r="Q10" s="928"/>
      <c r="R10" s="928"/>
      <c r="S10" s="928"/>
      <c r="T10" s="928"/>
      <c r="U10" s="928"/>
      <c r="V10" s="928"/>
      <c r="W10" s="928"/>
      <c r="X10" s="928"/>
      <c r="Y10" s="928"/>
      <c r="Z10" s="928"/>
      <c r="AA10" s="928"/>
      <c r="AB10" s="928"/>
      <c r="AC10" s="928"/>
      <c r="AD10" s="928"/>
      <c r="AE10" s="928"/>
      <c r="AF10" s="928"/>
      <c r="AG10" s="928"/>
      <c r="AH10" s="928"/>
      <c r="AI10" s="928"/>
      <c r="AJ10" s="928"/>
      <c r="AK10" s="928"/>
      <c r="AL10" s="928"/>
      <c r="AM10" s="928"/>
      <c r="AN10" s="928"/>
      <c r="AO10" s="928"/>
      <c r="AP10" s="928"/>
      <c r="AQ10" s="928"/>
      <c r="AR10" s="928"/>
      <c r="AS10" s="928"/>
      <c r="AT10" s="928"/>
      <c r="AU10" s="928"/>
      <c r="AV10" s="928"/>
      <c r="AW10" s="928"/>
      <c r="AX10" s="928"/>
      <c r="AY10" s="928"/>
      <c r="AZ10" s="928"/>
      <c r="BA10" s="928"/>
      <c r="BB10" s="928"/>
      <c r="BC10" s="928"/>
      <c r="BD10" s="928"/>
      <c r="BE10" s="928"/>
      <c r="BF10" s="928"/>
      <c r="BG10" s="928"/>
      <c r="BH10" s="928"/>
      <c r="BI10" s="928"/>
      <c r="BJ10" s="928"/>
      <c r="BK10" s="928"/>
      <c r="BL10" s="928"/>
      <c r="BM10" s="928"/>
      <c r="BN10" s="928"/>
      <c r="BO10" s="928"/>
      <c r="BP10" s="928"/>
      <c r="BQ10" s="928"/>
      <c r="BR10" s="928"/>
      <c r="BS10" s="928"/>
      <c r="BT10" s="928"/>
      <c r="BU10" s="928"/>
      <c r="BV10" s="928"/>
      <c r="BW10" s="928"/>
      <c r="BX10" s="928"/>
      <c r="BY10" s="928"/>
      <c r="BZ10" s="928"/>
      <c r="CA10" s="928"/>
      <c r="CB10" s="928"/>
      <c r="CC10" s="928"/>
      <c r="CD10" s="928"/>
      <c r="CE10" s="928"/>
      <c r="CF10" s="928"/>
      <c r="CG10" s="928"/>
      <c r="CH10" s="928"/>
      <c r="CI10" s="928"/>
      <c r="CJ10" s="928"/>
      <c r="CK10" s="928"/>
      <c r="CL10" s="928"/>
      <c r="CM10" s="928"/>
      <c r="CN10" s="928"/>
      <c r="CO10" s="928"/>
      <c r="CP10" s="928"/>
      <c r="CQ10" s="928"/>
      <c r="CR10" s="928"/>
      <c r="CS10" s="928"/>
      <c r="CT10" s="928"/>
      <c r="CU10" s="928"/>
      <c r="CV10" s="928"/>
      <c r="CW10" s="928"/>
      <c r="CX10" s="928"/>
      <c r="CY10" s="928"/>
      <c r="CZ10" s="928"/>
      <c r="DA10" s="928"/>
      <c r="DB10" s="928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876" t="str">
        <f>ПОДПИСИ!B4</f>
        <v>Начальник Курортного РЭС филиала ПАО "Россети Ленэнерго" "СЭС"</v>
      </c>
      <c r="AE12" s="876"/>
      <c r="AF12" s="876"/>
      <c r="AG12" s="876"/>
      <c r="AH12" s="876"/>
      <c r="AI12" s="876"/>
      <c r="AJ12" s="876"/>
      <c r="AK12" s="876"/>
      <c r="AL12" s="876"/>
      <c r="AM12" s="876"/>
      <c r="AN12" s="876"/>
      <c r="AO12" s="876"/>
      <c r="AP12" s="876"/>
      <c r="AQ12" s="876"/>
      <c r="AR12" s="876"/>
      <c r="AS12" s="876"/>
      <c r="AT12" s="876"/>
      <c r="AU12" s="876"/>
      <c r="AV12" s="876"/>
      <c r="AW12" s="876"/>
      <c r="AX12" s="876"/>
      <c r="AY12" s="876"/>
      <c r="AZ12" s="876"/>
      <c r="BA12" s="876"/>
      <c r="BB12" s="876"/>
      <c r="BC12" s="876"/>
      <c r="BD12" s="876"/>
      <c r="BE12" s="876"/>
      <c r="BF12" s="876"/>
      <c r="BG12" s="876"/>
      <c r="BH12" s="876"/>
      <c r="BI12" s="876"/>
      <c r="BJ12" s="876"/>
      <c r="BK12" s="876"/>
      <c r="BL12" s="876"/>
      <c r="BM12" s="876"/>
      <c r="BN12" s="876"/>
      <c r="BO12" s="876"/>
      <c r="BP12" s="876"/>
      <c r="BQ12" s="876"/>
      <c r="BR12" s="876"/>
      <c r="BS12" s="876"/>
      <c r="BT12" s="876"/>
      <c r="BU12" s="876"/>
      <c r="BV12" s="876"/>
      <c r="BW12" s="876"/>
      <c r="BX12" s="876"/>
      <c r="BY12" s="876"/>
      <c r="BZ12" s="876"/>
      <c r="CA12" s="876"/>
      <c r="CB12" s="876"/>
      <c r="CC12" s="876"/>
      <c r="CD12" s="876"/>
      <c r="CE12" s="876"/>
      <c r="CF12" s="876"/>
      <c r="CG12" s="876"/>
      <c r="CH12" s="876"/>
      <c r="CI12" s="876"/>
      <c r="CJ12" s="876"/>
      <c r="CK12" s="876"/>
      <c r="CL12" s="876"/>
      <c r="CM12" s="876"/>
      <c r="CN12" s="876"/>
      <c r="CO12" s="876"/>
      <c r="CP12" s="876"/>
      <c r="CQ12" s="876"/>
      <c r="CR12" s="876"/>
      <c r="CS12" s="876"/>
      <c r="CT12" s="876"/>
      <c r="CU12" s="876"/>
      <c r="CV12" s="876"/>
      <c r="CW12" s="876"/>
      <c r="CX12" s="876"/>
      <c r="CY12" s="876"/>
      <c r="CZ12" s="876"/>
      <c r="DA12" s="876"/>
      <c r="DB12" s="876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857" t="s">
        <v>5</v>
      </c>
      <c r="AE13" s="857"/>
      <c r="AF13" s="857"/>
      <c r="AG13" s="857"/>
      <c r="AH13" s="857"/>
      <c r="AI13" s="857"/>
      <c r="AJ13" s="857"/>
      <c r="AK13" s="857"/>
      <c r="AL13" s="857"/>
      <c r="AM13" s="857"/>
      <c r="AN13" s="857"/>
      <c r="AO13" s="857"/>
      <c r="AP13" s="857"/>
      <c r="AQ13" s="857"/>
      <c r="AR13" s="857"/>
      <c r="AS13" s="857"/>
      <c r="AT13" s="857"/>
      <c r="AU13" s="857"/>
      <c r="AV13" s="857"/>
      <c r="AW13" s="857"/>
      <c r="AX13" s="857"/>
      <c r="AY13" s="857"/>
      <c r="AZ13" s="857"/>
      <c r="BA13" s="857"/>
      <c r="BB13" s="857"/>
      <c r="BC13" s="857"/>
      <c r="BD13" s="857"/>
      <c r="BE13" s="857"/>
      <c r="BF13" s="857"/>
      <c r="BG13" s="857"/>
      <c r="BH13" s="857"/>
      <c r="BI13" s="857"/>
      <c r="BJ13" s="857"/>
      <c r="BK13" s="857"/>
      <c r="BL13" s="857"/>
      <c r="BM13" s="857"/>
      <c r="BN13" s="857"/>
      <c r="BO13" s="857"/>
      <c r="BP13" s="857"/>
      <c r="BQ13" s="857"/>
      <c r="BR13" s="857"/>
      <c r="BS13" s="857"/>
      <c r="BT13" s="857"/>
      <c r="BU13" s="857"/>
      <c r="BV13" s="857"/>
      <c r="BW13" s="857"/>
      <c r="BX13" s="857"/>
      <c r="BY13" s="857"/>
      <c r="BZ13" s="857"/>
      <c r="CA13" s="857"/>
      <c r="CB13" s="857"/>
      <c r="CC13" s="857"/>
      <c r="CD13" s="857"/>
      <c r="CE13" s="857"/>
      <c r="CF13" s="857"/>
      <c r="CG13" s="857"/>
      <c r="CH13" s="857"/>
      <c r="CI13" s="857"/>
      <c r="CJ13" s="857"/>
      <c r="CK13" s="857"/>
      <c r="CL13" s="857"/>
      <c r="CM13" s="857"/>
      <c r="CN13" s="857"/>
      <c r="CO13" s="857"/>
      <c r="CP13" s="857"/>
      <c r="CQ13" s="857"/>
      <c r="CR13" s="857"/>
      <c r="CS13" s="857"/>
      <c r="CT13" s="857"/>
      <c r="CU13" s="857"/>
      <c r="CV13" s="857"/>
      <c r="CW13" s="857"/>
      <c r="CX13" s="857"/>
      <c r="CY13" s="857"/>
      <c r="CZ13" s="857"/>
      <c r="DA13" s="857"/>
      <c r="DB13" s="857"/>
    </row>
    <row r="14" spans="1:112" x14ac:dyDescent="0.3">
      <c r="A14" s="966" t="str">
        <f>ПОДПИСИ!C4</f>
        <v>Алексеев С.В.</v>
      </c>
      <c r="B14" s="966"/>
      <c r="C14" s="966"/>
      <c r="D14" s="966"/>
      <c r="E14" s="966"/>
      <c r="F14" s="966"/>
      <c r="G14" s="966"/>
      <c r="H14" s="966"/>
      <c r="I14" s="966"/>
      <c r="J14" s="966"/>
      <c r="K14" s="966"/>
      <c r="L14" s="966"/>
      <c r="M14" s="966"/>
      <c r="N14" s="966"/>
      <c r="O14" s="966"/>
      <c r="P14" s="966"/>
      <c r="Q14" s="966"/>
      <c r="R14" s="966"/>
      <c r="S14" s="966"/>
      <c r="T14" s="966"/>
      <c r="U14" s="966"/>
      <c r="V14" s="966"/>
      <c r="W14" s="966"/>
      <c r="X14" s="966"/>
      <c r="Y14" s="966"/>
      <c r="Z14" s="966"/>
      <c r="AA14" s="966"/>
      <c r="AB14" s="966"/>
      <c r="AC14" s="966"/>
      <c r="AD14" s="966"/>
      <c r="AE14" s="966"/>
      <c r="AF14" s="966"/>
      <c r="AG14" s="966"/>
      <c r="AH14" s="966"/>
      <c r="AI14" s="966"/>
      <c r="AJ14" s="966"/>
      <c r="AK14" s="966"/>
      <c r="AL14" s="966"/>
      <c r="AM14" s="966"/>
      <c r="AN14" s="966"/>
      <c r="AO14" s="966"/>
      <c r="AP14" s="966"/>
      <c r="AQ14" s="966"/>
      <c r="AR14" s="966"/>
      <c r="AS14" s="966"/>
      <c r="AT14" s="966"/>
      <c r="AU14" s="966"/>
      <c r="AV14" s="966"/>
      <c r="AW14" s="966"/>
      <c r="AX14" s="966"/>
      <c r="AY14" s="966"/>
      <c r="AZ14" s="966"/>
      <c r="BA14" s="966"/>
      <c r="BB14" s="966"/>
      <c r="BC14" s="966"/>
      <c r="BD14" s="966"/>
      <c r="BE14" s="966"/>
      <c r="BF14" s="966"/>
      <c r="BG14" s="966"/>
      <c r="BH14" s="966"/>
      <c r="BI14" s="966"/>
      <c r="BJ14" s="966"/>
      <c r="BK14" s="966"/>
      <c r="BL14" s="966"/>
      <c r="BM14" s="966"/>
      <c r="BN14" s="966"/>
      <c r="BO14" s="966"/>
      <c r="BP14" s="966"/>
      <c r="BQ14" s="966"/>
      <c r="BR14" s="966"/>
      <c r="BS14" s="966"/>
      <c r="BT14" s="966"/>
      <c r="BU14" s="966"/>
      <c r="BV14" s="966"/>
      <c r="BW14" s="966"/>
      <c r="BX14" s="966"/>
      <c r="BY14" s="966"/>
      <c r="BZ14" s="966"/>
      <c r="CA14" s="966"/>
      <c r="CB14" s="966"/>
      <c r="CC14" s="966"/>
      <c r="CD14" s="966"/>
      <c r="CE14" s="966"/>
      <c r="CF14" s="966"/>
      <c r="CG14" s="966"/>
      <c r="CH14" s="966"/>
      <c r="CI14" s="966"/>
      <c r="CJ14" s="966"/>
      <c r="CK14" s="966"/>
      <c r="CL14" s="966"/>
      <c r="CM14" s="966"/>
      <c r="CN14" s="966"/>
      <c r="CO14" s="966"/>
      <c r="CP14" s="966"/>
      <c r="CQ14" s="966"/>
      <c r="CR14" s="966"/>
      <c r="CS14" s="966"/>
      <c r="CT14" s="966"/>
      <c r="CU14" s="966"/>
      <c r="CV14" s="966"/>
      <c r="CW14" s="966"/>
      <c r="CX14" s="966"/>
      <c r="CY14" s="966"/>
      <c r="CZ14" s="966"/>
      <c r="DA14" s="966"/>
      <c r="DB14" s="966"/>
    </row>
    <row r="15" spans="1:112" ht="11.1" customHeight="1" x14ac:dyDescent="0.3">
      <c r="A15" s="857"/>
      <c r="B15" s="857"/>
      <c r="C15" s="857"/>
      <c r="D15" s="857"/>
      <c r="E15" s="857"/>
      <c r="F15" s="857"/>
      <c r="G15" s="857"/>
      <c r="H15" s="857"/>
      <c r="I15" s="857"/>
      <c r="J15" s="857"/>
      <c r="K15" s="857"/>
      <c r="L15" s="857"/>
      <c r="M15" s="857"/>
      <c r="N15" s="857"/>
      <c r="O15" s="857"/>
      <c r="P15" s="857"/>
      <c r="Q15" s="857"/>
      <c r="R15" s="857"/>
      <c r="S15" s="857"/>
      <c r="T15" s="857"/>
      <c r="U15" s="857"/>
      <c r="V15" s="857"/>
      <c r="W15" s="857"/>
      <c r="X15" s="857"/>
      <c r="Y15" s="857"/>
      <c r="Z15" s="857"/>
      <c r="AA15" s="857"/>
      <c r="AB15" s="857"/>
      <c r="AC15" s="857"/>
      <c r="AD15" s="857"/>
      <c r="AE15" s="857"/>
      <c r="AF15" s="857"/>
      <c r="AG15" s="857"/>
      <c r="AH15" s="857"/>
      <c r="AI15" s="857"/>
      <c r="AJ15" s="857"/>
      <c r="AK15" s="857"/>
      <c r="AL15" s="857"/>
      <c r="AM15" s="857"/>
      <c r="AN15" s="857"/>
      <c r="AO15" s="857"/>
      <c r="AP15" s="857"/>
      <c r="AQ15" s="857"/>
      <c r="AR15" s="857"/>
      <c r="AS15" s="857"/>
      <c r="AT15" s="857"/>
      <c r="AU15" s="857"/>
      <c r="AV15" s="857"/>
      <c r="AW15" s="857"/>
      <c r="AX15" s="857"/>
      <c r="AY15" s="857"/>
      <c r="AZ15" s="857"/>
      <c r="BA15" s="857"/>
      <c r="BB15" s="857"/>
      <c r="BC15" s="857"/>
      <c r="BD15" s="857"/>
      <c r="BE15" s="857"/>
      <c r="BF15" s="857"/>
      <c r="BG15" s="857"/>
      <c r="BH15" s="857"/>
      <c r="BI15" s="857"/>
      <c r="BJ15" s="857"/>
      <c r="BK15" s="857"/>
      <c r="BL15" s="857"/>
      <c r="BM15" s="857"/>
      <c r="BN15" s="857"/>
      <c r="BO15" s="857"/>
      <c r="BP15" s="857"/>
      <c r="BQ15" s="857"/>
      <c r="BR15" s="857"/>
      <c r="BS15" s="857"/>
      <c r="BT15" s="857"/>
      <c r="BU15" s="857"/>
      <c r="BV15" s="857"/>
      <c r="BW15" s="857"/>
      <c r="BX15" s="857"/>
      <c r="BY15" s="857"/>
      <c r="BZ15" s="857"/>
      <c r="CA15" s="857"/>
      <c r="CB15" s="857"/>
      <c r="CC15" s="857"/>
      <c r="CD15" s="857"/>
      <c r="CE15" s="857"/>
      <c r="CF15" s="857"/>
      <c r="CG15" s="857"/>
      <c r="CH15" s="857"/>
      <c r="CI15" s="857"/>
      <c r="CJ15" s="857"/>
      <c r="CK15" s="857"/>
      <c r="CL15" s="857"/>
      <c r="CM15" s="857"/>
      <c r="CN15" s="857"/>
      <c r="CO15" s="857"/>
      <c r="CP15" s="857"/>
      <c r="CQ15" s="857"/>
      <c r="CR15" s="857"/>
      <c r="CS15" s="857"/>
      <c r="CT15" s="857"/>
      <c r="CU15" s="857"/>
      <c r="CV15" s="857"/>
      <c r="CW15" s="857"/>
      <c r="CX15" s="857"/>
      <c r="CY15" s="857"/>
      <c r="CZ15" s="857"/>
      <c r="DA15" s="857"/>
      <c r="DB15" s="857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876" t="str">
        <f>ПОДПИСИ!B2</f>
        <v>Заместитель генерального директора по капитальному  строительству ООО «Электромонтаж-110»</v>
      </c>
      <c r="AU16" s="876"/>
      <c r="AV16" s="876"/>
      <c r="AW16" s="876"/>
      <c r="AX16" s="876"/>
      <c r="AY16" s="876"/>
      <c r="AZ16" s="876"/>
      <c r="BA16" s="876"/>
      <c r="BB16" s="876"/>
      <c r="BC16" s="876"/>
      <c r="BD16" s="876"/>
      <c r="BE16" s="876"/>
      <c r="BF16" s="876"/>
      <c r="BG16" s="876"/>
      <c r="BH16" s="876"/>
      <c r="BI16" s="876"/>
      <c r="BJ16" s="876"/>
      <c r="BK16" s="876"/>
      <c r="BL16" s="876"/>
      <c r="BM16" s="876"/>
      <c r="BN16" s="876"/>
      <c r="BO16" s="876"/>
      <c r="BP16" s="876"/>
      <c r="BQ16" s="876"/>
      <c r="BR16" s="876"/>
      <c r="BS16" s="876"/>
      <c r="BT16" s="876"/>
      <c r="BU16" s="876"/>
      <c r="BV16" s="876"/>
      <c r="BW16" s="876"/>
      <c r="BX16" s="876"/>
      <c r="BY16" s="876"/>
      <c r="BZ16" s="876"/>
      <c r="CA16" s="876"/>
      <c r="CB16" s="876"/>
      <c r="CC16" s="876"/>
      <c r="CD16" s="876"/>
      <c r="CE16" s="876"/>
      <c r="CF16" s="876"/>
      <c r="CG16" s="876"/>
      <c r="CH16" s="876"/>
      <c r="CI16" s="876"/>
      <c r="CJ16" s="876"/>
      <c r="CK16" s="876"/>
      <c r="CL16" s="876"/>
      <c r="CM16" s="876"/>
      <c r="CN16" s="876"/>
      <c r="CO16" s="876"/>
      <c r="CP16" s="876"/>
      <c r="CQ16" s="876"/>
      <c r="CR16" s="876"/>
      <c r="CS16" s="876"/>
      <c r="CT16" s="876"/>
      <c r="CU16" s="876"/>
      <c r="CV16" s="876"/>
      <c r="CW16" s="876"/>
      <c r="CX16" s="876"/>
      <c r="CY16" s="876"/>
      <c r="CZ16" s="876"/>
      <c r="DA16" s="876"/>
      <c r="DB16" s="876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857" t="s">
        <v>5</v>
      </c>
      <c r="AU17" s="857"/>
      <c r="AV17" s="857"/>
      <c r="AW17" s="857"/>
      <c r="AX17" s="857"/>
      <c r="AY17" s="857"/>
      <c r="AZ17" s="857"/>
      <c r="BA17" s="857"/>
      <c r="BB17" s="857"/>
      <c r="BC17" s="857"/>
      <c r="BD17" s="857"/>
      <c r="BE17" s="857"/>
      <c r="BF17" s="857"/>
      <c r="BG17" s="857"/>
      <c r="BH17" s="857"/>
      <c r="BI17" s="857"/>
      <c r="BJ17" s="857"/>
      <c r="BK17" s="857"/>
      <c r="BL17" s="857"/>
      <c r="BM17" s="857"/>
      <c r="BN17" s="857"/>
      <c r="BO17" s="857"/>
      <c r="BP17" s="857"/>
      <c r="BQ17" s="857"/>
      <c r="BR17" s="857"/>
      <c r="BS17" s="857"/>
      <c r="BT17" s="857"/>
      <c r="BU17" s="857"/>
      <c r="BV17" s="857"/>
      <c r="BW17" s="857"/>
      <c r="BX17" s="857"/>
      <c r="BY17" s="857"/>
      <c r="BZ17" s="857"/>
      <c r="CA17" s="857"/>
      <c r="CB17" s="857"/>
      <c r="CC17" s="857"/>
      <c r="CD17" s="857"/>
      <c r="CE17" s="857"/>
      <c r="CF17" s="857"/>
      <c r="CG17" s="857"/>
      <c r="CH17" s="857"/>
      <c r="CI17" s="857"/>
      <c r="CJ17" s="857"/>
      <c r="CK17" s="857"/>
      <c r="CL17" s="857"/>
      <c r="CM17" s="857"/>
      <c r="CN17" s="857"/>
      <c r="CO17" s="857"/>
      <c r="CP17" s="857"/>
      <c r="CQ17" s="857"/>
      <c r="CR17" s="857"/>
      <c r="CS17" s="857"/>
      <c r="CT17" s="857"/>
      <c r="CU17" s="857"/>
      <c r="CV17" s="857"/>
      <c r="CW17" s="857"/>
      <c r="CX17" s="857"/>
      <c r="CY17" s="857"/>
      <c r="CZ17" s="857"/>
      <c r="DA17" s="857"/>
      <c r="DB17" s="857"/>
    </row>
    <row r="18" spans="1:112" x14ac:dyDescent="0.3">
      <c r="A18" s="966" t="str">
        <f>ПОДПИСИ!C2</f>
        <v>Шлёнский С.В.</v>
      </c>
      <c r="B18" s="966"/>
      <c r="C18" s="966"/>
      <c r="D18" s="966"/>
      <c r="E18" s="966"/>
      <c r="F18" s="966"/>
      <c r="G18" s="966"/>
      <c r="H18" s="966"/>
      <c r="I18" s="966"/>
      <c r="J18" s="966"/>
      <c r="K18" s="966"/>
      <c r="L18" s="966"/>
      <c r="M18" s="966"/>
      <c r="N18" s="966"/>
      <c r="O18" s="966"/>
      <c r="P18" s="966"/>
      <c r="Q18" s="966"/>
      <c r="R18" s="966"/>
      <c r="S18" s="966"/>
      <c r="T18" s="966"/>
      <c r="U18" s="966"/>
      <c r="V18" s="966"/>
      <c r="W18" s="96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6"/>
      <c r="AP18" s="966"/>
      <c r="AQ18" s="966"/>
      <c r="AR18" s="966"/>
      <c r="AS18" s="966"/>
      <c r="AT18" s="966"/>
      <c r="AU18" s="966"/>
      <c r="AV18" s="966"/>
      <c r="AW18" s="966"/>
      <c r="AX18" s="966"/>
      <c r="AY18" s="966"/>
      <c r="AZ18" s="966"/>
      <c r="BA18" s="966"/>
      <c r="BB18" s="966"/>
      <c r="BC18" s="966"/>
      <c r="BD18" s="966"/>
      <c r="BE18" s="966"/>
      <c r="BF18" s="966"/>
      <c r="BG18" s="966"/>
      <c r="BH18" s="966"/>
      <c r="BI18" s="966"/>
      <c r="BJ18" s="966"/>
      <c r="BK18" s="966"/>
      <c r="BL18" s="966"/>
      <c r="BM18" s="966"/>
      <c r="BN18" s="966"/>
      <c r="BO18" s="966"/>
      <c r="BP18" s="966"/>
      <c r="BQ18" s="966"/>
      <c r="BR18" s="966"/>
      <c r="BS18" s="966"/>
      <c r="BT18" s="966"/>
      <c r="BU18" s="966"/>
      <c r="BV18" s="966"/>
      <c r="BW18" s="966"/>
      <c r="BX18" s="966"/>
      <c r="BY18" s="966"/>
      <c r="BZ18" s="966"/>
      <c r="CA18" s="966"/>
      <c r="CB18" s="966"/>
      <c r="CC18" s="966"/>
      <c r="CD18" s="966"/>
      <c r="CE18" s="966"/>
      <c r="CF18" s="966"/>
      <c r="CG18" s="966"/>
      <c r="CH18" s="966"/>
      <c r="CI18" s="966"/>
      <c r="CJ18" s="966"/>
      <c r="CK18" s="966"/>
      <c r="CL18" s="966"/>
      <c r="CM18" s="966"/>
      <c r="CN18" s="966"/>
      <c r="CO18" s="966"/>
      <c r="CP18" s="966"/>
      <c r="CQ18" s="966"/>
      <c r="CR18" s="966"/>
      <c r="CS18" s="966"/>
      <c r="CT18" s="966"/>
      <c r="CU18" s="966"/>
      <c r="CV18" s="966"/>
      <c r="CW18" s="966"/>
      <c r="CX18" s="966"/>
      <c r="CY18" s="966"/>
      <c r="CZ18" s="966"/>
      <c r="DA18" s="966"/>
      <c r="DB18" s="966"/>
    </row>
    <row r="19" spans="1:112" ht="11.1" customHeight="1" x14ac:dyDescent="0.3">
      <c r="A19" s="857"/>
      <c r="B19" s="857"/>
      <c r="C19" s="857"/>
      <c r="D19" s="857"/>
      <c r="E19" s="857"/>
      <c r="F19" s="857"/>
      <c r="G19" s="857"/>
      <c r="H19" s="857"/>
      <c r="I19" s="857"/>
      <c r="J19" s="857"/>
      <c r="K19" s="857"/>
      <c r="L19" s="857"/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7"/>
      <c r="X19" s="857"/>
      <c r="Y19" s="857"/>
      <c r="Z19" s="857"/>
      <c r="AA19" s="857"/>
      <c r="AB19" s="857"/>
      <c r="AC19" s="857"/>
      <c r="AD19" s="857"/>
      <c r="AE19" s="857"/>
      <c r="AF19" s="857"/>
      <c r="AG19" s="857"/>
      <c r="AH19" s="857"/>
      <c r="AI19" s="857"/>
      <c r="AJ19" s="857"/>
      <c r="AK19" s="857"/>
      <c r="AL19" s="857"/>
      <c r="AM19" s="857"/>
      <c r="AN19" s="857"/>
      <c r="AO19" s="857"/>
      <c r="AP19" s="857"/>
      <c r="AQ19" s="857"/>
      <c r="AR19" s="857"/>
      <c r="AS19" s="857"/>
      <c r="AT19" s="857"/>
      <c r="AU19" s="857"/>
      <c r="AV19" s="857"/>
      <c r="AW19" s="857"/>
      <c r="AX19" s="857"/>
      <c r="AY19" s="857"/>
      <c r="AZ19" s="857"/>
      <c r="BA19" s="857"/>
      <c r="BB19" s="857"/>
      <c r="BC19" s="857"/>
      <c r="BD19" s="857"/>
      <c r="BE19" s="857"/>
      <c r="BF19" s="857"/>
      <c r="BG19" s="857"/>
      <c r="BH19" s="857"/>
      <c r="BI19" s="857"/>
      <c r="BJ19" s="857"/>
      <c r="BK19" s="857"/>
      <c r="BL19" s="857"/>
      <c r="BM19" s="857"/>
      <c r="BN19" s="857"/>
      <c r="BO19" s="857"/>
      <c r="BP19" s="857"/>
      <c r="BQ19" s="857"/>
      <c r="BR19" s="857"/>
      <c r="BS19" s="857"/>
      <c r="BT19" s="857"/>
      <c r="BU19" s="857"/>
      <c r="BV19" s="857"/>
      <c r="BW19" s="857"/>
      <c r="BX19" s="857"/>
      <c r="BY19" s="857"/>
      <c r="BZ19" s="857"/>
      <c r="CA19" s="857"/>
      <c r="CB19" s="857"/>
      <c r="CC19" s="857"/>
      <c r="CD19" s="857"/>
      <c r="CE19" s="857"/>
      <c r="CF19" s="857"/>
      <c r="CG19" s="857"/>
      <c r="CH19" s="857"/>
      <c r="CI19" s="857"/>
      <c r="CJ19" s="857"/>
      <c r="CK19" s="857"/>
      <c r="CL19" s="857"/>
      <c r="CM19" s="857"/>
      <c r="CN19" s="857"/>
      <c r="CO19" s="857"/>
      <c r="CP19" s="857"/>
      <c r="CQ19" s="857"/>
      <c r="CR19" s="857"/>
      <c r="CS19" s="857"/>
      <c r="CT19" s="857"/>
      <c r="CU19" s="857"/>
      <c r="CV19" s="857"/>
      <c r="CW19" s="857"/>
      <c r="CX19" s="857"/>
      <c r="CY19" s="857"/>
      <c r="CZ19" s="857"/>
      <c r="DA19" s="857"/>
      <c r="DB19" s="857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966" t="str">
        <f>ПОДПИСИ!B12</f>
        <v>Начальник участка ООО «Электромонтаж-110»</v>
      </c>
      <c r="BA20" s="966"/>
      <c r="BB20" s="966"/>
      <c r="BC20" s="966"/>
      <c r="BD20" s="966"/>
      <c r="BE20" s="966"/>
      <c r="BF20" s="966"/>
      <c r="BG20" s="966"/>
      <c r="BH20" s="966"/>
      <c r="BI20" s="966"/>
      <c r="BJ20" s="966"/>
      <c r="BK20" s="966"/>
      <c r="BL20" s="966"/>
      <c r="BM20" s="966"/>
      <c r="BN20" s="966"/>
      <c r="BO20" s="966"/>
      <c r="BP20" s="966"/>
      <c r="BQ20" s="966"/>
      <c r="BR20" s="966"/>
      <c r="BS20" s="966"/>
      <c r="BT20" s="966"/>
      <c r="BU20" s="966"/>
      <c r="BV20" s="966"/>
      <c r="BW20" s="966"/>
      <c r="BX20" s="966"/>
      <c r="BY20" s="966"/>
      <c r="BZ20" s="966"/>
      <c r="CA20" s="966"/>
      <c r="CB20" s="966"/>
      <c r="CC20" s="966"/>
      <c r="CD20" s="966"/>
      <c r="CE20" s="966"/>
      <c r="CF20" s="966"/>
      <c r="CG20" s="966"/>
      <c r="CH20" s="966"/>
      <c r="CI20" s="966"/>
      <c r="CJ20" s="966"/>
      <c r="CK20" s="966"/>
      <c r="CL20" s="966"/>
      <c r="CM20" s="966"/>
      <c r="CN20" s="966"/>
      <c r="CO20" s="966"/>
      <c r="CP20" s="966"/>
      <c r="CQ20" s="966"/>
      <c r="CR20" s="966"/>
      <c r="CS20" s="966"/>
      <c r="CT20" s="966"/>
      <c r="CU20" s="966"/>
      <c r="CV20" s="966"/>
      <c r="CW20" s="966"/>
      <c r="CX20" s="966"/>
      <c r="CY20" s="966"/>
      <c r="CZ20" s="966"/>
      <c r="DA20" s="966"/>
      <c r="DB20" s="966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857" t="s">
        <v>5</v>
      </c>
      <c r="BA21" s="857"/>
      <c r="BB21" s="857"/>
      <c r="BC21" s="857"/>
      <c r="BD21" s="857"/>
      <c r="BE21" s="857"/>
      <c r="BF21" s="857"/>
      <c r="BG21" s="857"/>
      <c r="BH21" s="857"/>
      <c r="BI21" s="857"/>
      <c r="BJ21" s="857"/>
      <c r="BK21" s="857"/>
      <c r="BL21" s="857"/>
      <c r="BM21" s="857"/>
      <c r="BN21" s="857"/>
      <c r="BO21" s="857"/>
      <c r="BP21" s="857"/>
      <c r="BQ21" s="857"/>
      <c r="BR21" s="857"/>
      <c r="BS21" s="857"/>
      <c r="BT21" s="857"/>
      <c r="BU21" s="857"/>
      <c r="BV21" s="857"/>
      <c r="BW21" s="857"/>
      <c r="BX21" s="857"/>
      <c r="BY21" s="857"/>
      <c r="BZ21" s="857"/>
      <c r="CA21" s="857"/>
      <c r="CB21" s="857"/>
      <c r="CC21" s="857"/>
      <c r="CD21" s="857"/>
      <c r="CE21" s="857"/>
      <c r="CF21" s="857"/>
      <c r="CG21" s="857"/>
      <c r="CH21" s="857"/>
      <c r="CI21" s="857"/>
      <c r="CJ21" s="857"/>
      <c r="CK21" s="857"/>
      <c r="CL21" s="857"/>
      <c r="CM21" s="857"/>
      <c r="CN21" s="857"/>
      <c r="CO21" s="857"/>
      <c r="CP21" s="857"/>
      <c r="CQ21" s="857"/>
      <c r="CR21" s="857"/>
      <c r="CS21" s="857"/>
      <c r="CT21" s="857"/>
      <c r="CU21" s="857"/>
      <c r="CV21" s="857"/>
      <c r="CW21" s="857"/>
      <c r="CX21" s="857"/>
      <c r="CY21" s="857"/>
      <c r="CZ21" s="857"/>
      <c r="DA21" s="857"/>
      <c r="DB21" s="857"/>
    </row>
    <row r="22" spans="1:112" x14ac:dyDescent="0.3">
      <c r="A22" s="966" t="str">
        <f>ПОДПИСИ!C12</f>
        <v>Курбатов А.В.</v>
      </c>
      <c r="B22" s="966"/>
      <c r="C22" s="966"/>
      <c r="D22" s="966"/>
      <c r="E22" s="966"/>
      <c r="F22" s="966"/>
      <c r="G22" s="966"/>
      <c r="H22" s="966"/>
      <c r="I22" s="966"/>
      <c r="J22" s="966"/>
      <c r="K22" s="966"/>
      <c r="L22" s="966"/>
      <c r="M22" s="966"/>
      <c r="N22" s="966"/>
      <c r="O22" s="966"/>
      <c r="P22" s="966"/>
      <c r="Q22" s="96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6"/>
      <c r="AP22" s="966"/>
      <c r="AQ22" s="966"/>
      <c r="AR22" s="966"/>
      <c r="AS22" s="966"/>
      <c r="AT22" s="966"/>
      <c r="AU22" s="966"/>
      <c r="AV22" s="966"/>
      <c r="AW22" s="966"/>
      <c r="AX22" s="966"/>
      <c r="AY22" s="966"/>
      <c r="AZ22" s="966"/>
      <c r="BA22" s="966"/>
      <c r="BB22" s="966"/>
      <c r="BC22" s="966"/>
      <c r="BD22" s="966"/>
      <c r="BE22" s="966"/>
      <c r="BF22" s="966"/>
      <c r="BG22" s="966"/>
      <c r="BH22" s="966"/>
      <c r="BI22" s="966"/>
      <c r="BJ22" s="966"/>
      <c r="BK22" s="966"/>
      <c r="BL22" s="966"/>
      <c r="BM22" s="966"/>
      <c r="BN22" s="966"/>
      <c r="BO22" s="966"/>
      <c r="BP22" s="966"/>
      <c r="BQ22" s="966"/>
      <c r="BR22" s="966"/>
      <c r="BS22" s="966"/>
      <c r="BT22" s="966"/>
      <c r="BU22" s="966"/>
      <c r="BV22" s="966"/>
      <c r="BW22" s="966"/>
      <c r="BX22" s="966"/>
      <c r="BY22" s="966"/>
      <c r="BZ22" s="966"/>
      <c r="CA22" s="966"/>
      <c r="CB22" s="966"/>
      <c r="CC22" s="966"/>
      <c r="CD22" s="966"/>
      <c r="CE22" s="966"/>
      <c r="CF22" s="966"/>
      <c r="CG22" s="966"/>
      <c r="CH22" s="966"/>
      <c r="CI22" s="966"/>
      <c r="CJ22" s="966"/>
      <c r="CK22" s="966"/>
      <c r="CL22" s="966"/>
      <c r="CM22" s="966"/>
      <c r="CN22" s="966"/>
      <c r="CO22" s="966"/>
      <c r="CP22" s="966"/>
      <c r="CQ22" s="966"/>
      <c r="CR22" s="966"/>
      <c r="CS22" s="966"/>
      <c r="CT22" s="966"/>
      <c r="CU22" s="966"/>
      <c r="CV22" s="966"/>
      <c r="CW22" s="966"/>
      <c r="CX22" s="966"/>
      <c r="CY22" s="966"/>
      <c r="CZ22" s="966"/>
      <c r="DA22" s="966"/>
      <c r="DB22" s="966"/>
    </row>
    <row r="23" spans="1:112" x14ac:dyDescent="0.3">
      <c r="A23" s="857"/>
      <c r="B23" s="857"/>
      <c r="C23" s="857"/>
      <c r="D23" s="857"/>
      <c r="E23" s="857"/>
      <c r="F23" s="857"/>
      <c r="G23" s="857"/>
      <c r="H23" s="857"/>
      <c r="I23" s="857"/>
      <c r="J23" s="857"/>
      <c r="K23" s="857"/>
      <c r="L23" s="857"/>
      <c r="M23" s="857"/>
      <c r="N23" s="857"/>
      <c r="O23" s="857"/>
      <c r="P23" s="857"/>
      <c r="Q23" s="857"/>
      <c r="R23" s="857"/>
      <c r="S23" s="857"/>
      <c r="T23" s="857"/>
      <c r="U23" s="857"/>
      <c r="V23" s="857"/>
      <c r="W23" s="857"/>
      <c r="X23" s="857"/>
      <c r="Y23" s="857"/>
      <c r="Z23" s="857"/>
      <c r="AA23" s="857"/>
      <c r="AB23" s="857"/>
      <c r="AC23" s="857"/>
      <c r="AD23" s="857"/>
      <c r="AE23" s="857"/>
      <c r="AF23" s="857"/>
      <c r="AG23" s="857"/>
      <c r="AH23" s="857"/>
      <c r="AI23" s="857"/>
      <c r="AJ23" s="857"/>
      <c r="AK23" s="857"/>
      <c r="AL23" s="857"/>
      <c r="AM23" s="857"/>
      <c r="AN23" s="857"/>
      <c r="AO23" s="857"/>
      <c r="AP23" s="857"/>
      <c r="AQ23" s="857"/>
      <c r="AR23" s="857"/>
      <c r="AS23" s="857"/>
      <c r="AT23" s="857"/>
      <c r="AU23" s="857"/>
      <c r="AV23" s="857"/>
      <c r="AW23" s="857"/>
      <c r="AX23" s="857"/>
      <c r="AY23" s="857"/>
      <c r="AZ23" s="857"/>
      <c r="BA23" s="857"/>
      <c r="BB23" s="857"/>
      <c r="BC23" s="857"/>
      <c r="BD23" s="857"/>
      <c r="BE23" s="857"/>
      <c r="BF23" s="857"/>
      <c r="BG23" s="857"/>
      <c r="BH23" s="857"/>
      <c r="BI23" s="857"/>
      <c r="BJ23" s="857"/>
      <c r="BK23" s="857"/>
      <c r="BL23" s="857"/>
      <c r="BM23" s="857"/>
      <c r="BN23" s="857"/>
      <c r="BO23" s="857"/>
      <c r="BP23" s="857"/>
      <c r="BQ23" s="857"/>
      <c r="BR23" s="857"/>
      <c r="BS23" s="857"/>
      <c r="BT23" s="857"/>
      <c r="BU23" s="857"/>
      <c r="BV23" s="857"/>
      <c r="BW23" s="857"/>
      <c r="BX23" s="857"/>
      <c r="BY23" s="857"/>
      <c r="BZ23" s="857"/>
      <c r="CA23" s="857"/>
      <c r="CB23" s="857"/>
      <c r="CC23" s="857"/>
      <c r="CD23" s="857"/>
      <c r="CE23" s="857"/>
      <c r="CF23" s="857"/>
      <c r="CG23" s="857"/>
      <c r="CH23" s="857"/>
      <c r="CI23" s="857"/>
      <c r="CJ23" s="857"/>
      <c r="CK23" s="857"/>
      <c r="CL23" s="857"/>
      <c r="CM23" s="857"/>
      <c r="CN23" s="857"/>
      <c r="CO23" s="857"/>
      <c r="CP23" s="857"/>
      <c r="CQ23" s="857"/>
      <c r="CR23" s="857"/>
      <c r="CS23" s="857"/>
      <c r="CT23" s="857"/>
      <c r="CU23" s="857"/>
      <c r="CV23" s="857"/>
      <c r="CW23" s="857"/>
      <c r="CX23" s="857"/>
      <c r="CY23" s="857"/>
      <c r="CZ23" s="857"/>
      <c r="DA23" s="857"/>
      <c r="DB23" s="857"/>
    </row>
    <row r="24" spans="1:112" x14ac:dyDescent="0.3">
      <c r="A24" s="846" t="s">
        <v>6</v>
      </c>
      <c r="B24" s="846"/>
      <c r="C24" s="846"/>
      <c r="D24" s="846"/>
      <c r="E24" s="846"/>
      <c r="F24" s="846"/>
      <c r="G24" s="846"/>
      <c r="H24" s="846"/>
      <c r="I24" s="846"/>
      <c r="J24" s="846"/>
      <c r="K24" s="846"/>
      <c r="L24" s="846"/>
      <c r="M24" s="846"/>
      <c r="N24" s="846"/>
      <c r="O24" s="846"/>
      <c r="P24" s="846"/>
      <c r="Q24" s="846"/>
      <c r="R24" s="846"/>
      <c r="S24" s="846"/>
      <c r="T24" s="846"/>
      <c r="U24" s="846"/>
      <c r="V24" s="846"/>
      <c r="W24" s="846"/>
      <c r="X24" s="846"/>
      <c r="Y24" s="846"/>
      <c r="Z24" s="846"/>
      <c r="AA24" s="846"/>
      <c r="AB24" s="846"/>
      <c r="AC24" s="846"/>
      <c r="AD24" s="846"/>
      <c r="AE24" s="846"/>
      <c r="AF24" s="846"/>
      <c r="AG24" s="846"/>
      <c r="AH24" s="846"/>
      <c r="AI24" s="846"/>
      <c r="AJ24" s="846"/>
      <c r="AK24" s="846"/>
      <c r="AL24" s="846"/>
      <c r="AM24" s="846"/>
      <c r="AN24" s="846"/>
      <c r="AO24" s="846"/>
      <c r="AP24" s="846"/>
      <c r="AQ24" s="846"/>
      <c r="AR24" s="846"/>
      <c r="AS24" s="846"/>
      <c r="AT24" s="846"/>
      <c r="AU24" s="846"/>
      <c r="AV24" s="846"/>
      <c r="AW24" s="846"/>
      <c r="AX24" s="846"/>
      <c r="AY24" s="846"/>
      <c r="AZ24" s="846"/>
      <c r="BA24" s="846"/>
      <c r="BB24" s="846"/>
      <c r="BC24" s="846"/>
      <c r="BD24" s="846"/>
      <c r="BE24" s="846"/>
      <c r="BF24" s="846"/>
      <c r="BG24" s="846"/>
      <c r="BH24" s="846"/>
      <c r="BI24" s="846"/>
      <c r="BJ24" s="846"/>
      <c r="BK24" s="846"/>
      <c r="BL24" s="846"/>
      <c r="BM24" s="846"/>
      <c r="BN24" s="846"/>
      <c r="BO24" s="846"/>
      <c r="BP24" s="846"/>
      <c r="BQ24" s="846"/>
      <c r="BR24" s="846"/>
      <c r="BS24" s="846"/>
      <c r="BT24" s="846"/>
      <c r="BU24" s="846"/>
      <c r="BV24" s="846"/>
      <c r="BW24" s="846"/>
      <c r="BX24" s="846"/>
      <c r="BY24" s="846"/>
      <c r="BZ24" s="846"/>
      <c r="CA24" s="846"/>
      <c r="CB24" s="846"/>
      <c r="CC24" s="846"/>
      <c r="CD24" s="846"/>
      <c r="CE24" s="846"/>
      <c r="CF24" s="846"/>
      <c r="CG24" s="846"/>
      <c r="CH24" s="846"/>
      <c r="CI24" s="846"/>
      <c r="CJ24" s="846"/>
      <c r="CK24" s="846"/>
      <c r="CL24" s="846"/>
      <c r="CM24" s="846"/>
      <c r="CN24" s="846"/>
      <c r="CO24" s="846"/>
      <c r="CP24" s="846"/>
      <c r="CQ24" s="846"/>
      <c r="CR24" s="846"/>
      <c r="CS24" s="846"/>
      <c r="CT24" s="846"/>
      <c r="CU24" s="846"/>
      <c r="CV24" s="846"/>
      <c r="CW24" s="846"/>
      <c r="CX24" s="846"/>
      <c r="CY24" s="846"/>
      <c r="CZ24" s="846"/>
      <c r="DA24" s="846"/>
      <c r="DB24" s="846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844" t="str">
        <f>ФОРМА!B4</f>
        <v>ООО «Электромонтаж-110»</v>
      </c>
      <c r="S26" s="844"/>
      <c r="T26" s="844"/>
      <c r="U26" s="844"/>
      <c r="V26" s="844"/>
      <c r="W26" s="844"/>
      <c r="X26" s="844"/>
      <c r="Y26" s="844"/>
      <c r="Z26" s="844"/>
      <c r="AA26" s="844"/>
      <c r="AB26" s="844"/>
      <c r="AC26" s="844"/>
      <c r="AD26" s="844"/>
      <c r="AE26" s="844"/>
      <c r="AF26" s="844"/>
      <c r="AG26" s="844"/>
      <c r="AH26" s="844"/>
      <c r="AI26" s="844"/>
      <c r="AJ26" s="844"/>
      <c r="AK26" s="844"/>
      <c r="AL26" s="844"/>
      <c r="AM26" s="844"/>
      <c r="AN26" s="844"/>
      <c r="AO26" s="844"/>
      <c r="AP26" s="844"/>
      <c r="AQ26" s="844"/>
      <c r="AR26" s="844"/>
      <c r="AS26" s="844"/>
      <c r="AT26" s="844"/>
      <c r="AU26" s="844"/>
      <c r="AV26" s="844"/>
      <c r="AW26" s="844"/>
      <c r="AX26" s="844"/>
      <c r="AY26" s="844"/>
      <c r="AZ26" s="844"/>
      <c r="BA26" s="844"/>
      <c r="BB26" s="844"/>
      <c r="BC26" s="844"/>
      <c r="BD26" s="844"/>
      <c r="BE26" s="844"/>
      <c r="BF26" s="844"/>
      <c r="BG26" s="844"/>
      <c r="BH26" s="844"/>
      <c r="BI26" s="844"/>
      <c r="BJ26" s="844"/>
      <c r="BK26" s="844"/>
      <c r="BL26" s="844"/>
      <c r="BM26" s="844"/>
      <c r="BN26" s="844"/>
      <c r="BO26" s="844"/>
      <c r="BP26" s="844"/>
      <c r="BQ26" s="844"/>
      <c r="BR26" s="844"/>
      <c r="BS26" s="844"/>
      <c r="BT26" s="844"/>
      <c r="BU26" s="844"/>
      <c r="BV26" s="844"/>
      <c r="BW26" s="844"/>
      <c r="BX26" s="844"/>
      <c r="BY26" s="844"/>
      <c r="BZ26" s="844"/>
      <c r="CA26" s="844"/>
      <c r="CB26" s="844"/>
      <c r="CC26" s="844"/>
      <c r="CD26" s="844"/>
      <c r="CE26" s="844"/>
      <c r="CF26" s="844"/>
      <c r="CG26" s="844"/>
      <c r="CH26" s="844"/>
      <c r="CI26" s="844"/>
      <c r="CJ26" s="844"/>
      <c r="CK26" s="844"/>
      <c r="CL26" s="844"/>
      <c r="CM26" s="844"/>
      <c r="CN26" s="844"/>
      <c r="CO26" s="844"/>
      <c r="CP26" s="844"/>
      <c r="CQ26" s="844"/>
      <c r="CR26" s="844"/>
      <c r="CS26" s="844"/>
      <c r="CT26" s="844"/>
      <c r="CU26" s="844"/>
      <c r="CV26" s="844"/>
      <c r="CW26" s="844"/>
      <c r="CX26" s="844"/>
      <c r="CY26" s="844"/>
      <c r="CZ26" s="844"/>
      <c r="DA26" s="844"/>
      <c r="DB26" s="844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857" t="s">
        <v>8</v>
      </c>
      <c r="S27" s="857"/>
      <c r="T27" s="857"/>
      <c r="U27" s="857"/>
      <c r="V27" s="857"/>
      <c r="W27" s="857"/>
      <c r="X27" s="857"/>
      <c r="Y27" s="857"/>
      <c r="Z27" s="857"/>
      <c r="AA27" s="857"/>
      <c r="AB27" s="857"/>
      <c r="AC27" s="857"/>
      <c r="AD27" s="857"/>
      <c r="AE27" s="857"/>
      <c r="AF27" s="857"/>
      <c r="AG27" s="857"/>
      <c r="AH27" s="857"/>
      <c r="AI27" s="857"/>
      <c r="AJ27" s="857"/>
      <c r="AK27" s="857"/>
      <c r="AL27" s="857"/>
      <c r="AM27" s="857"/>
      <c r="AN27" s="857"/>
      <c r="AO27" s="857"/>
      <c r="AP27" s="857"/>
      <c r="AQ27" s="857"/>
      <c r="AR27" s="857"/>
      <c r="AS27" s="857"/>
      <c r="AT27" s="857"/>
      <c r="AU27" s="857"/>
      <c r="AV27" s="857"/>
      <c r="AW27" s="857"/>
      <c r="AX27" s="857"/>
      <c r="AY27" s="857"/>
      <c r="AZ27" s="857"/>
      <c r="BA27" s="857"/>
      <c r="BB27" s="857"/>
      <c r="BC27" s="857"/>
      <c r="BD27" s="857"/>
      <c r="BE27" s="857"/>
      <c r="BF27" s="857"/>
      <c r="BG27" s="857"/>
      <c r="BH27" s="857"/>
      <c r="BI27" s="857"/>
      <c r="BJ27" s="857"/>
      <c r="BK27" s="857"/>
      <c r="BL27" s="857"/>
      <c r="BM27" s="857"/>
      <c r="BN27" s="857"/>
      <c r="BO27" s="857"/>
      <c r="BP27" s="857"/>
      <c r="BQ27" s="857"/>
      <c r="BR27" s="857"/>
      <c r="BS27" s="857"/>
      <c r="BT27" s="857"/>
      <c r="BU27" s="857"/>
      <c r="BV27" s="857"/>
      <c r="BW27" s="857"/>
      <c r="BX27" s="857"/>
      <c r="BY27" s="857"/>
      <c r="BZ27" s="857"/>
      <c r="CA27" s="857"/>
      <c r="CB27" s="857"/>
      <c r="CC27" s="857"/>
      <c r="CD27" s="857"/>
      <c r="CE27" s="857"/>
      <c r="CF27" s="857"/>
      <c r="CG27" s="857"/>
      <c r="CH27" s="857"/>
      <c r="CI27" s="857"/>
      <c r="CJ27" s="857"/>
      <c r="CK27" s="857"/>
      <c r="CL27" s="857"/>
      <c r="CM27" s="857"/>
      <c r="CN27" s="857"/>
      <c r="CO27" s="857"/>
      <c r="CP27" s="857"/>
      <c r="CQ27" s="857"/>
      <c r="CR27" s="857"/>
      <c r="CS27" s="857"/>
      <c r="CT27" s="857"/>
      <c r="CU27" s="857"/>
      <c r="CV27" s="857"/>
      <c r="CW27" s="857"/>
      <c r="CX27" s="857"/>
      <c r="CY27" s="857"/>
      <c r="CZ27" s="857"/>
      <c r="DA27" s="857"/>
      <c r="DB27" s="857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846" t="s">
        <v>98</v>
      </c>
      <c r="B30" s="846"/>
      <c r="C30" s="846"/>
      <c r="D30" s="846"/>
      <c r="E30" s="846"/>
      <c r="F30" s="846"/>
      <c r="G30" s="846"/>
      <c r="H30" s="846"/>
      <c r="I30" s="846"/>
      <c r="J30" s="846"/>
      <c r="K30" s="846"/>
      <c r="L30" s="846"/>
      <c r="M30" s="846"/>
      <c r="N30" s="846"/>
      <c r="O30" s="846"/>
      <c r="P30" s="846"/>
      <c r="Q30" s="846"/>
      <c r="R30" s="846"/>
      <c r="S30" s="846"/>
      <c r="T30" s="846"/>
      <c r="U30" s="846"/>
      <c r="V30" s="846"/>
      <c r="W30" s="846"/>
      <c r="X30" s="846"/>
      <c r="Y30" s="846"/>
      <c r="Z30" s="846"/>
      <c r="AA30" s="846"/>
      <c r="AB30" s="846"/>
      <c r="AC30" s="846"/>
      <c r="AD30" s="846"/>
      <c r="AE30" s="846"/>
      <c r="AF30" s="846"/>
      <c r="AG30" s="846"/>
      <c r="AH30" s="846"/>
      <c r="AI30" s="846"/>
      <c r="AJ30" s="846"/>
      <c r="AK30" s="846"/>
      <c r="AL30" s="846"/>
      <c r="AM30" s="846"/>
      <c r="AN30" s="846"/>
      <c r="AO30" s="846"/>
      <c r="AP30" s="846"/>
      <c r="AQ30" s="846"/>
      <c r="AR30" s="846"/>
      <c r="AS30" s="846"/>
      <c r="AT30" s="846"/>
      <c r="AU30" s="846"/>
      <c r="AV30" s="846"/>
      <c r="AW30" s="846"/>
      <c r="AX30" s="846"/>
      <c r="AY30" s="846"/>
      <c r="AZ30" s="846"/>
      <c r="BA30" s="846"/>
      <c r="BB30" s="846"/>
      <c r="BC30" s="846"/>
      <c r="BD30" s="846"/>
      <c r="BE30" s="846"/>
      <c r="BF30" s="846"/>
      <c r="BG30" s="846"/>
      <c r="BH30" s="846"/>
      <c r="BI30" s="846"/>
      <c r="BJ30" s="846"/>
      <c r="BK30" s="846"/>
      <c r="BL30" s="846"/>
      <c r="BM30" s="846"/>
      <c r="BN30" s="846"/>
      <c r="BO30" s="846"/>
      <c r="BP30" s="846"/>
      <c r="BQ30" s="846"/>
      <c r="BR30" s="846"/>
      <c r="BS30" s="846"/>
      <c r="BT30" s="846"/>
      <c r="BU30" s="846"/>
      <c r="BV30" s="846"/>
      <c r="BW30" s="846"/>
      <c r="BX30" s="846"/>
      <c r="BY30" s="846"/>
      <c r="BZ30" s="846"/>
      <c r="CA30" s="846"/>
      <c r="CB30" s="846"/>
      <c r="CC30" s="846"/>
      <c r="CD30" s="846"/>
      <c r="CE30" s="846"/>
      <c r="CF30" s="846"/>
      <c r="CG30" s="846"/>
      <c r="CH30" s="846"/>
      <c r="CI30" s="846"/>
      <c r="CJ30" s="846"/>
      <c r="CK30" s="846"/>
      <c r="CL30" s="846"/>
      <c r="CM30" s="846"/>
      <c r="CN30" s="846"/>
      <c r="CO30" s="846"/>
      <c r="CP30" s="846"/>
      <c r="CQ30" s="846"/>
      <c r="CR30" s="846"/>
      <c r="CS30" s="846"/>
      <c r="CT30" s="846"/>
      <c r="CU30" s="846"/>
      <c r="CV30" s="846"/>
      <c r="CW30" s="846"/>
      <c r="CX30" s="846"/>
      <c r="CY30" s="846"/>
      <c r="CZ30" s="846"/>
      <c r="DA30" s="846"/>
      <c r="DB30" s="846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" customHeight="1" x14ac:dyDescent="0.3">
      <c r="A32" s="963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963"/>
      <c r="C32" s="963"/>
      <c r="D32" s="963"/>
      <c r="E32" s="963"/>
      <c r="F32" s="963"/>
      <c r="G32" s="963"/>
      <c r="H32" s="963"/>
      <c r="I32" s="963"/>
      <c r="J32" s="963"/>
      <c r="K32" s="963"/>
      <c r="L32" s="963"/>
      <c r="M32" s="963"/>
      <c r="N32" s="963"/>
      <c r="O32" s="963"/>
      <c r="P32" s="963"/>
      <c r="Q32" s="963"/>
      <c r="R32" s="963"/>
      <c r="S32" s="963"/>
      <c r="T32" s="963"/>
      <c r="U32" s="963"/>
      <c r="V32" s="963"/>
      <c r="W32" s="963"/>
      <c r="X32" s="963"/>
      <c r="Y32" s="963"/>
      <c r="Z32" s="963"/>
      <c r="AA32" s="963"/>
      <c r="AB32" s="963"/>
      <c r="AC32" s="963"/>
      <c r="AD32" s="963"/>
      <c r="AE32" s="963"/>
      <c r="AF32" s="963"/>
      <c r="AG32" s="963"/>
      <c r="AH32" s="963"/>
      <c r="AI32" s="963"/>
      <c r="AJ32" s="963"/>
      <c r="AK32" s="963"/>
      <c r="AL32" s="963"/>
      <c r="AM32" s="963"/>
      <c r="AN32" s="963"/>
      <c r="AO32" s="963"/>
      <c r="AP32" s="963"/>
      <c r="AQ32" s="963"/>
      <c r="AR32" s="963"/>
      <c r="AS32" s="963"/>
      <c r="AT32" s="963"/>
      <c r="AU32" s="963"/>
      <c r="AV32" s="963"/>
      <c r="AW32" s="963"/>
      <c r="AX32" s="963"/>
      <c r="AY32" s="963"/>
      <c r="AZ32" s="963"/>
      <c r="BA32" s="963"/>
      <c r="BB32" s="963"/>
      <c r="BC32" s="963"/>
      <c r="BD32" s="963"/>
      <c r="BE32" s="963"/>
      <c r="BF32" s="963"/>
      <c r="BG32" s="963"/>
      <c r="BH32" s="963"/>
      <c r="BI32" s="963"/>
      <c r="BJ32" s="963"/>
      <c r="BK32" s="963"/>
      <c r="BL32" s="963"/>
      <c r="BM32" s="963"/>
      <c r="BN32" s="963"/>
      <c r="BO32" s="963"/>
      <c r="BP32" s="963"/>
      <c r="BQ32" s="963"/>
      <c r="BR32" s="963"/>
      <c r="BS32" s="963"/>
      <c r="BT32" s="963"/>
      <c r="BU32" s="963"/>
      <c r="BV32" s="963"/>
      <c r="BW32" s="963"/>
      <c r="BX32" s="963"/>
      <c r="BY32" s="963"/>
      <c r="BZ32" s="963"/>
      <c r="CA32" s="963"/>
      <c r="CB32" s="963"/>
      <c r="CC32" s="963"/>
      <c r="CD32" s="963"/>
      <c r="CE32" s="963"/>
      <c r="CF32" s="963"/>
      <c r="CG32" s="963"/>
      <c r="CH32" s="963"/>
      <c r="CI32" s="963"/>
      <c r="CJ32" s="963"/>
      <c r="CK32" s="963"/>
      <c r="CL32" s="963"/>
      <c r="CM32" s="963"/>
      <c r="CN32" s="963"/>
      <c r="CO32" s="963"/>
      <c r="CP32" s="963"/>
      <c r="CQ32" s="963"/>
      <c r="CR32" s="963"/>
      <c r="CS32" s="963"/>
      <c r="CT32" s="963"/>
      <c r="CU32" s="963"/>
      <c r="CV32" s="963"/>
      <c r="CW32" s="963"/>
      <c r="CX32" s="963"/>
      <c r="CY32" s="963"/>
      <c r="CZ32" s="963"/>
      <c r="DA32" s="963"/>
      <c r="DB32" s="963"/>
    </row>
    <row r="33" spans="1:112" ht="11.1" customHeight="1" x14ac:dyDescent="0.3">
      <c r="A33" s="965" t="s">
        <v>165</v>
      </c>
      <c r="B33" s="965"/>
      <c r="C33" s="965"/>
      <c r="D33" s="965"/>
      <c r="E33" s="965"/>
      <c r="F33" s="965"/>
      <c r="G33" s="965"/>
      <c r="H33" s="965"/>
      <c r="I33" s="965"/>
      <c r="J33" s="965"/>
      <c r="K33" s="965"/>
      <c r="L33" s="965"/>
      <c r="M33" s="965"/>
      <c r="N33" s="965"/>
      <c r="O33" s="965"/>
      <c r="P33" s="965"/>
      <c r="Q33" s="965"/>
      <c r="R33" s="965"/>
      <c r="S33" s="965"/>
      <c r="T33" s="965"/>
      <c r="U33" s="965"/>
      <c r="V33" s="965"/>
      <c r="W33" s="965"/>
      <c r="X33" s="965"/>
      <c r="Y33" s="965"/>
      <c r="Z33" s="965"/>
      <c r="AA33" s="965"/>
      <c r="AB33" s="965"/>
      <c r="AC33" s="965"/>
      <c r="AD33" s="965"/>
      <c r="AE33" s="965"/>
      <c r="AF33" s="965"/>
      <c r="AG33" s="965"/>
      <c r="AH33" s="965"/>
      <c r="AI33" s="965"/>
      <c r="AJ33" s="965"/>
      <c r="AK33" s="965"/>
      <c r="AL33" s="965"/>
      <c r="AM33" s="965"/>
      <c r="AN33" s="965"/>
      <c r="AO33" s="965"/>
      <c r="AP33" s="965"/>
      <c r="AQ33" s="965"/>
      <c r="AR33" s="965"/>
      <c r="AS33" s="965"/>
      <c r="AT33" s="965"/>
      <c r="AU33" s="965"/>
      <c r="AV33" s="965"/>
      <c r="AW33" s="965"/>
      <c r="AX33" s="965"/>
      <c r="AY33" s="965"/>
      <c r="AZ33" s="965"/>
      <c r="BA33" s="965"/>
      <c r="BB33" s="965"/>
      <c r="BC33" s="965"/>
      <c r="BD33" s="965"/>
      <c r="BE33" s="965"/>
      <c r="BF33" s="965"/>
      <c r="BG33" s="965"/>
      <c r="BH33" s="965"/>
      <c r="BI33" s="965"/>
      <c r="BJ33" s="965"/>
      <c r="BK33" s="965"/>
      <c r="BL33" s="965"/>
      <c r="BM33" s="965"/>
      <c r="BN33" s="965"/>
      <c r="BO33" s="965"/>
      <c r="BP33" s="965"/>
      <c r="BQ33" s="965"/>
      <c r="BR33" s="965"/>
      <c r="BS33" s="965"/>
      <c r="BT33" s="965"/>
      <c r="BU33" s="965"/>
      <c r="BV33" s="965"/>
      <c r="BW33" s="965"/>
      <c r="BX33" s="965"/>
      <c r="BY33" s="965"/>
      <c r="BZ33" s="965"/>
      <c r="CA33" s="965"/>
      <c r="CB33" s="965"/>
      <c r="CC33" s="965"/>
      <c r="CD33" s="965"/>
      <c r="CE33" s="965"/>
      <c r="CF33" s="965"/>
      <c r="CG33" s="965"/>
      <c r="CH33" s="965"/>
      <c r="CI33" s="965"/>
      <c r="CJ33" s="965"/>
      <c r="CK33" s="965"/>
      <c r="CL33" s="965"/>
      <c r="CM33" s="965"/>
      <c r="CN33" s="965"/>
      <c r="CO33" s="965"/>
      <c r="CP33" s="965"/>
      <c r="CQ33" s="965"/>
      <c r="CR33" s="965"/>
      <c r="CS33" s="965"/>
      <c r="CT33" s="965"/>
      <c r="CU33" s="965"/>
      <c r="CV33" s="965"/>
      <c r="CW33" s="965"/>
      <c r="CX33" s="965"/>
      <c r="CY33" s="965"/>
      <c r="CZ33" s="965"/>
      <c r="DA33" s="965"/>
      <c r="DB33" s="965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 x14ac:dyDescent="0.3">
      <c r="A35" s="19" t="s">
        <v>97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964" t="str">
        <f>IF(ФОРМА!B9=0," ",CONCATENATE(ФОРМА!B8,", шифр ",ФОРМА!B9))</f>
        <v>ООО «Строительные энергетические технологии», шифр СЭС-23-32939-ЭС-ИЛО</v>
      </c>
      <c r="B37" s="964"/>
      <c r="C37" s="964"/>
      <c r="D37" s="964"/>
      <c r="E37" s="964"/>
      <c r="F37" s="964"/>
      <c r="G37" s="964"/>
      <c r="H37" s="964"/>
      <c r="I37" s="964"/>
      <c r="J37" s="964"/>
      <c r="K37" s="964"/>
      <c r="L37" s="964"/>
      <c r="M37" s="964"/>
      <c r="N37" s="964"/>
      <c r="O37" s="964"/>
      <c r="P37" s="964"/>
      <c r="Q37" s="964"/>
      <c r="R37" s="964"/>
      <c r="S37" s="964"/>
      <c r="T37" s="964"/>
      <c r="U37" s="964"/>
      <c r="V37" s="964"/>
      <c r="W37" s="964"/>
      <c r="X37" s="964"/>
      <c r="Y37" s="964"/>
      <c r="Z37" s="964"/>
      <c r="AA37" s="964"/>
      <c r="AB37" s="964"/>
      <c r="AC37" s="964"/>
      <c r="AD37" s="964"/>
      <c r="AE37" s="964"/>
      <c r="AF37" s="964"/>
      <c r="AG37" s="964"/>
      <c r="AH37" s="964"/>
      <c r="AI37" s="964"/>
      <c r="AJ37" s="964"/>
      <c r="AK37" s="964"/>
      <c r="AL37" s="964"/>
      <c r="AM37" s="964"/>
      <c r="AN37" s="964"/>
      <c r="AO37" s="964"/>
      <c r="AP37" s="964"/>
      <c r="AQ37" s="964"/>
      <c r="AR37" s="964"/>
      <c r="AS37" s="964"/>
      <c r="AT37" s="964"/>
      <c r="AU37" s="964"/>
      <c r="AV37" s="964"/>
      <c r="AW37" s="964"/>
      <c r="AX37" s="964"/>
      <c r="AY37" s="964"/>
      <c r="AZ37" s="964"/>
      <c r="BA37" s="964"/>
      <c r="BB37" s="964"/>
      <c r="BC37" s="964"/>
      <c r="BD37" s="964"/>
      <c r="BE37" s="964"/>
      <c r="BF37" s="964"/>
      <c r="BG37" s="964"/>
      <c r="BH37" s="964"/>
      <c r="BI37" s="964"/>
      <c r="BJ37" s="964"/>
      <c r="BK37" s="964"/>
      <c r="BL37" s="964"/>
      <c r="BM37" s="964"/>
      <c r="BN37" s="964"/>
      <c r="BO37" s="964"/>
      <c r="BP37" s="964"/>
      <c r="BQ37" s="964"/>
      <c r="BR37" s="964"/>
      <c r="BS37" s="964"/>
      <c r="BT37" s="964"/>
      <c r="BU37" s="964"/>
      <c r="BV37" s="964"/>
      <c r="BW37" s="964"/>
      <c r="BX37" s="964"/>
      <c r="BY37" s="964"/>
      <c r="BZ37" s="964"/>
      <c r="CA37" s="964"/>
      <c r="CB37" s="964"/>
      <c r="CC37" s="964"/>
      <c r="CD37" s="964"/>
      <c r="CE37" s="964"/>
      <c r="CF37" s="964"/>
      <c r="CG37" s="964"/>
      <c r="CH37" s="964"/>
      <c r="CI37" s="964"/>
      <c r="CJ37" s="964"/>
      <c r="CK37" s="964"/>
      <c r="CL37" s="964"/>
      <c r="CM37" s="964"/>
      <c r="CN37" s="964"/>
      <c r="CO37" s="964"/>
      <c r="CP37" s="964"/>
      <c r="CQ37" s="964"/>
      <c r="CR37" s="964"/>
      <c r="CS37" s="964"/>
      <c r="CT37" s="964"/>
      <c r="CU37" s="964"/>
      <c r="CV37" s="964"/>
      <c r="CW37" s="964"/>
      <c r="CX37" s="964"/>
      <c r="CY37" s="964"/>
      <c r="CZ37" s="964"/>
      <c r="DA37" s="964"/>
      <c r="DB37" s="964"/>
    </row>
    <row r="38" spans="1:112" ht="11.1" customHeight="1" x14ac:dyDescent="0.3">
      <c r="A38" s="849" t="s">
        <v>10</v>
      </c>
      <c r="B38" s="849"/>
      <c r="C38" s="849"/>
      <c r="D38" s="849"/>
      <c r="E38" s="849"/>
      <c r="F38" s="849"/>
      <c r="G38" s="849"/>
      <c r="H38" s="849"/>
      <c r="I38" s="849"/>
      <c r="J38" s="849"/>
      <c r="K38" s="849"/>
      <c r="L38" s="849"/>
      <c r="M38" s="849"/>
      <c r="N38" s="849"/>
      <c r="O38" s="849"/>
      <c r="P38" s="849"/>
      <c r="Q38" s="849"/>
      <c r="R38" s="849"/>
      <c r="S38" s="849"/>
      <c r="T38" s="849"/>
      <c r="U38" s="849"/>
      <c r="V38" s="849"/>
      <c r="W38" s="849"/>
      <c r="X38" s="849"/>
      <c r="Y38" s="849"/>
      <c r="Z38" s="849"/>
      <c r="AA38" s="849"/>
      <c r="AB38" s="849"/>
      <c r="AC38" s="849"/>
      <c r="AD38" s="849"/>
      <c r="AE38" s="849"/>
      <c r="AF38" s="849"/>
      <c r="AG38" s="849"/>
      <c r="AH38" s="849"/>
      <c r="AI38" s="849"/>
      <c r="AJ38" s="849"/>
      <c r="AK38" s="849"/>
      <c r="AL38" s="849"/>
      <c r="AM38" s="849"/>
      <c r="AN38" s="849"/>
      <c r="AO38" s="849"/>
      <c r="AP38" s="849"/>
      <c r="AQ38" s="849"/>
      <c r="AR38" s="849"/>
      <c r="AS38" s="849"/>
      <c r="AT38" s="849"/>
      <c r="AU38" s="849"/>
      <c r="AV38" s="849"/>
      <c r="AW38" s="849"/>
      <c r="AX38" s="849"/>
      <c r="AY38" s="849"/>
      <c r="AZ38" s="849"/>
      <c r="BA38" s="849"/>
      <c r="BB38" s="849"/>
      <c r="BC38" s="849"/>
      <c r="BD38" s="849"/>
      <c r="BE38" s="849"/>
      <c r="BF38" s="849"/>
      <c r="BG38" s="849"/>
      <c r="BH38" s="849"/>
      <c r="BI38" s="849"/>
      <c r="BJ38" s="849"/>
      <c r="BK38" s="849"/>
      <c r="BL38" s="849"/>
      <c r="BM38" s="849"/>
      <c r="BN38" s="849"/>
      <c r="BO38" s="849"/>
      <c r="BP38" s="849"/>
      <c r="BQ38" s="849"/>
      <c r="BR38" s="849"/>
      <c r="BS38" s="849"/>
      <c r="BT38" s="849"/>
      <c r="BU38" s="849"/>
      <c r="BV38" s="849"/>
      <c r="BW38" s="849"/>
      <c r="BX38" s="849"/>
      <c r="BY38" s="849"/>
      <c r="BZ38" s="849"/>
      <c r="CA38" s="849"/>
      <c r="CB38" s="849"/>
      <c r="CC38" s="849"/>
      <c r="CD38" s="849"/>
      <c r="CE38" s="849"/>
      <c r="CF38" s="849"/>
      <c r="CG38" s="849"/>
      <c r="CH38" s="849"/>
      <c r="CI38" s="849"/>
      <c r="CJ38" s="849"/>
      <c r="CK38" s="849"/>
      <c r="CL38" s="849"/>
      <c r="CM38" s="849"/>
      <c r="CN38" s="849"/>
      <c r="CO38" s="849"/>
      <c r="CP38" s="849"/>
      <c r="CQ38" s="849"/>
      <c r="CR38" s="849"/>
      <c r="CS38" s="849"/>
      <c r="CT38" s="849"/>
      <c r="CU38" s="849"/>
      <c r="CV38" s="849"/>
      <c r="CW38" s="849"/>
      <c r="CX38" s="849"/>
      <c r="CY38" s="849"/>
      <c r="CZ38" s="849"/>
      <c r="DA38" s="849"/>
      <c r="DB38" s="849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x14ac:dyDescent="0.3">
      <c r="A41" s="962" t="s">
        <v>42</v>
      </c>
      <c r="B41" s="962"/>
      <c r="C41" s="962"/>
      <c r="D41" s="962"/>
      <c r="E41" s="962"/>
      <c r="F41" s="962"/>
      <c r="G41" s="962"/>
      <c r="H41" s="962"/>
      <c r="I41" s="962"/>
      <c r="J41" s="962"/>
      <c r="K41" s="962"/>
      <c r="L41" s="962"/>
      <c r="M41" s="962"/>
      <c r="N41" s="962"/>
      <c r="O41" s="962"/>
      <c r="P41" s="962"/>
      <c r="Q41" s="962"/>
      <c r="R41" s="962"/>
      <c r="S41" s="962"/>
      <c r="T41" s="962"/>
      <c r="U41" s="962"/>
      <c r="V41" s="962"/>
      <c r="W41" s="962"/>
      <c r="X41" s="962"/>
      <c r="Y41" s="962"/>
      <c r="Z41" s="962"/>
      <c r="AA41" s="962"/>
      <c r="AB41" s="962"/>
      <c r="AC41" s="962"/>
      <c r="AD41" s="962"/>
      <c r="AE41" s="962"/>
      <c r="AF41" s="962"/>
      <c r="AG41" s="962"/>
      <c r="AH41" s="962"/>
      <c r="AI41" s="962"/>
      <c r="AJ41" s="962"/>
      <c r="AK41" s="962"/>
      <c r="AL41" s="962"/>
      <c r="AM41" s="962"/>
      <c r="AN41" s="962"/>
      <c r="AO41" s="962"/>
      <c r="AP41" s="962"/>
      <c r="AQ41" s="962"/>
      <c r="AR41" s="962"/>
      <c r="AS41" s="962"/>
      <c r="AT41" s="962"/>
      <c r="AU41" s="962"/>
      <c r="AV41" s="962"/>
      <c r="AW41" s="962"/>
      <c r="AX41" s="962"/>
      <c r="AY41" s="962"/>
      <c r="AZ41" s="962"/>
      <c r="BA41" s="962"/>
      <c r="BB41" s="962"/>
      <c r="BC41" s="962"/>
      <c r="BD41" s="962"/>
      <c r="BE41" s="962"/>
      <c r="BF41" s="962"/>
      <c r="BG41" s="962"/>
      <c r="BH41" s="962"/>
      <c r="BI41" s="962"/>
      <c r="BJ41" s="962"/>
      <c r="BK41" s="962"/>
      <c r="BL41" s="962"/>
      <c r="BM41" s="962"/>
      <c r="BN41" s="962"/>
      <c r="BO41" s="962"/>
      <c r="BP41" s="962"/>
      <c r="BQ41" s="962"/>
      <c r="BR41" s="962"/>
      <c r="BS41" s="962"/>
      <c r="BT41" s="962"/>
      <c r="BU41" s="962"/>
      <c r="BV41" s="962"/>
      <c r="BW41" s="962"/>
      <c r="BX41" s="962"/>
      <c r="BY41" s="962"/>
      <c r="BZ41" s="962"/>
      <c r="CA41" s="962"/>
      <c r="CB41" s="962"/>
      <c r="CC41" s="962"/>
      <c r="CD41" s="962"/>
      <c r="CE41" s="962"/>
      <c r="CF41" s="962"/>
      <c r="CG41" s="962"/>
      <c r="CH41" s="962"/>
      <c r="CI41" s="962"/>
      <c r="CJ41" s="962"/>
      <c r="CK41" s="962"/>
      <c r="CL41" s="962"/>
      <c r="CM41" s="962"/>
      <c r="CN41" s="962"/>
      <c r="CO41" s="962"/>
      <c r="CP41" s="962"/>
      <c r="CQ41" s="962"/>
      <c r="CR41" s="962"/>
      <c r="CS41" s="962"/>
      <c r="CT41" s="962"/>
      <c r="CU41" s="962"/>
      <c r="CV41" s="962"/>
      <c r="CW41" s="962"/>
      <c r="CX41" s="962"/>
      <c r="CY41" s="962"/>
      <c r="CZ41" s="962"/>
      <c r="DA41" s="962"/>
      <c r="DB41" s="962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x14ac:dyDescent="0.3">
      <c r="A43" s="19" t="s">
        <v>440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844" t="s">
        <v>597</v>
      </c>
      <c r="BL45" s="844"/>
      <c r="BM45" s="844"/>
      <c r="BN45" s="844"/>
      <c r="BO45" s="844"/>
      <c r="BP45" s="844"/>
      <c r="BQ45" s="844"/>
      <c r="BR45" s="844"/>
      <c r="BS45" s="844"/>
      <c r="BT45" s="844"/>
      <c r="BU45" s="844"/>
      <c r="BV45" s="844"/>
      <c r="BW45" s="844"/>
      <c r="BX45" s="844"/>
      <c r="BY45" s="844"/>
      <c r="BZ45" s="844"/>
      <c r="CA45" s="844"/>
      <c r="CB45" s="844"/>
      <c r="CC45" s="844"/>
      <c r="CD45" s="844"/>
      <c r="CE45" s="844"/>
      <c r="CF45" s="844"/>
      <c r="CG45" s="844"/>
      <c r="CH45" s="844"/>
      <c r="CI45" s="844"/>
      <c r="CJ45" s="844"/>
      <c r="CK45" s="844"/>
      <c r="CL45" s="844"/>
      <c r="CM45" s="844"/>
      <c r="CN45" s="844"/>
      <c r="CO45" s="844"/>
      <c r="CP45" s="844"/>
      <c r="CQ45" s="844"/>
      <c r="CR45" s="844"/>
      <c r="CS45" s="844"/>
      <c r="CT45" s="844"/>
      <c r="CU45" s="844"/>
      <c r="CV45" s="844"/>
      <c r="CW45" s="844"/>
      <c r="CX45" s="844"/>
      <c r="CY45" s="844"/>
      <c r="CZ45" s="844"/>
      <c r="DA45" s="844"/>
      <c r="DB45" s="844"/>
      <c r="DH45" s="141"/>
    </row>
    <row r="46" spans="1:112" s="452" customFormat="1" ht="7.95" customHeight="1" x14ac:dyDescent="0.3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51"/>
      <c r="BH46" s="451"/>
      <c r="BI46" s="451"/>
      <c r="BJ46" s="451"/>
      <c r="BK46" s="973" t="s">
        <v>596</v>
      </c>
      <c r="BL46" s="973"/>
      <c r="BM46" s="973"/>
      <c r="BN46" s="973"/>
      <c r="BO46" s="973"/>
      <c r="BP46" s="973"/>
      <c r="BQ46" s="973"/>
      <c r="BR46" s="973"/>
      <c r="BS46" s="973"/>
      <c r="BT46" s="973"/>
      <c r="BU46" s="973"/>
      <c r="BV46" s="973"/>
      <c r="BW46" s="973"/>
      <c r="BX46" s="973"/>
      <c r="BY46" s="973"/>
      <c r="BZ46" s="973"/>
      <c r="CA46" s="973"/>
      <c r="CB46" s="973"/>
      <c r="CC46" s="973"/>
      <c r="CD46" s="973"/>
      <c r="CE46" s="973"/>
      <c r="CF46" s="973"/>
      <c r="CG46" s="973"/>
      <c r="CH46" s="973"/>
      <c r="CI46" s="973"/>
      <c r="CJ46" s="973"/>
      <c r="CK46" s="973"/>
      <c r="CL46" s="973"/>
      <c r="CM46" s="973"/>
      <c r="CN46" s="973"/>
      <c r="CO46" s="973"/>
      <c r="CP46" s="973"/>
      <c r="CQ46" s="973"/>
      <c r="CR46" s="973"/>
      <c r="CS46" s="973"/>
      <c r="CT46" s="973"/>
      <c r="CU46" s="973"/>
      <c r="CV46" s="973"/>
      <c r="CW46" s="973"/>
      <c r="CX46" s="973"/>
      <c r="CY46" s="973"/>
      <c r="CZ46" s="973"/>
      <c r="DA46" s="973"/>
      <c r="DB46" s="973"/>
      <c r="DH46" s="453"/>
    </row>
    <row r="47" spans="1:112" ht="15" customHeight="1" x14ac:dyDescent="0.3">
      <c r="A47" s="974" t="s">
        <v>51</v>
      </c>
      <c r="B47" s="974"/>
      <c r="C47" s="974"/>
      <c r="D47" s="974"/>
      <c r="E47" s="974"/>
      <c r="F47" s="974"/>
      <c r="G47" s="974"/>
      <c r="H47" s="974"/>
      <c r="I47" s="974"/>
      <c r="J47" s="974"/>
      <c r="K47" s="974"/>
      <c r="L47" s="974"/>
      <c r="M47" s="974"/>
      <c r="N47" s="974"/>
      <c r="O47" s="974"/>
      <c r="P47" s="974"/>
      <c r="Q47" s="974"/>
      <c r="R47" s="974"/>
      <c r="S47" s="974"/>
      <c r="T47" s="974"/>
      <c r="U47" s="974"/>
      <c r="V47" s="974"/>
      <c r="W47" s="974"/>
      <c r="X47" s="974"/>
      <c r="Y47" s="974"/>
      <c r="Z47" s="974"/>
      <c r="AA47" s="974"/>
      <c r="AB47" s="974"/>
      <c r="AC47" s="974"/>
      <c r="AD47" s="974"/>
      <c r="AE47" s="974"/>
      <c r="AF47" s="974"/>
      <c r="AG47" s="974"/>
      <c r="AH47" s="974"/>
      <c r="AI47" s="974"/>
      <c r="AJ47" s="974"/>
      <c r="AK47" s="974"/>
      <c r="AL47" s="974"/>
      <c r="AM47" s="974"/>
      <c r="AN47" s="974"/>
      <c r="AO47" s="974"/>
      <c r="AP47" s="974"/>
      <c r="AQ47" s="974"/>
      <c r="AR47" s="974"/>
      <c r="AS47" s="974"/>
      <c r="AT47" s="974"/>
      <c r="AU47" s="974"/>
      <c r="AV47" s="974"/>
      <c r="AW47" s="974"/>
      <c r="AX47" s="974"/>
      <c r="AY47" s="974"/>
      <c r="AZ47" s="974"/>
      <c r="BA47" s="974"/>
      <c r="BB47" s="974"/>
      <c r="BC47" s="974"/>
      <c r="BD47" s="974"/>
      <c r="BE47" s="974"/>
      <c r="BF47" s="974"/>
      <c r="BG47" s="974"/>
      <c r="BH47" s="974"/>
      <c r="BI47" s="974"/>
      <c r="BJ47" s="974"/>
      <c r="BK47" s="974"/>
      <c r="BL47" s="974"/>
      <c r="BM47" s="974"/>
      <c r="BN47" s="974"/>
      <c r="BO47" s="974"/>
      <c r="BP47" s="974"/>
      <c r="BQ47" s="974"/>
      <c r="BR47" s="974"/>
      <c r="BS47" s="974"/>
      <c r="BT47" s="974"/>
      <c r="BU47" s="974"/>
      <c r="BV47" s="974"/>
      <c r="BW47" s="974"/>
      <c r="BX47" s="974"/>
      <c r="BY47" s="974"/>
      <c r="BZ47" s="974"/>
      <c r="CA47" s="974"/>
      <c r="CB47" s="974"/>
      <c r="CC47" s="974"/>
      <c r="CD47" s="974"/>
      <c r="CE47" s="974"/>
      <c r="CF47" s="974"/>
      <c r="CG47" s="974"/>
      <c r="CH47" s="974"/>
      <c r="CI47" s="974"/>
      <c r="CJ47" s="974"/>
      <c r="CK47" s="974"/>
      <c r="CL47" s="974"/>
      <c r="CM47" s="974"/>
      <c r="CN47" s="974"/>
      <c r="CO47" s="974"/>
      <c r="CP47" s="974"/>
      <c r="CQ47" s="974"/>
      <c r="CR47" s="974"/>
      <c r="CS47" s="974"/>
      <c r="CT47" s="974"/>
      <c r="CU47" s="974"/>
      <c r="CV47" s="974"/>
      <c r="CW47" s="974"/>
      <c r="CX47" s="974"/>
      <c r="CY47" s="974"/>
      <c r="CZ47" s="974"/>
      <c r="DA47" s="974"/>
      <c r="DB47" s="974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 x14ac:dyDescent="0.3">
      <c r="A57" s="19" t="s">
        <v>441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 x14ac:dyDescent="0.3">
      <c r="A61" s="846" t="s">
        <v>43</v>
      </c>
      <c r="B61" s="846"/>
      <c r="C61" s="846"/>
      <c r="D61" s="846"/>
      <c r="E61" s="846"/>
      <c r="F61" s="846"/>
      <c r="G61" s="846"/>
      <c r="H61" s="846"/>
      <c r="I61" s="846"/>
      <c r="J61" s="846"/>
      <c r="K61" s="846"/>
      <c r="L61" s="846"/>
      <c r="M61" s="846"/>
      <c r="N61" s="846"/>
      <c r="O61" s="846"/>
      <c r="P61" s="846"/>
      <c r="Q61" s="846"/>
      <c r="R61" s="846"/>
      <c r="S61" s="846"/>
      <c r="T61" s="846"/>
      <c r="U61" s="846"/>
      <c r="V61" s="846"/>
      <c r="W61" s="846"/>
      <c r="X61" s="846"/>
      <c r="Y61" s="846"/>
      <c r="Z61" s="846"/>
      <c r="AA61" s="846"/>
      <c r="AB61" s="846"/>
      <c r="AC61" s="846"/>
      <c r="AD61" s="846"/>
      <c r="AE61" s="846"/>
      <c r="AF61" s="846"/>
      <c r="AG61" s="846"/>
      <c r="AH61" s="846"/>
      <c r="AI61" s="846"/>
      <c r="AJ61" s="846"/>
      <c r="AK61" s="846"/>
      <c r="AL61" s="846"/>
      <c r="AM61" s="846"/>
      <c r="AN61" s="846"/>
      <c r="AO61" s="846"/>
      <c r="AP61" s="846"/>
      <c r="AQ61" s="846"/>
      <c r="AR61" s="846"/>
      <c r="AS61" s="846"/>
      <c r="AT61" s="846"/>
      <c r="AU61" s="846"/>
      <c r="AV61" s="846"/>
      <c r="AW61" s="846"/>
      <c r="AX61" s="846"/>
      <c r="AY61" s="846"/>
      <c r="AZ61" s="846"/>
      <c r="BA61" s="846"/>
      <c r="BB61" s="846"/>
      <c r="BC61" s="846"/>
      <c r="BD61" s="846"/>
      <c r="BE61" s="846"/>
      <c r="BF61" s="846"/>
      <c r="BG61" s="846"/>
      <c r="BH61" s="846"/>
      <c r="BI61" s="846"/>
      <c r="BJ61" s="846"/>
      <c r="BK61" s="846"/>
      <c r="BL61" s="846"/>
      <c r="BM61" s="846"/>
      <c r="BN61" s="846"/>
      <c r="BO61" s="846"/>
      <c r="BP61" s="846"/>
      <c r="BQ61" s="846"/>
      <c r="BR61" s="846"/>
      <c r="BS61" s="846"/>
      <c r="BT61" s="846"/>
      <c r="BU61" s="846"/>
      <c r="BV61" s="846"/>
      <c r="BW61" s="846"/>
      <c r="BX61" s="846"/>
      <c r="BY61" s="846"/>
      <c r="BZ61" s="846"/>
      <c r="CA61" s="846"/>
      <c r="CB61" s="846"/>
      <c r="CC61" s="846"/>
      <c r="CD61" s="846"/>
      <c r="CE61" s="846"/>
      <c r="CF61" s="846"/>
      <c r="CG61" s="846"/>
      <c r="CH61" s="846"/>
      <c r="CI61" s="846"/>
      <c r="CJ61" s="846"/>
      <c r="CK61" s="846"/>
      <c r="CL61" s="846"/>
      <c r="CM61" s="846"/>
      <c r="CN61" s="846"/>
      <c r="CO61" s="846"/>
      <c r="CP61" s="846"/>
      <c r="CQ61" s="846"/>
      <c r="CR61" s="846"/>
      <c r="CS61" s="846"/>
      <c r="CT61" s="846"/>
      <c r="CU61" s="846"/>
      <c r="CV61" s="846"/>
      <c r="CW61" s="846"/>
      <c r="CX61" s="846"/>
      <c r="CY61" s="846"/>
      <c r="CZ61" s="846"/>
      <c r="DA61" s="846"/>
      <c r="DB61" s="846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 x14ac:dyDescent="0.3">
      <c r="A63" s="972" t="s">
        <v>53</v>
      </c>
      <c r="B63" s="972"/>
      <c r="C63" s="972"/>
      <c r="D63" s="972"/>
      <c r="E63" s="972"/>
      <c r="F63" s="972"/>
      <c r="G63" s="972"/>
      <c r="H63" s="972"/>
      <c r="I63" s="972"/>
      <c r="J63" s="972"/>
      <c r="K63" s="972"/>
      <c r="L63" s="972"/>
      <c r="M63" s="972"/>
      <c r="N63" s="972"/>
      <c r="O63" s="972"/>
      <c r="P63" s="972"/>
      <c r="Q63" s="972"/>
      <c r="R63" s="972"/>
      <c r="S63" s="972"/>
      <c r="T63" s="972"/>
      <c r="U63" s="972"/>
      <c r="V63" s="972"/>
      <c r="W63" s="972"/>
      <c r="X63" s="972"/>
      <c r="Y63" s="972"/>
      <c r="Z63" s="972"/>
      <c r="AA63" s="972"/>
      <c r="AB63" s="972"/>
      <c r="AC63" s="972"/>
      <c r="AD63" s="972"/>
      <c r="AE63" s="972"/>
      <c r="AF63" s="972"/>
      <c r="AG63" s="972"/>
      <c r="AH63" s="972"/>
      <c r="AI63" s="972"/>
      <c r="AJ63" s="972"/>
      <c r="AK63" s="972"/>
      <c r="AL63" s="972"/>
      <c r="AM63" s="972"/>
      <c r="AN63" s="972"/>
      <c r="AO63" s="972"/>
      <c r="AP63" s="972"/>
      <c r="AQ63" s="972"/>
      <c r="AR63" s="972"/>
      <c r="AS63" s="972"/>
      <c r="AT63" s="972"/>
      <c r="AU63" s="972"/>
      <c r="AV63" s="972"/>
      <c r="AW63" s="972"/>
      <c r="AX63" s="972"/>
      <c r="AY63" s="972"/>
      <c r="AZ63" s="972"/>
      <c r="BA63" s="972"/>
      <c r="BB63" s="972"/>
      <c r="BC63" s="972"/>
      <c r="BD63" s="972"/>
      <c r="BE63" s="972"/>
      <c r="BF63" s="972"/>
      <c r="BG63" s="972"/>
      <c r="BH63" s="972"/>
      <c r="BI63" s="972"/>
      <c r="BJ63" s="972"/>
      <c r="BK63" s="972"/>
      <c r="BL63" s="972"/>
      <c r="BM63" s="972"/>
      <c r="BN63" s="972"/>
      <c r="BO63" s="972"/>
      <c r="BP63" s="972"/>
      <c r="BQ63" s="972"/>
      <c r="BR63" s="972"/>
      <c r="BS63" s="972"/>
      <c r="BT63" s="972"/>
      <c r="BU63" s="972"/>
      <c r="BV63" s="972"/>
      <c r="BW63" s="972"/>
      <c r="BX63" s="972"/>
      <c r="BY63" s="972"/>
      <c r="BZ63" s="972"/>
      <c r="CA63" s="972"/>
      <c r="CB63" s="972"/>
      <c r="CC63" s="972"/>
      <c r="CD63" s="972"/>
      <c r="CE63" s="972"/>
      <c r="CF63" s="972"/>
      <c r="CG63" s="972"/>
      <c r="CH63" s="972"/>
      <c r="CI63" s="972"/>
      <c r="CJ63" s="972"/>
      <c r="CK63" s="972"/>
      <c r="CL63" s="972"/>
      <c r="CM63" s="972"/>
      <c r="CN63" s="972"/>
      <c r="CO63" s="972"/>
      <c r="CP63" s="972"/>
      <c r="CQ63" s="972"/>
      <c r="CR63" s="972"/>
      <c r="CS63" s="972"/>
      <c r="CT63" s="972"/>
      <c r="CU63" s="972"/>
      <c r="CV63" s="972"/>
      <c r="CW63" s="972"/>
      <c r="CX63" s="972"/>
      <c r="CY63" s="972"/>
      <c r="CZ63" s="972"/>
      <c r="DA63" s="972"/>
      <c r="DB63" s="972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 x14ac:dyDescent="0.3">
      <c r="A65" s="968" t="s">
        <v>712</v>
      </c>
      <c r="B65" s="969"/>
      <c r="C65" s="969"/>
      <c r="D65" s="969"/>
      <c r="E65" s="969"/>
      <c r="F65" s="969"/>
      <c r="G65" s="969"/>
      <c r="H65" s="969"/>
      <c r="I65" s="969"/>
      <c r="J65" s="969"/>
      <c r="K65" s="969"/>
      <c r="L65" s="969"/>
      <c r="M65" s="969"/>
      <c r="N65" s="969"/>
      <c r="O65" s="969"/>
      <c r="P65" s="969"/>
      <c r="Q65" s="969"/>
      <c r="R65" s="969"/>
      <c r="S65" s="969"/>
      <c r="T65" s="969"/>
      <c r="U65" s="969"/>
      <c r="V65" s="969"/>
      <c r="W65" s="969"/>
      <c r="X65" s="969"/>
      <c r="Y65" s="969"/>
      <c r="Z65" s="969"/>
      <c r="AA65" s="969"/>
      <c r="AB65" s="969"/>
      <c r="AC65" s="969"/>
      <c r="AD65" s="969"/>
      <c r="AE65" s="96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847"/>
      <c r="BJ65" s="847"/>
      <c r="BK65" s="847"/>
      <c r="BL65" s="847"/>
      <c r="BM65" s="847"/>
      <c r="BN65" s="847"/>
      <c r="BO65" s="847"/>
      <c r="BP65" s="847"/>
      <c r="BQ65" s="847"/>
      <c r="BR65" s="847"/>
      <c r="BS65" s="847"/>
      <c r="BT65" s="847"/>
      <c r="BU65" s="847"/>
      <c r="BV65" s="847"/>
      <c r="BW65" s="847"/>
      <c r="BX65" s="847"/>
      <c r="BY65" s="847"/>
      <c r="BZ65" s="847"/>
      <c r="CA65" s="847"/>
      <c r="CB65" s="847"/>
      <c r="CC65" s="847"/>
      <c r="CD65" s="847"/>
      <c r="CE65" s="847"/>
      <c r="CF65" s="847"/>
      <c r="CG65" s="19"/>
      <c r="CH65" s="19"/>
      <c r="CI65" s="19"/>
      <c r="CJ65" s="844" t="str">
        <f>ПОДПИСИ!E4</f>
        <v>С.В. Алексеев</v>
      </c>
      <c r="CK65" s="844"/>
      <c r="CL65" s="844"/>
      <c r="CM65" s="844"/>
      <c r="CN65" s="844"/>
      <c r="CO65" s="844"/>
      <c r="CP65" s="844"/>
      <c r="CQ65" s="844"/>
      <c r="CR65" s="844"/>
      <c r="CS65" s="844"/>
      <c r="CT65" s="844"/>
      <c r="CU65" s="844"/>
      <c r="CV65" s="844"/>
      <c r="CW65" s="844"/>
      <c r="CX65" s="844"/>
      <c r="CY65" s="844"/>
      <c r="CZ65" s="844"/>
      <c r="DA65" s="844"/>
      <c r="DB65" s="844"/>
      <c r="DH65" s="141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857" t="s">
        <v>11</v>
      </c>
      <c r="BJ66" s="857"/>
      <c r="BK66" s="857"/>
      <c r="BL66" s="857"/>
      <c r="BM66" s="857"/>
      <c r="BN66" s="857"/>
      <c r="BO66" s="857"/>
      <c r="BP66" s="857"/>
      <c r="BQ66" s="857"/>
      <c r="BR66" s="857"/>
      <c r="BS66" s="857"/>
      <c r="BT66" s="857"/>
      <c r="BU66" s="857"/>
      <c r="BV66" s="857"/>
      <c r="BW66" s="857"/>
      <c r="BX66" s="857"/>
      <c r="BY66" s="857"/>
      <c r="BZ66" s="857"/>
      <c r="CA66" s="857"/>
      <c r="CB66" s="857"/>
      <c r="CC66" s="857"/>
      <c r="CD66" s="857"/>
      <c r="CE66" s="857"/>
      <c r="CF66" s="857"/>
      <c r="CG66" s="21"/>
      <c r="CH66" s="21"/>
      <c r="CI66" s="21"/>
      <c r="CJ66" s="857" t="s">
        <v>50</v>
      </c>
      <c r="CK66" s="857"/>
      <c r="CL66" s="857"/>
      <c r="CM66" s="857"/>
      <c r="CN66" s="857"/>
      <c r="CO66" s="857"/>
      <c r="CP66" s="857"/>
      <c r="CQ66" s="857"/>
      <c r="CR66" s="857"/>
      <c r="CS66" s="857"/>
      <c r="CT66" s="857"/>
      <c r="CU66" s="857"/>
      <c r="CV66" s="857"/>
      <c r="CW66" s="857"/>
      <c r="CX66" s="857"/>
      <c r="CY66" s="857"/>
      <c r="CZ66" s="857"/>
      <c r="DA66" s="857"/>
      <c r="DB66" s="857"/>
    </row>
    <row r="67" spans="1:112" ht="31.5" customHeight="1" x14ac:dyDescent="0.3">
      <c r="A67" s="968" t="s">
        <v>721</v>
      </c>
      <c r="B67" s="969"/>
      <c r="C67" s="969"/>
      <c r="D67" s="969"/>
      <c r="E67" s="969"/>
      <c r="F67" s="969"/>
      <c r="G67" s="969"/>
      <c r="H67" s="969"/>
      <c r="I67" s="969"/>
      <c r="J67" s="969"/>
      <c r="K67" s="969"/>
      <c r="L67" s="969"/>
      <c r="M67" s="969"/>
      <c r="N67" s="969"/>
      <c r="O67" s="969"/>
      <c r="P67" s="969"/>
      <c r="Q67" s="969"/>
      <c r="R67" s="969"/>
      <c r="S67" s="969"/>
      <c r="T67" s="969"/>
      <c r="U67" s="969"/>
      <c r="V67" s="969"/>
      <c r="W67" s="969"/>
      <c r="X67" s="969"/>
      <c r="Y67" s="969"/>
      <c r="Z67" s="969"/>
      <c r="AA67" s="969"/>
      <c r="AB67" s="969"/>
      <c r="AC67" s="969"/>
      <c r="AD67" s="969"/>
      <c r="AE67" s="969"/>
      <c r="AF67" s="969"/>
      <c r="AG67" s="969"/>
      <c r="AH67" s="969"/>
      <c r="AI67" s="969"/>
      <c r="AJ67" s="969"/>
      <c r="AK67" s="969"/>
      <c r="AL67" s="969"/>
      <c r="AM67" s="969"/>
      <c r="AN67" s="969"/>
      <c r="AO67" s="969"/>
      <c r="AP67" s="969"/>
      <c r="AQ67" s="969"/>
      <c r="AR67" s="969"/>
      <c r="AS67" s="969"/>
      <c r="AT67" s="969"/>
      <c r="AU67" s="969"/>
      <c r="AV67" s="969"/>
      <c r="AW67" s="969"/>
      <c r="AX67" s="969"/>
      <c r="AY67" s="969"/>
      <c r="AZ67" s="19"/>
      <c r="BA67" s="19"/>
      <c r="BB67" s="19"/>
      <c r="BC67" s="19"/>
      <c r="BD67" s="19"/>
      <c r="BE67" s="19"/>
      <c r="BF67" s="19"/>
      <c r="BG67" s="19"/>
      <c r="BH67" s="19"/>
      <c r="BI67" s="847"/>
      <c r="BJ67" s="847"/>
      <c r="BK67" s="847"/>
      <c r="BL67" s="847"/>
      <c r="BM67" s="847"/>
      <c r="BN67" s="847"/>
      <c r="BO67" s="847"/>
      <c r="BP67" s="847"/>
      <c r="BQ67" s="847"/>
      <c r="BR67" s="847"/>
      <c r="BS67" s="847"/>
      <c r="BT67" s="847"/>
      <c r="BU67" s="847"/>
      <c r="BV67" s="847"/>
      <c r="BW67" s="847"/>
      <c r="BX67" s="847"/>
      <c r="BY67" s="847"/>
      <c r="BZ67" s="847"/>
      <c r="CA67" s="847"/>
      <c r="CB67" s="847"/>
      <c r="CC67" s="847"/>
      <c r="CD67" s="847"/>
      <c r="CE67" s="847"/>
      <c r="CF67" s="847"/>
      <c r="CG67" s="19"/>
      <c r="CH67" s="19"/>
      <c r="CI67" s="19"/>
      <c r="CJ67" s="844" t="str">
        <f>ПОДПИСИ!E2</f>
        <v>С.В. Шлёнский</v>
      </c>
      <c r="CK67" s="844"/>
      <c r="CL67" s="844"/>
      <c r="CM67" s="844"/>
      <c r="CN67" s="844"/>
      <c r="CO67" s="844"/>
      <c r="CP67" s="844"/>
      <c r="CQ67" s="844"/>
      <c r="CR67" s="844"/>
      <c r="CS67" s="844"/>
      <c r="CT67" s="844"/>
      <c r="CU67" s="844"/>
      <c r="CV67" s="844"/>
      <c r="CW67" s="844"/>
      <c r="CX67" s="844"/>
      <c r="CY67" s="844"/>
      <c r="CZ67" s="844"/>
      <c r="DA67" s="844"/>
      <c r="DB67" s="844"/>
      <c r="DH67" s="141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857" t="s">
        <v>11</v>
      </c>
      <c r="BJ68" s="857"/>
      <c r="BK68" s="857"/>
      <c r="BL68" s="857"/>
      <c r="BM68" s="857"/>
      <c r="BN68" s="857"/>
      <c r="BO68" s="857"/>
      <c r="BP68" s="857"/>
      <c r="BQ68" s="857"/>
      <c r="BR68" s="857"/>
      <c r="BS68" s="857"/>
      <c r="BT68" s="857"/>
      <c r="BU68" s="857"/>
      <c r="BV68" s="857"/>
      <c r="BW68" s="857"/>
      <c r="BX68" s="857"/>
      <c r="BY68" s="857"/>
      <c r="BZ68" s="857"/>
      <c r="CA68" s="857"/>
      <c r="CB68" s="857"/>
      <c r="CC68" s="857"/>
      <c r="CD68" s="857"/>
      <c r="CE68" s="857"/>
      <c r="CF68" s="857"/>
      <c r="CG68" s="21"/>
      <c r="CH68" s="21"/>
      <c r="CI68" s="21"/>
      <c r="CJ68" s="857" t="s">
        <v>50</v>
      </c>
      <c r="CK68" s="857"/>
      <c r="CL68" s="857"/>
      <c r="CM68" s="857"/>
      <c r="CN68" s="857"/>
      <c r="CO68" s="857"/>
      <c r="CP68" s="857"/>
      <c r="CQ68" s="857"/>
      <c r="CR68" s="857"/>
      <c r="CS68" s="857"/>
      <c r="CT68" s="857"/>
      <c r="CU68" s="857"/>
      <c r="CV68" s="857"/>
      <c r="CW68" s="857"/>
      <c r="CX68" s="857"/>
      <c r="CY68" s="857"/>
      <c r="CZ68" s="857"/>
      <c r="DA68" s="857"/>
      <c r="DB68" s="857"/>
      <c r="DH68" s="141"/>
    </row>
    <row r="69" spans="1:112" ht="33.75" customHeight="1" x14ac:dyDescent="0.3">
      <c r="A69" s="968" t="s">
        <v>720</v>
      </c>
      <c r="B69" s="969"/>
      <c r="C69" s="969"/>
      <c r="D69" s="969"/>
      <c r="E69" s="969"/>
      <c r="F69" s="969"/>
      <c r="G69" s="969"/>
      <c r="H69" s="969"/>
      <c r="I69" s="969"/>
      <c r="J69" s="969"/>
      <c r="K69" s="969"/>
      <c r="L69" s="969"/>
      <c r="M69" s="969"/>
      <c r="N69" s="969"/>
      <c r="O69" s="969"/>
      <c r="P69" s="969"/>
      <c r="Q69" s="969"/>
      <c r="R69" s="969"/>
      <c r="S69" s="969"/>
      <c r="T69" s="969"/>
      <c r="U69" s="969"/>
      <c r="V69" s="969"/>
      <c r="W69" s="969"/>
      <c r="X69" s="969"/>
      <c r="Y69" s="969"/>
      <c r="Z69" s="969"/>
      <c r="AA69" s="969"/>
      <c r="AB69" s="969"/>
      <c r="AC69" s="969"/>
      <c r="AD69" s="969"/>
      <c r="AE69" s="969"/>
      <c r="AF69" s="969"/>
      <c r="AG69" s="969"/>
      <c r="AH69" s="969"/>
      <c r="AI69" s="969"/>
      <c r="AJ69" s="969"/>
      <c r="AK69" s="969"/>
      <c r="AL69" s="969"/>
      <c r="AM69" s="969"/>
      <c r="AN69" s="969"/>
      <c r="AO69" s="969"/>
      <c r="AP69" s="969"/>
      <c r="AQ69" s="969"/>
      <c r="AR69" s="969"/>
      <c r="AS69" s="969"/>
      <c r="AT69" s="969"/>
      <c r="AU69" s="969"/>
      <c r="AV69" s="969"/>
      <c r="AW69" s="969"/>
      <c r="AX69" s="969"/>
      <c r="AY69" s="969"/>
      <c r="AZ69" s="969"/>
      <c r="BA69" s="969"/>
      <c r="BB69" s="969"/>
      <c r="BC69" s="969"/>
      <c r="BD69" s="969"/>
      <c r="BE69" s="969"/>
      <c r="BF69" s="19"/>
      <c r="BG69" s="19"/>
      <c r="BH69" s="19"/>
      <c r="BI69" s="847"/>
      <c r="BJ69" s="847"/>
      <c r="BK69" s="847"/>
      <c r="BL69" s="847"/>
      <c r="BM69" s="847"/>
      <c r="BN69" s="847"/>
      <c r="BO69" s="847"/>
      <c r="BP69" s="847"/>
      <c r="BQ69" s="847"/>
      <c r="BR69" s="847"/>
      <c r="BS69" s="847"/>
      <c r="BT69" s="847"/>
      <c r="BU69" s="847"/>
      <c r="BV69" s="847"/>
      <c r="BW69" s="847"/>
      <c r="BX69" s="847"/>
      <c r="BY69" s="847"/>
      <c r="BZ69" s="847"/>
      <c r="CA69" s="847"/>
      <c r="CB69" s="847"/>
      <c r="CC69" s="847"/>
      <c r="CD69" s="847"/>
      <c r="CE69" s="847"/>
      <c r="CF69" s="847"/>
      <c r="CG69" s="23"/>
      <c r="CH69" s="23"/>
      <c r="CI69" s="23"/>
      <c r="CJ69" s="844" t="str">
        <f>IF(ПОДПИСИ!E12=0," ",ПОДПИСИ!E12)</f>
        <v>А.В. Курбатов</v>
      </c>
      <c r="CK69" s="844"/>
      <c r="CL69" s="844"/>
      <c r="CM69" s="844"/>
      <c r="CN69" s="844"/>
      <c r="CO69" s="844"/>
      <c r="CP69" s="844"/>
      <c r="CQ69" s="844"/>
      <c r="CR69" s="844"/>
      <c r="CS69" s="844"/>
      <c r="CT69" s="844"/>
      <c r="CU69" s="844"/>
      <c r="CV69" s="844"/>
      <c r="CW69" s="844"/>
      <c r="CX69" s="844"/>
      <c r="CY69" s="844"/>
      <c r="CZ69" s="844"/>
      <c r="DA69" s="844"/>
      <c r="DB69" s="844"/>
      <c r="DH69" s="141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857" t="s">
        <v>11</v>
      </c>
      <c r="BJ70" s="857"/>
      <c r="BK70" s="857"/>
      <c r="BL70" s="857"/>
      <c r="BM70" s="857"/>
      <c r="BN70" s="857"/>
      <c r="BO70" s="857"/>
      <c r="BP70" s="857"/>
      <c r="BQ70" s="857"/>
      <c r="BR70" s="857"/>
      <c r="BS70" s="857"/>
      <c r="BT70" s="857"/>
      <c r="BU70" s="857"/>
      <c r="BV70" s="857"/>
      <c r="BW70" s="857"/>
      <c r="BX70" s="857"/>
      <c r="BY70" s="857"/>
      <c r="BZ70" s="857"/>
      <c r="CA70" s="857"/>
      <c r="CB70" s="857"/>
      <c r="CC70" s="857"/>
      <c r="CD70" s="857"/>
      <c r="CE70" s="857"/>
      <c r="CF70" s="857"/>
      <c r="CG70" s="21"/>
      <c r="CH70" s="21"/>
      <c r="CI70" s="21"/>
      <c r="CJ70" s="857" t="s">
        <v>50</v>
      </c>
      <c r="CK70" s="857"/>
      <c r="CL70" s="857"/>
      <c r="CM70" s="857"/>
      <c r="CN70" s="857"/>
      <c r="CO70" s="857"/>
      <c r="CP70" s="857"/>
      <c r="CQ70" s="857"/>
      <c r="CR70" s="857"/>
      <c r="CS70" s="857"/>
      <c r="CT70" s="857"/>
      <c r="CU70" s="857"/>
      <c r="CV70" s="857"/>
      <c r="CW70" s="857"/>
      <c r="CX70" s="857"/>
      <c r="CY70" s="857"/>
      <c r="CZ70" s="857"/>
      <c r="DA70" s="857"/>
      <c r="DB70" s="857"/>
      <c r="DH70" s="141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" customHeight="1" x14ac:dyDescent="0.3">
      <c r="A72" s="969" t="s">
        <v>66</v>
      </c>
      <c r="B72" s="969"/>
      <c r="C72" s="969"/>
      <c r="D72" s="969"/>
      <c r="E72" s="969"/>
      <c r="F72" s="969"/>
      <c r="G72" s="969"/>
      <c r="H72" s="969"/>
      <c r="I72" s="969"/>
      <c r="J72" s="969"/>
      <c r="K72" s="969"/>
      <c r="L72" s="969"/>
      <c r="M72" s="969"/>
      <c r="N72" s="969"/>
      <c r="O72" s="969"/>
      <c r="P72" s="969"/>
      <c r="Q72" s="969"/>
      <c r="R72" s="969"/>
      <c r="S72" s="969"/>
      <c r="T72" s="969"/>
      <c r="U72" s="969"/>
      <c r="V72" s="969"/>
      <c r="W72" s="969"/>
      <c r="X72" s="969"/>
      <c r="Y72" s="969"/>
      <c r="Z72" s="969"/>
      <c r="AA72" s="969"/>
      <c r="AB72" s="969"/>
      <c r="AC72" s="969"/>
      <c r="AD72" s="969"/>
      <c r="AE72" s="969"/>
      <c r="AF72" s="969"/>
      <c r="AG72" s="969"/>
      <c r="AH72" s="969"/>
      <c r="AI72" s="969"/>
      <c r="AJ72" s="969"/>
      <c r="AK72" s="969"/>
      <c r="AL72" s="969"/>
      <c r="AM72" s="969"/>
      <c r="AN72" s="969"/>
      <c r="AO72" s="969"/>
      <c r="AP72" s="969"/>
      <c r="AQ72" s="969"/>
      <c r="AR72" s="969"/>
      <c r="AS72" s="969"/>
      <c r="AT72" s="96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969" t="s">
        <v>17</v>
      </c>
      <c r="BJ72" s="969"/>
      <c r="BK72" s="969"/>
      <c r="BL72" s="969"/>
      <c r="BM72" s="969"/>
      <c r="BN72" s="969"/>
      <c r="BO72" s="969"/>
      <c r="BP72" s="969"/>
      <c r="BQ72" s="969"/>
      <c r="BR72" s="969"/>
      <c r="BS72" s="969"/>
      <c r="BT72" s="969"/>
      <c r="BU72" s="969"/>
      <c r="BV72" s="969"/>
      <c r="BW72" s="969"/>
      <c r="BX72" s="969"/>
      <c r="BY72" s="969"/>
      <c r="BZ72" s="969"/>
      <c r="CA72" s="969"/>
      <c r="CB72" s="969"/>
      <c r="CC72" s="969"/>
      <c r="CD72" s="969"/>
      <c r="CE72" s="969"/>
      <c r="CF72" s="969"/>
      <c r="CG72" s="969"/>
      <c r="CH72" s="969"/>
      <c r="CI72" s="969"/>
      <c r="CJ72" s="969"/>
      <c r="CK72" s="969"/>
      <c r="CL72" s="969"/>
      <c r="CM72" s="969"/>
      <c r="CN72" s="969"/>
      <c r="CO72" s="969"/>
      <c r="CP72" s="969"/>
      <c r="CQ72" s="969"/>
      <c r="CR72" s="969"/>
      <c r="CS72" s="969"/>
      <c r="CT72" s="969"/>
      <c r="CU72" s="969"/>
      <c r="CV72" s="969"/>
      <c r="CW72" s="969"/>
      <c r="CX72" s="969"/>
      <c r="CY72" s="969"/>
      <c r="CZ72" s="969"/>
      <c r="DA72" s="969"/>
      <c r="DB72" s="969"/>
      <c r="DH72" s="141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 x14ac:dyDescent="0.3">
      <c r="A74" s="970"/>
      <c r="B74" s="970"/>
      <c r="C74" s="970"/>
      <c r="D74" s="970"/>
      <c r="E74" s="970"/>
      <c r="F74" s="970"/>
      <c r="G74" s="970"/>
      <c r="H74" s="970"/>
      <c r="I74" s="970"/>
      <c r="J74" s="970"/>
      <c r="K74" s="970"/>
      <c r="L74" s="970"/>
      <c r="M74" s="970"/>
      <c r="N74" s="970"/>
      <c r="O74" s="970"/>
      <c r="P74" s="970"/>
      <c r="Q74" s="970"/>
      <c r="R74" s="970"/>
      <c r="S74" s="970"/>
      <c r="T74" s="970"/>
      <c r="U74" s="970"/>
      <c r="V74" s="970"/>
      <c r="W74" s="970"/>
      <c r="X74" s="970"/>
      <c r="Y74" s="970"/>
      <c r="Z74" s="970"/>
      <c r="AA74" s="970"/>
      <c r="AB74" s="970"/>
      <c r="AC74" s="970"/>
      <c r="AD74" s="970"/>
      <c r="AE74" s="970"/>
      <c r="AF74" s="970"/>
      <c r="AG74" s="970"/>
      <c r="AH74" s="970"/>
      <c r="AI74" s="970"/>
      <c r="AJ74" s="970"/>
      <c r="AK74" s="970"/>
      <c r="AL74" s="970"/>
      <c r="AM74" s="970"/>
      <c r="AN74" s="970"/>
      <c r="AO74" s="970"/>
      <c r="AP74" s="970"/>
      <c r="AQ74" s="970"/>
      <c r="AR74" s="970"/>
      <c r="AS74" s="970"/>
      <c r="AT74" s="970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971"/>
      <c r="BJ74" s="971"/>
      <c r="BK74" s="971"/>
      <c r="BL74" s="971"/>
      <c r="BM74" s="971"/>
      <c r="BN74" s="971"/>
      <c r="BO74" s="971"/>
      <c r="BP74" s="971"/>
      <c r="BQ74" s="971"/>
      <c r="BR74" s="971"/>
      <c r="BS74" s="971"/>
      <c r="BT74" s="971"/>
      <c r="BU74" s="971"/>
      <c r="BV74" s="971"/>
      <c r="BW74" s="971"/>
      <c r="BX74" s="971"/>
      <c r="BY74" s="971"/>
      <c r="BZ74" s="971"/>
      <c r="CA74" s="971"/>
      <c r="CB74" s="971"/>
      <c r="CC74" s="971"/>
      <c r="CD74" s="971"/>
      <c r="CE74" s="971"/>
      <c r="CF74" s="971"/>
      <c r="CG74" s="971"/>
      <c r="CH74" s="971"/>
      <c r="CI74" s="971"/>
      <c r="CJ74" s="971"/>
      <c r="CK74" s="971"/>
      <c r="CL74" s="971"/>
      <c r="CM74" s="971"/>
      <c r="CN74" s="971"/>
      <c r="CO74" s="971"/>
      <c r="CP74" s="971"/>
      <c r="CQ74" s="971"/>
      <c r="CR74" s="971"/>
      <c r="CS74" s="971"/>
      <c r="CT74" s="971"/>
      <c r="CU74" s="971"/>
      <c r="CV74" s="971"/>
      <c r="CW74" s="971"/>
      <c r="CX74" s="971"/>
      <c r="CY74" s="971"/>
      <c r="CZ74" s="971"/>
      <c r="DA74" s="971"/>
      <c r="DB74" s="971"/>
      <c r="DH74" s="141"/>
    </row>
    <row r="75" spans="1:112" ht="12.75" customHeight="1" x14ac:dyDescent="0.3">
      <c r="A75" s="847"/>
      <c r="B75" s="847"/>
      <c r="C75" s="847"/>
      <c r="D75" s="847"/>
      <c r="E75" s="847"/>
      <c r="F75" s="847"/>
      <c r="G75" s="847"/>
      <c r="H75" s="847"/>
      <c r="I75" s="847"/>
      <c r="J75" s="847"/>
      <c r="K75" s="847"/>
      <c r="L75" s="847"/>
      <c r="M75" s="847"/>
      <c r="N75" s="847"/>
      <c r="O75" s="847"/>
      <c r="P75" s="847"/>
      <c r="Q75" s="847"/>
      <c r="R75" s="847"/>
      <c r="S75" s="847"/>
      <c r="T75" s="847"/>
      <c r="U75" s="847"/>
      <c r="V75" s="847"/>
      <c r="W75" s="19"/>
      <c r="X75" s="19"/>
      <c r="Y75" s="19"/>
      <c r="Z75" s="844" t="str">
        <f>CJ67</f>
        <v>С.В. Шлёнский</v>
      </c>
      <c r="AA75" s="844"/>
      <c r="AB75" s="844"/>
      <c r="AC75" s="844"/>
      <c r="AD75" s="844"/>
      <c r="AE75" s="844"/>
      <c r="AF75" s="844"/>
      <c r="AG75" s="844"/>
      <c r="AH75" s="844"/>
      <c r="AI75" s="844"/>
      <c r="AJ75" s="844"/>
      <c r="AK75" s="844"/>
      <c r="AL75" s="844"/>
      <c r="AM75" s="844"/>
      <c r="AN75" s="844"/>
      <c r="AO75" s="844"/>
      <c r="AP75" s="844"/>
      <c r="AQ75" s="844"/>
      <c r="AR75" s="844"/>
      <c r="AS75" s="844"/>
      <c r="AT75" s="844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847"/>
      <c r="BJ75" s="847"/>
      <c r="BK75" s="847"/>
      <c r="BL75" s="847"/>
      <c r="BM75" s="847"/>
      <c r="BN75" s="847"/>
      <c r="BO75" s="847"/>
      <c r="BP75" s="847"/>
      <c r="BQ75" s="847"/>
      <c r="BR75" s="847"/>
      <c r="BS75" s="847"/>
      <c r="BT75" s="847"/>
      <c r="BU75" s="847"/>
      <c r="BV75" s="847"/>
      <c r="BW75" s="847"/>
      <c r="BX75" s="847"/>
      <c r="BY75" s="847"/>
      <c r="BZ75" s="847"/>
      <c r="CA75" s="847"/>
      <c r="CB75" s="847"/>
      <c r="CC75" s="847"/>
      <c r="CD75" s="847"/>
      <c r="CE75" s="19"/>
      <c r="CF75" s="19"/>
      <c r="CG75" s="19"/>
      <c r="CH75" s="844" t="str">
        <f>CJ65</f>
        <v>С.В. Алексеев</v>
      </c>
      <c r="CI75" s="844"/>
      <c r="CJ75" s="844"/>
      <c r="CK75" s="844"/>
      <c r="CL75" s="844"/>
      <c r="CM75" s="844"/>
      <c r="CN75" s="844"/>
      <c r="CO75" s="844"/>
      <c r="CP75" s="844"/>
      <c r="CQ75" s="844"/>
      <c r="CR75" s="844"/>
      <c r="CS75" s="844"/>
      <c r="CT75" s="844"/>
      <c r="CU75" s="844"/>
      <c r="CV75" s="844"/>
      <c r="CW75" s="844"/>
      <c r="CX75" s="844"/>
      <c r="CY75" s="844"/>
      <c r="CZ75" s="844"/>
      <c r="DA75" s="844"/>
      <c r="DB75" s="844"/>
      <c r="DH75" s="141"/>
    </row>
    <row r="76" spans="1:112" ht="14.4" customHeight="1" x14ac:dyDescent="0.3">
      <c r="A76" s="845" t="s">
        <v>11</v>
      </c>
      <c r="B76" s="845"/>
      <c r="C76" s="845"/>
      <c r="D76" s="845"/>
      <c r="E76" s="845"/>
      <c r="F76" s="845"/>
      <c r="G76" s="845"/>
      <c r="H76" s="845"/>
      <c r="I76" s="845"/>
      <c r="J76" s="845"/>
      <c r="K76" s="845"/>
      <c r="L76" s="845"/>
      <c r="M76" s="845"/>
      <c r="N76" s="845"/>
      <c r="O76" s="845"/>
      <c r="P76" s="845"/>
      <c r="Q76" s="845"/>
      <c r="R76" s="845"/>
      <c r="S76" s="845"/>
      <c r="T76" s="845"/>
      <c r="U76" s="845"/>
      <c r="V76" s="845"/>
      <c r="W76" s="24"/>
      <c r="X76" s="24"/>
      <c r="Y76" s="24"/>
      <c r="Z76" s="857" t="s">
        <v>50</v>
      </c>
      <c r="AA76" s="857"/>
      <c r="AB76" s="857"/>
      <c r="AC76" s="857"/>
      <c r="AD76" s="857"/>
      <c r="AE76" s="857"/>
      <c r="AF76" s="857"/>
      <c r="AG76" s="857"/>
      <c r="AH76" s="857"/>
      <c r="AI76" s="857"/>
      <c r="AJ76" s="857"/>
      <c r="AK76" s="857"/>
      <c r="AL76" s="857"/>
      <c r="AM76" s="857"/>
      <c r="AN76" s="857"/>
      <c r="AO76" s="857"/>
      <c r="AP76" s="857"/>
      <c r="AQ76" s="857"/>
      <c r="AR76" s="857"/>
      <c r="AS76" s="857"/>
      <c r="AT76" s="857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845" t="s">
        <v>11</v>
      </c>
      <c r="BJ76" s="845"/>
      <c r="BK76" s="845"/>
      <c r="BL76" s="845"/>
      <c r="BM76" s="845"/>
      <c r="BN76" s="845"/>
      <c r="BO76" s="845"/>
      <c r="BP76" s="845"/>
      <c r="BQ76" s="845"/>
      <c r="BR76" s="845"/>
      <c r="BS76" s="845"/>
      <c r="BT76" s="845"/>
      <c r="BU76" s="845"/>
      <c r="BV76" s="845"/>
      <c r="BW76" s="845"/>
      <c r="BX76" s="845"/>
      <c r="BY76" s="845"/>
      <c r="BZ76" s="845"/>
      <c r="CA76" s="845"/>
      <c r="CB76" s="845"/>
      <c r="CC76" s="845"/>
      <c r="CD76" s="845"/>
      <c r="CE76" s="24"/>
      <c r="CF76" s="24"/>
      <c r="CG76" s="24"/>
      <c r="CH76" s="857" t="s">
        <v>50</v>
      </c>
      <c r="CI76" s="857"/>
      <c r="CJ76" s="857"/>
      <c r="CK76" s="857"/>
      <c r="CL76" s="857"/>
      <c r="CM76" s="857"/>
      <c r="CN76" s="857"/>
      <c r="CO76" s="857"/>
      <c r="CP76" s="857"/>
      <c r="CQ76" s="857"/>
      <c r="CR76" s="857"/>
      <c r="CS76" s="857"/>
      <c r="CT76" s="857"/>
      <c r="CU76" s="857"/>
      <c r="CV76" s="857"/>
      <c r="CW76" s="857"/>
      <c r="CX76" s="857"/>
      <c r="CY76" s="857"/>
      <c r="CZ76" s="857"/>
      <c r="DA76" s="857"/>
      <c r="DB76" s="857"/>
      <c r="DH76" s="141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845"/>
      <c r="CI77" s="845"/>
      <c r="CJ77" s="845"/>
      <c r="CK77" s="845"/>
      <c r="CL77" s="845"/>
      <c r="CM77" s="845"/>
      <c r="CN77" s="845"/>
      <c r="CO77" s="845"/>
      <c r="CP77" s="845"/>
      <c r="CQ77" s="845"/>
      <c r="CR77" s="845"/>
      <c r="CS77" s="845"/>
      <c r="CT77" s="845"/>
      <c r="CU77" s="845"/>
      <c r="CV77" s="845"/>
      <c r="CW77" s="845"/>
      <c r="CX77" s="845"/>
      <c r="CY77" s="845"/>
      <c r="CZ77" s="845"/>
      <c r="DA77" s="845"/>
      <c r="DB77" s="845"/>
      <c r="DH77" s="141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92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92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</mergeCells>
  <conditionalFormatting sqref="AT2:BB7 A2:A9 AT8:BA9 BB9">
    <cfRule type="cellIs" dxfId="104" priority="5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V24"/>
  <sheetViews>
    <sheetView view="pageBreakPreview" topLeftCell="A3" zoomScale="60" zoomScaleNormal="100" workbookViewId="0">
      <selection activeCell="K22" sqref="K22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1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852"/>
      <c r="B1" s="852"/>
      <c r="C1" s="852"/>
      <c r="D1" s="852"/>
      <c r="E1" s="852"/>
      <c r="F1" s="852"/>
      <c r="G1" s="852"/>
      <c r="H1" s="852"/>
      <c r="I1" s="852"/>
      <c r="J1" s="852"/>
      <c r="K1" s="991"/>
      <c r="L1" s="991"/>
      <c r="M1" s="207"/>
      <c r="N1"/>
      <c r="O1"/>
    </row>
    <row r="2" spans="1:22" ht="15.75" customHeight="1" outlineLevel="1" x14ac:dyDescent="0.3">
      <c r="A2" s="967"/>
      <c r="B2" s="967"/>
      <c r="C2" s="967"/>
      <c r="D2" s="23"/>
      <c r="E2" s="844" t="s">
        <v>71</v>
      </c>
      <c r="F2" s="844"/>
      <c r="G2" s="844"/>
      <c r="H2" s="844"/>
      <c r="I2" s="844"/>
      <c r="J2" s="844"/>
      <c r="K2" s="992"/>
      <c r="L2" s="992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845"/>
      <c r="B3" s="845"/>
      <c r="C3" s="845"/>
      <c r="D3" s="21"/>
      <c r="E3" s="857" t="s">
        <v>0</v>
      </c>
      <c r="F3" s="857"/>
      <c r="G3" s="857"/>
      <c r="H3" s="857"/>
      <c r="I3" s="857"/>
      <c r="J3" s="857"/>
      <c r="Q3" s="146"/>
      <c r="R3" s="21"/>
      <c r="S3" s="21"/>
      <c r="T3" s="21"/>
      <c r="U3" s="21"/>
      <c r="V3" s="21"/>
    </row>
    <row r="4" spans="1:22" outlineLevel="1" x14ac:dyDescent="0.25">
      <c r="A4" s="844" t="str">
        <f>ФОРМА!B4</f>
        <v>ООО «Электромонтаж-110»</v>
      </c>
      <c r="B4" s="844"/>
      <c r="C4" s="844"/>
      <c r="D4" s="23"/>
      <c r="E4" s="850" t="str">
        <f>ФОРМА!B2</f>
        <v>ПАО "Россети Ленэнерго"</v>
      </c>
      <c r="F4" s="850"/>
      <c r="G4" s="850"/>
      <c r="H4" s="850"/>
      <c r="I4" s="850"/>
      <c r="J4" s="850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857" t="s">
        <v>44</v>
      </c>
      <c r="B5" s="857"/>
      <c r="C5" s="857"/>
      <c r="D5" s="21"/>
      <c r="E5" s="857" t="s">
        <v>2</v>
      </c>
      <c r="F5" s="857"/>
      <c r="G5" s="857"/>
      <c r="H5" s="857"/>
      <c r="I5" s="857"/>
      <c r="J5" s="857"/>
      <c r="Q5" s="146"/>
      <c r="R5" s="21"/>
      <c r="S5" s="21"/>
      <c r="T5" s="21"/>
      <c r="U5" s="21"/>
      <c r="V5" s="21"/>
    </row>
    <row r="6" spans="1:22" ht="124.2" outlineLevel="1" x14ac:dyDescent="0.25">
      <c r="A6" s="844"/>
      <c r="B6" s="844"/>
      <c r="C6" s="844"/>
      <c r="D6" s="23"/>
      <c r="E6" s="99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990"/>
      <c r="G6" s="990"/>
      <c r="H6" s="990"/>
      <c r="I6" s="990"/>
      <c r="J6" s="990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 x14ac:dyDescent="0.25">
      <c r="A7" s="857" t="s">
        <v>45</v>
      </c>
      <c r="B7" s="857"/>
      <c r="C7" s="857"/>
      <c r="D7" s="21"/>
      <c r="E7" s="845" t="s">
        <v>38</v>
      </c>
      <c r="F7" s="845"/>
      <c r="G7" s="845"/>
      <c r="H7" s="845"/>
      <c r="I7" s="845"/>
      <c r="J7" s="845"/>
      <c r="Q7" s="146"/>
      <c r="R7" s="21"/>
      <c r="S7" s="21"/>
      <c r="T7" s="21"/>
      <c r="U7" s="21"/>
      <c r="V7" s="21"/>
    </row>
    <row r="8" spans="1:22" outlineLevel="1" x14ac:dyDescent="0.25">
      <c r="A8" s="844"/>
      <c r="B8" s="844"/>
      <c r="C8" s="844"/>
      <c r="D8" s="23"/>
      <c r="E8" s="926">
        <f>ФОРМА!B13</f>
        <v>45380</v>
      </c>
      <c r="F8" s="844"/>
      <c r="G8" s="844"/>
      <c r="H8" s="844"/>
      <c r="I8" s="844"/>
      <c r="J8" s="844"/>
      <c r="Q8" s="170"/>
      <c r="R8" s="23"/>
      <c r="S8" s="23"/>
      <c r="T8" s="23"/>
      <c r="U8" s="23"/>
      <c r="V8" s="23"/>
    </row>
    <row r="9" spans="1:22" ht="14.4" customHeight="1" outlineLevel="1" x14ac:dyDescent="0.25">
      <c r="A9" s="857" t="s">
        <v>1</v>
      </c>
      <c r="B9" s="857"/>
      <c r="C9" s="857"/>
      <c r="D9" s="21"/>
      <c r="E9" s="857" t="s">
        <v>3</v>
      </c>
      <c r="F9" s="857"/>
      <c r="G9" s="857"/>
      <c r="H9" s="857"/>
      <c r="I9" s="857"/>
      <c r="J9" s="857"/>
      <c r="Q9" s="146"/>
      <c r="R9" s="21"/>
      <c r="S9" s="21"/>
      <c r="T9" s="21"/>
      <c r="U9" s="21"/>
      <c r="V9" s="21"/>
    </row>
    <row r="10" spans="1:22" ht="41.4" customHeight="1" x14ac:dyDescent="0.25">
      <c r="A10" s="975" t="s">
        <v>1157</v>
      </c>
      <c r="B10" s="867"/>
      <c r="C10" s="867"/>
      <c r="D10" s="867"/>
      <c r="E10" s="867"/>
      <c r="F10" s="867"/>
      <c r="G10" s="867"/>
      <c r="H10" s="867"/>
      <c r="I10" s="867"/>
      <c r="J10" s="867"/>
    </row>
    <row r="11" spans="1:22" ht="41.4" customHeight="1" x14ac:dyDescent="0.25">
      <c r="A11" s="976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977"/>
      <c r="C11" s="977"/>
      <c r="D11" s="977"/>
      <c r="E11" s="977"/>
      <c r="F11" s="977"/>
      <c r="G11" s="977"/>
      <c r="H11" s="977"/>
      <c r="I11" s="977"/>
      <c r="J11" s="977"/>
    </row>
    <row r="12" spans="1:22" ht="40.5" customHeight="1" x14ac:dyDescent="0.25">
      <c r="A12" s="59" t="s">
        <v>19</v>
      </c>
      <c r="B12" s="107" t="s">
        <v>88</v>
      </c>
      <c r="C12" s="979" t="s">
        <v>36</v>
      </c>
      <c r="D12" s="980"/>
      <c r="E12" s="981"/>
      <c r="F12" s="982" t="s">
        <v>93</v>
      </c>
      <c r="G12" s="983"/>
      <c r="H12" s="984" t="s">
        <v>59</v>
      </c>
      <c r="I12" s="984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4" t="s">
        <v>627</v>
      </c>
      <c r="C13" s="987" t="s">
        <v>632</v>
      </c>
      <c r="D13" s="988"/>
      <c r="E13" s="989"/>
      <c r="F13" s="985"/>
      <c r="G13" s="986"/>
      <c r="H13" s="987" t="s">
        <v>628</v>
      </c>
      <c r="I13" s="989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629</v>
      </c>
      <c r="C14" s="913" t="s">
        <v>630</v>
      </c>
      <c r="D14" s="914"/>
      <c r="E14" s="915"/>
      <c r="F14" s="916"/>
      <c r="G14" s="918"/>
      <c r="H14" s="978" t="s">
        <v>631</v>
      </c>
      <c r="I14" s="978"/>
      <c r="J14" s="102"/>
      <c r="R14" s="167"/>
      <c r="S14" s="167"/>
      <c r="T14" s="168"/>
      <c r="U14" s="168"/>
      <c r="V14" s="163"/>
    </row>
    <row r="15" spans="1:22" ht="36.75" customHeight="1" x14ac:dyDescent="0.25">
      <c r="A15" s="993" t="s">
        <v>393</v>
      </c>
      <c r="B15" s="993"/>
      <c r="C15" s="993"/>
      <c r="D15" s="963" t="str">
        <f>ФОРМА!B7</f>
        <v xml:space="preserve">  </v>
      </c>
      <c r="E15" s="963"/>
      <c r="F15" s="963"/>
      <c r="G15" s="963"/>
      <c r="H15" s="963"/>
      <c r="I15" s="963"/>
      <c r="J15" s="963"/>
      <c r="K15" s="996" t="s">
        <v>1304</v>
      </c>
    </row>
    <row r="16" spans="1:22" ht="15.75" customHeight="1" x14ac:dyDescent="0.25">
      <c r="A16" s="995"/>
      <c r="B16" s="995"/>
      <c r="C16" s="995"/>
      <c r="D16" s="995"/>
      <c r="E16" s="995"/>
      <c r="F16" s="995"/>
      <c r="G16" s="995"/>
      <c r="H16" s="995"/>
      <c r="I16" s="995"/>
      <c r="J16" s="995"/>
      <c r="K16" s="996"/>
      <c r="O16" s="23"/>
      <c r="Q16" s="169"/>
      <c r="R16" s="23"/>
      <c r="S16" s="23"/>
    </row>
    <row r="17" spans="1:22" ht="59.4" customHeight="1" outlineLevel="1" x14ac:dyDescent="0.25">
      <c r="A17" s="846" t="s">
        <v>15</v>
      </c>
      <c r="B17" s="846"/>
      <c r="D17" s="850" t="str">
        <f>ПОДПИСИ!B5</f>
        <v>Начальник мастерского участка №1 Курортного РЭС ПАО «Россети Ленэнерго» «СЭС»</v>
      </c>
      <c r="E17" s="850"/>
      <c r="F17" s="850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852"/>
      <c r="B18" s="852"/>
      <c r="D18" s="857" t="s">
        <v>48</v>
      </c>
      <c r="E18" s="857"/>
      <c r="F18" s="857"/>
      <c r="H18" s="46" t="s">
        <v>49</v>
      </c>
      <c r="I18" s="21"/>
      <c r="J18" s="46" t="s">
        <v>50</v>
      </c>
      <c r="K18" s="550">
        <f>IF(K17=1,1,0)</f>
        <v>1</v>
      </c>
      <c r="T18" s="45"/>
      <c r="U18" s="21"/>
      <c r="V18" s="45"/>
    </row>
    <row r="19" spans="1:22" ht="59.4" customHeight="1" outlineLevel="1" x14ac:dyDescent="0.25">
      <c r="A19" s="846" t="s">
        <v>15</v>
      </c>
      <c r="B19" s="846"/>
      <c r="D19" s="850" t="str">
        <f>ПОДПИСИ!B6</f>
        <v>Начальник мастерского участка №1 Курортного РЭС ПАО «Россети Ленэнерго» «СЭС»</v>
      </c>
      <c r="E19" s="850"/>
      <c r="F19" s="850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852"/>
      <c r="B20" s="852"/>
      <c r="D20" s="857" t="s">
        <v>48</v>
      </c>
      <c r="E20" s="857"/>
      <c r="F20" s="857"/>
      <c r="H20" s="46" t="s">
        <v>49</v>
      </c>
      <c r="I20" s="21"/>
      <c r="J20" s="46" t="s">
        <v>50</v>
      </c>
      <c r="K20" s="550">
        <f>IF(K19=1,1,0)</f>
        <v>0</v>
      </c>
      <c r="T20" s="45"/>
      <c r="U20" s="21"/>
      <c r="V20" s="45"/>
    </row>
    <row r="21" spans="1:22" ht="59.25" customHeight="1" x14ac:dyDescent="0.25">
      <c r="A21" s="846" t="s">
        <v>15</v>
      </c>
      <c r="B21" s="846"/>
      <c r="D21" s="850" t="str">
        <f>ПОДПИСИ!B7</f>
        <v>Начальник мастерского участка №1 Курортного РЭС ПАО «Россети Ленэнерго» «СЭС»</v>
      </c>
      <c r="E21" s="850"/>
      <c r="F21" s="850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852"/>
      <c r="B22" s="852"/>
      <c r="D22" s="857" t="s">
        <v>48</v>
      </c>
      <c r="E22" s="857"/>
      <c r="F22" s="857"/>
      <c r="H22" s="46" t="s">
        <v>49</v>
      </c>
      <c r="I22" s="21"/>
      <c r="J22" s="46" t="s">
        <v>50</v>
      </c>
      <c r="K22" s="550">
        <f>IF(K21=1,1,0)</f>
        <v>0</v>
      </c>
      <c r="T22" s="45"/>
      <c r="U22" s="21"/>
      <c r="V22" s="45"/>
    </row>
    <row r="23" spans="1:22" ht="34.200000000000003" customHeight="1" x14ac:dyDescent="0.25">
      <c r="A23" s="994" t="s">
        <v>251</v>
      </c>
      <c r="B23" s="994"/>
      <c r="D23" s="850" t="str">
        <f>IF(ПОДПИСИ!B15=0," ",ПОДПИСИ!B15)</f>
        <v>Заместитель генерального директора по капитальному  строительству ООО «Электромонтаж-110»</v>
      </c>
      <c r="E23" s="850"/>
      <c r="F23" s="850"/>
      <c r="H23" s="54"/>
      <c r="I23" s="23"/>
      <c r="J23" s="48" t="str">
        <f>IF(ПОДПИСИ!E15=0," ",ПОДПИСИ!E15)</f>
        <v>С.В. Шлёнский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852"/>
      <c r="B24" s="852"/>
      <c r="D24" s="857" t="s">
        <v>48</v>
      </c>
      <c r="E24" s="857"/>
      <c r="F24" s="857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5" type="noConversion"/>
  <conditionalFormatting sqref="A2:A9 D2:E9 M15:P15 W15 O16:O17 H17:J17 D17:D22 I18:J18 H19:J19 O19 I20:J20 H21:J21 O21 I22:J22">
    <cfRule type="cellIs" dxfId="101" priority="5" operator="equal">
      <formula>0</formula>
    </cfRule>
  </conditionalFormatting>
  <conditionalFormatting sqref="D24">
    <cfRule type="cellIs" dxfId="100" priority="4" operator="equal">
      <formula>0</formula>
    </cfRule>
  </conditionalFormatting>
  <conditionalFormatting sqref="Q2:Q9 T17:V17 U18:V18 T19:V19 U20:V20 T21:V21 U22:V22">
    <cfRule type="cellIs" dxfId="9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/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1008">
        <f>ФОРМА!B13</f>
        <v>45380</v>
      </c>
      <c r="CD4" s="1008"/>
      <c r="CE4" s="1008"/>
      <c r="CF4" s="1008"/>
      <c r="CG4" s="1008"/>
      <c r="CH4" s="1008"/>
      <c r="CI4" s="1008"/>
      <c r="CJ4" s="1008"/>
      <c r="CK4" s="1008"/>
      <c r="CL4" s="1008"/>
      <c r="CM4" s="1008"/>
      <c r="CN4" s="1008"/>
      <c r="CO4" s="1008"/>
      <c r="CP4" s="1008"/>
      <c r="CQ4" s="1008"/>
      <c r="CR4" s="1008"/>
      <c r="CS4" s="1008"/>
      <c r="CT4" s="1008"/>
      <c r="CU4" s="1008"/>
      <c r="CV4" s="1008"/>
      <c r="CW4" s="1008"/>
      <c r="CX4" s="1008"/>
      <c r="CY4" s="1008"/>
      <c r="CZ4" s="1008"/>
      <c r="DA4" s="1008"/>
      <c r="DB4" s="1008"/>
      <c r="DH4" s="144"/>
    </row>
    <row r="5" spans="1:112" ht="13.8" outlineLevel="1" x14ac:dyDescent="0.25">
      <c r="A5" s="967"/>
      <c r="B5" s="967"/>
      <c r="C5" s="967"/>
      <c r="D5" s="967"/>
      <c r="E5" s="967"/>
      <c r="F5" s="967"/>
      <c r="G5" s="967"/>
      <c r="H5" s="967"/>
      <c r="I5" s="967"/>
      <c r="J5" s="967"/>
      <c r="K5" s="967"/>
      <c r="L5" s="967"/>
      <c r="M5" s="967"/>
      <c r="N5" s="967"/>
      <c r="O5" s="967"/>
      <c r="P5" s="967"/>
      <c r="Q5" s="967"/>
      <c r="R5" s="967"/>
      <c r="S5" s="967"/>
      <c r="T5" s="967"/>
      <c r="U5" s="967"/>
      <c r="V5" s="967"/>
      <c r="W5" s="967"/>
      <c r="X5" s="967"/>
      <c r="Y5" s="967"/>
      <c r="Z5" s="967"/>
      <c r="AA5" s="967"/>
      <c r="AB5" s="967"/>
      <c r="AC5" s="967"/>
      <c r="AD5" s="967"/>
      <c r="AE5" s="967"/>
      <c r="AF5" s="967"/>
      <c r="AG5" s="967"/>
      <c r="AH5" s="967"/>
      <c r="AI5" s="967"/>
      <c r="AJ5" s="967"/>
      <c r="AK5" s="967"/>
      <c r="AL5" s="967"/>
      <c r="AM5" s="967"/>
      <c r="AN5" s="967"/>
      <c r="AO5" s="967"/>
      <c r="AP5" s="967"/>
      <c r="AQ5" s="967"/>
      <c r="AR5" s="967"/>
      <c r="AS5" s="967"/>
      <c r="AT5" s="967"/>
      <c r="BA5" s="844" t="str">
        <f>ФОРМА!G2</f>
        <v>Санкт-Петербург</v>
      </c>
      <c r="BB5" s="844"/>
      <c r="BC5" s="844"/>
      <c r="BD5" s="844"/>
      <c r="BE5" s="844"/>
      <c r="BF5" s="844"/>
      <c r="BG5" s="844"/>
      <c r="BH5" s="844"/>
      <c r="BI5" s="844"/>
      <c r="BJ5" s="844"/>
      <c r="BK5" s="844"/>
      <c r="BL5" s="844"/>
      <c r="BM5" s="844"/>
      <c r="BN5" s="844"/>
      <c r="BO5" s="844"/>
      <c r="BP5" s="844"/>
      <c r="BQ5" s="844"/>
      <c r="BR5" s="844"/>
      <c r="BS5" s="844"/>
      <c r="BT5" s="844"/>
      <c r="BU5" s="844"/>
      <c r="BV5" s="844"/>
      <c r="BW5" s="844"/>
      <c r="BX5" s="844"/>
      <c r="BY5" s="844"/>
      <c r="BZ5" s="844"/>
      <c r="CA5" s="844"/>
      <c r="CB5" s="844"/>
      <c r="CC5" s="844"/>
      <c r="CD5" s="844"/>
      <c r="CE5" s="844"/>
      <c r="CF5" s="844"/>
      <c r="CG5" s="844"/>
      <c r="CH5" s="844"/>
      <c r="CI5" s="844"/>
      <c r="CJ5" s="844"/>
      <c r="CK5" s="844"/>
      <c r="CL5" s="844"/>
      <c r="CM5" s="844"/>
      <c r="CN5" s="844"/>
      <c r="CO5" s="844"/>
      <c r="CP5" s="844"/>
      <c r="CQ5" s="844"/>
      <c r="CR5" s="844"/>
      <c r="CS5" s="844"/>
      <c r="CT5" s="844"/>
      <c r="CU5" s="844"/>
      <c r="CV5" s="844"/>
      <c r="CW5" s="844"/>
      <c r="CX5" s="844"/>
      <c r="CY5" s="844"/>
      <c r="CZ5" s="844"/>
      <c r="DA5" s="844"/>
      <c r="DB5" s="844"/>
      <c r="DH5" s="156"/>
    </row>
    <row r="6" spans="1:112" s="50" customFormat="1" ht="15" customHeight="1" outlineLevel="1" x14ac:dyDescent="0.25">
      <c r="A6" s="845"/>
      <c r="B6" s="845"/>
      <c r="C6" s="845"/>
      <c r="D6" s="845"/>
      <c r="E6" s="845"/>
      <c r="F6" s="845"/>
      <c r="G6" s="845"/>
      <c r="H6" s="845"/>
      <c r="I6" s="845"/>
      <c r="J6" s="845"/>
      <c r="K6" s="845"/>
      <c r="L6" s="845"/>
      <c r="M6" s="845"/>
      <c r="N6" s="845"/>
      <c r="O6" s="845"/>
      <c r="P6" s="845"/>
      <c r="Q6" s="845"/>
      <c r="R6" s="845"/>
      <c r="S6" s="845"/>
      <c r="T6" s="845"/>
      <c r="U6" s="845"/>
      <c r="V6" s="845"/>
      <c r="W6" s="845"/>
      <c r="X6" s="845"/>
      <c r="Y6" s="845"/>
      <c r="Z6" s="845"/>
      <c r="AA6" s="845"/>
      <c r="AB6" s="845"/>
      <c r="AC6" s="845"/>
      <c r="AD6" s="845"/>
      <c r="AE6" s="845"/>
      <c r="AF6" s="845"/>
      <c r="AG6" s="845"/>
      <c r="AH6" s="845"/>
      <c r="AI6" s="845"/>
      <c r="AJ6" s="845"/>
      <c r="AK6" s="845"/>
      <c r="AL6" s="845"/>
      <c r="AM6" s="845"/>
      <c r="AN6" s="845"/>
      <c r="AO6" s="845"/>
      <c r="AP6" s="845"/>
      <c r="AQ6" s="845"/>
      <c r="AR6" s="845"/>
      <c r="AS6" s="845"/>
      <c r="AT6" s="845"/>
      <c r="AU6" s="21"/>
      <c r="AV6" s="21"/>
      <c r="AW6" s="21"/>
      <c r="AX6" s="21"/>
      <c r="AY6" s="21"/>
      <c r="AZ6" s="21"/>
      <c r="BA6" s="845" t="s">
        <v>0</v>
      </c>
      <c r="BB6" s="845"/>
      <c r="BC6" s="845"/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/>
    </row>
    <row r="7" spans="1:112" ht="13.8" outlineLevel="1" x14ac:dyDescent="0.25">
      <c r="A7" s="844" t="str">
        <f>ФОРМА!B4</f>
        <v>ООО «Электромонтаж-110»</v>
      </c>
      <c r="B7" s="844"/>
      <c r="C7" s="844"/>
      <c r="D7" s="844"/>
      <c r="E7" s="844"/>
      <c r="F7" s="844"/>
      <c r="G7" s="844"/>
      <c r="H7" s="844"/>
      <c r="I7" s="844"/>
      <c r="J7" s="844"/>
      <c r="K7" s="844"/>
      <c r="L7" s="844"/>
      <c r="M7" s="844"/>
      <c r="N7" s="844"/>
      <c r="O7" s="844"/>
      <c r="P7" s="844"/>
      <c r="Q7" s="844"/>
      <c r="R7" s="844"/>
      <c r="S7" s="844"/>
      <c r="T7" s="844"/>
      <c r="U7" s="844"/>
      <c r="V7" s="844"/>
      <c r="W7" s="844"/>
      <c r="X7" s="844"/>
      <c r="Y7" s="844"/>
      <c r="Z7" s="844"/>
      <c r="AA7" s="844"/>
      <c r="AB7" s="844"/>
      <c r="AC7" s="844"/>
      <c r="AD7" s="844"/>
      <c r="AE7" s="844"/>
      <c r="AF7" s="844"/>
      <c r="AG7" s="844"/>
      <c r="AH7" s="844"/>
      <c r="AI7" s="844"/>
      <c r="AJ7" s="844"/>
      <c r="AK7" s="844"/>
      <c r="AL7" s="844"/>
      <c r="AM7" s="844"/>
      <c r="AN7" s="844"/>
      <c r="AO7" s="844"/>
      <c r="AP7" s="844"/>
      <c r="AQ7" s="844"/>
      <c r="AR7" s="844"/>
      <c r="AS7" s="844"/>
      <c r="AT7" s="844"/>
      <c r="BA7" s="850" t="str">
        <f>ФОРМА!B2</f>
        <v>ПАО "Россети Ленэнерго"</v>
      </c>
      <c r="BB7" s="850"/>
      <c r="BC7" s="850"/>
      <c r="BD7" s="850"/>
      <c r="BE7" s="850"/>
      <c r="BF7" s="850"/>
      <c r="BG7" s="850"/>
      <c r="BH7" s="850"/>
      <c r="BI7" s="850"/>
      <c r="BJ7" s="850"/>
      <c r="BK7" s="850"/>
      <c r="BL7" s="850"/>
      <c r="BM7" s="850"/>
      <c r="BN7" s="850"/>
      <c r="BO7" s="850"/>
      <c r="BP7" s="850"/>
      <c r="BQ7" s="850"/>
      <c r="BR7" s="850"/>
      <c r="BS7" s="850"/>
      <c r="BT7" s="850"/>
      <c r="BU7" s="850"/>
      <c r="BV7" s="850"/>
      <c r="BW7" s="850"/>
      <c r="BX7" s="850"/>
      <c r="BY7" s="850"/>
      <c r="BZ7" s="850"/>
      <c r="CA7" s="850"/>
      <c r="CB7" s="850"/>
      <c r="CC7" s="850"/>
      <c r="CD7" s="850"/>
      <c r="CE7" s="850"/>
      <c r="CF7" s="850"/>
      <c r="CG7" s="850"/>
      <c r="CH7" s="850"/>
      <c r="CI7" s="850"/>
      <c r="CJ7" s="850"/>
      <c r="CK7" s="850"/>
      <c r="CL7" s="850"/>
      <c r="CM7" s="850"/>
      <c r="CN7" s="850"/>
      <c r="CO7" s="850"/>
      <c r="CP7" s="850"/>
      <c r="CQ7" s="850"/>
      <c r="CR7" s="850"/>
      <c r="CS7" s="850"/>
      <c r="CT7" s="850"/>
      <c r="CU7" s="850"/>
      <c r="CV7" s="850"/>
      <c r="CW7" s="850"/>
      <c r="CX7" s="850"/>
      <c r="CY7" s="850"/>
      <c r="CZ7" s="850"/>
      <c r="DA7" s="850"/>
      <c r="DB7" s="850"/>
      <c r="DH7" s="156" t="str">
        <f>BA7</f>
        <v>ПАО "Россети Ленэнерго"</v>
      </c>
    </row>
    <row r="8" spans="1:112" ht="15" customHeight="1" outlineLevel="1" x14ac:dyDescent="0.25">
      <c r="A8" s="845" t="s">
        <v>44</v>
      </c>
      <c r="B8" s="845"/>
      <c r="C8" s="845"/>
      <c r="D8" s="845"/>
      <c r="E8" s="845"/>
      <c r="F8" s="845"/>
      <c r="G8" s="845"/>
      <c r="H8" s="845"/>
      <c r="I8" s="845"/>
      <c r="J8" s="845"/>
      <c r="K8" s="845"/>
      <c r="L8" s="845"/>
      <c r="M8" s="845"/>
      <c r="N8" s="845"/>
      <c r="O8" s="845"/>
      <c r="P8" s="845"/>
      <c r="Q8" s="845"/>
      <c r="R8" s="845"/>
      <c r="S8" s="845"/>
      <c r="T8" s="845"/>
      <c r="U8" s="845"/>
      <c r="V8" s="845"/>
      <c r="W8" s="845"/>
      <c r="X8" s="845"/>
      <c r="Y8" s="845"/>
      <c r="Z8" s="845"/>
      <c r="AA8" s="845"/>
      <c r="AB8" s="845"/>
      <c r="AC8" s="845"/>
      <c r="AD8" s="845"/>
      <c r="AE8" s="845"/>
      <c r="AF8" s="845"/>
      <c r="AG8" s="845"/>
      <c r="AH8" s="845"/>
      <c r="AI8" s="845"/>
      <c r="AJ8" s="845"/>
      <c r="AK8" s="845"/>
      <c r="AL8" s="845"/>
      <c r="AM8" s="845"/>
      <c r="AN8" s="845"/>
      <c r="AO8" s="845"/>
      <c r="AP8" s="845"/>
      <c r="AQ8" s="845"/>
      <c r="AR8" s="845"/>
      <c r="AS8" s="845"/>
      <c r="AT8" s="845"/>
      <c r="AU8" s="21"/>
      <c r="AV8" s="21"/>
      <c r="AW8" s="21"/>
      <c r="AX8" s="21"/>
      <c r="AY8" s="21"/>
      <c r="AZ8" s="21"/>
      <c r="BA8" s="845" t="s">
        <v>2</v>
      </c>
      <c r="BB8" s="845"/>
      <c r="BC8" s="845"/>
      <c r="BD8" s="845"/>
      <c r="BE8" s="845"/>
      <c r="BF8" s="845"/>
      <c r="BG8" s="845"/>
      <c r="BH8" s="845"/>
      <c r="BI8" s="845"/>
      <c r="BJ8" s="845"/>
      <c r="BK8" s="845"/>
      <c r="BL8" s="845"/>
      <c r="BM8" s="845"/>
      <c r="BN8" s="845"/>
      <c r="BO8" s="845"/>
      <c r="BP8" s="845"/>
      <c r="BQ8" s="845"/>
      <c r="BR8" s="845"/>
      <c r="BS8" s="845"/>
      <c r="BT8" s="845"/>
      <c r="BU8" s="845"/>
      <c r="BV8" s="845"/>
      <c r="BW8" s="845"/>
      <c r="BX8" s="845"/>
      <c r="BY8" s="845"/>
      <c r="BZ8" s="845"/>
      <c r="CA8" s="845"/>
      <c r="CB8" s="845"/>
      <c r="CC8" s="845"/>
      <c r="CD8" s="845"/>
      <c r="CE8" s="845"/>
      <c r="CF8" s="845"/>
      <c r="CG8" s="845"/>
      <c r="CH8" s="845"/>
      <c r="CI8" s="845"/>
      <c r="CJ8" s="845"/>
      <c r="CK8" s="845"/>
      <c r="CL8" s="845"/>
      <c r="CM8" s="845"/>
      <c r="CN8" s="845"/>
      <c r="CO8" s="845"/>
      <c r="CP8" s="845"/>
      <c r="CQ8" s="845"/>
      <c r="CR8" s="845"/>
      <c r="CS8" s="845"/>
      <c r="CT8" s="845"/>
      <c r="CU8" s="845"/>
      <c r="CV8" s="845"/>
      <c r="CW8" s="845"/>
      <c r="CX8" s="845"/>
      <c r="CY8" s="845"/>
      <c r="CZ8" s="845"/>
      <c r="DA8" s="845"/>
      <c r="DB8" s="845"/>
      <c r="DH8" s="154"/>
    </row>
    <row r="9" spans="1:112" ht="124.2" outlineLevel="1" x14ac:dyDescent="0.25">
      <c r="A9" s="862"/>
      <c r="B9" s="862"/>
      <c r="C9" s="862"/>
      <c r="D9" s="862"/>
      <c r="E9" s="862"/>
      <c r="F9" s="862"/>
      <c r="G9" s="862"/>
      <c r="H9" s="862"/>
      <c r="I9" s="862"/>
      <c r="J9" s="862"/>
      <c r="K9" s="862"/>
      <c r="L9" s="862"/>
      <c r="M9" s="862"/>
      <c r="N9" s="862"/>
      <c r="O9" s="862"/>
      <c r="P9" s="862"/>
      <c r="Q9" s="862"/>
      <c r="R9" s="862"/>
      <c r="S9" s="862"/>
      <c r="T9" s="862"/>
      <c r="U9" s="862"/>
      <c r="V9" s="862"/>
      <c r="W9" s="862"/>
      <c r="X9" s="862"/>
      <c r="Y9" s="862"/>
      <c r="Z9" s="862"/>
      <c r="AA9" s="862"/>
      <c r="AB9" s="862"/>
      <c r="AC9" s="862"/>
      <c r="AD9" s="862"/>
      <c r="AE9" s="862"/>
      <c r="AF9" s="862"/>
      <c r="AG9" s="862"/>
      <c r="AH9" s="862"/>
      <c r="AI9" s="862"/>
      <c r="AJ9" s="862"/>
      <c r="AK9" s="862"/>
      <c r="AL9" s="862"/>
      <c r="AM9" s="862"/>
      <c r="AN9" s="862"/>
      <c r="AO9" s="862"/>
      <c r="AP9" s="862"/>
      <c r="AQ9" s="862"/>
      <c r="AR9" s="862"/>
      <c r="AS9" s="862"/>
      <c r="AT9" s="862"/>
      <c r="AU9" s="21"/>
      <c r="AV9" s="21"/>
      <c r="AW9" s="21"/>
      <c r="AX9" s="21"/>
      <c r="AY9" s="21"/>
      <c r="AZ9" s="21"/>
      <c r="BA9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50"/>
      <c r="BC9" s="850"/>
      <c r="BD9" s="850"/>
      <c r="BE9" s="850"/>
      <c r="BF9" s="850"/>
      <c r="BG9" s="850"/>
      <c r="BH9" s="850"/>
      <c r="BI9" s="850"/>
      <c r="BJ9" s="850"/>
      <c r="BK9" s="850"/>
      <c r="BL9" s="850"/>
      <c r="BM9" s="850"/>
      <c r="BN9" s="850"/>
      <c r="BO9" s="850"/>
      <c r="BP9" s="850"/>
      <c r="BQ9" s="850"/>
      <c r="BR9" s="850"/>
      <c r="BS9" s="850"/>
      <c r="BT9" s="850"/>
      <c r="BU9" s="850"/>
      <c r="BV9" s="850"/>
      <c r="BW9" s="850"/>
      <c r="BX9" s="850"/>
      <c r="BY9" s="850"/>
      <c r="BZ9" s="850"/>
      <c r="CA9" s="850"/>
      <c r="CB9" s="850"/>
      <c r="CC9" s="850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50"/>
      <c r="CU9" s="850"/>
      <c r="CV9" s="850"/>
      <c r="CW9" s="850"/>
      <c r="CX9" s="850"/>
      <c r="CY9" s="850"/>
      <c r="CZ9" s="850"/>
      <c r="DA9" s="850"/>
      <c r="DB9" s="850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845" t="s">
        <v>45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21"/>
      <c r="AV10" s="21"/>
      <c r="AW10" s="21"/>
      <c r="AX10" s="21"/>
      <c r="AY10" s="21"/>
      <c r="AZ10" s="21"/>
      <c r="BA10" s="845" t="s">
        <v>38</v>
      </c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ht="13.8" outlineLevel="1" x14ac:dyDescent="0.25">
      <c r="A11" s="844"/>
      <c r="B11" s="844"/>
      <c r="C11" s="844"/>
      <c r="D11" s="844"/>
      <c r="E11" s="844"/>
      <c r="F11" s="844"/>
      <c r="G11" s="844"/>
      <c r="H11" s="844"/>
      <c r="I11" s="844"/>
      <c r="J11" s="844"/>
      <c r="K11" s="844"/>
      <c r="L11" s="844"/>
      <c r="M11" s="844"/>
      <c r="N11" s="844"/>
      <c r="O11" s="844"/>
      <c r="P11" s="844"/>
      <c r="Q11" s="844"/>
      <c r="R11" s="844"/>
      <c r="S11" s="844"/>
      <c r="T11" s="844"/>
      <c r="U11" s="844"/>
      <c r="V11" s="844"/>
      <c r="W11" s="844"/>
      <c r="X11" s="844"/>
      <c r="Y11" s="844"/>
      <c r="Z11" s="844"/>
      <c r="AA11" s="844"/>
      <c r="AB11" s="844"/>
      <c r="AC11" s="844"/>
      <c r="AD11" s="844"/>
      <c r="AE11" s="844"/>
      <c r="AF11" s="844"/>
      <c r="AG11" s="844"/>
      <c r="AH11" s="844"/>
      <c r="AI11" s="844"/>
      <c r="AJ11" s="844"/>
      <c r="AK11" s="844"/>
      <c r="AL11" s="844"/>
      <c r="AM11" s="844"/>
      <c r="AN11" s="844"/>
      <c r="AO11" s="844"/>
      <c r="AP11" s="844"/>
      <c r="AQ11" s="844"/>
      <c r="AR11" s="844"/>
      <c r="AS11" s="844"/>
      <c r="AT11" s="844"/>
      <c r="BA11" s="926">
        <f>ФОРМА!B13</f>
        <v>45380</v>
      </c>
      <c r="BB11" s="926"/>
      <c r="BC11" s="926"/>
      <c r="BD11" s="926"/>
      <c r="BE11" s="926"/>
      <c r="BF11" s="926"/>
      <c r="BG11" s="926"/>
      <c r="BH11" s="926"/>
      <c r="BI11" s="926"/>
      <c r="BJ11" s="926"/>
      <c r="BK11" s="926"/>
      <c r="BL11" s="926"/>
      <c r="BM11" s="926"/>
      <c r="BN11" s="926"/>
      <c r="BO11" s="926"/>
      <c r="BP11" s="926"/>
      <c r="BQ11" s="926"/>
      <c r="BR11" s="926"/>
      <c r="BS11" s="926"/>
      <c r="BT11" s="926"/>
      <c r="BU11" s="926"/>
      <c r="BV11" s="926"/>
      <c r="BW11" s="926"/>
      <c r="BX11" s="926"/>
      <c r="BY11" s="926"/>
      <c r="BZ11" s="926"/>
      <c r="CA11" s="926"/>
      <c r="CB11" s="926"/>
      <c r="CC11" s="926"/>
      <c r="CD11" s="926"/>
      <c r="CE11" s="926"/>
      <c r="CF11" s="926"/>
      <c r="CG11" s="926"/>
      <c r="CH11" s="926"/>
      <c r="CI11" s="926"/>
      <c r="CJ11" s="926"/>
      <c r="CK11" s="926"/>
      <c r="CL11" s="926"/>
      <c r="CM11" s="926"/>
      <c r="CN11" s="926"/>
      <c r="CO11" s="926"/>
      <c r="CP11" s="926"/>
      <c r="CQ11" s="926"/>
      <c r="CR11" s="926"/>
      <c r="CS11" s="926"/>
      <c r="CT11" s="926"/>
      <c r="CU11" s="926"/>
      <c r="CV11" s="926"/>
      <c r="CW11" s="926"/>
      <c r="CX11" s="926"/>
      <c r="CY11" s="926"/>
      <c r="CZ11" s="926"/>
      <c r="DA11" s="926"/>
      <c r="DB11" s="926"/>
      <c r="DC11" s="51"/>
      <c r="DH11" s="155"/>
    </row>
    <row r="12" spans="1:112" ht="14.4" customHeight="1" outlineLevel="1" x14ac:dyDescent="0.3">
      <c r="A12" s="845" t="s">
        <v>1</v>
      </c>
      <c r="B12" s="845"/>
      <c r="C12" s="845"/>
      <c r="D12" s="845"/>
      <c r="E12" s="845"/>
      <c r="F12" s="845"/>
      <c r="G12" s="845"/>
      <c r="H12" s="845"/>
      <c r="I12" s="845"/>
      <c r="J12" s="845"/>
      <c r="K12" s="845"/>
      <c r="L12" s="845"/>
      <c r="M12" s="845"/>
      <c r="N12" s="845"/>
      <c r="O12" s="845"/>
      <c r="P12" s="845"/>
      <c r="Q12" s="845"/>
      <c r="R12" s="845"/>
      <c r="S12" s="845"/>
      <c r="T12" s="845"/>
      <c r="U12" s="845"/>
      <c r="V12" s="845"/>
      <c r="W12" s="845"/>
      <c r="X12" s="845"/>
      <c r="Y12" s="845"/>
      <c r="Z12" s="845"/>
      <c r="AA12" s="845"/>
      <c r="AB12" s="845"/>
      <c r="AC12" s="845"/>
      <c r="AD12" s="845"/>
      <c r="AE12" s="845"/>
      <c r="AF12" s="845"/>
      <c r="AG12" s="845"/>
      <c r="AH12" s="845"/>
      <c r="AI12" s="845"/>
      <c r="AJ12" s="845"/>
      <c r="AK12" s="845"/>
      <c r="AL12" s="845"/>
      <c r="AM12" s="845"/>
      <c r="AN12" s="845"/>
      <c r="AO12" s="845"/>
      <c r="AP12" s="845"/>
      <c r="AQ12" s="845"/>
      <c r="AR12" s="845"/>
      <c r="AS12" s="845"/>
      <c r="AT12" s="845"/>
      <c r="AU12" s="21"/>
      <c r="AV12" s="21"/>
      <c r="AW12" s="21"/>
      <c r="AX12" s="21"/>
      <c r="AY12" s="21"/>
      <c r="AZ12" s="21"/>
      <c r="BA12" s="845" t="s">
        <v>3</v>
      </c>
      <c r="BB12" s="845"/>
      <c r="BC12" s="845"/>
      <c r="BD12" s="845"/>
      <c r="BE12" s="845"/>
      <c r="BF12" s="845"/>
      <c r="BG12" s="845"/>
      <c r="BH12" s="845"/>
      <c r="BI12" s="845"/>
      <c r="BJ12" s="845"/>
      <c r="BK12" s="845"/>
      <c r="BL12" s="845"/>
      <c r="BM12" s="845"/>
      <c r="BN12" s="845"/>
      <c r="BO12" s="845"/>
      <c r="BP12" s="845"/>
      <c r="BQ12" s="845"/>
      <c r="BR12" s="845"/>
      <c r="BS12" s="845"/>
      <c r="BT12" s="845"/>
      <c r="BU12" s="845"/>
      <c r="BV12" s="845"/>
      <c r="BW12" s="845"/>
      <c r="BX12" s="845"/>
      <c r="BY12" s="845"/>
      <c r="BZ12" s="845"/>
      <c r="CA12" s="845"/>
      <c r="CB12" s="845"/>
      <c r="CC12" s="845"/>
      <c r="CD12" s="845"/>
      <c r="CE12" s="845"/>
      <c r="CF12" s="845"/>
      <c r="CG12" s="845"/>
      <c r="CH12" s="845"/>
      <c r="CI12" s="845"/>
      <c r="CJ12" s="845"/>
      <c r="CK12" s="845"/>
      <c r="CL12" s="845"/>
      <c r="CM12" s="845"/>
      <c r="CN12" s="845"/>
      <c r="CO12" s="845"/>
      <c r="CP12" s="845"/>
      <c r="CQ12" s="845"/>
      <c r="CR12" s="845"/>
      <c r="CS12" s="845"/>
      <c r="CT12" s="845"/>
      <c r="CU12" s="845"/>
      <c r="CV12" s="845"/>
      <c r="CW12" s="845"/>
      <c r="CX12" s="845"/>
      <c r="CY12" s="845"/>
      <c r="CZ12" s="845"/>
      <c r="DA12" s="845"/>
      <c r="DB12" s="845"/>
    </row>
    <row r="13" spans="1:112" ht="43.2" customHeight="1" x14ac:dyDescent="0.3">
      <c r="A13" s="975" t="s">
        <v>496</v>
      </c>
      <c r="B13" s="867"/>
      <c r="C13" s="867"/>
      <c r="D13" s="867"/>
      <c r="E13" s="867"/>
      <c r="F13" s="867"/>
      <c r="G13" s="867"/>
      <c r="H13" s="867"/>
      <c r="I13" s="867"/>
      <c r="J13" s="867"/>
      <c r="K13" s="867"/>
      <c r="L13" s="867"/>
      <c r="M13" s="867"/>
      <c r="N13" s="867"/>
      <c r="O13" s="867"/>
      <c r="P13" s="867"/>
      <c r="Q13" s="867"/>
      <c r="R13" s="867"/>
      <c r="S13" s="867"/>
      <c r="T13" s="867"/>
      <c r="U13" s="867"/>
      <c r="V13" s="867"/>
      <c r="W13" s="867"/>
      <c r="X13" s="867"/>
      <c r="Y13" s="867"/>
      <c r="Z13" s="867"/>
      <c r="AA13" s="867"/>
      <c r="AB13" s="867"/>
      <c r="AC13" s="867"/>
      <c r="AD13" s="867"/>
      <c r="AE13" s="867"/>
      <c r="AF13" s="867"/>
      <c r="AG13" s="867"/>
      <c r="AH13" s="867"/>
      <c r="AI13" s="867"/>
      <c r="AJ13" s="867"/>
      <c r="AK13" s="867"/>
      <c r="AL13" s="867"/>
      <c r="AM13" s="867"/>
      <c r="AN13" s="867"/>
      <c r="AO13" s="867"/>
      <c r="AP13" s="867"/>
      <c r="AQ13" s="867"/>
      <c r="AR13" s="867"/>
      <c r="AS13" s="867"/>
      <c r="AT13" s="867"/>
      <c r="AU13" s="867"/>
      <c r="AV13" s="867"/>
      <c r="AW13" s="867"/>
      <c r="AX13" s="867"/>
      <c r="AY13" s="867"/>
      <c r="AZ13" s="867"/>
      <c r="BA13" s="867"/>
      <c r="BB13" s="867"/>
      <c r="BC13" s="867"/>
      <c r="BD13" s="867"/>
      <c r="BE13" s="867"/>
      <c r="BF13" s="867"/>
      <c r="BG13" s="867"/>
      <c r="BH13" s="867"/>
      <c r="BI13" s="867"/>
      <c r="BJ13" s="867"/>
      <c r="BK13" s="867"/>
      <c r="BL13" s="867"/>
      <c r="BM13" s="867"/>
      <c r="BN13" s="867"/>
      <c r="BO13" s="867"/>
      <c r="BP13" s="867"/>
      <c r="BQ13" s="867"/>
      <c r="BR13" s="867"/>
      <c r="BS13" s="867"/>
      <c r="BT13" s="867"/>
      <c r="BU13" s="867"/>
      <c r="BV13" s="867"/>
      <c r="BW13" s="867"/>
      <c r="BX13" s="867"/>
      <c r="BY13" s="867"/>
      <c r="BZ13" s="867"/>
      <c r="CA13" s="867"/>
      <c r="CB13" s="867"/>
      <c r="CC13" s="867"/>
      <c r="CD13" s="867"/>
      <c r="CE13" s="867"/>
      <c r="CF13" s="867"/>
      <c r="CG13" s="867"/>
      <c r="CH13" s="867"/>
      <c r="CI13" s="867"/>
      <c r="CJ13" s="867"/>
      <c r="CK13" s="867"/>
      <c r="CL13" s="867"/>
      <c r="CM13" s="867"/>
      <c r="CN13" s="867"/>
      <c r="CO13" s="867"/>
      <c r="CP13" s="867"/>
      <c r="CQ13" s="867"/>
      <c r="CR13" s="867"/>
      <c r="CS13" s="867"/>
      <c r="CT13" s="867"/>
      <c r="CU13" s="867"/>
      <c r="CV13" s="867"/>
      <c r="CW13" s="867"/>
      <c r="CX13" s="867"/>
      <c r="CY13" s="867"/>
      <c r="CZ13" s="867"/>
      <c r="DA13" s="867"/>
      <c r="DB13" s="867"/>
    </row>
    <row r="14" spans="1:112" ht="15" customHeight="1" x14ac:dyDescent="0.3">
      <c r="A14" s="1006" t="s">
        <v>19</v>
      </c>
      <c r="B14" s="1002"/>
      <c r="C14" s="1002"/>
      <c r="D14" s="1002"/>
      <c r="E14" s="1002"/>
      <c r="F14" s="1002"/>
      <c r="G14" s="1002"/>
      <c r="H14" s="1002"/>
      <c r="I14" s="1003"/>
      <c r="J14" s="1002" t="s">
        <v>22</v>
      </c>
      <c r="K14" s="1002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1002"/>
      <c r="AA14" s="1002"/>
      <c r="AB14" s="1002"/>
      <c r="AC14" s="1002"/>
      <c r="AD14" s="1002"/>
      <c r="AE14" s="1002"/>
      <c r="AF14" s="1002"/>
      <c r="AG14" s="1002"/>
      <c r="AH14" s="1002"/>
      <c r="AI14" s="1002"/>
      <c r="AJ14" s="1002"/>
      <c r="AK14" s="1002"/>
      <c r="AL14" s="1002"/>
      <c r="AM14" s="1002"/>
      <c r="AN14" s="1002"/>
      <c r="AO14" s="1003"/>
      <c r="AP14" s="1000" t="s">
        <v>21</v>
      </c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929"/>
      <c r="BB14" s="929"/>
      <c r="BC14" s="929"/>
      <c r="BD14" s="929"/>
      <c r="BE14" s="929"/>
      <c r="BF14" s="929"/>
      <c r="BG14" s="929"/>
      <c r="BH14" s="929"/>
      <c r="BI14" s="929"/>
      <c r="BJ14" s="929"/>
      <c r="BK14" s="929"/>
      <c r="BL14" s="929"/>
      <c r="BM14" s="929"/>
      <c r="BN14" s="929"/>
      <c r="BO14" s="929"/>
      <c r="BP14" s="929"/>
      <c r="BQ14" s="929"/>
      <c r="BR14" s="929"/>
      <c r="BS14" s="929"/>
      <c r="BT14" s="929"/>
      <c r="BU14" s="1001"/>
      <c r="BV14" s="1009" t="s">
        <v>250</v>
      </c>
      <c r="BW14" s="1010"/>
      <c r="BX14" s="1010"/>
      <c r="BY14" s="1010"/>
      <c r="BZ14" s="1010"/>
      <c r="CA14" s="1010"/>
      <c r="CB14" s="1010"/>
      <c r="CC14" s="1010"/>
      <c r="CD14" s="1010"/>
      <c r="CE14" s="1010"/>
      <c r="CF14" s="1010"/>
      <c r="CG14" s="1010"/>
      <c r="CH14" s="1010"/>
      <c r="CI14" s="1010"/>
      <c r="CJ14" s="1010"/>
      <c r="CK14" s="1010"/>
      <c r="CL14" s="1010"/>
      <c r="CM14" s="1010"/>
      <c r="CN14" s="1010"/>
      <c r="CO14" s="1010"/>
      <c r="CP14" s="1010"/>
      <c r="CQ14" s="1010"/>
      <c r="CR14" s="1010"/>
      <c r="CS14" s="1010"/>
      <c r="CT14" s="1010"/>
      <c r="CU14" s="1010"/>
      <c r="CV14" s="1010"/>
      <c r="CW14" s="1010"/>
      <c r="CX14" s="1010"/>
      <c r="CY14" s="1010"/>
      <c r="CZ14" s="1010"/>
      <c r="DA14" s="1010"/>
      <c r="DB14" s="1011"/>
    </row>
    <row r="15" spans="1:112" ht="15.75" customHeight="1" x14ac:dyDescent="0.3">
      <c r="A15" s="1007" t="s">
        <v>20</v>
      </c>
      <c r="B15" s="1004"/>
      <c r="C15" s="1004"/>
      <c r="D15" s="1004"/>
      <c r="E15" s="1004"/>
      <c r="F15" s="1004"/>
      <c r="G15" s="1004"/>
      <c r="H15" s="1004"/>
      <c r="I15" s="1005"/>
      <c r="J15" s="1004" t="s">
        <v>23</v>
      </c>
      <c r="K15" s="1004"/>
      <c r="L15" s="1004"/>
      <c r="M15" s="1004"/>
      <c r="N15" s="1004"/>
      <c r="O15" s="1004"/>
      <c r="P15" s="1004"/>
      <c r="Q15" s="1004"/>
      <c r="R15" s="1004"/>
      <c r="S15" s="1004"/>
      <c r="T15" s="1004"/>
      <c r="U15" s="1004"/>
      <c r="V15" s="1004"/>
      <c r="W15" s="1004"/>
      <c r="X15" s="1004"/>
      <c r="Y15" s="1004"/>
      <c r="Z15" s="1004"/>
      <c r="AA15" s="1004"/>
      <c r="AB15" s="1004"/>
      <c r="AC15" s="1004"/>
      <c r="AD15" s="1004"/>
      <c r="AE15" s="1004"/>
      <c r="AF15" s="1004"/>
      <c r="AG15" s="1004"/>
      <c r="AH15" s="1004"/>
      <c r="AI15" s="1004"/>
      <c r="AJ15" s="1004"/>
      <c r="AK15" s="1004"/>
      <c r="AL15" s="1004"/>
      <c r="AM15" s="1004"/>
      <c r="AN15" s="1004"/>
      <c r="AO15" s="1005"/>
      <c r="AP15" s="1000"/>
      <c r="AQ15" s="929"/>
      <c r="AR15" s="929"/>
      <c r="AS15" s="929"/>
      <c r="AT15" s="929"/>
      <c r="AU15" s="929"/>
      <c r="AV15" s="929"/>
      <c r="AW15" s="929"/>
      <c r="AX15" s="929"/>
      <c r="AY15" s="929"/>
      <c r="AZ15" s="929"/>
      <c r="BA15" s="929"/>
      <c r="BB15" s="929"/>
      <c r="BC15" s="929"/>
      <c r="BD15" s="929"/>
      <c r="BE15" s="929"/>
      <c r="BF15" s="929"/>
      <c r="BG15" s="929"/>
      <c r="BH15" s="929"/>
      <c r="BI15" s="929"/>
      <c r="BJ15" s="929"/>
      <c r="BK15" s="929"/>
      <c r="BL15" s="929"/>
      <c r="BM15" s="929"/>
      <c r="BN15" s="929"/>
      <c r="BO15" s="929"/>
      <c r="BP15" s="929"/>
      <c r="BQ15" s="929"/>
      <c r="BR15" s="929"/>
      <c r="BS15" s="929"/>
      <c r="BT15" s="929"/>
      <c r="BU15" s="1001"/>
      <c r="BV15" s="1012"/>
      <c r="BW15" s="1013"/>
      <c r="BX15" s="1013"/>
      <c r="BY15" s="1013"/>
      <c r="BZ15" s="1013"/>
      <c r="CA15" s="1013"/>
      <c r="CB15" s="1013"/>
      <c r="CC15" s="1013"/>
      <c r="CD15" s="1013"/>
      <c r="CE15" s="1013"/>
      <c r="CF15" s="1013"/>
      <c r="CG15" s="1013"/>
      <c r="CH15" s="1013"/>
      <c r="CI15" s="1013"/>
      <c r="CJ15" s="1013"/>
      <c r="CK15" s="1013"/>
      <c r="CL15" s="1013"/>
      <c r="CM15" s="1013"/>
      <c r="CN15" s="1013"/>
      <c r="CO15" s="1013"/>
      <c r="CP15" s="1013"/>
      <c r="CQ15" s="1013"/>
      <c r="CR15" s="1013"/>
      <c r="CS15" s="1013"/>
      <c r="CT15" s="1013"/>
      <c r="CU15" s="1013"/>
      <c r="CV15" s="1013"/>
      <c r="CW15" s="1013"/>
      <c r="CX15" s="1013"/>
      <c r="CY15" s="1013"/>
      <c r="CZ15" s="1013"/>
      <c r="DA15" s="1013"/>
      <c r="DB15" s="1014"/>
    </row>
    <row r="16" spans="1:112" ht="13.2" customHeight="1" x14ac:dyDescent="0.3">
      <c r="A16" s="984"/>
      <c r="B16" s="984"/>
      <c r="C16" s="984"/>
      <c r="D16" s="984"/>
      <c r="E16" s="984"/>
      <c r="F16" s="984"/>
      <c r="G16" s="984"/>
      <c r="H16" s="984"/>
      <c r="I16" s="984"/>
      <c r="J16" s="997" t="s">
        <v>1068</v>
      </c>
      <c r="K16" s="997"/>
      <c r="L16" s="997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9"/>
      <c r="BM16" s="999"/>
      <c r="BN16" s="999"/>
      <c r="BO16" s="999"/>
      <c r="BP16" s="999"/>
      <c r="BQ16" s="999"/>
      <c r="BR16" s="999"/>
      <c r="BS16" s="999"/>
      <c r="BT16" s="999"/>
      <c r="BU16" s="999"/>
      <c r="BV16" s="998"/>
      <c r="BW16" s="998"/>
      <c r="BX16" s="998"/>
      <c r="BY16" s="998"/>
      <c r="BZ16" s="998"/>
      <c r="CA16" s="998"/>
      <c r="CB16" s="998"/>
      <c r="CC16" s="998"/>
      <c r="CD16" s="998"/>
      <c r="CE16" s="998"/>
      <c r="CF16" s="998"/>
      <c r="CG16" s="998"/>
      <c r="CH16" s="998"/>
      <c r="CI16" s="998"/>
      <c r="CJ16" s="998"/>
      <c r="CK16" s="998"/>
      <c r="CL16" s="998"/>
      <c r="CM16" s="998"/>
      <c r="CN16" s="998"/>
      <c r="CO16" s="998"/>
      <c r="CP16" s="998"/>
      <c r="CQ16" s="998"/>
      <c r="CR16" s="998"/>
      <c r="CS16" s="998"/>
      <c r="CT16" s="998"/>
      <c r="CU16" s="998"/>
      <c r="CV16" s="998"/>
      <c r="CW16" s="998"/>
      <c r="CX16" s="998"/>
      <c r="CY16" s="998"/>
      <c r="CZ16" s="998"/>
      <c r="DA16" s="998"/>
      <c r="DB16" s="998"/>
    </row>
    <row r="17" spans="1:112" ht="13.2" customHeight="1" x14ac:dyDescent="0.3">
      <c r="A17" s="984"/>
      <c r="B17" s="984"/>
      <c r="C17" s="984"/>
      <c r="D17" s="984"/>
      <c r="E17" s="984"/>
      <c r="F17" s="984"/>
      <c r="G17" s="984"/>
      <c r="H17" s="984"/>
      <c r="I17" s="984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  <c r="AA17" s="997"/>
      <c r="AB17" s="997"/>
      <c r="AC17" s="997"/>
      <c r="AD17" s="997"/>
      <c r="AE17" s="997"/>
      <c r="AF17" s="997"/>
      <c r="AG17" s="997"/>
      <c r="AH17" s="997"/>
      <c r="AI17" s="997"/>
      <c r="AJ17" s="997"/>
      <c r="AK17" s="997"/>
      <c r="AL17" s="997"/>
      <c r="AM17" s="997"/>
      <c r="AN17" s="997"/>
      <c r="AO17" s="997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9"/>
      <c r="BM17" s="999"/>
      <c r="BN17" s="999"/>
      <c r="BO17" s="999"/>
      <c r="BP17" s="999"/>
      <c r="BQ17" s="999"/>
      <c r="BR17" s="999"/>
      <c r="BS17" s="999"/>
      <c r="BT17" s="999"/>
      <c r="BU17" s="999"/>
      <c r="BV17" s="998"/>
      <c r="BW17" s="998"/>
      <c r="BX17" s="998"/>
      <c r="BY17" s="998"/>
      <c r="BZ17" s="998"/>
      <c r="CA17" s="998"/>
      <c r="CB17" s="998"/>
      <c r="CC17" s="998"/>
      <c r="CD17" s="998"/>
      <c r="CE17" s="998"/>
      <c r="CF17" s="998"/>
      <c r="CG17" s="998"/>
      <c r="CH17" s="998"/>
      <c r="CI17" s="998"/>
      <c r="CJ17" s="998"/>
      <c r="CK17" s="998"/>
      <c r="CL17" s="998"/>
      <c r="CM17" s="998"/>
      <c r="CN17" s="998"/>
      <c r="CO17" s="998"/>
      <c r="CP17" s="998"/>
      <c r="CQ17" s="998"/>
      <c r="CR17" s="998"/>
      <c r="CS17" s="998"/>
      <c r="CT17" s="998"/>
      <c r="CU17" s="998"/>
      <c r="CV17" s="998"/>
      <c r="CW17" s="998"/>
      <c r="CX17" s="998"/>
      <c r="CY17" s="998"/>
      <c r="CZ17" s="998"/>
      <c r="DA17" s="998"/>
      <c r="DB17" s="998"/>
    </row>
    <row r="18" spans="1:112" ht="13.2" customHeight="1" x14ac:dyDescent="0.3">
      <c r="A18" s="984"/>
      <c r="B18" s="984"/>
      <c r="C18" s="984"/>
      <c r="D18" s="984"/>
      <c r="E18" s="984"/>
      <c r="F18" s="984"/>
      <c r="G18" s="984"/>
      <c r="H18" s="984"/>
      <c r="I18" s="984"/>
      <c r="J18" s="997"/>
      <c r="K18" s="997"/>
      <c r="L18" s="997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  <c r="AA18" s="997"/>
      <c r="AB18" s="997"/>
      <c r="AC18" s="997"/>
      <c r="AD18" s="997"/>
      <c r="AE18" s="997"/>
      <c r="AF18" s="997"/>
      <c r="AG18" s="997"/>
      <c r="AH18" s="997"/>
      <c r="AI18" s="997"/>
      <c r="AJ18" s="997"/>
      <c r="AK18" s="997"/>
      <c r="AL18" s="997"/>
      <c r="AM18" s="997"/>
      <c r="AN18" s="997"/>
      <c r="AO18" s="997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999"/>
      <c r="BM18" s="999"/>
      <c r="BN18" s="999"/>
      <c r="BO18" s="999"/>
      <c r="BP18" s="999"/>
      <c r="BQ18" s="999"/>
      <c r="BR18" s="999"/>
      <c r="BS18" s="999"/>
      <c r="BT18" s="999"/>
      <c r="BU18" s="999"/>
      <c r="BV18" s="998"/>
      <c r="BW18" s="998"/>
      <c r="BX18" s="998"/>
      <c r="BY18" s="998"/>
      <c r="BZ18" s="998"/>
      <c r="CA18" s="998"/>
      <c r="CB18" s="998"/>
      <c r="CC18" s="998"/>
      <c r="CD18" s="998"/>
      <c r="CE18" s="998"/>
      <c r="CF18" s="998"/>
      <c r="CG18" s="998"/>
      <c r="CH18" s="998"/>
      <c r="CI18" s="998"/>
      <c r="CJ18" s="998"/>
      <c r="CK18" s="998"/>
      <c r="CL18" s="998"/>
      <c r="CM18" s="998"/>
      <c r="CN18" s="998"/>
      <c r="CO18" s="998"/>
      <c r="CP18" s="998"/>
      <c r="CQ18" s="998"/>
      <c r="CR18" s="998"/>
      <c r="CS18" s="998"/>
      <c r="CT18" s="998"/>
      <c r="CU18" s="998"/>
      <c r="CV18" s="998"/>
      <c r="CW18" s="998"/>
      <c r="CX18" s="998"/>
      <c r="CY18" s="998"/>
      <c r="CZ18" s="998"/>
      <c r="DA18" s="998"/>
      <c r="DB18" s="998"/>
    </row>
    <row r="19" spans="1:112" ht="13.2" customHeight="1" x14ac:dyDescent="0.3">
      <c r="A19" s="984"/>
      <c r="B19" s="984"/>
      <c r="C19" s="984"/>
      <c r="D19" s="984"/>
      <c r="E19" s="984"/>
      <c r="F19" s="984"/>
      <c r="G19" s="984"/>
      <c r="H19" s="984"/>
      <c r="I19" s="984"/>
      <c r="J19" s="997"/>
      <c r="K19" s="997"/>
      <c r="L19" s="997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  <c r="AA19" s="997"/>
      <c r="AB19" s="997"/>
      <c r="AC19" s="997"/>
      <c r="AD19" s="997"/>
      <c r="AE19" s="997"/>
      <c r="AF19" s="997"/>
      <c r="AG19" s="997"/>
      <c r="AH19" s="997"/>
      <c r="AI19" s="997"/>
      <c r="AJ19" s="997"/>
      <c r="AK19" s="997"/>
      <c r="AL19" s="997"/>
      <c r="AM19" s="997"/>
      <c r="AN19" s="997"/>
      <c r="AO19" s="997"/>
      <c r="AP19" s="999"/>
      <c r="AQ19" s="999"/>
      <c r="AR19" s="999"/>
      <c r="AS19" s="999"/>
      <c r="AT19" s="999"/>
      <c r="AU19" s="999"/>
      <c r="AV19" s="999"/>
      <c r="AW19" s="999"/>
      <c r="AX19" s="999"/>
      <c r="AY19" s="999"/>
      <c r="AZ19" s="999"/>
      <c r="BA19" s="999"/>
      <c r="BB19" s="999"/>
      <c r="BC19" s="999"/>
      <c r="BD19" s="999"/>
      <c r="BE19" s="999"/>
      <c r="BF19" s="999"/>
      <c r="BG19" s="999"/>
      <c r="BH19" s="999"/>
      <c r="BI19" s="999"/>
      <c r="BJ19" s="999"/>
      <c r="BK19" s="999"/>
      <c r="BL19" s="999"/>
      <c r="BM19" s="999"/>
      <c r="BN19" s="999"/>
      <c r="BO19" s="999"/>
      <c r="BP19" s="999"/>
      <c r="BQ19" s="999"/>
      <c r="BR19" s="999"/>
      <c r="BS19" s="999"/>
      <c r="BT19" s="999"/>
      <c r="BU19" s="999"/>
      <c r="BV19" s="998"/>
      <c r="BW19" s="998"/>
      <c r="BX19" s="998"/>
      <c r="BY19" s="998"/>
      <c r="BZ19" s="998"/>
      <c r="CA19" s="998"/>
      <c r="CB19" s="998"/>
      <c r="CC19" s="998"/>
      <c r="CD19" s="998"/>
      <c r="CE19" s="998"/>
      <c r="CF19" s="998"/>
      <c r="CG19" s="998"/>
      <c r="CH19" s="998"/>
      <c r="CI19" s="998"/>
      <c r="CJ19" s="998"/>
      <c r="CK19" s="998"/>
      <c r="CL19" s="998"/>
      <c r="CM19" s="998"/>
      <c r="CN19" s="998"/>
      <c r="CO19" s="998"/>
      <c r="CP19" s="998"/>
      <c r="CQ19" s="998"/>
      <c r="CR19" s="998"/>
      <c r="CS19" s="998"/>
      <c r="CT19" s="998"/>
      <c r="CU19" s="998"/>
      <c r="CV19" s="998"/>
      <c r="CW19" s="998"/>
      <c r="CX19" s="998"/>
      <c r="CY19" s="998"/>
      <c r="CZ19" s="998"/>
      <c r="DA19" s="998"/>
      <c r="DB19" s="998"/>
    </row>
    <row r="20" spans="1:112" ht="13.2" customHeight="1" x14ac:dyDescent="0.3">
      <c r="A20" s="984"/>
      <c r="B20" s="984"/>
      <c r="C20" s="984"/>
      <c r="D20" s="984"/>
      <c r="E20" s="984"/>
      <c r="F20" s="984"/>
      <c r="G20" s="984"/>
      <c r="H20" s="984"/>
      <c r="I20" s="984"/>
      <c r="J20" s="997"/>
      <c r="K20" s="997"/>
      <c r="L20" s="997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  <c r="AA20" s="997"/>
      <c r="AB20" s="997"/>
      <c r="AC20" s="997"/>
      <c r="AD20" s="997"/>
      <c r="AE20" s="997"/>
      <c r="AF20" s="997"/>
      <c r="AG20" s="997"/>
      <c r="AH20" s="997"/>
      <c r="AI20" s="997"/>
      <c r="AJ20" s="997"/>
      <c r="AK20" s="997"/>
      <c r="AL20" s="997"/>
      <c r="AM20" s="997"/>
      <c r="AN20" s="997"/>
      <c r="AO20" s="997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9"/>
      <c r="BM20" s="999"/>
      <c r="BN20" s="999"/>
      <c r="BO20" s="999"/>
      <c r="BP20" s="999"/>
      <c r="BQ20" s="999"/>
      <c r="BR20" s="999"/>
      <c r="BS20" s="999"/>
      <c r="BT20" s="999"/>
      <c r="BU20" s="999"/>
      <c r="BV20" s="998"/>
      <c r="BW20" s="998"/>
      <c r="BX20" s="998"/>
      <c r="BY20" s="998"/>
      <c r="BZ20" s="998"/>
      <c r="CA20" s="998"/>
      <c r="CB20" s="998"/>
      <c r="CC20" s="998"/>
      <c r="CD20" s="998"/>
      <c r="CE20" s="998"/>
      <c r="CF20" s="998"/>
      <c r="CG20" s="998"/>
      <c r="CH20" s="998"/>
      <c r="CI20" s="998"/>
      <c r="CJ20" s="998"/>
      <c r="CK20" s="998"/>
      <c r="CL20" s="998"/>
      <c r="CM20" s="998"/>
      <c r="CN20" s="998"/>
      <c r="CO20" s="998"/>
      <c r="CP20" s="998"/>
      <c r="CQ20" s="998"/>
      <c r="CR20" s="998"/>
      <c r="CS20" s="998"/>
      <c r="CT20" s="998"/>
      <c r="CU20" s="998"/>
      <c r="CV20" s="998"/>
      <c r="CW20" s="998"/>
      <c r="CX20" s="998"/>
      <c r="CY20" s="998"/>
      <c r="CZ20" s="998"/>
      <c r="DA20" s="998"/>
      <c r="DB20" s="998"/>
    </row>
    <row r="21" spans="1:112" ht="13.2" customHeight="1" x14ac:dyDescent="0.3">
      <c r="A21" s="984"/>
      <c r="B21" s="984"/>
      <c r="C21" s="984"/>
      <c r="D21" s="984"/>
      <c r="E21" s="984"/>
      <c r="F21" s="984"/>
      <c r="G21" s="984"/>
      <c r="H21" s="984"/>
      <c r="I21" s="984"/>
      <c r="J21" s="997"/>
      <c r="K21" s="997"/>
      <c r="L21" s="997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  <c r="AA21" s="997"/>
      <c r="AB21" s="997"/>
      <c r="AC21" s="997"/>
      <c r="AD21" s="997"/>
      <c r="AE21" s="997"/>
      <c r="AF21" s="997"/>
      <c r="AG21" s="997"/>
      <c r="AH21" s="997"/>
      <c r="AI21" s="997"/>
      <c r="AJ21" s="997"/>
      <c r="AK21" s="997"/>
      <c r="AL21" s="997"/>
      <c r="AM21" s="997"/>
      <c r="AN21" s="997"/>
      <c r="AO21" s="997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9"/>
      <c r="BM21" s="999"/>
      <c r="BN21" s="999"/>
      <c r="BO21" s="999"/>
      <c r="BP21" s="999"/>
      <c r="BQ21" s="999"/>
      <c r="BR21" s="999"/>
      <c r="BS21" s="999"/>
      <c r="BT21" s="999"/>
      <c r="BU21" s="999"/>
      <c r="BV21" s="998"/>
      <c r="BW21" s="998"/>
      <c r="BX21" s="998"/>
      <c r="BY21" s="998"/>
      <c r="BZ21" s="998"/>
      <c r="CA21" s="998"/>
      <c r="CB21" s="998"/>
      <c r="CC21" s="998"/>
      <c r="CD21" s="998"/>
      <c r="CE21" s="998"/>
      <c r="CF21" s="998"/>
      <c r="CG21" s="998"/>
      <c r="CH21" s="998"/>
      <c r="CI21" s="998"/>
      <c r="CJ21" s="998"/>
      <c r="CK21" s="998"/>
      <c r="CL21" s="998"/>
      <c r="CM21" s="998"/>
      <c r="CN21" s="998"/>
      <c r="CO21" s="998"/>
      <c r="CP21" s="998"/>
      <c r="CQ21" s="998"/>
      <c r="CR21" s="998"/>
      <c r="CS21" s="998"/>
      <c r="CT21" s="998"/>
      <c r="CU21" s="998"/>
      <c r="CV21" s="998"/>
      <c r="CW21" s="998"/>
      <c r="CX21" s="998"/>
      <c r="CY21" s="998"/>
      <c r="CZ21" s="998"/>
      <c r="DA21" s="998"/>
      <c r="DB21" s="998"/>
    </row>
    <row r="22" spans="1:112" ht="13.2" customHeight="1" x14ac:dyDescent="0.25">
      <c r="A22" s="984"/>
      <c r="B22" s="984"/>
      <c r="C22" s="984"/>
      <c r="D22" s="984"/>
      <c r="E22" s="984"/>
      <c r="F22" s="984"/>
      <c r="G22" s="984"/>
      <c r="H22" s="984"/>
      <c r="I22" s="984"/>
      <c r="J22" s="997"/>
      <c r="K22" s="997"/>
      <c r="L22" s="997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  <c r="AA22" s="997"/>
      <c r="AB22" s="997"/>
      <c r="AC22" s="997"/>
      <c r="AD22" s="997"/>
      <c r="AE22" s="997"/>
      <c r="AF22" s="997"/>
      <c r="AG22" s="997"/>
      <c r="AH22" s="997"/>
      <c r="AI22" s="997"/>
      <c r="AJ22" s="997"/>
      <c r="AK22" s="997"/>
      <c r="AL22" s="997"/>
      <c r="AM22" s="997"/>
      <c r="AN22" s="997"/>
      <c r="AO22" s="997"/>
      <c r="AP22" s="999"/>
      <c r="AQ22" s="999"/>
      <c r="AR22" s="999"/>
      <c r="AS22" s="999"/>
      <c r="AT22" s="999"/>
      <c r="AU22" s="999"/>
      <c r="AV22" s="999"/>
      <c r="AW22" s="999"/>
      <c r="AX22" s="999"/>
      <c r="AY22" s="999"/>
      <c r="AZ22" s="999"/>
      <c r="BA22" s="999"/>
      <c r="BB22" s="999"/>
      <c r="BC22" s="999"/>
      <c r="BD22" s="999"/>
      <c r="BE22" s="999"/>
      <c r="BF22" s="999"/>
      <c r="BG22" s="999"/>
      <c r="BH22" s="999"/>
      <c r="BI22" s="999"/>
      <c r="BJ22" s="999"/>
      <c r="BK22" s="999"/>
      <c r="BL22" s="999"/>
      <c r="BM22" s="999"/>
      <c r="BN22" s="999"/>
      <c r="BO22" s="999"/>
      <c r="BP22" s="999"/>
      <c r="BQ22" s="999"/>
      <c r="BR22" s="999"/>
      <c r="BS22" s="999"/>
      <c r="BT22" s="999"/>
      <c r="BU22" s="999"/>
      <c r="BV22" s="998"/>
      <c r="BW22" s="998"/>
      <c r="BX22" s="998"/>
      <c r="BY22" s="998"/>
      <c r="BZ22" s="998"/>
      <c r="CA22" s="998"/>
      <c r="CB22" s="998"/>
      <c r="CC22" s="998"/>
      <c r="CD22" s="998"/>
      <c r="CE22" s="998"/>
      <c r="CF22" s="998"/>
      <c r="CG22" s="998"/>
      <c r="CH22" s="998"/>
      <c r="CI22" s="998"/>
      <c r="CJ22" s="998"/>
      <c r="CK22" s="998"/>
      <c r="CL22" s="998"/>
      <c r="CM22" s="998"/>
      <c r="CN22" s="998"/>
      <c r="CO22" s="998"/>
      <c r="CP22" s="998"/>
      <c r="CQ22" s="998"/>
      <c r="CR22" s="998"/>
      <c r="CS22" s="998"/>
      <c r="CT22" s="998"/>
      <c r="CU22" s="998"/>
      <c r="CV22" s="998"/>
      <c r="CW22" s="998"/>
      <c r="CX22" s="998"/>
      <c r="CY22" s="998"/>
      <c r="CZ22" s="998"/>
      <c r="DA22" s="998"/>
      <c r="DB22" s="998"/>
      <c r="DH22" s="155"/>
    </row>
    <row r="23" spans="1:112" ht="13.2" customHeight="1" x14ac:dyDescent="0.25">
      <c r="A23" s="984"/>
      <c r="B23" s="984"/>
      <c r="C23" s="984"/>
      <c r="D23" s="984"/>
      <c r="E23" s="984"/>
      <c r="F23" s="984"/>
      <c r="G23" s="984"/>
      <c r="H23" s="984"/>
      <c r="I23" s="984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  <c r="AA23" s="997"/>
      <c r="AB23" s="997"/>
      <c r="AC23" s="997"/>
      <c r="AD23" s="997"/>
      <c r="AE23" s="997"/>
      <c r="AF23" s="997"/>
      <c r="AG23" s="997"/>
      <c r="AH23" s="997"/>
      <c r="AI23" s="997"/>
      <c r="AJ23" s="997"/>
      <c r="AK23" s="997"/>
      <c r="AL23" s="997"/>
      <c r="AM23" s="997"/>
      <c r="AN23" s="997"/>
      <c r="AO23" s="997"/>
      <c r="AP23" s="999"/>
      <c r="AQ23" s="999"/>
      <c r="AR23" s="999"/>
      <c r="AS23" s="999"/>
      <c r="AT23" s="999"/>
      <c r="AU23" s="999"/>
      <c r="AV23" s="999"/>
      <c r="AW23" s="999"/>
      <c r="AX23" s="999"/>
      <c r="AY23" s="999"/>
      <c r="AZ23" s="999"/>
      <c r="BA23" s="999"/>
      <c r="BB23" s="999"/>
      <c r="BC23" s="999"/>
      <c r="BD23" s="999"/>
      <c r="BE23" s="999"/>
      <c r="BF23" s="999"/>
      <c r="BG23" s="999"/>
      <c r="BH23" s="999"/>
      <c r="BI23" s="999"/>
      <c r="BJ23" s="999"/>
      <c r="BK23" s="999"/>
      <c r="BL23" s="999"/>
      <c r="BM23" s="999"/>
      <c r="BN23" s="999"/>
      <c r="BO23" s="999"/>
      <c r="BP23" s="999"/>
      <c r="BQ23" s="999"/>
      <c r="BR23" s="999"/>
      <c r="BS23" s="999"/>
      <c r="BT23" s="999"/>
      <c r="BU23" s="999"/>
      <c r="BV23" s="998"/>
      <c r="BW23" s="998"/>
      <c r="BX23" s="998"/>
      <c r="BY23" s="998"/>
      <c r="BZ23" s="998"/>
      <c r="CA23" s="998"/>
      <c r="CB23" s="998"/>
      <c r="CC23" s="998"/>
      <c r="CD23" s="998"/>
      <c r="CE23" s="998"/>
      <c r="CF23" s="998"/>
      <c r="CG23" s="998"/>
      <c r="CH23" s="998"/>
      <c r="CI23" s="998"/>
      <c r="CJ23" s="998"/>
      <c r="CK23" s="998"/>
      <c r="CL23" s="998"/>
      <c r="CM23" s="998"/>
      <c r="CN23" s="998"/>
      <c r="CO23" s="998"/>
      <c r="CP23" s="998"/>
      <c r="CQ23" s="998"/>
      <c r="CR23" s="998"/>
      <c r="CS23" s="998"/>
      <c r="CT23" s="998"/>
      <c r="CU23" s="998"/>
      <c r="CV23" s="998"/>
      <c r="CW23" s="998"/>
      <c r="CX23" s="998"/>
      <c r="CY23" s="998"/>
      <c r="CZ23" s="998"/>
      <c r="DA23" s="998"/>
      <c r="DB23" s="998"/>
      <c r="DH23" s="155"/>
    </row>
    <row r="24" spans="1:112" ht="13.2" customHeight="1" x14ac:dyDescent="0.3">
      <c r="A24" s="984"/>
      <c r="B24" s="984"/>
      <c r="C24" s="984"/>
      <c r="D24" s="984"/>
      <c r="E24" s="984"/>
      <c r="F24" s="984"/>
      <c r="G24" s="984"/>
      <c r="H24" s="984"/>
      <c r="I24" s="984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  <c r="AA24" s="997"/>
      <c r="AB24" s="997"/>
      <c r="AC24" s="997"/>
      <c r="AD24" s="997"/>
      <c r="AE24" s="997"/>
      <c r="AF24" s="997"/>
      <c r="AG24" s="997"/>
      <c r="AH24" s="997"/>
      <c r="AI24" s="997"/>
      <c r="AJ24" s="997"/>
      <c r="AK24" s="997"/>
      <c r="AL24" s="997"/>
      <c r="AM24" s="997"/>
      <c r="AN24" s="997"/>
      <c r="AO24" s="997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9"/>
      <c r="BM24" s="999"/>
      <c r="BN24" s="999"/>
      <c r="BO24" s="999"/>
      <c r="BP24" s="999"/>
      <c r="BQ24" s="999"/>
      <c r="BR24" s="999"/>
      <c r="BS24" s="999"/>
      <c r="BT24" s="999"/>
      <c r="BU24" s="999"/>
      <c r="BV24" s="998"/>
      <c r="BW24" s="998"/>
      <c r="BX24" s="998"/>
      <c r="BY24" s="998"/>
      <c r="BZ24" s="998"/>
      <c r="CA24" s="998"/>
      <c r="CB24" s="998"/>
      <c r="CC24" s="998"/>
      <c r="CD24" s="998"/>
      <c r="CE24" s="998"/>
      <c r="CF24" s="998"/>
      <c r="CG24" s="998"/>
      <c r="CH24" s="998"/>
      <c r="CI24" s="998"/>
      <c r="CJ24" s="998"/>
      <c r="CK24" s="998"/>
      <c r="CL24" s="998"/>
      <c r="CM24" s="998"/>
      <c r="CN24" s="998"/>
      <c r="CO24" s="998"/>
      <c r="CP24" s="998"/>
      <c r="CQ24" s="998"/>
      <c r="CR24" s="998"/>
      <c r="CS24" s="998"/>
      <c r="CT24" s="998"/>
      <c r="CU24" s="998"/>
      <c r="CV24" s="998"/>
      <c r="CW24" s="998"/>
      <c r="CX24" s="998"/>
      <c r="CY24" s="998"/>
      <c r="CZ24" s="998"/>
      <c r="DA24" s="998"/>
      <c r="DB24" s="998"/>
    </row>
    <row r="25" spans="1:112" ht="13.2" customHeight="1" x14ac:dyDescent="0.25">
      <c r="A25" s="984"/>
      <c r="B25" s="984"/>
      <c r="C25" s="984"/>
      <c r="D25" s="984"/>
      <c r="E25" s="984"/>
      <c r="F25" s="984"/>
      <c r="G25" s="984"/>
      <c r="H25" s="984"/>
      <c r="I25" s="984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  <c r="AA25" s="997"/>
      <c r="AB25" s="997"/>
      <c r="AC25" s="997"/>
      <c r="AD25" s="997"/>
      <c r="AE25" s="997"/>
      <c r="AF25" s="997"/>
      <c r="AG25" s="997"/>
      <c r="AH25" s="997"/>
      <c r="AI25" s="997"/>
      <c r="AJ25" s="997"/>
      <c r="AK25" s="997"/>
      <c r="AL25" s="997"/>
      <c r="AM25" s="997"/>
      <c r="AN25" s="997"/>
      <c r="AO25" s="997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9"/>
      <c r="BM25" s="999"/>
      <c r="BN25" s="999"/>
      <c r="BO25" s="999"/>
      <c r="BP25" s="999"/>
      <c r="BQ25" s="999"/>
      <c r="BR25" s="999"/>
      <c r="BS25" s="999"/>
      <c r="BT25" s="999"/>
      <c r="BU25" s="999"/>
      <c r="BV25" s="998"/>
      <c r="BW25" s="998"/>
      <c r="BX25" s="998"/>
      <c r="BY25" s="998"/>
      <c r="BZ25" s="998"/>
      <c r="CA25" s="998"/>
      <c r="CB25" s="998"/>
      <c r="CC25" s="998"/>
      <c r="CD25" s="998"/>
      <c r="CE25" s="998"/>
      <c r="CF25" s="998"/>
      <c r="CG25" s="998"/>
      <c r="CH25" s="998"/>
      <c r="CI25" s="998"/>
      <c r="CJ25" s="998"/>
      <c r="CK25" s="998"/>
      <c r="CL25" s="998"/>
      <c r="CM25" s="998"/>
      <c r="CN25" s="998"/>
      <c r="CO25" s="998"/>
      <c r="CP25" s="998"/>
      <c r="CQ25" s="998"/>
      <c r="CR25" s="998"/>
      <c r="CS25" s="998"/>
      <c r="CT25" s="998"/>
      <c r="CU25" s="998"/>
      <c r="CV25" s="998"/>
      <c r="CW25" s="998"/>
      <c r="CX25" s="998"/>
      <c r="CY25" s="998"/>
      <c r="CZ25" s="998"/>
      <c r="DA25" s="998"/>
      <c r="DB25" s="998"/>
      <c r="DH25" s="155"/>
    </row>
    <row r="26" spans="1:112" ht="13.2" customHeight="1" x14ac:dyDescent="0.3">
      <c r="A26" s="984"/>
      <c r="B26" s="984"/>
      <c r="C26" s="984"/>
      <c r="D26" s="984"/>
      <c r="E26" s="984"/>
      <c r="F26" s="984"/>
      <c r="G26" s="984"/>
      <c r="H26" s="984"/>
      <c r="I26" s="984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  <c r="AA26" s="997"/>
      <c r="AB26" s="997"/>
      <c r="AC26" s="997"/>
      <c r="AD26" s="997"/>
      <c r="AE26" s="997"/>
      <c r="AF26" s="997"/>
      <c r="AG26" s="997"/>
      <c r="AH26" s="997"/>
      <c r="AI26" s="997"/>
      <c r="AJ26" s="997"/>
      <c r="AK26" s="997"/>
      <c r="AL26" s="997"/>
      <c r="AM26" s="997"/>
      <c r="AN26" s="997"/>
      <c r="AO26" s="997"/>
      <c r="AP26" s="999"/>
      <c r="AQ26" s="999"/>
      <c r="AR26" s="999"/>
      <c r="AS26" s="999"/>
      <c r="AT26" s="999"/>
      <c r="AU26" s="999"/>
      <c r="AV26" s="999"/>
      <c r="AW26" s="999"/>
      <c r="AX26" s="999"/>
      <c r="AY26" s="999"/>
      <c r="AZ26" s="999"/>
      <c r="BA26" s="999"/>
      <c r="BB26" s="999"/>
      <c r="BC26" s="999"/>
      <c r="BD26" s="999"/>
      <c r="BE26" s="999"/>
      <c r="BF26" s="999"/>
      <c r="BG26" s="999"/>
      <c r="BH26" s="999"/>
      <c r="BI26" s="999"/>
      <c r="BJ26" s="999"/>
      <c r="BK26" s="999"/>
      <c r="BL26" s="999"/>
      <c r="BM26" s="999"/>
      <c r="BN26" s="999"/>
      <c r="BO26" s="999"/>
      <c r="BP26" s="999"/>
      <c r="BQ26" s="999"/>
      <c r="BR26" s="999"/>
      <c r="BS26" s="999"/>
      <c r="BT26" s="999"/>
      <c r="BU26" s="999"/>
      <c r="BV26" s="998"/>
      <c r="BW26" s="998"/>
      <c r="BX26" s="998"/>
      <c r="BY26" s="998"/>
      <c r="BZ26" s="998"/>
      <c r="CA26" s="998"/>
      <c r="CB26" s="998"/>
      <c r="CC26" s="998"/>
      <c r="CD26" s="998"/>
      <c r="CE26" s="998"/>
      <c r="CF26" s="998"/>
      <c r="CG26" s="998"/>
      <c r="CH26" s="998"/>
      <c r="CI26" s="998"/>
      <c r="CJ26" s="998"/>
      <c r="CK26" s="998"/>
      <c r="CL26" s="998"/>
      <c r="CM26" s="998"/>
      <c r="CN26" s="998"/>
      <c r="CO26" s="998"/>
      <c r="CP26" s="998"/>
      <c r="CQ26" s="998"/>
      <c r="CR26" s="998"/>
      <c r="CS26" s="998"/>
      <c r="CT26" s="998"/>
      <c r="CU26" s="998"/>
      <c r="CV26" s="998"/>
      <c r="CW26" s="998"/>
      <c r="CX26" s="998"/>
      <c r="CY26" s="998"/>
      <c r="CZ26" s="998"/>
      <c r="DA26" s="998"/>
      <c r="DB26" s="998"/>
    </row>
    <row r="27" spans="1:112" ht="13.2" customHeight="1" x14ac:dyDescent="0.3">
      <c r="A27" s="984"/>
      <c r="B27" s="984"/>
      <c r="C27" s="984"/>
      <c r="D27" s="984"/>
      <c r="E27" s="984"/>
      <c r="F27" s="984"/>
      <c r="G27" s="984"/>
      <c r="H27" s="984"/>
      <c r="I27" s="984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  <c r="AA27" s="997"/>
      <c r="AB27" s="997"/>
      <c r="AC27" s="997"/>
      <c r="AD27" s="997"/>
      <c r="AE27" s="997"/>
      <c r="AF27" s="997"/>
      <c r="AG27" s="997"/>
      <c r="AH27" s="997"/>
      <c r="AI27" s="997"/>
      <c r="AJ27" s="997"/>
      <c r="AK27" s="997"/>
      <c r="AL27" s="997"/>
      <c r="AM27" s="997"/>
      <c r="AN27" s="997"/>
      <c r="AO27" s="997"/>
      <c r="AP27" s="999"/>
      <c r="AQ27" s="999"/>
      <c r="AR27" s="999"/>
      <c r="AS27" s="999"/>
      <c r="AT27" s="999"/>
      <c r="AU27" s="999"/>
      <c r="AV27" s="999"/>
      <c r="AW27" s="999"/>
      <c r="AX27" s="999"/>
      <c r="AY27" s="999"/>
      <c r="AZ27" s="999"/>
      <c r="BA27" s="999"/>
      <c r="BB27" s="999"/>
      <c r="BC27" s="999"/>
      <c r="BD27" s="999"/>
      <c r="BE27" s="999"/>
      <c r="BF27" s="999"/>
      <c r="BG27" s="999"/>
      <c r="BH27" s="999"/>
      <c r="BI27" s="999"/>
      <c r="BJ27" s="999"/>
      <c r="BK27" s="999"/>
      <c r="BL27" s="999"/>
      <c r="BM27" s="999"/>
      <c r="BN27" s="999"/>
      <c r="BO27" s="999"/>
      <c r="BP27" s="999"/>
      <c r="BQ27" s="999"/>
      <c r="BR27" s="999"/>
      <c r="BS27" s="999"/>
      <c r="BT27" s="999"/>
      <c r="BU27" s="999"/>
      <c r="BV27" s="998"/>
      <c r="BW27" s="998"/>
      <c r="BX27" s="998"/>
      <c r="BY27" s="998"/>
      <c r="BZ27" s="998"/>
      <c r="CA27" s="998"/>
      <c r="CB27" s="998"/>
      <c r="CC27" s="998"/>
      <c r="CD27" s="998"/>
      <c r="CE27" s="998"/>
      <c r="CF27" s="998"/>
      <c r="CG27" s="998"/>
      <c r="CH27" s="998"/>
      <c r="CI27" s="998"/>
      <c r="CJ27" s="998"/>
      <c r="CK27" s="998"/>
      <c r="CL27" s="998"/>
      <c r="CM27" s="998"/>
      <c r="CN27" s="998"/>
      <c r="CO27" s="998"/>
      <c r="CP27" s="998"/>
      <c r="CQ27" s="998"/>
      <c r="CR27" s="998"/>
      <c r="CS27" s="998"/>
      <c r="CT27" s="998"/>
      <c r="CU27" s="998"/>
      <c r="CV27" s="998"/>
      <c r="CW27" s="998"/>
      <c r="CX27" s="998"/>
      <c r="CY27" s="998"/>
      <c r="CZ27" s="998"/>
      <c r="DA27" s="998"/>
      <c r="DB27" s="998"/>
    </row>
    <row r="28" spans="1:112" ht="13.8" x14ac:dyDescent="0.25">
      <c r="DH28" s="159"/>
    </row>
    <row r="29" spans="1:112" ht="69.900000000000006" customHeight="1" x14ac:dyDescent="0.3">
      <c r="A29" s="1015" t="s">
        <v>16</v>
      </c>
      <c r="B29" s="1015"/>
      <c r="C29" s="1015"/>
      <c r="D29" s="1015"/>
      <c r="E29" s="1015"/>
      <c r="F29" s="1015"/>
      <c r="G29" s="1015"/>
      <c r="H29" s="1015"/>
      <c r="I29" s="1015"/>
      <c r="J29" s="1015"/>
      <c r="K29" s="1015"/>
      <c r="L29" s="1015"/>
      <c r="M29" s="1015"/>
      <c r="N29" s="1015"/>
      <c r="O29" s="1015"/>
      <c r="P29" s="1015"/>
      <c r="Q29" s="1015"/>
      <c r="R29" s="1015"/>
      <c r="S29" s="1015"/>
      <c r="T29" s="1015"/>
      <c r="U29" s="1015"/>
      <c r="V29" s="1015"/>
      <c r="W29" s="1015"/>
      <c r="X29" s="1015"/>
      <c r="Y29" s="1015"/>
      <c r="Z29" s="1015"/>
      <c r="AA29" s="1015"/>
      <c r="AF29" s="850" t="str">
        <f>ПОДПИСИ!B12</f>
        <v>Начальник участка ООО «Электромонтаж-110»</v>
      </c>
      <c r="AG29" s="850"/>
      <c r="AH29" s="850"/>
      <c r="AI29" s="850"/>
      <c r="AJ29" s="850"/>
      <c r="AK29" s="850"/>
      <c r="AL29" s="850"/>
      <c r="AM29" s="850"/>
      <c r="AN29" s="850"/>
      <c r="AO29" s="850"/>
      <c r="AP29" s="850"/>
      <c r="AQ29" s="850"/>
      <c r="AR29" s="850"/>
      <c r="AS29" s="850"/>
      <c r="AT29" s="850"/>
      <c r="AU29" s="850"/>
      <c r="AV29" s="850"/>
      <c r="AW29" s="850"/>
      <c r="AX29" s="850"/>
      <c r="AY29" s="850"/>
      <c r="AZ29" s="850"/>
      <c r="BA29" s="850"/>
      <c r="BB29" s="850"/>
      <c r="BC29" s="850"/>
      <c r="BD29" s="850"/>
      <c r="BE29" s="850"/>
      <c r="BF29" s="850"/>
      <c r="BG29" s="850"/>
      <c r="BH29" s="850"/>
      <c r="BI29" s="850"/>
      <c r="BJ29" s="850"/>
      <c r="BK29" s="23"/>
      <c r="BL29" s="23"/>
      <c r="BM29" s="23"/>
      <c r="BN29" s="23"/>
      <c r="BO29" s="844"/>
      <c r="BP29" s="844"/>
      <c r="BQ29" s="844"/>
      <c r="BR29" s="844"/>
      <c r="BS29" s="844"/>
      <c r="BT29" s="844"/>
      <c r="BU29" s="844"/>
      <c r="BV29" s="844"/>
      <c r="BW29" s="844"/>
      <c r="BX29" s="844"/>
      <c r="BY29" s="844"/>
      <c r="BZ29" s="844"/>
      <c r="CA29" s="844"/>
      <c r="CB29" s="844"/>
      <c r="CC29" s="844"/>
      <c r="CD29" s="844"/>
      <c r="CE29" s="23"/>
      <c r="CF29" s="23"/>
      <c r="CG29" s="23"/>
      <c r="CH29" s="23"/>
      <c r="CI29" s="844" t="str">
        <f>ПОДПИСИ!E12</f>
        <v>А.В. Курбатов</v>
      </c>
      <c r="CJ29" s="844"/>
      <c r="CK29" s="844"/>
      <c r="CL29" s="844"/>
      <c r="CM29" s="844"/>
      <c r="CN29" s="844"/>
      <c r="CO29" s="844"/>
      <c r="CP29" s="844"/>
      <c r="CQ29" s="844"/>
      <c r="CR29" s="844"/>
      <c r="CS29" s="844"/>
      <c r="CT29" s="844"/>
      <c r="CU29" s="844"/>
      <c r="CV29" s="844"/>
      <c r="CW29" s="844"/>
      <c r="CX29" s="844"/>
      <c r="CY29" s="844"/>
      <c r="CZ29" s="844"/>
      <c r="DA29" s="844"/>
      <c r="DB29" s="844"/>
      <c r="DC29" s="23"/>
      <c r="DD29" s="23"/>
      <c r="DE29" s="23"/>
      <c r="DF29" s="23"/>
      <c r="DG29" s="23"/>
    </row>
    <row r="30" spans="1:112" s="21" customFormat="1" ht="10.199999999999999" x14ac:dyDescent="0.3">
      <c r="AF30" s="857" t="s">
        <v>48</v>
      </c>
      <c r="AG30" s="857"/>
      <c r="AH30" s="857"/>
      <c r="AI30" s="857"/>
      <c r="AJ30" s="857"/>
      <c r="AK30" s="857"/>
      <c r="AL30" s="857"/>
      <c r="AM30" s="857"/>
      <c r="AN30" s="857"/>
      <c r="AO30" s="857"/>
      <c r="AP30" s="857"/>
      <c r="AQ30" s="857"/>
      <c r="AR30" s="857"/>
      <c r="AS30" s="857"/>
      <c r="AT30" s="857"/>
      <c r="AU30" s="857"/>
      <c r="AV30" s="857"/>
      <c r="AW30" s="857"/>
      <c r="AX30" s="857"/>
      <c r="AY30" s="857"/>
      <c r="AZ30" s="857"/>
      <c r="BA30" s="857"/>
      <c r="BB30" s="857"/>
      <c r="BC30" s="857"/>
      <c r="BD30" s="857"/>
      <c r="BE30" s="857"/>
      <c r="BF30" s="857"/>
      <c r="BG30" s="857"/>
      <c r="BH30" s="857"/>
      <c r="BI30" s="857"/>
      <c r="BJ30" s="857"/>
      <c r="BO30" s="857" t="s">
        <v>49</v>
      </c>
      <c r="BP30" s="857"/>
      <c r="BQ30" s="857"/>
      <c r="BR30" s="857"/>
      <c r="BS30" s="857"/>
      <c r="BT30" s="857"/>
      <c r="BU30" s="857"/>
      <c r="BV30" s="857"/>
      <c r="BW30" s="857"/>
      <c r="BX30" s="857"/>
      <c r="BY30" s="857"/>
      <c r="BZ30" s="857"/>
      <c r="CA30" s="857"/>
      <c r="CB30" s="857"/>
      <c r="CC30" s="857"/>
      <c r="CD30" s="857"/>
      <c r="CI30" s="845" t="s">
        <v>50</v>
      </c>
      <c r="CJ30" s="845"/>
      <c r="CK30" s="845"/>
      <c r="CL30" s="845"/>
      <c r="CM30" s="845"/>
      <c r="CN30" s="845"/>
      <c r="CO30" s="845"/>
      <c r="CP30" s="845"/>
      <c r="CQ30" s="845"/>
      <c r="CR30" s="845"/>
      <c r="CS30" s="845"/>
      <c r="CT30" s="845"/>
      <c r="CU30" s="845"/>
      <c r="CV30" s="845"/>
      <c r="CW30" s="845"/>
      <c r="CX30" s="845"/>
      <c r="CY30" s="845"/>
      <c r="CZ30" s="845"/>
      <c r="DA30" s="845"/>
      <c r="DB30" s="845"/>
      <c r="DH30" s="242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98" priority="6" operator="equal">
      <formula>0</formula>
    </cfRule>
  </conditionalFormatting>
  <conditionalFormatting sqref="AU5:BA12">
    <cfRule type="cellIs" dxfId="97" priority="3" operator="equal">
      <formula>0</formula>
    </cfRule>
  </conditionalFormatting>
  <conditionalFormatting sqref="CI29:DB29">
    <cfRule type="cellIs" dxfId="96" priority="16" operator="equal">
      <formula>0</formula>
    </cfRule>
  </conditionalFormatting>
  <conditionalFormatting sqref="DH2:DH7">
    <cfRule type="cellIs" dxfId="95" priority="2" operator="equal">
      <formula>0</formula>
    </cfRule>
  </conditionalFormatting>
  <conditionalFormatting sqref="DH9">
    <cfRule type="cellIs" dxfId="94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73"/>
  <sheetViews>
    <sheetView view="pageBreakPreview" topLeftCell="A9" zoomScale="60" zoomScaleNormal="100" workbookViewId="0">
      <selection activeCell="DC30" sqref="DC30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1008">
        <f>ФОРМА!B13</f>
        <v>45380</v>
      </c>
      <c r="CD4" s="1008"/>
      <c r="CE4" s="1008"/>
      <c r="CF4" s="1008"/>
      <c r="CG4" s="1008"/>
      <c r="CH4" s="1008"/>
      <c r="CI4" s="1008"/>
      <c r="CJ4" s="1008"/>
      <c r="CK4" s="1008"/>
      <c r="CL4" s="1008"/>
      <c r="CM4" s="1008"/>
      <c r="CN4" s="1008"/>
      <c r="CO4" s="1008"/>
      <c r="CP4" s="1008"/>
      <c r="CQ4" s="1008"/>
      <c r="CR4" s="1008"/>
      <c r="CS4" s="1008"/>
      <c r="CT4" s="1008"/>
      <c r="CU4" s="1008"/>
      <c r="CV4" s="1008"/>
      <c r="CW4" s="1008"/>
      <c r="CX4" s="1008"/>
      <c r="CY4" s="1008"/>
      <c r="CZ4" s="1008"/>
      <c r="DA4" s="1008"/>
      <c r="DB4" s="1008"/>
      <c r="DH4" s="144"/>
    </row>
    <row r="5" spans="1:112" ht="13.8" outlineLevel="1" x14ac:dyDescent="0.25">
      <c r="A5" s="967"/>
      <c r="B5" s="967"/>
      <c r="C5" s="967"/>
      <c r="D5" s="967"/>
      <c r="E5" s="967"/>
      <c r="F5" s="967"/>
      <c r="G5" s="967"/>
      <c r="H5" s="967"/>
      <c r="I5" s="967"/>
      <c r="J5" s="967"/>
      <c r="K5" s="967"/>
      <c r="L5" s="967"/>
      <c r="M5" s="967"/>
      <c r="N5" s="967"/>
      <c r="O5" s="967"/>
      <c r="P5" s="967"/>
      <c r="Q5" s="967"/>
      <c r="R5" s="967"/>
      <c r="S5" s="967"/>
      <c r="T5" s="967"/>
      <c r="U5" s="967"/>
      <c r="V5" s="967"/>
      <c r="W5" s="967"/>
      <c r="X5" s="967"/>
      <c r="Y5" s="967"/>
      <c r="Z5" s="967"/>
      <c r="AA5" s="967"/>
      <c r="AB5" s="967"/>
      <c r="AC5" s="967"/>
      <c r="AD5" s="967"/>
      <c r="AE5" s="967"/>
      <c r="AF5" s="967"/>
      <c r="AG5" s="967"/>
      <c r="AH5" s="967"/>
      <c r="AI5" s="967"/>
      <c r="AJ5" s="967"/>
      <c r="AK5" s="967"/>
      <c r="AL5" s="967"/>
      <c r="AM5" s="967"/>
      <c r="AN5" s="967"/>
      <c r="AO5" s="967"/>
      <c r="AP5" s="967"/>
      <c r="AQ5" s="967"/>
      <c r="AR5" s="967"/>
      <c r="AS5" s="967"/>
      <c r="AT5" s="967"/>
      <c r="BA5" s="844" t="str">
        <f>ФОРМА!G2</f>
        <v>Санкт-Петербург</v>
      </c>
      <c r="BB5" s="844"/>
      <c r="BC5" s="844"/>
      <c r="BD5" s="844"/>
      <c r="BE5" s="844"/>
      <c r="BF5" s="844"/>
      <c r="BG5" s="844"/>
      <c r="BH5" s="844"/>
      <c r="BI5" s="844"/>
      <c r="BJ5" s="844"/>
      <c r="BK5" s="844"/>
      <c r="BL5" s="844"/>
      <c r="BM5" s="844"/>
      <c r="BN5" s="844"/>
      <c r="BO5" s="844"/>
      <c r="BP5" s="844"/>
      <c r="BQ5" s="844"/>
      <c r="BR5" s="844"/>
      <c r="BS5" s="844"/>
      <c r="BT5" s="844"/>
      <c r="BU5" s="844"/>
      <c r="BV5" s="844"/>
      <c r="BW5" s="844"/>
      <c r="BX5" s="844"/>
      <c r="BY5" s="844"/>
      <c r="BZ5" s="844"/>
      <c r="CA5" s="844"/>
      <c r="CB5" s="844"/>
      <c r="CC5" s="844"/>
      <c r="CD5" s="844"/>
      <c r="CE5" s="844"/>
      <c r="CF5" s="844"/>
      <c r="CG5" s="844"/>
      <c r="CH5" s="844"/>
      <c r="CI5" s="844"/>
      <c r="CJ5" s="844"/>
      <c r="CK5" s="844"/>
      <c r="CL5" s="844"/>
      <c r="CM5" s="844"/>
      <c r="CN5" s="844"/>
      <c r="CO5" s="844"/>
      <c r="CP5" s="844"/>
      <c r="CQ5" s="844"/>
      <c r="CR5" s="844"/>
      <c r="CS5" s="844"/>
      <c r="CT5" s="844"/>
      <c r="CU5" s="844"/>
      <c r="CV5" s="844"/>
      <c r="CW5" s="844"/>
      <c r="CX5" s="844"/>
      <c r="CY5" s="844"/>
      <c r="CZ5" s="844"/>
      <c r="DA5" s="844"/>
      <c r="DB5" s="844"/>
      <c r="DH5" s="156"/>
    </row>
    <row r="6" spans="1:112" s="50" customFormat="1" ht="15" customHeight="1" outlineLevel="1" x14ac:dyDescent="0.25">
      <c r="A6" s="845"/>
      <c r="B6" s="845"/>
      <c r="C6" s="845"/>
      <c r="D6" s="845"/>
      <c r="E6" s="845"/>
      <c r="F6" s="845"/>
      <c r="G6" s="845"/>
      <c r="H6" s="845"/>
      <c r="I6" s="845"/>
      <c r="J6" s="845"/>
      <c r="K6" s="845"/>
      <c r="L6" s="845"/>
      <c r="M6" s="845"/>
      <c r="N6" s="845"/>
      <c r="O6" s="845"/>
      <c r="P6" s="845"/>
      <c r="Q6" s="845"/>
      <c r="R6" s="845"/>
      <c r="S6" s="845"/>
      <c r="T6" s="845"/>
      <c r="U6" s="845"/>
      <c r="V6" s="845"/>
      <c r="W6" s="845"/>
      <c r="X6" s="845"/>
      <c r="Y6" s="845"/>
      <c r="Z6" s="845"/>
      <c r="AA6" s="845"/>
      <c r="AB6" s="845"/>
      <c r="AC6" s="845"/>
      <c r="AD6" s="845"/>
      <c r="AE6" s="845"/>
      <c r="AF6" s="845"/>
      <c r="AG6" s="845"/>
      <c r="AH6" s="845"/>
      <c r="AI6" s="845"/>
      <c r="AJ6" s="845"/>
      <c r="AK6" s="845"/>
      <c r="AL6" s="845"/>
      <c r="AM6" s="845"/>
      <c r="AN6" s="845"/>
      <c r="AO6" s="845"/>
      <c r="AP6" s="845"/>
      <c r="AQ6" s="845"/>
      <c r="AR6" s="845"/>
      <c r="AS6" s="845"/>
      <c r="AT6" s="845"/>
      <c r="AU6" s="21"/>
      <c r="AV6" s="21"/>
      <c r="AW6" s="21"/>
      <c r="AX6" s="21"/>
      <c r="AY6" s="21"/>
      <c r="AZ6" s="21"/>
      <c r="BA6" s="845" t="s">
        <v>0</v>
      </c>
      <c r="BB6" s="845"/>
      <c r="BC6" s="845"/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/>
    </row>
    <row r="7" spans="1:112" ht="13.8" outlineLevel="1" x14ac:dyDescent="0.25">
      <c r="A7" s="844" t="str">
        <f>ФОРМА!B4</f>
        <v>ООО «Электромонтаж-110»</v>
      </c>
      <c r="B7" s="844"/>
      <c r="C7" s="844"/>
      <c r="D7" s="844"/>
      <c r="E7" s="844"/>
      <c r="F7" s="844"/>
      <c r="G7" s="844"/>
      <c r="H7" s="844"/>
      <c r="I7" s="844"/>
      <c r="J7" s="844"/>
      <c r="K7" s="844"/>
      <c r="L7" s="844"/>
      <c r="M7" s="844"/>
      <c r="N7" s="844"/>
      <c r="O7" s="844"/>
      <c r="P7" s="844"/>
      <c r="Q7" s="844"/>
      <c r="R7" s="844"/>
      <c r="S7" s="844"/>
      <c r="T7" s="844"/>
      <c r="U7" s="844"/>
      <c r="V7" s="844"/>
      <c r="W7" s="844"/>
      <c r="X7" s="844"/>
      <c r="Y7" s="844"/>
      <c r="Z7" s="844"/>
      <c r="AA7" s="844"/>
      <c r="AB7" s="844"/>
      <c r="AC7" s="844"/>
      <c r="AD7" s="844"/>
      <c r="AE7" s="844"/>
      <c r="AF7" s="844"/>
      <c r="AG7" s="844"/>
      <c r="AH7" s="844"/>
      <c r="AI7" s="844"/>
      <c r="AJ7" s="844"/>
      <c r="AK7" s="844"/>
      <c r="AL7" s="844"/>
      <c r="AM7" s="844"/>
      <c r="AN7" s="844"/>
      <c r="AO7" s="844"/>
      <c r="AP7" s="844"/>
      <c r="AQ7" s="844"/>
      <c r="AR7" s="844"/>
      <c r="AS7" s="844"/>
      <c r="AT7" s="844"/>
      <c r="BA7" s="850" t="str">
        <f>ФОРМА!B2</f>
        <v>ПАО "Россети Ленэнерго"</v>
      </c>
      <c r="BB7" s="850"/>
      <c r="BC7" s="850"/>
      <c r="BD7" s="850"/>
      <c r="BE7" s="850"/>
      <c r="BF7" s="850"/>
      <c r="BG7" s="850"/>
      <c r="BH7" s="850"/>
      <c r="BI7" s="850"/>
      <c r="BJ7" s="850"/>
      <c r="BK7" s="850"/>
      <c r="BL7" s="850"/>
      <c r="BM7" s="850"/>
      <c r="BN7" s="850"/>
      <c r="BO7" s="850"/>
      <c r="BP7" s="850"/>
      <c r="BQ7" s="850"/>
      <c r="BR7" s="850"/>
      <c r="BS7" s="850"/>
      <c r="BT7" s="850"/>
      <c r="BU7" s="850"/>
      <c r="BV7" s="850"/>
      <c r="BW7" s="850"/>
      <c r="BX7" s="850"/>
      <c r="BY7" s="850"/>
      <c r="BZ7" s="850"/>
      <c r="CA7" s="850"/>
      <c r="CB7" s="850"/>
      <c r="CC7" s="850"/>
      <c r="CD7" s="850"/>
      <c r="CE7" s="850"/>
      <c r="CF7" s="850"/>
      <c r="CG7" s="850"/>
      <c r="CH7" s="850"/>
      <c r="CI7" s="850"/>
      <c r="CJ7" s="850"/>
      <c r="CK7" s="850"/>
      <c r="CL7" s="850"/>
      <c r="CM7" s="850"/>
      <c r="CN7" s="850"/>
      <c r="CO7" s="850"/>
      <c r="CP7" s="850"/>
      <c r="CQ7" s="850"/>
      <c r="CR7" s="850"/>
      <c r="CS7" s="850"/>
      <c r="CT7" s="850"/>
      <c r="CU7" s="850"/>
      <c r="CV7" s="850"/>
      <c r="CW7" s="850"/>
      <c r="CX7" s="850"/>
      <c r="CY7" s="850"/>
      <c r="CZ7" s="850"/>
      <c r="DA7" s="850"/>
      <c r="DB7" s="850"/>
      <c r="DH7" s="156" t="str">
        <f>BA7</f>
        <v>ПАО "Россети Ленэнерго"</v>
      </c>
    </row>
    <row r="8" spans="1:112" ht="15" customHeight="1" outlineLevel="1" x14ac:dyDescent="0.25">
      <c r="A8" s="845" t="s">
        <v>44</v>
      </c>
      <c r="B8" s="845"/>
      <c r="C8" s="845"/>
      <c r="D8" s="845"/>
      <c r="E8" s="845"/>
      <c r="F8" s="845"/>
      <c r="G8" s="845"/>
      <c r="H8" s="845"/>
      <c r="I8" s="845"/>
      <c r="J8" s="845"/>
      <c r="K8" s="845"/>
      <c r="L8" s="845"/>
      <c r="M8" s="845"/>
      <c r="N8" s="845"/>
      <c r="O8" s="845"/>
      <c r="P8" s="845"/>
      <c r="Q8" s="845"/>
      <c r="R8" s="845"/>
      <c r="S8" s="845"/>
      <c r="T8" s="845"/>
      <c r="U8" s="845"/>
      <c r="V8" s="845"/>
      <c r="W8" s="845"/>
      <c r="X8" s="845"/>
      <c r="Y8" s="845"/>
      <c r="Z8" s="845"/>
      <c r="AA8" s="845"/>
      <c r="AB8" s="845"/>
      <c r="AC8" s="845"/>
      <c r="AD8" s="845"/>
      <c r="AE8" s="845"/>
      <c r="AF8" s="845"/>
      <c r="AG8" s="845"/>
      <c r="AH8" s="845"/>
      <c r="AI8" s="845"/>
      <c r="AJ8" s="845"/>
      <c r="AK8" s="845"/>
      <c r="AL8" s="845"/>
      <c r="AM8" s="845"/>
      <c r="AN8" s="845"/>
      <c r="AO8" s="845"/>
      <c r="AP8" s="845"/>
      <c r="AQ8" s="845"/>
      <c r="AR8" s="845"/>
      <c r="AS8" s="845"/>
      <c r="AT8" s="845"/>
      <c r="AU8" s="21"/>
      <c r="AV8" s="21"/>
      <c r="AW8" s="21"/>
      <c r="AX8" s="21"/>
      <c r="AY8" s="21"/>
      <c r="AZ8" s="21"/>
      <c r="BA8" s="845" t="s">
        <v>2</v>
      </c>
      <c r="BB8" s="845"/>
      <c r="BC8" s="845"/>
      <c r="BD8" s="845"/>
      <c r="BE8" s="845"/>
      <c r="BF8" s="845"/>
      <c r="BG8" s="845"/>
      <c r="BH8" s="845"/>
      <c r="BI8" s="845"/>
      <c r="BJ8" s="845"/>
      <c r="BK8" s="845"/>
      <c r="BL8" s="845"/>
      <c r="BM8" s="845"/>
      <c r="BN8" s="845"/>
      <c r="BO8" s="845"/>
      <c r="BP8" s="845"/>
      <c r="BQ8" s="845"/>
      <c r="BR8" s="845"/>
      <c r="BS8" s="845"/>
      <c r="BT8" s="845"/>
      <c r="BU8" s="845"/>
      <c r="BV8" s="845"/>
      <c r="BW8" s="845"/>
      <c r="BX8" s="845"/>
      <c r="BY8" s="845"/>
      <c r="BZ8" s="845"/>
      <c r="CA8" s="845"/>
      <c r="CB8" s="845"/>
      <c r="CC8" s="845"/>
      <c r="CD8" s="845"/>
      <c r="CE8" s="845"/>
      <c r="CF8" s="845"/>
      <c r="CG8" s="845"/>
      <c r="CH8" s="845"/>
      <c r="CI8" s="845"/>
      <c r="CJ8" s="845"/>
      <c r="CK8" s="845"/>
      <c r="CL8" s="845"/>
      <c r="CM8" s="845"/>
      <c r="CN8" s="845"/>
      <c r="CO8" s="845"/>
      <c r="CP8" s="845"/>
      <c r="CQ8" s="845"/>
      <c r="CR8" s="845"/>
      <c r="CS8" s="845"/>
      <c r="CT8" s="845"/>
      <c r="CU8" s="845"/>
      <c r="CV8" s="845"/>
      <c r="CW8" s="845"/>
      <c r="CX8" s="845"/>
      <c r="CY8" s="845"/>
      <c r="CZ8" s="845"/>
      <c r="DA8" s="845"/>
      <c r="DB8" s="845"/>
      <c r="DH8" s="154"/>
    </row>
    <row r="9" spans="1:112" ht="124.2" outlineLevel="1" x14ac:dyDescent="0.25">
      <c r="A9" s="862"/>
      <c r="B9" s="862"/>
      <c r="C9" s="862"/>
      <c r="D9" s="862"/>
      <c r="E9" s="862"/>
      <c r="F9" s="862"/>
      <c r="G9" s="862"/>
      <c r="H9" s="862"/>
      <c r="I9" s="862"/>
      <c r="J9" s="862"/>
      <c r="K9" s="862"/>
      <c r="L9" s="862"/>
      <c r="M9" s="862"/>
      <c r="N9" s="862"/>
      <c r="O9" s="862"/>
      <c r="P9" s="862"/>
      <c r="Q9" s="862"/>
      <c r="R9" s="862"/>
      <c r="S9" s="862"/>
      <c r="T9" s="862"/>
      <c r="U9" s="862"/>
      <c r="V9" s="862"/>
      <c r="W9" s="862"/>
      <c r="X9" s="862"/>
      <c r="Y9" s="862"/>
      <c r="Z9" s="862"/>
      <c r="AA9" s="862"/>
      <c r="AB9" s="862"/>
      <c r="AC9" s="862"/>
      <c r="AD9" s="862"/>
      <c r="AE9" s="862"/>
      <c r="AF9" s="862"/>
      <c r="AG9" s="862"/>
      <c r="AH9" s="862"/>
      <c r="AI9" s="862"/>
      <c r="AJ9" s="862"/>
      <c r="AK9" s="862"/>
      <c r="AL9" s="862"/>
      <c r="AM9" s="862"/>
      <c r="AN9" s="862"/>
      <c r="AO9" s="862"/>
      <c r="AP9" s="862"/>
      <c r="AQ9" s="862"/>
      <c r="AR9" s="862"/>
      <c r="AS9" s="862"/>
      <c r="AT9" s="862"/>
      <c r="AU9" s="21"/>
      <c r="AV9" s="21"/>
      <c r="AW9" s="21"/>
      <c r="AX9" s="21"/>
      <c r="AY9" s="21"/>
      <c r="AZ9" s="21"/>
      <c r="BA9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50"/>
      <c r="BC9" s="850"/>
      <c r="BD9" s="850"/>
      <c r="BE9" s="850"/>
      <c r="BF9" s="850"/>
      <c r="BG9" s="850"/>
      <c r="BH9" s="850"/>
      <c r="BI9" s="850"/>
      <c r="BJ9" s="850"/>
      <c r="BK9" s="850"/>
      <c r="BL9" s="850"/>
      <c r="BM9" s="850"/>
      <c r="BN9" s="850"/>
      <c r="BO9" s="850"/>
      <c r="BP9" s="850"/>
      <c r="BQ9" s="850"/>
      <c r="BR9" s="850"/>
      <c r="BS9" s="850"/>
      <c r="BT9" s="850"/>
      <c r="BU9" s="850"/>
      <c r="BV9" s="850"/>
      <c r="BW9" s="850"/>
      <c r="BX9" s="850"/>
      <c r="BY9" s="850"/>
      <c r="BZ9" s="850"/>
      <c r="CA9" s="850"/>
      <c r="CB9" s="850"/>
      <c r="CC9" s="850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50"/>
      <c r="CU9" s="850"/>
      <c r="CV9" s="850"/>
      <c r="CW9" s="850"/>
      <c r="CX9" s="850"/>
      <c r="CY9" s="850"/>
      <c r="CZ9" s="850"/>
      <c r="DA9" s="850"/>
      <c r="DB9" s="850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845" t="s">
        <v>45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21"/>
      <c r="AV10" s="21"/>
      <c r="AW10" s="21"/>
      <c r="AX10" s="21"/>
      <c r="AY10" s="21"/>
      <c r="AZ10" s="21"/>
      <c r="BA10" s="845" t="s">
        <v>38</v>
      </c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ht="13.8" outlineLevel="1" x14ac:dyDescent="0.25">
      <c r="A11" s="844"/>
      <c r="B11" s="844"/>
      <c r="C11" s="844"/>
      <c r="D11" s="844"/>
      <c r="E11" s="844"/>
      <c r="F11" s="844"/>
      <c r="G11" s="844"/>
      <c r="H11" s="844"/>
      <c r="I11" s="844"/>
      <c r="J11" s="844"/>
      <c r="K11" s="844"/>
      <c r="L11" s="844"/>
      <c r="M11" s="844"/>
      <c r="N11" s="844"/>
      <c r="O11" s="844"/>
      <c r="P11" s="844"/>
      <c r="Q11" s="844"/>
      <c r="R11" s="844"/>
      <c r="S11" s="844"/>
      <c r="T11" s="844"/>
      <c r="U11" s="844"/>
      <c r="V11" s="844"/>
      <c r="W11" s="844"/>
      <c r="X11" s="844"/>
      <c r="Y11" s="844"/>
      <c r="Z11" s="844"/>
      <c r="AA11" s="844"/>
      <c r="AB11" s="844"/>
      <c r="AC11" s="844"/>
      <c r="AD11" s="844"/>
      <c r="AE11" s="844"/>
      <c r="AF11" s="844"/>
      <c r="AG11" s="844"/>
      <c r="AH11" s="844"/>
      <c r="AI11" s="844"/>
      <c r="AJ11" s="844"/>
      <c r="AK11" s="844"/>
      <c r="AL11" s="844"/>
      <c r="AM11" s="844"/>
      <c r="AN11" s="844"/>
      <c r="AO11" s="844"/>
      <c r="AP11" s="844"/>
      <c r="AQ11" s="844"/>
      <c r="AR11" s="844"/>
      <c r="AS11" s="844"/>
      <c r="AT11" s="844"/>
      <c r="BA11" s="926">
        <f>ФОРМА!B13</f>
        <v>45380</v>
      </c>
      <c r="BB11" s="926"/>
      <c r="BC11" s="926"/>
      <c r="BD11" s="926"/>
      <c r="BE11" s="926"/>
      <c r="BF11" s="926"/>
      <c r="BG11" s="926"/>
      <c r="BH11" s="926"/>
      <c r="BI11" s="926"/>
      <c r="BJ11" s="926"/>
      <c r="BK11" s="926"/>
      <c r="BL11" s="926"/>
      <c r="BM11" s="926"/>
      <c r="BN11" s="926"/>
      <c r="BO11" s="926"/>
      <c r="BP11" s="926"/>
      <c r="BQ11" s="926"/>
      <c r="BR11" s="926"/>
      <c r="BS11" s="926"/>
      <c r="BT11" s="926"/>
      <c r="BU11" s="926"/>
      <c r="BV11" s="926"/>
      <c r="BW11" s="926"/>
      <c r="BX11" s="926"/>
      <c r="BY11" s="926"/>
      <c r="BZ11" s="926"/>
      <c r="CA11" s="926"/>
      <c r="CB11" s="926"/>
      <c r="CC11" s="926"/>
      <c r="CD11" s="926"/>
      <c r="CE11" s="926"/>
      <c r="CF11" s="926"/>
      <c r="CG11" s="926"/>
      <c r="CH11" s="926"/>
      <c r="CI11" s="926"/>
      <c r="CJ11" s="926"/>
      <c r="CK11" s="926"/>
      <c r="CL11" s="926"/>
      <c r="CM11" s="926"/>
      <c r="CN11" s="926"/>
      <c r="CO11" s="926"/>
      <c r="CP11" s="926"/>
      <c r="CQ11" s="926"/>
      <c r="CR11" s="926"/>
      <c r="CS11" s="926"/>
      <c r="CT11" s="926"/>
      <c r="CU11" s="926"/>
      <c r="CV11" s="926"/>
      <c r="CW11" s="926"/>
      <c r="CX11" s="926"/>
      <c r="CY11" s="926"/>
      <c r="CZ11" s="926"/>
      <c r="DA11" s="926"/>
      <c r="DB11" s="926"/>
      <c r="DC11" s="51"/>
      <c r="DH11" s="155"/>
    </row>
    <row r="12" spans="1:112" ht="14.4" customHeight="1" outlineLevel="1" x14ac:dyDescent="0.3">
      <c r="A12" s="845" t="s">
        <v>1</v>
      </c>
      <c r="B12" s="845"/>
      <c r="C12" s="845"/>
      <c r="D12" s="845"/>
      <c r="E12" s="845"/>
      <c r="F12" s="845"/>
      <c r="G12" s="845"/>
      <c r="H12" s="845"/>
      <c r="I12" s="845"/>
      <c r="J12" s="845"/>
      <c r="K12" s="845"/>
      <c r="L12" s="845"/>
      <c r="M12" s="845"/>
      <c r="N12" s="845"/>
      <c r="O12" s="845"/>
      <c r="P12" s="845"/>
      <c r="Q12" s="845"/>
      <c r="R12" s="845"/>
      <c r="S12" s="845"/>
      <c r="T12" s="845"/>
      <c r="U12" s="845"/>
      <c r="V12" s="845"/>
      <c r="W12" s="845"/>
      <c r="X12" s="845"/>
      <c r="Y12" s="845"/>
      <c r="Z12" s="845"/>
      <c r="AA12" s="845"/>
      <c r="AB12" s="845"/>
      <c r="AC12" s="845"/>
      <c r="AD12" s="845"/>
      <c r="AE12" s="845"/>
      <c r="AF12" s="845"/>
      <c r="AG12" s="845"/>
      <c r="AH12" s="845"/>
      <c r="AI12" s="845"/>
      <c r="AJ12" s="845"/>
      <c r="AK12" s="845"/>
      <c r="AL12" s="845"/>
      <c r="AM12" s="845"/>
      <c r="AN12" s="845"/>
      <c r="AO12" s="845"/>
      <c r="AP12" s="845"/>
      <c r="AQ12" s="845"/>
      <c r="AR12" s="845"/>
      <c r="AS12" s="845"/>
      <c r="AT12" s="845"/>
      <c r="AU12" s="21"/>
      <c r="AV12" s="21"/>
      <c r="AW12" s="21"/>
      <c r="AX12" s="21"/>
      <c r="AY12" s="21"/>
      <c r="AZ12" s="21"/>
      <c r="BA12" s="845" t="s">
        <v>3</v>
      </c>
      <c r="BB12" s="845"/>
      <c r="BC12" s="845"/>
      <c r="BD12" s="845"/>
      <c r="BE12" s="845"/>
      <c r="BF12" s="845"/>
      <c r="BG12" s="845"/>
      <c r="BH12" s="845"/>
      <c r="BI12" s="845"/>
      <c r="BJ12" s="845"/>
      <c r="BK12" s="845"/>
      <c r="BL12" s="845"/>
      <c r="BM12" s="845"/>
      <c r="BN12" s="845"/>
      <c r="BO12" s="845"/>
      <c r="BP12" s="845"/>
      <c r="BQ12" s="845"/>
      <c r="BR12" s="845"/>
      <c r="BS12" s="845"/>
      <c r="BT12" s="845"/>
      <c r="BU12" s="845"/>
      <c r="BV12" s="845"/>
      <c r="BW12" s="845"/>
      <c r="BX12" s="845"/>
      <c r="BY12" s="845"/>
      <c r="BZ12" s="845"/>
      <c r="CA12" s="845"/>
      <c r="CB12" s="845"/>
      <c r="CC12" s="845"/>
      <c r="CD12" s="845"/>
      <c r="CE12" s="845"/>
      <c r="CF12" s="845"/>
      <c r="CG12" s="845"/>
      <c r="CH12" s="845"/>
      <c r="CI12" s="845"/>
      <c r="CJ12" s="845"/>
      <c r="CK12" s="845"/>
      <c r="CL12" s="845"/>
      <c r="CM12" s="845"/>
      <c r="CN12" s="845"/>
      <c r="CO12" s="845"/>
      <c r="CP12" s="845"/>
      <c r="CQ12" s="845"/>
      <c r="CR12" s="845"/>
      <c r="CS12" s="845"/>
      <c r="CT12" s="845"/>
      <c r="CU12" s="845"/>
      <c r="CV12" s="845"/>
      <c r="CW12" s="845"/>
      <c r="CX12" s="845"/>
      <c r="CY12" s="845"/>
      <c r="CZ12" s="845"/>
      <c r="DA12" s="845"/>
      <c r="DB12" s="845"/>
    </row>
    <row r="13" spans="1:112" ht="49.2" customHeight="1" x14ac:dyDescent="0.3">
      <c r="A13" s="975" t="s">
        <v>497</v>
      </c>
      <c r="B13" s="867"/>
      <c r="C13" s="867"/>
      <c r="D13" s="867"/>
      <c r="E13" s="867"/>
      <c r="F13" s="867"/>
      <c r="G13" s="867"/>
      <c r="H13" s="867"/>
      <c r="I13" s="867"/>
      <c r="J13" s="867"/>
      <c r="K13" s="867"/>
      <c r="L13" s="867"/>
      <c r="M13" s="867"/>
      <c r="N13" s="867"/>
      <c r="O13" s="867"/>
      <c r="P13" s="867"/>
      <c r="Q13" s="867"/>
      <c r="R13" s="867"/>
      <c r="S13" s="867"/>
      <c r="T13" s="867"/>
      <c r="U13" s="867"/>
      <c r="V13" s="867"/>
      <c r="W13" s="867"/>
      <c r="X13" s="867"/>
      <c r="Y13" s="867"/>
      <c r="Z13" s="867"/>
      <c r="AA13" s="867"/>
      <c r="AB13" s="867"/>
      <c r="AC13" s="867"/>
      <c r="AD13" s="867"/>
      <c r="AE13" s="867"/>
      <c r="AF13" s="867"/>
      <c r="AG13" s="867"/>
      <c r="AH13" s="867"/>
      <c r="AI13" s="867"/>
      <c r="AJ13" s="867"/>
      <c r="AK13" s="867"/>
      <c r="AL13" s="867"/>
      <c r="AM13" s="867"/>
      <c r="AN13" s="867"/>
      <c r="AO13" s="867"/>
      <c r="AP13" s="867"/>
      <c r="AQ13" s="867"/>
      <c r="AR13" s="867"/>
      <c r="AS13" s="867"/>
      <c r="AT13" s="867"/>
      <c r="AU13" s="867"/>
      <c r="AV13" s="867"/>
      <c r="AW13" s="867"/>
      <c r="AX13" s="867"/>
      <c r="AY13" s="867"/>
      <c r="AZ13" s="867"/>
      <c r="BA13" s="867"/>
      <c r="BB13" s="867"/>
      <c r="BC13" s="867"/>
      <c r="BD13" s="867"/>
      <c r="BE13" s="867"/>
      <c r="BF13" s="867"/>
      <c r="BG13" s="867"/>
      <c r="BH13" s="867"/>
      <c r="BI13" s="867"/>
      <c r="BJ13" s="867"/>
      <c r="BK13" s="867"/>
      <c r="BL13" s="867"/>
      <c r="BM13" s="867"/>
      <c r="BN13" s="867"/>
      <c r="BO13" s="867"/>
      <c r="BP13" s="867"/>
      <c r="BQ13" s="867"/>
      <c r="BR13" s="867"/>
      <c r="BS13" s="867"/>
      <c r="BT13" s="867"/>
      <c r="BU13" s="867"/>
      <c r="BV13" s="867"/>
      <c r="BW13" s="867"/>
      <c r="BX13" s="867"/>
      <c r="BY13" s="867"/>
      <c r="BZ13" s="867"/>
      <c r="CA13" s="867"/>
      <c r="CB13" s="867"/>
      <c r="CC13" s="867"/>
      <c r="CD13" s="867"/>
      <c r="CE13" s="867"/>
      <c r="CF13" s="867"/>
      <c r="CG13" s="867"/>
      <c r="CH13" s="867"/>
      <c r="CI13" s="867"/>
      <c r="CJ13" s="867"/>
      <c r="CK13" s="867"/>
      <c r="CL13" s="867"/>
      <c r="CM13" s="867"/>
      <c r="CN13" s="867"/>
      <c r="CO13" s="867"/>
      <c r="CP13" s="867"/>
      <c r="CQ13" s="867"/>
      <c r="CR13" s="867"/>
      <c r="CS13" s="867"/>
      <c r="CT13" s="867"/>
      <c r="CU13" s="867"/>
      <c r="CV13" s="867"/>
      <c r="CW13" s="867"/>
      <c r="CX13" s="867"/>
      <c r="CY13" s="867"/>
      <c r="CZ13" s="867"/>
      <c r="DA13" s="867"/>
      <c r="DB13" s="867"/>
    </row>
    <row r="14" spans="1:112" ht="15" customHeight="1" x14ac:dyDescent="0.3">
      <c r="A14" s="1006" t="s">
        <v>19</v>
      </c>
      <c r="B14" s="1002"/>
      <c r="C14" s="1002"/>
      <c r="D14" s="1002"/>
      <c r="E14" s="1002"/>
      <c r="F14" s="1002"/>
      <c r="G14" s="1002"/>
      <c r="H14" s="1002"/>
      <c r="I14" s="1003"/>
      <c r="J14" s="1022" t="s">
        <v>32</v>
      </c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4"/>
      <c r="AP14" s="1000" t="s">
        <v>33</v>
      </c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929"/>
      <c r="BB14" s="929"/>
      <c r="BC14" s="929"/>
      <c r="BD14" s="929"/>
      <c r="BE14" s="929"/>
      <c r="BF14" s="929"/>
      <c r="BG14" s="929"/>
      <c r="BH14" s="929"/>
      <c r="BI14" s="929"/>
      <c r="BJ14" s="929"/>
      <c r="BK14" s="929"/>
      <c r="BL14" s="929"/>
      <c r="BM14" s="929"/>
      <c r="BN14" s="929"/>
      <c r="BO14" s="929"/>
      <c r="BP14" s="929"/>
      <c r="BQ14" s="929"/>
      <c r="BR14" s="929"/>
      <c r="BS14" s="929"/>
      <c r="BT14" s="929"/>
      <c r="BU14" s="1001"/>
      <c r="BV14" s="1016" t="s">
        <v>34</v>
      </c>
      <c r="BW14" s="1017"/>
      <c r="BX14" s="1017"/>
      <c r="BY14" s="1017"/>
      <c r="BZ14" s="1017"/>
      <c r="CA14" s="1017"/>
      <c r="CB14" s="1017"/>
      <c r="CC14" s="1017"/>
      <c r="CD14" s="1017"/>
      <c r="CE14" s="1017"/>
      <c r="CF14" s="1017"/>
      <c r="CG14" s="1017"/>
      <c r="CH14" s="1017"/>
      <c r="CI14" s="1017"/>
      <c r="CJ14" s="1017"/>
      <c r="CK14" s="1017"/>
      <c r="CL14" s="1017"/>
      <c r="CM14" s="1017"/>
      <c r="CN14" s="1017"/>
      <c r="CO14" s="1017"/>
      <c r="CP14" s="1017"/>
      <c r="CQ14" s="1017"/>
      <c r="CR14" s="1017"/>
      <c r="CS14" s="1017"/>
      <c r="CT14" s="1017"/>
      <c r="CU14" s="1017"/>
      <c r="CV14" s="1017"/>
      <c r="CW14" s="1017"/>
      <c r="CX14" s="1017"/>
      <c r="CY14" s="1017"/>
      <c r="CZ14" s="1017"/>
      <c r="DA14" s="1017"/>
      <c r="DB14" s="1018"/>
    </row>
    <row r="15" spans="1:112" ht="15.75" customHeight="1" x14ac:dyDescent="0.3">
      <c r="A15" s="1007" t="s">
        <v>20</v>
      </c>
      <c r="B15" s="1004"/>
      <c r="C15" s="1004"/>
      <c r="D15" s="1004"/>
      <c r="E15" s="1004"/>
      <c r="F15" s="1004"/>
      <c r="G15" s="1004"/>
      <c r="H15" s="1004"/>
      <c r="I15" s="1005"/>
      <c r="J15" s="1025"/>
      <c r="K15" s="1026"/>
      <c r="L15" s="1026"/>
      <c r="M15" s="1026"/>
      <c r="N15" s="1026"/>
      <c r="O15" s="1026"/>
      <c r="P15" s="1026"/>
      <c r="Q15" s="1026"/>
      <c r="R15" s="1026"/>
      <c r="S15" s="1026"/>
      <c r="T15" s="1026"/>
      <c r="U15" s="1026"/>
      <c r="V15" s="1026"/>
      <c r="W15" s="1026"/>
      <c r="X15" s="1026"/>
      <c r="Y15" s="1026"/>
      <c r="Z15" s="1026"/>
      <c r="AA15" s="1026"/>
      <c r="AB15" s="1026"/>
      <c r="AC15" s="1026"/>
      <c r="AD15" s="1026"/>
      <c r="AE15" s="1026"/>
      <c r="AF15" s="1026"/>
      <c r="AG15" s="1026"/>
      <c r="AH15" s="1026"/>
      <c r="AI15" s="1026"/>
      <c r="AJ15" s="1026"/>
      <c r="AK15" s="1026"/>
      <c r="AL15" s="1026"/>
      <c r="AM15" s="1026"/>
      <c r="AN15" s="1026"/>
      <c r="AO15" s="1027"/>
      <c r="AP15" s="1000"/>
      <c r="AQ15" s="929"/>
      <c r="AR15" s="929"/>
      <c r="AS15" s="929"/>
      <c r="AT15" s="929"/>
      <c r="AU15" s="929"/>
      <c r="AV15" s="929"/>
      <c r="AW15" s="929"/>
      <c r="AX15" s="929"/>
      <c r="AY15" s="929"/>
      <c r="AZ15" s="929"/>
      <c r="BA15" s="929"/>
      <c r="BB15" s="929"/>
      <c r="BC15" s="929"/>
      <c r="BD15" s="929"/>
      <c r="BE15" s="929"/>
      <c r="BF15" s="929"/>
      <c r="BG15" s="929"/>
      <c r="BH15" s="929"/>
      <c r="BI15" s="929"/>
      <c r="BJ15" s="929"/>
      <c r="BK15" s="929"/>
      <c r="BL15" s="929"/>
      <c r="BM15" s="929"/>
      <c r="BN15" s="929"/>
      <c r="BO15" s="929"/>
      <c r="BP15" s="929"/>
      <c r="BQ15" s="929"/>
      <c r="BR15" s="929"/>
      <c r="BS15" s="929"/>
      <c r="BT15" s="929"/>
      <c r="BU15" s="1001"/>
      <c r="BV15" s="1019"/>
      <c r="BW15" s="1020"/>
      <c r="BX15" s="1020"/>
      <c r="BY15" s="1020"/>
      <c r="BZ15" s="1020"/>
      <c r="CA15" s="1020"/>
      <c r="CB15" s="1020"/>
      <c r="CC15" s="1020"/>
      <c r="CD15" s="1020"/>
      <c r="CE15" s="1020"/>
      <c r="CF15" s="1020"/>
      <c r="CG15" s="1020"/>
      <c r="CH15" s="1020"/>
      <c r="CI15" s="1020"/>
      <c r="CJ15" s="1020"/>
      <c r="CK15" s="1020"/>
      <c r="CL15" s="1020"/>
      <c r="CM15" s="1020"/>
      <c r="CN15" s="1020"/>
      <c r="CO15" s="1020"/>
      <c r="CP15" s="1020"/>
      <c r="CQ15" s="1020"/>
      <c r="CR15" s="1020"/>
      <c r="CS15" s="1020"/>
      <c r="CT15" s="1020"/>
      <c r="CU15" s="1020"/>
      <c r="CV15" s="1020"/>
      <c r="CW15" s="1020"/>
      <c r="CX15" s="1020"/>
      <c r="CY15" s="1020"/>
      <c r="CZ15" s="1020"/>
      <c r="DA15" s="1020"/>
      <c r="DB15" s="1021"/>
    </row>
    <row r="16" spans="1:112" ht="13.2" customHeight="1" x14ac:dyDescent="0.3">
      <c r="A16" s="984"/>
      <c r="B16" s="984"/>
      <c r="C16" s="984"/>
      <c r="D16" s="984"/>
      <c r="E16" s="984"/>
      <c r="F16" s="984"/>
      <c r="G16" s="984"/>
      <c r="H16" s="984"/>
      <c r="I16" s="984"/>
      <c r="J16" s="1028" t="s">
        <v>1069</v>
      </c>
      <c r="K16" s="1029"/>
      <c r="L16" s="1029"/>
      <c r="M16" s="1029"/>
      <c r="N16" s="1029"/>
      <c r="O16" s="1029"/>
      <c r="P16" s="1029"/>
      <c r="Q16" s="1029"/>
      <c r="R16" s="1029"/>
      <c r="S16" s="1029"/>
      <c r="T16" s="1029"/>
      <c r="U16" s="1029"/>
      <c r="V16" s="1029"/>
      <c r="W16" s="1029"/>
      <c r="X16" s="1029"/>
      <c r="Y16" s="1029"/>
      <c r="Z16" s="1029"/>
      <c r="AA16" s="1029"/>
      <c r="AB16" s="1029"/>
      <c r="AC16" s="1029"/>
      <c r="AD16" s="1029"/>
      <c r="AE16" s="1029"/>
      <c r="AF16" s="1029"/>
      <c r="AG16" s="1029"/>
      <c r="AH16" s="1029"/>
      <c r="AI16" s="1029"/>
      <c r="AJ16" s="1029"/>
      <c r="AK16" s="1029"/>
      <c r="AL16" s="1029"/>
      <c r="AM16" s="1029"/>
      <c r="AN16" s="1029"/>
      <c r="AO16" s="1030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9"/>
      <c r="BM16" s="999"/>
      <c r="BN16" s="999"/>
      <c r="BO16" s="999"/>
      <c r="BP16" s="999"/>
      <c r="BQ16" s="999"/>
      <c r="BR16" s="999"/>
      <c r="BS16" s="999"/>
      <c r="BT16" s="999"/>
      <c r="BU16" s="999"/>
      <c r="BV16" s="998"/>
      <c r="BW16" s="998"/>
      <c r="BX16" s="998"/>
      <c r="BY16" s="998"/>
      <c r="BZ16" s="998"/>
      <c r="CA16" s="998"/>
      <c r="CB16" s="998"/>
      <c r="CC16" s="998"/>
      <c r="CD16" s="998"/>
      <c r="CE16" s="998"/>
      <c r="CF16" s="998"/>
      <c r="CG16" s="998"/>
      <c r="CH16" s="998"/>
      <c r="CI16" s="998"/>
      <c r="CJ16" s="998"/>
      <c r="CK16" s="998"/>
      <c r="CL16" s="998"/>
      <c r="CM16" s="998"/>
      <c r="CN16" s="998"/>
      <c r="CO16" s="998"/>
      <c r="CP16" s="998"/>
      <c r="CQ16" s="998"/>
      <c r="CR16" s="998"/>
      <c r="CS16" s="998"/>
      <c r="CT16" s="998"/>
      <c r="CU16" s="998"/>
      <c r="CV16" s="998"/>
      <c r="CW16" s="998"/>
      <c r="CX16" s="998"/>
      <c r="CY16" s="998"/>
      <c r="CZ16" s="998"/>
      <c r="DA16" s="998"/>
      <c r="DB16" s="998"/>
    </row>
    <row r="17" spans="1:112" ht="13.2" customHeight="1" x14ac:dyDescent="0.3">
      <c r="A17" s="984"/>
      <c r="B17" s="984"/>
      <c r="C17" s="984"/>
      <c r="D17" s="984"/>
      <c r="E17" s="984"/>
      <c r="F17" s="984"/>
      <c r="G17" s="984"/>
      <c r="H17" s="984"/>
      <c r="I17" s="984"/>
      <c r="J17" s="1031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3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9"/>
      <c r="BM17" s="999"/>
      <c r="BN17" s="999"/>
      <c r="BO17" s="999"/>
      <c r="BP17" s="999"/>
      <c r="BQ17" s="999"/>
      <c r="BR17" s="999"/>
      <c r="BS17" s="999"/>
      <c r="BT17" s="999"/>
      <c r="BU17" s="999"/>
      <c r="BV17" s="998"/>
      <c r="BW17" s="998"/>
      <c r="BX17" s="998"/>
      <c r="BY17" s="998"/>
      <c r="BZ17" s="998"/>
      <c r="CA17" s="998"/>
      <c r="CB17" s="998"/>
      <c r="CC17" s="998"/>
      <c r="CD17" s="998"/>
      <c r="CE17" s="998"/>
      <c r="CF17" s="998"/>
      <c r="CG17" s="998"/>
      <c r="CH17" s="998"/>
      <c r="CI17" s="998"/>
      <c r="CJ17" s="998"/>
      <c r="CK17" s="998"/>
      <c r="CL17" s="998"/>
      <c r="CM17" s="998"/>
      <c r="CN17" s="998"/>
      <c r="CO17" s="998"/>
      <c r="CP17" s="998"/>
      <c r="CQ17" s="998"/>
      <c r="CR17" s="998"/>
      <c r="CS17" s="998"/>
      <c r="CT17" s="998"/>
      <c r="CU17" s="998"/>
      <c r="CV17" s="998"/>
      <c r="CW17" s="998"/>
      <c r="CX17" s="998"/>
      <c r="CY17" s="998"/>
      <c r="CZ17" s="998"/>
      <c r="DA17" s="998"/>
      <c r="DB17" s="998"/>
    </row>
    <row r="18" spans="1:112" ht="13.2" customHeight="1" x14ac:dyDescent="0.3">
      <c r="A18" s="984"/>
      <c r="B18" s="984"/>
      <c r="C18" s="984"/>
      <c r="D18" s="984"/>
      <c r="E18" s="984"/>
      <c r="F18" s="984"/>
      <c r="G18" s="984"/>
      <c r="H18" s="984"/>
      <c r="I18" s="984"/>
      <c r="J18" s="1031"/>
      <c r="K18" s="1032"/>
      <c r="L18" s="1032"/>
      <c r="M18" s="1032"/>
      <c r="N18" s="1032"/>
      <c r="O18" s="1032"/>
      <c r="P18" s="1032"/>
      <c r="Q18" s="1032"/>
      <c r="R18" s="1032"/>
      <c r="S18" s="1032"/>
      <c r="T18" s="1032"/>
      <c r="U18" s="1032"/>
      <c r="V18" s="1032"/>
      <c r="W18" s="1032"/>
      <c r="X18" s="1032"/>
      <c r="Y18" s="1032"/>
      <c r="Z18" s="1032"/>
      <c r="AA18" s="1032"/>
      <c r="AB18" s="1032"/>
      <c r="AC18" s="1032"/>
      <c r="AD18" s="1032"/>
      <c r="AE18" s="1032"/>
      <c r="AF18" s="1032"/>
      <c r="AG18" s="1032"/>
      <c r="AH18" s="1032"/>
      <c r="AI18" s="1032"/>
      <c r="AJ18" s="1032"/>
      <c r="AK18" s="1032"/>
      <c r="AL18" s="1032"/>
      <c r="AM18" s="1032"/>
      <c r="AN18" s="1032"/>
      <c r="AO18" s="1033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999"/>
      <c r="BM18" s="999"/>
      <c r="BN18" s="999"/>
      <c r="BO18" s="999"/>
      <c r="BP18" s="999"/>
      <c r="BQ18" s="999"/>
      <c r="BR18" s="999"/>
      <c r="BS18" s="999"/>
      <c r="BT18" s="999"/>
      <c r="BU18" s="999"/>
      <c r="BV18" s="998"/>
      <c r="BW18" s="998"/>
      <c r="BX18" s="998"/>
      <c r="BY18" s="998"/>
      <c r="BZ18" s="998"/>
      <c r="CA18" s="998"/>
      <c r="CB18" s="998"/>
      <c r="CC18" s="998"/>
      <c r="CD18" s="998"/>
      <c r="CE18" s="998"/>
      <c r="CF18" s="998"/>
      <c r="CG18" s="998"/>
      <c r="CH18" s="998"/>
      <c r="CI18" s="998"/>
      <c r="CJ18" s="998"/>
      <c r="CK18" s="998"/>
      <c r="CL18" s="998"/>
      <c r="CM18" s="998"/>
      <c r="CN18" s="998"/>
      <c r="CO18" s="998"/>
      <c r="CP18" s="998"/>
      <c r="CQ18" s="998"/>
      <c r="CR18" s="998"/>
      <c r="CS18" s="998"/>
      <c r="CT18" s="998"/>
      <c r="CU18" s="998"/>
      <c r="CV18" s="998"/>
      <c r="CW18" s="998"/>
      <c r="CX18" s="998"/>
      <c r="CY18" s="998"/>
      <c r="CZ18" s="998"/>
      <c r="DA18" s="998"/>
      <c r="DB18" s="998"/>
    </row>
    <row r="19" spans="1:112" ht="13.2" customHeight="1" x14ac:dyDescent="0.3">
      <c r="A19" s="984"/>
      <c r="B19" s="984"/>
      <c r="C19" s="984"/>
      <c r="D19" s="984"/>
      <c r="E19" s="984"/>
      <c r="F19" s="984"/>
      <c r="G19" s="984"/>
      <c r="H19" s="984"/>
      <c r="I19" s="984"/>
      <c r="J19" s="1034"/>
      <c r="K19" s="1035"/>
      <c r="L19" s="1035"/>
      <c r="M19" s="1035"/>
      <c r="N19" s="1035"/>
      <c r="O19" s="1035"/>
      <c r="P19" s="1035"/>
      <c r="Q19" s="1035"/>
      <c r="R19" s="1035"/>
      <c r="S19" s="1035"/>
      <c r="T19" s="1035"/>
      <c r="U19" s="1035"/>
      <c r="V19" s="1035"/>
      <c r="W19" s="1035"/>
      <c r="X19" s="1035"/>
      <c r="Y19" s="1035"/>
      <c r="Z19" s="1035"/>
      <c r="AA19" s="1035"/>
      <c r="AB19" s="1035"/>
      <c r="AC19" s="1035"/>
      <c r="AD19" s="1035"/>
      <c r="AE19" s="1035"/>
      <c r="AF19" s="1035"/>
      <c r="AG19" s="1035"/>
      <c r="AH19" s="1035"/>
      <c r="AI19" s="1035"/>
      <c r="AJ19" s="1035"/>
      <c r="AK19" s="1035"/>
      <c r="AL19" s="1035"/>
      <c r="AM19" s="1035"/>
      <c r="AN19" s="1035"/>
      <c r="AO19" s="1036"/>
      <c r="AP19" s="999"/>
      <c r="AQ19" s="999"/>
      <c r="AR19" s="999"/>
      <c r="AS19" s="999"/>
      <c r="AT19" s="999"/>
      <c r="AU19" s="999"/>
      <c r="AV19" s="999"/>
      <c r="AW19" s="999"/>
      <c r="AX19" s="999"/>
      <c r="AY19" s="999"/>
      <c r="AZ19" s="999"/>
      <c r="BA19" s="999"/>
      <c r="BB19" s="999"/>
      <c r="BC19" s="999"/>
      <c r="BD19" s="999"/>
      <c r="BE19" s="999"/>
      <c r="BF19" s="999"/>
      <c r="BG19" s="999"/>
      <c r="BH19" s="999"/>
      <c r="BI19" s="999"/>
      <c r="BJ19" s="999"/>
      <c r="BK19" s="999"/>
      <c r="BL19" s="999"/>
      <c r="BM19" s="999"/>
      <c r="BN19" s="999"/>
      <c r="BO19" s="999"/>
      <c r="BP19" s="999"/>
      <c r="BQ19" s="999"/>
      <c r="BR19" s="999"/>
      <c r="BS19" s="999"/>
      <c r="BT19" s="999"/>
      <c r="BU19" s="999"/>
      <c r="BV19" s="998"/>
      <c r="BW19" s="998"/>
      <c r="BX19" s="998"/>
      <c r="BY19" s="998"/>
      <c r="BZ19" s="998"/>
      <c r="CA19" s="998"/>
      <c r="CB19" s="998"/>
      <c r="CC19" s="998"/>
      <c r="CD19" s="998"/>
      <c r="CE19" s="998"/>
      <c r="CF19" s="998"/>
      <c r="CG19" s="998"/>
      <c r="CH19" s="998"/>
      <c r="CI19" s="998"/>
      <c r="CJ19" s="998"/>
      <c r="CK19" s="998"/>
      <c r="CL19" s="998"/>
      <c r="CM19" s="998"/>
      <c r="CN19" s="998"/>
      <c r="CO19" s="998"/>
      <c r="CP19" s="998"/>
      <c r="CQ19" s="998"/>
      <c r="CR19" s="998"/>
      <c r="CS19" s="998"/>
      <c r="CT19" s="998"/>
      <c r="CU19" s="998"/>
      <c r="CV19" s="998"/>
      <c r="CW19" s="998"/>
      <c r="CX19" s="998"/>
      <c r="CY19" s="998"/>
      <c r="CZ19" s="998"/>
      <c r="DA19" s="998"/>
      <c r="DB19" s="998"/>
    </row>
    <row r="20" spans="1:112" ht="13.2" customHeight="1" x14ac:dyDescent="0.3">
      <c r="A20" s="984"/>
      <c r="B20" s="984"/>
      <c r="C20" s="984"/>
      <c r="D20" s="984"/>
      <c r="E20" s="984"/>
      <c r="F20" s="984"/>
      <c r="G20" s="984"/>
      <c r="H20" s="984"/>
      <c r="I20" s="984"/>
      <c r="J20" s="997"/>
      <c r="K20" s="997"/>
      <c r="L20" s="997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  <c r="AA20" s="997"/>
      <c r="AB20" s="997"/>
      <c r="AC20" s="997"/>
      <c r="AD20" s="997"/>
      <c r="AE20" s="997"/>
      <c r="AF20" s="997"/>
      <c r="AG20" s="997"/>
      <c r="AH20" s="997"/>
      <c r="AI20" s="997"/>
      <c r="AJ20" s="997"/>
      <c r="AK20" s="997"/>
      <c r="AL20" s="997"/>
      <c r="AM20" s="997"/>
      <c r="AN20" s="997"/>
      <c r="AO20" s="997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9"/>
      <c r="BM20" s="999"/>
      <c r="BN20" s="999"/>
      <c r="BO20" s="999"/>
      <c r="BP20" s="999"/>
      <c r="BQ20" s="999"/>
      <c r="BR20" s="999"/>
      <c r="BS20" s="999"/>
      <c r="BT20" s="999"/>
      <c r="BU20" s="999"/>
      <c r="BV20" s="998"/>
      <c r="BW20" s="998"/>
      <c r="BX20" s="998"/>
      <c r="BY20" s="998"/>
      <c r="BZ20" s="998"/>
      <c r="CA20" s="998"/>
      <c r="CB20" s="998"/>
      <c r="CC20" s="998"/>
      <c r="CD20" s="998"/>
      <c r="CE20" s="998"/>
      <c r="CF20" s="998"/>
      <c r="CG20" s="998"/>
      <c r="CH20" s="998"/>
      <c r="CI20" s="998"/>
      <c r="CJ20" s="998"/>
      <c r="CK20" s="998"/>
      <c r="CL20" s="998"/>
      <c r="CM20" s="998"/>
      <c r="CN20" s="998"/>
      <c r="CO20" s="998"/>
      <c r="CP20" s="998"/>
      <c r="CQ20" s="998"/>
      <c r="CR20" s="998"/>
      <c r="CS20" s="998"/>
      <c r="CT20" s="998"/>
      <c r="CU20" s="998"/>
      <c r="CV20" s="998"/>
      <c r="CW20" s="998"/>
      <c r="CX20" s="998"/>
      <c r="CY20" s="998"/>
      <c r="CZ20" s="998"/>
      <c r="DA20" s="998"/>
      <c r="DB20" s="998"/>
    </row>
    <row r="21" spans="1:112" ht="13.2" customHeight="1" x14ac:dyDescent="0.3">
      <c r="A21" s="984"/>
      <c r="B21" s="984"/>
      <c r="C21" s="984"/>
      <c r="D21" s="984"/>
      <c r="E21" s="984"/>
      <c r="F21" s="984"/>
      <c r="G21" s="984"/>
      <c r="H21" s="984"/>
      <c r="I21" s="984"/>
      <c r="J21" s="997"/>
      <c r="K21" s="997"/>
      <c r="L21" s="997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  <c r="AA21" s="997"/>
      <c r="AB21" s="997"/>
      <c r="AC21" s="997"/>
      <c r="AD21" s="997"/>
      <c r="AE21" s="997"/>
      <c r="AF21" s="997"/>
      <c r="AG21" s="997"/>
      <c r="AH21" s="997"/>
      <c r="AI21" s="997"/>
      <c r="AJ21" s="997"/>
      <c r="AK21" s="997"/>
      <c r="AL21" s="997"/>
      <c r="AM21" s="997"/>
      <c r="AN21" s="997"/>
      <c r="AO21" s="997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9"/>
      <c r="BM21" s="999"/>
      <c r="BN21" s="999"/>
      <c r="BO21" s="999"/>
      <c r="BP21" s="999"/>
      <c r="BQ21" s="999"/>
      <c r="BR21" s="999"/>
      <c r="BS21" s="999"/>
      <c r="BT21" s="999"/>
      <c r="BU21" s="999"/>
      <c r="BV21" s="998"/>
      <c r="BW21" s="998"/>
      <c r="BX21" s="998"/>
      <c r="BY21" s="998"/>
      <c r="BZ21" s="998"/>
      <c r="CA21" s="998"/>
      <c r="CB21" s="998"/>
      <c r="CC21" s="998"/>
      <c r="CD21" s="998"/>
      <c r="CE21" s="998"/>
      <c r="CF21" s="998"/>
      <c r="CG21" s="998"/>
      <c r="CH21" s="998"/>
      <c r="CI21" s="998"/>
      <c r="CJ21" s="998"/>
      <c r="CK21" s="998"/>
      <c r="CL21" s="998"/>
      <c r="CM21" s="998"/>
      <c r="CN21" s="998"/>
      <c r="CO21" s="998"/>
      <c r="CP21" s="998"/>
      <c r="CQ21" s="998"/>
      <c r="CR21" s="998"/>
      <c r="CS21" s="998"/>
      <c r="CT21" s="998"/>
      <c r="CU21" s="998"/>
      <c r="CV21" s="998"/>
      <c r="CW21" s="998"/>
      <c r="CX21" s="998"/>
      <c r="CY21" s="998"/>
      <c r="CZ21" s="998"/>
      <c r="DA21" s="998"/>
      <c r="DB21" s="998"/>
    </row>
    <row r="22" spans="1:112" ht="13.2" customHeight="1" x14ac:dyDescent="0.25">
      <c r="A22" s="984"/>
      <c r="B22" s="984"/>
      <c r="C22" s="984"/>
      <c r="D22" s="984"/>
      <c r="E22" s="984"/>
      <c r="F22" s="984"/>
      <c r="G22" s="984"/>
      <c r="H22" s="984"/>
      <c r="I22" s="984"/>
      <c r="J22" s="997"/>
      <c r="K22" s="997"/>
      <c r="L22" s="997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  <c r="AA22" s="997"/>
      <c r="AB22" s="997"/>
      <c r="AC22" s="997"/>
      <c r="AD22" s="997"/>
      <c r="AE22" s="997"/>
      <c r="AF22" s="997"/>
      <c r="AG22" s="997"/>
      <c r="AH22" s="997"/>
      <c r="AI22" s="997"/>
      <c r="AJ22" s="997"/>
      <c r="AK22" s="997"/>
      <c r="AL22" s="997"/>
      <c r="AM22" s="997"/>
      <c r="AN22" s="997"/>
      <c r="AO22" s="997"/>
      <c r="AP22" s="999"/>
      <c r="AQ22" s="999"/>
      <c r="AR22" s="999"/>
      <c r="AS22" s="999"/>
      <c r="AT22" s="999"/>
      <c r="AU22" s="999"/>
      <c r="AV22" s="999"/>
      <c r="AW22" s="999"/>
      <c r="AX22" s="999"/>
      <c r="AY22" s="999"/>
      <c r="AZ22" s="999"/>
      <c r="BA22" s="999"/>
      <c r="BB22" s="999"/>
      <c r="BC22" s="999"/>
      <c r="BD22" s="999"/>
      <c r="BE22" s="999"/>
      <c r="BF22" s="999"/>
      <c r="BG22" s="999"/>
      <c r="BH22" s="999"/>
      <c r="BI22" s="999"/>
      <c r="BJ22" s="999"/>
      <c r="BK22" s="999"/>
      <c r="BL22" s="999"/>
      <c r="BM22" s="999"/>
      <c r="BN22" s="999"/>
      <c r="BO22" s="999"/>
      <c r="BP22" s="999"/>
      <c r="BQ22" s="999"/>
      <c r="BR22" s="999"/>
      <c r="BS22" s="999"/>
      <c r="BT22" s="999"/>
      <c r="BU22" s="999"/>
      <c r="BV22" s="998"/>
      <c r="BW22" s="998"/>
      <c r="BX22" s="998"/>
      <c r="BY22" s="998"/>
      <c r="BZ22" s="998"/>
      <c r="CA22" s="998"/>
      <c r="CB22" s="998"/>
      <c r="CC22" s="998"/>
      <c r="CD22" s="998"/>
      <c r="CE22" s="998"/>
      <c r="CF22" s="998"/>
      <c r="CG22" s="998"/>
      <c r="CH22" s="998"/>
      <c r="CI22" s="998"/>
      <c r="CJ22" s="998"/>
      <c r="CK22" s="998"/>
      <c r="CL22" s="998"/>
      <c r="CM22" s="998"/>
      <c r="CN22" s="998"/>
      <c r="CO22" s="998"/>
      <c r="CP22" s="998"/>
      <c r="CQ22" s="998"/>
      <c r="CR22" s="998"/>
      <c r="CS22" s="998"/>
      <c r="CT22" s="998"/>
      <c r="CU22" s="998"/>
      <c r="CV22" s="998"/>
      <c r="CW22" s="998"/>
      <c r="CX22" s="998"/>
      <c r="CY22" s="998"/>
      <c r="CZ22" s="998"/>
      <c r="DA22" s="998"/>
      <c r="DB22" s="998"/>
      <c r="DH22" s="155"/>
    </row>
    <row r="23" spans="1:112" ht="13.2" customHeight="1" x14ac:dyDescent="0.25">
      <c r="A23" s="984"/>
      <c r="B23" s="984"/>
      <c r="C23" s="984"/>
      <c r="D23" s="984"/>
      <c r="E23" s="984"/>
      <c r="F23" s="984"/>
      <c r="G23" s="984"/>
      <c r="H23" s="984"/>
      <c r="I23" s="984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  <c r="AA23" s="997"/>
      <c r="AB23" s="997"/>
      <c r="AC23" s="997"/>
      <c r="AD23" s="997"/>
      <c r="AE23" s="997"/>
      <c r="AF23" s="997"/>
      <c r="AG23" s="997"/>
      <c r="AH23" s="997"/>
      <c r="AI23" s="997"/>
      <c r="AJ23" s="997"/>
      <c r="AK23" s="997"/>
      <c r="AL23" s="997"/>
      <c r="AM23" s="997"/>
      <c r="AN23" s="997"/>
      <c r="AO23" s="997"/>
      <c r="AP23" s="999"/>
      <c r="AQ23" s="999"/>
      <c r="AR23" s="999"/>
      <c r="AS23" s="999"/>
      <c r="AT23" s="999"/>
      <c r="AU23" s="999"/>
      <c r="AV23" s="999"/>
      <c r="AW23" s="999"/>
      <c r="AX23" s="999"/>
      <c r="AY23" s="999"/>
      <c r="AZ23" s="999"/>
      <c r="BA23" s="999"/>
      <c r="BB23" s="999"/>
      <c r="BC23" s="999"/>
      <c r="BD23" s="999"/>
      <c r="BE23" s="999"/>
      <c r="BF23" s="999"/>
      <c r="BG23" s="999"/>
      <c r="BH23" s="999"/>
      <c r="BI23" s="999"/>
      <c r="BJ23" s="999"/>
      <c r="BK23" s="999"/>
      <c r="BL23" s="999"/>
      <c r="BM23" s="999"/>
      <c r="BN23" s="999"/>
      <c r="BO23" s="999"/>
      <c r="BP23" s="999"/>
      <c r="BQ23" s="999"/>
      <c r="BR23" s="999"/>
      <c r="BS23" s="999"/>
      <c r="BT23" s="999"/>
      <c r="BU23" s="999"/>
      <c r="BV23" s="998"/>
      <c r="BW23" s="998"/>
      <c r="BX23" s="998"/>
      <c r="BY23" s="998"/>
      <c r="BZ23" s="998"/>
      <c r="CA23" s="998"/>
      <c r="CB23" s="998"/>
      <c r="CC23" s="998"/>
      <c r="CD23" s="998"/>
      <c r="CE23" s="998"/>
      <c r="CF23" s="998"/>
      <c r="CG23" s="998"/>
      <c r="CH23" s="998"/>
      <c r="CI23" s="998"/>
      <c r="CJ23" s="998"/>
      <c r="CK23" s="998"/>
      <c r="CL23" s="998"/>
      <c r="CM23" s="998"/>
      <c r="CN23" s="998"/>
      <c r="CO23" s="998"/>
      <c r="CP23" s="998"/>
      <c r="CQ23" s="998"/>
      <c r="CR23" s="998"/>
      <c r="CS23" s="998"/>
      <c r="CT23" s="998"/>
      <c r="CU23" s="998"/>
      <c r="CV23" s="998"/>
      <c r="CW23" s="998"/>
      <c r="CX23" s="998"/>
      <c r="CY23" s="998"/>
      <c r="CZ23" s="998"/>
      <c r="DA23" s="998"/>
      <c r="DB23" s="998"/>
      <c r="DH23" s="155"/>
    </row>
    <row r="24" spans="1:112" ht="13.2" customHeight="1" x14ac:dyDescent="0.3">
      <c r="A24" s="984"/>
      <c r="B24" s="984"/>
      <c r="C24" s="984"/>
      <c r="D24" s="984"/>
      <c r="E24" s="984"/>
      <c r="F24" s="984"/>
      <c r="G24" s="984"/>
      <c r="H24" s="984"/>
      <c r="I24" s="984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  <c r="AA24" s="997"/>
      <c r="AB24" s="997"/>
      <c r="AC24" s="997"/>
      <c r="AD24" s="997"/>
      <c r="AE24" s="997"/>
      <c r="AF24" s="997"/>
      <c r="AG24" s="997"/>
      <c r="AH24" s="997"/>
      <c r="AI24" s="997"/>
      <c r="AJ24" s="997"/>
      <c r="AK24" s="997"/>
      <c r="AL24" s="997"/>
      <c r="AM24" s="997"/>
      <c r="AN24" s="997"/>
      <c r="AO24" s="997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9"/>
      <c r="BM24" s="999"/>
      <c r="BN24" s="999"/>
      <c r="BO24" s="999"/>
      <c r="BP24" s="999"/>
      <c r="BQ24" s="999"/>
      <c r="BR24" s="999"/>
      <c r="BS24" s="999"/>
      <c r="BT24" s="999"/>
      <c r="BU24" s="999"/>
      <c r="BV24" s="998"/>
      <c r="BW24" s="998"/>
      <c r="BX24" s="998"/>
      <c r="BY24" s="998"/>
      <c r="BZ24" s="998"/>
      <c r="CA24" s="998"/>
      <c r="CB24" s="998"/>
      <c r="CC24" s="998"/>
      <c r="CD24" s="998"/>
      <c r="CE24" s="998"/>
      <c r="CF24" s="998"/>
      <c r="CG24" s="998"/>
      <c r="CH24" s="998"/>
      <c r="CI24" s="998"/>
      <c r="CJ24" s="998"/>
      <c r="CK24" s="998"/>
      <c r="CL24" s="998"/>
      <c r="CM24" s="998"/>
      <c r="CN24" s="998"/>
      <c r="CO24" s="998"/>
      <c r="CP24" s="998"/>
      <c r="CQ24" s="998"/>
      <c r="CR24" s="998"/>
      <c r="CS24" s="998"/>
      <c r="CT24" s="998"/>
      <c r="CU24" s="998"/>
      <c r="CV24" s="998"/>
      <c r="CW24" s="998"/>
      <c r="CX24" s="998"/>
      <c r="CY24" s="998"/>
      <c r="CZ24" s="998"/>
      <c r="DA24" s="998"/>
      <c r="DB24" s="998"/>
    </row>
    <row r="25" spans="1:112" ht="13.2" customHeight="1" x14ac:dyDescent="0.25">
      <c r="A25" s="984"/>
      <c r="B25" s="984"/>
      <c r="C25" s="984"/>
      <c r="D25" s="984"/>
      <c r="E25" s="984"/>
      <c r="F25" s="984"/>
      <c r="G25" s="984"/>
      <c r="H25" s="984"/>
      <c r="I25" s="984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  <c r="AA25" s="997"/>
      <c r="AB25" s="997"/>
      <c r="AC25" s="997"/>
      <c r="AD25" s="997"/>
      <c r="AE25" s="997"/>
      <c r="AF25" s="997"/>
      <c r="AG25" s="997"/>
      <c r="AH25" s="997"/>
      <c r="AI25" s="997"/>
      <c r="AJ25" s="997"/>
      <c r="AK25" s="997"/>
      <c r="AL25" s="997"/>
      <c r="AM25" s="997"/>
      <c r="AN25" s="997"/>
      <c r="AO25" s="997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9"/>
      <c r="BM25" s="999"/>
      <c r="BN25" s="999"/>
      <c r="BO25" s="999"/>
      <c r="BP25" s="999"/>
      <c r="BQ25" s="999"/>
      <c r="BR25" s="999"/>
      <c r="BS25" s="999"/>
      <c r="BT25" s="999"/>
      <c r="BU25" s="999"/>
      <c r="BV25" s="998"/>
      <c r="BW25" s="998"/>
      <c r="BX25" s="998"/>
      <c r="BY25" s="998"/>
      <c r="BZ25" s="998"/>
      <c r="CA25" s="998"/>
      <c r="CB25" s="998"/>
      <c r="CC25" s="998"/>
      <c r="CD25" s="998"/>
      <c r="CE25" s="998"/>
      <c r="CF25" s="998"/>
      <c r="CG25" s="998"/>
      <c r="CH25" s="998"/>
      <c r="CI25" s="998"/>
      <c r="CJ25" s="998"/>
      <c r="CK25" s="998"/>
      <c r="CL25" s="998"/>
      <c r="CM25" s="998"/>
      <c r="CN25" s="998"/>
      <c r="CO25" s="998"/>
      <c r="CP25" s="998"/>
      <c r="CQ25" s="998"/>
      <c r="CR25" s="998"/>
      <c r="CS25" s="998"/>
      <c r="CT25" s="998"/>
      <c r="CU25" s="998"/>
      <c r="CV25" s="998"/>
      <c r="CW25" s="998"/>
      <c r="CX25" s="998"/>
      <c r="CY25" s="998"/>
      <c r="CZ25" s="998"/>
      <c r="DA25" s="998"/>
      <c r="DB25" s="998"/>
      <c r="DH25" s="155"/>
    </row>
    <row r="26" spans="1:112" ht="13.2" customHeight="1" x14ac:dyDescent="0.3">
      <c r="A26" s="984"/>
      <c r="B26" s="984"/>
      <c r="C26" s="984"/>
      <c r="D26" s="984"/>
      <c r="E26" s="984"/>
      <c r="F26" s="984"/>
      <c r="G26" s="984"/>
      <c r="H26" s="984"/>
      <c r="I26" s="984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  <c r="AA26" s="997"/>
      <c r="AB26" s="997"/>
      <c r="AC26" s="997"/>
      <c r="AD26" s="997"/>
      <c r="AE26" s="997"/>
      <c r="AF26" s="997"/>
      <c r="AG26" s="997"/>
      <c r="AH26" s="997"/>
      <c r="AI26" s="997"/>
      <c r="AJ26" s="997"/>
      <c r="AK26" s="997"/>
      <c r="AL26" s="997"/>
      <c r="AM26" s="997"/>
      <c r="AN26" s="997"/>
      <c r="AO26" s="997"/>
      <c r="AP26" s="999"/>
      <c r="AQ26" s="999"/>
      <c r="AR26" s="999"/>
      <c r="AS26" s="999"/>
      <c r="AT26" s="999"/>
      <c r="AU26" s="999"/>
      <c r="AV26" s="999"/>
      <c r="AW26" s="999"/>
      <c r="AX26" s="999"/>
      <c r="AY26" s="999"/>
      <c r="AZ26" s="999"/>
      <c r="BA26" s="999"/>
      <c r="BB26" s="999"/>
      <c r="BC26" s="999"/>
      <c r="BD26" s="999"/>
      <c r="BE26" s="999"/>
      <c r="BF26" s="999"/>
      <c r="BG26" s="999"/>
      <c r="BH26" s="999"/>
      <c r="BI26" s="999"/>
      <c r="BJ26" s="999"/>
      <c r="BK26" s="999"/>
      <c r="BL26" s="999"/>
      <c r="BM26" s="999"/>
      <c r="BN26" s="999"/>
      <c r="BO26" s="999"/>
      <c r="BP26" s="999"/>
      <c r="BQ26" s="999"/>
      <c r="BR26" s="999"/>
      <c r="BS26" s="999"/>
      <c r="BT26" s="999"/>
      <c r="BU26" s="999"/>
      <c r="BV26" s="998"/>
      <c r="BW26" s="998"/>
      <c r="BX26" s="998"/>
      <c r="BY26" s="998"/>
      <c r="BZ26" s="998"/>
      <c r="CA26" s="998"/>
      <c r="CB26" s="998"/>
      <c r="CC26" s="998"/>
      <c r="CD26" s="998"/>
      <c r="CE26" s="998"/>
      <c r="CF26" s="998"/>
      <c r="CG26" s="998"/>
      <c r="CH26" s="998"/>
      <c r="CI26" s="998"/>
      <c r="CJ26" s="998"/>
      <c r="CK26" s="998"/>
      <c r="CL26" s="998"/>
      <c r="CM26" s="998"/>
      <c r="CN26" s="998"/>
      <c r="CO26" s="998"/>
      <c r="CP26" s="998"/>
      <c r="CQ26" s="998"/>
      <c r="CR26" s="998"/>
      <c r="CS26" s="998"/>
      <c r="CT26" s="998"/>
      <c r="CU26" s="998"/>
      <c r="CV26" s="998"/>
      <c r="CW26" s="998"/>
      <c r="CX26" s="998"/>
      <c r="CY26" s="998"/>
      <c r="CZ26" s="998"/>
      <c r="DA26" s="998"/>
      <c r="DB26" s="998"/>
      <c r="DC26" s="597"/>
    </row>
    <row r="27" spans="1:112" ht="13.2" customHeight="1" x14ac:dyDescent="0.3">
      <c r="A27" s="984"/>
      <c r="B27" s="984"/>
      <c r="C27" s="984"/>
      <c r="D27" s="984"/>
      <c r="E27" s="984"/>
      <c r="F27" s="984"/>
      <c r="G27" s="984"/>
      <c r="H27" s="984"/>
      <c r="I27" s="984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  <c r="AA27" s="997"/>
      <c r="AB27" s="997"/>
      <c r="AC27" s="997"/>
      <c r="AD27" s="997"/>
      <c r="AE27" s="997"/>
      <c r="AF27" s="997"/>
      <c r="AG27" s="997"/>
      <c r="AH27" s="997"/>
      <c r="AI27" s="997"/>
      <c r="AJ27" s="997"/>
      <c r="AK27" s="997"/>
      <c r="AL27" s="997"/>
      <c r="AM27" s="997"/>
      <c r="AN27" s="997"/>
      <c r="AO27" s="997"/>
      <c r="AP27" s="999"/>
      <c r="AQ27" s="999"/>
      <c r="AR27" s="999"/>
      <c r="AS27" s="999"/>
      <c r="AT27" s="999"/>
      <c r="AU27" s="999"/>
      <c r="AV27" s="999"/>
      <c r="AW27" s="999"/>
      <c r="AX27" s="999"/>
      <c r="AY27" s="999"/>
      <c r="AZ27" s="999"/>
      <c r="BA27" s="999"/>
      <c r="BB27" s="999"/>
      <c r="BC27" s="999"/>
      <c r="BD27" s="999"/>
      <c r="BE27" s="999"/>
      <c r="BF27" s="999"/>
      <c r="BG27" s="999"/>
      <c r="BH27" s="999"/>
      <c r="BI27" s="999"/>
      <c r="BJ27" s="999"/>
      <c r="BK27" s="999"/>
      <c r="BL27" s="999"/>
      <c r="BM27" s="999"/>
      <c r="BN27" s="999"/>
      <c r="BO27" s="999"/>
      <c r="BP27" s="999"/>
      <c r="BQ27" s="999"/>
      <c r="BR27" s="999"/>
      <c r="BS27" s="999"/>
      <c r="BT27" s="999"/>
      <c r="BU27" s="999"/>
      <c r="BV27" s="998"/>
      <c r="BW27" s="998"/>
      <c r="BX27" s="998"/>
      <c r="BY27" s="998"/>
      <c r="BZ27" s="998"/>
      <c r="CA27" s="998"/>
      <c r="CB27" s="998"/>
      <c r="CC27" s="998"/>
      <c r="CD27" s="998"/>
      <c r="CE27" s="998"/>
      <c r="CF27" s="998"/>
      <c r="CG27" s="998"/>
      <c r="CH27" s="998"/>
      <c r="CI27" s="998"/>
      <c r="CJ27" s="998"/>
      <c r="CK27" s="998"/>
      <c r="CL27" s="998"/>
      <c r="CM27" s="998"/>
      <c r="CN27" s="998"/>
      <c r="CO27" s="998"/>
      <c r="CP27" s="998"/>
      <c r="CQ27" s="998"/>
      <c r="CR27" s="998"/>
      <c r="CS27" s="998"/>
      <c r="CT27" s="998"/>
      <c r="CU27" s="998"/>
      <c r="CV27" s="998"/>
      <c r="CW27" s="998"/>
      <c r="CX27" s="998"/>
      <c r="CY27" s="998"/>
      <c r="CZ27" s="998"/>
      <c r="DA27" s="998"/>
      <c r="DB27" s="998"/>
      <c r="DC27" s="597"/>
    </row>
    <row r="28" spans="1:112" ht="15" customHeight="1" x14ac:dyDescent="0.25">
      <c r="A28" s="598">
        <v>1</v>
      </c>
      <c r="DC28" s="550" t="s">
        <v>1304</v>
      </c>
      <c r="DH28" s="159"/>
    </row>
    <row r="29" spans="1:112" ht="58.95" customHeight="1" outlineLevel="1" x14ac:dyDescent="0.3">
      <c r="A29" s="1015" t="s">
        <v>742</v>
      </c>
      <c r="B29" s="1015"/>
      <c r="C29" s="1015"/>
      <c r="D29" s="1015"/>
      <c r="E29" s="1015"/>
      <c r="F29" s="1015"/>
      <c r="G29" s="1015"/>
      <c r="H29" s="1015"/>
      <c r="I29" s="1015"/>
      <c r="J29" s="1015"/>
      <c r="K29" s="1015"/>
      <c r="L29" s="1015"/>
      <c r="M29" s="1015"/>
      <c r="N29" s="1015"/>
      <c r="O29" s="1015"/>
      <c r="P29" s="1015"/>
      <c r="Q29" s="1015"/>
      <c r="R29" s="1015"/>
      <c r="S29" s="1015"/>
      <c r="T29" s="1015"/>
      <c r="U29" s="1015"/>
      <c r="V29" s="1015"/>
      <c r="W29" s="1015"/>
      <c r="X29" s="1015"/>
      <c r="Y29" s="1015"/>
      <c r="Z29" s="1015"/>
      <c r="AA29" s="1015"/>
      <c r="AF29" s="850" t="str">
        <f>ПОДПИСИ!B5</f>
        <v>Начальник мастерского участка №1 Курортного РЭС ПАО «Россети Ленэнерго» «СЭС»</v>
      </c>
      <c r="AG29" s="850"/>
      <c r="AH29" s="850"/>
      <c r="AI29" s="850"/>
      <c r="AJ29" s="850"/>
      <c r="AK29" s="850"/>
      <c r="AL29" s="850"/>
      <c r="AM29" s="850"/>
      <c r="AN29" s="850"/>
      <c r="AO29" s="850"/>
      <c r="AP29" s="850"/>
      <c r="AQ29" s="850"/>
      <c r="AR29" s="850"/>
      <c r="AS29" s="850"/>
      <c r="AT29" s="850"/>
      <c r="AU29" s="850"/>
      <c r="AV29" s="850"/>
      <c r="AW29" s="850"/>
      <c r="AX29" s="850"/>
      <c r="AY29" s="850"/>
      <c r="AZ29" s="850"/>
      <c r="BA29" s="850"/>
      <c r="BB29" s="850"/>
      <c r="BC29" s="850"/>
      <c r="BD29" s="850"/>
      <c r="BE29" s="850"/>
      <c r="BF29" s="850"/>
      <c r="BG29" s="850"/>
      <c r="BH29" s="850"/>
      <c r="BI29" s="850"/>
      <c r="BJ29" s="850"/>
      <c r="BK29" s="23"/>
      <c r="BL29" s="23"/>
      <c r="BM29" s="23"/>
      <c r="BN29" s="23"/>
      <c r="BO29" s="844"/>
      <c r="BP29" s="844"/>
      <c r="BQ29" s="844"/>
      <c r="BR29" s="844"/>
      <c r="BS29" s="844"/>
      <c r="BT29" s="844"/>
      <c r="BU29" s="844"/>
      <c r="BV29" s="844"/>
      <c r="BW29" s="844"/>
      <c r="BX29" s="844"/>
      <c r="BY29" s="844"/>
      <c r="BZ29" s="844"/>
      <c r="CA29" s="844"/>
      <c r="CB29" s="844"/>
      <c r="CC29" s="844"/>
      <c r="CD29" s="844"/>
      <c r="CE29" s="23"/>
      <c r="CF29" s="23"/>
      <c r="CG29" s="23"/>
      <c r="CH29" s="23"/>
      <c r="CI29" s="844" t="str">
        <f>ПОДПИСИ!E5</f>
        <v>Д.М. Чечин</v>
      </c>
      <c r="CJ29" s="844"/>
      <c r="CK29" s="844"/>
      <c r="CL29" s="844"/>
      <c r="CM29" s="844"/>
      <c r="CN29" s="844"/>
      <c r="CO29" s="844"/>
      <c r="CP29" s="844"/>
      <c r="CQ29" s="844"/>
      <c r="CR29" s="844"/>
      <c r="CS29" s="844"/>
      <c r="CT29" s="844"/>
      <c r="CU29" s="844"/>
      <c r="CV29" s="844"/>
      <c r="CW29" s="844"/>
      <c r="CX29" s="844"/>
      <c r="CY29" s="844"/>
      <c r="CZ29" s="844"/>
      <c r="DA29" s="844"/>
      <c r="DB29" s="844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ht="13.8" outlineLevel="1" x14ac:dyDescent="0.25">
      <c r="AF30" s="857" t="s">
        <v>48</v>
      </c>
      <c r="AG30" s="857"/>
      <c r="AH30" s="857"/>
      <c r="AI30" s="857"/>
      <c r="AJ30" s="857"/>
      <c r="AK30" s="857"/>
      <c r="AL30" s="857"/>
      <c r="AM30" s="857"/>
      <c r="AN30" s="857"/>
      <c r="AO30" s="857"/>
      <c r="AP30" s="857"/>
      <c r="AQ30" s="857"/>
      <c r="AR30" s="857"/>
      <c r="AS30" s="857"/>
      <c r="AT30" s="857"/>
      <c r="AU30" s="857"/>
      <c r="AV30" s="857"/>
      <c r="AW30" s="857"/>
      <c r="AX30" s="857"/>
      <c r="AY30" s="857"/>
      <c r="AZ30" s="857"/>
      <c r="BA30" s="857"/>
      <c r="BB30" s="857"/>
      <c r="BC30" s="857"/>
      <c r="BD30" s="857"/>
      <c r="BE30" s="857"/>
      <c r="BF30" s="857"/>
      <c r="BG30" s="857"/>
      <c r="BH30" s="857"/>
      <c r="BI30" s="857"/>
      <c r="BJ30" s="857"/>
      <c r="BO30" s="857" t="s">
        <v>49</v>
      </c>
      <c r="BP30" s="857"/>
      <c r="BQ30" s="857"/>
      <c r="BR30" s="857"/>
      <c r="BS30" s="857"/>
      <c r="BT30" s="857"/>
      <c r="BU30" s="857"/>
      <c r="BV30" s="857"/>
      <c r="BW30" s="857"/>
      <c r="BX30" s="857"/>
      <c r="BY30" s="857"/>
      <c r="BZ30" s="857"/>
      <c r="CA30" s="857"/>
      <c r="CB30" s="857"/>
      <c r="CC30" s="857"/>
      <c r="CD30" s="857"/>
      <c r="CI30" s="845" t="s">
        <v>50</v>
      </c>
      <c r="CJ30" s="845"/>
      <c r="CK30" s="845"/>
      <c r="CL30" s="845"/>
      <c r="CM30" s="845"/>
      <c r="CN30" s="845"/>
      <c r="CO30" s="845"/>
      <c r="CP30" s="845"/>
      <c r="CQ30" s="845"/>
      <c r="CR30" s="845"/>
      <c r="CS30" s="845"/>
      <c r="CT30" s="845"/>
      <c r="CU30" s="845"/>
      <c r="CV30" s="845"/>
      <c r="CW30" s="845"/>
      <c r="CX30" s="845"/>
      <c r="CY30" s="845"/>
      <c r="CZ30" s="845"/>
      <c r="DA30" s="845"/>
      <c r="DB30" s="845"/>
      <c r="DC30" s="550">
        <f>IF(DC29=1,1,0)</f>
        <v>1</v>
      </c>
      <c r="DH30" s="242"/>
    </row>
    <row r="31" spans="1:112" ht="58.95" customHeight="1" outlineLevel="1" x14ac:dyDescent="0.3">
      <c r="A31" s="1015" t="s">
        <v>742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F31" s="850" t="str">
        <f>ПОДПИСИ!B6</f>
        <v>Начальник мастерского участка №1 Курортного РЭС ПАО «Россети Ленэнерго» «СЭС»</v>
      </c>
      <c r="AG31" s="850"/>
      <c r="AH31" s="850"/>
      <c r="AI31" s="850"/>
      <c r="AJ31" s="850"/>
      <c r="AK31" s="850"/>
      <c r="AL31" s="850"/>
      <c r="AM31" s="850"/>
      <c r="AN31" s="850"/>
      <c r="AO31" s="850"/>
      <c r="AP31" s="850"/>
      <c r="AQ31" s="850"/>
      <c r="AR31" s="850"/>
      <c r="AS31" s="850"/>
      <c r="AT31" s="850"/>
      <c r="AU31" s="850"/>
      <c r="AV31" s="850"/>
      <c r="AW31" s="850"/>
      <c r="AX31" s="850"/>
      <c r="AY31" s="850"/>
      <c r="AZ31" s="850"/>
      <c r="BA31" s="850"/>
      <c r="BB31" s="850"/>
      <c r="BC31" s="850"/>
      <c r="BD31" s="850"/>
      <c r="BE31" s="850"/>
      <c r="BF31" s="850"/>
      <c r="BG31" s="850"/>
      <c r="BH31" s="850"/>
      <c r="BI31" s="850"/>
      <c r="BJ31" s="850"/>
      <c r="BK31" s="23"/>
      <c r="BL31" s="23"/>
      <c r="BM31" s="23"/>
      <c r="BN31" s="23"/>
      <c r="BO31" s="844"/>
      <c r="BP31" s="844"/>
      <c r="BQ31" s="844"/>
      <c r="BR31" s="844"/>
      <c r="BS31" s="844"/>
      <c r="BT31" s="844"/>
      <c r="BU31" s="844"/>
      <c r="BV31" s="844"/>
      <c r="BW31" s="844"/>
      <c r="BX31" s="844"/>
      <c r="BY31" s="844"/>
      <c r="BZ31" s="844"/>
      <c r="CA31" s="844"/>
      <c r="CB31" s="844"/>
      <c r="CC31" s="844"/>
      <c r="CD31" s="844"/>
      <c r="CE31" s="23"/>
      <c r="CF31" s="23"/>
      <c r="CG31" s="23"/>
      <c r="CH31" s="23"/>
      <c r="CI31" s="844" t="str">
        <f>ПОДПИСИ!E6</f>
        <v>Д.М. Чечин</v>
      </c>
      <c r="CJ31" s="844"/>
      <c r="CK31" s="844"/>
      <c r="CL31" s="844"/>
      <c r="CM31" s="844"/>
      <c r="CN31" s="844"/>
      <c r="CO31" s="844"/>
      <c r="CP31" s="844"/>
      <c r="CQ31" s="844"/>
      <c r="CR31" s="844"/>
      <c r="CS31" s="844"/>
      <c r="CT31" s="844"/>
      <c r="CU31" s="844"/>
      <c r="CV31" s="844"/>
      <c r="CW31" s="844"/>
      <c r="CX31" s="844"/>
      <c r="CY31" s="844"/>
      <c r="CZ31" s="844"/>
      <c r="DA31" s="844"/>
      <c r="DB31" s="844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t="13.8" outlineLevel="1" x14ac:dyDescent="0.25">
      <c r="AF32" s="857" t="s">
        <v>48</v>
      </c>
      <c r="AG32" s="857"/>
      <c r="AH32" s="857"/>
      <c r="AI32" s="857"/>
      <c r="AJ32" s="857"/>
      <c r="AK32" s="857"/>
      <c r="AL32" s="857"/>
      <c r="AM32" s="857"/>
      <c r="AN32" s="857"/>
      <c r="AO32" s="857"/>
      <c r="AP32" s="857"/>
      <c r="AQ32" s="857"/>
      <c r="AR32" s="857"/>
      <c r="AS32" s="857"/>
      <c r="AT32" s="857"/>
      <c r="AU32" s="857"/>
      <c r="AV32" s="857"/>
      <c r="AW32" s="857"/>
      <c r="AX32" s="857"/>
      <c r="AY32" s="857"/>
      <c r="AZ32" s="857"/>
      <c r="BA32" s="857"/>
      <c r="BB32" s="857"/>
      <c r="BC32" s="857"/>
      <c r="BD32" s="857"/>
      <c r="BE32" s="857"/>
      <c r="BF32" s="857"/>
      <c r="BG32" s="857"/>
      <c r="BH32" s="857"/>
      <c r="BI32" s="857"/>
      <c r="BJ32" s="857"/>
      <c r="BO32" s="857" t="s">
        <v>49</v>
      </c>
      <c r="BP32" s="857"/>
      <c r="BQ32" s="857"/>
      <c r="BR32" s="857"/>
      <c r="BS32" s="857"/>
      <c r="BT32" s="857"/>
      <c r="BU32" s="857"/>
      <c r="BV32" s="857"/>
      <c r="BW32" s="857"/>
      <c r="BX32" s="857"/>
      <c r="BY32" s="857"/>
      <c r="BZ32" s="857"/>
      <c r="CA32" s="857"/>
      <c r="CB32" s="857"/>
      <c r="CC32" s="857"/>
      <c r="CD32" s="857"/>
      <c r="CI32" s="845" t="s">
        <v>50</v>
      </c>
      <c r="CJ32" s="845"/>
      <c r="CK32" s="845"/>
      <c r="CL32" s="845"/>
      <c r="CM32" s="845"/>
      <c r="CN32" s="845"/>
      <c r="CO32" s="845"/>
      <c r="CP32" s="845"/>
      <c r="CQ32" s="845"/>
      <c r="CR32" s="845"/>
      <c r="CS32" s="845"/>
      <c r="CT32" s="845"/>
      <c r="CU32" s="845"/>
      <c r="CV32" s="845"/>
      <c r="CW32" s="845"/>
      <c r="CX32" s="845"/>
      <c r="CY32" s="845"/>
      <c r="CZ32" s="845"/>
      <c r="DA32" s="845"/>
      <c r="DB32" s="845"/>
      <c r="DC32" s="550">
        <f>IF(DC31=1,1,0)</f>
        <v>0</v>
      </c>
      <c r="DH32" s="242"/>
    </row>
    <row r="33" spans="1:112" ht="58.95" customHeight="1" x14ac:dyDescent="0.3">
      <c r="A33" s="1015" t="s">
        <v>742</v>
      </c>
      <c r="B33" s="1015"/>
      <c r="C33" s="1015"/>
      <c r="D33" s="1015"/>
      <c r="E33" s="1015"/>
      <c r="F33" s="1015"/>
      <c r="G33" s="1015"/>
      <c r="H33" s="1015"/>
      <c r="I33" s="1015"/>
      <c r="J33" s="1015"/>
      <c r="K33" s="1015"/>
      <c r="L33" s="1015"/>
      <c r="M33" s="1015"/>
      <c r="N33" s="1015"/>
      <c r="O33" s="1015"/>
      <c r="P33" s="1015"/>
      <c r="Q33" s="1015"/>
      <c r="R33" s="1015"/>
      <c r="S33" s="1015"/>
      <c r="T33" s="1015"/>
      <c r="U33" s="1015"/>
      <c r="V33" s="1015"/>
      <c r="W33" s="1015"/>
      <c r="X33" s="1015"/>
      <c r="Y33" s="1015"/>
      <c r="Z33" s="1015"/>
      <c r="AA33" s="1015"/>
      <c r="AF33" s="850" t="str">
        <f>ПОДПИСИ!B7</f>
        <v>Начальник мастерского участка №1 Курортного РЭС ПАО «Россети Ленэнерго» «СЭС»</v>
      </c>
      <c r="AG33" s="850"/>
      <c r="AH33" s="850"/>
      <c r="AI33" s="850"/>
      <c r="AJ33" s="850"/>
      <c r="AK33" s="850"/>
      <c r="AL33" s="850"/>
      <c r="AM33" s="850"/>
      <c r="AN33" s="850"/>
      <c r="AO33" s="850"/>
      <c r="AP33" s="850"/>
      <c r="AQ33" s="850"/>
      <c r="AR33" s="850"/>
      <c r="AS33" s="850"/>
      <c r="AT33" s="850"/>
      <c r="AU33" s="850"/>
      <c r="AV33" s="850"/>
      <c r="AW33" s="850"/>
      <c r="AX33" s="850"/>
      <c r="AY33" s="850"/>
      <c r="AZ33" s="850"/>
      <c r="BA33" s="850"/>
      <c r="BB33" s="850"/>
      <c r="BC33" s="850"/>
      <c r="BD33" s="850"/>
      <c r="BE33" s="850"/>
      <c r="BF33" s="850"/>
      <c r="BG33" s="850"/>
      <c r="BH33" s="850"/>
      <c r="BI33" s="850"/>
      <c r="BJ33" s="850"/>
      <c r="BK33" s="23"/>
      <c r="BL33" s="23"/>
      <c r="BM33" s="23"/>
      <c r="BN33" s="23"/>
      <c r="BO33" s="844"/>
      <c r="BP33" s="844"/>
      <c r="BQ33" s="844"/>
      <c r="BR33" s="844"/>
      <c r="BS33" s="844"/>
      <c r="BT33" s="844"/>
      <c r="BU33" s="844"/>
      <c r="BV33" s="844"/>
      <c r="BW33" s="844"/>
      <c r="BX33" s="844"/>
      <c r="BY33" s="844"/>
      <c r="BZ33" s="844"/>
      <c r="CA33" s="844"/>
      <c r="CB33" s="844"/>
      <c r="CC33" s="844"/>
      <c r="CD33" s="844"/>
      <c r="CE33" s="23"/>
      <c r="CF33" s="23"/>
      <c r="CG33" s="23"/>
      <c r="CH33" s="23"/>
      <c r="CI33" s="844" t="str">
        <f>ПОДПИСИ!E7</f>
        <v>Д.М. Чечин</v>
      </c>
      <c r="CJ33" s="844"/>
      <c r="CK33" s="844"/>
      <c r="CL33" s="844"/>
      <c r="CM33" s="844"/>
      <c r="CN33" s="844"/>
      <c r="CO33" s="844"/>
      <c r="CP33" s="844"/>
      <c r="CQ33" s="844"/>
      <c r="CR33" s="844"/>
      <c r="CS33" s="844"/>
      <c r="CT33" s="844"/>
      <c r="CU33" s="844"/>
      <c r="CV33" s="844"/>
      <c r="CW33" s="844"/>
      <c r="CX33" s="844"/>
      <c r="CY33" s="844"/>
      <c r="CZ33" s="844"/>
      <c r="DA33" s="844"/>
      <c r="DB33" s="844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 ht="13.8" x14ac:dyDescent="0.25">
      <c r="AF34" s="857" t="s">
        <v>48</v>
      </c>
      <c r="AG34" s="857"/>
      <c r="AH34" s="857"/>
      <c r="AI34" s="857"/>
      <c r="AJ34" s="857"/>
      <c r="AK34" s="857"/>
      <c r="AL34" s="857"/>
      <c r="AM34" s="857"/>
      <c r="AN34" s="857"/>
      <c r="AO34" s="857"/>
      <c r="AP34" s="857"/>
      <c r="AQ34" s="857"/>
      <c r="AR34" s="857"/>
      <c r="AS34" s="857"/>
      <c r="AT34" s="857"/>
      <c r="AU34" s="857"/>
      <c r="AV34" s="857"/>
      <c r="AW34" s="857"/>
      <c r="AX34" s="857"/>
      <c r="AY34" s="857"/>
      <c r="AZ34" s="857"/>
      <c r="BA34" s="857"/>
      <c r="BB34" s="857"/>
      <c r="BC34" s="857"/>
      <c r="BD34" s="857"/>
      <c r="BE34" s="857"/>
      <c r="BF34" s="857"/>
      <c r="BG34" s="857"/>
      <c r="BH34" s="857"/>
      <c r="BI34" s="857"/>
      <c r="BJ34" s="857"/>
      <c r="BO34" s="857" t="s">
        <v>49</v>
      </c>
      <c r="BP34" s="857"/>
      <c r="BQ34" s="857"/>
      <c r="BR34" s="857"/>
      <c r="BS34" s="857"/>
      <c r="BT34" s="857"/>
      <c r="BU34" s="857"/>
      <c r="BV34" s="857"/>
      <c r="BW34" s="857"/>
      <c r="BX34" s="857"/>
      <c r="BY34" s="857"/>
      <c r="BZ34" s="857"/>
      <c r="CA34" s="857"/>
      <c r="CB34" s="857"/>
      <c r="CC34" s="857"/>
      <c r="CD34" s="857"/>
      <c r="CI34" s="845" t="s">
        <v>50</v>
      </c>
      <c r="CJ34" s="845"/>
      <c r="CK34" s="845"/>
      <c r="CL34" s="845"/>
      <c r="CM34" s="845"/>
      <c r="CN34" s="845"/>
      <c r="CO34" s="845"/>
      <c r="CP34" s="845"/>
      <c r="CQ34" s="845"/>
      <c r="CR34" s="845"/>
      <c r="CS34" s="845"/>
      <c r="CT34" s="845"/>
      <c r="CU34" s="845"/>
      <c r="CV34" s="845"/>
      <c r="CW34" s="845"/>
      <c r="CX34" s="845"/>
      <c r="CY34" s="845"/>
      <c r="CZ34" s="845"/>
      <c r="DA34" s="845"/>
      <c r="DB34" s="845"/>
      <c r="DC34" s="550">
        <f>IF(DC33=1,1,0)</f>
        <v>0</v>
      </c>
      <c r="DH34" s="242"/>
    </row>
    <row r="35" spans="1:112" ht="40.200000000000003" customHeight="1" x14ac:dyDescent="0.25">
      <c r="A35" s="1015" t="s">
        <v>251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F35" s="850" t="str">
        <f>ПОДПИСИ!B15</f>
        <v>Заместитель генерального директора по капитальному  строительству ООО «Электромонтаж-110»</v>
      </c>
      <c r="AG35" s="850"/>
      <c r="AH35" s="850"/>
      <c r="AI35" s="850"/>
      <c r="AJ35" s="850"/>
      <c r="AK35" s="850"/>
      <c r="AL35" s="850"/>
      <c r="AM35" s="850"/>
      <c r="AN35" s="850"/>
      <c r="AO35" s="850"/>
      <c r="AP35" s="850"/>
      <c r="AQ35" s="850"/>
      <c r="AR35" s="850"/>
      <c r="AS35" s="850"/>
      <c r="AT35" s="850"/>
      <c r="AU35" s="850"/>
      <c r="AV35" s="850"/>
      <c r="AW35" s="850"/>
      <c r="AX35" s="850"/>
      <c r="AY35" s="850"/>
      <c r="AZ35" s="850"/>
      <c r="BA35" s="850"/>
      <c r="BB35" s="850"/>
      <c r="BC35" s="850"/>
      <c r="BD35" s="850"/>
      <c r="BE35" s="850"/>
      <c r="BF35" s="850"/>
      <c r="BG35" s="850"/>
      <c r="BH35" s="850"/>
      <c r="BI35" s="850"/>
      <c r="BJ35" s="850"/>
      <c r="BK35" s="23"/>
      <c r="BL35" s="23"/>
      <c r="BM35" s="23"/>
      <c r="BN35" s="23"/>
      <c r="BO35" s="844"/>
      <c r="BP35" s="844"/>
      <c r="BQ35" s="844"/>
      <c r="BR35" s="844"/>
      <c r="BS35" s="844"/>
      <c r="BT35" s="844"/>
      <c r="BU35" s="844"/>
      <c r="BV35" s="844"/>
      <c r="BW35" s="844"/>
      <c r="BX35" s="844"/>
      <c r="BY35" s="844"/>
      <c r="BZ35" s="844"/>
      <c r="CA35" s="844"/>
      <c r="CB35" s="844"/>
      <c r="CC35" s="844"/>
      <c r="CD35" s="844"/>
      <c r="CE35" s="23"/>
      <c r="CF35" s="23"/>
      <c r="CG35" s="23"/>
      <c r="CH35" s="23"/>
      <c r="CI35" s="844" t="str">
        <f>ПОДПИСИ!E15</f>
        <v>С.В. Шлёнский</v>
      </c>
      <c r="CJ35" s="844"/>
      <c r="CK35" s="844"/>
      <c r="CL35" s="844"/>
      <c r="CM35" s="844"/>
      <c r="CN35" s="844"/>
      <c r="CO35" s="844"/>
      <c r="CP35" s="844"/>
      <c r="CQ35" s="844"/>
      <c r="CR35" s="844"/>
      <c r="CS35" s="844"/>
      <c r="CT35" s="844"/>
      <c r="CU35" s="844"/>
      <c r="CV35" s="844"/>
      <c r="CW35" s="844"/>
      <c r="CX35" s="844"/>
      <c r="CY35" s="844"/>
      <c r="CZ35" s="844"/>
      <c r="DA35" s="844"/>
      <c r="DB35" s="844"/>
      <c r="DH35" s="155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857" t="s">
        <v>48</v>
      </c>
      <c r="AG36" s="857"/>
      <c r="AH36" s="857"/>
      <c r="AI36" s="857"/>
      <c r="AJ36" s="857"/>
      <c r="AK36" s="857"/>
      <c r="AL36" s="857"/>
      <c r="AM36" s="857"/>
      <c r="AN36" s="857"/>
      <c r="AO36" s="857"/>
      <c r="AP36" s="857"/>
      <c r="AQ36" s="857"/>
      <c r="AR36" s="857"/>
      <c r="AS36" s="857"/>
      <c r="AT36" s="857"/>
      <c r="AU36" s="857"/>
      <c r="AV36" s="857"/>
      <c r="AW36" s="857"/>
      <c r="AX36" s="857"/>
      <c r="AY36" s="857"/>
      <c r="AZ36" s="857"/>
      <c r="BA36" s="857"/>
      <c r="BB36" s="857"/>
      <c r="BC36" s="857"/>
      <c r="BD36" s="857"/>
      <c r="BE36" s="857"/>
      <c r="BF36" s="857"/>
      <c r="BG36" s="857"/>
      <c r="BH36" s="857"/>
      <c r="BI36" s="857"/>
      <c r="BJ36" s="857"/>
      <c r="BK36" s="21"/>
      <c r="BL36" s="21"/>
      <c r="BM36" s="21"/>
      <c r="BN36" s="21"/>
      <c r="BO36" s="857" t="s">
        <v>49</v>
      </c>
      <c r="BP36" s="857"/>
      <c r="BQ36" s="857"/>
      <c r="BR36" s="857"/>
      <c r="BS36" s="857"/>
      <c r="BT36" s="857"/>
      <c r="BU36" s="857"/>
      <c r="BV36" s="857"/>
      <c r="BW36" s="857"/>
      <c r="BX36" s="857"/>
      <c r="BY36" s="857"/>
      <c r="BZ36" s="857"/>
      <c r="CA36" s="857"/>
      <c r="CB36" s="857"/>
      <c r="CC36" s="857"/>
      <c r="CD36" s="857"/>
      <c r="CE36" s="21"/>
      <c r="CF36" s="21"/>
      <c r="CG36" s="21"/>
      <c r="CH36" s="21"/>
      <c r="CI36" s="845" t="s">
        <v>50</v>
      </c>
      <c r="CJ36" s="845"/>
      <c r="CK36" s="845"/>
      <c r="CL36" s="845"/>
      <c r="CM36" s="845"/>
      <c r="CN36" s="845"/>
      <c r="CO36" s="845"/>
      <c r="CP36" s="845"/>
      <c r="CQ36" s="845"/>
      <c r="CR36" s="845"/>
      <c r="CS36" s="845"/>
      <c r="CT36" s="845"/>
      <c r="CU36" s="845"/>
      <c r="CV36" s="845"/>
      <c r="CW36" s="845"/>
      <c r="CX36" s="845"/>
      <c r="CY36" s="845"/>
      <c r="CZ36" s="845"/>
      <c r="DA36" s="845"/>
      <c r="DB36" s="845"/>
    </row>
    <row r="37" spans="1:112" ht="13.95" customHeight="1" x14ac:dyDescent="0.25">
      <c r="DH37" s="155"/>
    </row>
    <row r="38" spans="1:112" ht="42.6" customHeight="1" x14ac:dyDescent="0.25">
      <c r="A38" s="1015" t="s">
        <v>711</v>
      </c>
      <c r="B38" s="1015"/>
      <c r="C38" s="1015"/>
      <c r="D38" s="1015"/>
      <c r="E38" s="1015"/>
      <c r="F38" s="1015"/>
      <c r="G38" s="1015"/>
      <c r="H38" s="1015"/>
      <c r="I38" s="1015"/>
      <c r="J38" s="1015"/>
      <c r="K38" s="1015"/>
      <c r="L38" s="1015"/>
      <c r="M38" s="1015"/>
      <c r="N38" s="1015"/>
      <c r="O38" s="1015"/>
      <c r="P38" s="1015"/>
      <c r="Q38" s="1015"/>
      <c r="R38" s="1015"/>
      <c r="S38" s="1015"/>
      <c r="T38" s="1015"/>
      <c r="U38" s="1015"/>
      <c r="V38" s="1015"/>
      <c r="W38" s="1015"/>
      <c r="X38" s="1015"/>
      <c r="Y38" s="1015"/>
      <c r="Z38" s="1015"/>
      <c r="AA38" s="1015"/>
      <c r="AF38" s="850" t="str">
        <f>IF(ПОДПИСИ!B12=0," ",ПОДПИСИ!B12)</f>
        <v>Начальник участка ООО «Электромонтаж-110»</v>
      </c>
      <c r="AG38" s="850"/>
      <c r="AH38" s="850"/>
      <c r="AI38" s="850"/>
      <c r="AJ38" s="850"/>
      <c r="AK38" s="850"/>
      <c r="AL38" s="850"/>
      <c r="AM38" s="850"/>
      <c r="AN38" s="850"/>
      <c r="AO38" s="850"/>
      <c r="AP38" s="850"/>
      <c r="AQ38" s="850"/>
      <c r="AR38" s="850"/>
      <c r="AS38" s="850"/>
      <c r="AT38" s="850"/>
      <c r="AU38" s="850"/>
      <c r="AV38" s="850"/>
      <c r="AW38" s="850"/>
      <c r="AX38" s="850"/>
      <c r="AY38" s="850"/>
      <c r="AZ38" s="850"/>
      <c r="BA38" s="850"/>
      <c r="BB38" s="850"/>
      <c r="BC38" s="850"/>
      <c r="BD38" s="850"/>
      <c r="BE38" s="850"/>
      <c r="BF38" s="850"/>
      <c r="BG38" s="850"/>
      <c r="BH38" s="850"/>
      <c r="BI38" s="850"/>
      <c r="BJ38" s="850"/>
      <c r="BK38" s="23"/>
      <c r="BL38" s="23"/>
      <c r="BM38" s="23"/>
      <c r="BN38" s="23"/>
      <c r="BO38" s="844"/>
      <c r="BP38" s="844"/>
      <c r="BQ38" s="844"/>
      <c r="BR38" s="844"/>
      <c r="BS38" s="844"/>
      <c r="BT38" s="844"/>
      <c r="BU38" s="844"/>
      <c r="BV38" s="844"/>
      <c r="BW38" s="844"/>
      <c r="BX38" s="844"/>
      <c r="BY38" s="844"/>
      <c r="BZ38" s="844"/>
      <c r="CA38" s="844"/>
      <c r="CB38" s="844"/>
      <c r="CC38" s="844"/>
      <c r="CD38" s="844"/>
      <c r="CE38" s="23"/>
      <c r="CF38" s="23"/>
      <c r="CG38" s="23"/>
      <c r="CH38" s="23"/>
      <c r="CI38" s="844" t="str">
        <f>IF(ПОДПИСИ!E12=0," ",ПОДПИСИ!E12)</f>
        <v>А.В. Курбатов</v>
      </c>
      <c r="CJ38" s="844"/>
      <c r="CK38" s="844"/>
      <c r="CL38" s="844"/>
      <c r="CM38" s="844"/>
      <c r="CN38" s="844"/>
      <c r="CO38" s="844"/>
      <c r="CP38" s="844"/>
      <c r="CQ38" s="844"/>
      <c r="CR38" s="844"/>
      <c r="CS38" s="844"/>
      <c r="CT38" s="844"/>
      <c r="CU38" s="844"/>
      <c r="CV38" s="844"/>
      <c r="CW38" s="844"/>
      <c r="CX38" s="844"/>
      <c r="CY38" s="844"/>
      <c r="CZ38" s="844"/>
      <c r="DA38" s="844"/>
      <c r="DB38" s="844"/>
      <c r="DH38" s="155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857" t="s">
        <v>48</v>
      </c>
      <c r="AG39" s="857"/>
      <c r="AH39" s="857"/>
      <c r="AI39" s="857"/>
      <c r="AJ39" s="857"/>
      <c r="AK39" s="857"/>
      <c r="AL39" s="857"/>
      <c r="AM39" s="857"/>
      <c r="AN39" s="857"/>
      <c r="AO39" s="857"/>
      <c r="AP39" s="857"/>
      <c r="AQ39" s="857"/>
      <c r="AR39" s="857"/>
      <c r="AS39" s="857"/>
      <c r="AT39" s="857"/>
      <c r="AU39" s="857"/>
      <c r="AV39" s="857"/>
      <c r="AW39" s="857"/>
      <c r="AX39" s="857"/>
      <c r="AY39" s="857"/>
      <c r="AZ39" s="857"/>
      <c r="BA39" s="857"/>
      <c r="BB39" s="857"/>
      <c r="BC39" s="857"/>
      <c r="BD39" s="857"/>
      <c r="BE39" s="857"/>
      <c r="BF39" s="857"/>
      <c r="BG39" s="857"/>
      <c r="BH39" s="857"/>
      <c r="BI39" s="857"/>
      <c r="BJ39" s="857"/>
      <c r="BK39" s="21"/>
      <c r="BL39" s="21"/>
      <c r="BM39" s="21"/>
      <c r="BN39" s="21"/>
      <c r="BO39" s="857" t="s">
        <v>49</v>
      </c>
      <c r="BP39" s="857"/>
      <c r="BQ39" s="857"/>
      <c r="BR39" s="857"/>
      <c r="BS39" s="857"/>
      <c r="BT39" s="857"/>
      <c r="BU39" s="857"/>
      <c r="BV39" s="857"/>
      <c r="BW39" s="857"/>
      <c r="BX39" s="857"/>
      <c r="BY39" s="857"/>
      <c r="BZ39" s="857"/>
      <c r="CA39" s="857"/>
      <c r="CB39" s="857"/>
      <c r="CC39" s="857"/>
      <c r="CD39" s="857"/>
      <c r="CE39" s="21"/>
      <c r="CF39" s="21"/>
      <c r="CG39" s="21"/>
      <c r="CH39" s="21"/>
      <c r="CI39" s="845" t="s">
        <v>50</v>
      </c>
      <c r="CJ39" s="845"/>
      <c r="CK39" s="845"/>
      <c r="CL39" s="845"/>
      <c r="CM39" s="845"/>
      <c r="CN39" s="845"/>
      <c r="CO39" s="845"/>
      <c r="CP39" s="845"/>
      <c r="CQ39" s="845"/>
      <c r="CR39" s="845"/>
      <c r="CS39" s="845"/>
      <c r="CT39" s="845"/>
      <c r="CU39" s="845"/>
      <c r="CV39" s="845"/>
      <c r="CW39" s="845"/>
      <c r="CX39" s="845"/>
      <c r="CY39" s="845"/>
      <c r="CZ39" s="845"/>
      <c r="DA39" s="845"/>
      <c r="DB39" s="845"/>
      <c r="DH39" s="155"/>
    </row>
    <row r="40" spans="1:112" ht="13.95" customHeight="1" x14ac:dyDescent="0.25">
      <c r="DH40" s="155"/>
    </row>
    <row r="41" spans="1:112" ht="13.8" x14ac:dyDescent="0.25">
      <c r="DH41" s="155"/>
    </row>
    <row r="43" spans="1:112" ht="13.95" customHeight="1" x14ac:dyDescent="0.25">
      <c r="DH43" s="155"/>
    </row>
    <row r="44" spans="1:112" ht="13.8" x14ac:dyDescent="0.25">
      <c r="DH44" s="160"/>
    </row>
    <row r="45" spans="1:112" ht="13.8" x14ac:dyDescent="0.25">
      <c r="DH45" s="155"/>
    </row>
    <row r="46" spans="1:112" ht="13.8" x14ac:dyDescent="0.25">
      <c r="DH46" s="161"/>
    </row>
    <row r="47" spans="1:112" ht="13.8" x14ac:dyDescent="0.25">
      <c r="DH47" s="155"/>
    </row>
    <row r="48" spans="1:112" x14ac:dyDescent="0.3">
      <c r="DH48" s="162"/>
    </row>
    <row r="49" spans="112:112" ht="13.8" x14ac:dyDescent="0.25">
      <c r="DH49" s="155"/>
    </row>
    <row r="50" spans="112:112" ht="13.8" x14ac:dyDescent="0.25">
      <c r="DH50" s="161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4" spans="112:112" ht="13.8" x14ac:dyDescent="0.25">
      <c r="DH54" s="160"/>
    </row>
    <row r="55" spans="112:112" ht="13.8" x14ac:dyDescent="0.25">
      <c r="DH55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</sheetData>
  <autoFilter ref="A28:DC35" xr:uid="{60768DE9-F227-4CCB-B117-8372FF784E3B}"/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93" priority="8" operator="equal">
      <formula>0</formula>
    </cfRule>
  </conditionalFormatting>
  <conditionalFormatting sqref="AU5:BA12">
    <cfRule type="cellIs" dxfId="92" priority="7" operator="equal">
      <formula>0</formula>
    </cfRule>
  </conditionalFormatting>
  <conditionalFormatting sqref="CI29:DB29">
    <cfRule type="cellIs" dxfId="91" priority="9" operator="equal">
      <formula>0</formula>
    </cfRule>
  </conditionalFormatting>
  <conditionalFormatting sqref="CI31:DB31">
    <cfRule type="cellIs" dxfId="90" priority="2" operator="equal">
      <formula>0</formula>
    </cfRule>
  </conditionalFormatting>
  <conditionalFormatting sqref="CI33:DB33">
    <cfRule type="cellIs" dxfId="89" priority="1" operator="equal">
      <formula>0</formula>
    </cfRule>
  </conditionalFormatting>
  <conditionalFormatting sqref="CI35:DB35">
    <cfRule type="cellIs" dxfId="88" priority="4" operator="equal">
      <formula>0</formula>
    </cfRule>
  </conditionalFormatting>
  <conditionalFormatting sqref="CI38:DB38">
    <cfRule type="cellIs" dxfId="87" priority="3" operator="equal">
      <formula>0</formula>
    </cfRule>
  </conditionalFormatting>
  <conditionalFormatting sqref="DH2:DH7">
    <cfRule type="cellIs" dxfId="86" priority="6" operator="equal">
      <formula>0</formula>
    </cfRule>
  </conditionalFormatting>
  <conditionalFormatting sqref="DH9">
    <cfRule type="cellIs" dxfId="85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699"/>
  <sheetViews>
    <sheetView view="pageBreakPreview" topLeftCell="A142" zoomScale="70" zoomScaleNormal="100" zoomScaleSheetLayoutView="70" workbookViewId="0">
      <selection activeCell="M638" sqref="M638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2.33203125" style="19" customWidth="1"/>
    <col min="13" max="15" width="15.6640625" style="19" customWidth="1"/>
    <col min="16" max="16" width="9.109375" style="19"/>
    <col min="17" max="17" width="53.6640625" style="158" customWidth="1"/>
    <col min="18" max="21" width="9.109375" style="19"/>
    <col min="22" max="22" width="19.5546875" style="19" customWidth="1"/>
    <col min="23" max="16384" width="9.109375" style="19"/>
  </cols>
  <sheetData>
    <row r="1" spans="1:61" outlineLevel="1" x14ac:dyDescent="0.3">
      <c r="A1" s="967"/>
      <c r="B1" s="967"/>
      <c r="C1" s="967"/>
      <c r="J1" s="20" t="s">
        <v>58</v>
      </c>
      <c r="K1" s="1037">
        <v>0</v>
      </c>
      <c r="L1" s="1037"/>
      <c r="M1"/>
      <c r="N1"/>
      <c r="O1"/>
      <c r="Q1" s="155"/>
    </row>
    <row r="2" spans="1:61" outlineLevel="1" x14ac:dyDescent="0.3">
      <c r="A2" s="967"/>
      <c r="B2" s="967"/>
      <c r="C2" s="967"/>
      <c r="J2" s="58" t="s">
        <v>35</v>
      </c>
      <c r="K2" s="992">
        <v>0</v>
      </c>
      <c r="L2" s="992"/>
      <c r="M2" s="1039"/>
      <c r="N2" s="1039"/>
      <c r="O2"/>
      <c r="Q2" s="144"/>
    </row>
    <row r="3" spans="1:61" ht="13.8" outlineLevel="1" x14ac:dyDescent="0.25">
      <c r="A3" s="967"/>
      <c r="B3" s="967"/>
      <c r="C3" s="967"/>
      <c r="J3" s="58" t="s">
        <v>56</v>
      </c>
      <c r="Q3" s="156"/>
    </row>
    <row r="4" spans="1:61" ht="13.8" outlineLevel="1" x14ac:dyDescent="0.25">
      <c r="A4" s="967"/>
      <c r="B4" s="967"/>
      <c r="C4" s="967"/>
      <c r="I4" s="1008">
        <f>ФОРМА!B13</f>
        <v>45380</v>
      </c>
      <c r="J4" s="1038"/>
      <c r="Q4" s="144"/>
    </row>
    <row r="5" spans="1:61" ht="15.75" customHeight="1" outlineLevel="1" x14ac:dyDescent="0.25">
      <c r="A5" s="967"/>
      <c r="B5" s="967"/>
      <c r="C5" s="967"/>
      <c r="D5" s="23"/>
      <c r="E5" s="844" t="s">
        <v>71</v>
      </c>
      <c r="F5" s="844"/>
      <c r="G5" s="844"/>
      <c r="H5" s="844"/>
      <c r="I5" s="844"/>
      <c r="J5" s="844"/>
      <c r="Q5" s="156"/>
    </row>
    <row r="6" spans="1:61" s="50" customFormat="1" ht="15" customHeight="1" outlineLevel="1" x14ac:dyDescent="0.25">
      <c r="A6" s="845"/>
      <c r="B6" s="845"/>
      <c r="C6" s="845"/>
      <c r="D6" s="21"/>
      <c r="E6" s="857" t="s">
        <v>0</v>
      </c>
      <c r="F6" s="857"/>
      <c r="G6" s="857"/>
      <c r="H6" s="857"/>
      <c r="I6" s="857"/>
      <c r="J6" s="857"/>
      <c r="Q6" s="144"/>
    </row>
    <row r="7" spans="1:61" ht="13.8" outlineLevel="1" x14ac:dyDescent="0.25">
      <c r="A7" s="844" t="str">
        <f>ФОРМА!B4</f>
        <v>ООО «Электромонтаж-110»</v>
      </c>
      <c r="B7" s="844"/>
      <c r="C7" s="844"/>
      <c r="D7" s="23"/>
      <c r="E7" s="850" t="str">
        <f>ФОРМА!B2</f>
        <v>ПАО "Россети Ленэнерго"</v>
      </c>
      <c r="F7" s="850"/>
      <c r="G7" s="850"/>
      <c r="H7" s="850"/>
      <c r="I7" s="850"/>
      <c r="J7" s="850"/>
      <c r="Q7" s="156" t="str">
        <f>E7</f>
        <v>ПАО "Россети Ленэнерго"</v>
      </c>
    </row>
    <row r="8" spans="1:61" ht="15" customHeight="1" outlineLevel="1" x14ac:dyDescent="0.25">
      <c r="A8" s="857" t="s">
        <v>44</v>
      </c>
      <c r="B8" s="857"/>
      <c r="C8" s="857"/>
      <c r="D8" s="21"/>
      <c r="E8" s="857" t="s">
        <v>2</v>
      </c>
      <c r="F8" s="857"/>
      <c r="G8" s="857"/>
      <c r="H8" s="857"/>
      <c r="I8" s="857"/>
      <c r="J8" s="857"/>
      <c r="Q8" s="154"/>
    </row>
    <row r="9" spans="1:61" ht="110.4" outlineLevel="1" x14ac:dyDescent="0.25">
      <c r="A9" s="844"/>
      <c r="B9" s="844"/>
      <c r="C9" s="844"/>
      <c r="D9" s="23"/>
      <c r="E9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50"/>
      <c r="G9" s="850"/>
      <c r="H9" s="850"/>
      <c r="I9" s="850"/>
      <c r="J9" s="850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857" t="s">
        <v>45</v>
      </c>
      <c r="B10" s="857"/>
      <c r="C10" s="857"/>
      <c r="D10" s="21"/>
      <c r="E10" s="845" t="s">
        <v>38</v>
      </c>
      <c r="F10" s="845"/>
      <c r="G10" s="845"/>
      <c r="H10" s="845"/>
      <c r="I10" s="845"/>
      <c r="J10" s="845"/>
    </row>
    <row r="11" spans="1:61" ht="13.8" outlineLevel="1" x14ac:dyDescent="0.25">
      <c r="A11" s="844"/>
      <c r="B11" s="844"/>
      <c r="C11" s="844"/>
      <c r="D11" s="23"/>
      <c r="E11" s="926">
        <f>ФОРМА!B13</f>
        <v>45380</v>
      </c>
      <c r="F11" s="844"/>
      <c r="G11" s="844"/>
      <c r="H11" s="844"/>
      <c r="I11" s="844"/>
      <c r="J11" s="844"/>
      <c r="Q11" s="155"/>
    </row>
    <row r="12" spans="1:61" ht="14.4" customHeight="1" outlineLevel="1" x14ac:dyDescent="0.3">
      <c r="A12" s="857" t="s">
        <v>1</v>
      </c>
      <c r="B12" s="857"/>
      <c r="C12" s="857"/>
      <c r="D12" s="21"/>
      <c r="E12" s="857" t="s">
        <v>3</v>
      </c>
      <c r="F12" s="857"/>
      <c r="G12" s="857"/>
      <c r="H12" s="857"/>
      <c r="I12" s="857"/>
      <c r="J12" s="857"/>
    </row>
    <row r="13" spans="1:61" ht="31.2" customHeight="1" x14ac:dyDescent="0.3">
      <c r="A13" s="975" t="s">
        <v>498</v>
      </c>
      <c r="B13" s="867"/>
      <c r="C13" s="867"/>
      <c r="D13" s="867"/>
      <c r="E13" s="867"/>
      <c r="F13" s="867"/>
      <c r="G13" s="867"/>
      <c r="H13" s="867"/>
      <c r="I13" s="867"/>
      <c r="J13" s="867"/>
    </row>
    <row r="14" spans="1:61" ht="45" customHeight="1" x14ac:dyDescent="0.3">
      <c r="A14" s="59" t="s">
        <v>19</v>
      </c>
      <c r="B14" s="261" t="s">
        <v>88</v>
      </c>
      <c r="C14" s="984" t="s">
        <v>36</v>
      </c>
      <c r="D14" s="984"/>
      <c r="E14" s="984"/>
      <c r="F14" s="1041" t="s">
        <v>93</v>
      </c>
      <c r="G14" s="983"/>
      <c r="H14" s="984" t="s">
        <v>59</v>
      </c>
      <c r="I14" s="984"/>
      <c r="J14" s="274" t="s">
        <v>27</v>
      </c>
      <c r="K14" s="617" t="s">
        <v>1451</v>
      </c>
      <c r="M14" s="47"/>
    </row>
    <row r="15" spans="1:61" hidden="1" x14ac:dyDescent="0.3">
      <c r="A15" s="631">
        <f>SUBTOTAL(9,$K$15:K15)</f>
        <v>0</v>
      </c>
      <c r="B15" s="276" t="str">
        <f>IF('Материалы для Ф.5'!F3=1,CONCATENATE('Материалы для Ф.5'!A3),"")</f>
        <v/>
      </c>
      <c r="C15" s="1040" t="str">
        <f>IF('Материалы для Ф.5'!F3=1,CONCATENATE('Материалы для Ф.5'!B3),"")</f>
        <v/>
      </c>
      <c r="D15" s="1040" t="s">
        <v>865</v>
      </c>
      <c r="E15" s="1040" t="s">
        <v>865</v>
      </c>
      <c r="F15" s="1040"/>
      <c r="G15" s="1040"/>
      <c r="H15" s="1040" t="str">
        <f>IF('Материалы для Ф.5'!F3=1,CONCATENATE('Материалы для Ф.5'!D3," ",'Материалы для Ф.5'!C3),"")</f>
        <v/>
      </c>
      <c r="I15" s="1040">
        <f>1</f>
        <v>1</v>
      </c>
      <c r="J15" s="110"/>
      <c r="K15" s="19">
        <f>IF(B15="",0,1)</f>
        <v>0</v>
      </c>
      <c r="M15" s="47"/>
    </row>
    <row r="16" spans="1:61" ht="41.4" hidden="1" customHeight="1" x14ac:dyDescent="0.3">
      <c r="A16" s="631">
        <f>SUBTOTAL(9,$K$15:K16)</f>
        <v>0</v>
      </c>
      <c r="B16" s="276" t="str">
        <f>IF('Материалы для Ф.5'!F4=1,CONCATENATE('Материалы для Ф.5'!A4),"")</f>
        <v/>
      </c>
      <c r="C16" s="1040" t="str">
        <f>IF('Материалы для Ф.5'!F4=1,CONCATENATE('Материалы для Ф.5'!B4),"")</f>
        <v/>
      </c>
      <c r="D16" s="1040" t="s">
        <v>865</v>
      </c>
      <c r="E16" s="1040" t="s">
        <v>865</v>
      </c>
      <c r="F16" s="1040"/>
      <c r="G16" s="1040"/>
      <c r="H16" s="1040" t="str">
        <f>IF('Материалы для Ф.5'!F4=1,CONCATENATE('Материалы для Ф.5'!D4," ",'Материалы для Ф.5'!C4),"")</f>
        <v/>
      </c>
      <c r="I16" s="1040">
        <f>1</f>
        <v>1</v>
      </c>
      <c r="J16" s="408"/>
      <c r="K16" s="19">
        <f t="shared" ref="K16:K79" si="0">IF(B16="",0,1)</f>
        <v>0</v>
      </c>
      <c r="V16" s="49" t="str">
        <f>IF('Материалы для Ф.5'!F4=1,CONCATENATE('Материалы для Ф.5'!B4),"")</f>
        <v/>
      </c>
    </row>
    <row r="17" spans="1:22" ht="41.4" hidden="1" customHeight="1" x14ac:dyDescent="0.3">
      <c r="A17" s="631">
        <f>SUBTOTAL(9,$K$15:K17)</f>
        <v>0</v>
      </c>
      <c r="B17" s="276" t="str">
        <f>IF('Материалы для Ф.5'!F5=1,CONCATENATE('Материалы для Ф.5'!A5),"")</f>
        <v/>
      </c>
      <c r="C17" s="1040" t="str">
        <f>IF('Материалы для Ф.5'!F5=1,CONCATENATE('Материалы для Ф.5'!B5),"")</f>
        <v/>
      </c>
      <c r="D17" s="1040" t="s">
        <v>865</v>
      </c>
      <c r="E17" s="1040" t="s">
        <v>865</v>
      </c>
      <c r="F17" s="1040"/>
      <c r="G17" s="1040"/>
      <c r="H17" s="1040" t="str">
        <f>IF('Материалы для Ф.5'!F5=1,CONCATENATE('Материалы для Ф.5'!D5," ",'Материалы для Ф.5'!C5),"")</f>
        <v/>
      </c>
      <c r="I17" s="1040">
        <f>1</f>
        <v>1</v>
      </c>
      <c r="J17" s="408"/>
      <c r="K17" s="19">
        <f t="shared" si="0"/>
        <v>0</v>
      </c>
      <c r="V17" s="49" t="str">
        <f>IF('Материалы для Ф.5'!F5=1,CONCATENATE('Материалы для Ф.5'!B5),"")</f>
        <v/>
      </c>
    </row>
    <row r="18" spans="1:22" ht="41.4" hidden="1" customHeight="1" x14ac:dyDescent="0.3">
      <c r="A18" s="631">
        <f>SUBTOTAL(9,$K$15:K18)</f>
        <v>0</v>
      </c>
      <c r="B18" s="276" t="str">
        <f>IF('Материалы для Ф.5'!F6=1,CONCATENATE('Материалы для Ф.5'!A6),"")</f>
        <v/>
      </c>
      <c r="C18" s="1040" t="str">
        <f>IF('Материалы для Ф.5'!F6=1,CONCATENATE('Материалы для Ф.5'!B6),"")</f>
        <v/>
      </c>
      <c r="D18" s="1040" t="s">
        <v>865</v>
      </c>
      <c r="E18" s="1040" t="s">
        <v>865</v>
      </c>
      <c r="F18" s="1040"/>
      <c r="G18" s="1040"/>
      <c r="H18" s="1040" t="str">
        <f>IF('Материалы для Ф.5'!F6=1,CONCATENATE('Материалы для Ф.5'!D6," ",'Материалы для Ф.5'!C6),"")</f>
        <v/>
      </c>
      <c r="I18" s="1040">
        <f>1</f>
        <v>1</v>
      </c>
      <c r="J18" s="408"/>
      <c r="K18" s="19">
        <f t="shared" si="0"/>
        <v>0</v>
      </c>
      <c r="V18" s="49" t="str">
        <f>IF('Материалы для Ф.5'!F6=1,CONCATENATE('Материалы для Ф.5'!B6),"")</f>
        <v/>
      </c>
    </row>
    <row r="19" spans="1:22" ht="41.4" hidden="1" customHeight="1" x14ac:dyDescent="0.3">
      <c r="A19" s="631">
        <f>SUBTOTAL(9,$K$15:K19)</f>
        <v>0</v>
      </c>
      <c r="B19" s="276" t="str">
        <f>IF('Материалы для Ф.5'!F7=1,CONCATENATE('Материалы для Ф.5'!A7),"")</f>
        <v/>
      </c>
      <c r="C19" s="1040" t="str">
        <f>IF('Материалы для Ф.5'!F7=1,CONCATENATE('Материалы для Ф.5'!B7),"")</f>
        <v/>
      </c>
      <c r="D19" s="1040" t="s">
        <v>865</v>
      </c>
      <c r="E19" s="1040" t="s">
        <v>865</v>
      </c>
      <c r="F19" s="1040"/>
      <c r="G19" s="1040"/>
      <c r="H19" s="1040" t="str">
        <f>IF('Материалы для Ф.5'!F7=1,CONCATENATE('Материалы для Ф.5'!D7," ",'Материалы для Ф.5'!C7),"")</f>
        <v/>
      </c>
      <c r="I19" s="1040">
        <f>1</f>
        <v>1</v>
      </c>
      <c r="J19" s="408"/>
      <c r="K19" s="19">
        <f t="shared" si="0"/>
        <v>0</v>
      </c>
      <c r="V19" s="49" t="str">
        <f>IF('Материалы для Ф.5'!F7=1,CONCATENATE('Материалы для Ф.5'!B7),"")</f>
        <v/>
      </c>
    </row>
    <row r="20" spans="1:22" ht="41.4" hidden="1" customHeight="1" x14ac:dyDescent="0.3">
      <c r="A20" s="631">
        <f>SUBTOTAL(9,$K$15:K20)</f>
        <v>0</v>
      </c>
      <c r="B20" s="276" t="str">
        <f>IF('Материалы для Ф.5'!F8=1,CONCATENATE('Материалы для Ф.5'!A8),"")</f>
        <v/>
      </c>
      <c r="C20" s="1040" t="str">
        <f>IF('Материалы для Ф.5'!F8=1,CONCATENATE('Материалы для Ф.5'!B8),"")</f>
        <v/>
      </c>
      <c r="D20" s="1040" t="s">
        <v>865</v>
      </c>
      <c r="E20" s="1040" t="s">
        <v>865</v>
      </c>
      <c r="F20" s="1040"/>
      <c r="G20" s="1040"/>
      <c r="H20" s="1040" t="str">
        <f>IF('Материалы для Ф.5'!F8=1,CONCATENATE('Материалы для Ф.5'!D8," ",'Материалы для Ф.5'!C8),"")</f>
        <v/>
      </c>
      <c r="I20" s="1040">
        <f>1</f>
        <v>1</v>
      </c>
      <c r="J20" s="408"/>
      <c r="K20" s="19">
        <f t="shared" si="0"/>
        <v>0</v>
      </c>
      <c r="V20" s="49" t="str">
        <f>IF('Материалы для Ф.5'!F8=1,CONCATENATE('Материалы для Ф.5'!B8),"")</f>
        <v/>
      </c>
    </row>
    <row r="21" spans="1:22" ht="41.4" hidden="1" customHeight="1" x14ac:dyDescent="0.3">
      <c r="A21" s="631">
        <f>SUBTOTAL(9,$K$15:K21)</f>
        <v>0</v>
      </c>
      <c r="B21" s="276" t="str">
        <f>IF('Материалы для Ф.5'!F9=1,CONCATENATE('Материалы для Ф.5'!A9),"")</f>
        <v/>
      </c>
      <c r="C21" s="1040" t="str">
        <f>IF('Материалы для Ф.5'!F9=1,CONCATENATE('Материалы для Ф.5'!B9),"")</f>
        <v/>
      </c>
      <c r="D21" s="1040" t="s">
        <v>865</v>
      </c>
      <c r="E21" s="1040" t="s">
        <v>865</v>
      </c>
      <c r="F21" s="1040"/>
      <c r="G21" s="1040"/>
      <c r="H21" s="1040" t="str">
        <f>IF('Материалы для Ф.5'!F9=1,CONCATENATE('Материалы для Ф.5'!D9," ",'Материалы для Ф.5'!C9),"")</f>
        <v/>
      </c>
      <c r="I21" s="1040">
        <f>1</f>
        <v>1</v>
      </c>
      <c r="J21" s="408"/>
      <c r="K21" s="19">
        <f t="shared" si="0"/>
        <v>0</v>
      </c>
      <c r="V21" s="49" t="str">
        <f>IF('Материалы для Ф.5'!F9=1,CONCATENATE('Материалы для Ф.5'!B9),"")</f>
        <v/>
      </c>
    </row>
    <row r="22" spans="1:22" ht="41.4" hidden="1" customHeight="1" x14ac:dyDescent="0.3">
      <c r="A22" s="631">
        <f>SUBTOTAL(9,$K$15:K22)</f>
        <v>0</v>
      </c>
      <c r="B22" s="276" t="str">
        <f>IF('Материалы для Ф.5'!F10=1,CONCATENATE('Материалы для Ф.5'!A10),"")</f>
        <v/>
      </c>
      <c r="C22" s="1040" t="str">
        <f>IF('Материалы для Ф.5'!F10=1,CONCATENATE('Материалы для Ф.5'!B10),"")</f>
        <v/>
      </c>
      <c r="D22" s="1040" t="s">
        <v>865</v>
      </c>
      <c r="E22" s="1040" t="s">
        <v>865</v>
      </c>
      <c r="F22" s="1040"/>
      <c r="G22" s="1040"/>
      <c r="H22" s="1040" t="str">
        <f>IF('Материалы для Ф.5'!F10=1,CONCATENATE('Материалы для Ф.5'!D10," ",'Материалы для Ф.5'!C10),"")</f>
        <v/>
      </c>
      <c r="I22" s="1040">
        <f>1</f>
        <v>1</v>
      </c>
      <c r="J22" s="408"/>
      <c r="K22" s="19">
        <f t="shared" si="0"/>
        <v>0</v>
      </c>
      <c r="V22" s="49" t="str">
        <f>IF('Материалы для Ф.5'!F10=1,CONCATENATE('Материалы для Ф.5'!B10),"")</f>
        <v/>
      </c>
    </row>
    <row r="23" spans="1:22" ht="41.4" hidden="1" customHeight="1" x14ac:dyDescent="0.3">
      <c r="A23" s="631">
        <f>SUBTOTAL(9,$K$15:K23)</f>
        <v>0</v>
      </c>
      <c r="B23" s="276" t="str">
        <f>IF('Материалы для Ф.5'!F11=1,CONCATENATE('Материалы для Ф.5'!A11),"")</f>
        <v/>
      </c>
      <c r="C23" s="1040" t="str">
        <f>IF('Материалы для Ф.5'!F11=1,CONCATENATE('Материалы для Ф.5'!B11),"")</f>
        <v/>
      </c>
      <c r="D23" s="1040" t="s">
        <v>865</v>
      </c>
      <c r="E23" s="1040" t="s">
        <v>865</v>
      </c>
      <c r="F23" s="1040"/>
      <c r="G23" s="1040"/>
      <c r="H23" s="1040" t="str">
        <f>IF('Материалы для Ф.5'!F11=1,CONCATENATE('Материалы для Ф.5'!D11," ",'Материалы для Ф.5'!C11),"")</f>
        <v/>
      </c>
      <c r="I23" s="1040">
        <f>1</f>
        <v>1</v>
      </c>
      <c r="J23" s="408"/>
      <c r="K23" s="19">
        <f t="shared" si="0"/>
        <v>0</v>
      </c>
      <c r="V23" s="49" t="str">
        <f>IF('Материалы для Ф.5'!F11=1,CONCATENATE('Материалы для Ф.5'!B11),"")</f>
        <v/>
      </c>
    </row>
    <row r="24" spans="1:22" ht="41.4" hidden="1" customHeight="1" x14ac:dyDescent="0.3">
      <c r="A24" s="631">
        <f>SUBTOTAL(9,$K$15:K24)</f>
        <v>0</v>
      </c>
      <c r="B24" s="276" t="str">
        <f>IF('Материалы для Ф.5'!F12=1,CONCATENATE('Материалы для Ф.5'!A12),"")</f>
        <v/>
      </c>
      <c r="C24" s="1040" t="str">
        <f>IF('Материалы для Ф.5'!F12=1,CONCATENATE('Материалы для Ф.5'!B12),"")</f>
        <v/>
      </c>
      <c r="D24" s="1040" t="s">
        <v>865</v>
      </c>
      <c r="E24" s="1040" t="s">
        <v>865</v>
      </c>
      <c r="F24" s="1040"/>
      <c r="G24" s="1040"/>
      <c r="H24" s="1040" t="str">
        <f>IF('Материалы для Ф.5'!F12=1,CONCATENATE('Материалы для Ф.5'!D12," ",'Материалы для Ф.5'!C12),"")</f>
        <v/>
      </c>
      <c r="I24" s="1040">
        <f>1</f>
        <v>1</v>
      </c>
      <c r="J24" s="408"/>
      <c r="K24" s="19">
        <f t="shared" si="0"/>
        <v>0</v>
      </c>
      <c r="V24" s="49" t="str">
        <f>IF('Материалы для Ф.5'!F12=1,CONCATENATE('Материалы для Ф.5'!B12),"")</f>
        <v/>
      </c>
    </row>
    <row r="25" spans="1:22" ht="41.4" hidden="1" customHeight="1" x14ac:dyDescent="0.3">
      <c r="A25" s="631">
        <f>SUBTOTAL(9,$K$15:K25)</f>
        <v>0</v>
      </c>
      <c r="B25" s="276" t="str">
        <f>IF('Материалы для Ф.5'!F13=1,CONCATENATE('Материалы для Ф.5'!A13),"")</f>
        <v/>
      </c>
      <c r="C25" s="1040" t="str">
        <f>IF('Материалы для Ф.5'!F13=1,CONCATENATE('Материалы для Ф.5'!B13),"")</f>
        <v/>
      </c>
      <c r="D25" s="1040" t="s">
        <v>865</v>
      </c>
      <c r="E25" s="1040" t="s">
        <v>865</v>
      </c>
      <c r="F25" s="1040"/>
      <c r="G25" s="1040"/>
      <c r="H25" s="1040" t="str">
        <f>IF('Материалы для Ф.5'!F13=1,CONCATENATE('Материалы для Ф.5'!D13," ",'Материалы для Ф.5'!C13),"")</f>
        <v/>
      </c>
      <c r="I25" s="1040">
        <f>1</f>
        <v>1</v>
      </c>
      <c r="J25" s="408"/>
      <c r="K25" s="19">
        <f t="shared" si="0"/>
        <v>0</v>
      </c>
      <c r="V25" s="49" t="str">
        <f>IF('Материалы для Ф.5'!F13=1,CONCATENATE('Материалы для Ф.5'!B13),"")</f>
        <v/>
      </c>
    </row>
    <row r="26" spans="1:22" ht="41.4" hidden="1" customHeight="1" x14ac:dyDescent="0.3">
      <c r="A26" s="631">
        <f>SUBTOTAL(9,$K$15:K26)</f>
        <v>0</v>
      </c>
      <c r="B26" s="276" t="str">
        <f>IF('Материалы для Ф.5'!F14=1,CONCATENATE('Материалы для Ф.5'!A14),"")</f>
        <v/>
      </c>
      <c r="C26" s="1040" t="str">
        <f>IF('Материалы для Ф.5'!F14=1,CONCATENATE('Материалы для Ф.5'!B14),"")</f>
        <v/>
      </c>
      <c r="D26" s="1040" t="s">
        <v>865</v>
      </c>
      <c r="E26" s="1040" t="s">
        <v>865</v>
      </c>
      <c r="F26" s="1040"/>
      <c r="G26" s="1040"/>
      <c r="H26" s="1040" t="str">
        <f>IF('Материалы для Ф.5'!F14=1,CONCATENATE('Материалы для Ф.5'!D14," ",'Материалы для Ф.5'!C14),"")</f>
        <v/>
      </c>
      <c r="I26" s="1040">
        <f>1</f>
        <v>1</v>
      </c>
      <c r="J26" s="408"/>
      <c r="K26" s="19">
        <f t="shared" si="0"/>
        <v>0</v>
      </c>
      <c r="V26" s="49" t="str">
        <f>IF('Материалы для Ф.5'!F14=1,CONCATENATE('Материалы для Ф.5'!B14),"")</f>
        <v/>
      </c>
    </row>
    <row r="27" spans="1:22" ht="41.4" hidden="1" customHeight="1" x14ac:dyDescent="0.3">
      <c r="A27" s="631">
        <f>SUBTOTAL(9,$K$15:K27)</f>
        <v>0</v>
      </c>
      <c r="B27" s="276" t="str">
        <f>IF('Материалы для Ф.5'!F15=1,CONCATENATE('Материалы для Ф.5'!A15),"")</f>
        <v/>
      </c>
      <c r="C27" s="1040" t="str">
        <f>IF('Материалы для Ф.5'!F15=1,CONCATENATE('Материалы для Ф.5'!B15),"")</f>
        <v/>
      </c>
      <c r="D27" s="1040" t="s">
        <v>865</v>
      </c>
      <c r="E27" s="1040" t="s">
        <v>865</v>
      </c>
      <c r="F27" s="1040"/>
      <c r="G27" s="1040"/>
      <c r="H27" s="1040" t="str">
        <f>IF('Материалы для Ф.5'!F15=1,CONCATENATE('Материалы для Ф.5'!D15," ",'Материалы для Ф.5'!C15),"")</f>
        <v/>
      </c>
      <c r="I27" s="1040">
        <f>1</f>
        <v>1</v>
      </c>
      <c r="J27" s="408"/>
      <c r="K27" s="19">
        <f t="shared" si="0"/>
        <v>0</v>
      </c>
      <c r="V27" s="49" t="str">
        <f>IF('Материалы для Ф.5'!F15=1,CONCATENATE('Материалы для Ф.5'!B15),"")</f>
        <v/>
      </c>
    </row>
    <row r="28" spans="1:22" ht="41.4" hidden="1" customHeight="1" x14ac:dyDescent="0.3">
      <c r="A28" s="631">
        <f>SUBTOTAL(9,$K$15:K28)</f>
        <v>0</v>
      </c>
      <c r="B28" s="276" t="str">
        <f>IF('Материалы для Ф.5'!F16=1,CONCATENATE('Материалы для Ф.5'!A16),"")</f>
        <v/>
      </c>
      <c r="C28" s="1040" t="str">
        <f>IF('Материалы для Ф.5'!F16=1,CONCATENATE('Материалы для Ф.5'!B16),"")</f>
        <v/>
      </c>
      <c r="D28" s="1040" t="s">
        <v>865</v>
      </c>
      <c r="E28" s="1040" t="s">
        <v>865</v>
      </c>
      <c r="F28" s="1040"/>
      <c r="G28" s="1040"/>
      <c r="H28" s="1040" t="str">
        <f>IF('Материалы для Ф.5'!F16=1,CONCATENATE('Материалы для Ф.5'!D16," ",'Материалы для Ф.5'!C16),"")</f>
        <v/>
      </c>
      <c r="I28" s="1040">
        <f>1</f>
        <v>1</v>
      </c>
      <c r="J28" s="408"/>
      <c r="K28" s="19">
        <f t="shared" si="0"/>
        <v>0</v>
      </c>
      <c r="V28" s="49" t="str">
        <f>IF('Материалы для Ф.5'!F16=1,CONCATENATE('Материалы для Ф.5'!B16),"")</f>
        <v/>
      </c>
    </row>
    <row r="29" spans="1:22" ht="41.4" hidden="1" customHeight="1" x14ac:dyDescent="0.3">
      <c r="A29" s="631">
        <f>SUBTOTAL(9,$K$15:K29)</f>
        <v>0</v>
      </c>
      <c r="B29" s="276" t="str">
        <f>IF('Материалы для Ф.5'!F17=1,CONCATENATE('Материалы для Ф.5'!A17),"")</f>
        <v/>
      </c>
      <c r="C29" s="1040" t="str">
        <f>IF('Материалы для Ф.5'!F17=1,CONCATENATE('Материалы для Ф.5'!B17),"")</f>
        <v/>
      </c>
      <c r="D29" s="1040" t="s">
        <v>865</v>
      </c>
      <c r="E29" s="1040" t="s">
        <v>865</v>
      </c>
      <c r="F29" s="1040"/>
      <c r="G29" s="1040"/>
      <c r="H29" s="1040" t="str">
        <f>IF('Материалы для Ф.5'!F15=1,CONCATENATE('Материалы для Ф.5'!D15," ",'Материалы для Ф.5'!C15),"")</f>
        <v/>
      </c>
      <c r="I29" s="1040">
        <f>1</f>
        <v>1</v>
      </c>
      <c r="J29" s="408"/>
      <c r="K29" s="19">
        <f t="shared" si="0"/>
        <v>0</v>
      </c>
      <c r="V29" s="49" t="str">
        <f>IF('Материалы для Ф.5'!F17=1,CONCATENATE('Материалы для Ф.5'!B17),"")</f>
        <v/>
      </c>
    </row>
    <row r="30" spans="1:22" ht="41.4" hidden="1" customHeight="1" x14ac:dyDescent="0.3">
      <c r="A30" s="631">
        <f>SUBTOTAL(9,$K$15:K30)</f>
        <v>0</v>
      </c>
      <c r="B30" s="276" t="str">
        <f>IF('Материалы для Ф.5'!F18=1,CONCATENATE('Материалы для Ф.5'!A18),"")</f>
        <v/>
      </c>
      <c r="C30" s="1040" t="str">
        <f>IF('Материалы для Ф.5'!F18=1,CONCATENATE('Материалы для Ф.5'!B18),"")</f>
        <v/>
      </c>
      <c r="D30" s="1040" t="s">
        <v>865</v>
      </c>
      <c r="E30" s="1040" t="s">
        <v>865</v>
      </c>
      <c r="F30" s="1040"/>
      <c r="G30" s="1040"/>
      <c r="H30" s="1040" t="str">
        <f>IF('Материалы для Ф.5'!F16=1,CONCATENATE('Материалы для Ф.5'!D16," ",'Материалы для Ф.5'!C16),"")</f>
        <v/>
      </c>
      <c r="I30" s="1040">
        <f>1</f>
        <v>1</v>
      </c>
      <c r="J30" s="408"/>
      <c r="K30" s="19">
        <f t="shared" si="0"/>
        <v>0</v>
      </c>
      <c r="V30" s="49" t="str">
        <f>IF('Материалы для Ф.5'!F18=1,CONCATENATE('Материалы для Ф.5'!B18),"")</f>
        <v/>
      </c>
    </row>
    <row r="31" spans="1:22" ht="41.4" hidden="1" customHeight="1" x14ac:dyDescent="0.3">
      <c r="A31" s="631">
        <f>SUBTOTAL(9,$K$15:K31)</f>
        <v>0</v>
      </c>
      <c r="B31" s="276" t="str">
        <f>IF('Материалы для Ф.5'!F19=1,CONCATENATE('Материалы для Ф.5'!A19),"")</f>
        <v/>
      </c>
      <c r="C31" s="1040" t="str">
        <f>IF('Материалы для Ф.5'!F19=1,CONCATENATE('Материалы для Ф.5'!B19),"")</f>
        <v/>
      </c>
      <c r="D31" s="1040" t="s">
        <v>865</v>
      </c>
      <c r="E31" s="1040" t="s">
        <v>865</v>
      </c>
      <c r="F31" s="1040"/>
      <c r="G31" s="1040"/>
      <c r="H31" s="1040" t="str">
        <f>IF('Материалы для Ф.5'!F17=1,CONCATENATE('Материалы для Ф.5'!D17," ",'Материалы для Ф.5'!C17),"")</f>
        <v/>
      </c>
      <c r="I31" s="1040">
        <f>1</f>
        <v>1</v>
      </c>
      <c r="J31" s="408"/>
      <c r="K31" s="19">
        <f t="shared" si="0"/>
        <v>0</v>
      </c>
      <c r="V31" s="49" t="str">
        <f>IF('Материалы для Ф.5'!F19=1,CONCATENATE('Материалы для Ф.5'!B19),"")</f>
        <v/>
      </c>
    </row>
    <row r="32" spans="1:22" ht="41.4" hidden="1" customHeight="1" x14ac:dyDescent="0.3">
      <c r="A32" s="631">
        <f>SUBTOTAL(9,$K$15:K32)</f>
        <v>0</v>
      </c>
      <c r="B32" s="276" t="str">
        <f>IF('Материалы для Ф.5'!F20=1,CONCATENATE('Материалы для Ф.5'!A20),"")</f>
        <v/>
      </c>
      <c r="C32" s="1040" t="str">
        <f>IF('Материалы для Ф.5'!F20=1,CONCATENATE('Материалы для Ф.5'!B20),"")</f>
        <v/>
      </c>
      <c r="D32" s="1040" t="s">
        <v>865</v>
      </c>
      <c r="E32" s="1040" t="s">
        <v>865</v>
      </c>
      <c r="F32" s="1040"/>
      <c r="G32" s="1040"/>
      <c r="H32" s="1040" t="str">
        <f>IF('Материалы для Ф.5'!F18=1,CONCATENATE('Материалы для Ф.5'!D18," ",'Материалы для Ф.5'!C18),"")</f>
        <v/>
      </c>
      <c r="I32" s="1040">
        <f>1</f>
        <v>1</v>
      </c>
      <c r="J32" s="408"/>
      <c r="K32" s="19">
        <f t="shared" si="0"/>
        <v>0</v>
      </c>
      <c r="V32" s="49" t="str">
        <f>IF('Материалы для Ф.5'!F20=1,CONCATENATE('Материалы для Ф.5'!B20),"")</f>
        <v/>
      </c>
    </row>
    <row r="33" spans="1:22" ht="41.4" hidden="1" customHeight="1" x14ac:dyDescent="0.3">
      <c r="A33" s="631">
        <f>SUBTOTAL(9,$K$15:K33)</f>
        <v>0</v>
      </c>
      <c r="B33" s="276" t="str">
        <f>IF('Материалы для Ф.5'!F21=1,CONCATENATE('Материалы для Ф.5'!A21),"")</f>
        <v/>
      </c>
      <c r="C33" s="1040" t="str">
        <f>IF('Материалы для Ф.5'!F21=1,CONCATENATE('Материалы для Ф.5'!B21),"")</f>
        <v/>
      </c>
      <c r="D33" s="1040" t="s">
        <v>865</v>
      </c>
      <c r="E33" s="1040" t="s">
        <v>865</v>
      </c>
      <c r="F33" s="1040"/>
      <c r="G33" s="1040"/>
      <c r="H33" s="1040" t="str">
        <f>IF('Материалы для Ф.5'!F19=1,CONCATENATE('Материалы для Ф.5'!D19," ",'Материалы для Ф.5'!C19),"")</f>
        <v/>
      </c>
      <c r="I33" s="1040">
        <f>1</f>
        <v>1</v>
      </c>
      <c r="J33" s="408"/>
      <c r="K33" s="19">
        <f t="shared" si="0"/>
        <v>0</v>
      </c>
      <c r="V33" s="49" t="str">
        <f>IF('Материалы для Ф.5'!F21=1,CONCATENATE('Материалы для Ф.5'!B21),"")</f>
        <v/>
      </c>
    </row>
    <row r="34" spans="1:22" ht="41.4" hidden="1" customHeight="1" x14ac:dyDescent="0.3">
      <c r="A34" s="631">
        <f>SUBTOTAL(9,$K$15:K34)</f>
        <v>0</v>
      </c>
      <c r="B34" s="276" t="str">
        <f>IF('Материалы для Ф.5'!F22=1,CONCATENATE('Материалы для Ф.5'!A22),"")</f>
        <v/>
      </c>
      <c r="C34" s="1040" t="str">
        <f>IF('Материалы для Ф.5'!F22=1,CONCATENATE('Материалы для Ф.5'!B22),"")</f>
        <v/>
      </c>
      <c r="D34" s="1040" t="s">
        <v>865</v>
      </c>
      <c r="E34" s="1040" t="s">
        <v>865</v>
      </c>
      <c r="F34" s="1040"/>
      <c r="G34" s="1040"/>
      <c r="H34" s="1040" t="str">
        <f>IF('Материалы для Ф.5'!F20=1,CONCATENATE('Материалы для Ф.5'!D20," ",'Материалы для Ф.5'!C20),"")</f>
        <v/>
      </c>
      <c r="I34" s="1040">
        <f>1</f>
        <v>1</v>
      </c>
      <c r="J34" s="408"/>
      <c r="K34" s="19">
        <f t="shared" si="0"/>
        <v>0</v>
      </c>
      <c r="V34" s="49" t="str">
        <f>IF('Материалы для Ф.5'!F22=1,CONCATENATE('Материалы для Ф.5'!B22),"")</f>
        <v/>
      </c>
    </row>
    <row r="35" spans="1:22" ht="41.4" hidden="1" customHeight="1" x14ac:dyDescent="0.3">
      <c r="A35" s="631">
        <f>SUBTOTAL(9,$K$15:K35)</f>
        <v>0</v>
      </c>
      <c r="B35" s="276" t="str">
        <f>IF('Материалы для Ф.5'!F23=1,CONCATENATE('Материалы для Ф.5'!A23),"")</f>
        <v/>
      </c>
      <c r="C35" s="1040" t="str">
        <f>IF('Материалы для Ф.5'!F23=1,CONCATENATE('Материалы для Ф.5'!B23),"")</f>
        <v/>
      </c>
      <c r="D35" s="1040" t="s">
        <v>865</v>
      </c>
      <c r="E35" s="1040" t="s">
        <v>865</v>
      </c>
      <c r="F35" s="1040"/>
      <c r="G35" s="1040"/>
      <c r="H35" s="1040" t="str">
        <f>IF('Материалы для Ф.5'!F21=1,CONCATENATE('Материалы для Ф.5'!D21," ",'Материалы для Ф.5'!C21),"")</f>
        <v/>
      </c>
      <c r="I35" s="1040">
        <f>1</f>
        <v>1</v>
      </c>
      <c r="J35" s="408"/>
      <c r="K35" s="19">
        <f t="shared" si="0"/>
        <v>0</v>
      </c>
      <c r="V35" s="49" t="str">
        <f>IF('Материалы для Ф.5'!F23=1,CONCATENATE('Материалы для Ф.5'!B23),"")</f>
        <v/>
      </c>
    </row>
    <row r="36" spans="1:22" ht="41.4" hidden="1" customHeight="1" x14ac:dyDescent="0.3">
      <c r="A36" s="631">
        <f>SUBTOTAL(9,$K$15:K36)</f>
        <v>0</v>
      </c>
      <c r="B36" s="276" t="str">
        <f>IF('Материалы для Ф.5'!F24=1,CONCATENATE('Материалы для Ф.5'!A24),"")</f>
        <v/>
      </c>
      <c r="C36" s="1040" t="str">
        <f>IF('Материалы для Ф.5'!F24=1,CONCATENATE('Материалы для Ф.5'!B24),"")</f>
        <v/>
      </c>
      <c r="D36" s="1040" t="s">
        <v>865</v>
      </c>
      <c r="E36" s="1040" t="s">
        <v>865</v>
      </c>
      <c r="F36" s="1040"/>
      <c r="G36" s="1040"/>
      <c r="H36" s="1040" t="str">
        <f>IF('Материалы для Ф.5'!F22=1,CONCATENATE('Материалы для Ф.5'!D22," ",'Материалы для Ф.5'!C22),"")</f>
        <v/>
      </c>
      <c r="I36" s="1040">
        <f>1</f>
        <v>1</v>
      </c>
      <c r="J36" s="408"/>
      <c r="K36" s="19">
        <f t="shared" si="0"/>
        <v>0</v>
      </c>
      <c r="V36" s="49" t="str">
        <f>IF('Материалы для Ф.5'!F24=1,CONCATENATE('Материалы для Ф.5'!B24),"")</f>
        <v/>
      </c>
    </row>
    <row r="37" spans="1:22" ht="41.4" hidden="1" customHeight="1" x14ac:dyDescent="0.3">
      <c r="A37" s="631">
        <f>SUBTOTAL(9,$K$15:K37)</f>
        <v>0</v>
      </c>
      <c r="B37" s="276" t="str">
        <f>IF('Материалы для Ф.5'!F25=1,CONCATENATE('Материалы для Ф.5'!A25),"")</f>
        <v/>
      </c>
      <c r="C37" s="1040" t="str">
        <f>IF('Материалы для Ф.5'!F25=1,CONCATENATE('Материалы для Ф.5'!B25),"")</f>
        <v/>
      </c>
      <c r="D37" s="1040" t="s">
        <v>865</v>
      </c>
      <c r="E37" s="1040" t="s">
        <v>865</v>
      </c>
      <c r="F37" s="1040"/>
      <c r="G37" s="1040"/>
      <c r="H37" s="1040" t="str">
        <f>IF('Материалы для Ф.5'!F23=1,CONCATENATE('Материалы для Ф.5'!D23," ",'Материалы для Ф.5'!C23),"")</f>
        <v/>
      </c>
      <c r="I37" s="1040">
        <f>1</f>
        <v>1</v>
      </c>
      <c r="J37" s="408"/>
      <c r="K37" s="19">
        <f t="shared" si="0"/>
        <v>0</v>
      </c>
      <c r="V37" s="49" t="str">
        <f>IF('Материалы для Ф.5'!F25=1,CONCATENATE('Материалы для Ф.5'!B25),"")</f>
        <v/>
      </c>
    </row>
    <row r="38" spans="1:22" ht="41.4" hidden="1" customHeight="1" x14ac:dyDescent="0.3">
      <c r="A38" s="631">
        <f>SUBTOTAL(9,$K$15:K38)</f>
        <v>0</v>
      </c>
      <c r="B38" s="276" t="str">
        <f>IF('Материалы для Ф.5'!F26=1,CONCATENATE('Материалы для Ф.5'!A26),"")</f>
        <v/>
      </c>
      <c r="C38" s="1040" t="str">
        <f>IF('Материалы для Ф.5'!F26=1,CONCATENATE('Материалы для Ф.5'!B26),"")</f>
        <v/>
      </c>
      <c r="D38" s="1040" t="s">
        <v>865</v>
      </c>
      <c r="E38" s="1040" t="s">
        <v>865</v>
      </c>
      <c r="F38" s="1040"/>
      <c r="G38" s="1040"/>
      <c r="H38" s="1040" t="str">
        <f>IF('Материалы для Ф.5'!F24=1,CONCATENATE('Материалы для Ф.5'!D24," ",'Материалы для Ф.5'!C24),"")</f>
        <v/>
      </c>
      <c r="I38" s="1040">
        <f>1</f>
        <v>1</v>
      </c>
      <c r="J38" s="408"/>
      <c r="K38" s="19">
        <f t="shared" si="0"/>
        <v>0</v>
      </c>
      <c r="V38" s="49" t="str">
        <f>IF('Материалы для Ф.5'!F26=1,CONCATENATE('Материалы для Ф.5'!B26),"")</f>
        <v/>
      </c>
    </row>
    <row r="39" spans="1:22" ht="41.4" hidden="1" customHeight="1" x14ac:dyDescent="0.3">
      <c r="A39" s="631">
        <f>SUBTOTAL(9,$K$15:K39)</f>
        <v>0</v>
      </c>
      <c r="B39" s="276" t="str">
        <f>IF('Материалы для Ф.5'!F27=1,CONCATENATE('Материалы для Ф.5'!A27),"")</f>
        <v/>
      </c>
      <c r="C39" s="1040" t="str">
        <f>IF('Материалы для Ф.5'!F27=1,CONCATENATE('Материалы для Ф.5'!B27),"")</f>
        <v/>
      </c>
      <c r="D39" s="1040" t="s">
        <v>865</v>
      </c>
      <c r="E39" s="1040" t="s">
        <v>865</v>
      </c>
      <c r="F39" s="1040"/>
      <c r="G39" s="1040"/>
      <c r="H39" s="1040" t="str">
        <f>IF('Материалы для Ф.5'!F25=1,CONCATENATE('Материалы для Ф.5'!D25," ",'Материалы для Ф.5'!C25),"")</f>
        <v/>
      </c>
      <c r="I39" s="1040">
        <f>1</f>
        <v>1</v>
      </c>
      <c r="J39" s="408"/>
      <c r="K39" s="19">
        <f t="shared" si="0"/>
        <v>0</v>
      </c>
      <c r="V39" s="49" t="str">
        <f>IF('Материалы для Ф.5'!F27=1,CONCATENATE('Материалы для Ф.5'!B27),"")</f>
        <v/>
      </c>
    </row>
    <row r="40" spans="1:22" ht="41.4" hidden="1" customHeight="1" x14ac:dyDescent="0.3">
      <c r="A40" s="631">
        <f>SUBTOTAL(9,$K$15:K40)</f>
        <v>0</v>
      </c>
      <c r="B40" s="276" t="str">
        <f>IF('Материалы для Ф.5'!F28=1,CONCATENATE('Материалы для Ф.5'!A28),"")</f>
        <v/>
      </c>
      <c r="C40" s="1040" t="str">
        <f>IF('Материалы для Ф.5'!F28=1,CONCATENATE('Материалы для Ф.5'!B28),"")</f>
        <v/>
      </c>
      <c r="D40" s="1040" t="s">
        <v>865</v>
      </c>
      <c r="E40" s="1040" t="s">
        <v>865</v>
      </c>
      <c r="F40" s="1040"/>
      <c r="G40" s="1040"/>
      <c r="H40" s="1040" t="str">
        <f>IF('Материалы для Ф.5'!F26=1,CONCATENATE('Материалы для Ф.5'!D26," ",'Материалы для Ф.5'!C26),"")</f>
        <v/>
      </c>
      <c r="I40" s="1040">
        <f>1</f>
        <v>1</v>
      </c>
      <c r="J40" s="408"/>
      <c r="K40" s="19">
        <f t="shared" si="0"/>
        <v>0</v>
      </c>
      <c r="V40" s="49" t="str">
        <f>IF('Материалы для Ф.5'!F28=1,CONCATENATE('Материалы для Ф.5'!B28),"")</f>
        <v/>
      </c>
    </row>
    <row r="41" spans="1:22" ht="41.4" hidden="1" customHeight="1" x14ac:dyDescent="0.3">
      <c r="A41" s="631">
        <f>SUBTOTAL(9,$K$15:K41)</f>
        <v>0</v>
      </c>
      <c r="B41" s="276" t="str">
        <f>IF('Материалы для Ф.5'!F29=1,CONCATENATE('Материалы для Ф.5'!A29),"")</f>
        <v/>
      </c>
      <c r="C41" s="1040" t="str">
        <f>IF('Материалы для Ф.5'!F29=1,CONCATENATE('Материалы для Ф.5'!B29),"")</f>
        <v/>
      </c>
      <c r="D41" s="1040" t="s">
        <v>865</v>
      </c>
      <c r="E41" s="1040" t="s">
        <v>865</v>
      </c>
      <c r="F41" s="1040"/>
      <c r="G41" s="1040"/>
      <c r="H41" s="1040" t="str">
        <f>IF('Материалы для Ф.5'!F27=1,CONCATENATE('Материалы для Ф.5'!D27," ",'Материалы для Ф.5'!C27),"")</f>
        <v/>
      </c>
      <c r="I41" s="1040">
        <f>1</f>
        <v>1</v>
      </c>
      <c r="J41" s="408"/>
      <c r="K41" s="19">
        <f t="shared" si="0"/>
        <v>0</v>
      </c>
      <c r="V41" s="49" t="str">
        <f>IF('Материалы для Ф.5'!F29=1,CONCATENATE('Материалы для Ф.5'!B29),"")</f>
        <v/>
      </c>
    </row>
    <row r="42" spans="1:22" ht="41.4" hidden="1" customHeight="1" x14ac:dyDescent="0.3">
      <c r="A42" s="631">
        <f>SUBTOTAL(9,$K$15:K42)</f>
        <v>0</v>
      </c>
      <c r="B42" s="276" t="str">
        <f>IF('Материалы для Ф.5'!F30=1,CONCATENATE('Материалы для Ф.5'!A30),"")</f>
        <v/>
      </c>
      <c r="C42" s="1040" t="str">
        <f>IF('Материалы для Ф.5'!F30=1,CONCATENATE('Материалы для Ф.5'!B30),"")</f>
        <v/>
      </c>
      <c r="D42" s="1040" t="s">
        <v>865</v>
      </c>
      <c r="E42" s="1040" t="s">
        <v>865</v>
      </c>
      <c r="F42" s="1040"/>
      <c r="G42" s="1040"/>
      <c r="H42" s="1040" t="str">
        <f>IF('Материалы для Ф.5'!F28=1,CONCATENATE('Материалы для Ф.5'!D28," ",'Материалы для Ф.5'!C28),"")</f>
        <v/>
      </c>
      <c r="I42" s="1040">
        <f>1</f>
        <v>1</v>
      </c>
      <c r="J42" s="408"/>
      <c r="K42" s="19">
        <f t="shared" si="0"/>
        <v>0</v>
      </c>
      <c r="V42" s="49" t="str">
        <f>IF('Материалы для Ф.5'!F30=1,CONCATENATE('Материалы для Ф.5'!B30),"")</f>
        <v/>
      </c>
    </row>
    <row r="43" spans="1:22" ht="41.4" hidden="1" customHeight="1" x14ac:dyDescent="0.3">
      <c r="A43" s="631">
        <f>SUBTOTAL(9,$K$15:K43)</f>
        <v>0</v>
      </c>
      <c r="B43" s="276" t="str">
        <f>IF('Материалы для Ф.5'!F31=1,CONCATENATE('Материалы для Ф.5'!A31),"")</f>
        <v/>
      </c>
      <c r="C43" s="1040" t="str">
        <f>IF('Материалы для Ф.5'!F31=1,CONCATENATE('Материалы для Ф.5'!B31),"")</f>
        <v/>
      </c>
      <c r="D43" s="1040" t="s">
        <v>865</v>
      </c>
      <c r="E43" s="1040" t="s">
        <v>865</v>
      </c>
      <c r="F43" s="1040"/>
      <c r="G43" s="1040"/>
      <c r="H43" s="1040" t="str">
        <f>IF('Материалы для Ф.5'!F29=1,CONCATENATE('Материалы для Ф.5'!D29," ",'Материалы для Ф.5'!C29),"")</f>
        <v/>
      </c>
      <c r="I43" s="1040">
        <f>1</f>
        <v>1</v>
      </c>
      <c r="J43" s="408"/>
      <c r="K43" s="19">
        <f t="shared" si="0"/>
        <v>0</v>
      </c>
      <c r="V43" s="49" t="str">
        <f>IF('Материалы для Ф.5'!F31=1,CONCATENATE('Материалы для Ф.5'!B31),"")</f>
        <v/>
      </c>
    </row>
    <row r="44" spans="1:22" ht="41.4" hidden="1" customHeight="1" x14ac:dyDescent="0.3">
      <c r="A44" s="631">
        <f>SUBTOTAL(9,$K$15:K44)</f>
        <v>0</v>
      </c>
      <c r="B44" s="276" t="str">
        <f>IF('Материалы для Ф.5'!F32=1,CONCATENATE('Материалы для Ф.5'!A32),"")</f>
        <v/>
      </c>
      <c r="C44" s="1040" t="str">
        <f>IF('Материалы для Ф.5'!F32=1,CONCATENATE('Материалы для Ф.5'!B32),"")</f>
        <v/>
      </c>
      <c r="D44" s="1040" t="s">
        <v>865</v>
      </c>
      <c r="E44" s="1040" t="s">
        <v>865</v>
      </c>
      <c r="F44" s="1040"/>
      <c r="G44" s="1040"/>
      <c r="H44" s="1040" t="str">
        <f>IF('Материалы для Ф.5'!F30=1,CONCATENATE('Материалы для Ф.5'!D30," ",'Материалы для Ф.5'!C30),"")</f>
        <v/>
      </c>
      <c r="I44" s="1040">
        <f>1</f>
        <v>1</v>
      </c>
      <c r="J44" s="408"/>
      <c r="K44" s="19">
        <f t="shared" si="0"/>
        <v>0</v>
      </c>
      <c r="V44" s="49" t="str">
        <f>IF('Материалы для Ф.5'!F32=1,CONCATENATE('Материалы для Ф.5'!B32),"")</f>
        <v/>
      </c>
    </row>
    <row r="45" spans="1:22" ht="41.4" hidden="1" customHeight="1" x14ac:dyDescent="0.3">
      <c r="A45" s="631">
        <f>SUBTOTAL(9,$K$15:K45)</f>
        <v>0</v>
      </c>
      <c r="B45" s="276" t="str">
        <f>IF('Материалы для Ф.5'!F33=1,CONCATENATE('Материалы для Ф.5'!A33),"")</f>
        <v/>
      </c>
      <c r="C45" s="1040" t="str">
        <f>IF('Материалы для Ф.5'!F33=1,CONCATENATE('Материалы для Ф.5'!B33),"")</f>
        <v/>
      </c>
      <c r="D45" s="1040" t="s">
        <v>865</v>
      </c>
      <c r="E45" s="1040" t="s">
        <v>865</v>
      </c>
      <c r="F45" s="1040"/>
      <c r="G45" s="1040"/>
      <c r="H45" s="1040" t="str">
        <f>IF('Материалы для Ф.5'!F31=1,CONCATENATE('Материалы для Ф.5'!D31," ",'Материалы для Ф.5'!C31),"")</f>
        <v/>
      </c>
      <c r="I45" s="1040">
        <f>1</f>
        <v>1</v>
      </c>
      <c r="J45" s="408"/>
      <c r="K45" s="19">
        <f t="shared" si="0"/>
        <v>0</v>
      </c>
      <c r="V45" s="49" t="str">
        <f>IF('Материалы для Ф.5'!F33=1,CONCATENATE('Материалы для Ф.5'!B33),"")</f>
        <v/>
      </c>
    </row>
    <row r="46" spans="1:22" ht="41.4" hidden="1" customHeight="1" x14ac:dyDescent="0.3">
      <c r="A46" s="631">
        <f>SUBTOTAL(9,$K$15:K46)</f>
        <v>0</v>
      </c>
      <c r="B46" s="276" t="str">
        <f>IF('Материалы для Ф.5'!F34=1,CONCATENATE('Материалы для Ф.5'!A34),"")</f>
        <v/>
      </c>
      <c r="C46" s="1040" t="str">
        <f>IF('Материалы для Ф.5'!F34=1,CONCATENATE('Материалы для Ф.5'!B34),"")</f>
        <v/>
      </c>
      <c r="D46" s="1040" t="s">
        <v>865</v>
      </c>
      <c r="E46" s="1040" t="s">
        <v>865</v>
      </c>
      <c r="F46" s="1040"/>
      <c r="G46" s="1040"/>
      <c r="H46" s="1040" t="str">
        <f>IF('Материалы для Ф.5'!F32=1,CONCATENATE('Материалы для Ф.5'!D32," ",'Материалы для Ф.5'!C32),"")</f>
        <v/>
      </c>
      <c r="I46" s="1040">
        <f>1</f>
        <v>1</v>
      </c>
      <c r="J46" s="408"/>
      <c r="K46" s="19">
        <f t="shared" si="0"/>
        <v>0</v>
      </c>
      <c r="V46" s="49" t="str">
        <f>IF('Материалы для Ф.5'!F34=1,CONCATENATE('Материалы для Ф.5'!B34),"")</f>
        <v/>
      </c>
    </row>
    <row r="47" spans="1:22" ht="41.4" hidden="1" customHeight="1" x14ac:dyDescent="0.3">
      <c r="A47" s="631">
        <f>SUBTOTAL(9,$K$15:K47)</f>
        <v>0</v>
      </c>
      <c r="B47" s="276" t="str">
        <f>IF('Материалы для Ф.5'!F35=1,CONCATENATE('Материалы для Ф.5'!A35),"")</f>
        <v/>
      </c>
      <c r="C47" s="1040" t="str">
        <f>IF('Материалы для Ф.5'!F35=1,CONCATENATE('Материалы для Ф.5'!B35),"")</f>
        <v/>
      </c>
      <c r="D47" s="1040" t="s">
        <v>865</v>
      </c>
      <c r="E47" s="1040" t="s">
        <v>865</v>
      </c>
      <c r="F47" s="1040"/>
      <c r="G47" s="1040"/>
      <c r="H47" s="1040" t="str">
        <f>IF('Материалы для Ф.5'!F33=1,CONCATENATE('Материалы для Ф.5'!D33," ",'Материалы для Ф.5'!C33),"")</f>
        <v/>
      </c>
      <c r="I47" s="1040">
        <f>1</f>
        <v>1</v>
      </c>
      <c r="J47" s="408"/>
      <c r="K47" s="19">
        <f t="shared" si="0"/>
        <v>0</v>
      </c>
      <c r="V47" s="49" t="str">
        <f>IF('Материалы для Ф.5'!F35=1,CONCATENATE('Материалы для Ф.5'!B35),"")</f>
        <v/>
      </c>
    </row>
    <row r="48" spans="1:22" ht="41.4" hidden="1" customHeight="1" x14ac:dyDescent="0.3">
      <c r="A48" s="631">
        <f>SUBTOTAL(9,$K$15:K48)</f>
        <v>0</v>
      </c>
      <c r="B48" s="276" t="str">
        <f>IF('Материалы для Ф.5'!F36=1,CONCATENATE('Материалы для Ф.5'!A36),"")</f>
        <v/>
      </c>
      <c r="C48" s="1040" t="str">
        <f>IF('Материалы для Ф.5'!F36=1,CONCATENATE('Материалы для Ф.5'!B36),"")</f>
        <v/>
      </c>
      <c r="D48" s="1040" t="s">
        <v>865</v>
      </c>
      <c r="E48" s="1040" t="s">
        <v>865</v>
      </c>
      <c r="F48" s="1040"/>
      <c r="G48" s="1040"/>
      <c r="H48" s="1040" t="str">
        <f>IF('Материалы для Ф.5'!F34=1,CONCATENATE('Материалы для Ф.5'!D34," ",'Материалы для Ф.5'!C34),"")</f>
        <v/>
      </c>
      <c r="I48" s="1040">
        <f>1</f>
        <v>1</v>
      </c>
      <c r="J48" s="408"/>
      <c r="K48" s="19">
        <f t="shared" si="0"/>
        <v>0</v>
      </c>
      <c r="V48" s="49" t="str">
        <f>IF('Материалы для Ф.5'!F36=1,CONCATENATE('Материалы для Ф.5'!B36),"")</f>
        <v/>
      </c>
    </row>
    <row r="49" spans="1:22" ht="41.4" hidden="1" customHeight="1" x14ac:dyDescent="0.3">
      <c r="A49" s="631">
        <f>SUBTOTAL(9,$K$15:K49)</f>
        <v>0</v>
      </c>
      <c r="B49" s="276" t="str">
        <f>IF('Материалы для Ф.5'!F37=1,CONCATENATE('Материалы для Ф.5'!A37),"")</f>
        <v/>
      </c>
      <c r="C49" s="1040" t="str">
        <f>IF('Материалы для Ф.5'!F37=1,CONCATENATE('Материалы для Ф.5'!B37),"")</f>
        <v/>
      </c>
      <c r="D49" s="1040" t="s">
        <v>865</v>
      </c>
      <c r="E49" s="1040" t="s">
        <v>865</v>
      </c>
      <c r="F49" s="1040"/>
      <c r="G49" s="1040"/>
      <c r="H49" s="1040" t="str">
        <f>IF('Материалы для Ф.5'!F35=1,CONCATENATE('Материалы для Ф.5'!D35," ",'Материалы для Ф.5'!C35),"")</f>
        <v/>
      </c>
      <c r="I49" s="1040">
        <f>1</f>
        <v>1</v>
      </c>
      <c r="J49" s="408"/>
      <c r="K49" s="19">
        <f t="shared" si="0"/>
        <v>0</v>
      </c>
      <c r="V49" s="49" t="str">
        <f>IF('Материалы для Ф.5'!F37=1,CONCATENATE('Материалы для Ф.5'!B37),"")</f>
        <v/>
      </c>
    </row>
    <row r="50" spans="1:22" ht="41.4" hidden="1" customHeight="1" x14ac:dyDescent="0.3">
      <c r="A50" s="631">
        <f>SUBTOTAL(9,$K$15:K50)</f>
        <v>0</v>
      </c>
      <c r="B50" s="276" t="str">
        <f>IF('Материалы для Ф.5'!F38=1,CONCATENATE('Материалы для Ф.5'!A38),"")</f>
        <v/>
      </c>
      <c r="C50" s="1040" t="str">
        <f>IF('Материалы для Ф.5'!F38=1,CONCATENATE('Материалы для Ф.5'!B38),"")</f>
        <v/>
      </c>
      <c r="D50" s="1040" t="s">
        <v>865</v>
      </c>
      <c r="E50" s="1040" t="s">
        <v>865</v>
      </c>
      <c r="F50" s="1040"/>
      <c r="G50" s="1040"/>
      <c r="H50" s="1040" t="str">
        <f>IF('Материалы для Ф.5'!F36=1,CONCATENATE('Материалы для Ф.5'!D36," ",'Материалы для Ф.5'!C36),"")</f>
        <v/>
      </c>
      <c r="I50" s="1040">
        <f>1</f>
        <v>1</v>
      </c>
      <c r="J50" s="408"/>
      <c r="K50" s="19">
        <f t="shared" si="0"/>
        <v>0</v>
      </c>
      <c r="V50" s="49" t="str">
        <f>IF('Материалы для Ф.5'!F38=1,CONCATENATE('Материалы для Ф.5'!B38),"")</f>
        <v/>
      </c>
    </row>
    <row r="51" spans="1:22" ht="41.4" hidden="1" customHeight="1" x14ac:dyDescent="0.3">
      <c r="A51" s="631">
        <f>SUBTOTAL(9,$K$15:K51)</f>
        <v>0</v>
      </c>
      <c r="B51" s="276" t="str">
        <f>IF('Материалы для Ф.5'!F39=1,CONCATENATE('Материалы для Ф.5'!A39),"")</f>
        <v/>
      </c>
      <c r="C51" s="1040" t="str">
        <f>IF('Материалы для Ф.5'!F39=1,CONCATENATE('Материалы для Ф.5'!B39),"")</f>
        <v/>
      </c>
      <c r="D51" s="1040" t="s">
        <v>865</v>
      </c>
      <c r="E51" s="1040" t="s">
        <v>865</v>
      </c>
      <c r="F51" s="1040"/>
      <c r="G51" s="1040"/>
      <c r="H51" s="1040" t="str">
        <f>IF('Материалы для Ф.5'!F37=1,CONCATENATE('Материалы для Ф.5'!D37," ",'Материалы для Ф.5'!C37),"")</f>
        <v/>
      </c>
      <c r="I51" s="1040">
        <f>1</f>
        <v>1</v>
      </c>
      <c r="J51" s="408"/>
      <c r="K51" s="19">
        <f t="shared" si="0"/>
        <v>0</v>
      </c>
      <c r="V51" s="49" t="str">
        <f>IF('Материалы для Ф.5'!F39=1,CONCATENATE('Материалы для Ф.5'!B39),"")</f>
        <v/>
      </c>
    </row>
    <row r="52" spans="1:22" ht="41.4" hidden="1" customHeight="1" x14ac:dyDescent="0.3">
      <c r="A52" s="631">
        <f>SUBTOTAL(9,$K$15:K52)</f>
        <v>0</v>
      </c>
      <c r="B52" s="276" t="str">
        <f>IF('Материалы для Ф.5'!F40=1,CONCATENATE('Материалы для Ф.5'!A40),"")</f>
        <v/>
      </c>
      <c r="C52" s="1040" t="str">
        <f>IF('Материалы для Ф.5'!F40=1,CONCATENATE('Материалы для Ф.5'!B40),"")</f>
        <v/>
      </c>
      <c r="D52" s="1040" t="s">
        <v>865</v>
      </c>
      <c r="E52" s="1040" t="s">
        <v>865</v>
      </c>
      <c r="F52" s="1040"/>
      <c r="G52" s="1040"/>
      <c r="H52" s="1040" t="str">
        <f>IF('Материалы для Ф.5'!F38=1,CONCATENATE('Материалы для Ф.5'!D38," ",'Материалы для Ф.5'!C38),"")</f>
        <v/>
      </c>
      <c r="I52" s="1040">
        <f>1</f>
        <v>1</v>
      </c>
      <c r="J52" s="408"/>
      <c r="K52" s="19">
        <f t="shared" si="0"/>
        <v>0</v>
      </c>
      <c r="V52" s="49" t="str">
        <f>IF('Материалы для Ф.5'!F40=1,CONCATENATE('Материалы для Ф.5'!B40),"")</f>
        <v/>
      </c>
    </row>
    <row r="53" spans="1:22" ht="41.4" hidden="1" customHeight="1" x14ac:dyDescent="0.3">
      <c r="A53" s="631">
        <f>SUBTOTAL(9,$K$15:K53)</f>
        <v>0</v>
      </c>
      <c r="B53" s="276" t="str">
        <f>IF('Материалы для Ф.5'!F41=1,CONCATENATE('Материалы для Ф.5'!A41),"")</f>
        <v/>
      </c>
      <c r="C53" s="1040" t="str">
        <f>IF('Материалы для Ф.5'!F41=1,CONCATENATE('Материалы для Ф.5'!B41),"")</f>
        <v/>
      </c>
      <c r="D53" s="1040" t="s">
        <v>865</v>
      </c>
      <c r="E53" s="1040" t="s">
        <v>865</v>
      </c>
      <c r="F53" s="1040"/>
      <c r="G53" s="1040"/>
      <c r="H53" s="1040" t="str">
        <f>IF('Материалы для Ф.5'!F39=1,CONCATENATE('Материалы для Ф.5'!D39," ",'Материалы для Ф.5'!C39),"")</f>
        <v/>
      </c>
      <c r="I53" s="1040">
        <f>1</f>
        <v>1</v>
      </c>
      <c r="J53" s="408"/>
      <c r="K53" s="19">
        <f t="shared" si="0"/>
        <v>0</v>
      </c>
      <c r="V53" s="49" t="str">
        <f>IF('Материалы для Ф.5'!F41=1,CONCATENATE('Материалы для Ф.5'!B41),"")</f>
        <v/>
      </c>
    </row>
    <row r="54" spans="1:22" ht="41.4" hidden="1" customHeight="1" x14ac:dyDescent="0.3">
      <c r="A54" s="631">
        <f>SUBTOTAL(9,$K$15:K54)</f>
        <v>0</v>
      </c>
      <c r="B54" s="276" t="str">
        <f>IF('Материалы для Ф.5'!F42=1,CONCATENATE('Материалы для Ф.5'!A42),"")</f>
        <v/>
      </c>
      <c r="C54" s="1040" t="str">
        <f>IF('Материалы для Ф.5'!F42=1,CONCATENATE('Материалы для Ф.5'!B42),"")</f>
        <v/>
      </c>
      <c r="D54" s="1040" t="s">
        <v>865</v>
      </c>
      <c r="E54" s="1040" t="s">
        <v>865</v>
      </c>
      <c r="F54" s="1040"/>
      <c r="G54" s="1040"/>
      <c r="H54" s="1040" t="str">
        <f>IF('Материалы для Ф.5'!F40=1,CONCATENATE('Материалы для Ф.5'!D40," ",'Материалы для Ф.5'!C40),"")</f>
        <v/>
      </c>
      <c r="I54" s="1040">
        <f>1</f>
        <v>1</v>
      </c>
      <c r="J54" s="408"/>
      <c r="K54" s="19">
        <f t="shared" si="0"/>
        <v>0</v>
      </c>
      <c r="V54" s="49" t="str">
        <f>IF('Материалы для Ф.5'!F42=1,CONCATENATE('Материалы для Ф.5'!B42),"")</f>
        <v/>
      </c>
    </row>
    <row r="55" spans="1:22" ht="41.4" hidden="1" customHeight="1" x14ac:dyDescent="0.3">
      <c r="A55" s="631">
        <f>SUBTOTAL(9,$K$15:K55)</f>
        <v>0</v>
      </c>
      <c r="B55" s="276" t="str">
        <f>IF('Материалы для Ф.5'!F43=1,CONCATENATE('Материалы для Ф.5'!A43),"")</f>
        <v/>
      </c>
      <c r="C55" s="1040" t="str">
        <f>IF('Материалы для Ф.5'!F43=1,CONCATENATE('Материалы для Ф.5'!B43),"")</f>
        <v/>
      </c>
      <c r="D55" s="1040" t="s">
        <v>865</v>
      </c>
      <c r="E55" s="1040" t="s">
        <v>865</v>
      </c>
      <c r="F55" s="1040"/>
      <c r="G55" s="1040"/>
      <c r="H55" s="1040" t="str">
        <f>IF('Материалы для Ф.5'!F41=1,CONCATENATE('Материалы для Ф.5'!D41," ",'Материалы для Ф.5'!C41),"")</f>
        <v/>
      </c>
      <c r="I55" s="1040">
        <f>1</f>
        <v>1</v>
      </c>
      <c r="J55" s="408"/>
      <c r="K55" s="19">
        <f t="shared" si="0"/>
        <v>0</v>
      </c>
      <c r="V55" s="49" t="str">
        <f>IF('Материалы для Ф.5'!F43=1,CONCATENATE('Материалы для Ф.5'!B43),"")</f>
        <v/>
      </c>
    </row>
    <row r="56" spans="1:22" ht="41.4" hidden="1" customHeight="1" x14ac:dyDescent="0.3">
      <c r="A56" s="631">
        <f>SUBTOTAL(9,$K$15:K56)</f>
        <v>0</v>
      </c>
      <c r="B56" s="276" t="str">
        <f>IF('Материалы для Ф.5'!F44=1,CONCATENATE('Материалы для Ф.5'!A44),"")</f>
        <v/>
      </c>
      <c r="C56" s="1040" t="str">
        <f>IF('Материалы для Ф.5'!F44=1,CONCATENATE('Материалы для Ф.5'!B44),"")</f>
        <v/>
      </c>
      <c r="D56" s="1040" t="s">
        <v>865</v>
      </c>
      <c r="E56" s="1040" t="s">
        <v>865</v>
      </c>
      <c r="F56" s="1040"/>
      <c r="G56" s="1040"/>
      <c r="H56" s="1040" t="str">
        <f>IF('Материалы для Ф.5'!F42=1,CONCATENATE('Материалы для Ф.5'!D42," ",'Материалы для Ф.5'!C42),"")</f>
        <v/>
      </c>
      <c r="I56" s="1040">
        <f>1</f>
        <v>1</v>
      </c>
      <c r="J56" s="408"/>
      <c r="K56" s="19">
        <f t="shared" si="0"/>
        <v>0</v>
      </c>
      <c r="V56" s="49" t="str">
        <f>IF('Материалы для Ф.5'!F44=1,CONCATENATE('Материалы для Ф.5'!B44),"")</f>
        <v/>
      </c>
    </row>
    <row r="57" spans="1:22" ht="41.4" hidden="1" customHeight="1" x14ac:dyDescent="0.3">
      <c r="A57" s="631">
        <f>SUBTOTAL(9,$K$15:K57)</f>
        <v>0</v>
      </c>
      <c r="B57" s="276" t="str">
        <f>IF('Материалы для Ф.5'!F45=1,CONCATENATE('Материалы для Ф.5'!A45),"")</f>
        <v/>
      </c>
      <c r="C57" s="1040" t="str">
        <f>IF('Материалы для Ф.5'!F45=1,CONCATENATE('Материалы для Ф.5'!B45),"")</f>
        <v/>
      </c>
      <c r="D57" s="1040" t="s">
        <v>865</v>
      </c>
      <c r="E57" s="1040" t="s">
        <v>865</v>
      </c>
      <c r="F57" s="1040"/>
      <c r="G57" s="1040"/>
      <c r="H57" s="1040" t="str">
        <f>IF('Материалы для Ф.5'!F43=1,CONCATENATE('Материалы для Ф.5'!D43," ",'Материалы для Ф.5'!C43),"")</f>
        <v/>
      </c>
      <c r="I57" s="1040">
        <f>1</f>
        <v>1</v>
      </c>
      <c r="J57" s="408"/>
      <c r="K57" s="19">
        <f t="shared" si="0"/>
        <v>0</v>
      </c>
      <c r="V57" s="49" t="str">
        <f>IF('Материалы для Ф.5'!F45=1,CONCATENATE('Материалы для Ф.5'!B45),"")</f>
        <v/>
      </c>
    </row>
    <row r="58" spans="1:22" ht="41.4" hidden="1" customHeight="1" x14ac:dyDescent="0.3">
      <c r="A58" s="631">
        <f>SUBTOTAL(9,$K$15:K58)</f>
        <v>0</v>
      </c>
      <c r="B58" s="276" t="str">
        <f>IF('Материалы для Ф.5'!F46=1,CONCATENATE('Материалы для Ф.5'!A46),"")</f>
        <v/>
      </c>
      <c r="C58" s="1040" t="str">
        <f>IF('Материалы для Ф.5'!F46=1,CONCATENATE('Материалы для Ф.5'!B46),"")</f>
        <v/>
      </c>
      <c r="D58" s="1040" t="s">
        <v>865</v>
      </c>
      <c r="E58" s="1040" t="s">
        <v>865</v>
      </c>
      <c r="F58" s="1040"/>
      <c r="G58" s="1040"/>
      <c r="H58" s="1040" t="str">
        <f>IF('Материалы для Ф.5'!F44=1,CONCATENATE('Материалы для Ф.5'!D44," ",'Материалы для Ф.5'!C44),"")</f>
        <v/>
      </c>
      <c r="I58" s="1040">
        <f>1</f>
        <v>1</v>
      </c>
      <c r="J58" s="408"/>
      <c r="K58" s="19">
        <f t="shared" si="0"/>
        <v>0</v>
      </c>
      <c r="V58" s="49" t="str">
        <f>IF('Материалы для Ф.5'!F46=1,CONCATENATE('Материалы для Ф.5'!B46),"")</f>
        <v/>
      </c>
    </row>
    <row r="59" spans="1:22" ht="41.4" hidden="1" customHeight="1" x14ac:dyDescent="0.3">
      <c r="A59" s="631">
        <f>SUBTOTAL(9,$K$15:K59)</f>
        <v>0</v>
      </c>
      <c r="B59" s="276" t="str">
        <f>IF('Материалы для Ф.5'!F47=1,CONCATENATE('Материалы для Ф.5'!A47),"")</f>
        <v/>
      </c>
      <c r="C59" s="1040" t="str">
        <f>IF('Материалы для Ф.5'!F47=1,CONCATENATE('Материалы для Ф.5'!B47),"")</f>
        <v/>
      </c>
      <c r="D59" s="1040" t="s">
        <v>865</v>
      </c>
      <c r="E59" s="1040" t="s">
        <v>865</v>
      </c>
      <c r="F59" s="1040"/>
      <c r="G59" s="1040"/>
      <c r="H59" s="1040" t="str">
        <f>IF('Материалы для Ф.5'!F45=1,CONCATENATE('Материалы для Ф.5'!D45," ",'Материалы для Ф.5'!C45),"")</f>
        <v/>
      </c>
      <c r="I59" s="1040">
        <f>1</f>
        <v>1</v>
      </c>
      <c r="J59" s="408"/>
      <c r="K59" s="19">
        <f t="shared" si="0"/>
        <v>0</v>
      </c>
      <c r="V59" s="49" t="str">
        <f>IF('Материалы для Ф.5'!F47=1,CONCATENATE('Материалы для Ф.5'!B47),"")</f>
        <v/>
      </c>
    </row>
    <row r="60" spans="1:22" ht="41.4" hidden="1" customHeight="1" x14ac:dyDescent="0.3">
      <c r="A60" s="631">
        <f>SUBTOTAL(9,$K$15:K60)</f>
        <v>0</v>
      </c>
      <c r="B60" s="276" t="str">
        <f>IF('Материалы для Ф.5'!F48=1,CONCATENATE('Материалы для Ф.5'!A48),"")</f>
        <v/>
      </c>
      <c r="C60" s="1040" t="str">
        <f>IF('Материалы для Ф.5'!F48=1,CONCATENATE('Материалы для Ф.5'!B48),"")</f>
        <v/>
      </c>
      <c r="D60" s="1040" t="s">
        <v>865</v>
      </c>
      <c r="E60" s="1040" t="s">
        <v>865</v>
      </c>
      <c r="F60" s="1040"/>
      <c r="G60" s="1040"/>
      <c r="H60" s="1040" t="str">
        <f>IF('Материалы для Ф.5'!F46=1,CONCATENATE('Материалы для Ф.5'!D46," ",'Материалы для Ф.5'!C46),"")</f>
        <v/>
      </c>
      <c r="I60" s="1040">
        <f>1</f>
        <v>1</v>
      </c>
      <c r="J60" s="408"/>
      <c r="K60" s="19">
        <f t="shared" si="0"/>
        <v>0</v>
      </c>
      <c r="V60" s="49" t="str">
        <f>IF('Материалы для Ф.5'!F48=1,CONCATENATE('Материалы для Ф.5'!B48),"")</f>
        <v/>
      </c>
    </row>
    <row r="61" spans="1:22" ht="41.4" hidden="1" customHeight="1" x14ac:dyDescent="0.3">
      <c r="A61" s="631">
        <f>SUBTOTAL(9,$K$15:K61)</f>
        <v>0</v>
      </c>
      <c r="B61" s="276" t="str">
        <f>IF('Материалы для Ф.5'!F49=1,CONCATENATE('Материалы для Ф.5'!A49),"")</f>
        <v/>
      </c>
      <c r="C61" s="1040" t="str">
        <f>IF('Материалы для Ф.5'!F49=1,CONCATENATE('Материалы для Ф.5'!B49),"")</f>
        <v/>
      </c>
      <c r="D61" s="1040" t="s">
        <v>865</v>
      </c>
      <c r="E61" s="1040" t="s">
        <v>865</v>
      </c>
      <c r="F61" s="1040"/>
      <c r="G61" s="1040"/>
      <c r="H61" s="1040" t="str">
        <f>IF('Материалы для Ф.5'!F47=1,CONCATENATE('Материалы для Ф.5'!D47," ",'Материалы для Ф.5'!C47),"")</f>
        <v/>
      </c>
      <c r="I61" s="1040">
        <f>1</f>
        <v>1</v>
      </c>
      <c r="J61" s="408"/>
      <c r="K61" s="19">
        <f t="shared" si="0"/>
        <v>0</v>
      </c>
      <c r="V61" s="49" t="str">
        <f>IF('Материалы для Ф.5'!F49=1,CONCATENATE('Материалы для Ф.5'!B49),"")</f>
        <v/>
      </c>
    </row>
    <row r="62" spans="1:22" ht="41.4" hidden="1" customHeight="1" x14ac:dyDescent="0.3">
      <c r="A62" s="631">
        <f>SUBTOTAL(9,$K$15:K62)</f>
        <v>0</v>
      </c>
      <c r="B62" s="276" t="str">
        <f>IF('Материалы для Ф.5'!F50=1,CONCATENATE('Материалы для Ф.5'!A50),"")</f>
        <v/>
      </c>
      <c r="C62" s="1040" t="str">
        <f>IF('Материалы для Ф.5'!F50=1,CONCATENATE('Материалы для Ф.5'!B50),"")</f>
        <v/>
      </c>
      <c r="D62" s="1040" t="s">
        <v>865</v>
      </c>
      <c r="E62" s="1040" t="s">
        <v>865</v>
      </c>
      <c r="F62" s="1040"/>
      <c r="G62" s="1040"/>
      <c r="H62" s="1040" t="str">
        <f>IF('Материалы для Ф.5'!F48=1,CONCATENATE('Материалы для Ф.5'!D48," ",'Материалы для Ф.5'!C48),"")</f>
        <v/>
      </c>
      <c r="I62" s="1040">
        <f>1</f>
        <v>1</v>
      </c>
      <c r="J62" s="408"/>
      <c r="K62" s="19">
        <f t="shared" si="0"/>
        <v>0</v>
      </c>
      <c r="V62" s="49" t="str">
        <f>IF('Материалы для Ф.5'!F50=1,CONCATENATE('Материалы для Ф.5'!B50),"")</f>
        <v/>
      </c>
    </row>
    <row r="63" spans="1:22" ht="41.4" hidden="1" customHeight="1" x14ac:dyDescent="0.3">
      <c r="A63" s="631">
        <f>SUBTOTAL(9,$K$15:K63)</f>
        <v>0</v>
      </c>
      <c r="B63" s="276" t="str">
        <f>IF('Материалы для Ф.5'!F51=1,CONCATENATE('Материалы для Ф.5'!A51),"")</f>
        <v/>
      </c>
      <c r="C63" s="1040" t="str">
        <f>IF('Материалы для Ф.5'!F51=1,CONCATENATE('Материалы для Ф.5'!B51),"")</f>
        <v/>
      </c>
      <c r="D63" s="1040" t="s">
        <v>865</v>
      </c>
      <c r="E63" s="1040" t="s">
        <v>865</v>
      </c>
      <c r="F63" s="1040"/>
      <c r="G63" s="1040"/>
      <c r="H63" s="1040" t="str">
        <f>IF('Материалы для Ф.5'!F49=1,CONCATENATE('Материалы для Ф.5'!D49," ",'Материалы для Ф.5'!C49),"")</f>
        <v/>
      </c>
      <c r="I63" s="1040">
        <f>1</f>
        <v>1</v>
      </c>
      <c r="J63" s="408"/>
      <c r="K63" s="19">
        <f t="shared" si="0"/>
        <v>0</v>
      </c>
      <c r="V63" s="49" t="str">
        <f>IF('Материалы для Ф.5'!F51=1,CONCATENATE('Материалы для Ф.5'!B51),"")</f>
        <v/>
      </c>
    </row>
    <row r="64" spans="1:22" ht="41.4" hidden="1" customHeight="1" x14ac:dyDescent="0.3">
      <c r="A64" s="631">
        <f>SUBTOTAL(9,$K$15:K64)</f>
        <v>0</v>
      </c>
      <c r="B64" s="276" t="str">
        <f>IF('Материалы для Ф.5'!F52=1,CONCATENATE('Материалы для Ф.5'!A52),"")</f>
        <v/>
      </c>
      <c r="C64" s="1040" t="str">
        <f>IF('Материалы для Ф.5'!F52=1,CONCATENATE('Материалы для Ф.5'!B52),"")</f>
        <v/>
      </c>
      <c r="D64" s="1040" t="s">
        <v>865</v>
      </c>
      <c r="E64" s="1040" t="s">
        <v>865</v>
      </c>
      <c r="F64" s="1040"/>
      <c r="G64" s="1040"/>
      <c r="H64" s="1040" t="str">
        <f>IF('Материалы для Ф.5'!F50=1,CONCATENATE('Материалы для Ф.5'!D50," ",'Материалы для Ф.5'!C50),"")</f>
        <v/>
      </c>
      <c r="I64" s="1040">
        <f>1</f>
        <v>1</v>
      </c>
      <c r="J64" s="408"/>
      <c r="K64" s="19">
        <f t="shared" si="0"/>
        <v>0</v>
      </c>
      <c r="V64" s="49" t="str">
        <f>IF('Материалы для Ф.5'!F52=1,CONCATENATE('Материалы для Ф.5'!B52),"")</f>
        <v/>
      </c>
    </row>
    <row r="65" spans="1:22" ht="41.4" hidden="1" customHeight="1" x14ac:dyDescent="0.3">
      <c r="A65" s="631">
        <f>SUBTOTAL(9,$K$15:K65)</f>
        <v>0</v>
      </c>
      <c r="B65" s="276" t="str">
        <f>IF('Материалы для Ф.5'!F53=1,CONCATENATE('Материалы для Ф.5'!A53),"")</f>
        <v/>
      </c>
      <c r="C65" s="1040" t="str">
        <f>IF('Материалы для Ф.5'!F53=1,CONCATENATE('Материалы для Ф.5'!B53),"")</f>
        <v/>
      </c>
      <c r="D65" s="1040" t="s">
        <v>865</v>
      </c>
      <c r="E65" s="1040" t="s">
        <v>865</v>
      </c>
      <c r="F65" s="1040"/>
      <c r="G65" s="1040"/>
      <c r="H65" s="1040" t="str">
        <f>IF('Материалы для Ф.5'!F51=1,CONCATENATE('Материалы для Ф.5'!D51," ",'Материалы для Ф.5'!C51),"")</f>
        <v/>
      </c>
      <c r="I65" s="1040">
        <f>1</f>
        <v>1</v>
      </c>
      <c r="J65" s="408"/>
      <c r="K65" s="19">
        <f t="shared" si="0"/>
        <v>0</v>
      </c>
      <c r="V65" s="49" t="str">
        <f>IF('Материалы для Ф.5'!F53=1,CONCATENATE('Материалы для Ф.5'!B53),"")</f>
        <v/>
      </c>
    </row>
    <row r="66" spans="1:22" ht="41.4" hidden="1" customHeight="1" x14ac:dyDescent="0.3">
      <c r="A66" s="631">
        <f>SUBTOTAL(9,$K$15:K66)</f>
        <v>0</v>
      </c>
      <c r="B66" s="276" t="str">
        <f>IF('Материалы для Ф.5'!F54=1,CONCATENATE('Материалы для Ф.5'!A54),"")</f>
        <v/>
      </c>
      <c r="C66" s="1040" t="str">
        <f>IF('Материалы для Ф.5'!F54=1,CONCATENATE('Материалы для Ф.5'!B54),"")</f>
        <v/>
      </c>
      <c r="D66" s="1040" t="s">
        <v>865</v>
      </c>
      <c r="E66" s="1040" t="s">
        <v>865</v>
      </c>
      <c r="F66" s="1040"/>
      <c r="G66" s="1040"/>
      <c r="H66" s="1040" t="str">
        <f>IF('Материалы для Ф.5'!F52=1,CONCATENATE('Материалы для Ф.5'!D52," ",'Материалы для Ф.5'!C52),"")</f>
        <v/>
      </c>
      <c r="I66" s="1040">
        <f>1</f>
        <v>1</v>
      </c>
      <c r="J66" s="408"/>
      <c r="K66" s="19">
        <f t="shared" si="0"/>
        <v>0</v>
      </c>
      <c r="V66" s="49" t="str">
        <f>IF('Материалы для Ф.5'!F54=1,CONCATENATE('Материалы для Ф.5'!B54),"")</f>
        <v/>
      </c>
    </row>
    <row r="67" spans="1:22" ht="41.4" hidden="1" customHeight="1" x14ac:dyDescent="0.3">
      <c r="A67" s="631">
        <f>SUBTOTAL(9,$K$15:K67)</f>
        <v>0</v>
      </c>
      <c r="B67" s="276" t="str">
        <f>IF('Материалы для Ф.5'!F55=1,CONCATENATE('Материалы для Ф.5'!A55),"")</f>
        <v/>
      </c>
      <c r="C67" s="1040" t="str">
        <f>IF('Материалы для Ф.5'!F55=1,CONCATENATE('Материалы для Ф.5'!B55),"")</f>
        <v/>
      </c>
      <c r="D67" s="1040" t="s">
        <v>865</v>
      </c>
      <c r="E67" s="1040" t="s">
        <v>865</v>
      </c>
      <c r="F67" s="1040"/>
      <c r="G67" s="1040"/>
      <c r="H67" s="1040" t="str">
        <f>IF('Материалы для Ф.5'!F53=1,CONCATENATE('Материалы для Ф.5'!D53," ",'Материалы для Ф.5'!C53),"")</f>
        <v/>
      </c>
      <c r="I67" s="1040">
        <f>1</f>
        <v>1</v>
      </c>
      <c r="J67" s="408"/>
      <c r="K67" s="19">
        <f t="shared" si="0"/>
        <v>0</v>
      </c>
      <c r="V67" s="49" t="str">
        <f>IF('Материалы для Ф.5'!F55=1,CONCATENATE('Материалы для Ф.5'!B55),"")</f>
        <v/>
      </c>
    </row>
    <row r="68" spans="1:22" ht="41.4" hidden="1" customHeight="1" x14ac:dyDescent="0.3">
      <c r="A68" s="631">
        <f>SUBTOTAL(9,$K$15:K68)</f>
        <v>0</v>
      </c>
      <c r="B68" s="276" t="str">
        <f>IF('Материалы для Ф.5'!F56=1,CONCATENATE('Материалы для Ф.5'!A56),"")</f>
        <v/>
      </c>
      <c r="C68" s="1040" t="str">
        <f>IF('Материалы для Ф.5'!F56=1,CONCATENATE('Материалы для Ф.5'!B56),"")</f>
        <v/>
      </c>
      <c r="D68" s="1040" t="s">
        <v>865</v>
      </c>
      <c r="E68" s="1040" t="s">
        <v>865</v>
      </c>
      <c r="F68" s="1040"/>
      <c r="G68" s="1040"/>
      <c r="H68" s="1040" t="str">
        <f>IF('Материалы для Ф.5'!F54=1,CONCATENATE('Материалы для Ф.5'!D54," ",'Материалы для Ф.5'!C54),"")</f>
        <v/>
      </c>
      <c r="I68" s="1040">
        <f>1</f>
        <v>1</v>
      </c>
      <c r="J68" s="408"/>
      <c r="K68" s="19">
        <f t="shared" si="0"/>
        <v>0</v>
      </c>
      <c r="V68" s="49" t="str">
        <f>IF('Материалы для Ф.5'!F56=1,CONCATENATE('Материалы для Ф.5'!B56),"")</f>
        <v/>
      </c>
    </row>
    <row r="69" spans="1:22" ht="41.4" hidden="1" customHeight="1" x14ac:dyDescent="0.3">
      <c r="A69" s="631">
        <f>SUBTOTAL(9,$K$15:K69)</f>
        <v>0</v>
      </c>
      <c r="B69" s="276" t="str">
        <f>IF('Материалы для Ф.5'!F57=1,CONCATENATE('Материалы для Ф.5'!A57),"")</f>
        <v/>
      </c>
      <c r="C69" s="1040" t="str">
        <f>IF('Материалы для Ф.5'!F57=1,CONCATENATE('Материалы для Ф.5'!B57),"")</f>
        <v/>
      </c>
      <c r="D69" s="1040" t="s">
        <v>865</v>
      </c>
      <c r="E69" s="1040" t="s">
        <v>865</v>
      </c>
      <c r="F69" s="1040"/>
      <c r="G69" s="1040"/>
      <c r="H69" s="1040" t="str">
        <f>IF('Материалы для Ф.5'!F55=1,CONCATENATE('Материалы для Ф.5'!D55," ",'Материалы для Ф.5'!C55),"")</f>
        <v/>
      </c>
      <c r="I69" s="1040">
        <f>1</f>
        <v>1</v>
      </c>
      <c r="J69" s="408"/>
      <c r="K69" s="19">
        <f t="shared" si="0"/>
        <v>0</v>
      </c>
      <c r="V69" s="49" t="str">
        <f>IF('Материалы для Ф.5'!F57=1,CONCATENATE('Материалы для Ф.5'!B57),"")</f>
        <v/>
      </c>
    </row>
    <row r="70" spans="1:22" ht="41.4" hidden="1" customHeight="1" x14ac:dyDescent="0.3">
      <c r="A70" s="631">
        <f>SUBTOTAL(9,$K$15:K70)</f>
        <v>0</v>
      </c>
      <c r="B70" s="276" t="str">
        <f>IF('Материалы для Ф.5'!F58=1,CONCATENATE('Материалы для Ф.5'!A58),"")</f>
        <v/>
      </c>
      <c r="C70" s="1040" t="str">
        <f>IF('Материалы для Ф.5'!F58=1,CONCATENATE('Материалы для Ф.5'!B58),"")</f>
        <v/>
      </c>
      <c r="D70" s="1040" t="s">
        <v>865</v>
      </c>
      <c r="E70" s="1040" t="s">
        <v>865</v>
      </c>
      <c r="F70" s="1040"/>
      <c r="G70" s="1040"/>
      <c r="H70" s="1040" t="str">
        <f>IF('Материалы для Ф.5'!F56=1,CONCATENATE('Материалы для Ф.5'!D56," ",'Материалы для Ф.5'!C56),"")</f>
        <v/>
      </c>
      <c r="I70" s="1040">
        <f>1</f>
        <v>1</v>
      </c>
      <c r="J70" s="408"/>
      <c r="K70" s="19">
        <f t="shared" si="0"/>
        <v>0</v>
      </c>
      <c r="V70" s="49" t="str">
        <f>IF('Материалы для Ф.5'!F58=1,CONCATENATE('Материалы для Ф.5'!B58),"")</f>
        <v/>
      </c>
    </row>
    <row r="71" spans="1:22" ht="41.4" hidden="1" customHeight="1" x14ac:dyDescent="0.3">
      <c r="A71" s="631">
        <f>SUBTOTAL(9,$K$15:K71)</f>
        <v>0</v>
      </c>
      <c r="B71" s="276" t="str">
        <f>IF('Материалы для Ф.5'!F59=1,CONCATENATE('Материалы для Ф.5'!A59),"")</f>
        <v/>
      </c>
      <c r="C71" s="1040" t="str">
        <f>IF('Материалы для Ф.5'!F59=1,CONCATENATE('Материалы для Ф.5'!B59),"")</f>
        <v/>
      </c>
      <c r="D71" s="1040" t="s">
        <v>865</v>
      </c>
      <c r="E71" s="1040" t="s">
        <v>865</v>
      </c>
      <c r="F71" s="1040"/>
      <c r="G71" s="1040"/>
      <c r="H71" s="1040" t="str">
        <f>IF('Материалы для Ф.5'!F57=1,CONCATENATE('Материалы для Ф.5'!D57," ",'Материалы для Ф.5'!C57),"")</f>
        <v/>
      </c>
      <c r="I71" s="1040">
        <f>1</f>
        <v>1</v>
      </c>
      <c r="J71" s="408"/>
      <c r="K71" s="19">
        <f t="shared" si="0"/>
        <v>0</v>
      </c>
      <c r="V71" s="49" t="str">
        <f>IF('Материалы для Ф.5'!F59=1,CONCATENATE('Материалы для Ф.5'!B59),"")</f>
        <v/>
      </c>
    </row>
    <row r="72" spans="1:22" ht="41.4" hidden="1" customHeight="1" x14ac:dyDescent="0.3">
      <c r="A72" s="631">
        <f>SUBTOTAL(9,$K$15:K72)</f>
        <v>0</v>
      </c>
      <c r="B72" s="276" t="str">
        <f>IF('Материалы для Ф.5'!F60=1,CONCATENATE('Материалы для Ф.5'!A60),"")</f>
        <v/>
      </c>
      <c r="C72" s="1040" t="str">
        <f>IF('Материалы для Ф.5'!F60=1,CONCATENATE('Материалы для Ф.5'!B60),"")</f>
        <v/>
      </c>
      <c r="D72" s="1040" t="s">
        <v>865</v>
      </c>
      <c r="E72" s="1040" t="s">
        <v>865</v>
      </c>
      <c r="F72" s="1040"/>
      <c r="G72" s="1040"/>
      <c r="H72" s="1040" t="str">
        <f>IF('Материалы для Ф.5'!F58=1,CONCATENATE('Материалы для Ф.5'!D58," ",'Материалы для Ф.5'!C58),"")</f>
        <v/>
      </c>
      <c r="I72" s="1040">
        <f>1</f>
        <v>1</v>
      </c>
      <c r="J72" s="408"/>
      <c r="K72" s="19">
        <f t="shared" si="0"/>
        <v>0</v>
      </c>
      <c r="V72" s="49" t="str">
        <f>IF('Материалы для Ф.5'!F60=1,CONCATENATE('Материалы для Ф.5'!B60),"")</f>
        <v/>
      </c>
    </row>
    <row r="73" spans="1:22" ht="41.4" hidden="1" customHeight="1" x14ac:dyDescent="0.3">
      <c r="A73" s="631">
        <f>SUBTOTAL(9,$K$15:K73)</f>
        <v>0</v>
      </c>
      <c r="B73" s="276" t="str">
        <f>IF('Материалы для Ф.5'!F61=1,CONCATENATE('Материалы для Ф.5'!A61),"")</f>
        <v/>
      </c>
      <c r="C73" s="1040" t="str">
        <f>IF('Материалы для Ф.5'!F61=1,CONCATENATE('Материалы для Ф.5'!B61),"")</f>
        <v/>
      </c>
      <c r="D73" s="1040" t="s">
        <v>865</v>
      </c>
      <c r="E73" s="1040" t="s">
        <v>865</v>
      </c>
      <c r="F73" s="1040"/>
      <c r="G73" s="1040"/>
      <c r="H73" s="1040" t="str">
        <f>IF('Материалы для Ф.5'!F59=1,CONCATENATE('Материалы для Ф.5'!D59," ",'Материалы для Ф.5'!C59),"")</f>
        <v/>
      </c>
      <c r="I73" s="1040">
        <f>1</f>
        <v>1</v>
      </c>
      <c r="J73" s="408"/>
      <c r="K73" s="19">
        <f t="shared" si="0"/>
        <v>0</v>
      </c>
      <c r="V73" s="49" t="str">
        <f>IF('Материалы для Ф.5'!F61=1,CONCATENATE('Материалы для Ф.5'!B61),"")</f>
        <v/>
      </c>
    </row>
    <row r="74" spans="1:22" ht="41.4" hidden="1" customHeight="1" x14ac:dyDescent="0.3">
      <c r="A74" s="631">
        <f>SUBTOTAL(9,$K$15:K74)</f>
        <v>0</v>
      </c>
      <c r="B74" s="276" t="str">
        <f>IF('Материалы для Ф.5'!F62=1,CONCATENATE('Материалы для Ф.5'!A62),"")</f>
        <v/>
      </c>
      <c r="C74" s="1040" t="str">
        <f>IF('Материалы для Ф.5'!F62=1,CONCATENATE('Материалы для Ф.5'!B62),"")</f>
        <v/>
      </c>
      <c r="D74" s="1040" t="s">
        <v>865</v>
      </c>
      <c r="E74" s="1040" t="s">
        <v>865</v>
      </c>
      <c r="F74" s="1040"/>
      <c r="G74" s="1040"/>
      <c r="H74" s="1040" t="str">
        <f>IF('Материалы для Ф.5'!F60=1,CONCATENATE('Материалы для Ф.5'!D60," ",'Материалы для Ф.5'!C60),"")</f>
        <v/>
      </c>
      <c r="I74" s="1040">
        <f>1</f>
        <v>1</v>
      </c>
      <c r="J74" s="408"/>
      <c r="K74" s="19">
        <f t="shared" si="0"/>
        <v>0</v>
      </c>
      <c r="V74" s="49" t="str">
        <f>IF('Материалы для Ф.5'!F62=1,CONCATENATE('Материалы для Ф.5'!B62),"")</f>
        <v/>
      </c>
    </row>
    <row r="75" spans="1:22" ht="41.4" hidden="1" customHeight="1" x14ac:dyDescent="0.3">
      <c r="A75" s="631">
        <f>SUBTOTAL(9,$K$15:K75)</f>
        <v>0</v>
      </c>
      <c r="B75" s="276" t="str">
        <f>IF('Материалы для Ф.5'!F63=1,CONCATENATE('Материалы для Ф.5'!A63),"")</f>
        <v/>
      </c>
      <c r="C75" s="1040" t="str">
        <f>IF('Материалы для Ф.5'!F63=1,CONCATENATE('Материалы для Ф.5'!B63),"")</f>
        <v/>
      </c>
      <c r="D75" s="1040" t="s">
        <v>865</v>
      </c>
      <c r="E75" s="1040" t="s">
        <v>865</v>
      </c>
      <c r="F75" s="1040"/>
      <c r="G75" s="1040"/>
      <c r="H75" s="1040" t="str">
        <f>IF('Материалы для Ф.5'!F61=1,CONCATENATE('Материалы для Ф.5'!D61," ",'Материалы для Ф.5'!C61),"")</f>
        <v/>
      </c>
      <c r="I75" s="1040">
        <f>1</f>
        <v>1</v>
      </c>
      <c r="J75" s="408"/>
      <c r="K75" s="19">
        <f t="shared" si="0"/>
        <v>0</v>
      </c>
      <c r="V75" s="49" t="str">
        <f>IF('Материалы для Ф.5'!F63=1,CONCATENATE('Материалы для Ф.5'!B63),"")</f>
        <v/>
      </c>
    </row>
    <row r="76" spans="1:22" ht="41.4" hidden="1" customHeight="1" x14ac:dyDescent="0.3">
      <c r="A76" s="631">
        <f>SUBTOTAL(9,$K$15:K76)</f>
        <v>0</v>
      </c>
      <c r="B76" s="276" t="str">
        <f>IF('Материалы для Ф.5'!F64=1,CONCATENATE('Материалы для Ф.5'!A64),"")</f>
        <v/>
      </c>
      <c r="C76" s="1040" t="str">
        <f>IF('Материалы для Ф.5'!F64=1,CONCATENATE('Материалы для Ф.5'!B64),"")</f>
        <v/>
      </c>
      <c r="D76" s="1040" t="s">
        <v>865</v>
      </c>
      <c r="E76" s="1040" t="s">
        <v>865</v>
      </c>
      <c r="F76" s="1040"/>
      <c r="G76" s="1040"/>
      <c r="H76" s="1040" t="str">
        <f>IF('Материалы для Ф.5'!F62=1,CONCATENATE('Материалы для Ф.5'!D62," ",'Материалы для Ф.5'!C62),"")</f>
        <v/>
      </c>
      <c r="I76" s="1040">
        <f>1</f>
        <v>1</v>
      </c>
      <c r="J76" s="408"/>
      <c r="K76" s="19">
        <f t="shared" si="0"/>
        <v>0</v>
      </c>
      <c r="V76" s="49" t="str">
        <f>IF('Материалы для Ф.5'!F64=1,CONCATENATE('Материалы для Ф.5'!B64),"")</f>
        <v/>
      </c>
    </row>
    <row r="77" spans="1:22" ht="41.4" hidden="1" customHeight="1" x14ac:dyDescent="0.3">
      <c r="A77" s="631">
        <f>SUBTOTAL(9,$K$15:K77)</f>
        <v>0</v>
      </c>
      <c r="B77" s="276" t="str">
        <f>IF('Материалы для Ф.5'!F65=1,CONCATENATE('Материалы для Ф.5'!A65),"")</f>
        <v/>
      </c>
      <c r="C77" s="1040" t="str">
        <f>IF('Материалы для Ф.5'!F65=1,CONCATENATE('Материалы для Ф.5'!B65),"")</f>
        <v/>
      </c>
      <c r="D77" s="1040" t="s">
        <v>865</v>
      </c>
      <c r="E77" s="1040" t="s">
        <v>865</v>
      </c>
      <c r="F77" s="1040"/>
      <c r="G77" s="1040"/>
      <c r="H77" s="1040" t="str">
        <f>IF('Материалы для Ф.5'!F63=1,CONCATENATE('Материалы для Ф.5'!D63," ",'Материалы для Ф.5'!C63),"")</f>
        <v/>
      </c>
      <c r="I77" s="1040">
        <f>1</f>
        <v>1</v>
      </c>
      <c r="J77" s="408"/>
      <c r="K77" s="19">
        <f t="shared" si="0"/>
        <v>0</v>
      </c>
      <c r="V77" s="49" t="str">
        <f>IF('Материалы для Ф.5'!F65=1,CONCATENATE('Материалы для Ф.5'!B65),"")</f>
        <v/>
      </c>
    </row>
    <row r="78" spans="1:22" ht="41.4" hidden="1" customHeight="1" x14ac:dyDescent="0.3">
      <c r="A78" s="631">
        <f>SUBTOTAL(9,$K$15:K78)</f>
        <v>0</v>
      </c>
      <c r="B78" s="276" t="str">
        <f>IF('Материалы для Ф.5'!F66=1,CONCATENATE('Материалы для Ф.5'!A66),"")</f>
        <v/>
      </c>
      <c r="C78" s="1040" t="str">
        <f>IF('Материалы для Ф.5'!F66=1,CONCATENATE('Материалы для Ф.5'!B66),"")</f>
        <v/>
      </c>
      <c r="D78" s="1040" t="s">
        <v>865</v>
      </c>
      <c r="E78" s="1040" t="s">
        <v>865</v>
      </c>
      <c r="F78" s="1040"/>
      <c r="G78" s="1040"/>
      <c r="H78" s="1040" t="str">
        <f>IF('Материалы для Ф.5'!F64=1,CONCATENATE('Материалы для Ф.5'!D64," ",'Материалы для Ф.5'!C64),"")</f>
        <v/>
      </c>
      <c r="I78" s="1040">
        <f>1</f>
        <v>1</v>
      </c>
      <c r="J78" s="408"/>
      <c r="K78" s="19">
        <f t="shared" si="0"/>
        <v>0</v>
      </c>
      <c r="V78" s="49" t="str">
        <f>IF('Материалы для Ф.5'!F66=1,CONCATENATE('Материалы для Ф.5'!B66),"")</f>
        <v/>
      </c>
    </row>
    <row r="79" spans="1:22" ht="41.4" hidden="1" customHeight="1" x14ac:dyDescent="0.3">
      <c r="A79" s="631">
        <f>SUBTOTAL(9,$K$15:K79)</f>
        <v>0</v>
      </c>
      <c r="B79" s="276" t="str">
        <f>IF('Материалы для Ф.5'!F67=1,CONCATENATE('Материалы для Ф.5'!A67),"")</f>
        <v/>
      </c>
      <c r="C79" s="1040" t="str">
        <f>IF('Материалы для Ф.5'!F67=1,CONCATENATE('Материалы для Ф.5'!B67),"")</f>
        <v/>
      </c>
      <c r="D79" s="1040" t="s">
        <v>865</v>
      </c>
      <c r="E79" s="1040" t="s">
        <v>865</v>
      </c>
      <c r="F79" s="1040"/>
      <c r="G79" s="1040"/>
      <c r="H79" s="1040" t="str">
        <f>IF('Материалы для Ф.5'!F65=1,CONCATENATE('Материалы для Ф.5'!D65," ",'Материалы для Ф.5'!C65),"")</f>
        <v/>
      </c>
      <c r="I79" s="1040">
        <f>1</f>
        <v>1</v>
      </c>
      <c r="J79" s="408"/>
      <c r="K79" s="19">
        <f t="shared" si="0"/>
        <v>0</v>
      </c>
      <c r="V79" s="49" t="str">
        <f>IF('Материалы для Ф.5'!F67=1,CONCATENATE('Материалы для Ф.5'!B67),"")</f>
        <v/>
      </c>
    </row>
    <row r="80" spans="1:22" ht="41.4" hidden="1" customHeight="1" x14ac:dyDescent="0.3">
      <c r="A80" s="631">
        <f>SUBTOTAL(9,$K$15:K80)</f>
        <v>0</v>
      </c>
      <c r="B80" s="276" t="str">
        <f>IF('Материалы для Ф.5'!F68=1,CONCATENATE('Материалы для Ф.5'!A68),"")</f>
        <v/>
      </c>
      <c r="C80" s="1040" t="str">
        <f>IF('Материалы для Ф.5'!F68=1,CONCATENATE('Материалы для Ф.5'!B68),"")</f>
        <v/>
      </c>
      <c r="D80" s="1040" t="s">
        <v>865</v>
      </c>
      <c r="E80" s="1040" t="s">
        <v>865</v>
      </c>
      <c r="F80" s="1040"/>
      <c r="G80" s="1040"/>
      <c r="H80" s="1040" t="str">
        <f>IF('Материалы для Ф.5'!F66=1,CONCATENATE('Материалы для Ф.5'!D66," ",'Материалы для Ф.5'!C66),"")</f>
        <v/>
      </c>
      <c r="I80" s="1040">
        <f>1</f>
        <v>1</v>
      </c>
      <c r="J80" s="408"/>
      <c r="K80" s="19">
        <f t="shared" ref="K80:K98" si="1">IF(B80="",0,1)</f>
        <v>0</v>
      </c>
      <c r="V80" s="49" t="str">
        <f>IF('Материалы для Ф.5'!F68=1,CONCATENATE('Материалы для Ф.5'!B68),"")</f>
        <v/>
      </c>
    </row>
    <row r="81" spans="1:22" ht="41.4" hidden="1" customHeight="1" x14ac:dyDescent="0.3">
      <c r="A81" s="631">
        <f>SUBTOTAL(9,$K$15:K81)</f>
        <v>0</v>
      </c>
      <c r="B81" s="276" t="str">
        <f>IF('Материалы для Ф.5'!F69=1,CONCATENATE('Материалы для Ф.5'!A69),"")</f>
        <v/>
      </c>
      <c r="C81" s="1040" t="str">
        <f>IF('Материалы для Ф.5'!F69=1,CONCATENATE('Материалы для Ф.5'!B69),"")</f>
        <v/>
      </c>
      <c r="D81" s="1040" t="s">
        <v>865</v>
      </c>
      <c r="E81" s="1040" t="s">
        <v>865</v>
      </c>
      <c r="F81" s="1040"/>
      <c r="G81" s="1040"/>
      <c r="H81" s="1040" t="str">
        <f>IF('Материалы для Ф.5'!F67=1,CONCATENATE('Материалы для Ф.5'!D67," ",'Материалы для Ф.5'!C67),"")</f>
        <v/>
      </c>
      <c r="I81" s="1040">
        <f>1</f>
        <v>1</v>
      </c>
      <c r="J81" s="408"/>
      <c r="K81" s="19">
        <f t="shared" si="1"/>
        <v>0</v>
      </c>
      <c r="V81" s="49" t="str">
        <f>IF('Материалы для Ф.5'!F69=1,CONCATENATE('Материалы для Ф.5'!B69),"")</f>
        <v/>
      </c>
    </row>
    <row r="82" spans="1:22" ht="41.4" hidden="1" customHeight="1" x14ac:dyDescent="0.3">
      <c r="A82" s="631">
        <f>SUBTOTAL(9,$K$15:K82)</f>
        <v>0</v>
      </c>
      <c r="B82" s="276" t="str">
        <f>IF('Материалы для Ф.5'!F70=1,CONCATENATE('Материалы для Ф.5'!A70),"")</f>
        <v/>
      </c>
      <c r="C82" s="1040" t="str">
        <f>IF('Материалы для Ф.5'!F70=1,CONCATENATE('Материалы для Ф.5'!B70),"")</f>
        <v/>
      </c>
      <c r="D82" s="1040" t="s">
        <v>865</v>
      </c>
      <c r="E82" s="1040" t="s">
        <v>865</v>
      </c>
      <c r="F82" s="1040"/>
      <c r="G82" s="1040"/>
      <c r="H82" s="1040" t="str">
        <f>IF('Материалы для Ф.5'!F68=1,CONCATENATE('Материалы для Ф.5'!D68," ",'Материалы для Ф.5'!C68),"")</f>
        <v/>
      </c>
      <c r="I82" s="1040">
        <f>1</f>
        <v>1</v>
      </c>
      <c r="J82" s="408"/>
      <c r="K82" s="19">
        <f t="shared" si="1"/>
        <v>0</v>
      </c>
      <c r="V82" s="49" t="str">
        <f>IF('Материалы для Ф.5'!F70=1,CONCATENATE('Материалы для Ф.5'!B70),"")</f>
        <v/>
      </c>
    </row>
    <row r="83" spans="1:22" ht="41.4" hidden="1" customHeight="1" x14ac:dyDescent="0.3">
      <c r="A83" s="631">
        <f>SUBTOTAL(9,$K$15:K83)</f>
        <v>0</v>
      </c>
      <c r="B83" s="276" t="str">
        <f>IF('Материалы для Ф.5'!F71=1,CONCATENATE('Материалы для Ф.5'!A71),"")</f>
        <v/>
      </c>
      <c r="C83" s="1040" t="str">
        <f>IF('Материалы для Ф.5'!F71=1,CONCATENATE('Материалы для Ф.5'!B71),"")</f>
        <v/>
      </c>
      <c r="D83" s="1040" t="s">
        <v>865</v>
      </c>
      <c r="E83" s="1040" t="s">
        <v>865</v>
      </c>
      <c r="F83" s="1040"/>
      <c r="G83" s="1040"/>
      <c r="H83" s="1040" t="str">
        <f>IF('Материалы для Ф.5'!F69=1,CONCATENATE('Материалы для Ф.5'!D69," ",'Материалы для Ф.5'!C69),"")</f>
        <v/>
      </c>
      <c r="I83" s="1040">
        <f>1</f>
        <v>1</v>
      </c>
      <c r="J83" s="408"/>
      <c r="K83" s="19">
        <f t="shared" si="1"/>
        <v>0</v>
      </c>
      <c r="V83" s="49" t="str">
        <f>IF('Материалы для Ф.5'!F71=1,CONCATENATE('Материалы для Ф.5'!B71),"")</f>
        <v/>
      </c>
    </row>
    <row r="84" spans="1:22" ht="41.4" hidden="1" customHeight="1" x14ac:dyDescent="0.3">
      <c r="A84" s="631">
        <f>SUBTOTAL(9,$K$15:K84)</f>
        <v>0</v>
      </c>
      <c r="B84" s="276" t="str">
        <f>IF('Материалы для Ф.5'!F72=1,CONCATENATE('Материалы для Ф.5'!A72),"")</f>
        <v/>
      </c>
      <c r="C84" s="1040" t="str">
        <f>IF('Материалы для Ф.5'!F72=1,CONCATENATE('Материалы для Ф.5'!B72),"")</f>
        <v/>
      </c>
      <c r="D84" s="1040" t="s">
        <v>865</v>
      </c>
      <c r="E84" s="1040" t="s">
        <v>865</v>
      </c>
      <c r="F84" s="1040"/>
      <c r="G84" s="1040"/>
      <c r="H84" s="1040" t="str">
        <f>IF('Материалы для Ф.5'!F70=1,CONCATENATE('Материалы для Ф.5'!D70," ",'Материалы для Ф.5'!C70),"")</f>
        <v/>
      </c>
      <c r="I84" s="1040">
        <f>1</f>
        <v>1</v>
      </c>
      <c r="J84" s="408"/>
      <c r="K84" s="19">
        <f t="shared" si="1"/>
        <v>0</v>
      </c>
      <c r="V84" s="49" t="str">
        <f>IF('Материалы для Ф.5'!F72=1,CONCATENATE('Материалы для Ф.5'!B72),"")</f>
        <v/>
      </c>
    </row>
    <row r="85" spans="1:22" ht="41.4" hidden="1" customHeight="1" x14ac:dyDescent="0.3">
      <c r="A85" s="631">
        <f>SUBTOTAL(9,$K$15:K85)</f>
        <v>0</v>
      </c>
      <c r="B85" s="276" t="str">
        <f>IF('Материалы для Ф.5'!F73=1,CONCATENATE('Материалы для Ф.5'!A73),"")</f>
        <v/>
      </c>
      <c r="C85" s="1040" t="str">
        <f>IF('Материалы для Ф.5'!F73=1,CONCATENATE('Материалы для Ф.5'!B73),"")</f>
        <v/>
      </c>
      <c r="D85" s="1040" t="s">
        <v>865</v>
      </c>
      <c r="E85" s="1040" t="s">
        <v>865</v>
      </c>
      <c r="F85" s="1040"/>
      <c r="G85" s="1040"/>
      <c r="H85" s="1040" t="str">
        <f>IF('Материалы для Ф.5'!F71=1,CONCATENATE('Материалы для Ф.5'!D71," ",'Материалы для Ф.5'!C71),"")</f>
        <v/>
      </c>
      <c r="I85" s="1040">
        <f>1</f>
        <v>1</v>
      </c>
      <c r="J85" s="408"/>
      <c r="K85" s="19">
        <f t="shared" si="1"/>
        <v>0</v>
      </c>
      <c r="V85" s="49" t="str">
        <f>IF('Материалы для Ф.5'!F73=1,CONCATENATE('Материалы для Ф.5'!B73),"")</f>
        <v/>
      </c>
    </row>
    <row r="86" spans="1:22" ht="41.4" hidden="1" customHeight="1" x14ac:dyDescent="0.3">
      <c r="A86" s="631">
        <f>SUBTOTAL(9,$K$15:K86)</f>
        <v>0</v>
      </c>
      <c r="B86" s="276" t="str">
        <f>IF('Материалы для Ф.5'!F74=1,CONCATENATE('Материалы для Ф.5'!A74),"")</f>
        <v/>
      </c>
      <c r="C86" s="1040" t="str">
        <f>IF('Материалы для Ф.5'!F74=1,CONCATENATE('Материалы для Ф.5'!B74),"")</f>
        <v/>
      </c>
      <c r="D86" s="1040" t="s">
        <v>865</v>
      </c>
      <c r="E86" s="1040" t="s">
        <v>865</v>
      </c>
      <c r="F86" s="1040"/>
      <c r="G86" s="1040"/>
      <c r="H86" s="1040" t="str">
        <f>IF('Материалы для Ф.5'!F72=1,CONCATENATE('Материалы для Ф.5'!D72," ",'Материалы для Ф.5'!C72),"")</f>
        <v/>
      </c>
      <c r="I86" s="1040">
        <f>1</f>
        <v>1</v>
      </c>
      <c r="J86" s="408"/>
      <c r="K86" s="19">
        <f t="shared" si="1"/>
        <v>0</v>
      </c>
      <c r="V86" s="49" t="str">
        <f>IF('Материалы для Ф.5'!F74=1,CONCATENATE('Материалы для Ф.5'!B74),"")</f>
        <v/>
      </c>
    </row>
    <row r="87" spans="1:22" ht="41.4" hidden="1" customHeight="1" x14ac:dyDescent="0.3">
      <c r="A87" s="631">
        <f>SUBTOTAL(9,$K$15:K87)</f>
        <v>0</v>
      </c>
      <c r="B87" s="276" t="str">
        <f>IF('Материалы для Ф.5'!F75=1,CONCATENATE('Материалы для Ф.5'!A75),"")</f>
        <v/>
      </c>
      <c r="C87" s="1040" t="str">
        <f>IF('Материалы для Ф.5'!F75=1,CONCATENATE('Материалы для Ф.5'!B75),"")</f>
        <v/>
      </c>
      <c r="D87" s="1040" t="s">
        <v>865</v>
      </c>
      <c r="E87" s="1040" t="s">
        <v>865</v>
      </c>
      <c r="F87" s="1040"/>
      <c r="G87" s="1040"/>
      <c r="H87" s="1040" t="str">
        <f>IF('Материалы для Ф.5'!F73=1,CONCATENATE('Материалы для Ф.5'!D73," ",'Материалы для Ф.5'!C73),"")</f>
        <v/>
      </c>
      <c r="I87" s="1040">
        <f>1</f>
        <v>1</v>
      </c>
      <c r="J87" s="408"/>
      <c r="K87" s="19">
        <f t="shared" si="1"/>
        <v>0</v>
      </c>
      <c r="V87" s="49" t="str">
        <f>IF('Материалы для Ф.5'!F75=1,CONCATENATE('Материалы для Ф.5'!B75),"")</f>
        <v/>
      </c>
    </row>
    <row r="88" spans="1:22" ht="41.4" hidden="1" customHeight="1" x14ac:dyDescent="0.3">
      <c r="A88" s="631">
        <f>SUBTOTAL(9,$K$15:K88)</f>
        <v>0</v>
      </c>
      <c r="B88" s="276" t="str">
        <f>IF('Материалы для Ф.5'!F76=1,CONCATENATE('Материалы для Ф.5'!A76),"")</f>
        <v/>
      </c>
      <c r="C88" s="1040" t="str">
        <f>IF('Материалы для Ф.5'!F76=1,CONCATENATE('Материалы для Ф.5'!B76),"")</f>
        <v/>
      </c>
      <c r="D88" s="1040" t="s">
        <v>865</v>
      </c>
      <c r="E88" s="1040" t="s">
        <v>865</v>
      </c>
      <c r="F88" s="1040"/>
      <c r="G88" s="1040"/>
      <c r="H88" s="1040" t="str">
        <f>IF('Материалы для Ф.5'!F74=1,CONCATENATE('Материалы для Ф.5'!D74," ",'Материалы для Ф.5'!C74),"")</f>
        <v/>
      </c>
      <c r="I88" s="1040">
        <f>1</f>
        <v>1</v>
      </c>
      <c r="J88" s="408"/>
      <c r="K88" s="19">
        <f t="shared" si="1"/>
        <v>0</v>
      </c>
      <c r="V88" s="49" t="str">
        <f>IF('Материалы для Ф.5'!F76=1,CONCATENATE('Материалы для Ф.5'!B76),"")</f>
        <v/>
      </c>
    </row>
    <row r="89" spans="1:22" ht="41.4" hidden="1" customHeight="1" x14ac:dyDescent="0.3">
      <c r="A89" s="631">
        <f>SUBTOTAL(9,$K$15:K89)</f>
        <v>0</v>
      </c>
      <c r="B89" s="276" t="str">
        <f>IF('Материалы для Ф.5'!F77=1,CONCATENATE('Материалы для Ф.5'!A77),"")</f>
        <v/>
      </c>
      <c r="C89" s="1040" t="str">
        <f>IF('Материалы для Ф.5'!F77=1,CONCATENATE('Материалы для Ф.5'!B77),"")</f>
        <v/>
      </c>
      <c r="D89" s="1040" t="s">
        <v>865</v>
      </c>
      <c r="E89" s="1040" t="s">
        <v>865</v>
      </c>
      <c r="F89" s="1040"/>
      <c r="G89" s="1040"/>
      <c r="H89" s="1040" t="str">
        <f>IF('Материалы для Ф.5'!F75=1,CONCATENATE('Материалы для Ф.5'!D75," ",'Материалы для Ф.5'!C75),"")</f>
        <v/>
      </c>
      <c r="I89" s="1040">
        <f>1</f>
        <v>1</v>
      </c>
      <c r="J89" s="408"/>
      <c r="K89" s="19">
        <f t="shared" si="1"/>
        <v>0</v>
      </c>
      <c r="V89" s="49" t="str">
        <f>IF('Материалы для Ф.5'!F77=1,CONCATENATE('Материалы для Ф.5'!B77),"")</f>
        <v/>
      </c>
    </row>
    <row r="90" spans="1:22" ht="41.4" hidden="1" customHeight="1" x14ac:dyDescent="0.3">
      <c r="A90" s="631">
        <f>SUBTOTAL(9,$K$15:K90)</f>
        <v>0</v>
      </c>
      <c r="B90" s="276" t="str">
        <f>IF('Материалы для Ф.5'!F78=1,CONCATENATE('Материалы для Ф.5'!A78),"")</f>
        <v/>
      </c>
      <c r="C90" s="1040" t="str">
        <f>IF('Материалы для Ф.5'!F78=1,CONCATENATE('Материалы для Ф.5'!B78),"")</f>
        <v/>
      </c>
      <c r="D90" s="1040" t="s">
        <v>865</v>
      </c>
      <c r="E90" s="1040" t="s">
        <v>865</v>
      </c>
      <c r="F90" s="1040"/>
      <c r="G90" s="1040"/>
      <c r="H90" s="1040" t="str">
        <f>IF('Материалы для Ф.5'!F76=1,CONCATENATE('Материалы для Ф.5'!D76," ",'Материалы для Ф.5'!C76),"")</f>
        <v/>
      </c>
      <c r="I90" s="1040">
        <f>1</f>
        <v>1</v>
      </c>
      <c r="J90" s="408"/>
      <c r="K90" s="19">
        <f t="shared" si="1"/>
        <v>0</v>
      </c>
      <c r="V90" s="49" t="str">
        <f>IF('Материалы для Ф.5'!F78=1,CONCATENATE('Материалы для Ф.5'!B78),"")</f>
        <v/>
      </c>
    </row>
    <row r="91" spans="1:22" ht="41.4" hidden="1" customHeight="1" x14ac:dyDescent="0.3">
      <c r="A91" s="631">
        <f>SUBTOTAL(9,$K$15:K91)</f>
        <v>0</v>
      </c>
      <c r="B91" s="276" t="str">
        <f>IF('Материалы для Ф.5'!F79=1,CONCATENATE('Материалы для Ф.5'!A79),"")</f>
        <v/>
      </c>
      <c r="C91" s="1040" t="str">
        <f>IF('Материалы для Ф.5'!F79=1,CONCATENATE('Материалы для Ф.5'!B79),"")</f>
        <v/>
      </c>
      <c r="D91" s="1040" t="s">
        <v>865</v>
      </c>
      <c r="E91" s="1040" t="s">
        <v>865</v>
      </c>
      <c r="F91" s="1040"/>
      <c r="G91" s="1040"/>
      <c r="H91" s="1040" t="str">
        <f>IF('Материалы для Ф.5'!F77=1,CONCATENATE('Материалы для Ф.5'!D77," ",'Материалы для Ф.5'!C77),"")</f>
        <v/>
      </c>
      <c r="I91" s="1040">
        <f>1</f>
        <v>1</v>
      </c>
      <c r="J91" s="408"/>
      <c r="K91" s="19">
        <f t="shared" si="1"/>
        <v>0</v>
      </c>
      <c r="V91" s="49" t="str">
        <f>IF('Материалы для Ф.5'!F79=1,CONCATENATE('Материалы для Ф.5'!B79),"")</f>
        <v/>
      </c>
    </row>
    <row r="92" spans="1:22" ht="41.4" hidden="1" customHeight="1" x14ac:dyDescent="0.3">
      <c r="A92" s="631">
        <f>SUBTOTAL(9,$K$15:K92)</f>
        <v>0</v>
      </c>
      <c r="B92" s="276" t="str">
        <f>IF('Материалы для Ф.5'!F80=1,CONCATENATE('Материалы для Ф.5'!A80),"")</f>
        <v/>
      </c>
      <c r="C92" s="1040" t="str">
        <f>IF('Материалы для Ф.5'!F80=1,CONCATENATE('Материалы для Ф.5'!B80),"")</f>
        <v/>
      </c>
      <c r="D92" s="1040" t="s">
        <v>865</v>
      </c>
      <c r="E92" s="1040" t="s">
        <v>865</v>
      </c>
      <c r="F92" s="1040"/>
      <c r="G92" s="1040"/>
      <c r="H92" s="1040" t="str">
        <f>IF('Материалы для Ф.5'!F78=1,CONCATENATE('Материалы для Ф.5'!D78," ",'Материалы для Ф.5'!C78),"")</f>
        <v/>
      </c>
      <c r="I92" s="1040">
        <f>1</f>
        <v>1</v>
      </c>
      <c r="J92" s="408"/>
      <c r="K92" s="19">
        <f t="shared" si="1"/>
        <v>0</v>
      </c>
      <c r="V92" s="49" t="str">
        <f>IF('Материалы для Ф.5'!F80=1,CONCATENATE('Материалы для Ф.5'!B80),"")</f>
        <v/>
      </c>
    </row>
    <row r="93" spans="1:22" ht="41.4" hidden="1" customHeight="1" x14ac:dyDescent="0.3">
      <c r="A93" s="631">
        <f>SUBTOTAL(9,$K$15:K93)</f>
        <v>0</v>
      </c>
      <c r="B93" s="276" t="str">
        <f>IF('Материалы для Ф.5'!F81=1,CONCATENATE('Материалы для Ф.5'!A81),"")</f>
        <v/>
      </c>
      <c r="C93" s="1040" t="str">
        <f>IF('Материалы для Ф.5'!F81=1,CONCATENATE('Материалы для Ф.5'!B81),"")</f>
        <v/>
      </c>
      <c r="D93" s="1040" t="s">
        <v>865</v>
      </c>
      <c r="E93" s="1040" t="s">
        <v>865</v>
      </c>
      <c r="F93" s="1040"/>
      <c r="G93" s="1040"/>
      <c r="H93" s="1040" t="str">
        <f>IF('Материалы для Ф.5'!F79=1,CONCATENATE('Материалы для Ф.5'!D79," ",'Материалы для Ф.5'!C79),"")</f>
        <v/>
      </c>
      <c r="I93" s="1040">
        <f>1</f>
        <v>1</v>
      </c>
      <c r="J93" s="408"/>
      <c r="K93" s="19">
        <f t="shared" si="1"/>
        <v>0</v>
      </c>
      <c r="V93" s="49" t="str">
        <f>IF('Материалы для Ф.5'!F81=1,CONCATENATE('Материалы для Ф.5'!B81),"")</f>
        <v/>
      </c>
    </row>
    <row r="94" spans="1:22" ht="41.4" hidden="1" customHeight="1" x14ac:dyDescent="0.3">
      <c r="A94" s="631">
        <f>SUBTOTAL(9,$K$15:K94)</f>
        <v>0</v>
      </c>
      <c r="B94" s="276" t="str">
        <f>IF('Материалы для Ф.5'!F82=1,CONCATENATE('Материалы для Ф.5'!A82),"")</f>
        <v/>
      </c>
      <c r="C94" s="1040" t="str">
        <f>IF('Материалы для Ф.5'!F82=1,CONCATENATE('Материалы для Ф.5'!B82),"")</f>
        <v/>
      </c>
      <c r="D94" s="1040" t="s">
        <v>865</v>
      </c>
      <c r="E94" s="1040" t="s">
        <v>865</v>
      </c>
      <c r="F94" s="1040"/>
      <c r="G94" s="1040"/>
      <c r="H94" s="1040" t="str">
        <f>IF('Материалы для Ф.5'!F80=1,CONCATENATE('Материалы для Ф.5'!D80," ",'Материалы для Ф.5'!C80),"")</f>
        <v/>
      </c>
      <c r="I94" s="1040">
        <f>1</f>
        <v>1</v>
      </c>
      <c r="J94" s="408"/>
      <c r="K94" s="19">
        <f t="shared" si="1"/>
        <v>0</v>
      </c>
      <c r="V94" s="49" t="str">
        <f>IF('Материалы для Ф.5'!F82=1,CONCATENATE('Материалы для Ф.5'!B82),"")</f>
        <v/>
      </c>
    </row>
    <row r="95" spans="1:22" ht="41.4" hidden="1" customHeight="1" x14ac:dyDescent="0.3">
      <c r="A95" s="631">
        <f>SUBTOTAL(9,$K$15:K95)</f>
        <v>0</v>
      </c>
      <c r="B95" s="276" t="str">
        <f>IF('Материалы для Ф.5'!F83=1,CONCATENATE('Материалы для Ф.5'!A83),"")</f>
        <v/>
      </c>
      <c r="C95" s="1040" t="str">
        <f>IF('Материалы для Ф.5'!F83=1,CONCATENATE('Материалы для Ф.5'!B83),"")</f>
        <v/>
      </c>
      <c r="D95" s="1040" t="s">
        <v>865</v>
      </c>
      <c r="E95" s="1040" t="s">
        <v>865</v>
      </c>
      <c r="F95" s="1040"/>
      <c r="G95" s="1040"/>
      <c r="H95" s="1040" t="str">
        <f>IF('Материалы для Ф.5'!F81=1,CONCATENATE('Материалы для Ф.5'!D81," ",'Материалы для Ф.5'!C81),"")</f>
        <v/>
      </c>
      <c r="I95" s="1040">
        <f>1</f>
        <v>1</v>
      </c>
      <c r="J95" s="408"/>
      <c r="K95" s="19">
        <f t="shared" si="1"/>
        <v>0</v>
      </c>
      <c r="V95" s="49" t="str">
        <f>IF('Материалы для Ф.5'!F83=1,CONCATENATE('Материалы для Ф.5'!B83),"")</f>
        <v/>
      </c>
    </row>
    <row r="96" spans="1:22" ht="41.4" hidden="1" customHeight="1" x14ac:dyDescent="0.3">
      <c r="A96" s="631">
        <f>SUBTOTAL(9,$K$15:K96)</f>
        <v>0</v>
      </c>
      <c r="B96" s="276" t="str">
        <f>IF('Материалы для Ф.5'!F84=1,CONCATENATE('Материалы для Ф.5'!A84),"")</f>
        <v/>
      </c>
      <c r="C96" s="1040" t="str">
        <f>IF('Материалы для Ф.5'!F84=1,CONCATENATE('Материалы для Ф.5'!B84),"")</f>
        <v/>
      </c>
      <c r="D96" s="1040" t="s">
        <v>865</v>
      </c>
      <c r="E96" s="1040" t="s">
        <v>865</v>
      </c>
      <c r="F96" s="1040"/>
      <c r="G96" s="1040"/>
      <c r="H96" s="1040" t="str">
        <f>IF('Материалы для Ф.5'!F82=1,CONCATENATE('Материалы для Ф.5'!D82," ",'Материалы для Ф.5'!C82),"")</f>
        <v/>
      </c>
      <c r="I96" s="1040">
        <f>1</f>
        <v>1</v>
      </c>
      <c r="J96" s="408"/>
      <c r="K96" s="19">
        <f t="shared" si="1"/>
        <v>0</v>
      </c>
      <c r="V96" s="49" t="str">
        <f>IF('Материалы для Ф.5'!F84=1,CONCATENATE('Материалы для Ф.5'!B84),"")</f>
        <v/>
      </c>
    </row>
    <row r="97" spans="1:22" ht="41.4" hidden="1" customHeight="1" x14ac:dyDescent="0.3">
      <c r="A97" s="631">
        <f>SUBTOTAL(9,$K$15:K97)</f>
        <v>0</v>
      </c>
      <c r="B97" s="276" t="str">
        <f>IF('Материалы для Ф.5'!F85=1,CONCATENATE('Материалы для Ф.5'!A85),"")</f>
        <v/>
      </c>
      <c r="C97" s="1040" t="str">
        <f>IF('Материалы для Ф.5'!F85=1,CONCATENATE('Материалы для Ф.5'!B85),"")</f>
        <v/>
      </c>
      <c r="D97" s="1040" t="s">
        <v>865</v>
      </c>
      <c r="E97" s="1040" t="s">
        <v>865</v>
      </c>
      <c r="F97" s="1040"/>
      <c r="G97" s="1040"/>
      <c r="H97" s="1040" t="str">
        <f>IF('Материалы для Ф.5'!F83=1,CONCATENATE('Материалы для Ф.5'!D83," ",'Материалы для Ф.5'!C83),"")</f>
        <v/>
      </c>
      <c r="I97" s="1040">
        <f>1</f>
        <v>1</v>
      </c>
      <c r="J97" s="408"/>
      <c r="K97" s="19">
        <f t="shared" si="1"/>
        <v>0</v>
      </c>
      <c r="V97" s="49" t="str">
        <f>IF('Материалы для Ф.5'!F85=1,CONCATENATE('Материалы для Ф.5'!B85),"")</f>
        <v/>
      </c>
    </row>
    <row r="98" spans="1:22" ht="41.4" hidden="1" customHeight="1" x14ac:dyDescent="0.3">
      <c r="A98" s="631">
        <f>SUBTOTAL(9,$K$15:K98)</f>
        <v>0</v>
      </c>
      <c r="B98" s="276" t="str">
        <f>IF('Материалы для Ф.5'!F86=1,CONCATENATE('Материалы для Ф.5'!A86),"")</f>
        <v/>
      </c>
      <c r="C98" s="1040" t="str">
        <f>IF('Материалы для Ф.5'!F86=1,CONCATENATE('Материалы для Ф.5'!B86),"")</f>
        <v/>
      </c>
      <c r="D98" s="1040" t="s">
        <v>865</v>
      </c>
      <c r="E98" s="1040" t="s">
        <v>865</v>
      </c>
      <c r="F98" s="1040"/>
      <c r="G98" s="1040"/>
      <c r="H98" s="1040" t="str">
        <f>IF('Материалы для Ф.5'!F84=1,CONCATENATE('Материалы для Ф.5'!D84," ",'Материалы для Ф.5'!C84),"")</f>
        <v/>
      </c>
      <c r="I98" s="1040">
        <f>1</f>
        <v>1</v>
      </c>
      <c r="J98" s="408"/>
      <c r="K98" s="19">
        <f t="shared" si="1"/>
        <v>0</v>
      </c>
      <c r="V98" s="49" t="str">
        <f>IF('Материалы для Ф.5'!F86=1,CONCATENATE('Материалы для Ф.5'!B86),"")</f>
        <v/>
      </c>
    </row>
    <row r="99" spans="1:22" ht="22.8" hidden="1" customHeight="1" x14ac:dyDescent="0.3">
      <c r="A99" s="631">
        <f>SUBTOTAL(9,$K$15:K99)</f>
        <v>0</v>
      </c>
      <c r="B99" s="276" t="str">
        <f>IF('Материалы для Ф.5'!F87=1,CONCATENATE('Материалы для Ф.5'!A87),"")</f>
        <v/>
      </c>
      <c r="C99" s="1040" t="str">
        <f>IF('Материалы для Ф.5'!F87=1,CONCATENATE('Материалы для Ф.5'!B87),"")</f>
        <v/>
      </c>
      <c r="D99" s="1040" t="s">
        <v>865</v>
      </c>
      <c r="E99" s="1040" t="s">
        <v>865</v>
      </c>
      <c r="F99" s="1040"/>
      <c r="G99" s="1040"/>
      <c r="H99" s="1040" t="str">
        <f>IF('Материалы для Ф.5'!F85=1,CONCATENATE('Материалы для Ф.5'!D85," ",'Материалы для Ф.5'!C85),"")</f>
        <v/>
      </c>
      <c r="I99" s="1040">
        <f>1</f>
        <v>1</v>
      </c>
      <c r="J99" s="408"/>
      <c r="K99" s="19">
        <f t="shared" ref="K99:K151" si="2">IF(B99="",0,1)</f>
        <v>0</v>
      </c>
      <c r="V99" s="49" t="str">
        <f>IF('Материалы для Ф.5'!F87=1,CONCATENATE('Материалы для Ф.5'!B87),"")</f>
        <v/>
      </c>
    </row>
    <row r="100" spans="1:22" ht="22.8" hidden="1" customHeight="1" x14ac:dyDescent="0.3">
      <c r="A100" s="631">
        <f>SUBTOTAL(9,$K$15:K100)</f>
        <v>0</v>
      </c>
      <c r="B100" s="276" t="str">
        <f>IF('Материалы для Ф.5'!F88=1,CONCATENATE('Материалы для Ф.5'!A88),"")</f>
        <v/>
      </c>
      <c r="C100" s="1040" t="str">
        <f>IF('Материалы для Ф.5'!F88=1,CONCATENATE('Материалы для Ф.5'!B88),"")</f>
        <v/>
      </c>
      <c r="D100" s="1040" t="s">
        <v>865</v>
      </c>
      <c r="E100" s="1040" t="s">
        <v>865</v>
      </c>
      <c r="F100" s="1040"/>
      <c r="G100" s="1040"/>
      <c r="H100" s="1040" t="str">
        <f>IF('Материалы для Ф.5'!F86=1,CONCATENATE('Материалы для Ф.5'!D86," ",'Материалы для Ф.5'!C86),"")</f>
        <v/>
      </c>
      <c r="I100" s="1040">
        <f>1</f>
        <v>1</v>
      </c>
      <c r="J100" s="408"/>
      <c r="K100" s="19">
        <f t="shared" si="2"/>
        <v>0</v>
      </c>
      <c r="V100" s="49" t="str">
        <f>IF('Материалы для Ф.5'!F88=1,CONCATENATE('Материалы для Ф.5'!B88),"")</f>
        <v/>
      </c>
    </row>
    <row r="101" spans="1:22" ht="22.8" hidden="1" customHeight="1" x14ac:dyDescent="0.3">
      <c r="A101" s="631">
        <f>SUBTOTAL(9,$K$15:K101)</f>
        <v>0</v>
      </c>
      <c r="B101" s="276" t="str">
        <f>IF('Материалы для Ф.5'!F89=1,CONCATENATE('Материалы для Ф.5'!A89),"")</f>
        <v/>
      </c>
      <c r="C101" s="1040" t="str">
        <f>IF('Материалы для Ф.5'!F89=1,CONCATENATE('Материалы для Ф.5'!B89),"")</f>
        <v/>
      </c>
      <c r="D101" s="1040" t="s">
        <v>865</v>
      </c>
      <c r="E101" s="1040" t="s">
        <v>865</v>
      </c>
      <c r="F101" s="1040"/>
      <c r="G101" s="1040"/>
      <c r="H101" s="1040" t="str">
        <f>IF('Материалы для Ф.5'!F87=1,CONCATENATE('Материалы для Ф.5'!D87," ",'Материалы для Ф.5'!C87),"")</f>
        <v/>
      </c>
      <c r="I101" s="1040">
        <f>1</f>
        <v>1</v>
      </c>
      <c r="J101" s="408"/>
      <c r="K101" s="19">
        <f t="shared" si="2"/>
        <v>0</v>
      </c>
      <c r="V101" s="49" t="str">
        <f>IF('Материалы для Ф.5'!F89=1,CONCATENATE('Материалы для Ф.5'!B89),"")</f>
        <v/>
      </c>
    </row>
    <row r="102" spans="1:22" ht="22.8" hidden="1" customHeight="1" x14ac:dyDescent="0.3">
      <c r="A102" s="631">
        <f>SUBTOTAL(9,$K$15:K102)</f>
        <v>0</v>
      </c>
      <c r="B102" s="276" t="str">
        <f>IF('Материалы для Ф.5'!F90=1,CONCATENATE('Материалы для Ф.5'!A90),"")</f>
        <v/>
      </c>
      <c r="C102" s="1040" t="str">
        <f>IF('Материалы для Ф.5'!F90=1,CONCATENATE('Материалы для Ф.5'!B90),"")</f>
        <v/>
      </c>
      <c r="D102" s="1040" t="s">
        <v>865</v>
      </c>
      <c r="E102" s="1040" t="s">
        <v>865</v>
      </c>
      <c r="F102" s="1040"/>
      <c r="G102" s="1040"/>
      <c r="H102" s="1040" t="str">
        <f>IF('Материалы для Ф.5'!F88=1,CONCATENATE('Материалы для Ф.5'!D88," ",'Материалы для Ф.5'!C88),"")</f>
        <v/>
      </c>
      <c r="I102" s="1040">
        <f>1</f>
        <v>1</v>
      </c>
      <c r="J102" s="408"/>
      <c r="K102" s="19">
        <f t="shared" si="2"/>
        <v>0</v>
      </c>
      <c r="V102" s="49" t="str">
        <f>IF('Материалы для Ф.5'!F90=1,CONCATENATE('Материалы для Ф.5'!B90),"")</f>
        <v/>
      </c>
    </row>
    <row r="103" spans="1:22" ht="22.8" hidden="1" customHeight="1" x14ac:dyDescent="0.3">
      <c r="A103" s="631">
        <f>SUBTOTAL(9,$K$15:K103)</f>
        <v>0</v>
      </c>
      <c r="B103" s="276" t="str">
        <f>IF('Материалы для Ф.5'!F91=1,CONCATENATE('Материалы для Ф.5'!A91),"")</f>
        <v/>
      </c>
      <c r="C103" s="1040" t="str">
        <f>IF('Материалы для Ф.5'!F91=1,CONCATENATE('Материалы для Ф.5'!B91),"")</f>
        <v/>
      </c>
      <c r="D103" s="1040" t="s">
        <v>865</v>
      </c>
      <c r="E103" s="1040" t="s">
        <v>865</v>
      </c>
      <c r="F103" s="1040"/>
      <c r="G103" s="1040"/>
      <c r="H103" s="1040" t="str">
        <f>IF('Материалы для Ф.5'!F89=1,CONCATENATE('Материалы для Ф.5'!D89," ",'Материалы для Ф.5'!C89),"")</f>
        <v/>
      </c>
      <c r="I103" s="1040">
        <f>1</f>
        <v>1</v>
      </c>
      <c r="J103" s="408"/>
      <c r="K103" s="19">
        <f t="shared" si="2"/>
        <v>0</v>
      </c>
      <c r="V103" s="49" t="str">
        <f>IF('Материалы для Ф.5'!F91=1,CONCATENATE('Материалы для Ф.5'!B91),"")</f>
        <v/>
      </c>
    </row>
    <row r="104" spans="1:22" ht="22.8" hidden="1" customHeight="1" x14ac:dyDescent="0.3">
      <c r="A104" s="631">
        <f>SUBTOTAL(9,$K$15:K104)</f>
        <v>0</v>
      </c>
      <c r="B104" s="276" t="str">
        <f>IF('Материалы для Ф.5'!F92=1,CONCATENATE('Материалы для Ф.5'!A92),"")</f>
        <v/>
      </c>
      <c r="C104" s="1040" t="str">
        <f>IF('Материалы для Ф.5'!F92=1,CONCATENATE('Материалы для Ф.5'!B92),"")</f>
        <v/>
      </c>
      <c r="D104" s="1040" t="s">
        <v>865</v>
      </c>
      <c r="E104" s="1040" t="s">
        <v>865</v>
      </c>
      <c r="F104" s="1040"/>
      <c r="G104" s="1040"/>
      <c r="H104" s="1040" t="str">
        <f>IF('Материалы для Ф.5'!F90=1,CONCATENATE('Материалы для Ф.5'!D90," ",'Материалы для Ф.5'!C90),"")</f>
        <v/>
      </c>
      <c r="I104" s="1040">
        <f>1</f>
        <v>1</v>
      </c>
      <c r="J104" s="408"/>
      <c r="K104" s="19">
        <f t="shared" si="2"/>
        <v>0</v>
      </c>
      <c r="V104" s="49" t="str">
        <f>IF('Материалы для Ф.5'!F92=1,CONCATENATE('Материалы для Ф.5'!B92),"")</f>
        <v/>
      </c>
    </row>
    <row r="105" spans="1:22" ht="22.8" hidden="1" customHeight="1" x14ac:dyDescent="0.3">
      <c r="A105" s="631">
        <f>SUBTOTAL(9,$K$15:K105)</f>
        <v>0</v>
      </c>
      <c r="B105" s="276" t="str">
        <f>IF('Материалы для Ф.5'!F93=1,CONCATENATE('Материалы для Ф.5'!A93),"")</f>
        <v/>
      </c>
      <c r="C105" s="1040" t="str">
        <f>IF('Материалы для Ф.5'!F93=1,CONCATENATE('Материалы для Ф.5'!B93),"")</f>
        <v/>
      </c>
      <c r="D105" s="1040" t="s">
        <v>865</v>
      </c>
      <c r="E105" s="1040" t="s">
        <v>865</v>
      </c>
      <c r="F105" s="1040"/>
      <c r="G105" s="1040"/>
      <c r="H105" s="1040" t="str">
        <f>IF('Материалы для Ф.5'!F91=1,CONCATENATE('Материалы для Ф.5'!D91," ",'Материалы для Ф.5'!C91),"")</f>
        <v/>
      </c>
      <c r="I105" s="1040">
        <f>1</f>
        <v>1</v>
      </c>
      <c r="J105" s="408"/>
      <c r="K105" s="19">
        <f t="shared" si="2"/>
        <v>0</v>
      </c>
      <c r="V105" s="49" t="str">
        <f>IF('Материалы для Ф.5'!F93=1,CONCATENATE('Материалы для Ф.5'!B93),"")</f>
        <v/>
      </c>
    </row>
    <row r="106" spans="1:22" ht="22.8" hidden="1" customHeight="1" x14ac:dyDescent="0.3">
      <c r="A106" s="631">
        <f>SUBTOTAL(9,$K$15:K106)</f>
        <v>0</v>
      </c>
      <c r="B106" s="276" t="str">
        <f>IF('Материалы для Ф.5'!F94=1,CONCATENATE('Материалы для Ф.5'!A94),"")</f>
        <v/>
      </c>
      <c r="C106" s="1040" t="str">
        <f>IF('Материалы для Ф.5'!F94=1,CONCATENATE('Материалы для Ф.5'!B94),"")</f>
        <v/>
      </c>
      <c r="D106" s="1040" t="s">
        <v>865</v>
      </c>
      <c r="E106" s="1040" t="s">
        <v>865</v>
      </c>
      <c r="F106" s="1040"/>
      <c r="G106" s="1040"/>
      <c r="H106" s="1040" t="str">
        <f>IF('Материалы для Ф.5'!F92=1,CONCATENATE('Материалы для Ф.5'!D92," ",'Материалы для Ф.5'!C92),"")</f>
        <v/>
      </c>
      <c r="I106" s="1040">
        <f>1</f>
        <v>1</v>
      </c>
      <c r="J106" s="408"/>
      <c r="K106" s="19">
        <f t="shared" si="2"/>
        <v>0</v>
      </c>
      <c r="V106" s="49" t="str">
        <f>IF('Материалы для Ф.5'!F94=1,CONCATENATE('Материалы для Ф.5'!B94),"")</f>
        <v/>
      </c>
    </row>
    <row r="107" spans="1:22" ht="22.8" hidden="1" customHeight="1" x14ac:dyDescent="0.3">
      <c r="A107" s="631">
        <f>SUBTOTAL(9,$K$15:K107)</f>
        <v>0</v>
      </c>
      <c r="B107" s="276" t="str">
        <f>IF('Материалы для Ф.5'!F95=1,CONCATENATE('Материалы для Ф.5'!A95),"")</f>
        <v/>
      </c>
      <c r="C107" s="1040" t="str">
        <f>IF('Материалы для Ф.5'!F95=1,CONCATENATE('Материалы для Ф.5'!B95),"")</f>
        <v/>
      </c>
      <c r="D107" s="1040" t="s">
        <v>865</v>
      </c>
      <c r="E107" s="1040" t="s">
        <v>865</v>
      </c>
      <c r="F107" s="1040"/>
      <c r="G107" s="1040"/>
      <c r="H107" s="1040" t="str">
        <f>IF('Материалы для Ф.5'!F93=1,CONCATENATE('Материалы для Ф.5'!D93," ",'Материалы для Ф.5'!C93),"")</f>
        <v/>
      </c>
      <c r="I107" s="1040">
        <f>1</f>
        <v>1</v>
      </c>
      <c r="J107" s="408"/>
      <c r="K107" s="19">
        <f t="shared" si="2"/>
        <v>0</v>
      </c>
      <c r="V107" s="49" t="str">
        <f>IF('Материалы для Ф.5'!F95=1,CONCATENATE('Материалы для Ф.5'!B95),"")</f>
        <v/>
      </c>
    </row>
    <row r="108" spans="1:22" ht="22.8" hidden="1" customHeight="1" x14ac:dyDescent="0.3">
      <c r="A108" s="631">
        <f>SUBTOTAL(9,$K$15:K108)</f>
        <v>0</v>
      </c>
      <c r="B108" s="276" t="str">
        <f>IF('Материалы для Ф.5'!F96=1,CONCATENATE('Материалы для Ф.5'!A96),"")</f>
        <v/>
      </c>
      <c r="C108" s="1040" t="str">
        <f>IF('Материалы для Ф.5'!F96=1,CONCATENATE('Материалы для Ф.5'!B96),"")</f>
        <v/>
      </c>
      <c r="D108" s="1040" t="s">
        <v>865</v>
      </c>
      <c r="E108" s="1040" t="s">
        <v>865</v>
      </c>
      <c r="F108" s="1040"/>
      <c r="G108" s="1040"/>
      <c r="H108" s="1040" t="str">
        <f>IF('Материалы для Ф.5'!F94=1,CONCATENATE('Материалы для Ф.5'!D94," ",'Материалы для Ф.5'!C94),"")</f>
        <v/>
      </c>
      <c r="I108" s="1040">
        <f>1</f>
        <v>1</v>
      </c>
      <c r="J108" s="408"/>
      <c r="K108" s="19">
        <f t="shared" si="2"/>
        <v>0</v>
      </c>
      <c r="V108" s="49" t="str">
        <f>IF('Материалы для Ф.5'!F96=1,CONCATENATE('Материалы для Ф.5'!B96),"")</f>
        <v/>
      </c>
    </row>
    <row r="109" spans="1:22" ht="22.8" hidden="1" customHeight="1" x14ac:dyDescent="0.3">
      <c r="A109" s="631">
        <f>SUBTOTAL(9,$K$15:K109)</f>
        <v>0</v>
      </c>
      <c r="B109" s="276" t="str">
        <f>IF('Материалы для Ф.5'!F97=1,CONCATENATE('Материалы для Ф.5'!A97),"")</f>
        <v/>
      </c>
      <c r="C109" s="1040" t="str">
        <f>IF('Материалы для Ф.5'!F97=1,CONCATENATE('Материалы для Ф.5'!B97),"")</f>
        <v/>
      </c>
      <c r="D109" s="1040" t="s">
        <v>865</v>
      </c>
      <c r="E109" s="1040" t="s">
        <v>865</v>
      </c>
      <c r="F109" s="1040"/>
      <c r="G109" s="1040"/>
      <c r="H109" s="1040" t="str">
        <f>IF('Материалы для Ф.5'!F95=1,CONCATENATE('Материалы для Ф.5'!D95," ",'Материалы для Ф.5'!C95),"")</f>
        <v/>
      </c>
      <c r="I109" s="1040">
        <f>1</f>
        <v>1</v>
      </c>
      <c r="J109" s="408"/>
      <c r="K109" s="19">
        <f t="shared" si="2"/>
        <v>0</v>
      </c>
      <c r="V109" s="49" t="str">
        <f>IF('Материалы для Ф.5'!F97=1,CONCATENATE('Материалы для Ф.5'!B97),"")</f>
        <v/>
      </c>
    </row>
    <row r="110" spans="1:22" ht="22.8" x14ac:dyDescent="0.3">
      <c r="A110" s="631">
        <f>SUBTOTAL(9,$K$15:K110)</f>
        <v>1</v>
      </c>
      <c r="B110" s="276" t="str">
        <f>IF('Материалы для Ф.5'!F98=1,CONCATENATE('Материалы для Ф.5'!A98),"")</f>
        <v>Строительство ВЛ-10 кВ ф. 526-406</v>
      </c>
      <c r="C110" s="1040" t="str">
        <f>IF('Материалы для Ф.5'!F98=1,CONCATENATE('Материалы для Ф.5'!B98),"")</f>
        <v/>
      </c>
      <c r="D110" s="1040" t="s">
        <v>865</v>
      </c>
      <c r="E110" s="1040" t="s">
        <v>865</v>
      </c>
      <c r="F110" s="1040"/>
      <c r="G110" s="1040"/>
      <c r="H110" s="1040" t="str">
        <f>IF('Материалы для Ф.5'!F96=1,CONCATENATE('Материалы для Ф.5'!D96," ",'Материалы для Ф.5'!C96),"")</f>
        <v/>
      </c>
      <c r="I110" s="1040">
        <f>1</f>
        <v>1</v>
      </c>
      <c r="J110" s="408"/>
      <c r="K110" s="19">
        <f t="shared" si="2"/>
        <v>1</v>
      </c>
      <c r="V110" s="49" t="str">
        <f>IF('Материалы для Ф.5'!F98=1,CONCATENATE('Материалы для Ф.5'!B98),"")</f>
        <v/>
      </c>
    </row>
    <row r="111" spans="1:22" ht="22.8" x14ac:dyDescent="0.3">
      <c r="A111" s="631">
        <f>SUBTOTAL(9,$K$15:K111)</f>
        <v>2</v>
      </c>
      <c r="B111" s="276" t="str">
        <f>IF('Материалы для Ф.5'!F99=1,CONCATENATE('Материалы для Ф.5'!A99),"")</f>
        <v>Кабельно-проводниковая продукция</v>
      </c>
      <c r="C111" s="1040" t="str">
        <f>IF('Материалы для Ф.5'!F99=1,CONCATENATE('Материалы для Ф.5'!B99),"")</f>
        <v/>
      </c>
      <c r="D111" s="1040" t="s">
        <v>865</v>
      </c>
      <c r="E111" s="1040" t="s">
        <v>865</v>
      </c>
      <c r="F111" s="1040"/>
      <c r="G111" s="1040"/>
      <c r="H111" s="1040" t="str">
        <f>IF('Материалы для Ф.5'!F97=1,CONCATENATE('Материалы для Ф.5'!D97," ",'Материалы для Ф.5'!C97),"")</f>
        <v/>
      </c>
      <c r="I111" s="1040">
        <f>1</f>
        <v>1</v>
      </c>
      <c r="J111" s="408"/>
      <c r="K111" s="19">
        <f t="shared" si="2"/>
        <v>1</v>
      </c>
      <c r="V111" s="49" t="str">
        <f>IF('Материалы для Ф.5'!F99=1,CONCATENATE('Материалы для Ф.5'!B99),"")</f>
        <v/>
      </c>
    </row>
    <row r="112" spans="1:22" ht="27.6" x14ac:dyDescent="0.3">
      <c r="A112" s="631">
        <f>SUBTOTAL(9,$K$15:K112)</f>
        <v>3</v>
      </c>
      <c r="B112" s="276" t="str">
        <f>IF('Материалы для Ф.5'!F100=1,CONCATENATE('Материалы для Ф.5'!A100),"")</f>
        <v>Провод самонесущий защищенный с изоляцией из СПЭ, 20 кВ</v>
      </c>
      <c r="C112" s="1040" t="str">
        <f>IF('Материалы для Ф.5'!F100=1,CONCATENATE('Материалы для Ф.5'!B100),"")</f>
        <v>СИП-3 1x120</v>
      </c>
      <c r="D112" s="1040" t="s">
        <v>865</v>
      </c>
      <c r="E112" s="1040" t="s">
        <v>865</v>
      </c>
      <c r="F112" s="1040"/>
      <c r="G112" s="1040"/>
      <c r="H112" s="1040" t="str">
        <f>IF('Материалы для Ф.5'!F98=1,CONCATENATE('Материалы для Ф.5'!D98," ",'Материалы для Ф.5'!C98),"")</f>
        <v xml:space="preserve"> </v>
      </c>
      <c r="I112" s="1040">
        <f>1</f>
        <v>1</v>
      </c>
      <c r="J112" s="408"/>
      <c r="K112" s="19">
        <f t="shared" si="2"/>
        <v>1</v>
      </c>
      <c r="V112" s="49" t="str">
        <f>IF('Материалы для Ф.5'!F100=1,CONCATENATE('Материалы для Ф.5'!B100),"")</f>
        <v>СИП-3 1x120</v>
      </c>
    </row>
    <row r="113" spans="1:22" ht="27.6" x14ac:dyDescent="0.3">
      <c r="A113" s="631">
        <f>SUBTOTAL(9,$K$15:K113)</f>
        <v>4</v>
      </c>
      <c r="B113" s="276" t="str">
        <f>IF('Материалы для Ф.5'!F101=1,CONCATENATE('Материалы для Ф.5'!A101),"")</f>
        <v>Оборудование на напряжение выше 1000 В</v>
      </c>
      <c r="C113" s="1040" t="str">
        <f>IF('Материалы для Ф.5'!F101=1,CONCATENATE('Материалы для Ф.5'!B101),"")</f>
        <v/>
      </c>
      <c r="D113" s="1040" t="s">
        <v>865</v>
      </c>
      <c r="E113" s="1040" t="s">
        <v>865</v>
      </c>
      <c r="F113" s="1040"/>
      <c r="G113" s="1040"/>
      <c r="H113" s="1040" t="str">
        <f>IF('Материалы для Ф.5'!F99=1,CONCATENATE('Материалы для Ф.5'!D99," ",'Материалы для Ф.5'!C99),"")</f>
        <v xml:space="preserve"> </v>
      </c>
      <c r="I113" s="1040">
        <f>1</f>
        <v>1</v>
      </c>
      <c r="J113" s="408"/>
      <c r="K113" s="19">
        <f t="shared" si="2"/>
        <v>1</v>
      </c>
      <c r="V113" s="49" t="str">
        <f>IF('Материалы для Ф.5'!F101=1,CONCATENATE('Материалы для Ф.5'!B101),"")</f>
        <v/>
      </c>
    </row>
    <row r="114" spans="1:22" ht="28.2" x14ac:dyDescent="0.3">
      <c r="A114" s="631">
        <f>SUBTOTAL(9,$K$15:K114)</f>
        <v>5</v>
      </c>
      <c r="B114" s="276" t="str">
        <f>IF('Материалы для Ф.5'!F102=1,CONCATENATE('Материалы для Ф.5'!A102),"")</f>
        <v>Изолятор опорный</v>
      </c>
      <c r="C114" s="1040" t="str">
        <f>IF('Материалы для Ф.5'!F102=1,CONCATENATE('Материалы для Ф.5'!B102),"")</f>
        <v>ИОР-10-3,75 УХЛ2, ГОСТ Р 52034-08</v>
      </c>
      <c r="D114" s="1040" t="s">
        <v>865</v>
      </c>
      <c r="E114" s="1040" t="s">
        <v>865</v>
      </c>
      <c r="F114" s="1040"/>
      <c r="G114" s="1040"/>
      <c r="H114" s="1040" t="str">
        <f>IF('Материалы для Ф.5'!F100=1,CONCATENATE('Материалы для Ф.5'!D100," ",'Материалы для Ф.5'!C100),"")</f>
        <v xml:space="preserve"> </v>
      </c>
      <c r="I114" s="1040">
        <f>1</f>
        <v>1</v>
      </c>
      <c r="J114" s="408"/>
      <c r="K114" s="19">
        <f t="shared" si="2"/>
        <v>1</v>
      </c>
      <c r="V114" s="49" t="str">
        <f>IF('Материалы для Ф.5'!F102=1,CONCATENATE('Материалы для Ф.5'!B102),"")</f>
        <v>ИОР-10-3,75 УХЛ2, ГОСТ Р 52034-08</v>
      </c>
    </row>
    <row r="115" spans="1:22" ht="69" x14ac:dyDescent="0.3">
      <c r="A115" s="631">
        <f>SUBTOTAL(9,$K$15:K115)</f>
        <v>6</v>
      </c>
      <c r="B115" s="276" t="str">
        <f>IF('Материалы для Ф.5'!F103=1,CONCATENATE('Материалы для Ф.5'!A103),"")</f>
        <v>Монтажный комплект для установки РЛК на опору СВ110 в комплекте с кронштейном разъединителя, кронштейном привода, комплектом тяг h-6500 мм</v>
      </c>
      <c r="C115" s="1040" t="str">
        <f>IF('Материалы для Ф.5'!F103=1,CONCATENATE('Материалы для Ф.5'!B103),"")</f>
        <v>КМЧ РЛК</v>
      </c>
      <c r="D115" s="1040" t="s">
        <v>865</v>
      </c>
      <c r="E115" s="1040" t="s">
        <v>865</v>
      </c>
      <c r="F115" s="1040"/>
      <c r="G115" s="1040"/>
      <c r="H115" s="1040" t="str">
        <f>IF('Материалы для Ф.5'!F101=1,CONCATENATE('Материалы для Ф.5'!D101," ",'Материалы для Ф.5'!C101),"")</f>
        <v xml:space="preserve"> </v>
      </c>
      <c r="I115" s="1040">
        <f>1</f>
        <v>1</v>
      </c>
      <c r="J115" s="408"/>
      <c r="K115" s="19">
        <f t="shared" si="2"/>
        <v>1</v>
      </c>
      <c r="V115" s="49" t="str">
        <f>IF('Материалы для Ф.5'!F103=1,CONCATENATE('Материалы для Ф.5'!B103),"")</f>
        <v>КМЧ РЛК</v>
      </c>
    </row>
    <row r="116" spans="1:22" ht="28.2" x14ac:dyDescent="0.3">
      <c r="A116" s="631">
        <f>SUBTOTAL(9,$K$15:K116)</f>
        <v>7</v>
      </c>
      <c r="B116" s="276" t="str">
        <f>IF('Материалы для Ф.5'!F104=1,CONCATENATE('Материалы для Ф.5'!A104),"")</f>
        <v>Ограничитель перенапряжений полимерный</v>
      </c>
      <c r="C116" s="1040" t="str">
        <f>IF('Материалы для Ф.5'!F104=1,CONCATENATE('Материалы для Ф.5'!B104),"")</f>
        <v>ОПН-П-10/12/10/550 У1</v>
      </c>
      <c r="D116" s="1040" t="s">
        <v>865</v>
      </c>
      <c r="E116" s="1040" t="s">
        <v>865</v>
      </c>
      <c r="F116" s="1040"/>
      <c r="G116" s="1040"/>
      <c r="H116" s="1040" t="str">
        <f>IF('Материалы для Ф.5'!F102=1,CONCATENATE('Материалы для Ф.5'!D102," ",'Материалы для Ф.5'!C102),"")</f>
        <v xml:space="preserve"> </v>
      </c>
      <c r="I116" s="1040">
        <f>1</f>
        <v>1</v>
      </c>
      <c r="J116" s="408"/>
      <c r="K116" s="19">
        <f t="shared" si="2"/>
        <v>1</v>
      </c>
      <c r="V116" s="49" t="str">
        <f>IF('Материалы для Ф.5'!F104=1,CONCATENATE('Материалы для Ф.5'!B104),"")</f>
        <v>ОПН-П-10/12/10/550 У1</v>
      </c>
    </row>
    <row r="117" spans="1:22" ht="27.6" x14ac:dyDescent="0.3">
      <c r="A117" s="631">
        <f>SUBTOTAL(9,$K$15:K117)</f>
        <v>8</v>
      </c>
      <c r="B117" s="276" t="str">
        <f>IF('Материалы для Ф.5'!F105=1,CONCATENATE('Материалы для Ф.5'!A105),"")</f>
        <v>Привод разъединителя РЛК.1б-10.IV/400УХЛ1</v>
      </c>
      <c r="C117" s="1040" t="str">
        <f>IF('Материалы для Ф.5'!F105=1,CONCATENATE('Материалы для Ф.5'!B105),"")</f>
        <v>ПР-01-07 УХЛ1</v>
      </c>
      <c r="D117" s="1040" t="s">
        <v>865</v>
      </c>
      <c r="E117" s="1040" t="s">
        <v>865</v>
      </c>
      <c r="F117" s="1040"/>
      <c r="G117" s="1040"/>
      <c r="H117" s="1040" t="str">
        <f>IF('Материалы для Ф.5'!F103=1,CONCATENATE('Материалы для Ф.5'!D103," ",'Материалы для Ф.5'!C103),"")</f>
        <v xml:space="preserve"> </v>
      </c>
      <c r="I117" s="1040">
        <f>1</f>
        <v>1</v>
      </c>
      <c r="J117" s="408"/>
      <c r="K117" s="19">
        <f t="shared" si="2"/>
        <v>1</v>
      </c>
      <c r="V117" s="49" t="str">
        <f>IF('Материалы для Ф.5'!F105=1,CONCATENATE('Материалы для Ф.5'!B105),"")</f>
        <v>ПР-01-07 УХЛ1</v>
      </c>
    </row>
    <row r="118" spans="1:22" ht="41.4" x14ac:dyDescent="0.3">
      <c r="A118" s="631">
        <f>SUBTOTAL(9,$K$15:K118)</f>
        <v>9</v>
      </c>
      <c r="B118" s="276" t="str">
        <f>IF('Материалы для Ф.5'!F106=1,CONCATENATE('Материалы для Ф.5'!A106),"")</f>
        <v>Привод разъединителя качающегося типа РЛК.2-10.IV/400УХЛ1 с заземлителями с двух сторон</v>
      </c>
      <c r="C118" s="1040" t="str">
        <f>IF('Материалы для Ф.5'!F106=1,CONCATENATE('Материалы для Ф.5'!B106),"")</f>
        <v>ПР-02-7УХЛ1</v>
      </c>
      <c r="D118" s="1040" t="s">
        <v>865</v>
      </c>
      <c r="E118" s="1040" t="s">
        <v>865</v>
      </c>
      <c r="F118" s="1040"/>
      <c r="G118" s="1040"/>
      <c r="H118" s="1040" t="str">
        <f>IF('Материалы для Ф.5'!F104=1,CONCATENATE('Материалы для Ф.5'!D104," ",'Материалы для Ф.5'!C104),"")</f>
        <v xml:space="preserve"> </v>
      </c>
      <c r="I118" s="1040">
        <f>1</f>
        <v>1</v>
      </c>
      <c r="J118" s="408"/>
      <c r="K118" s="19">
        <f t="shared" si="2"/>
        <v>1</v>
      </c>
      <c r="V118" s="49" t="str">
        <f>IF('Материалы для Ф.5'!F106=1,CONCATENATE('Материалы для Ф.5'!B106),"")</f>
        <v>ПР-02-7УХЛ1</v>
      </c>
    </row>
    <row r="119" spans="1:22" ht="41.4" x14ac:dyDescent="0.3">
      <c r="A119" s="631">
        <f>SUBTOTAL(9,$K$15:K119)</f>
        <v>10</v>
      </c>
      <c r="B119" s="276" t="str">
        <f>IF('Материалы для Ф.5'!F107=1,CONCATENATE('Материалы для Ф.5'!A107),"")</f>
        <v>Разъединитель линейный качающегося типа, с полимерными изоляторами.</v>
      </c>
      <c r="C119" s="1040" t="str">
        <f>IF('Материалы для Ф.5'!F107=1,CONCATENATE('Материалы для Ф.5'!B107),"")</f>
        <v>РЛК.1а-10.IV/400 УХЛ1</v>
      </c>
      <c r="D119" s="1040" t="s">
        <v>865</v>
      </c>
      <c r="E119" s="1040" t="s">
        <v>865</v>
      </c>
      <c r="F119" s="1040"/>
      <c r="G119" s="1040"/>
      <c r="H119" s="1040" t="str">
        <f>IF('Материалы для Ф.5'!F105=1,CONCATENATE('Материалы для Ф.5'!D105," ",'Материалы для Ф.5'!C105),"")</f>
        <v xml:space="preserve"> </v>
      </c>
      <c r="I119" s="1040">
        <f>1</f>
        <v>1</v>
      </c>
      <c r="J119" s="408"/>
      <c r="K119" s="19">
        <f t="shared" si="2"/>
        <v>1</v>
      </c>
      <c r="V119" s="49" t="str">
        <f>IF('Материалы для Ф.5'!F107=1,CONCATENATE('Материалы для Ф.5'!B107),"")</f>
        <v>РЛК.1а-10.IV/400 УХЛ1</v>
      </c>
    </row>
    <row r="120" spans="1:22" ht="41.4" x14ac:dyDescent="0.3">
      <c r="A120" s="631">
        <f>SUBTOTAL(9,$K$15:K120)</f>
        <v>11</v>
      </c>
      <c r="B120" s="276" t="str">
        <f>IF('Материалы для Ф.5'!F108=1,CONCATENATE('Материалы для Ф.5'!A108),"")</f>
        <v>Разъединитель наружной установки качающегося типа с заземлителями с двух сторон Iном = 400А</v>
      </c>
      <c r="C120" s="1040" t="str">
        <f>IF('Материалы для Ф.5'!F108=1,CONCATENATE('Материалы для Ф.5'!B108),"")</f>
        <v>РЛК.2-10.IV/400УХЛ1</v>
      </c>
      <c r="D120" s="1040" t="s">
        <v>865</v>
      </c>
      <c r="E120" s="1040" t="s">
        <v>865</v>
      </c>
      <c r="F120" s="1040"/>
      <c r="G120" s="1040"/>
      <c r="H120" s="1040" t="str">
        <f>IF('Материалы для Ф.5'!F106=1,CONCATENATE('Материалы для Ф.5'!D106," ",'Материалы для Ф.5'!C106),"")</f>
        <v xml:space="preserve"> </v>
      </c>
      <c r="I120" s="1040">
        <f>1</f>
        <v>1</v>
      </c>
      <c r="J120" s="408"/>
      <c r="K120" s="19">
        <f t="shared" si="2"/>
        <v>1</v>
      </c>
      <c r="V120" s="49" t="str">
        <f>IF('Материалы для Ф.5'!F108=1,CONCATENATE('Материалы для Ф.5'!B108),"")</f>
        <v>РЛК.2-10.IV/400УХЛ1</v>
      </c>
    </row>
    <row r="121" spans="1:22" ht="22.8" x14ac:dyDescent="0.3">
      <c r="A121" s="631">
        <f>SUBTOTAL(9,$K$15:K121)</f>
        <v>12</v>
      </c>
      <c r="B121" s="276" t="str">
        <f>IF('Материалы для Ф.5'!F109=1,CONCATENATE('Материалы для Ф.5'!A109),"")</f>
        <v>Разрядник мультикамерный</v>
      </c>
      <c r="C121" s="1040" t="str">
        <f>IF('Материалы для Ф.5'!F109=1,CONCATENATE('Материалы для Ф.5'!B109),"")</f>
        <v>РМК-20-IV-УХЛ1</v>
      </c>
      <c r="D121" s="1040" t="s">
        <v>865</v>
      </c>
      <c r="E121" s="1040" t="s">
        <v>865</v>
      </c>
      <c r="F121" s="1040"/>
      <c r="G121" s="1040"/>
      <c r="H121" s="1040" t="str">
        <f>IF('Материалы для Ф.5'!F107=1,CONCATENATE('Материалы для Ф.5'!D107," ",'Материалы для Ф.5'!C107),"")</f>
        <v xml:space="preserve"> </v>
      </c>
      <c r="I121" s="1040">
        <f>1</f>
        <v>1</v>
      </c>
      <c r="J121" s="408"/>
      <c r="K121" s="19">
        <f t="shared" si="2"/>
        <v>1</v>
      </c>
      <c r="V121" s="49" t="str">
        <f>IF('Материалы для Ф.5'!F109=1,CONCATENATE('Материалы для Ф.5'!B109),"")</f>
        <v>РМК-20-IV-УХЛ1</v>
      </c>
    </row>
    <row r="122" spans="1:22" ht="27.6" x14ac:dyDescent="0.3">
      <c r="A122" s="631">
        <f>SUBTOTAL(9,$K$15:K122)</f>
        <v>13</v>
      </c>
      <c r="B122" s="276" t="str">
        <f>IF('Материалы для Ф.5'!F110=1,CONCATENATE('Материалы для Ф.5'!A110),"")</f>
        <v>Строительство КЛ-10 кВ ф. 526-406</v>
      </c>
      <c r="C122" s="1040" t="str">
        <f>IF('Материалы для Ф.5'!F110=1,CONCATENATE('Материалы для Ф.5'!B110),"")</f>
        <v/>
      </c>
      <c r="D122" s="1040" t="s">
        <v>865</v>
      </c>
      <c r="E122" s="1040" t="s">
        <v>865</v>
      </c>
      <c r="F122" s="1040"/>
      <c r="G122" s="1040"/>
      <c r="H122" s="1040" t="str">
        <f>IF('Материалы для Ф.5'!F108=1,CONCATENATE('Материалы для Ф.5'!D108," ",'Материалы для Ф.5'!C108),"")</f>
        <v xml:space="preserve"> </v>
      </c>
      <c r="I122" s="1040">
        <f>1</f>
        <v>1</v>
      </c>
      <c r="J122" s="408"/>
      <c r="K122" s="19">
        <f t="shared" si="2"/>
        <v>1</v>
      </c>
      <c r="V122" s="49" t="str">
        <f>IF('Материалы для Ф.5'!F110=1,CONCATENATE('Материалы для Ф.5'!B110),"")</f>
        <v/>
      </c>
    </row>
    <row r="123" spans="1:22" ht="22.8" x14ac:dyDescent="0.3">
      <c r="A123" s="631">
        <f>SUBTOTAL(9,$K$15:K123)</f>
        <v>14</v>
      </c>
      <c r="B123" s="276" t="str">
        <f>IF('Материалы для Ф.5'!F111=1,CONCATENATE('Материалы для Ф.5'!A111),"")</f>
        <v>Кабельно-проводниковая продукция</v>
      </c>
      <c r="C123" s="1040" t="str">
        <f>IF('Материалы для Ф.5'!F111=1,CONCATENATE('Материалы для Ф.5'!B111),"")</f>
        <v/>
      </c>
      <c r="D123" s="1040" t="s">
        <v>865</v>
      </c>
      <c r="E123" s="1040" t="s">
        <v>865</v>
      </c>
      <c r="F123" s="1040"/>
      <c r="G123" s="1040"/>
      <c r="H123" s="1040" t="str">
        <f>IF('Материалы для Ф.5'!F109=1,CONCATENATE('Материалы для Ф.5'!D109," ",'Материалы для Ф.5'!C109),"")</f>
        <v xml:space="preserve"> </v>
      </c>
      <c r="I123" s="1040">
        <f>1</f>
        <v>1</v>
      </c>
      <c r="J123" s="408"/>
      <c r="K123" s="19">
        <f t="shared" si="2"/>
        <v>1</v>
      </c>
      <c r="V123" s="49" t="str">
        <f>IF('Материалы для Ф.5'!F111=1,CONCATENATE('Материалы для Ф.5'!B111),"")</f>
        <v/>
      </c>
    </row>
    <row r="124" spans="1:22" ht="55.2" x14ac:dyDescent="0.3">
      <c r="A124" s="631">
        <f>SUBTOTAL(9,$K$15:K124)</f>
        <v>15</v>
      </c>
      <c r="B124" s="276" t="str">
        <f>IF('Материалы для Ф.5'!F112=1,CONCATENATE('Материалы для Ф.5'!A112),"")</f>
        <v>Кабель силовой с изоляцией из сшитого полиэтилена в полиэтиленовой оболочке, с алюминиевыми жилами, 10 кВ</v>
      </c>
      <c r="C124" s="1040" t="str">
        <f>IF('Материалы для Ф.5'!F112=1,CONCATENATE('Материалы для Ф.5'!B112),"")</f>
        <v>АпвПу2г 1х240/70-10</v>
      </c>
      <c r="D124" s="1040" t="s">
        <v>865</v>
      </c>
      <c r="E124" s="1040" t="s">
        <v>865</v>
      </c>
      <c r="F124" s="1040"/>
      <c r="G124" s="1040"/>
      <c r="H124" s="1040" t="str">
        <f>IF('Материалы для Ф.5'!F110=1,CONCATENATE('Материалы для Ф.5'!D110," ",'Материалы для Ф.5'!C110),"")</f>
        <v xml:space="preserve"> </v>
      </c>
      <c r="I124" s="1040">
        <f>1</f>
        <v>1</v>
      </c>
      <c r="J124" s="408"/>
      <c r="K124" s="19">
        <f t="shared" si="2"/>
        <v>1</v>
      </c>
      <c r="V124" s="49" t="str">
        <f>IF('Материалы для Ф.5'!F112=1,CONCATENATE('Материалы для Ф.5'!B112),"")</f>
        <v>АпвПу2г 1х240/70-10</v>
      </c>
    </row>
    <row r="125" spans="1:22" ht="22.8" x14ac:dyDescent="0.3">
      <c r="A125" s="631">
        <f>SUBTOTAL(9,$K$15:K125)</f>
        <v>16</v>
      </c>
      <c r="B125" s="276" t="str">
        <f>IF('Материалы для Ф.5'!F113=1,CONCATENATE('Материалы для Ф.5'!A113),"")</f>
        <v>Провод одножильный медный</v>
      </c>
      <c r="C125" s="1040" t="str">
        <f>IF('Материалы для Ф.5'!F113=1,CONCATENATE('Материалы для Ф.5'!B113),"")</f>
        <v>ПугВ 1х70</v>
      </c>
      <c r="D125" s="1040" t="s">
        <v>865</v>
      </c>
      <c r="E125" s="1040" t="s">
        <v>865</v>
      </c>
      <c r="F125" s="1040"/>
      <c r="G125" s="1040"/>
      <c r="H125" s="1040" t="str">
        <f>IF('Материалы для Ф.5'!F111=1,CONCATENATE('Материалы для Ф.5'!D111," ",'Материалы для Ф.5'!C111),"")</f>
        <v xml:space="preserve"> </v>
      </c>
      <c r="I125" s="1040">
        <f>1</f>
        <v>1</v>
      </c>
      <c r="J125" s="408"/>
      <c r="K125" s="19">
        <f t="shared" si="2"/>
        <v>1</v>
      </c>
      <c r="V125" s="49" t="str">
        <f>IF('Материалы для Ф.5'!F113=1,CONCATENATE('Материалы для Ф.5'!B113),"")</f>
        <v>ПугВ 1х70</v>
      </c>
    </row>
    <row r="126" spans="1:22" ht="22.8" x14ac:dyDescent="0.3">
      <c r="A126" s="631">
        <f>SUBTOTAL(9,$K$15:K126)</f>
        <v>17</v>
      </c>
      <c r="B126" s="276" t="str">
        <f>IF('Материалы для Ф.5'!F114=1,CONCATENATE('Материалы для Ф.5'!A114),"")</f>
        <v>Муфты</v>
      </c>
      <c r="C126" s="1040" t="str">
        <f>IF('Материалы для Ф.5'!F114=1,CONCATENATE('Материалы для Ф.5'!B114),"")</f>
        <v/>
      </c>
      <c r="D126" s="1040" t="s">
        <v>865</v>
      </c>
      <c r="E126" s="1040" t="s">
        <v>865</v>
      </c>
      <c r="F126" s="1040"/>
      <c r="G126" s="1040"/>
      <c r="H126" s="1040" t="str">
        <f>IF('Материалы для Ф.5'!F112=1,CONCATENATE('Материалы для Ф.5'!D112," ",'Материалы для Ф.5'!C112),"")</f>
        <v xml:space="preserve"> </v>
      </c>
      <c r="I126" s="1040">
        <f>1</f>
        <v>1</v>
      </c>
      <c r="J126" s="408"/>
      <c r="K126" s="19">
        <f t="shared" si="2"/>
        <v>1</v>
      </c>
      <c r="V126" s="49" t="str">
        <f>IF('Материалы для Ф.5'!F114=1,CONCATENATE('Материалы для Ф.5'!B114),"")</f>
        <v/>
      </c>
    </row>
    <row r="127" spans="1:22" ht="69" x14ac:dyDescent="0.3">
      <c r="A127" s="631">
        <f>SUBTOTAL(9,$K$15:K127)</f>
        <v>18</v>
      </c>
      <c r="B127" s="276" t="str">
        <f>IF('Материалы для Ф.5'!F115=1,CONCATENATE('Материалы для Ф.5'!A115),"")</f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127" s="1040" t="str">
        <f>IF('Материалы для Ф.5'!F115=1,CONCATENATE('Материалы для Ф.5'!B115),"")</f>
        <v>1ПКНТ-10-150/240(Б)</v>
      </c>
      <c r="D127" s="1040" t="s">
        <v>865</v>
      </c>
      <c r="E127" s="1040" t="s">
        <v>865</v>
      </c>
      <c r="F127" s="1040"/>
      <c r="G127" s="1040"/>
      <c r="H127" s="1040" t="str">
        <f>IF('Материалы для Ф.5'!F113=1,CONCATENATE('Материалы для Ф.5'!D113," ",'Материалы для Ф.5'!C113),"")</f>
        <v xml:space="preserve"> </v>
      </c>
      <c r="I127" s="1040">
        <f>1</f>
        <v>1</v>
      </c>
      <c r="J127" s="408"/>
      <c r="K127" s="19">
        <f t="shared" si="2"/>
        <v>1</v>
      </c>
      <c r="V127" s="49" t="str">
        <f>IF('Материалы для Ф.5'!F115=1,CONCATENATE('Материалы для Ф.5'!B115),"")</f>
        <v>1ПКНТ-10-150/240(Б)</v>
      </c>
    </row>
    <row r="128" spans="1:22" ht="69" x14ac:dyDescent="0.3">
      <c r="A128" s="631">
        <f>SUBTOTAL(9,$K$15:K128)</f>
        <v>19</v>
      </c>
      <c r="B128" s="276" t="str">
        <f>IF('Материалы для Ф.5'!F116=1,CONCATENATE('Материалы для Ф.5'!A116),"")</f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128" s="1040" t="str">
        <f>IF('Материалы для Ф.5'!F116=1,CONCATENATE('Материалы для Ф.5'!B116),"")</f>
        <v>1ПКВТ-10-150/240(Б)</v>
      </c>
      <c r="D128" s="1040" t="s">
        <v>865</v>
      </c>
      <c r="E128" s="1040" t="s">
        <v>865</v>
      </c>
      <c r="F128" s="1040"/>
      <c r="G128" s="1040"/>
      <c r="H128" s="1040" t="str">
        <f>IF('Материалы для Ф.5'!F114=1,CONCATENATE('Материалы для Ф.5'!D114," ",'Материалы для Ф.5'!C114),"")</f>
        <v xml:space="preserve"> </v>
      </c>
      <c r="I128" s="1040">
        <f>1</f>
        <v>1</v>
      </c>
      <c r="J128" s="408"/>
      <c r="K128" s="19">
        <f t="shared" si="2"/>
        <v>1</v>
      </c>
      <c r="V128" s="49" t="str">
        <f>IF('Материалы для Ф.5'!F116=1,CONCATENATE('Материалы для Ф.5'!B116),"")</f>
        <v>1ПКВТ-10-150/240(Б)</v>
      </c>
    </row>
    <row r="129" spans="1:22" ht="55.2" x14ac:dyDescent="0.3">
      <c r="A129" s="631">
        <f>SUBTOTAL(9,$K$15:K129)</f>
        <v>20</v>
      </c>
      <c r="B129" s="276" t="str">
        <f>IF('Материалы для Ф.5'!F117=1,CONCATENATE('Материалы для Ф.5'!A117),"")</f>
        <v>Муфта соединительная термоусаживаемая для кабеля с изоляцией из сшитого полиэтилена (комплект поставки на одну фазу)</v>
      </c>
      <c r="C129" s="1040" t="str">
        <f>IF('Материалы для Ф.5'!F117=1,CONCATENATE('Материалы для Ф.5'!B117),"")</f>
        <v>ПСТ(с)-10-150/240(Б)</v>
      </c>
      <c r="D129" s="1040" t="s">
        <v>865</v>
      </c>
      <c r="E129" s="1040" t="s">
        <v>865</v>
      </c>
      <c r="F129" s="1040"/>
      <c r="G129" s="1040"/>
      <c r="H129" s="1040" t="str">
        <f>IF('Материалы для Ф.5'!F115=1,CONCATENATE('Материалы для Ф.5'!D115," ",'Материалы для Ф.5'!C115),"")</f>
        <v xml:space="preserve"> </v>
      </c>
      <c r="I129" s="1040">
        <f>1</f>
        <v>1</v>
      </c>
      <c r="J129" s="408"/>
      <c r="K129" s="19">
        <f t="shared" si="2"/>
        <v>1</v>
      </c>
      <c r="V129" s="49" t="str">
        <f>IF('Материалы для Ф.5'!F117=1,CONCATENATE('Материалы для Ф.5'!B117),"")</f>
        <v>ПСТ(с)-10-150/240(Б)</v>
      </c>
    </row>
    <row r="130" spans="1:22" ht="22.8" x14ac:dyDescent="0.3">
      <c r="A130" s="631">
        <f>SUBTOTAL(9,$K$15:K130)</f>
        <v>21</v>
      </c>
      <c r="B130" s="276" t="str">
        <f>IF('Материалы для Ф.5'!F118=1,CONCATENATE('Материалы для Ф.5'!A118),"")</f>
        <v>Строительство ВЛ-10 кВ ф. 631-19</v>
      </c>
      <c r="C130" s="1040" t="str">
        <f>IF('Материалы для Ф.5'!F118=1,CONCATENATE('Материалы для Ф.5'!B118),"")</f>
        <v/>
      </c>
      <c r="D130" s="1040" t="s">
        <v>865</v>
      </c>
      <c r="E130" s="1040" t="s">
        <v>865</v>
      </c>
      <c r="F130" s="1040"/>
      <c r="G130" s="1040"/>
      <c r="H130" s="1040" t="str">
        <f>IF('Материалы для Ф.5'!F116=1,CONCATENATE('Материалы для Ф.5'!D116," ",'Материалы для Ф.5'!C116),"")</f>
        <v xml:space="preserve"> </v>
      </c>
      <c r="I130" s="1040">
        <f>1</f>
        <v>1</v>
      </c>
      <c r="J130" s="408"/>
      <c r="K130" s="19">
        <f t="shared" si="2"/>
        <v>1</v>
      </c>
      <c r="V130" s="49" t="str">
        <f>IF('Материалы для Ф.5'!F118=1,CONCATENATE('Материалы для Ф.5'!B118),"")</f>
        <v/>
      </c>
    </row>
    <row r="131" spans="1:22" ht="22.8" x14ac:dyDescent="0.3">
      <c r="A131" s="631">
        <f>SUBTOTAL(9,$K$15:K131)</f>
        <v>22</v>
      </c>
      <c r="B131" s="276" t="str">
        <f>IF('Материалы для Ф.5'!F119=1,CONCATENATE('Материалы для Ф.5'!A119),"")</f>
        <v>Кабельно-проводниковая продукция</v>
      </c>
      <c r="C131" s="1040" t="str">
        <f>IF('Материалы для Ф.5'!F119=1,CONCATENATE('Материалы для Ф.5'!B119),"")</f>
        <v/>
      </c>
      <c r="D131" s="1040" t="s">
        <v>865</v>
      </c>
      <c r="E131" s="1040" t="s">
        <v>865</v>
      </c>
      <c r="F131" s="1040"/>
      <c r="G131" s="1040"/>
      <c r="H131" s="1040" t="str">
        <f>IF('Материалы для Ф.5'!F117=1,CONCATENATE('Материалы для Ф.5'!D117," ",'Материалы для Ф.5'!C117),"")</f>
        <v xml:space="preserve"> </v>
      </c>
      <c r="I131" s="1040">
        <f>1</f>
        <v>1</v>
      </c>
      <c r="J131" s="408"/>
      <c r="K131" s="19">
        <f t="shared" si="2"/>
        <v>1</v>
      </c>
      <c r="V131" s="49" t="str">
        <f>IF('Материалы для Ф.5'!F119=1,CONCATENATE('Материалы для Ф.5'!B119),"")</f>
        <v/>
      </c>
    </row>
    <row r="132" spans="1:22" ht="27.6" x14ac:dyDescent="0.3">
      <c r="A132" s="631">
        <f>SUBTOTAL(9,$K$15:K132)</f>
        <v>23</v>
      </c>
      <c r="B132" s="276" t="str">
        <f>IF('Материалы для Ф.5'!F120=1,CONCATENATE('Материалы для Ф.5'!A120),"")</f>
        <v>Провод самонесущий защищенный с изоляцией из СПЭ, 20 кВ</v>
      </c>
      <c r="C132" s="1040" t="str">
        <f>IF('Материалы для Ф.5'!F120=1,CONCATENATE('Материалы для Ф.5'!B120),"")</f>
        <v>СИП-3 1x120</v>
      </c>
      <c r="D132" s="1040" t="s">
        <v>865</v>
      </c>
      <c r="E132" s="1040" t="s">
        <v>865</v>
      </c>
      <c r="F132" s="1040"/>
      <c r="G132" s="1040"/>
      <c r="H132" s="1040" t="str">
        <f>IF('Материалы для Ф.5'!F118=1,CONCATENATE('Материалы для Ф.5'!D118," ",'Материалы для Ф.5'!C118),"")</f>
        <v xml:space="preserve"> </v>
      </c>
      <c r="I132" s="1040">
        <f>1</f>
        <v>1</v>
      </c>
      <c r="J132" s="408"/>
      <c r="K132" s="19">
        <f t="shared" si="2"/>
        <v>1</v>
      </c>
      <c r="V132" s="49" t="str">
        <f>IF('Материалы для Ф.5'!F120=1,CONCATENATE('Материалы для Ф.5'!B120),"")</f>
        <v>СИП-3 1x120</v>
      </c>
    </row>
    <row r="133" spans="1:22" ht="27.6" x14ac:dyDescent="0.3">
      <c r="A133" s="631">
        <f>SUBTOTAL(9,$K$15:K133)</f>
        <v>24</v>
      </c>
      <c r="B133" s="276" t="str">
        <f>IF('Материалы для Ф.5'!F121=1,CONCATENATE('Материалы для Ф.5'!A121),"")</f>
        <v>Оборудование на напряжение выше 1000 В</v>
      </c>
      <c r="C133" s="1040" t="str">
        <f>IF('Материалы для Ф.5'!F121=1,CONCATENATE('Материалы для Ф.5'!B121),"")</f>
        <v/>
      </c>
      <c r="D133" s="1040" t="s">
        <v>865</v>
      </c>
      <c r="E133" s="1040" t="s">
        <v>865</v>
      </c>
      <c r="F133" s="1040"/>
      <c r="G133" s="1040"/>
      <c r="H133" s="1040" t="str">
        <f>IF('Материалы для Ф.5'!F119=1,CONCATENATE('Материалы для Ф.5'!D119," ",'Материалы для Ф.5'!C119),"")</f>
        <v xml:space="preserve"> </v>
      </c>
      <c r="I133" s="1040">
        <f>1</f>
        <v>1</v>
      </c>
      <c r="J133" s="408"/>
      <c r="K133" s="19">
        <f t="shared" si="2"/>
        <v>1</v>
      </c>
      <c r="V133" s="49" t="str">
        <f>IF('Материалы для Ф.5'!F121=1,CONCATENATE('Материалы для Ф.5'!B121),"")</f>
        <v/>
      </c>
    </row>
    <row r="134" spans="1:22" ht="28.2" x14ac:dyDescent="0.3">
      <c r="A134" s="631">
        <f>SUBTOTAL(9,$K$15:K134)</f>
        <v>25</v>
      </c>
      <c r="B134" s="276" t="str">
        <f>IF('Материалы для Ф.5'!F122=1,CONCATENATE('Материалы для Ф.5'!A122),"")</f>
        <v>Изолятор опорный</v>
      </c>
      <c r="C134" s="1040" t="str">
        <f>IF('Материалы для Ф.5'!F122=1,CONCATENATE('Материалы для Ф.5'!B122),"")</f>
        <v>ИОР-10-3,75 УХЛ2, ГОСТ Р 52034-08</v>
      </c>
      <c r="D134" s="1040" t="s">
        <v>865</v>
      </c>
      <c r="E134" s="1040" t="s">
        <v>865</v>
      </c>
      <c r="F134" s="1040"/>
      <c r="G134" s="1040"/>
      <c r="H134" s="1040" t="str">
        <f>IF('Материалы для Ф.5'!F120=1,CONCATENATE('Материалы для Ф.5'!D120," ",'Материалы для Ф.5'!C120),"")</f>
        <v xml:space="preserve"> </v>
      </c>
      <c r="I134" s="1040">
        <f>1</f>
        <v>1</v>
      </c>
      <c r="J134" s="408"/>
      <c r="K134" s="19">
        <f t="shared" si="2"/>
        <v>1</v>
      </c>
      <c r="V134" s="49" t="str">
        <f>IF('Материалы для Ф.5'!F122=1,CONCATENATE('Материалы для Ф.5'!B122),"")</f>
        <v>ИОР-10-3,75 УХЛ2, ГОСТ Р 52034-08</v>
      </c>
    </row>
    <row r="135" spans="1:22" ht="69" x14ac:dyDescent="0.3">
      <c r="A135" s="631">
        <f>SUBTOTAL(9,$K$15:K135)</f>
        <v>26</v>
      </c>
      <c r="B135" s="276" t="str">
        <f>IF('Материалы для Ф.5'!F123=1,CONCATENATE('Материалы для Ф.5'!A123),"")</f>
        <v>Монтажный комплект для установки РЛК на опору СВ110 в комплекте с кронштейном разъеденителя, кронштейном привода, комплектом тяг h-6500 мм</v>
      </c>
      <c r="C135" s="1040" t="str">
        <f>IF('Материалы для Ф.5'!F123=1,CONCATENATE('Материалы для Ф.5'!B123),"")</f>
        <v>КМЧ РЛК</v>
      </c>
      <c r="D135" s="1040" t="s">
        <v>865</v>
      </c>
      <c r="E135" s="1040" t="s">
        <v>865</v>
      </c>
      <c r="F135" s="1040"/>
      <c r="G135" s="1040"/>
      <c r="H135" s="1040" t="str">
        <f>IF('Материалы для Ф.5'!F121=1,CONCATENATE('Материалы для Ф.5'!D121," ",'Материалы для Ф.5'!C121),"")</f>
        <v xml:space="preserve"> </v>
      </c>
      <c r="I135" s="1040">
        <f>1</f>
        <v>1</v>
      </c>
      <c r="J135" s="408"/>
      <c r="K135" s="19">
        <f t="shared" si="2"/>
        <v>1</v>
      </c>
      <c r="V135" s="49" t="str">
        <f>IF('Материалы для Ф.5'!F123=1,CONCATENATE('Материалы для Ф.5'!B123),"")</f>
        <v>КМЧ РЛК</v>
      </c>
    </row>
    <row r="136" spans="1:22" ht="28.2" x14ac:dyDescent="0.3">
      <c r="A136" s="631">
        <f>SUBTOTAL(9,$K$15:K136)</f>
        <v>27</v>
      </c>
      <c r="B136" s="276" t="str">
        <f>IF('Материалы для Ф.5'!F124=1,CONCATENATE('Материалы для Ф.5'!A124),"")</f>
        <v>Ограничитель перенапряжений полимерный</v>
      </c>
      <c r="C136" s="1040" t="str">
        <f>IF('Материалы для Ф.5'!F124=1,CONCATENATE('Материалы для Ф.5'!B124),"")</f>
        <v>ОПН-П-10/12/10/550 У1</v>
      </c>
      <c r="D136" s="1040" t="s">
        <v>865</v>
      </c>
      <c r="E136" s="1040" t="s">
        <v>865</v>
      </c>
      <c r="F136" s="1040"/>
      <c r="G136" s="1040"/>
      <c r="H136" s="1040" t="str">
        <f>IF('Материалы для Ф.5'!F122=1,CONCATENATE('Материалы для Ф.5'!D122," ",'Материалы для Ф.5'!C122),"")</f>
        <v xml:space="preserve"> </v>
      </c>
      <c r="I136" s="1040">
        <f>1</f>
        <v>1</v>
      </c>
      <c r="J136" s="408"/>
      <c r="K136" s="19">
        <f t="shared" si="2"/>
        <v>1</v>
      </c>
      <c r="V136" s="49" t="str">
        <f>IF('Материалы для Ф.5'!F124=1,CONCATENATE('Материалы для Ф.5'!B124),"")</f>
        <v>ОПН-П-10/12/10/550 У1</v>
      </c>
    </row>
    <row r="137" spans="1:22" ht="27.6" x14ac:dyDescent="0.3">
      <c r="A137" s="631">
        <f>SUBTOTAL(9,$K$15:K137)</f>
        <v>28</v>
      </c>
      <c r="B137" s="276" t="str">
        <f>IF('Материалы для Ф.5'!F125=1,CONCATENATE('Материалы для Ф.5'!A125),"")</f>
        <v>Привод разъединителя РЛК.1б-10.IV/400УХЛ1</v>
      </c>
      <c r="C137" s="1040" t="str">
        <f>IF('Материалы для Ф.5'!F125=1,CONCATENATE('Материалы для Ф.5'!B125),"")</f>
        <v>ПР-01-07 УХЛ1</v>
      </c>
      <c r="D137" s="1040" t="s">
        <v>865</v>
      </c>
      <c r="E137" s="1040" t="s">
        <v>865</v>
      </c>
      <c r="F137" s="1040"/>
      <c r="G137" s="1040"/>
      <c r="H137" s="1040" t="str">
        <f>IF('Материалы для Ф.5'!F123=1,CONCATENATE('Материалы для Ф.5'!D123," ",'Материалы для Ф.5'!C123),"")</f>
        <v xml:space="preserve"> </v>
      </c>
      <c r="I137" s="1040">
        <f>1</f>
        <v>1</v>
      </c>
      <c r="J137" s="408"/>
      <c r="K137" s="19">
        <f t="shared" si="2"/>
        <v>1</v>
      </c>
      <c r="V137" s="49" t="str">
        <f>IF('Материалы для Ф.5'!F125=1,CONCATENATE('Материалы для Ф.5'!B125),"")</f>
        <v>ПР-01-07 УХЛ1</v>
      </c>
    </row>
    <row r="138" spans="1:22" ht="41.4" x14ac:dyDescent="0.3">
      <c r="A138" s="631">
        <f>SUBTOTAL(9,$K$15:K138)</f>
        <v>29</v>
      </c>
      <c r="B138" s="276" t="str">
        <f>IF('Материалы для Ф.5'!F126=1,CONCATENATE('Материалы для Ф.5'!A126),"")</f>
        <v>Разъединитель линейный качающегося типа, с полимерными изоляторами.</v>
      </c>
      <c r="C138" s="1040" t="str">
        <f>IF('Материалы для Ф.5'!F126=1,CONCATENATE('Материалы для Ф.5'!B126),"")</f>
        <v>РЛК.1а-10.IV/400 УХЛ1</v>
      </c>
      <c r="D138" s="1040" t="s">
        <v>865</v>
      </c>
      <c r="E138" s="1040" t="s">
        <v>865</v>
      </c>
      <c r="F138" s="1040"/>
      <c r="G138" s="1040"/>
      <c r="H138" s="1040" t="str">
        <f>IF('Материалы для Ф.5'!F124=1,CONCATENATE('Материалы для Ф.5'!D124," ",'Материалы для Ф.5'!C124),"")</f>
        <v xml:space="preserve"> </v>
      </c>
      <c r="I138" s="1040">
        <f>1</f>
        <v>1</v>
      </c>
      <c r="J138" s="408"/>
      <c r="K138" s="19">
        <f t="shared" si="2"/>
        <v>1</v>
      </c>
      <c r="V138" s="49" t="str">
        <f>IF('Материалы для Ф.5'!F126=1,CONCATENATE('Материалы для Ф.5'!B126),"")</f>
        <v>РЛК.1а-10.IV/400 УХЛ1</v>
      </c>
    </row>
    <row r="139" spans="1:22" ht="22.8" x14ac:dyDescent="0.3">
      <c r="A139" s="631">
        <f>SUBTOTAL(9,$K$15:K139)</f>
        <v>30</v>
      </c>
      <c r="B139" s="276" t="str">
        <f>IF('Материалы для Ф.5'!F127=1,CONCATENATE('Материалы для Ф.5'!A127),"")</f>
        <v>Строительство КЛ-10 кВ ф. 631-19</v>
      </c>
      <c r="C139" s="1040" t="str">
        <f>IF('Материалы для Ф.5'!F127=1,CONCATENATE('Материалы для Ф.5'!B127),"")</f>
        <v/>
      </c>
      <c r="D139" s="1040" t="s">
        <v>865</v>
      </c>
      <c r="E139" s="1040" t="s">
        <v>865</v>
      </c>
      <c r="F139" s="1040"/>
      <c r="G139" s="1040"/>
      <c r="H139" s="1040" t="str">
        <f>IF('Материалы для Ф.5'!F125=1,CONCATENATE('Материалы для Ф.5'!D125," ",'Материалы для Ф.5'!C125),"")</f>
        <v xml:space="preserve"> </v>
      </c>
      <c r="I139" s="1040">
        <f>1</f>
        <v>1</v>
      </c>
      <c r="J139" s="408"/>
      <c r="K139" s="19">
        <f t="shared" si="2"/>
        <v>1</v>
      </c>
      <c r="V139" s="49" t="str">
        <f>IF('Материалы для Ф.5'!F127=1,CONCATENATE('Материалы для Ф.5'!B127),"")</f>
        <v/>
      </c>
    </row>
    <row r="140" spans="1:22" ht="22.8" x14ac:dyDescent="0.3">
      <c r="A140" s="631">
        <f>SUBTOTAL(9,$K$15:K140)</f>
        <v>31</v>
      </c>
      <c r="B140" s="276" t="str">
        <f>IF('Материалы для Ф.5'!F128=1,CONCATENATE('Материалы для Ф.5'!A128),"")</f>
        <v>Кабельно-проводниковая продукция</v>
      </c>
      <c r="C140" s="1040" t="str">
        <f>IF('Материалы для Ф.5'!F128=1,CONCATENATE('Материалы для Ф.5'!B128),"")</f>
        <v/>
      </c>
      <c r="D140" s="1040" t="s">
        <v>865</v>
      </c>
      <c r="E140" s="1040" t="s">
        <v>865</v>
      </c>
      <c r="F140" s="1040"/>
      <c r="G140" s="1040"/>
      <c r="H140" s="1040" t="str">
        <f>IF('Материалы для Ф.5'!F126=1,CONCATENATE('Материалы для Ф.5'!D126," ",'Материалы для Ф.5'!C126),"")</f>
        <v xml:space="preserve"> </v>
      </c>
      <c r="I140" s="1040">
        <f>1</f>
        <v>1</v>
      </c>
      <c r="J140" s="408"/>
      <c r="K140" s="19">
        <f t="shared" si="2"/>
        <v>1</v>
      </c>
      <c r="V140" s="49" t="str">
        <f>IF('Материалы для Ф.5'!F128=1,CONCATENATE('Материалы для Ф.5'!B128),"")</f>
        <v/>
      </c>
    </row>
    <row r="141" spans="1:22" ht="55.2" x14ac:dyDescent="0.3">
      <c r="A141" s="631">
        <f>SUBTOTAL(9,$K$15:K141)</f>
        <v>32</v>
      </c>
      <c r="B141" s="276" t="str">
        <f>IF('Материалы для Ф.5'!F129=1,CONCATENATE('Материалы для Ф.5'!A129),"")</f>
        <v>Кабель силовой с изоляцией из сшитого полиэтилена в полиэтиленовой оболочке, с алюминиевыми жилами, 10 кВ</v>
      </c>
      <c r="C141" s="1040" t="str">
        <f>IF('Материалы для Ф.5'!F129=1,CONCATENATE('Материалы для Ф.5'!B129),"")</f>
        <v>АПвПу2г 1х240/70-10</v>
      </c>
      <c r="D141" s="1040" t="s">
        <v>865</v>
      </c>
      <c r="E141" s="1040" t="s">
        <v>865</v>
      </c>
      <c r="F141" s="1040"/>
      <c r="G141" s="1040"/>
      <c r="H141" s="1040" t="str">
        <f>IF('Материалы для Ф.5'!F127=1,CONCATENATE('Материалы для Ф.5'!D127," ",'Материалы для Ф.5'!C127),"")</f>
        <v xml:space="preserve"> </v>
      </c>
      <c r="I141" s="1040">
        <f>1</f>
        <v>1</v>
      </c>
      <c r="J141" s="408"/>
      <c r="K141" s="19">
        <f t="shared" si="2"/>
        <v>1</v>
      </c>
      <c r="V141" s="49" t="str">
        <f>IF('Материалы для Ф.5'!F129=1,CONCATENATE('Материалы для Ф.5'!B129),"")</f>
        <v>АПвПу2г 1х240/70-10</v>
      </c>
    </row>
    <row r="142" spans="1:22" ht="22.8" x14ac:dyDescent="0.3">
      <c r="A142" s="631">
        <f>SUBTOTAL(9,$K$15:K142)</f>
        <v>33</v>
      </c>
      <c r="B142" s="276" t="str">
        <f>IF('Материалы для Ф.5'!F130=1,CONCATENATE('Материалы для Ф.5'!A130),"")</f>
        <v>Провод одножильный медный</v>
      </c>
      <c r="C142" s="1040" t="str">
        <f>IF('Материалы для Ф.5'!F130=1,CONCATENATE('Материалы для Ф.5'!B130),"")</f>
        <v>ПугВ 1х70</v>
      </c>
      <c r="D142" s="1040" t="s">
        <v>865</v>
      </c>
      <c r="E142" s="1040" t="s">
        <v>865</v>
      </c>
      <c r="F142" s="1040"/>
      <c r="G142" s="1040"/>
      <c r="H142" s="1040" t="str">
        <f>IF('Материалы для Ф.5'!F128=1,CONCATENATE('Материалы для Ф.5'!D128," ",'Материалы для Ф.5'!C128),"")</f>
        <v xml:space="preserve"> </v>
      </c>
      <c r="I142" s="1040">
        <f>1</f>
        <v>1</v>
      </c>
      <c r="J142" s="408"/>
      <c r="K142" s="19">
        <f t="shared" si="2"/>
        <v>1</v>
      </c>
      <c r="V142" s="49" t="str">
        <f>IF('Материалы для Ф.5'!F130=1,CONCATENATE('Материалы для Ф.5'!B130),"")</f>
        <v>ПугВ 1х70</v>
      </c>
    </row>
    <row r="143" spans="1:22" ht="22.8" x14ac:dyDescent="0.3">
      <c r="A143" s="631">
        <f>SUBTOTAL(9,$K$15:K143)</f>
        <v>34</v>
      </c>
      <c r="B143" s="276" t="str">
        <f>IF('Материалы для Ф.5'!F131=1,CONCATENATE('Материалы для Ф.5'!A131),"")</f>
        <v>Муфты</v>
      </c>
      <c r="C143" s="1040" t="str">
        <f>IF('Материалы для Ф.5'!F131=1,CONCATENATE('Материалы для Ф.5'!B131),"")</f>
        <v/>
      </c>
      <c r="D143" s="1040" t="s">
        <v>865</v>
      </c>
      <c r="E143" s="1040" t="s">
        <v>865</v>
      </c>
      <c r="F143" s="1040"/>
      <c r="G143" s="1040"/>
      <c r="H143" s="1040" t="str">
        <f>IF('Материалы для Ф.5'!F129=1,CONCATENATE('Материалы для Ф.5'!D129," ",'Материалы для Ф.5'!C129),"")</f>
        <v xml:space="preserve"> </v>
      </c>
      <c r="I143" s="1040">
        <f>1</f>
        <v>1</v>
      </c>
      <c r="J143" s="408"/>
      <c r="K143" s="19">
        <f t="shared" si="2"/>
        <v>1</v>
      </c>
      <c r="V143" s="49" t="str">
        <f>IF('Материалы для Ф.5'!F131=1,CONCATENATE('Материалы для Ф.5'!B131),"")</f>
        <v/>
      </c>
    </row>
    <row r="144" spans="1:22" ht="69" x14ac:dyDescent="0.3">
      <c r="A144" s="631">
        <f>SUBTOTAL(9,$K$15:K144)</f>
        <v>35</v>
      </c>
      <c r="B144" s="276" t="str">
        <f>IF('Материалы для Ф.5'!F132=1,CONCATENATE('Материалы для Ф.5'!A132),"")</f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144" s="1040" t="str">
        <f>IF('Материалы для Ф.5'!F132=1,CONCATENATE('Материалы для Ф.5'!B132),"")</f>
        <v>1ПКНТ-10-150/240(Б)</v>
      </c>
      <c r="D144" s="1040" t="s">
        <v>865</v>
      </c>
      <c r="E144" s="1040" t="s">
        <v>865</v>
      </c>
      <c r="F144" s="1040"/>
      <c r="G144" s="1040"/>
      <c r="H144" s="1040" t="str">
        <f>IF('Материалы для Ф.5'!F130=1,CONCATENATE('Материалы для Ф.5'!D130," ",'Материалы для Ф.5'!C130),"")</f>
        <v xml:space="preserve"> </v>
      </c>
      <c r="I144" s="1040">
        <f>1</f>
        <v>1</v>
      </c>
      <c r="J144" s="408"/>
      <c r="K144" s="19">
        <f t="shared" si="2"/>
        <v>1</v>
      </c>
      <c r="V144" s="49" t="str">
        <f>IF('Материалы для Ф.5'!F132=1,CONCATENATE('Материалы для Ф.5'!B132),"")</f>
        <v>1ПКНТ-10-150/240(Б)</v>
      </c>
    </row>
    <row r="145" spans="1:22" ht="69" x14ac:dyDescent="0.3">
      <c r="A145" s="631">
        <f>SUBTOTAL(9,$K$15:K145)</f>
        <v>36</v>
      </c>
      <c r="B145" s="276" t="str">
        <f>IF('Материалы для Ф.5'!F133=1,CONCATENATE('Материалы для Ф.5'!A133),"")</f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145" s="1040" t="str">
        <f>IF('Материалы для Ф.5'!F133=1,CONCATENATE('Материалы для Ф.5'!B133),"")</f>
        <v>1ПКВТ-10-150/240(Б)</v>
      </c>
      <c r="D145" s="1040" t="s">
        <v>865</v>
      </c>
      <c r="E145" s="1040" t="s">
        <v>865</v>
      </c>
      <c r="F145" s="1040"/>
      <c r="G145" s="1040"/>
      <c r="H145" s="1040" t="str">
        <f>IF('Материалы для Ф.5'!F131=1,CONCATENATE('Материалы для Ф.5'!D131," ",'Материалы для Ф.5'!C131),"")</f>
        <v xml:space="preserve"> </v>
      </c>
      <c r="I145" s="1040">
        <f>1</f>
        <v>1</v>
      </c>
      <c r="J145" s="408"/>
      <c r="K145" s="19">
        <f t="shared" si="2"/>
        <v>1</v>
      </c>
      <c r="V145" s="49" t="str">
        <f>IF('Материалы для Ф.5'!F133=1,CONCATENATE('Материалы для Ф.5'!B133),"")</f>
        <v>1ПКВТ-10-150/240(Б)</v>
      </c>
    </row>
    <row r="146" spans="1:22" ht="22.8" hidden="1" customHeight="1" x14ac:dyDescent="0.3">
      <c r="A146" s="631">
        <f>SUBTOTAL(9,$K$15:K146)</f>
        <v>36</v>
      </c>
      <c r="B146" s="276" t="str">
        <f>IF('Материалы для Ф.5'!F134=1,CONCATENATE('Материалы для Ф.5'!A134),"")</f>
        <v/>
      </c>
      <c r="C146" s="1040" t="str">
        <f>IF('Материалы для Ф.5'!F134=1,CONCATENATE('Материалы для Ф.5'!B134),"")</f>
        <v/>
      </c>
      <c r="D146" s="1040" t="s">
        <v>865</v>
      </c>
      <c r="E146" s="1040" t="s">
        <v>865</v>
      </c>
      <c r="F146" s="1040"/>
      <c r="G146" s="1040"/>
      <c r="H146" s="1040" t="str">
        <f>IF('Материалы для Ф.5'!F132=1,CONCATENATE('Материалы для Ф.5'!D132," ",'Материалы для Ф.5'!C132),"")</f>
        <v xml:space="preserve"> </v>
      </c>
      <c r="I146" s="1040">
        <f>1</f>
        <v>1</v>
      </c>
      <c r="J146" s="408"/>
      <c r="K146" s="19">
        <f t="shared" si="2"/>
        <v>0</v>
      </c>
      <c r="V146" s="49" t="str">
        <f>IF('Материалы для Ф.5'!F134=1,CONCATENATE('Материалы для Ф.5'!B134),"")</f>
        <v/>
      </c>
    </row>
    <row r="147" spans="1:22" ht="22.8" hidden="1" customHeight="1" x14ac:dyDescent="0.3">
      <c r="A147" s="631">
        <f>SUBTOTAL(9,$K$15:K147)</f>
        <v>36</v>
      </c>
      <c r="B147" s="276" t="str">
        <f>IF('Материалы для Ф.5'!F135=1,CONCATENATE('Материалы для Ф.5'!A135),"")</f>
        <v/>
      </c>
      <c r="C147" s="1040" t="str">
        <f>IF('Материалы для Ф.5'!F135=1,CONCATENATE('Материалы для Ф.5'!B135),"")</f>
        <v/>
      </c>
      <c r="D147" s="1040" t="s">
        <v>865</v>
      </c>
      <c r="E147" s="1040" t="s">
        <v>865</v>
      </c>
      <c r="F147" s="1040"/>
      <c r="G147" s="1040"/>
      <c r="H147" s="1040" t="str">
        <f>IF('Материалы для Ф.5'!F133=1,CONCATENATE('Материалы для Ф.5'!D133," ",'Материалы для Ф.5'!C133),"")</f>
        <v xml:space="preserve"> </v>
      </c>
      <c r="I147" s="1040">
        <f>1</f>
        <v>1</v>
      </c>
      <c r="J147" s="408"/>
      <c r="K147" s="19">
        <f t="shared" si="2"/>
        <v>0</v>
      </c>
      <c r="V147" s="49" t="str">
        <f>IF('Материалы для Ф.5'!F135=1,CONCATENATE('Материалы для Ф.5'!B135),"")</f>
        <v/>
      </c>
    </row>
    <row r="148" spans="1:22" ht="22.8" hidden="1" customHeight="1" x14ac:dyDescent="0.3">
      <c r="A148" s="631">
        <f>SUBTOTAL(9,$K$15:K148)</f>
        <v>36</v>
      </c>
      <c r="B148" s="276" t="str">
        <f>IF('Материалы для Ф.5'!F136=1,CONCATENATE('Материалы для Ф.5'!A136),"")</f>
        <v/>
      </c>
      <c r="C148" s="1040" t="str">
        <f>IF('Материалы для Ф.5'!F136=1,CONCATENATE('Материалы для Ф.5'!B136),"")</f>
        <v/>
      </c>
      <c r="D148" s="1040" t="s">
        <v>865</v>
      </c>
      <c r="E148" s="1040" t="s">
        <v>865</v>
      </c>
      <c r="F148" s="1040"/>
      <c r="G148" s="1040"/>
      <c r="H148" s="1040" t="str">
        <f>IF('Материалы для Ф.5'!F134=1,CONCATENATE('Материалы для Ф.5'!D134," ",'Материалы для Ф.5'!C134),"")</f>
        <v/>
      </c>
      <c r="I148" s="1040">
        <f>1</f>
        <v>1</v>
      </c>
      <c r="J148" s="408"/>
      <c r="K148" s="19">
        <f t="shared" si="2"/>
        <v>0</v>
      </c>
      <c r="V148" s="49" t="str">
        <f>IF('Материалы для Ф.5'!F136=1,CONCATENATE('Материалы для Ф.5'!B136),"")</f>
        <v/>
      </c>
    </row>
    <row r="149" spans="1:22" ht="22.8" hidden="1" customHeight="1" x14ac:dyDescent="0.3">
      <c r="A149" s="631">
        <f>SUBTOTAL(9,$K$15:K149)</f>
        <v>36</v>
      </c>
      <c r="B149" s="276" t="str">
        <f>IF('Материалы для Ф.5'!F137=1,CONCATENATE('Материалы для Ф.5'!A137),"")</f>
        <v/>
      </c>
      <c r="C149" s="1040" t="str">
        <f>IF('Материалы для Ф.5'!F137=1,CONCATENATE('Материалы для Ф.5'!B137),"")</f>
        <v/>
      </c>
      <c r="D149" s="1040" t="s">
        <v>865</v>
      </c>
      <c r="E149" s="1040" t="s">
        <v>865</v>
      </c>
      <c r="F149" s="1040"/>
      <c r="G149" s="1040"/>
      <c r="H149" s="1040" t="str">
        <f>IF('Материалы для Ф.5'!F135=1,CONCATENATE('Материалы для Ф.5'!D135," ",'Материалы для Ф.5'!C135),"")</f>
        <v/>
      </c>
      <c r="I149" s="1040">
        <f>1</f>
        <v>1</v>
      </c>
      <c r="J149" s="408"/>
      <c r="K149" s="19">
        <f t="shared" si="2"/>
        <v>0</v>
      </c>
      <c r="V149" s="49" t="str">
        <f>IF('Материалы для Ф.5'!F137=1,CONCATENATE('Материалы для Ф.5'!B137),"")</f>
        <v/>
      </c>
    </row>
    <row r="150" spans="1:22" ht="22.8" hidden="1" customHeight="1" x14ac:dyDescent="0.3">
      <c r="A150" s="631">
        <f>SUBTOTAL(9,$K$15:K150)</f>
        <v>36</v>
      </c>
      <c r="B150" s="276" t="str">
        <f>IF('Материалы для Ф.5'!F138=1,CONCATENATE('Материалы для Ф.5'!A138),"")</f>
        <v/>
      </c>
      <c r="C150" s="1040" t="str">
        <f>IF('Материалы для Ф.5'!F138=1,CONCATENATE('Материалы для Ф.5'!B138),"")</f>
        <v/>
      </c>
      <c r="D150" s="1040" t="s">
        <v>865</v>
      </c>
      <c r="E150" s="1040" t="s">
        <v>865</v>
      </c>
      <c r="F150" s="1040"/>
      <c r="G150" s="1040"/>
      <c r="H150" s="1040" t="str">
        <f>IF('Материалы для Ф.5'!F136=1,CONCATENATE('Материалы для Ф.5'!D136," ",'Материалы для Ф.5'!C136),"")</f>
        <v/>
      </c>
      <c r="I150" s="1040">
        <f>1</f>
        <v>1</v>
      </c>
      <c r="J150" s="408"/>
      <c r="K150" s="19">
        <f t="shared" si="2"/>
        <v>0</v>
      </c>
      <c r="V150" s="49" t="str">
        <f>IF('Материалы для Ф.5'!F138=1,CONCATENATE('Материалы для Ф.5'!B138),"")</f>
        <v/>
      </c>
    </row>
    <row r="151" spans="1:22" ht="22.8" hidden="1" customHeight="1" x14ac:dyDescent="0.3">
      <c r="A151" s="631">
        <f>SUBTOTAL(9,$K$15:K151)</f>
        <v>36</v>
      </c>
      <c r="B151" s="276" t="str">
        <f>IF('Материалы для Ф.5'!F139=1,CONCATENATE('Материалы для Ф.5'!A139),"")</f>
        <v/>
      </c>
      <c r="C151" s="1040" t="str">
        <f>IF('Материалы для Ф.5'!F139=1,CONCATENATE('Материалы для Ф.5'!B139),"")</f>
        <v/>
      </c>
      <c r="D151" s="1040" t="s">
        <v>865</v>
      </c>
      <c r="E151" s="1040" t="s">
        <v>865</v>
      </c>
      <c r="F151" s="1040"/>
      <c r="G151" s="1040"/>
      <c r="H151" s="1040" t="str">
        <f>IF('Материалы для Ф.5'!F137=1,CONCATENATE('Материалы для Ф.5'!D137," ",'Материалы для Ф.5'!C137),"")</f>
        <v/>
      </c>
      <c r="I151" s="1040">
        <f>1</f>
        <v>1</v>
      </c>
      <c r="J151" s="408"/>
      <c r="K151" s="19">
        <f t="shared" si="2"/>
        <v>0</v>
      </c>
      <c r="V151" s="49" t="str">
        <f>IF('Материалы для Ф.5'!F139=1,CONCATENATE('Материалы для Ф.5'!B139),"")</f>
        <v/>
      </c>
    </row>
    <row r="152" spans="1:22" ht="22.8" hidden="1" customHeight="1" x14ac:dyDescent="0.3">
      <c r="A152" s="631">
        <f>SUBTOTAL(9,$K$15:K152)</f>
        <v>36</v>
      </c>
      <c r="B152" s="276" t="str">
        <f>IF('Материалы для Ф.5'!F140=1,CONCATENATE('Материалы для Ф.5'!A140),"")</f>
        <v/>
      </c>
      <c r="C152" s="1040" t="str">
        <f>IF('Материалы для Ф.5'!F140=1,CONCATENATE('Материалы для Ф.5'!B140),"")</f>
        <v/>
      </c>
      <c r="D152" s="1040" t="s">
        <v>865</v>
      </c>
      <c r="E152" s="1040" t="s">
        <v>865</v>
      </c>
      <c r="F152" s="1040"/>
      <c r="G152" s="1040"/>
      <c r="H152" s="1040" t="str">
        <f>IF('Материалы для Ф.5'!F138=1,CONCATENATE('Материалы для Ф.5'!D138," ",'Материалы для Ф.5'!C138),"")</f>
        <v/>
      </c>
      <c r="I152" s="1040">
        <f>1</f>
        <v>1</v>
      </c>
      <c r="J152" s="408"/>
      <c r="K152" s="19">
        <f t="shared" ref="K152:K175" si="3">IF(B152="",0,1)</f>
        <v>0</v>
      </c>
      <c r="V152" s="49" t="str">
        <f>IF('Материалы для Ф.5'!F140=1,CONCATENATE('Материалы для Ф.5'!B140),"")</f>
        <v/>
      </c>
    </row>
    <row r="153" spans="1:22" ht="22.8" hidden="1" customHeight="1" x14ac:dyDescent="0.3">
      <c r="A153" s="631">
        <f>SUBTOTAL(9,$K$15:K153)</f>
        <v>36</v>
      </c>
      <c r="B153" s="276" t="str">
        <f>IF('Материалы для Ф.5'!F141=1,CONCATENATE('Материалы для Ф.5'!A141),"")</f>
        <v/>
      </c>
      <c r="C153" s="1040" t="str">
        <f>IF('Материалы для Ф.5'!F141=1,CONCATENATE('Материалы для Ф.5'!B141),"")</f>
        <v/>
      </c>
      <c r="D153" s="1040" t="s">
        <v>865</v>
      </c>
      <c r="E153" s="1040" t="s">
        <v>865</v>
      </c>
      <c r="F153" s="1040"/>
      <c r="G153" s="1040"/>
      <c r="H153" s="1040" t="str">
        <f>IF('Материалы для Ф.5'!F139=1,CONCATENATE('Материалы для Ф.5'!D139," ",'Материалы для Ф.5'!C139),"")</f>
        <v/>
      </c>
      <c r="I153" s="1040">
        <f>1</f>
        <v>1</v>
      </c>
      <c r="J153" s="408"/>
      <c r="K153" s="19">
        <f t="shared" si="3"/>
        <v>0</v>
      </c>
      <c r="V153" s="49" t="str">
        <f>IF('Материалы для Ф.5'!F141=1,CONCATENATE('Материалы для Ф.5'!B141),"")</f>
        <v/>
      </c>
    </row>
    <row r="154" spans="1:22" ht="22.8" hidden="1" customHeight="1" x14ac:dyDescent="0.3">
      <c r="A154" s="631">
        <f>SUBTOTAL(9,$K$15:K154)</f>
        <v>36</v>
      </c>
      <c r="B154" s="276" t="str">
        <f>IF('Материалы для Ф.5'!F142=1,CONCATENATE('Материалы для Ф.5'!A142),"")</f>
        <v/>
      </c>
      <c r="C154" s="1040" t="str">
        <f>IF('Материалы для Ф.5'!F142=1,CONCATENATE('Материалы для Ф.5'!B142),"")</f>
        <v/>
      </c>
      <c r="D154" s="1040" t="s">
        <v>865</v>
      </c>
      <c r="E154" s="1040" t="s">
        <v>865</v>
      </c>
      <c r="F154" s="1040"/>
      <c r="G154" s="1040"/>
      <c r="H154" s="1040" t="str">
        <f>IF('Материалы для Ф.5'!F140=1,CONCATENATE('Материалы для Ф.5'!D140," ",'Материалы для Ф.5'!C140),"")</f>
        <v/>
      </c>
      <c r="I154" s="1040">
        <f>1</f>
        <v>1</v>
      </c>
      <c r="J154" s="408"/>
      <c r="K154" s="19">
        <f t="shared" si="3"/>
        <v>0</v>
      </c>
      <c r="V154" s="49" t="str">
        <f>IF('Материалы для Ф.5'!F142=1,CONCATENATE('Материалы для Ф.5'!B142),"")</f>
        <v/>
      </c>
    </row>
    <row r="155" spans="1:22" ht="22.8" hidden="1" customHeight="1" x14ac:dyDescent="0.3">
      <c r="A155" s="631">
        <f>SUBTOTAL(9,$K$15:K155)</f>
        <v>36</v>
      </c>
      <c r="B155" s="276" t="str">
        <f>IF('Материалы для Ф.5'!F143=1,CONCATENATE('Материалы для Ф.5'!A143),"")</f>
        <v/>
      </c>
      <c r="C155" s="1040" t="str">
        <f>IF('Материалы для Ф.5'!F143=1,CONCATENATE('Материалы для Ф.5'!B143),"")</f>
        <v/>
      </c>
      <c r="D155" s="1040" t="s">
        <v>865</v>
      </c>
      <c r="E155" s="1040" t="s">
        <v>865</v>
      </c>
      <c r="F155" s="1040"/>
      <c r="G155" s="1040"/>
      <c r="H155" s="1040" t="str">
        <f>IF('Материалы для Ф.5'!F141=1,CONCATENATE('Материалы для Ф.5'!D141," ",'Материалы для Ф.5'!C141),"")</f>
        <v/>
      </c>
      <c r="I155" s="1040">
        <f>1</f>
        <v>1</v>
      </c>
      <c r="J155" s="408"/>
      <c r="K155" s="19">
        <f t="shared" si="3"/>
        <v>0</v>
      </c>
      <c r="V155" s="49" t="str">
        <f>IF('Материалы для Ф.5'!F143=1,CONCATENATE('Материалы для Ф.5'!B143),"")</f>
        <v/>
      </c>
    </row>
    <row r="156" spans="1:22" ht="22.8" hidden="1" customHeight="1" x14ac:dyDescent="0.3">
      <c r="A156" s="631">
        <f>SUBTOTAL(9,$K$15:K156)</f>
        <v>36</v>
      </c>
      <c r="B156" s="276" t="str">
        <f>IF('Материалы для Ф.5'!F144=1,CONCATENATE('Материалы для Ф.5'!A144),"")</f>
        <v/>
      </c>
      <c r="C156" s="1040" t="str">
        <f>IF('Материалы для Ф.5'!F144=1,CONCATENATE('Материалы для Ф.5'!B144),"")</f>
        <v/>
      </c>
      <c r="D156" s="1040" t="s">
        <v>865</v>
      </c>
      <c r="E156" s="1040" t="s">
        <v>865</v>
      </c>
      <c r="F156" s="1040"/>
      <c r="G156" s="1040"/>
      <c r="H156" s="1040" t="str">
        <f>IF('Материалы для Ф.5'!F142=1,CONCATENATE('Материалы для Ф.5'!D142," ",'Материалы для Ф.5'!C142),"")</f>
        <v/>
      </c>
      <c r="I156" s="1040">
        <f>1</f>
        <v>1</v>
      </c>
      <c r="J156" s="408"/>
      <c r="K156" s="19">
        <f t="shared" si="3"/>
        <v>0</v>
      </c>
      <c r="V156" s="49" t="str">
        <f>IF('Материалы для Ф.5'!F144=1,CONCATENATE('Материалы для Ф.5'!B144),"")</f>
        <v/>
      </c>
    </row>
    <row r="157" spans="1:22" ht="22.8" hidden="1" customHeight="1" x14ac:dyDescent="0.3">
      <c r="A157" s="631">
        <f>SUBTOTAL(9,$K$15:K157)</f>
        <v>36</v>
      </c>
      <c r="B157" s="276" t="str">
        <f>IF('Материалы для Ф.5'!F145=1,CONCATENATE('Материалы для Ф.5'!A145),"")</f>
        <v/>
      </c>
      <c r="C157" s="1040" t="str">
        <f>IF('Материалы для Ф.5'!F145=1,CONCATENATE('Материалы для Ф.5'!B145),"")</f>
        <v/>
      </c>
      <c r="D157" s="1040" t="s">
        <v>865</v>
      </c>
      <c r="E157" s="1040" t="s">
        <v>865</v>
      </c>
      <c r="F157" s="1040"/>
      <c r="G157" s="1040"/>
      <c r="H157" s="1040" t="str">
        <f>IF('Материалы для Ф.5'!F143=1,CONCATENATE('Материалы для Ф.5'!D143," ",'Материалы для Ф.5'!C143),"")</f>
        <v/>
      </c>
      <c r="I157" s="1040">
        <f>1</f>
        <v>1</v>
      </c>
      <c r="J157" s="408"/>
      <c r="K157" s="19">
        <f t="shared" si="3"/>
        <v>0</v>
      </c>
      <c r="V157" s="49" t="str">
        <f>IF('Материалы для Ф.5'!F145=1,CONCATENATE('Материалы для Ф.5'!B145),"")</f>
        <v/>
      </c>
    </row>
    <row r="158" spans="1:22" ht="22.8" hidden="1" customHeight="1" x14ac:dyDescent="0.3">
      <c r="A158" s="631">
        <f>SUBTOTAL(9,$K$15:K158)</f>
        <v>36</v>
      </c>
      <c r="B158" s="276" t="str">
        <f>IF('Материалы для Ф.5'!F146=1,CONCATENATE('Материалы для Ф.5'!A146),"")</f>
        <v/>
      </c>
      <c r="C158" s="1040" t="str">
        <f>IF('Материалы для Ф.5'!F146=1,CONCATENATE('Материалы для Ф.5'!B146),"")</f>
        <v/>
      </c>
      <c r="D158" s="1040" t="s">
        <v>865</v>
      </c>
      <c r="E158" s="1040" t="s">
        <v>865</v>
      </c>
      <c r="F158" s="1040"/>
      <c r="G158" s="1040"/>
      <c r="H158" s="1040" t="str">
        <f>IF('Материалы для Ф.5'!F144=1,CONCATENATE('Материалы для Ф.5'!D144," ",'Материалы для Ф.5'!C144),"")</f>
        <v/>
      </c>
      <c r="I158" s="1040">
        <f>1</f>
        <v>1</v>
      </c>
      <c r="J158" s="408"/>
      <c r="K158" s="19">
        <f t="shared" si="3"/>
        <v>0</v>
      </c>
      <c r="V158" s="49" t="str">
        <f>IF('Материалы для Ф.5'!F146=1,CONCATENATE('Материалы для Ф.5'!B146),"")</f>
        <v/>
      </c>
    </row>
    <row r="159" spans="1:22" ht="22.8" hidden="1" customHeight="1" x14ac:dyDescent="0.3">
      <c r="A159" s="631">
        <f>SUBTOTAL(9,$K$15:K159)</f>
        <v>36</v>
      </c>
      <c r="B159" s="276" t="str">
        <f>IF('Материалы для Ф.5'!F147=1,CONCATENATE('Материалы для Ф.5'!A147),"")</f>
        <v/>
      </c>
      <c r="C159" s="1040" t="str">
        <f>IF('Материалы для Ф.5'!F147=1,CONCATENATE('Материалы для Ф.5'!B147),"")</f>
        <v/>
      </c>
      <c r="D159" s="1040" t="s">
        <v>865</v>
      </c>
      <c r="E159" s="1040" t="s">
        <v>865</v>
      </c>
      <c r="F159" s="1040"/>
      <c r="G159" s="1040"/>
      <c r="H159" s="1040" t="str">
        <f>IF('Материалы для Ф.5'!F145=1,CONCATENATE('Материалы для Ф.5'!D145," ",'Материалы для Ф.5'!C145),"")</f>
        <v/>
      </c>
      <c r="I159" s="1040">
        <f>1</f>
        <v>1</v>
      </c>
      <c r="J159" s="408"/>
      <c r="K159" s="19">
        <f t="shared" si="3"/>
        <v>0</v>
      </c>
      <c r="V159" s="49" t="str">
        <f>IF('Материалы для Ф.5'!F147=1,CONCATENATE('Материалы для Ф.5'!B147),"")</f>
        <v/>
      </c>
    </row>
    <row r="160" spans="1:22" ht="22.8" hidden="1" customHeight="1" x14ac:dyDescent="0.3">
      <c r="A160" s="631">
        <f>SUBTOTAL(9,$K$15:K160)</f>
        <v>36</v>
      </c>
      <c r="B160" s="276" t="str">
        <f>IF('Материалы для Ф.5'!F148=1,CONCATENATE('Материалы для Ф.5'!A148),"")</f>
        <v/>
      </c>
      <c r="C160" s="1040" t="str">
        <f>IF('Материалы для Ф.5'!F148=1,CONCATENATE('Материалы для Ф.5'!B148),"")</f>
        <v/>
      </c>
      <c r="D160" s="1040" t="s">
        <v>865</v>
      </c>
      <c r="E160" s="1040" t="s">
        <v>865</v>
      </c>
      <c r="F160" s="1040"/>
      <c r="G160" s="1040"/>
      <c r="H160" s="1040" t="str">
        <f>IF('Материалы для Ф.5'!F146=1,CONCATENATE('Материалы для Ф.5'!D146," ",'Материалы для Ф.5'!C146),"")</f>
        <v/>
      </c>
      <c r="I160" s="1040">
        <f>1</f>
        <v>1</v>
      </c>
      <c r="J160" s="408"/>
      <c r="K160" s="19">
        <f t="shared" si="3"/>
        <v>0</v>
      </c>
      <c r="V160" s="49" t="str">
        <f>IF('Материалы для Ф.5'!F148=1,CONCATENATE('Материалы для Ф.5'!B148),"")</f>
        <v/>
      </c>
    </row>
    <row r="161" spans="1:22" ht="22.8" hidden="1" customHeight="1" x14ac:dyDescent="0.3">
      <c r="A161" s="631">
        <f>SUBTOTAL(9,$K$15:K161)</f>
        <v>36</v>
      </c>
      <c r="B161" s="276" t="str">
        <f>IF('Материалы для Ф.5'!F149=1,CONCATENATE('Материалы для Ф.5'!A149),"")</f>
        <v/>
      </c>
      <c r="C161" s="1040" t="str">
        <f>IF('Материалы для Ф.5'!F149=1,CONCATENATE('Материалы для Ф.5'!B149),"")</f>
        <v/>
      </c>
      <c r="D161" s="1040" t="s">
        <v>865</v>
      </c>
      <c r="E161" s="1040" t="s">
        <v>865</v>
      </c>
      <c r="F161" s="1040"/>
      <c r="G161" s="1040"/>
      <c r="H161" s="1040" t="str">
        <f>IF('Материалы для Ф.5'!F147=1,CONCATENATE('Материалы для Ф.5'!D147," ",'Материалы для Ф.5'!C147),"")</f>
        <v/>
      </c>
      <c r="I161" s="1040">
        <f>1</f>
        <v>1</v>
      </c>
      <c r="J161" s="408"/>
      <c r="K161" s="19">
        <f t="shared" si="3"/>
        <v>0</v>
      </c>
      <c r="V161" s="49" t="str">
        <f>IF('Материалы для Ф.5'!F149=1,CONCATENATE('Материалы для Ф.5'!B149),"")</f>
        <v/>
      </c>
    </row>
    <row r="162" spans="1:22" ht="22.8" hidden="1" customHeight="1" x14ac:dyDescent="0.3">
      <c r="A162" s="631">
        <f>SUBTOTAL(9,$K$15:K162)</f>
        <v>36</v>
      </c>
      <c r="B162" s="276" t="str">
        <f>IF('Материалы для Ф.5'!F150=1,CONCATENATE('Материалы для Ф.5'!A150),"")</f>
        <v/>
      </c>
      <c r="C162" s="1040" t="str">
        <f>IF('Материалы для Ф.5'!F150=1,CONCATENATE('Материалы для Ф.5'!B150),"")</f>
        <v/>
      </c>
      <c r="D162" s="1040" t="s">
        <v>865</v>
      </c>
      <c r="E162" s="1040" t="s">
        <v>865</v>
      </c>
      <c r="F162" s="1040"/>
      <c r="G162" s="1040"/>
      <c r="H162" s="1040" t="str">
        <f>IF('Материалы для Ф.5'!F148=1,CONCATENATE('Материалы для Ф.5'!D148," ",'Материалы для Ф.5'!C148),"")</f>
        <v/>
      </c>
      <c r="I162" s="1040">
        <f>1</f>
        <v>1</v>
      </c>
      <c r="J162" s="408"/>
      <c r="K162" s="19">
        <f t="shared" si="3"/>
        <v>0</v>
      </c>
      <c r="V162" s="49" t="str">
        <f>IF('Материалы для Ф.5'!F150=1,CONCATENATE('Материалы для Ф.5'!B150),"")</f>
        <v/>
      </c>
    </row>
    <row r="163" spans="1:22" ht="22.8" hidden="1" customHeight="1" x14ac:dyDescent="0.3">
      <c r="A163" s="631">
        <f>SUBTOTAL(9,$K$15:K163)</f>
        <v>36</v>
      </c>
      <c r="B163" s="276" t="str">
        <f>IF('Материалы для Ф.5'!F151=1,CONCATENATE('Материалы для Ф.5'!A151),"")</f>
        <v/>
      </c>
      <c r="C163" s="1040" t="str">
        <f>IF('Материалы для Ф.5'!F151=1,CONCATENATE('Материалы для Ф.5'!B151),"")</f>
        <v/>
      </c>
      <c r="D163" s="1040" t="s">
        <v>865</v>
      </c>
      <c r="E163" s="1040" t="s">
        <v>865</v>
      </c>
      <c r="F163" s="1040"/>
      <c r="G163" s="1040"/>
      <c r="H163" s="1040" t="str">
        <f>IF('Материалы для Ф.5'!F149=1,CONCATENATE('Материалы для Ф.5'!D149," ",'Материалы для Ф.5'!C149),"")</f>
        <v/>
      </c>
      <c r="I163" s="1040">
        <f>1</f>
        <v>1</v>
      </c>
      <c r="J163" s="408"/>
      <c r="K163" s="19">
        <f t="shared" si="3"/>
        <v>0</v>
      </c>
      <c r="V163" s="49" t="str">
        <f>IF('Материалы для Ф.5'!F151=1,CONCATENATE('Материалы для Ф.5'!B151),"")</f>
        <v/>
      </c>
    </row>
    <row r="164" spans="1:22" ht="22.8" hidden="1" customHeight="1" x14ac:dyDescent="0.3">
      <c r="A164" s="631">
        <f>SUBTOTAL(9,$K$15:K164)</f>
        <v>36</v>
      </c>
      <c r="B164" s="276" t="str">
        <f>IF('Материалы для Ф.5'!F152=1,CONCATENATE('Материалы для Ф.5'!A152),"")</f>
        <v/>
      </c>
      <c r="C164" s="1040" t="str">
        <f>IF('Материалы для Ф.5'!F152=1,CONCATENATE('Материалы для Ф.5'!B152),"")</f>
        <v/>
      </c>
      <c r="D164" s="1040" t="s">
        <v>865</v>
      </c>
      <c r="E164" s="1040" t="s">
        <v>865</v>
      </c>
      <c r="F164" s="1040"/>
      <c r="G164" s="1040"/>
      <c r="H164" s="1040" t="str">
        <f>IF('Материалы для Ф.5'!F150=1,CONCATENATE('Материалы для Ф.5'!D150," ",'Материалы для Ф.5'!C150),"")</f>
        <v/>
      </c>
      <c r="I164" s="1040">
        <f>1</f>
        <v>1</v>
      </c>
      <c r="J164" s="408"/>
      <c r="K164" s="19">
        <f t="shared" si="3"/>
        <v>0</v>
      </c>
      <c r="V164" s="49" t="str">
        <f>IF('Материалы для Ф.5'!F152=1,CONCATENATE('Материалы для Ф.5'!B152),"")</f>
        <v/>
      </c>
    </row>
    <row r="165" spans="1:22" ht="22.8" hidden="1" customHeight="1" x14ac:dyDescent="0.3">
      <c r="A165" s="631">
        <f>SUBTOTAL(9,$K$15:K165)</f>
        <v>36</v>
      </c>
      <c r="B165" s="276" t="str">
        <f>IF('Материалы для Ф.5'!F153=1,CONCATENATE('Материалы для Ф.5'!A153),"")</f>
        <v/>
      </c>
      <c r="C165" s="1040" t="str">
        <f>IF('Материалы для Ф.5'!F153=1,CONCATENATE('Материалы для Ф.5'!B153),"")</f>
        <v/>
      </c>
      <c r="D165" s="1040" t="s">
        <v>865</v>
      </c>
      <c r="E165" s="1040" t="s">
        <v>865</v>
      </c>
      <c r="F165" s="1040"/>
      <c r="G165" s="1040"/>
      <c r="H165" s="1040" t="str">
        <f>IF('Материалы для Ф.5'!F151=1,CONCATENATE('Материалы для Ф.5'!D151," ",'Материалы для Ф.5'!C151),"")</f>
        <v/>
      </c>
      <c r="I165" s="1040">
        <f>1</f>
        <v>1</v>
      </c>
      <c r="J165" s="408"/>
      <c r="K165" s="19">
        <f t="shared" si="3"/>
        <v>0</v>
      </c>
      <c r="V165" s="49" t="str">
        <f>IF('Материалы для Ф.5'!F153=1,CONCATENATE('Материалы для Ф.5'!B153),"")</f>
        <v/>
      </c>
    </row>
    <row r="166" spans="1:22" ht="22.8" hidden="1" customHeight="1" x14ac:dyDescent="0.3">
      <c r="A166" s="631">
        <f>SUBTOTAL(9,$K$15:K166)</f>
        <v>36</v>
      </c>
      <c r="B166" s="276" t="str">
        <f>IF('Материалы для Ф.5'!F154=1,CONCATENATE('Материалы для Ф.5'!A154),"")</f>
        <v/>
      </c>
      <c r="C166" s="1040" t="str">
        <f>IF('Материалы для Ф.5'!F154=1,CONCATENATE('Материалы для Ф.5'!B154),"")</f>
        <v/>
      </c>
      <c r="D166" s="1040" t="s">
        <v>865</v>
      </c>
      <c r="E166" s="1040" t="s">
        <v>865</v>
      </c>
      <c r="F166" s="1040"/>
      <c r="G166" s="1040"/>
      <c r="H166" s="1040" t="str">
        <f>IF('Материалы для Ф.5'!F152=1,CONCATENATE('Материалы для Ф.5'!D152," ",'Материалы для Ф.5'!C152),"")</f>
        <v/>
      </c>
      <c r="I166" s="1040">
        <f>1</f>
        <v>1</v>
      </c>
      <c r="J166" s="408"/>
      <c r="K166" s="19">
        <f t="shared" si="3"/>
        <v>0</v>
      </c>
      <c r="V166" s="49" t="str">
        <f>IF('Материалы для Ф.5'!F154=1,CONCATENATE('Материалы для Ф.5'!B154),"")</f>
        <v/>
      </c>
    </row>
    <row r="167" spans="1:22" ht="22.8" hidden="1" customHeight="1" x14ac:dyDescent="0.3">
      <c r="A167" s="631">
        <f>SUBTOTAL(9,$K$15:K167)</f>
        <v>36</v>
      </c>
      <c r="B167" s="276" t="str">
        <f>IF('Материалы для Ф.5'!F155=1,CONCATENATE('Материалы для Ф.5'!A155),"")</f>
        <v/>
      </c>
      <c r="C167" s="1040" t="str">
        <f>IF('Материалы для Ф.5'!F155=1,CONCATENATE('Материалы для Ф.5'!B155),"")</f>
        <v/>
      </c>
      <c r="D167" s="1040" t="s">
        <v>865</v>
      </c>
      <c r="E167" s="1040" t="s">
        <v>865</v>
      </c>
      <c r="F167" s="1040"/>
      <c r="G167" s="1040"/>
      <c r="H167" s="1040" t="str">
        <f>IF('Материалы для Ф.5'!F153=1,CONCATENATE('Материалы для Ф.5'!D153," ",'Материалы для Ф.5'!C153),"")</f>
        <v/>
      </c>
      <c r="I167" s="1040">
        <f>1</f>
        <v>1</v>
      </c>
      <c r="J167" s="408"/>
      <c r="K167" s="19">
        <f t="shared" si="3"/>
        <v>0</v>
      </c>
      <c r="V167" s="49" t="str">
        <f>IF('Материалы для Ф.5'!F155=1,CONCATENATE('Материалы для Ф.5'!B155),"")</f>
        <v/>
      </c>
    </row>
    <row r="168" spans="1:22" ht="22.8" hidden="1" customHeight="1" x14ac:dyDescent="0.3">
      <c r="A168" s="631">
        <f>SUBTOTAL(9,$K$15:K168)</f>
        <v>36</v>
      </c>
      <c r="B168" s="276" t="str">
        <f>IF('Материалы для Ф.5'!F156=1,CONCATENATE('Материалы для Ф.5'!A156),"")</f>
        <v/>
      </c>
      <c r="C168" s="1040" t="str">
        <f>IF('Материалы для Ф.5'!F156=1,CONCATENATE('Материалы для Ф.5'!B156),"")</f>
        <v/>
      </c>
      <c r="D168" s="1040" t="s">
        <v>865</v>
      </c>
      <c r="E168" s="1040" t="s">
        <v>865</v>
      </c>
      <c r="F168" s="1040"/>
      <c r="G168" s="1040"/>
      <c r="H168" s="1040" t="str">
        <f>IF('Материалы для Ф.5'!F154=1,CONCATENATE('Материалы для Ф.5'!D154," ",'Материалы для Ф.5'!C154),"")</f>
        <v/>
      </c>
      <c r="I168" s="1040">
        <f>1</f>
        <v>1</v>
      </c>
      <c r="J168" s="408"/>
      <c r="K168" s="19">
        <f t="shared" si="3"/>
        <v>0</v>
      </c>
      <c r="V168" s="49" t="str">
        <f>IF('Материалы для Ф.5'!F156=1,CONCATENATE('Материалы для Ф.5'!B156),"")</f>
        <v/>
      </c>
    </row>
    <row r="169" spans="1:22" ht="22.8" hidden="1" customHeight="1" x14ac:dyDescent="0.3">
      <c r="A169" s="631">
        <f>SUBTOTAL(9,$K$15:K169)</f>
        <v>36</v>
      </c>
      <c r="B169" s="276" t="str">
        <f>IF('Материалы для Ф.5'!F157=1,CONCATENATE('Материалы для Ф.5'!A157),"")</f>
        <v/>
      </c>
      <c r="C169" s="1040" t="str">
        <f>IF('Материалы для Ф.5'!F157=1,CONCATENATE('Материалы для Ф.5'!B157),"")</f>
        <v/>
      </c>
      <c r="D169" s="1040" t="s">
        <v>865</v>
      </c>
      <c r="E169" s="1040" t="s">
        <v>865</v>
      </c>
      <c r="F169" s="1040"/>
      <c r="G169" s="1040"/>
      <c r="H169" s="1040" t="str">
        <f>IF('Материалы для Ф.5'!F155=1,CONCATENATE('Материалы для Ф.5'!D155," ",'Материалы для Ф.5'!C155),"")</f>
        <v/>
      </c>
      <c r="I169" s="1040">
        <f>1</f>
        <v>1</v>
      </c>
      <c r="J169" s="408"/>
      <c r="K169" s="19">
        <f t="shared" si="3"/>
        <v>0</v>
      </c>
      <c r="V169" s="49" t="str">
        <f>IF('Материалы для Ф.5'!F157=1,CONCATENATE('Материалы для Ф.5'!B157),"")</f>
        <v/>
      </c>
    </row>
    <row r="170" spans="1:22" ht="22.8" hidden="1" customHeight="1" x14ac:dyDescent="0.3">
      <c r="A170" s="631">
        <f>SUBTOTAL(9,$K$15:K170)</f>
        <v>36</v>
      </c>
      <c r="B170" s="276" t="str">
        <f>IF('Материалы для Ф.5'!F158=1,CONCATENATE('Материалы для Ф.5'!A158),"")</f>
        <v/>
      </c>
      <c r="C170" s="1040" t="str">
        <f>IF('Материалы для Ф.5'!F158=1,CONCATENATE('Материалы для Ф.5'!B158),"")</f>
        <v/>
      </c>
      <c r="D170" s="1040" t="s">
        <v>865</v>
      </c>
      <c r="E170" s="1040" t="s">
        <v>865</v>
      </c>
      <c r="F170" s="1040"/>
      <c r="G170" s="1040"/>
      <c r="H170" s="1040" t="str">
        <f>IF('Материалы для Ф.5'!F156=1,CONCATENATE('Материалы для Ф.5'!D156," ",'Материалы для Ф.5'!C156),"")</f>
        <v/>
      </c>
      <c r="I170" s="1040">
        <f>1</f>
        <v>1</v>
      </c>
      <c r="J170" s="408"/>
      <c r="K170" s="19">
        <f t="shared" si="3"/>
        <v>0</v>
      </c>
      <c r="V170" s="49" t="str">
        <f>IF('Материалы для Ф.5'!F158=1,CONCATENATE('Материалы для Ф.5'!B158),"")</f>
        <v/>
      </c>
    </row>
    <row r="171" spans="1:22" ht="22.8" hidden="1" customHeight="1" x14ac:dyDescent="0.3">
      <c r="A171" s="631">
        <f>SUBTOTAL(9,$K$15:K171)</f>
        <v>36</v>
      </c>
      <c r="B171" s="276" t="str">
        <f>IF('Материалы для Ф.5'!F159=1,CONCATENATE('Материалы для Ф.5'!A159),"")</f>
        <v/>
      </c>
      <c r="C171" s="1040" t="str">
        <f>IF('Материалы для Ф.5'!F159=1,CONCATENATE('Материалы для Ф.5'!B159),"")</f>
        <v/>
      </c>
      <c r="D171" s="1040" t="s">
        <v>865</v>
      </c>
      <c r="E171" s="1040" t="s">
        <v>865</v>
      </c>
      <c r="F171" s="1040"/>
      <c r="G171" s="1040"/>
      <c r="H171" s="1040" t="str">
        <f>IF('Материалы для Ф.5'!F157=1,CONCATENATE('Материалы для Ф.5'!D157," ",'Материалы для Ф.5'!C157),"")</f>
        <v/>
      </c>
      <c r="I171" s="1040">
        <f>1</f>
        <v>1</v>
      </c>
      <c r="J171" s="408"/>
      <c r="K171" s="19">
        <f t="shared" si="3"/>
        <v>0</v>
      </c>
      <c r="V171" s="49" t="str">
        <f>IF('Материалы для Ф.5'!F159=1,CONCATENATE('Материалы для Ф.5'!B159),"")</f>
        <v/>
      </c>
    </row>
    <row r="172" spans="1:22" ht="22.8" hidden="1" customHeight="1" x14ac:dyDescent="0.3">
      <c r="A172" s="631">
        <f>SUBTOTAL(9,$K$15:K172)</f>
        <v>36</v>
      </c>
      <c r="B172" s="276" t="str">
        <f>IF('Материалы для Ф.5'!F160=1,CONCATENATE('Материалы для Ф.5'!A160),"")</f>
        <v/>
      </c>
      <c r="C172" s="1040" t="str">
        <f>IF('Материалы для Ф.5'!F160=1,CONCATENATE('Материалы для Ф.5'!B160),"")</f>
        <v/>
      </c>
      <c r="D172" s="1040" t="s">
        <v>865</v>
      </c>
      <c r="E172" s="1040" t="s">
        <v>865</v>
      </c>
      <c r="F172" s="1040"/>
      <c r="G172" s="1040"/>
      <c r="H172" s="1040" t="str">
        <f>IF('Материалы для Ф.5'!F158=1,CONCATENATE('Материалы для Ф.5'!D158," ",'Материалы для Ф.5'!C158),"")</f>
        <v/>
      </c>
      <c r="I172" s="1040">
        <f>1</f>
        <v>1</v>
      </c>
      <c r="J172" s="408"/>
      <c r="K172" s="19">
        <f t="shared" si="3"/>
        <v>0</v>
      </c>
      <c r="V172" s="49" t="str">
        <f>IF('Материалы для Ф.5'!F160=1,CONCATENATE('Материалы для Ф.5'!B160),"")</f>
        <v/>
      </c>
    </row>
    <row r="173" spans="1:22" ht="22.8" hidden="1" customHeight="1" x14ac:dyDescent="0.3">
      <c r="A173" s="631">
        <f>SUBTOTAL(9,$K$15:K173)</f>
        <v>36</v>
      </c>
      <c r="B173" s="276" t="str">
        <f>IF('Материалы для Ф.5'!F161=1,CONCATENATE('Материалы для Ф.5'!A161),"")</f>
        <v/>
      </c>
      <c r="C173" s="1040" t="str">
        <f>IF('Материалы для Ф.5'!F161=1,CONCATENATE('Материалы для Ф.5'!B161),"")</f>
        <v/>
      </c>
      <c r="D173" s="1040" t="s">
        <v>865</v>
      </c>
      <c r="E173" s="1040" t="s">
        <v>865</v>
      </c>
      <c r="F173" s="1040"/>
      <c r="G173" s="1040"/>
      <c r="H173" s="1040" t="str">
        <f>IF('Материалы для Ф.5'!F159=1,CONCATENATE('Материалы для Ф.5'!D159," ",'Материалы для Ф.5'!C159),"")</f>
        <v/>
      </c>
      <c r="I173" s="1040">
        <f>1</f>
        <v>1</v>
      </c>
      <c r="J173" s="408"/>
      <c r="K173" s="19">
        <f t="shared" si="3"/>
        <v>0</v>
      </c>
      <c r="V173" s="49" t="str">
        <f>IF('Материалы для Ф.5'!F161=1,CONCATENATE('Материалы для Ф.5'!B161),"")</f>
        <v/>
      </c>
    </row>
    <row r="174" spans="1:22" ht="22.8" hidden="1" customHeight="1" x14ac:dyDescent="0.3">
      <c r="A174" s="631">
        <f>SUBTOTAL(9,$K$15:K174)</f>
        <v>36</v>
      </c>
      <c r="B174" s="276" t="str">
        <f>IF('Материалы для Ф.5'!F162=1,CONCATENATE('Материалы для Ф.5'!A162),"")</f>
        <v/>
      </c>
      <c r="C174" s="1040" t="str">
        <f>IF('Материалы для Ф.5'!F162=1,CONCATENATE('Материалы для Ф.5'!B162),"")</f>
        <v/>
      </c>
      <c r="D174" s="1040" t="s">
        <v>865</v>
      </c>
      <c r="E174" s="1040" t="s">
        <v>865</v>
      </c>
      <c r="F174" s="1040"/>
      <c r="G174" s="1040"/>
      <c r="H174" s="1040" t="str">
        <f>IF('Материалы для Ф.5'!F160=1,CONCATENATE('Материалы для Ф.5'!D160," ",'Материалы для Ф.5'!C160),"")</f>
        <v/>
      </c>
      <c r="I174" s="1040">
        <f>1</f>
        <v>1</v>
      </c>
      <c r="J174" s="408"/>
      <c r="K174" s="19">
        <f t="shared" si="3"/>
        <v>0</v>
      </c>
      <c r="V174" s="49" t="str">
        <f>IF('Материалы для Ф.5'!F162=1,CONCATENATE('Материалы для Ф.5'!B162),"")</f>
        <v/>
      </c>
    </row>
    <row r="175" spans="1:22" ht="22.8" hidden="1" customHeight="1" x14ac:dyDescent="0.3">
      <c r="A175" s="631">
        <f>SUBTOTAL(9,$K$15:K175)</f>
        <v>36</v>
      </c>
      <c r="B175" s="276" t="str">
        <f>IF('Материалы для Ф.5'!F163=1,CONCATENATE('Материалы для Ф.5'!A163),"")</f>
        <v/>
      </c>
      <c r="C175" s="1040" t="str">
        <f>IF('Материалы для Ф.5'!F163=1,CONCATENATE('Материалы для Ф.5'!B163),"")</f>
        <v/>
      </c>
      <c r="D175" s="1040" t="s">
        <v>865</v>
      </c>
      <c r="E175" s="1040" t="s">
        <v>865</v>
      </c>
      <c r="F175" s="1040"/>
      <c r="G175" s="1040"/>
      <c r="H175" s="1040" t="str">
        <f>IF('Материалы для Ф.5'!F161=1,CONCATENATE('Материалы для Ф.5'!D161," ",'Материалы для Ф.5'!C161),"")</f>
        <v/>
      </c>
      <c r="I175" s="1040">
        <f>1</f>
        <v>1</v>
      </c>
      <c r="J175" s="408"/>
      <c r="K175" s="19">
        <f t="shared" si="3"/>
        <v>0</v>
      </c>
      <c r="V175" s="49" t="str">
        <f>IF('Материалы для Ф.5'!F163=1,CONCATENATE('Материалы для Ф.5'!B163),"")</f>
        <v/>
      </c>
    </row>
    <row r="176" spans="1:22" ht="22.8" hidden="1" customHeight="1" x14ac:dyDescent="0.3">
      <c r="A176" s="631">
        <f>SUBTOTAL(9,$K$15:K176)</f>
        <v>36</v>
      </c>
      <c r="B176" s="276" t="str">
        <f>IF('Материалы для Ф.5'!F164=1,CONCATENATE('Материалы для Ф.5'!A164),"")</f>
        <v/>
      </c>
      <c r="C176" s="1040" t="str">
        <f>IF('Материалы для Ф.5'!F164=1,CONCATENATE('Материалы для Ф.5'!B164),"")</f>
        <v/>
      </c>
      <c r="D176" s="1040" t="s">
        <v>865</v>
      </c>
      <c r="E176" s="1040" t="s">
        <v>865</v>
      </c>
      <c r="F176" s="1040"/>
      <c r="G176" s="1040"/>
      <c r="H176" s="1040" t="str">
        <f>IF('Материалы для Ф.5'!F162=1,CONCATENATE('Материалы для Ф.5'!D162," ",'Материалы для Ф.5'!C162),"")</f>
        <v/>
      </c>
      <c r="I176" s="1040">
        <f>1</f>
        <v>1</v>
      </c>
      <c r="J176" s="408"/>
      <c r="K176" s="19">
        <f t="shared" ref="K176:K239" si="4">IF(B176="",0,1)</f>
        <v>0</v>
      </c>
      <c r="V176" s="49" t="str">
        <f>IF('Материалы для Ф.5'!F164=1,CONCATENATE('Материалы для Ф.5'!B164),"")</f>
        <v/>
      </c>
    </row>
    <row r="177" spans="1:22" ht="22.8" hidden="1" customHeight="1" x14ac:dyDescent="0.3">
      <c r="A177" s="631">
        <f>SUBTOTAL(9,$K$15:K177)</f>
        <v>36</v>
      </c>
      <c r="B177" s="276" t="str">
        <f>IF('Материалы для Ф.5'!F165=1,CONCATENATE('Материалы для Ф.5'!A165),"")</f>
        <v/>
      </c>
      <c r="C177" s="1040" t="str">
        <f>IF('Материалы для Ф.5'!F165=1,CONCATENATE('Материалы для Ф.5'!B165),"")</f>
        <v/>
      </c>
      <c r="D177" s="1040" t="s">
        <v>865</v>
      </c>
      <c r="E177" s="1040" t="s">
        <v>865</v>
      </c>
      <c r="F177" s="1040"/>
      <c r="G177" s="1040"/>
      <c r="H177" s="1040" t="str">
        <f>IF('Материалы для Ф.5'!F163=1,CONCATENATE('Материалы для Ф.5'!D163," ",'Материалы для Ф.5'!C163),"")</f>
        <v/>
      </c>
      <c r="I177" s="1040">
        <f>1</f>
        <v>1</v>
      </c>
      <c r="J177" s="408"/>
      <c r="K177" s="19">
        <f t="shared" si="4"/>
        <v>0</v>
      </c>
      <c r="V177" s="49" t="str">
        <f>IF('Материалы для Ф.5'!F165=1,CONCATENATE('Материалы для Ф.5'!B165),"")</f>
        <v/>
      </c>
    </row>
    <row r="178" spans="1:22" ht="22.8" hidden="1" customHeight="1" x14ac:dyDescent="0.3">
      <c r="A178" s="631">
        <f>SUBTOTAL(9,$K$15:K178)</f>
        <v>36</v>
      </c>
      <c r="B178" s="276" t="str">
        <f>IF('Материалы для Ф.5'!F166=1,CONCATENATE('Материалы для Ф.5'!A166),"")</f>
        <v/>
      </c>
      <c r="C178" s="1040" t="str">
        <f>IF('Материалы для Ф.5'!F166=1,CONCATENATE('Материалы для Ф.5'!B166),"")</f>
        <v/>
      </c>
      <c r="D178" s="1040" t="s">
        <v>865</v>
      </c>
      <c r="E178" s="1040" t="s">
        <v>865</v>
      </c>
      <c r="F178" s="1040"/>
      <c r="G178" s="1040"/>
      <c r="H178" s="1040" t="str">
        <f>IF('Материалы для Ф.5'!F164=1,CONCATENATE('Материалы для Ф.5'!D164," ",'Материалы для Ф.5'!C164),"")</f>
        <v/>
      </c>
      <c r="I178" s="1040">
        <f>1</f>
        <v>1</v>
      </c>
      <c r="J178" s="408"/>
      <c r="K178" s="19">
        <f t="shared" si="4"/>
        <v>0</v>
      </c>
      <c r="V178" s="49" t="str">
        <f>IF('Материалы для Ф.5'!F166=1,CONCATENATE('Материалы для Ф.5'!B166),"")</f>
        <v/>
      </c>
    </row>
    <row r="179" spans="1:22" ht="22.8" hidden="1" customHeight="1" x14ac:dyDescent="0.3">
      <c r="A179" s="631">
        <f>SUBTOTAL(9,$K$15:K179)</f>
        <v>36</v>
      </c>
      <c r="B179" s="276" t="str">
        <f>IF('Материалы для Ф.5'!F167=1,CONCATENATE('Материалы для Ф.5'!A167),"")</f>
        <v/>
      </c>
      <c r="C179" s="1040" t="str">
        <f>IF('Материалы для Ф.5'!F167=1,CONCATENATE('Материалы для Ф.5'!B167),"")</f>
        <v/>
      </c>
      <c r="D179" s="1040" t="s">
        <v>865</v>
      </c>
      <c r="E179" s="1040" t="s">
        <v>865</v>
      </c>
      <c r="F179" s="1040"/>
      <c r="G179" s="1040"/>
      <c r="H179" s="1040" t="str">
        <f>IF('Материалы для Ф.5'!F165=1,CONCATENATE('Материалы для Ф.5'!D165," ",'Материалы для Ф.5'!C165),"")</f>
        <v/>
      </c>
      <c r="I179" s="1040">
        <f>1</f>
        <v>1</v>
      </c>
      <c r="J179" s="408"/>
      <c r="K179" s="19">
        <f t="shared" si="4"/>
        <v>0</v>
      </c>
      <c r="V179" s="49" t="str">
        <f>IF('Материалы для Ф.5'!F167=1,CONCATENATE('Материалы для Ф.5'!B167),"")</f>
        <v/>
      </c>
    </row>
    <row r="180" spans="1:22" ht="22.8" hidden="1" customHeight="1" x14ac:dyDescent="0.3">
      <c r="A180" s="631">
        <f>SUBTOTAL(9,$K$15:K180)</f>
        <v>36</v>
      </c>
      <c r="B180" s="276" t="str">
        <f>IF('Материалы для Ф.5'!F168=1,CONCATENATE('Материалы для Ф.5'!A168),"")</f>
        <v/>
      </c>
      <c r="C180" s="1040" t="str">
        <f>IF('Материалы для Ф.5'!F168=1,CONCATENATE('Материалы для Ф.5'!B168),"")</f>
        <v/>
      </c>
      <c r="D180" s="1040" t="s">
        <v>865</v>
      </c>
      <c r="E180" s="1040" t="s">
        <v>865</v>
      </c>
      <c r="F180" s="1040"/>
      <c r="G180" s="1040"/>
      <c r="H180" s="1040" t="str">
        <f>IF('Материалы для Ф.5'!F166=1,CONCATENATE('Материалы для Ф.5'!D166," ",'Материалы для Ф.5'!C166),"")</f>
        <v/>
      </c>
      <c r="I180" s="1040">
        <f>1</f>
        <v>1</v>
      </c>
      <c r="J180" s="408"/>
      <c r="K180" s="19">
        <f t="shared" si="4"/>
        <v>0</v>
      </c>
      <c r="V180" s="49" t="str">
        <f>IF('Материалы для Ф.5'!F168=1,CONCATENATE('Материалы для Ф.5'!B168),"")</f>
        <v/>
      </c>
    </row>
    <row r="181" spans="1:22" ht="22.8" hidden="1" customHeight="1" x14ac:dyDescent="0.3">
      <c r="A181" s="631">
        <f>SUBTOTAL(9,$K$15:K181)</f>
        <v>36</v>
      </c>
      <c r="B181" s="276" t="str">
        <f>IF('Материалы для Ф.5'!F169=1,CONCATENATE('Материалы для Ф.5'!A169),"")</f>
        <v/>
      </c>
      <c r="C181" s="1040" t="str">
        <f>IF('Материалы для Ф.5'!F169=1,CONCATENATE('Материалы для Ф.5'!B169),"")</f>
        <v/>
      </c>
      <c r="D181" s="1040" t="s">
        <v>865</v>
      </c>
      <c r="E181" s="1040" t="s">
        <v>865</v>
      </c>
      <c r="F181" s="1040"/>
      <c r="G181" s="1040"/>
      <c r="H181" s="1040" t="str">
        <f>IF('Материалы для Ф.5'!F167=1,CONCATENATE('Материалы для Ф.5'!D167," ",'Материалы для Ф.5'!C167),"")</f>
        <v/>
      </c>
      <c r="I181" s="1040">
        <f>1</f>
        <v>1</v>
      </c>
      <c r="J181" s="408"/>
      <c r="K181" s="19">
        <f t="shared" si="4"/>
        <v>0</v>
      </c>
      <c r="V181" s="49" t="str">
        <f>IF('Материалы для Ф.5'!F169=1,CONCATENATE('Материалы для Ф.5'!B169),"")</f>
        <v/>
      </c>
    </row>
    <row r="182" spans="1:22" ht="22.8" hidden="1" customHeight="1" x14ac:dyDescent="0.3">
      <c r="A182" s="631">
        <f>SUBTOTAL(9,$K$15:K182)</f>
        <v>36</v>
      </c>
      <c r="B182" s="276" t="str">
        <f>IF('Материалы для Ф.5'!F170=1,CONCATENATE('Материалы для Ф.5'!A170),"")</f>
        <v/>
      </c>
      <c r="C182" s="1040" t="str">
        <f>IF('Материалы для Ф.5'!F170=1,CONCATENATE('Материалы для Ф.5'!B170),"")</f>
        <v/>
      </c>
      <c r="D182" s="1040" t="s">
        <v>865</v>
      </c>
      <c r="E182" s="1040" t="s">
        <v>865</v>
      </c>
      <c r="F182" s="1040"/>
      <c r="G182" s="1040"/>
      <c r="H182" s="1040" t="str">
        <f>IF('Материалы для Ф.5'!F168=1,CONCATENATE('Материалы для Ф.5'!D168," ",'Материалы для Ф.5'!C168),"")</f>
        <v/>
      </c>
      <c r="I182" s="1040">
        <f>1</f>
        <v>1</v>
      </c>
      <c r="J182" s="408"/>
      <c r="K182" s="19">
        <f t="shared" si="4"/>
        <v>0</v>
      </c>
      <c r="V182" s="49" t="str">
        <f>IF('Материалы для Ф.5'!F170=1,CONCATENATE('Материалы для Ф.5'!B170),"")</f>
        <v/>
      </c>
    </row>
    <row r="183" spans="1:22" ht="22.8" hidden="1" customHeight="1" x14ac:dyDescent="0.3">
      <c r="A183" s="631">
        <f>SUBTOTAL(9,$K$15:K183)</f>
        <v>36</v>
      </c>
      <c r="B183" s="276" t="str">
        <f>IF('Материалы для Ф.5'!F171=1,CONCATENATE('Материалы для Ф.5'!A171),"")</f>
        <v/>
      </c>
      <c r="C183" s="1040" t="str">
        <f>IF('Материалы для Ф.5'!F171=1,CONCATENATE('Материалы для Ф.5'!B171),"")</f>
        <v/>
      </c>
      <c r="D183" s="1040" t="s">
        <v>865</v>
      </c>
      <c r="E183" s="1040" t="s">
        <v>865</v>
      </c>
      <c r="F183" s="1040"/>
      <c r="G183" s="1040"/>
      <c r="H183" s="1040" t="str">
        <f>IF('Материалы для Ф.5'!F169=1,CONCATENATE('Материалы для Ф.5'!D169," ",'Материалы для Ф.5'!C169),"")</f>
        <v/>
      </c>
      <c r="I183" s="1040">
        <f>1</f>
        <v>1</v>
      </c>
      <c r="J183" s="408"/>
      <c r="K183" s="19">
        <f t="shared" si="4"/>
        <v>0</v>
      </c>
      <c r="V183" s="49" t="str">
        <f>IF('Материалы для Ф.5'!F171=1,CONCATENATE('Материалы для Ф.5'!B171),"")</f>
        <v/>
      </c>
    </row>
    <row r="184" spans="1:22" ht="22.8" hidden="1" customHeight="1" x14ac:dyDescent="0.3">
      <c r="A184" s="631">
        <f>SUBTOTAL(9,$K$15:K184)</f>
        <v>36</v>
      </c>
      <c r="B184" s="276" t="str">
        <f>IF('Материалы для Ф.5'!F172=1,CONCATENATE('Материалы для Ф.5'!A172),"")</f>
        <v/>
      </c>
      <c r="C184" s="1040" t="str">
        <f>IF('Материалы для Ф.5'!F172=1,CONCATENATE('Материалы для Ф.5'!B172),"")</f>
        <v/>
      </c>
      <c r="D184" s="1040" t="s">
        <v>865</v>
      </c>
      <c r="E184" s="1040" t="s">
        <v>865</v>
      </c>
      <c r="F184" s="1040"/>
      <c r="G184" s="1040"/>
      <c r="H184" s="1040" t="str">
        <f>IF('Материалы для Ф.5'!F170=1,CONCATENATE('Материалы для Ф.5'!D170," ",'Материалы для Ф.5'!C170),"")</f>
        <v/>
      </c>
      <c r="I184" s="1040">
        <f>1</f>
        <v>1</v>
      </c>
      <c r="J184" s="408"/>
      <c r="K184" s="19">
        <f t="shared" si="4"/>
        <v>0</v>
      </c>
      <c r="V184" s="49" t="str">
        <f>IF('Материалы для Ф.5'!F172=1,CONCATENATE('Материалы для Ф.5'!B172),"")</f>
        <v/>
      </c>
    </row>
    <row r="185" spans="1:22" ht="22.8" hidden="1" customHeight="1" x14ac:dyDescent="0.3">
      <c r="A185" s="631">
        <f>SUBTOTAL(9,$K$15:K185)</f>
        <v>36</v>
      </c>
      <c r="B185" s="276" t="str">
        <f>IF('Материалы для Ф.5'!F173=1,CONCATENATE('Материалы для Ф.5'!A173),"")</f>
        <v/>
      </c>
      <c r="C185" s="1040" t="str">
        <f>IF('Материалы для Ф.5'!F173=1,CONCATENATE('Материалы для Ф.5'!B173),"")</f>
        <v/>
      </c>
      <c r="D185" s="1040" t="s">
        <v>865</v>
      </c>
      <c r="E185" s="1040" t="s">
        <v>865</v>
      </c>
      <c r="F185" s="1040"/>
      <c r="G185" s="1040"/>
      <c r="H185" s="1040" t="str">
        <f>IF('Материалы для Ф.5'!F171=1,CONCATENATE('Материалы для Ф.5'!D171," ",'Материалы для Ф.5'!C171),"")</f>
        <v/>
      </c>
      <c r="I185" s="1040">
        <f>1</f>
        <v>1</v>
      </c>
      <c r="J185" s="408"/>
      <c r="K185" s="19">
        <f t="shared" si="4"/>
        <v>0</v>
      </c>
      <c r="V185" s="49" t="str">
        <f>IF('Материалы для Ф.5'!F173=1,CONCATENATE('Материалы для Ф.5'!B173),"")</f>
        <v/>
      </c>
    </row>
    <row r="186" spans="1:22" ht="22.8" hidden="1" customHeight="1" x14ac:dyDescent="0.3">
      <c r="A186" s="631">
        <f>SUBTOTAL(9,$K$15:K186)</f>
        <v>36</v>
      </c>
      <c r="B186" s="276" t="str">
        <f>IF('Материалы для Ф.5'!F174=1,CONCATENATE('Материалы для Ф.5'!A174),"")</f>
        <v/>
      </c>
      <c r="C186" s="1040" t="str">
        <f>IF('Материалы для Ф.5'!F174=1,CONCATENATE('Материалы для Ф.5'!B174),"")</f>
        <v/>
      </c>
      <c r="D186" s="1040" t="s">
        <v>865</v>
      </c>
      <c r="E186" s="1040" t="s">
        <v>865</v>
      </c>
      <c r="F186" s="1040"/>
      <c r="G186" s="1040"/>
      <c r="H186" s="1040" t="str">
        <f>IF('Материалы для Ф.5'!F172=1,CONCATENATE('Материалы для Ф.5'!D172," ",'Материалы для Ф.5'!C172),"")</f>
        <v/>
      </c>
      <c r="I186" s="1040">
        <f>1</f>
        <v>1</v>
      </c>
      <c r="J186" s="408"/>
      <c r="K186" s="19">
        <f t="shared" si="4"/>
        <v>0</v>
      </c>
      <c r="V186" s="49" t="str">
        <f>IF('Материалы для Ф.5'!F174=1,CONCATENATE('Материалы для Ф.5'!B174),"")</f>
        <v/>
      </c>
    </row>
    <row r="187" spans="1:22" ht="22.8" hidden="1" customHeight="1" x14ac:dyDescent="0.3">
      <c r="A187" s="631">
        <f>SUBTOTAL(9,$K$15:K187)</f>
        <v>36</v>
      </c>
      <c r="B187" s="276" t="str">
        <f>IF('Материалы для Ф.5'!F175=1,CONCATENATE('Материалы для Ф.5'!A175),"")</f>
        <v/>
      </c>
      <c r="C187" s="1040" t="str">
        <f>IF('Материалы для Ф.5'!F175=1,CONCATENATE('Материалы для Ф.5'!B175),"")</f>
        <v/>
      </c>
      <c r="D187" s="1040" t="s">
        <v>865</v>
      </c>
      <c r="E187" s="1040" t="s">
        <v>865</v>
      </c>
      <c r="F187" s="1040"/>
      <c r="G187" s="1040"/>
      <c r="H187" s="1040" t="str">
        <f>IF('Материалы для Ф.5'!F173=1,CONCATENATE('Материалы для Ф.5'!D173," ",'Материалы для Ф.5'!C173),"")</f>
        <v/>
      </c>
      <c r="I187" s="1040">
        <f>1</f>
        <v>1</v>
      </c>
      <c r="J187" s="408"/>
      <c r="K187" s="19">
        <f t="shared" si="4"/>
        <v>0</v>
      </c>
      <c r="V187" s="49" t="str">
        <f>IF('Материалы для Ф.5'!F175=1,CONCATENATE('Материалы для Ф.5'!B175),"")</f>
        <v/>
      </c>
    </row>
    <row r="188" spans="1:22" ht="22.8" hidden="1" customHeight="1" x14ac:dyDescent="0.3">
      <c r="A188" s="631">
        <f>SUBTOTAL(9,$K$15:K188)</f>
        <v>36</v>
      </c>
      <c r="B188" s="276" t="str">
        <f>IF('Материалы для Ф.5'!F176=1,CONCATENATE('Материалы для Ф.5'!A176),"")</f>
        <v/>
      </c>
      <c r="C188" s="1040" t="str">
        <f>IF('Материалы для Ф.5'!F176=1,CONCATENATE('Материалы для Ф.5'!B176),"")</f>
        <v/>
      </c>
      <c r="D188" s="1040" t="s">
        <v>865</v>
      </c>
      <c r="E188" s="1040" t="s">
        <v>865</v>
      </c>
      <c r="F188" s="1040"/>
      <c r="G188" s="1040"/>
      <c r="H188" s="1040" t="str">
        <f>IF('Материалы для Ф.5'!F174=1,CONCATENATE('Материалы для Ф.5'!D174," ",'Материалы для Ф.5'!C174),"")</f>
        <v/>
      </c>
      <c r="I188" s="1040">
        <f>1</f>
        <v>1</v>
      </c>
      <c r="J188" s="408"/>
      <c r="K188" s="19">
        <f t="shared" si="4"/>
        <v>0</v>
      </c>
      <c r="V188" s="49" t="str">
        <f>IF('Материалы для Ф.5'!F176=1,CONCATENATE('Материалы для Ф.5'!B176),"")</f>
        <v/>
      </c>
    </row>
    <row r="189" spans="1:22" ht="22.8" hidden="1" customHeight="1" x14ac:dyDescent="0.3">
      <c r="A189" s="631">
        <f>SUBTOTAL(9,$K$15:K189)</f>
        <v>36</v>
      </c>
      <c r="B189" s="276" t="str">
        <f>IF('Материалы для Ф.5'!F177=1,CONCATENATE('Материалы для Ф.5'!A177),"")</f>
        <v/>
      </c>
      <c r="C189" s="1040" t="str">
        <f>IF('Материалы для Ф.5'!F177=1,CONCATENATE('Материалы для Ф.5'!B177),"")</f>
        <v/>
      </c>
      <c r="D189" s="1040" t="s">
        <v>865</v>
      </c>
      <c r="E189" s="1040" t="s">
        <v>865</v>
      </c>
      <c r="F189" s="1040"/>
      <c r="G189" s="1040"/>
      <c r="H189" s="1040" t="str">
        <f>IF('Материалы для Ф.5'!F175=1,CONCATENATE('Материалы для Ф.5'!D175," ",'Материалы для Ф.5'!C175),"")</f>
        <v/>
      </c>
      <c r="I189" s="1040">
        <f>1</f>
        <v>1</v>
      </c>
      <c r="J189" s="408"/>
      <c r="K189" s="19">
        <f t="shared" si="4"/>
        <v>0</v>
      </c>
      <c r="V189" s="49" t="str">
        <f>IF('Материалы для Ф.5'!F177=1,CONCATENATE('Материалы для Ф.5'!B177),"")</f>
        <v/>
      </c>
    </row>
    <row r="190" spans="1:22" ht="22.8" hidden="1" customHeight="1" x14ac:dyDescent="0.3">
      <c r="A190" s="631">
        <f>SUBTOTAL(9,$K$15:K190)</f>
        <v>36</v>
      </c>
      <c r="B190" s="276" t="str">
        <f>IF('Материалы для Ф.5'!F178=1,CONCATENATE('Материалы для Ф.5'!A178),"")</f>
        <v/>
      </c>
      <c r="C190" s="1040" t="str">
        <f>IF('Материалы для Ф.5'!F178=1,CONCATENATE('Материалы для Ф.5'!B178),"")</f>
        <v/>
      </c>
      <c r="D190" s="1040" t="s">
        <v>865</v>
      </c>
      <c r="E190" s="1040" t="s">
        <v>865</v>
      </c>
      <c r="F190" s="1040"/>
      <c r="G190" s="1040"/>
      <c r="H190" s="1040" t="str">
        <f>IF('Материалы для Ф.5'!F176=1,CONCATENATE('Материалы для Ф.5'!D176," ",'Материалы для Ф.5'!C176),"")</f>
        <v/>
      </c>
      <c r="I190" s="1040">
        <f>1</f>
        <v>1</v>
      </c>
      <c r="J190" s="408"/>
      <c r="K190" s="19">
        <f t="shared" si="4"/>
        <v>0</v>
      </c>
      <c r="V190" s="49" t="str">
        <f>IF('Материалы для Ф.5'!F178=1,CONCATENATE('Материалы для Ф.5'!B178),"")</f>
        <v/>
      </c>
    </row>
    <row r="191" spans="1:22" ht="22.8" hidden="1" customHeight="1" x14ac:dyDescent="0.3">
      <c r="A191" s="631">
        <f>SUBTOTAL(9,$K$15:K191)</f>
        <v>36</v>
      </c>
      <c r="B191" s="276" t="str">
        <f>IF('Материалы для Ф.5'!F179=1,CONCATENATE('Материалы для Ф.5'!A179),"")</f>
        <v/>
      </c>
      <c r="C191" s="1040" t="str">
        <f>IF('Материалы для Ф.5'!F179=1,CONCATENATE('Материалы для Ф.5'!B179),"")</f>
        <v/>
      </c>
      <c r="D191" s="1040" t="s">
        <v>865</v>
      </c>
      <c r="E191" s="1040" t="s">
        <v>865</v>
      </c>
      <c r="F191" s="1040"/>
      <c r="G191" s="1040"/>
      <c r="H191" s="1040" t="str">
        <f>IF('Материалы для Ф.5'!F177=1,CONCATENATE('Материалы для Ф.5'!D177," ",'Материалы для Ф.5'!C177),"")</f>
        <v/>
      </c>
      <c r="I191" s="1040">
        <f>1</f>
        <v>1</v>
      </c>
      <c r="J191" s="408"/>
      <c r="K191" s="19">
        <f t="shared" si="4"/>
        <v>0</v>
      </c>
      <c r="V191" s="49" t="str">
        <f>IF('Материалы для Ф.5'!F179=1,CONCATENATE('Материалы для Ф.5'!B179),"")</f>
        <v/>
      </c>
    </row>
    <row r="192" spans="1:22" ht="22.8" hidden="1" customHeight="1" x14ac:dyDescent="0.3">
      <c r="A192" s="631">
        <f>SUBTOTAL(9,$K$15:K192)</f>
        <v>36</v>
      </c>
      <c r="B192" s="276" t="str">
        <f>IF('Материалы для Ф.5'!F180=1,CONCATENATE('Материалы для Ф.5'!A180),"")</f>
        <v/>
      </c>
      <c r="C192" s="1040" t="str">
        <f>IF('Материалы для Ф.5'!F180=1,CONCATENATE('Материалы для Ф.5'!B180),"")</f>
        <v/>
      </c>
      <c r="D192" s="1040" t="s">
        <v>865</v>
      </c>
      <c r="E192" s="1040" t="s">
        <v>865</v>
      </c>
      <c r="F192" s="1040"/>
      <c r="G192" s="1040"/>
      <c r="H192" s="1040" t="str">
        <f>IF('Материалы для Ф.5'!F178=1,CONCATENATE('Материалы для Ф.5'!D178," ",'Материалы для Ф.5'!C178),"")</f>
        <v/>
      </c>
      <c r="I192" s="1040">
        <f>1</f>
        <v>1</v>
      </c>
      <c r="J192" s="408"/>
      <c r="K192" s="19">
        <f t="shared" si="4"/>
        <v>0</v>
      </c>
      <c r="V192" s="49" t="str">
        <f>IF('Материалы для Ф.5'!F180=1,CONCATENATE('Материалы для Ф.5'!B180),"")</f>
        <v/>
      </c>
    </row>
    <row r="193" spans="1:22" ht="22.8" hidden="1" customHeight="1" x14ac:dyDescent="0.3">
      <c r="A193" s="631">
        <f>SUBTOTAL(9,$K$15:K193)</f>
        <v>36</v>
      </c>
      <c r="B193" s="276" t="str">
        <f>IF('Материалы для Ф.5'!F181=1,CONCATENATE('Материалы для Ф.5'!A181),"")</f>
        <v/>
      </c>
      <c r="C193" s="1040" t="str">
        <f>IF('Материалы для Ф.5'!F181=1,CONCATENATE('Материалы для Ф.5'!B181),"")</f>
        <v/>
      </c>
      <c r="D193" s="1040" t="s">
        <v>865</v>
      </c>
      <c r="E193" s="1040" t="s">
        <v>865</v>
      </c>
      <c r="F193" s="1040"/>
      <c r="G193" s="1040"/>
      <c r="H193" s="1040" t="str">
        <f>IF('Материалы для Ф.5'!F179=1,CONCATENATE('Материалы для Ф.5'!D179," ",'Материалы для Ф.5'!C179),"")</f>
        <v/>
      </c>
      <c r="I193" s="1040">
        <f>1</f>
        <v>1</v>
      </c>
      <c r="J193" s="408"/>
      <c r="K193" s="19">
        <f t="shared" si="4"/>
        <v>0</v>
      </c>
      <c r="V193" s="49" t="str">
        <f>IF('Материалы для Ф.5'!F181=1,CONCATENATE('Материалы для Ф.5'!B181),"")</f>
        <v/>
      </c>
    </row>
    <row r="194" spans="1:22" ht="22.8" hidden="1" customHeight="1" x14ac:dyDescent="0.3">
      <c r="A194" s="631">
        <f>SUBTOTAL(9,$K$15:K194)</f>
        <v>36</v>
      </c>
      <c r="B194" s="276" t="str">
        <f>IF('Материалы для Ф.5'!F182=1,CONCATENATE('Материалы для Ф.5'!A182),"")</f>
        <v/>
      </c>
      <c r="C194" s="1040" t="str">
        <f>IF('Материалы для Ф.5'!F182=1,CONCATENATE('Материалы для Ф.5'!B182),"")</f>
        <v/>
      </c>
      <c r="D194" s="1040" t="s">
        <v>865</v>
      </c>
      <c r="E194" s="1040" t="s">
        <v>865</v>
      </c>
      <c r="F194" s="1040"/>
      <c r="G194" s="1040"/>
      <c r="H194" s="1040" t="str">
        <f>IF('Материалы для Ф.5'!F180=1,CONCATENATE('Материалы для Ф.5'!D180," ",'Материалы для Ф.5'!C180),"")</f>
        <v/>
      </c>
      <c r="I194" s="1040">
        <f>1</f>
        <v>1</v>
      </c>
      <c r="J194" s="408"/>
      <c r="K194" s="19">
        <f t="shared" si="4"/>
        <v>0</v>
      </c>
      <c r="V194" s="49" t="str">
        <f>IF('Материалы для Ф.5'!F182=1,CONCATENATE('Материалы для Ф.5'!B182),"")</f>
        <v/>
      </c>
    </row>
    <row r="195" spans="1:22" ht="22.8" hidden="1" customHeight="1" x14ac:dyDescent="0.3">
      <c r="A195" s="631">
        <f>SUBTOTAL(9,$K$15:K195)</f>
        <v>36</v>
      </c>
      <c r="B195" s="276" t="str">
        <f>IF('Материалы для Ф.5'!F183=1,CONCATENATE('Материалы для Ф.5'!A183),"")</f>
        <v/>
      </c>
      <c r="C195" s="1040" t="str">
        <f>IF('Материалы для Ф.5'!F183=1,CONCATENATE('Материалы для Ф.5'!B183),"")</f>
        <v/>
      </c>
      <c r="D195" s="1040" t="s">
        <v>865</v>
      </c>
      <c r="E195" s="1040" t="s">
        <v>865</v>
      </c>
      <c r="F195" s="1040"/>
      <c r="G195" s="1040"/>
      <c r="H195" s="1040" t="str">
        <f>IF('Материалы для Ф.5'!F181=1,CONCATENATE('Материалы для Ф.5'!D181," ",'Материалы для Ф.5'!C181),"")</f>
        <v/>
      </c>
      <c r="I195" s="1040">
        <f>1</f>
        <v>1</v>
      </c>
      <c r="J195" s="408"/>
      <c r="K195" s="19">
        <f t="shared" si="4"/>
        <v>0</v>
      </c>
      <c r="V195" s="49" t="str">
        <f>IF('Материалы для Ф.5'!F183=1,CONCATENATE('Материалы для Ф.5'!B183),"")</f>
        <v/>
      </c>
    </row>
    <row r="196" spans="1:22" ht="22.8" hidden="1" customHeight="1" x14ac:dyDescent="0.3">
      <c r="A196" s="631">
        <f>SUBTOTAL(9,$K$15:K196)</f>
        <v>36</v>
      </c>
      <c r="B196" s="276" t="str">
        <f>IF('Материалы для Ф.5'!F184=1,CONCATENATE('Материалы для Ф.5'!A184),"")</f>
        <v/>
      </c>
      <c r="C196" s="1040" t="str">
        <f>IF('Материалы для Ф.5'!F184=1,CONCATENATE('Материалы для Ф.5'!B184),"")</f>
        <v/>
      </c>
      <c r="D196" s="1040" t="s">
        <v>865</v>
      </c>
      <c r="E196" s="1040" t="s">
        <v>865</v>
      </c>
      <c r="F196" s="1040"/>
      <c r="G196" s="1040"/>
      <c r="H196" s="1040" t="str">
        <f>IF('Материалы для Ф.5'!F182=1,CONCATENATE('Материалы для Ф.5'!D182," ",'Материалы для Ф.5'!C182),"")</f>
        <v/>
      </c>
      <c r="I196" s="1040">
        <f>1</f>
        <v>1</v>
      </c>
      <c r="J196" s="408"/>
      <c r="K196" s="19">
        <f t="shared" si="4"/>
        <v>0</v>
      </c>
      <c r="V196" s="49" t="str">
        <f>IF('Материалы для Ф.5'!F184=1,CONCATENATE('Материалы для Ф.5'!B184),"")</f>
        <v/>
      </c>
    </row>
    <row r="197" spans="1:22" ht="22.8" hidden="1" customHeight="1" x14ac:dyDescent="0.3">
      <c r="A197" s="631">
        <f>SUBTOTAL(9,$K$15:K197)</f>
        <v>36</v>
      </c>
      <c r="B197" s="276" t="str">
        <f>IF('Материалы для Ф.5'!F185=1,CONCATENATE('Материалы для Ф.5'!A185),"")</f>
        <v/>
      </c>
      <c r="C197" s="1040" t="str">
        <f>IF('Материалы для Ф.5'!F185=1,CONCATENATE('Материалы для Ф.5'!B185),"")</f>
        <v/>
      </c>
      <c r="D197" s="1040" t="s">
        <v>865</v>
      </c>
      <c r="E197" s="1040" t="s">
        <v>865</v>
      </c>
      <c r="F197" s="1040"/>
      <c r="G197" s="1040"/>
      <c r="H197" s="1040" t="str">
        <f>IF('Материалы для Ф.5'!F183=1,CONCATENATE('Материалы для Ф.5'!D183," ",'Материалы для Ф.5'!C183),"")</f>
        <v/>
      </c>
      <c r="I197" s="1040">
        <f>1</f>
        <v>1</v>
      </c>
      <c r="J197" s="408"/>
      <c r="K197" s="19">
        <f t="shared" si="4"/>
        <v>0</v>
      </c>
      <c r="V197" s="49" t="str">
        <f>IF('Материалы для Ф.5'!F185=1,CONCATENATE('Материалы для Ф.5'!B185),"")</f>
        <v/>
      </c>
    </row>
    <row r="198" spans="1:22" ht="22.8" hidden="1" customHeight="1" x14ac:dyDescent="0.3">
      <c r="A198" s="631">
        <f>SUBTOTAL(9,$K$15:K198)</f>
        <v>36</v>
      </c>
      <c r="B198" s="276" t="str">
        <f>IF('Материалы для Ф.5'!F186=1,CONCATENATE('Материалы для Ф.5'!A186),"")</f>
        <v/>
      </c>
      <c r="C198" s="1040" t="str">
        <f>IF('Материалы для Ф.5'!F186=1,CONCATENATE('Материалы для Ф.5'!B186),"")</f>
        <v/>
      </c>
      <c r="D198" s="1040" t="s">
        <v>865</v>
      </c>
      <c r="E198" s="1040" t="s">
        <v>865</v>
      </c>
      <c r="F198" s="1040"/>
      <c r="G198" s="1040"/>
      <c r="H198" s="1040" t="str">
        <f>IF('Материалы для Ф.5'!F184=1,CONCATENATE('Материалы для Ф.5'!D184," ",'Материалы для Ф.5'!C184),"")</f>
        <v/>
      </c>
      <c r="I198" s="1040">
        <f>1</f>
        <v>1</v>
      </c>
      <c r="J198" s="408"/>
      <c r="K198" s="19">
        <f t="shared" si="4"/>
        <v>0</v>
      </c>
      <c r="V198" s="49" t="str">
        <f>IF('Материалы для Ф.5'!F186=1,CONCATENATE('Материалы для Ф.5'!B186),"")</f>
        <v/>
      </c>
    </row>
    <row r="199" spans="1:22" ht="22.8" hidden="1" customHeight="1" x14ac:dyDescent="0.3">
      <c r="A199" s="631">
        <f>SUBTOTAL(9,$K$15:K199)</f>
        <v>36</v>
      </c>
      <c r="B199" s="276" t="str">
        <f>IF('Материалы для Ф.5'!F187=1,CONCATENATE('Материалы для Ф.5'!A187),"")</f>
        <v/>
      </c>
      <c r="C199" s="1040" t="str">
        <f>IF('Материалы для Ф.5'!F187=1,CONCATENATE('Материалы для Ф.5'!B187),"")</f>
        <v/>
      </c>
      <c r="D199" s="1040" t="s">
        <v>865</v>
      </c>
      <c r="E199" s="1040" t="s">
        <v>865</v>
      </c>
      <c r="F199" s="1040"/>
      <c r="G199" s="1040"/>
      <c r="H199" s="1040" t="str">
        <f>IF('Материалы для Ф.5'!F185=1,CONCATENATE('Материалы для Ф.5'!D185," ",'Материалы для Ф.5'!C185),"")</f>
        <v/>
      </c>
      <c r="I199" s="1040">
        <f>1</f>
        <v>1</v>
      </c>
      <c r="J199" s="408"/>
      <c r="K199" s="19">
        <f t="shared" si="4"/>
        <v>0</v>
      </c>
      <c r="V199" s="49" t="str">
        <f>IF('Материалы для Ф.5'!F187=1,CONCATENATE('Материалы для Ф.5'!B187),"")</f>
        <v/>
      </c>
    </row>
    <row r="200" spans="1:22" ht="22.8" hidden="1" customHeight="1" x14ac:dyDescent="0.3">
      <c r="A200" s="631">
        <f>SUBTOTAL(9,$K$15:K200)</f>
        <v>36</v>
      </c>
      <c r="B200" s="276" t="str">
        <f>IF('Материалы для Ф.5'!F188=1,CONCATENATE('Материалы для Ф.5'!A188),"")</f>
        <v/>
      </c>
      <c r="C200" s="1040" t="str">
        <f>IF('Материалы для Ф.5'!F188=1,CONCATENATE('Материалы для Ф.5'!B188),"")</f>
        <v/>
      </c>
      <c r="D200" s="1040" t="s">
        <v>865</v>
      </c>
      <c r="E200" s="1040" t="s">
        <v>865</v>
      </c>
      <c r="F200" s="1040"/>
      <c r="G200" s="1040"/>
      <c r="H200" s="1040" t="str">
        <f>IF('Материалы для Ф.5'!F186=1,CONCATENATE('Материалы для Ф.5'!D186," ",'Материалы для Ф.5'!C186),"")</f>
        <v/>
      </c>
      <c r="I200" s="1040">
        <f>1</f>
        <v>1</v>
      </c>
      <c r="J200" s="408"/>
      <c r="K200" s="19">
        <f t="shared" si="4"/>
        <v>0</v>
      </c>
      <c r="V200" s="49" t="str">
        <f>IF('Материалы для Ф.5'!F188=1,CONCATENATE('Материалы для Ф.5'!B188),"")</f>
        <v/>
      </c>
    </row>
    <row r="201" spans="1:22" ht="22.8" hidden="1" customHeight="1" x14ac:dyDescent="0.3">
      <c r="A201" s="631">
        <f>SUBTOTAL(9,$K$15:K201)</f>
        <v>36</v>
      </c>
      <c r="B201" s="276" t="str">
        <f>IF('Материалы для Ф.5'!F189=1,CONCATENATE('Материалы для Ф.5'!A189),"")</f>
        <v/>
      </c>
      <c r="C201" s="1040" t="str">
        <f>IF('Материалы для Ф.5'!F189=1,CONCATENATE('Материалы для Ф.5'!B189),"")</f>
        <v/>
      </c>
      <c r="D201" s="1040" t="s">
        <v>865</v>
      </c>
      <c r="E201" s="1040" t="s">
        <v>865</v>
      </c>
      <c r="F201" s="1040"/>
      <c r="G201" s="1040"/>
      <c r="H201" s="1040" t="str">
        <f>IF('Материалы для Ф.5'!F187=1,CONCATENATE('Материалы для Ф.5'!D187," ",'Материалы для Ф.5'!C187),"")</f>
        <v/>
      </c>
      <c r="I201" s="1040">
        <f>1</f>
        <v>1</v>
      </c>
      <c r="J201" s="408"/>
      <c r="K201" s="19">
        <f t="shared" si="4"/>
        <v>0</v>
      </c>
      <c r="V201" s="49" t="str">
        <f>IF('Материалы для Ф.5'!F189=1,CONCATENATE('Материалы для Ф.5'!B189),"")</f>
        <v/>
      </c>
    </row>
    <row r="202" spans="1:22" ht="22.8" hidden="1" customHeight="1" x14ac:dyDescent="0.3">
      <c r="A202" s="631">
        <f>SUBTOTAL(9,$K$15:K202)</f>
        <v>36</v>
      </c>
      <c r="B202" s="276" t="str">
        <f>IF('Материалы для Ф.5'!F190=1,CONCATENATE('Материалы для Ф.5'!A190),"")</f>
        <v/>
      </c>
      <c r="C202" s="1040" t="str">
        <f>IF('Материалы для Ф.5'!F190=1,CONCATENATE('Материалы для Ф.5'!B190),"")</f>
        <v/>
      </c>
      <c r="D202" s="1040" t="s">
        <v>865</v>
      </c>
      <c r="E202" s="1040" t="s">
        <v>865</v>
      </c>
      <c r="F202" s="1040"/>
      <c r="G202" s="1040"/>
      <c r="H202" s="1040" t="str">
        <f>IF('Материалы для Ф.5'!F188=1,CONCATENATE('Материалы для Ф.5'!D188," ",'Материалы для Ф.5'!C188),"")</f>
        <v/>
      </c>
      <c r="I202" s="1040">
        <f>1</f>
        <v>1</v>
      </c>
      <c r="J202" s="408"/>
      <c r="K202" s="19">
        <f t="shared" si="4"/>
        <v>0</v>
      </c>
      <c r="V202" s="49" t="str">
        <f>IF('Материалы для Ф.5'!F190=1,CONCATENATE('Материалы для Ф.5'!B190),"")</f>
        <v/>
      </c>
    </row>
    <row r="203" spans="1:22" ht="22.8" hidden="1" customHeight="1" x14ac:dyDescent="0.3">
      <c r="A203" s="631">
        <f>SUBTOTAL(9,$K$15:K203)</f>
        <v>36</v>
      </c>
      <c r="B203" s="276" t="str">
        <f>IF('Материалы для Ф.5'!F191=1,CONCATENATE('Материалы для Ф.5'!A191),"")</f>
        <v/>
      </c>
      <c r="C203" s="1040" t="str">
        <f>IF('Материалы для Ф.5'!F191=1,CONCATENATE('Материалы для Ф.5'!B191),"")</f>
        <v/>
      </c>
      <c r="D203" s="1040" t="s">
        <v>865</v>
      </c>
      <c r="E203" s="1040" t="s">
        <v>865</v>
      </c>
      <c r="F203" s="1040"/>
      <c r="G203" s="1040"/>
      <c r="H203" s="1040" t="str">
        <f>IF('Материалы для Ф.5'!F189=1,CONCATENATE('Материалы для Ф.5'!D189," ",'Материалы для Ф.5'!C189),"")</f>
        <v/>
      </c>
      <c r="I203" s="1040">
        <f>1</f>
        <v>1</v>
      </c>
      <c r="J203" s="408"/>
      <c r="K203" s="19">
        <f t="shared" si="4"/>
        <v>0</v>
      </c>
      <c r="V203" s="49" t="str">
        <f>IF('Материалы для Ф.5'!F191=1,CONCATENATE('Материалы для Ф.5'!B191),"")</f>
        <v/>
      </c>
    </row>
    <row r="204" spans="1:22" ht="22.8" hidden="1" customHeight="1" x14ac:dyDescent="0.3">
      <c r="A204" s="631">
        <f>SUBTOTAL(9,$K$15:K204)</f>
        <v>36</v>
      </c>
      <c r="B204" s="276" t="str">
        <f>IF('Материалы для Ф.5'!F192=1,CONCATENATE('Материалы для Ф.5'!A192),"")</f>
        <v/>
      </c>
      <c r="C204" s="1040" t="str">
        <f>IF('Материалы для Ф.5'!F192=1,CONCATENATE('Материалы для Ф.5'!B192),"")</f>
        <v/>
      </c>
      <c r="D204" s="1040" t="s">
        <v>865</v>
      </c>
      <c r="E204" s="1040" t="s">
        <v>865</v>
      </c>
      <c r="F204" s="1040"/>
      <c r="G204" s="1040"/>
      <c r="H204" s="1040" t="str">
        <f>IF('Материалы для Ф.5'!F190=1,CONCATENATE('Материалы для Ф.5'!D190," ",'Материалы для Ф.5'!C190),"")</f>
        <v/>
      </c>
      <c r="I204" s="1040">
        <f>1</f>
        <v>1</v>
      </c>
      <c r="J204" s="408"/>
      <c r="K204" s="19">
        <f t="shared" si="4"/>
        <v>0</v>
      </c>
      <c r="V204" s="49" t="str">
        <f>IF('Материалы для Ф.5'!F192=1,CONCATENATE('Материалы для Ф.5'!B192),"")</f>
        <v/>
      </c>
    </row>
    <row r="205" spans="1:22" ht="22.8" hidden="1" customHeight="1" x14ac:dyDescent="0.3">
      <c r="A205" s="631">
        <f>SUBTOTAL(9,$K$15:K205)</f>
        <v>36</v>
      </c>
      <c r="B205" s="276" t="str">
        <f>IF('Материалы для Ф.5'!F193=1,CONCATENATE('Материалы для Ф.5'!A193),"")</f>
        <v/>
      </c>
      <c r="C205" s="1040" t="str">
        <f>IF('Материалы для Ф.5'!F193=1,CONCATENATE('Материалы для Ф.5'!B193),"")</f>
        <v/>
      </c>
      <c r="D205" s="1040" t="s">
        <v>865</v>
      </c>
      <c r="E205" s="1040" t="s">
        <v>865</v>
      </c>
      <c r="F205" s="1040"/>
      <c r="G205" s="1040"/>
      <c r="H205" s="1040" t="str">
        <f>IF('Материалы для Ф.5'!F191=1,CONCATENATE('Материалы для Ф.5'!D191," ",'Материалы для Ф.5'!C191),"")</f>
        <v/>
      </c>
      <c r="I205" s="1040">
        <f>1</f>
        <v>1</v>
      </c>
      <c r="J205" s="408"/>
      <c r="K205" s="19">
        <f t="shared" si="4"/>
        <v>0</v>
      </c>
      <c r="V205" s="49" t="str">
        <f>IF('Материалы для Ф.5'!F193=1,CONCATENATE('Материалы для Ф.5'!B193),"")</f>
        <v/>
      </c>
    </row>
    <row r="206" spans="1:22" ht="22.8" hidden="1" customHeight="1" x14ac:dyDescent="0.3">
      <c r="A206" s="631">
        <f>SUBTOTAL(9,$K$15:K206)</f>
        <v>36</v>
      </c>
      <c r="B206" s="276" t="str">
        <f>IF('Материалы для Ф.5'!F194=1,CONCATENATE('Материалы для Ф.5'!A194),"")</f>
        <v/>
      </c>
      <c r="C206" s="1040" t="str">
        <f>IF('Материалы для Ф.5'!F194=1,CONCATENATE('Материалы для Ф.5'!B194),"")</f>
        <v/>
      </c>
      <c r="D206" s="1040" t="s">
        <v>865</v>
      </c>
      <c r="E206" s="1040" t="s">
        <v>865</v>
      </c>
      <c r="F206" s="1040"/>
      <c r="G206" s="1040"/>
      <c r="H206" s="1040" t="str">
        <f>IF('Материалы для Ф.5'!F192=1,CONCATENATE('Материалы для Ф.5'!D192," ",'Материалы для Ф.5'!C192),"")</f>
        <v/>
      </c>
      <c r="I206" s="1040">
        <f>1</f>
        <v>1</v>
      </c>
      <c r="J206" s="408"/>
      <c r="K206" s="19">
        <f t="shared" si="4"/>
        <v>0</v>
      </c>
      <c r="V206" s="49" t="str">
        <f>IF('Материалы для Ф.5'!F194=1,CONCATENATE('Материалы для Ф.5'!B194),"")</f>
        <v/>
      </c>
    </row>
    <row r="207" spans="1:22" ht="22.8" hidden="1" customHeight="1" x14ac:dyDescent="0.3">
      <c r="A207" s="631">
        <f>SUBTOTAL(9,$K$15:K207)</f>
        <v>36</v>
      </c>
      <c r="B207" s="276" t="str">
        <f>IF('Материалы для Ф.5'!F195=1,CONCATENATE('Материалы для Ф.5'!A195),"")</f>
        <v/>
      </c>
      <c r="C207" s="1040" t="str">
        <f>IF('Материалы для Ф.5'!F195=1,CONCATENATE('Материалы для Ф.5'!B195),"")</f>
        <v/>
      </c>
      <c r="D207" s="1040" t="s">
        <v>865</v>
      </c>
      <c r="E207" s="1040" t="s">
        <v>865</v>
      </c>
      <c r="F207" s="1040"/>
      <c r="G207" s="1040"/>
      <c r="H207" s="1040" t="str">
        <f>IF('Материалы для Ф.5'!F193=1,CONCATENATE('Материалы для Ф.5'!D193," ",'Материалы для Ф.5'!C193),"")</f>
        <v/>
      </c>
      <c r="I207" s="1040">
        <f>1</f>
        <v>1</v>
      </c>
      <c r="J207" s="408"/>
      <c r="K207" s="19">
        <f t="shared" si="4"/>
        <v>0</v>
      </c>
      <c r="V207" s="49" t="str">
        <f>IF('Материалы для Ф.5'!F195=1,CONCATENATE('Материалы для Ф.5'!B195),"")</f>
        <v/>
      </c>
    </row>
    <row r="208" spans="1:22" ht="22.8" hidden="1" customHeight="1" x14ac:dyDescent="0.3">
      <c r="A208" s="631">
        <f>SUBTOTAL(9,$K$15:K208)</f>
        <v>36</v>
      </c>
      <c r="B208" s="276" t="str">
        <f>IF('Материалы для Ф.5'!F196=1,CONCATENATE('Материалы для Ф.5'!A196),"")</f>
        <v/>
      </c>
      <c r="C208" s="1040" t="str">
        <f>IF('Материалы для Ф.5'!F196=1,CONCATENATE('Материалы для Ф.5'!B196),"")</f>
        <v/>
      </c>
      <c r="D208" s="1040" t="s">
        <v>865</v>
      </c>
      <c r="E208" s="1040" t="s">
        <v>865</v>
      </c>
      <c r="F208" s="1040"/>
      <c r="G208" s="1040"/>
      <c r="H208" s="1040" t="str">
        <f>IF('Материалы для Ф.5'!F194=1,CONCATENATE('Материалы для Ф.5'!D194," ",'Материалы для Ф.5'!C194),"")</f>
        <v/>
      </c>
      <c r="I208" s="1040">
        <f>1</f>
        <v>1</v>
      </c>
      <c r="J208" s="408"/>
      <c r="K208" s="19">
        <f t="shared" si="4"/>
        <v>0</v>
      </c>
      <c r="V208" s="49" t="str">
        <f>IF('Материалы для Ф.5'!F196=1,CONCATENATE('Материалы для Ф.5'!B196),"")</f>
        <v/>
      </c>
    </row>
    <row r="209" spans="1:22" ht="22.8" hidden="1" customHeight="1" x14ac:dyDescent="0.3">
      <c r="A209" s="631">
        <f>SUBTOTAL(9,$K$15:K209)</f>
        <v>36</v>
      </c>
      <c r="B209" s="276" t="str">
        <f>IF('Материалы для Ф.5'!F197=1,CONCATENATE('Материалы для Ф.5'!A197),"")</f>
        <v/>
      </c>
      <c r="C209" s="1040" t="str">
        <f>IF('Материалы для Ф.5'!F197=1,CONCATENATE('Материалы для Ф.5'!B197),"")</f>
        <v/>
      </c>
      <c r="D209" s="1040" t="s">
        <v>865</v>
      </c>
      <c r="E209" s="1040" t="s">
        <v>865</v>
      </c>
      <c r="F209" s="1040"/>
      <c r="G209" s="1040"/>
      <c r="H209" s="1040" t="str">
        <f>IF('Материалы для Ф.5'!F195=1,CONCATENATE('Материалы для Ф.5'!D195," ",'Материалы для Ф.5'!C195),"")</f>
        <v/>
      </c>
      <c r="I209" s="1040">
        <f>1</f>
        <v>1</v>
      </c>
      <c r="J209" s="408"/>
      <c r="K209" s="19">
        <f t="shared" si="4"/>
        <v>0</v>
      </c>
      <c r="V209" s="49" t="str">
        <f>IF('Материалы для Ф.5'!F197=1,CONCATENATE('Материалы для Ф.5'!B197),"")</f>
        <v/>
      </c>
    </row>
    <row r="210" spans="1:22" ht="22.8" hidden="1" customHeight="1" x14ac:dyDescent="0.3">
      <c r="A210" s="631">
        <f>SUBTOTAL(9,$K$15:K210)</f>
        <v>36</v>
      </c>
      <c r="B210" s="276" t="str">
        <f>IF('Материалы для Ф.5'!F198=1,CONCATENATE('Материалы для Ф.5'!A198),"")</f>
        <v/>
      </c>
      <c r="C210" s="1040" t="str">
        <f>IF('Материалы для Ф.5'!F198=1,CONCATENATE('Материалы для Ф.5'!B198),"")</f>
        <v/>
      </c>
      <c r="D210" s="1040" t="s">
        <v>865</v>
      </c>
      <c r="E210" s="1040" t="s">
        <v>865</v>
      </c>
      <c r="F210" s="1040"/>
      <c r="G210" s="1040"/>
      <c r="H210" s="1040" t="str">
        <f>IF('Материалы для Ф.5'!F196=1,CONCATENATE('Материалы для Ф.5'!D196," ",'Материалы для Ф.5'!C196),"")</f>
        <v/>
      </c>
      <c r="I210" s="1040">
        <f>1</f>
        <v>1</v>
      </c>
      <c r="J210" s="408"/>
      <c r="K210" s="19">
        <f t="shared" si="4"/>
        <v>0</v>
      </c>
      <c r="V210" s="49" t="str">
        <f>IF('Материалы для Ф.5'!F198=1,CONCATENATE('Материалы для Ф.5'!B198),"")</f>
        <v/>
      </c>
    </row>
    <row r="211" spans="1:22" ht="22.8" hidden="1" customHeight="1" x14ac:dyDescent="0.3">
      <c r="A211" s="631">
        <f>SUBTOTAL(9,$K$15:K211)</f>
        <v>36</v>
      </c>
      <c r="B211" s="276" t="str">
        <f>IF('Материалы для Ф.5'!F199=1,CONCATENATE('Материалы для Ф.5'!A199),"")</f>
        <v/>
      </c>
      <c r="C211" s="1040" t="str">
        <f>IF('Материалы для Ф.5'!F199=1,CONCATENATE('Материалы для Ф.5'!B199),"")</f>
        <v/>
      </c>
      <c r="D211" s="1040" t="s">
        <v>865</v>
      </c>
      <c r="E211" s="1040" t="s">
        <v>865</v>
      </c>
      <c r="F211" s="1040"/>
      <c r="G211" s="1040"/>
      <c r="H211" s="1040" t="str">
        <f>IF('Материалы для Ф.5'!F197=1,CONCATENATE('Материалы для Ф.5'!D197," ",'Материалы для Ф.5'!C197),"")</f>
        <v/>
      </c>
      <c r="I211" s="1040">
        <f>1</f>
        <v>1</v>
      </c>
      <c r="J211" s="408"/>
      <c r="K211" s="19">
        <f t="shared" si="4"/>
        <v>0</v>
      </c>
      <c r="V211" s="49" t="str">
        <f>IF('Материалы для Ф.5'!F199=1,CONCATENATE('Материалы для Ф.5'!B199),"")</f>
        <v/>
      </c>
    </row>
    <row r="212" spans="1:22" ht="22.8" hidden="1" customHeight="1" x14ac:dyDescent="0.3">
      <c r="A212" s="631">
        <f>SUBTOTAL(9,$K$15:K212)</f>
        <v>36</v>
      </c>
      <c r="B212" s="276" t="str">
        <f>IF('Материалы для Ф.5'!F200=1,CONCATENATE('Материалы для Ф.5'!A200),"")</f>
        <v/>
      </c>
      <c r="C212" s="1040" t="str">
        <f>IF('Материалы для Ф.5'!F200=1,CONCATENATE('Материалы для Ф.5'!B200),"")</f>
        <v/>
      </c>
      <c r="D212" s="1040" t="s">
        <v>865</v>
      </c>
      <c r="E212" s="1040" t="s">
        <v>865</v>
      </c>
      <c r="F212" s="1040"/>
      <c r="G212" s="1040"/>
      <c r="H212" s="1040" t="str">
        <f>IF('Материалы для Ф.5'!F198=1,CONCATENATE('Материалы для Ф.5'!D198," ",'Материалы для Ф.5'!C198),"")</f>
        <v/>
      </c>
      <c r="I212" s="1040">
        <f>1</f>
        <v>1</v>
      </c>
      <c r="J212" s="408"/>
      <c r="K212" s="19">
        <f t="shared" si="4"/>
        <v>0</v>
      </c>
      <c r="V212" s="49" t="str">
        <f>IF('Материалы для Ф.5'!F200=1,CONCATENATE('Материалы для Ф.5'!B200),"")</f>
        <v/>
      </c>
    </row>
    <row r="213" spans="1:22" ht="22.8" hidden="1" customHeight="1" x14ac:dyDescent="0.3">
      <c r="A213" s="631">
        <f>SUBTOTAL(9,$K$15:K213)</f>
        <v>36</v>
      </c>
      <c r="B213" s="276" t="str">
        <f>IF('Материалы для Ф.5'!F201=1,CONCATENATE('Материалы для Ф.5'!A201),"")</f>
        <v/>
      </c>
      <c r="C213" s="1040" t="str">
        <f>IF('Материалы для Ф.5'!F201=1,CONCATENATE('Материалы для Ф.5'!B201),"")</f>
        <v/>
      </c>
      <c r="D213" s="1040" t="s">
        <v>865</v>
      </c>
      <c r="E213" s="1040" t="s">
        <v>865</v>
      </c>
      <c r="F213" s="1040"/>
      <c r="G213" s="1040"/>
      <c r="H213" s="1040" t="str">
        <f>IF('Материалы для Ф.5'!F199=1,CONCATENATE('Материалы для Ф.5'!D199," ",'Материалы для Ф.5'!C199),"")</f>
        <v/>
      </c>
      <c r="I213" s="1040">
        <f>1</f>
        <v>1</v>
      </c>
      <c r="J213" s="408"/>
      <c r="K213" s="19">
        <f t="shared" si="4"/>
        <v>0</v>
      </c>
      <c r="V213" s="49" t="str">
        <f>IF('Материалы для Ф.5'!F201=1,CONCATENATE('Материалы для Ф.5'!B201),"")</f>
        <v/>
      </c>
    </row>
    <row r="214" spans="1:22" ht="22.8" hidden="1" customHeight="1" x14ac:dyDescent="0.3">
      <c r="A214" s="631">
        <f>SUBTOTAL(9,$K$15:K214)</f>
        <v>36</v>
      </c>
      <c r="B214" s="276" t="str">
        <f>IF('Материалы для Ф.5'!F202=1,CONCATENATE('Материалы для Ф.5'!A202),"")</f>
        <v/>
      </c>
      <c r="C214" s="1040" t="str">
        <f>IF('Материалы для Ф.5'!F202=1,CONCATENATE('Материалы для Ф.5'!B202),"")</f>
        <v/>
      </c>
      <c r="D214" s="1040" t="s">
        <v>865</v>
      </c>
      <c r="E214" s="1040" t="s">
        <v>865</v>
      </c>
      <c r="F214" s="1040"/>
      <c r="G214" s="1040"/>
      <c r="H214" s="1040" t="str">
        <f>IF('Материалы для Ф.5'!F200=1,CONCATENATE('Материалы для Ф.5'!D200," ",'Материалы для Ф.5'!C200),"")</f>
        <v/>
      </c>
      <c r="I214" s="1040">
        <f>1</f>
        <v>1</v>
      </c>
      <c r="J214" s="408"/>
      <c r="K214" s="19">
        <f t="shared" si="4"/>
        <v>0</v>
      </c>
      <c r="V214" s="49" t="str">
        <f>IF('Материалы для Ф.5'!F202=1,CONCATENATE('Материалы для Ф.5'!B202),"")</f>
        <v/>
      </c>
    </row>
    <row r="215" spans="1:22" ht="22.8" hidden="1" customHeight="1" x14ac:dyDescent="0.3">
      <c r="A215" s="631">
        <f>SUBTOTAL(9,$K$15:K215)</f>
        <v>36</v>
      </c>
      <c r="B215" s="276" t="str">
        <f>IF('Материалы для Ф.5'!F203=1,CONCATENATE('Материалы для Ф.5'!A203),"")</f>
        <v/>
      </c>
      <c r="C215" s="1040" t="str">
        <f>IF('Материалы для Ф.5'!F203=1,CONCATENATE('Материалы для Ф.5'!B203),"")</f>
        <v/>
      </c>
      <c r="D215" s="1040" t="s">
        <v>865</v>
      </c>
      <c r="E215" s="1040" t="s">
        <v>865</v>
      </c>
      <c r="F215" s="1040"/>
      <c r="G215" s="1040"/>
      <c r="H215" s="1040" t="str">
        <f>IF('Материалы для Ф.5'!F201=1,CONCATENATE('Материалы для Ф.5'!D201," ",'Материалы для Ф.5'!C201),"")</f>
        <v/>
      </c>
      <c r="I215" s="1040">
        <f>1</f>
        <v>1</v>
      </c>
      <c r="J215" s="408"/>
      <c r="K215" s="19">
        <f t="shared" si="4"/>
        <v>0</v>
      </c>
      <c r="V215" s="49" t="str">
        <f>IF('Материалы для Ф.5'!F203=1,CONCATENATE('Материалы для Ф.5'!B203),"")</f>
        <v/>
      </c>
    </row>
    <row r="216" spans="1:22" ht="22.8" hidden="1" customHeight="1" x14ac:dyDescent="0.3">
      <c r="A216" s="631">
        <f>SUBTOTAL(9,$K$15:K216)</f>
        <v>36</v>
      </c>
      <c r="B216" s="276" t="str">
        <f>IF('Материалы для Ф.5'!F204=1,CONCATENATE('Материалы для Ф.5'!A204),"")</f>
        <v/>
      </c>
      <c r="C216" s="1040" t="str">
        <f>IF('Материалы для Ф.5'!F204=1,CONCATENATE('Материалы для Ф.5'!B204),"")</f>
        <v/>
      </c>
      <c r="D216" s="1040" t="s">
        <v>865</v>
      </c>
      <c r="E216" s="1040" t="s">
        <v>865</v>
      </c>
      <c r="F216" s="1040"/>
      <c r="G216" s="1040"/>
      <c r="H216" s="1040" t="str">
        <f>IF('Материалы для Ф.5'!F202=1,CONCATENATE('Материалы для Ф.5'!D202," ",'Материалы для Ф.5'!C202),"")</f>
        <v/>
      </c>
      <c r="I216" s="1040">
        <f>1</f>
        <v>1</v>
      </c>
      <c r="J216" s="408"/>
      <c r="K216" s="19">
        <f t="shared" si="4"/>
        <v>0</v>
      </c>
      <c r="V216" s="49" t="str">
        <f>IF('Материалы для Ф.5'!F204=1,CONCATENATE('Материалы для Ф.5'!B204),"")</f>
        <v/>
      </c>
    </row>
    <row r="217" spans="1:22" ht="22.8" hidden="1" customHeight="1" x14ac:dyDescent="0.3">
      <c r="A217" s="631">
        <f>SUBTOTAL(9,$K$15:K217)</f>
        <v>36</v>
      </c>
      <c r="B217" s="276" t="str">
        <f>IF('Материалы для Ф.5'!F205=1,CONCATENATE('Материалы для Ф.5'!A205),"")</f>
        <v/>
      </c>
      <c r="C217" s="1040" t="str">
        <f>IF('Материалы для Ф.5'!F205=1,CONCATENATE('Материалы для Ф.5'!B205),"")</f>
        <v/>
      </c>
      <c r="D217" s="1040" t="s">
        <v>865</v>
      </c>
      <c r="E217" s="1040" t="s">
        <v>865</v>
      </c>
      <c r="F217" s="1040"/>
      <c r="G217" s="1040"/>
      <c r="H217" s="1040" t="str">
        <f>IF('Материалы для Ф.5'!F203=1,CONCATENATE('Материалы для Ф.5'!D203," ",'Материалы для Ф.5'!C203),"")</f>
        <v/>
      </c>
      <c r="I217" s="1040">
        <f>1</f>
        <v>1</v>
      </c>
      <c r="J217" s="408"/>
      <c r="K217" s="19">
        <f t="shared" si="4"/>
        <v>0</v>
      </c>
      <c r="V217" s="49" t="str">
        <f>IF('Материалы для Ф.5'!F205=1,CONCATENATE('Материалы для Ф.5'!B205),"")</f>
        <v/>
      </c>
    </row>
    <row r="218" spans="1:22" ht="22.8" hidden="1" customHeight="1" x14ac:dyDescent="0.3">
      <c r="A218" s="631">
        <f>SUBTOTAL(9,$K$15:K218)</f>
        <v>36</v>
      </c>
      <c r="B218" s="276" t="str">
        <f>IF('Материалы для Ф.5'!F206=1,CONCATENATE('Материалы для Ф.5'!A206),"")</f>
        <v/>
      </c>
      <c r="C218" s="1040" t="str">
        <f>IF('Материалы для Ф.5'!F206=1,CONCATENATE('Материалы для Ф.5'!B206),"")</f>
        <v/>
      </c>
      <c r="D218" s="1040" t="s">
        <v>865</v>
      </c>
      <c r="E218" s="1040" t="s">
        <v>865</v>
      </c>
      <c r="F218" s="1040"/>
      <c r="G218" s="1040"/>
      <c r="H218" s="1040" t="str">
        <f>IF('Материалы для Ф.5'!F204=1,CONCATENATE('Материалы для Ф.5'!D204," ",'Материалы для Ф.5'!C204),"")</f>
        <v/>
      </c>
      <c r="I218" s="1040">
        <f>1</f>
        <v>1</v>
      </c>
      <c r="J218" s="408"/>
      <c r="K218" s="19">
        <f t="shared" si="4"/>
        <v>0</v>
      </c>
      <c r="V218" s="49" t="str">
        <f>IF('Материалы для Ф.5'!F206=1,CONCATENATE('Материалы для Ф.5'!B206),"")</f>
        <v/>
      </c>
    </row>
    <row r="219" spans="1:22" ht="22.8" hidden="1" customHeight="1" x14ac:dyDescent="0.3">
      <c r="A219" s="631">
        <f>SUBTOTAL(9,$K$15:K219)</f>
        <v>36</v>
      </c>
      <c r="B219" s="276" t="str">
        <f>IF('Материалы для Ф.5'!F207=1,CONCATENATE('Материалы для Ф.5'!A207),"")</f>
        <v/>
      </c>
      <c r="C219" s="1040" t="str">
        <f>IF('Материалы для Ф.5'!F207=1,CONCATENATE('Материалы для Ф.5'!B207),"")</f>
        <v/>
      </c>
      <c r="D219" s="1040" t="s">
        <v>865</v>
      </c>
      <c r="E219" s="1040" t="s">
        <v>865</v>
      </c>
      <c r="F219" s="1040"/>
      <c r="G219" s="1040"/>
      <c r="H219" s="1040" t="str">
        <f>IF('Материалы для Ф.5'!F205=1,CONCATENATE('Материалы для Ф.5'!D205," ",'Материалы для Ф.5'!C205),"")</f>
        <v/>
      </c>
      <c r="I219" s="1040">
        <f>1</f>
        <v>1</v>
      </c>
      <c r="J219" s="408"/>
      <c r="K219" s="19">
        <f t="shared" si="4"/>
        <v>0</v>
      </c>
      <c r="V219" s="49" t="str">
        <f>IF('Материалы для Ф.5'!F207=1,CONCATENATE('Материалы для Ф.5'!B207),"")</f>
        <v/>
      </c>
    </row>
    <row r="220" spans="1:22" ht="22.8" hidden="1" customHeight="1" x14ac:dyDescent="0.3">
      <c r="A220" s="631">
        <f>SUBTOTAL(9,$K$15:K220)</f>
        <v>36</v>
      </c>
      <c r="B220" s="276" t="str">
        <f>IF('Материалы для Ф.5'!F208=1,CONCATENATE('Материалы для Ф.5'!A208),"")</f>
        <v/>
      </c>
      <c r="C220" s="1040" t="str">
        <f>IF('Материалы для Ф.5'!F208=1,CONCATENATE('Материалы для Ф.5'!B208),"")</f>
        <v/>
      </c>
      <c r="D220" s="1040" t="s">
        <v>865</v>
      </c>
      <c r="E220" s="1040" t="s">
        <v>865</v>
      </c>
      <c r="F220" s="1040"/>
      <c r="G220" s="1040"/>
      <c r="H220" s="1040" t="str">
        <f>IF('Материалы для Ф.5'!F206=1,CONCATENATE('Материалы для Ф.5'!D206," ",'Материалы для Ф.5'!C206),"")</f>
        <v/>
      </c>
      <c r="I220" s="1040">
        <f>1</f>
        <v>1</v>
      </c>
      <c r="J220" s="408"/>
      <c r="K220" s="19">
        <f t="shared" si="4"/>
        <v>0</v>
      </c>
      <c r="V220" s="49" t="str">
        <f>IF('Материалы для Ф.5'!F208=1,CONCATENATE('Материалы для Ф.5'!B208),"")</f>
        <v/>
      </c>
    </row>
    <row r="221" spans="1:22" ht="22.8" hidden="1" customHeight="1" x14ac:dyDescent="0.3">
      <c r="A221" s="631">
        <f>SUBTOTAL(9,$K$15:K221)</f>
        <v>36</v>
      </c>
      <c r="B221" s="276" t="str">
        <f>IF('Материалы для Ф.5'!F209=1,CONCATENATE('Материалы для Ф.5'!A209),"")</f>
        <v/>
      </c>
      <c r="C221" s="1040" t="str">
        <f>IF('Материалы для Ф.5'!F209=1,CONCATENATE('Материалы для Ф.5'!B209),"")</f>
        <v/>
      </c>
      <c r="D221" s="1040" t="s">
        <v>865</v>
      </c>
      <c r="E221" s="1040" t="s">
        <v>865</v>
      </c>
      <c r="F221" s="1040"/>
      <c r="G221" s="1040"/>
      <c r="H221" s="1040" t="str">
        <f>IF('Материалы для Ф.5'!F207=1,CONCATENATE('Материалы для Ф.5'!D207," ",'Материалы для Ф.5'!C207),"")</f>
        <v/>
      </c>
      <c r="I221" s="1040">
        <f>1</f>
        <v>1</v>
      </c>
      <c r="J221" s="408"/>
      <c r="K221" s="19">
        <f t="shared" si="4"/>
        <v>0</v>
      </c>
      <c r="V221" s="49" t="str">
        <f>IF('Материалы для Ф.5'!F209=1,CONCATENATE('Материалы для Ф.5'!B209),"")</f>
        <v/>
      </c>
    </row>
    <row r="222" spans="1:22" ht="22.8" hidden="1" customHeight="1" x14ac:dyDescent="0.3">
      <c r="A222" s="631">
        <f>SUBTOTAL(9,$K$15:K222)</f>
        <v>36</v>
      </c>
      <c r="B222" s="276" t="str">
        <f>IF('Материалы для Ф.5'!F210=1,CONCATENATE('Материалы для Ф.5'!A210),"")</f>
        <v/>
      </c>
      <c r="C222" s="1040" t="str">
        <f>IF('Материалы для Ф.5'!F210=1,CONCATENATE('Материалы для Ф.5'!B210),"")</f>
        <v/>
      </c>
      <c r="D222" s="1040" t="s">
        <v>865</v>
      </c>
      <c r="E222" s="1040" t="s">
        <v>865</v>
      </c>
      <c r="F222" s="1040"/>
      <c r="G222" s="1040"/>
      <c r="H222" s="1040" t="str">
        <f>IF('Материалы для Ф.5'!F208=1,CONCATENATE('Материалы для Ф.5'!D208," ",'Материалы для Ф.5'!C208),"")</f>
        <v/>
      </c>
      <c r="I222" s="1040">
        <f>1</f>
        <v>1</v>
      </c>
      <c r="J222" s="408"/>
      <c r="K222" s="19">
        <f t="shared" si="4"/>
        <v>0</v>
      </c>
      <c r="V222" s="49" t="str">
        <f>IF('Материалы для Ф.5'!F210=1,CONCATENATE('Материалы для Ф.5'!B210),"")</f>
        <v/>
      </c>
    </row>
    <row r="223" spans="1:22" ht="22.8" hidden="1" customHeight="1" x14ac:dyDescent="0.3">
      <c r="A223" s="631">
        <f>SUBTOTAL(9,$K$15:K223)</f>
        <v>36</v>
      </c>
      <c r="B223" s="276" t="str">
        <f>IF('Материалы для Ф.5'!F211=1,CONCATENATE('Материалы для Ф.5'!A211),"")</f>
        <v/>
      </c>
      <c r="C223" s="1040" t="str">
        <f>IF('Материалы для Ф.5'!F211=1,CONCATENATE('Материалы для Ф.5'!B211),"")</f>
        <v/>
      </c>
      <c r="D223" s="1040" t="s">
        <v>865</v>
      </c>
      <c r="E223" s="1040" t="s">
        <v>865</v>
      </c>
      <c r="F223" s="1040"/>
      <c r="G223" s="1040"/>
      <c r="H223" s="1040" t="str">
        <f>IF('Материалы для Ф.5'!F209=1,CONCATENATE('Материалы для Ф.5'!D209," ",'Материалы для Ф.5'!C209),"")</f>
        <v/>
      </c>
      <c r="I223" s="1040">
        <f>1</f>
        <v>1</v>
      </c>
      <c r="J223" s="408"/>
      <c r="K223" s="19">
        <f t="shared" si="4"/>
        <v>0</v>
      </c>
      <c r="V223" s="49" t="str">
        <f>IF('Материалы для Ф.5'!F211=1,CONCATENATE('Материалы для Ф.5'!B211),"")</f>
        <v/>
      </c>
    </row>
    <row r="224" spans="1:22" ht="22.8" hidden="1" customHeight="1" x14ac:dyDescent="0.3">
      <c r="A224" s="631">
        <f>SUBTOTAL(9,$K$15:K224)</f>
        <v>36</v>
      </c>
      <c r="B224" s="276" t="str">
        <f>IF('Материалы для Ф.5'!F212=1,CONCATENATE('Материалы для Ф.5'!A212),"")</f>
        <v/>
      </c>
      <c r="C224" s="1040" t="str">
        <f>IF('Материалы для Ф.5'!F212=1,CONCATENATE('Материалы для Ф.5'!B212),"")</f>
        <v/>
      </c>
      <c r="D224" s="1040" t="s">
        <v>865</v>
      </c>
      <c r="E224" s="1040" t="s">
        <v>865</v>
      </c>
      <c r="F224" s="1040"/>
      <c r="G224" s="1040"/>
      <c r="H224" s="1040" t="str">
        <f>IF('Материалы для Ф.5'!F210=1,CONCATENATE('Материалы для Ф.5'!D210," ",'Материалы для Ф.5'!C210),"")</f>
        <v/>
      </c>
      <c r="I224" s="1040">
        <f>1</f>
        <v>1</v>
      </c>
      <c r="J224" s="408"/>
      <c r="K224" s="19">
        <f t="shared" si="4"/>
        <v>0</v>
      </c>
      <c r="V224" s="49" t="str">
        <f>IF('Материалы для Ф.5'!F212=1,CONCATENATE('Материалы для Ф.5'!B212),"")</f>
        <v/>
      </c>
    </row>
    <row r="225" spans="1:22" ht="22.8" hidden="1" customHeight="1" x14ac:dyDescent="0.3">
      <c r="A225" s="631">
        <f>SUBTOTAL(9,$K$15:K225)</f>
        <v>36</v>
      </c>
      <c r="B225" s="276" t="str">
        <f>IF('Материалы для Ф.5'!F213=1,CONCATENATE('Материалы для Ф.5'!A213),"")</f>
        <v/>
      </c>
      <c r="C225" s="1040" t="str">
        <f>IF('Материалы для Ф.5'!F213=1,CONCATENATE('Материалы для Ф.5'!B213),"")</f>
        <v/>
      </c>
      <c r="D225" s="1040" t="s">
        <v>865</v>
      </c>
      <c r="E225" s="1040" t="s">
        <v>865</v>
      </c>
      <c r="F225" s="1040"/>
      <c r="G225" s="1040"/>
      <c r="H225" s="1040" t="str">
        <f>IF('Материалы для Ф.5'!F211=1,CONCATENATE('Материалы для Ф.5'!D211," ",'Материалы для Ф.5'!C211),"")</f>
        <v/>
      </c>
      <c r="I225" s="1040">
        <f>1</f>
        <v>1</v>
      </c>
      <c r="J225" s="408"/>
      <c r="K225" s="19">
        <f t="shared" si="4"/>
        <v>0</v>
      </c>
      <c r="V225" s="49" t="str">
        <f>IF('Материалы для Ф.5'!F213=1,CONCATENATE('Материалы для Ф.5'!B213),"")</f>
        <v/>
      </c>
    </row>
    <row r="226" spans="1:22" ht="22.8" hidden="1" customHeight="1" x14ac:dyDescent="0.3">
      <c r="A226" s="631">
        <f>SUBTOTAL(9,$K$15:K226)</f>
        <v>36</v>
      </c>
      <c r="B226" s="276" t="str">
        <f>IF('Материалы для Ф.5'!F214=1,CONCATENATE('Материалы для Ф.5'!A214),"")</f>
        <v/>
      </c>
      <c r="C226" s="1040" t="str">
        <f>IF('Материалы для Ф.5'!F214=1,CONCATENATE('Материалы для Ф.5'!B214),"")</f>
        <v/>
      </c>
      <c r="D226" s="1040" t="s">
        <v>865</v>
      </c>
      <c r="E226" s="1040" t="s">
        <v>865</v>
      </c>
      <c r="F226" s="1040"/>
      <c r="G226" s="1040"/>
      <c r="H226" s="1040" t="str">
        <f>IF('Материалы для Ф.5'!F212=1,CONCATENATE('Материалы для Ф.5'!D212," ",'Материалы для Ф.5'!C212),"")</f>
        <v/>
      </c>
      <c r="I226" s="1040">
        <f>1</f>
        <v>1</v>
      </c>
      <c r="J226" s="408"/>
      <c r="K226" s="19">
        <f t="shared" si="4"/>
        <v>0</v>
      </c>
      <c r="V226" s="49" t="str">
        <f>IF('Материалы для Ф.5'!F214=1,CONCATENATE('Материалы для Ф.5'!B214),"")</f>
        <v/>
      </c>
    </row>
    <row r="227" spans="1:22" ht="22.8" hidden="1" customHeight="1" x14ac:dyDescent="0.3">
      <c r="A227" s="631">
        <f>SUBTOTAL(9,$K$15:K227)</f>
        <v>36</v>
      </c>
      <c r="B227" s="276" t="str">
        <f>IF('Материалы для Ф.5'!F215=1,CONCATENATE('Материалы для Ф.5'!A215),"")</f>
        <v/>
      </c>
      <c r="C227" s="1040" t="str">
        <f>IF('Материалы для Ф.5'!F215=1,CONCATENATE('Материалы для Ф.5'!B215),"")</f>
        <v/>
      </c>
      <c r="D227" s="1040" t="s">
        <v>865</v>
      </c>
      <c r="E227" s="1040" t="s">
        <v>865</v>
      </c>
      <c r="F227" s="1040"/>
      <c r="G227" s="1040"/>
      <c r="H227" s="1040" t="str">
        <f>IF('Материалы для Ф.5'!F213=1,CONCATENATE('Материалы для Ф.5'!D213," ",'Материалы для Ф.5'!C213),"")</f>
        <v/>
      </c>
      <c r="I227" s="1040">
        <f>1</f>
        <v>1</v>
      </c>
      <c r="J227" s="408"/>
      <c r="K227" s="19">
        <f t="shared" si="4"/>
        <v>0</v>
      </c>
      <c r="V227" s="49" t="str">
        <f>IF('Материалы для Ф.5'!F215=1,CONCATENATE('Материалы для Ф.5'!B215),"")</f>
        <v/>
      </c>
    </row>
    <row r="228" spans="1:22" ht="22.8" hidden="1" customHeight="1" x14ac:dyDescent="0.3">
      <c r="A228" s="631">
        <f>SUBTOTAL(9,$K$15:K228)</f>
        <v>36</v>
      </c>
      <c r="B228" s="276" t="str">
        <f>IF('Материалы для Ф.5'!F216=1,CONCATENATE('Материалы для Ф.5'!A216),"")</f>
        <v/>
      </c>
      <c r="C228" s="1040" t="str">
        <f>IF('Материалы для Ф.5'!F216=1,CONCATENATE('Материалы для Ф.5'!B216),"")</f>
        <v/>
      </c>
      <c r="D228" s="1040" t="s">
        <v>865</v>
      </c>
      <c r="E228" s="1040" t="s">
        <v>865</v>
      </c>
      <c r="F228" s="1040"/>
      <c r="G228" s="1040"/>
      <c r="H228" s="1040" t="str">
        <f>IF('Материалы для Ф.5'!F214=1,CONCATENATE('Материалы для Ф.5'!D214," ",'Материалы для Ф.5'!C214),"")</f>
        <v/>
      </c>
      <c r="I228" s="1040">
        <f>1</f>
        <v>1</v>
      </c>
      <c r="J228" s="408"/>
      <c r="K228" s="19">
        <f t="shared" si="4"/>
        <v>0</v>
      </c>
      <c r="V228" s="49" t="str">
        <f>IF('Материалы для Ф.5'!F216=1,CONCATENATE('Материалы для Ф.5'!B216),"")</f>
        <v/>
      </c>
    </row>
    <row r="229" spans="1:22" ht="22.8" hidden="1" customHeight="1" x14ac:dyDescent="0.3">
      <c r="A229" s="631">
        <f>SUBTOTAL(9,$K$15:K229)</f>
        <v>36</v>
      </c>
      <c r="B229" s="276" t="str">
        <f>IF('Материалы для Ф.5'!F217=1,CONCATENATE('Материалы для Ф.5'!A217),"")</f>
        <v/>
      </c>
      <c r="C229" s="1040" t="str">
        <f>IF('Материалы для Ф.5'!F217=1,CONCATENATE('Материалы для Ф.5'!B217),"")</f>
        <v/>
      </c>
      <c r="D229" s="1040" t="s">
        <v>865</v>
      </c>
      <c r="E229" s="1040" t="s">
        <v>865</v>
      </c>
      <c r="F229" s="1040"/>
      <c r="G229" s="1040"/>
      <c r="H229" s="1040" t="str">
        <f>IF('Материалы для Ф.5'!F215=1,CONCATENATE('Материалы для Ф.5'!D215," ",'Материалы для Ф.5'!C215),"")</f>
        <v/>
      </c>
      <c r="I229" s="1040">
        <f>1</f>
        <v>1</v>
      </c>
      <c r="J229" s="408"/>
      <c r="K229" s="19">
        <f t="shared" si="4"/>
        <v>0</v>
      </c>
      <c r="V229" s="49" t="str">
        <f>IF('Материалы для Ф.5'!F217=1,CONCATENATE('Материалы для Ф.5'!B217),"")</f>
        <v/>
      </c>
    </row>
    <row r="230" spans="1:22" ht="22.8" hidden="1" customHeight="1" x14ac:dyDescent="0.3">
      <c r="A230" s="631">
        <f>SUBTOTAL(9,$K$15:K230)</f>
        <v>36</v>
      </c>
      <c r="B230" s="276" t="str">
        <f>IF('Материалы для Ф.5'!F218=1,CONCATENATE('Материалы для Ф.5'!A218),"")</f>
        <v/>
      </c>
      <c r="C230" s="1040" t="str">
        <f>IF('Материалы для Ф.5'!F218=1,CONCATENATE('Материалы для Ф.5'!B218),"")</f>
        <v/>
      </c>
      <c r="D230" s="1040" t="s">
        <v>865</v>
      </c>
      <c r="E230" s="1040" t="s">
        <v>865</v>
      </c>
      <c r="F230" s="1040"/>
      <c r="G230" s="1040"/>
      <c r="H230" s="1040" t="str">
        <f>IF('Материалы для Ф.5'!F216=1,CONCATENATE('Материалы для Ф.5'!D216," ",'Материалы для Ф.5'!C216),"")</f>
        <v/>
      </c>
      <c r="I230" s="1040">
        <f>1</f>
        <v>1</v>
      </c>
      <c r="J230" s="408"/>
      <c r="K230" s="19">
        <f t="shared" si="4"/>
        <v>0</v>
      </c>
      <c r="V230" s="49" t="str">
        <f>IF('Материалы для Ф.5'!F218=1,CONCATENATE('Материалы для Ф.5'!B218),"")</f>
        <v/>
      </c>
    </row>
    <row r="231" spans="1:22" ht="22.8" hidden="1" customHeight="1" x14ac:dyDescent="0.3">
      <c r="A231" s="631">
        <f>SUBTOTAL(9,$K$15:K231)</f>
        <v>36</v>
      </c>
      <c r="B231" s="276" t="str">
        <f>IF('Материалы для Ф.5'!F219=1,CONCATENATE('Материалы для Ф.5'!A219),"")</f>
        <v/>
      </c>
      <c r="C231" s="1040" t="str">
        <f>IF('Материалы для Ф.5'!F219=1,CONCATENATE('Материалы для Ф.5'!B219),"")</f>
        <v/>
      </c>
      <c r="D231" s="1040" t="s">
        <v>865</v>
      </c>
      <c r="E231" s="1040" t="s">
        <v>865</v>
      </c>
      <c r="F231" s="1040"/>
      <c r="G231" s="1040"/>
      <c r="H231" s="1040" t="str">
        <f>IF('Материалы для Ф.5'!F217=1,CONCATENATE('Материалы для Ф.5'!D217," ",'Материалы для Ф.5'!C217),"")</f>
        <v/>
      </c>
      <c r="I231" s="1040">
        <f>1</f>
        <v>1</v>
      </c>
      <c r="J231" s="408"/>
      <c r="K231" s="19">
        <f t="shared" si="4"/>
        <v>0</v>
      </c>
      <c r="V231" s="49" t="str">
        <f>IF('Материалы для Ф.5'!F219=1,CONCATENATE('Материалы для Ф.5'!B219),"")</f>
        <v/>
      </c>
    </row>
    <row r="232" spans="1:22" ht="22.8" hidden="1" customHeight="1" x14ac:dyDescent="0.3">
      <c r="A232" s="631">
        <f>SUBTOTAL(9,$K$15:K232)</f>
        <v>36</v>
      </c>
      <c r="B232" s="276" t="str">
        <f>IF('Материалы для Ф.5'!F220=1,CONCATENATE('Материалы для Ф.5'!A220),"")</f>
        <v/>
      </c>
      <c r="C232" s="1040" t="str">
        <f>IF('Материалы для Ф.5'!F220=1,CONCATENATE('Материалы для Ф.5'!B220),"")</f>
        <v/>
      </c>
      <c r="D232" s="1040" t="s">
        <v>865</v>
      </c>
      <c r="E232" s="1040" t="s">
        <v>865</v>
      </c>
      <c r="F232" s="1040"/>
      <c r="G232" s="1040"/>
      <c r="H232" s="1040" t="str">
        <f>IF('Материалы для Ф.5'!F218=1,CONCATENATE('Материалы для Ф.5'!D218," ",'Материалы для Ф.5'!C218),"")</f>
        <v/>
      </c>
      <c r="I232" s="1040">
        <f>1</f>
        <v>1</v>
      </c>
      <c r="J232" s="408"/>
      <c r="K232" s="19">
        <f t="shared" si="4"/>
        <v>0</v>
      </c>
      <c r="V232" s="49" t="str">
        <f>IF('Материалы для Ф.5'!F220=1,CONCATENATE('Материалы для Ф.5'!B220),"")</f>
        <v/>
      </c>
    </row>
    <row r="233" spans="1:22" ht="22.8" hidden="1" customHeight="1" x14ac:dyDescent="0.3">
      <c r="A233" s="631">
        <f>SUBTOTAL(9,$K$15:K233)</f>
        <v>36</v>
      </c>
      <c r="B233" s="276" t="str">
        <f>IF('Материалы для Ф.5'!F221=1,CONCATENATE('Материалы для Ф.5'!A221),"")</f>
        <v/>
      </c>
      <c r="C233" s="1040" t="str">
        <f>IF('Материалы для Ф.5'!F221=1,CONCATENATE('Материалы для Ф.5'!B221),"")</f>
        <v/>
      </c>
      <c r="D233" s="1040" t="s">
        <v>865</v>
      </c>
      <c r="E233" s="1040" t="s">
        <v>865</v>
      </c>
      <c r="F233" s="1040"/>
      <c r="G233" s="1040"/>
      <c r="H233" s="1040" t="str">
        <f>IF('Материалы для Ф.5'!F219=1,CONCATENATE('Материалы для Ф.5'!D219," ",'Материалы для Ф.5'!C219),"")</f>
        <v/>
      </c>
      <c r="I233" s="1040">
        <f>1</f>
        <v>1</v>
      </c>
      <c r="J233" s="408"/>
      <c r="K233" s="19">
        <f t="shared" si="4"/>
        <v>0</v>
      </c>
      <c r="V233" s="49" t="str">
        <f>IF('Материалы для Ф.5'!F221=1,CONCATENATE('Материалы для Ф.5'!B221),"")</f>
        <v/>
      </c>
    </row>
    <row r="234" spans="1:22" ht="22.8" hidden="1" customHeight="1" x14ac:dyDescent="0.3">
      <c r="A234" s="631">
        <f>SUBTOTAL(9,$K$15:K234)</f>
        <v>36</v>
      </c>
      <c r="B234" s="276" t="str">
        <f>IF('Материалы для Ф.5'!F222=1,CONCATENATE('Материалы для Ф.5'!A222),"")</f>
        <v/>
      </c>
      <c r="C234" s="1040" t="str">
        <f>IF('Материалы для Ф.5'!F222=1,CONCATENATE('Материалы для Ф.5'!B222),"")</f>
        <v/>
      </c>
      <c r="D234" s="1040" t="s">
        <v>865</v>
      </c>
      <c r="E234" s="1040" t="s">
        <v>865</v>
      </c>
      <c r="F234" s="1040"/>
      <c r="G234" s="1040"/>
      <c r="H234" s="1040" t="str">
        <f>IF('Материалы для Ф.5'!F220=1,CONCATENATE('Материалы для Ф.5'!D220," ",'Материалы для Ф.5'!C220),"")</f>
        <v/>
      </c>
      <c r="I234" s="1040">
        <f>1</f>
        <v>1</v>
      </c>
      <c r="J234" s="408"/>
      <c r="K234" s="19">
        <f t="shared" si="4"/>
        <v>0</v>
      </c>
      <c r="V234" s="49" t="str">
        <f>IF('Материалы для Ф.5'!F222=1,CONCATENATE('Материалы для Ф.5'!B222),"")</f>
        <v/>
      </c>
    </row>
    <row r="235" spans="1:22" ht="22.8" hidden="1" customHeight="1" x14ac:dyDescent="0.3">
      <c r="A235" s="631">
        <f>SUBTOTAL(9,$K$15:K235)</f>
        <v>36</v>
      </c>
      <c r="B235" s="276" t="str">
        <f>IF('Материалы для Ф.5'!F223=1,CONCATENATE('Материалы для Ф.5'!A223),"")</f>
        <v/>
      </c>
      <c r="C235" s="1040" t="str">
        <f>IF('Материалы для Ф.5'!F223=1,CONCATENATE('Материалы для Ф.5'!B223),"")</f>
        <v/>
      </c>
      <c r="D235" s="1040" t="s">
        <v>865</v>
      </c>
      <c r="E235" s="1040" t="s">
        <v>865</v>
      </c>
      <c r="F235" s="1040"/>
      <c r="G235" s="1040"/>
      <c r="H235" s="1040" t="str">
        <f>IF('Материалы для Ф.5'!F221=1,CONCATENATE('Материалы для Ф.5'!D221," ",'Материалы для Ф.5'!C221),"")</f>
        <v/>
      </c>
      <c r="I235" s="1040">
        <f>1</f>
        <v>1</v>
      </c>
      <c r="J235" s="408"/>
      <c r="K235" s="19">
        <f t="shared" si="4"/>
        <v>0</v>
      </c>
      <c r="V235" s="49" t="str">
        <f>IF('Материалы для Ф.5'!F223=1,CONCATENATE('Материалы для Ф.5'!B223),"")</f>
        <v/>
      </c>
    </row>
    <row r="236" spans="1:22" ht="22.8" hidden="1" customHeight="1" x14ac:dyDescent="0.3">
      <c r="A236" s="631">
        <f>SUBTOTAL(9,$K$15:K236)</f>
        <v>36</v>
      </c>
      <c r="B236" s="276" t="str">
        <f>IF('Материалы для Ф.5'!F224=1,CONCATENATE('Материалы для Ф.5'!A224),"")</f>
        <v/>
      </c>
      <c r="C236" s="1040" t="str">
        <f>IF('Материалы для Ф.5'!F224=1,CONCATENATE('Материалы для Ф.5'!B224),"")</f>
        <v/>
      </c>
      <c r="D236" s="1040" t="s">
        <v>865</v>
      </c>
      <c r="E236" s="1040" t="s">
        <v>865</v>
      </c>
      <c r="F236" s="1040"/>
      <c r="G236" s="1040"/>
      <c r="H236" s="1040" t="str">
        <f>IF('Материалы для Ф.5'!F222=1,CONCATENATE('Материалы для Ф.5'!D222," ",'Материалы для Ф.5'!C222),"")</f>
        <v/>
      </c>
      <c r="I236" s="1040">
        <f>1</f>
        <v>1</v>
      </c>
      <c r="J236" s="408"/>
      <c r="K236" s="19">
        <f t="shared" si="4"/>
        <v>0</v>
      </c>
      <c r="V236" s="49" t="str">
        <f>IF('Материалы для Ф.5'!F224=1,CONCATENATE('Материалы для Ф.5'!B224),"")</f>
        <v/>
      </c>
    </row>
    <row r="237" spans="1:22" ht="22.8" hidden="1" customHeight="1" x14ac:dyDescent="0.3">
      <c r="A237" s="631">
        <f>SUBTOTAL(9,$K$15:K237)</f>
        <v>36</v>
      </c>
      <c r="B237" s="276" t="str">
        <f>IF('Материалы для Ф.5'!F225=1,CONCATENATE('Материалы для Ф.5'!A225),"")</f>
        <v/>
      </c>
      <c r="C237" s="1040" t="str">
        <f>IF('Материалы для Ф.5'!F225=1,CONCATENATE('Материалы для Ф.5'!B225),"")</f>
        <v/>
      </c>
      <c r="D237" s="1040" t="s">
        <v>865</v>
      </c>
      <c r="E237" s="1040" t="s">
        <v>865</v>
      </c>
      <c r="F237" s="1040"/>
      <c r="G237" s="1040"/>
      <c r="H237" s="1040" t="str">
        <f>IF('Материалы для Ф.5'!F223=1,CONCATENATE('Материалы для Ф.5'!D223," ",'Материалы для Ф.5'!C223),"")</f>
        <v/>
      </c>
      <c r="I237" s="1040">
        <f>1</f>
        <v>1</v>
      </c>
      <c r="J237" s="408"/>
      <c r="K237" s="19">
        <f t="shared" si="4"/>
        <v>0</v>
      </c>
      <c r="V237" s="49" t="str">
        <f>IF('Материалы для Ф.5'!F225=1,CONCATENATE('Материалы для Ф.5'!B225),"")</f>
        <v/>
      </c>
    </row>
    <row r="238" spans="1:22" ht="22.8" hidden="1" customHeight="1" x14ac:dyDescent="0.3">
      <c r="A238" s="631">
        <f>SUBTOTAL(9,$K$15:K238)</f>
        <v>36</v>
      </c>
      <c r="B238" s="276" t="str">
        <f>IF('Материалы для Ф.5'!F226=1,CONCATENATE('Материалы для Ф.5'!A226),"")</f>
        <v/>
      </c>
      <c r="C238" s="1040" t="str">
        <f>IF('Материалы для Ф.5'!F226=1,CONCATENATE('Материалы для Ф.5'!B226),"")</f>
        <v/>
      </c>
      <c r="D238" s="1040" t="s">
        <v>865</v>
      </c>
      <c r="E238" s="1040" t="s">
        <v>865</v>
      </c>
      <c r="F238" s="1040"/>
      <c r="G238" s="1040"/>
      <c r="H238" s="1040" t="str">
        <f>IF('Материалы для Ф.5'!F224=1,CONCATENATE('Материалы для Ф.5'!D224," ",'Материалы для Ф.5'!C224),"")</f>
        <v/>
      </c>
      <c r="I238" s="1040">
        <f>1</f>
        <v>1</v>
      </c>
      <c r="J238" s="408"/>
      <c r="K238" s="19">
        <f t="shared" si="4"/>
        <v>0</v>
      </c>
      <c r="V238" s="49" t="str">
        <f>IF('Материалы для Ф.5'!F226=1,CONCATENATE('Материалы для Ф.5'!B226),"")</f>
        <v/>
      </c>
    </row>
    <row r="239" spans="1:22" ht="22.8" hidden="1" customHeight="1" x14ac:dyDescent="0.3">
      <c r="A239" s="631">
        <f>SUBTOTAL(9,$K$15:K239)</f>
        <v>36</v>
      </c>
      <c r="B239" s="276" t="str">
        <f>IF('Материалы для Ф.5'!F227=1,CONCATENATE('Материалы для Ф.5'!A227),"")</f>
        <v/>
      </c>
      <c r="C239" s="1040" t="str">
        <f>IF('Материалы для Ф.5'!F227=1,CONCATENATE('Материалы для Ф.5'!B227),"")</f>
        <v/>
      </c>
      <c r="D239" s="1040" t="s">
        <v>865</v>
      </c>
      <c r="E239" s="1040" t="s">
        <v>865</v>
      </c>
      <c r="F239" s="1040"/>
      <c r="G239" s="1040"/>
      <c r="H239" s="1040" t="str">
        <f>IF('Материалы для Ф.5'!F225=1,CONCATENATE('Материалы для Ф.5'!D225," ",'Материалы для Ф.5'!C225),"")</f>
        <v/>
      </c>
      <c r="I239" s="1040">
        <f>1</f>
        <v>1</v>
      </c>
      <c r="J239" s="408"/>
      <c r="K239" s="19">
        <f t="shared" si="4"/>
        <v>0</v>
      </c>
      <c r="V239" s="49" t="str">
        <f>IF('Материалы для Ф.5'!F227=1,CONCATENATE('Материалы для Ф.5'!B227),"")</f>
        <v/>
      </c>
    </row>
    <row r="240" spans="1:22" ht="22.8" hidden="1" customHeight="1" x14ac:dyDescent="0.3">
      <c r="A240" s="631">
        <f>SUBTOTAL(9,$K$15:K240)</f>
        <v>36</v>
      </c>
      <c r="B240" s="276" t="str">
        <f>IF('Материалы для Ф.5'!F228=1,CONCATENATE('Материалы для Ф.5'!A228),"")</f>
        <v/>
      </c>
      <c r="C240" s="1040" t="str">
        <f>IF('Материалы для Ф.5'!F228=1,CONCATENATE('Материалы для Ф.5'!B228),"")</f>
        <v/>
      </c>
      <c r="D240" s="1040" t="s">
        <v>865</v>
      </c>
      <c r="E240" s="1040" t="s">
        <v>865</v>
      </c>
      <c r="F240" s="1040"/>
      <c r="G240" s="1040"/>
      <c r="H240" s="1040" t="str">
        <f>IF('Материалы для Ф.5'!F226=1,CONCATENATE('Материалы для Ф.5'!D226," ",'Материалы для Ф.5'!C226),"")</f>
        <v/>
      </c>
      <c r="I240" s="1040">
        <f>1</f>
        <v>1</v>
      </c>
      <c r="J240" s="408"/>
      <c r="K240" s="19">
        <f t="shared" ref="K240:K303" si="5">IF(B240="",0,1)</f>
        <v>0</v>
      </c>
      <c r="V240" s="49" t="str">
        <f>IF('Материалы для Ф.5'!F228=1,CONCATENATE('Материалы для Ф.5'!B228),"")</f>
        <v/>
      </c>
    </row>
    <row r="241" spans="1:22" ht="22.8" hidden="1" customHeight="1" x14ac:dyDescent="0.3">
      <c r="A241" s="631">
        <f>SUBTOTAL(9,$K$15:K241)</f>
        <v>36</v>
      </c>
      <c r="B241" s="276" t="str">
        <f>IF('Материалы для Ф.5'!F229=1,CONCATENATE('Материалы для Ф.5'!A229),"")</f>
        <v/>
      </c>
      <c r="C241" s="1040" t="str">
        <f>IF('Материалы для Ф.5'!F229=1,CONCATENATE('Материалы для Ф.5'!B229),"")</f>
        <v/>
      </c>
      <c r="D241" s="1040" t="s">
        <v>865</v>
      </c>
      <c r="E241" s="1040" t="s">
        <v>865</v>
      </c>
      <c r="F241" s="1040"/>
      <c r="G241" s="1040"/>
      <c r="H241" s="1040" t="str">
        <f>IF('Материалы для Ф.5'!F227=1,CONCATENATE('Материалы для Ф.5'!D227," ",'Материалы для Ф.5'!C227),"")</f>
        <v/>
      </c>
      <c r="I241" s="1040">
        <f>1</f>
        <v>1</v>
      </c>
      <c r="J241" s="408"/>
      <c r="K241" s="19">
        <f t="shared" si="5"/>
        <v>0</v>
      </c>
      <c r="V241" s="49" t="str">
        <f>IF('Материалы для Ф.5'!F229=1,CONCATENATE('Материалы для Ф.5'!B229),"")</f>
        <v/>
      </c>
    </row>
    <row r="242" spans="1:22" ht="22.8" hidden="1" customHeight="1" x14ac:dyDescent="0.3">
      <c r="A242" s="631">
        <f>SUBTOTAL(9,$K$15:K242)</f>
        <v>36</v>
      </c>
      <c r="B242" s="276" t="str">
        <f>IF('Материалы для Ф.5'!F230=1,CONCATENATE('Материалы для Ф.5'!A230),"")</f>
        <v/>
      </c>
      <c r="C242" s="1040" t="str">
        <f>IF('Материалы для Ф.5'!F230=1,CONCATENATE('Материалы для Ф.5'!B230),"")</f>
        <v/>
      </c>
      <c r="D242" s="1040" t="s">
        <v>865</v>
      </c>
      <c r="E242" s="1040" t="s">
        <v>865</v>
      </c>
      <c r="F242" s="1040"/>
      <c r="G242" s="1040"/>
      <c r="H242" s="1040" t="str">
        <f>IF('Материалы для Ф.5'!F228=1,CONCATENATE('Материалы для Ф.5'!D228," ",'Материалы для Ф.5'!C228),"")</f>
        <v/>
      </c>
      <c r="I242" s="1040">
        <f>1</f>
        <v>1</v>
      </c>
      <c r="J242" s="408"/>
      <c r="K242" s="19">
        <f t="shared" si="5"/>
        <v>0</v>
      </c>
      <c r="V242" s="49" t="str">
        <f>IF('Материалы для Ф.5'!F230=1,CONCATENATE('Материалы для Ф.5'!B230),"")</f>
        <v/>
      </c>
    </row>
    <row r="243" spans="1:22" ht="22.8" hidden="1" customHeight="1" x14ac:dyDescent="0.3">
      <c r="A243" s="631">
        <f>SUBTOTAL(9,$K$15:K243)</f>
        <v>36</v>
      </c>
      <c r="B243" s="276" t="str">
        <f>IF('Материалы для Ф.5'!F231=1,CONCATENATE('Материалы для Ф.5'!A231),"")</f>
        <v/>
      </c>
      <c r="C243" s="1040" t="str">
        <f>IF('Материалы для Ф.5'!F231=1,CONCATENATE('Материалы для Ф.5'!B231),"")</f>
        <v/>
      </c>
      <c r="D243" s="1040" t="s">
        <v>865</v>
      </c>
      <c r="E243" s="1040" t="s">
        <v>865</v>
      </c>
      <c r="F243" s="1040"/>
      <c r="G243" s="1040"/>
      <c r="H243" s="1040" t="str">
        <f>IF('Материалы для Ф.5'!F229=1,CONCATENATE('Материалы для Ф.5'!D229," ",'Материалы для Ф.5'!C229),"")</f>
        <v/>
      </c>
      <c r="I243" s="1040">
        <f>1</f>
        <v>1</v>
      </c>
      <c r="J243" s="408"/>
      <c r="K243" s="19">
        <f t="shared" si="5"/>
        <v>0</v>
      </c>
      <c r="V243" s="49" t="str">
        <f>IF('Материалы для Ф.5'!F231=1,CONCATENATE('Материалы для Ф.5'!B231),"")</f>
        <v/>
      </c>
    </row>
    <row r="244" spans="1:22" ht="22.8" hidden="1" customHeight="1" x14ac:dyDescent="0.3">
      <c r="A244" s="631">
        <f>SUBTOTAL(9,$K$15:K244)</f>
        <v>36</v>
      </c>
      <c r="B244" s="276" t="str">
        <f>IF('Материалы для Ф.5'!F232=1,CONCATENATE('Материалы для Ф.5'!A232),"")</f>
        <v/>
      </c>
      <c r="C244" s="1040" t="str">
        <f>IF('Материалы для Ф.5'!F232=1,CONCATENATE('Материалы для Ф.5'!B232),"")</f>
        <v/>
      </c>
      <c r="D244" s="1040" t="s">
        <v>865</v>
      </c>
      <c r="E244" s="1040" t="s">
        <v>865</v>
      </c>
      <c r="F244" s="1040"/>
      <c r="G244" s="1040"/>
      <c r="H244" s="1040" t="str">
        <f>IF('Материалы для Ф.5'!F230=1,CONCATENATE('Материалы для Ф.5'!D230," ",'Материалы для Ф.5'!C230),"")</f>
        <v/>
      </c>
      <c r="I244" s="1040">
        <f>1</f>
        <v>1</v>
      </c>
      <c r="J244" s="408"/>
      <c r="K244" s="19">
        <f t="shared" si="5"/>
        <v>0</v>
      </c>
      <c r="V244" s="49" t="str">
        <f>IF('Материалы для Ф.5'!F232=1,CONCATENATE('Материалы для Ф.5'!B232),"")</f>
        <v/>
      </c>
    </row>
    <row r="245" spans="1:22" ht="22.8" hidden="1" customHeight="1" x14ac:dyDescent="0.3">
      <c r="A245" s="631">
        <f>SUBTOTAL(9,$K$15:K245)</f>
        <v>36</v>
      </c>
      <c r="B245" s="276" t="str">
        <f>IF('Материалы для Ф.5'!F233=1,CONCATENATE('Материалы для Ф.5'!A233),"")</f>
        <v/>
      </c>
      <c r="C245" s="1040" t="str">
        <f>IF('Материалы для Ф.5'!F233=1,CONCATENATE('Материалы для Ф.5'!B233),"")</f>
        <v/>
      </c>
      <c r="D245" s="1040" t="s">
        <v>865</v>
      </c>
      <c r="E245" s="1040" t="s">
        <v>865</v>
      </c>
      <c r="F245" s="1040"/>
      <c r="G245" s="1040"/>
      <c r="H245" s="1040" t="str">
        <f>IF('Материалы для Ф.5'!F231=1,CONCATENATE('Материалы для Ф.5'!D231," ",'Материалы для Ф.5'!C231),"")</f>
        <v/>
      </c>
      <c r="I245" s="1040">
        <f>1</f>
        <v>1</v>
      </c>
      <c r="J245" s="408"/>
      <c r="K245" s="19">
        <f t="shared" si="5"/>
        <v>0</v>
      </c>
      <c r="V245" s="49" t="str">
        <f>IF('Материалы для Ф.5'!F233=1,CONCATENATE('Материалы для Ф.5'!B233),"")</f>
        <v/>
      </c>
    </row>
    <row r="246" spans="1:22" ht="22.8" hidden="1" customHeight="1" x14ac:dyDescent="0.3">
      <c r="A246" s="631">
        <f>SUBTOTAL(9,$K$15:K246)</f>
        <v>36</v>
      </c>
      <c r="B246" s="276" t="str">
        <f>IF('Материалы для Ф.5'!F234=1,CONCATENATE('Материалы для Ф.5'!A234),"")</f>
        <v/>
      </c>
      <c r="C246" s="1040" t="str">
        <f>IF('Материалы для Ф.5'!F234=1,CONCATENATE('Материалы для Ф.5'!B234),"")</f>
        <v/>
      </c>
      <c r="D246" s="1040" t="s">
        <v>865</v>
      </c>
      <c r="E246" s="1040" t="s">
        <v>865</v>
      </c>
      <c r="F246" s="1040"/>
      <c r="G246" s="1040"/>
      <c r="H246" s="1040" t="str">
        <f>IF('Материалы для Ф.5'!F232=1,CONCATENATE('Материалы для Ф.5'!D232," ",'Материалы для Ф.5'!C232),"")</f>
        <v/>
      </c>
      <c r="I246" s="1040">
        <f>1</f>
        <v>1</v>
      </c>
      <c r="J246" s="408"/>
      <c r="K246" s="19">
        <f t="shared" si="5"/>
        <v>0</v>
      </c>
      <c r="V246" s="49" t="str">
        <f>IF('Материалы для Ф.5'!F234=1,CONCATENATE('Материалы для Ф.5'!B234),"")</f>
        <v/>
      </c>
    </row>
    <row r="247" spans="1:22" ht="22.8" hidden="1" customHeight="1" x14ac:dyDescent="0.3">
      <c r="A247" s="631">
        <f>SUBTOTAL(9,$K$15:K247)</f>
        <v>36</v>
      </c>
      <c r="B247" s="276" t="str">
        <f>IF('Материалы для Ф.5'!F235=1,CONCATENATE('Материалы для Ф.5'!A235),"")</f>
        <v/>
      </c>
      <c r="C247" s="1040" t="str">
        <f>IF('Материалы для Ф.5'!F235=1,CONCATENATE('Материалы для Ф.5'!B235),"")</f>
        <v/>
      </c>
      <c r="D247" s="1040" t="s">
        <v>865</v>
      </c>
      <c r="E247" s="1040" t="s">
        <v>865</v>
      </c>
      <c r="F247" s="1040"/>
      <c r="G247" s="1040"/>
      <c r="H247" s="1040" t="str">
        <f>IF('Материалы для Ф.5'!F233=1,CONCATENATE('Материалы для Ф.5'!D233," ",'Материалы для Ф.5'!C233),"")</f>
        <v/>
      </c>
      <c r="I247" s="1040">
        <f>1</f>
        <v>1</v>
      </c>
      <c r="J247" s="408"/>
      <c r="K247" s="19">
        <f t="shared" si="5"/>
        <v>0</v>
      </c>
      <c r="V247" s="49" t="str">
        <f>IF('Материалы для Ф.5'!F235=1,CONCATENATE('Материалы для Ф.5'!B235),"")</f>
        <v/>
      </c>
    </row>
    <row r="248" spans="1:22" ht="22.8" hidden="1" customHeight="1" x14ac:dyDescent="0.3">
      <c r="A248" s="631">
        <f>SUBTOTAL(9,$K$15:K248)</f>
        <v>36</v>
      </c>
      <c r="B248" s="276" t="str">
        <f>IF('Материалы для Ф.5'!F236=1,CONCATENATE('Материалы для Ф.5'!A236),"")</f>
        <v/>
      </c>
      <c r="C248" s="1040" t="str">
        <f>IF('Материалы для Ф.5'!F236=1,CONCATENATE('Материалы для Ф.5'!B236),"")</f>
        <v/>
      </c>
      <c r="D248" s="1040" t="s">
        <v>865</v>
      </c>
      <c r="E248" s="1040" t="s">
        <v>865</v>
      </c>
      <c r="F248" s="1040"/>
      <c r="G248" s="1040"/>
      <c r="H248" s="1040" t="str">
        <f>IF('Материалы для Ф.5'!F234=1,CONCATENATE('Материалы для Ф.5'!D234," ",'Материалы для Ф.5'!C234),"")</f>
        <v/>
      </c>
      <c r="I248" s="1040">
        <f>1</f>
        <v>1</v>
      </c>
      <c r="J248" s="408"/>
      <c r="K248" s="19">
        <f t="shared" si="5"/>
        <v>0</v>
      </c>
      <c r="V248" s="49" t="str">
        <f>IF('Материалы для Ф.5'!F236=1,CONCATENATE('Материалы для Ф.5'!B236),"")</f>
        <v/>
      </c>
    </row>
    <row r="249" spans="1:22" ht="22.8" hidden="1" customHeight="1" x14ac:dyDescent="0.3">
      <c r="A249" s="631">
        <f>SUBTOTAL(9,$K$15:K249)</f>
        <v>36</v>
      </c>
      <c r="B249" s="276" t="str">
        <f>IF('Материалы для Ф.5'!F237=1,CONCATENATE('Материалы для Ф.5'!A237),"")</f>
        <v/>
      </c>
      <c r="C249" s="1040" t="str">
        <f>IF('Материалы для Ф.5'!F237=1,CONCATENATE('Материалы для Ф.5'!B237),"")</f>
        <v/>
      </c>
      <c r="D249" s="1040" t="s">
        <v>865</v>
      </c>
      <c r="E249" s="1040" t="s">
        <v>865</v>
      </c>
      <c r="F249" s="1040"/>
      <c r="G249" s="1040"/>
      <c r="H249" s="1040" t="str">
        <f>IF('Материалы для Ф.5'!F235=1,CONCATENATE('Материалы для Ф.5'!D235," ",'Материалы для Ф.5'!C235),"")</f>
        <v/>
      </c>
      <c r="I249" s="1040">
        <f>1</f>
        <v>1</v>
      </c>
      <c r="J249" s="408"/>
      <c r="K249" s="19">
        <f t="shared" si="5"/>
        <v>0</v>
      </c>
      <c r="V249" s="49" t="str">
        <f>IF('Материалы для Ф.5'!F237=1,CONCATENATE('Материалы для Ф.5'!B237),"")</f>
        <v/>
      </c>
    </row>
    <row r="250" spans="1:22" ht="22.8" hidden="1" customHeight="1" x14ac:dyDescent="0.3">
      <c r="A250" s="631">
        <f>SUBTOTAL(9,$K$15:K250)</f>
        <v>36</v>
      </c>
      <c r="B250" s="276" t="str">
        <f>IF('Материалы для Ф.5'!F238=1,CONCATENATE('Материалы для Ф.5'!A238),"")</f>
        <v/>
      </c>
      <c r="C250" s="1040" t="str">
        <f>IF('Материалы для Ф.5'!F238=1,CONCATENATE('Материалы для Ф.5'!B238),"")</f>
        <v/>
      </c>
      <c r="D250" s="1040" t="s">
        <v>865</v>
      </c>
      <c r="E250" s="1040" t="s">
        <v>865</v>
      </c>
      <c r="F250" s="1040"/>
      <c r="G250" s="1040"/>
      <c r="H250" s="1040" t="str">
        <f>IF('Материалы для Ф.5'!F236=1,CONCATENATE('Материалы для Ф.5'!D236," ",'Материалы для Ф.5'!C236),"")</f>
        <v/>
      </c>
      <c r="I250" s="1040">
        <f>1</f>
        <v>1</v>
      </c>
      <c r="J250" s="408"/>
      <c r="K250" s="19">
        <f t="shared" si="5"/>
        <v>0</v>
      </c>
      <c r="V250" s="49" t="str">
        <f>IF('Материалы для Ф.5'!F238=1,CONCATENATE('Материалы для Ф.5'!B238),"")</f>
        <v/>
      </c>
    </row>
    <row r="251" spans="1:22" ht="22.8" hidden="1" customHeight="1" x14ac:dyDescent="0.3">
      <c r="A251" s="631">
        <f>SUBTOTAL(9,$K$15:K251)</f>
        <v>36</v>
      </c>
      <c r="B251" s="276" t="str">
        <f>IF('Материалы для Ф.5'!F239=1,CONCATENATE('Материалы для Ф.5'!A239),"")</f>
        <v/>
      </c>
      <c r="C251" s="1040" t="str">
        <f>IF('Материалы для Ф.5'!F239=1,CONCATENATE('Материалы для Ф.5'!B239),"")</f>
        <v/>
      </c>
      <c r="D251" s="1040" t="s">
        <v>865</v>
      </c>
      <c r="E251" s="1040" t="s">
        <v>865</v>
      </c>
      <c r="F251" s="1040"/>
      <c r="G251" s="1040"/>
      <c r="H251" s="1040" t="str">
        <f>IF('Материалы для Ф.5'!F237=1,CONCATENATE('Материалы для Ф.5'!D237," ",'Материалы для Ф.5'!C237),"")</f>
        <v/>
      </c>
      <c r="I251" s="1040">
        <f>1</f>
        <v>1</v>
      </c>
      <c r="J251" s="408"/>
      <c r="K251" s="19">
        <f t="shared" si="5"/>
        <v>0</v>
      </c>
      <c r="V251" s="49" t="str">
        <f>IF('Материалы для Ф.5'!F239=1,CONCATENATE('Материалы для Ф.5'!B239),"")</f>
        <v/>
      </c>
    </row>
    <row r="252" spans="1:22" ht="22.8" hidden="1" customHeight="1" x14ac:dyDescent="0.3">
      <c r="A252" s="631">
        <f>SUBTOTAL(9,$K$15:K252)</f>
        <v>36</v>
      </c>
      <c r="B252" s="276" t="str">
        <f>IF('Материалы для Ф.5'!F240=1,CONCATENATE('Материалы для Ф.5'!A240),"")</f>
        <v/>
      </c>
      <c r="C252" s="1040" t="str">
        <f>IF('Материалы для Ф.5'!F240=1,CONCATENATE('Материалы для Ф.5'!B240),"")</f>
        <v/>
      </c>
      <c r="D252" s="1040" t="s">
        <v>865</v>
      </c>
      <c r="E252" s="1040" t="s">
        <v>865</v>
      </c>
      <c r="F252" s="1040"/>
      <c r="G252" s="1040"/>
      <c r="H252" s="1040" t="str">
        <f>IF('Материалы для Ф.5'!F238=1,CONCATENATE('Материалы для Ф.5'!D238," ",'Материалы для Ф.5'!C238),"")</f>
        <v/>
      </c>
      <c r="I252" s="1040">
        <f>1</f>
        <v>1</v>
      </c>
      <c r="J252" s="408"/>
      <c r="K252" s="19">
        <f t="shared" si="5"/>
        <v>0</v>
      </c>
      <c r="V252" s="49" t="str">
        <f>IF('Материалы для Ф.5'!F240=1,CONCATENATE('Материалы для Ф.5'!B240),"")</f>
        <v/>
      </c>
    </row>
    <row r="253" spans="1:22" ht="22.8" hidden="1" customHeight="1" x14ac:dyDescent="0.3">
      <c r="A253" s="631">
        <f>SUBTOTAL(9,$K$15:K253)</f>
        <v>36</v>
      </c>
      <c r="B253" s="276" t="str">
        <f>IF('Материалы для Ф.5'!F241=1,CONCATENATE('Материалы для Ф.5'!A241),"")</f>
        <v/>
      </c>
      <c r="C253" s="1040" t="str">
        <f>IF('Материалы для Ф.5'!F241=1,CONCATENATE('Материалы для Ф.5'!B241),"")</f>
        <v/>
      </c>
      <c r="D253" s="1040" t="s">
        <v>865</v>
      </c>
      <c r="E253" s="1040" t="s">
        <v>865</v>
      </c>
      <c r="F253" s="1040"/>
      <c r="G253" s="1040"/>
      <c r="H253" s="1040" t="str">
        <f>IF('Материалы для Ф.5'!F239=1,CONCATENATE('Материалы для Ф.5'!D239," ",'Материалы для Ф.5'!C239),"")</f>
        <v/>
      </c>
      <c r="I253" s="1040">
        <f>1</f>
        <v>1</v>
      </c>
      <c r="J253" s="408"/>
      <c r="K253" s="19">
        <f t="shared" si="5"/>
        <v>0</v>
      </c>
      <c r="V253" s="49" t="str">
        <f>IF('Материалы для Ф.5'!F241=1,CONCATENATE('Материалы для Ф.5'!B241),"")</f>
        <v/>
      </c>
    </row>
    <row r="254" spans="1:22" ht="22.8" hidden="1" customHeight="1" x14ac:dyDescent="0.3">
      <c r="A254" s="631">
        <f>SUBTOTAL(9,$K$15:K254)</f>
        <v>36</v>
      </c>
      <c r="B254" s="276" t="str">
        <f>IF('Материалы для Ф.5'!F242=1,CONCATENATE('Материалы для Ф.5'!A242),"")</f>
        <v/>
      </c>
      <c r="C254" s="1040" t="str">
        <f>IF('Материалы для Ф.5'!F242=1,CONCATENATE('Материалы для Ф.5'!B242),"")</f>
        <v/>
      </c>
      <c r="D254" s="1040" t="s">
        <v>865</v>
      </c>
      <c r="E254" s="1040" t="s">
        <v>865</v>
      </c>
      <c r="F254" s="1040"/>
      <c r="G254" s="1040"/>
      <c r="H254" s="1040" t="str">
        <f>IF('Материалы для Ф.5'!F240=1,CONCATENATE('Материалы для Ф.5'!D240," ",'Материалы для Ф.5'!C240),"")</f>
        <v/>
      </c>
      <c r="I254" s="1040">
        <f>1</f>
        <v>1</v>
      </c>
      <c r="J254" s="408"/>
      <c r="K254" s="19">
        <f t="shared" si="5"/>
        <v>0</v>
      </c>
      <c r="V254" s="49" t="str">
        <f>IF('Материалы для Ф.5'!F242=1,CONCATENATE('Материалы для Ф.5'!B242),"")</f>
        <v/>
      </c>
    </row>
    <row r="255" spans="1:22" ht="22.8" hidden="1" customHeight="1" x14ac:dyDescent="0.3">
      <c r="A255" s="631">
        <f>SUBTOTAL(9,$K$15:K255)</f>
        <v>36</v>
      </c>
      <c r="B255" s="276" t="str">
        <f>IF('Материалы для Ф.5'!F243=1,CONCATENATE('Материалы для Ф.5'!A243),"")</f>
        <v/>
      </c>
      <c r="C255" s="1040" t="str">
        <f>IF('Материалы для Ф.5'!F243=1,CONCATENATE('Материалы для Ф.5'!B243),"")</f>
        <v/>
      </c>
      <c r="D255" s="1040" t="s">
        <v>865</v>
      </c>
      <c r="E255" s="1040" t="s">
        <v>865</v>
      </c>
      <c r="F255" s="1040"/>
      <c r="G255" s="1040"/>
      <c r="H255" s="1040" t="str">
        <f>IF('Материалы для Ф.5'!F241=1,CONCATENATE('Материалы для Ф.5'!D241," ",'Материалы для Ф.5'!C241),"")</f>
        <v/>
      </c>
      <c r="I255" s="1040">
        <f>1</f>
        <v>1</v>
      </c>
      <c r="J255" s="408"/>
      <c r="K255" s="19">
        <f t="shared" si="5"/>
        <v>0</v>
      </c>
      <c r="V255" s="49" t="str">
        <f>IF('Материалы для Ф.5'!F243=1,CONCATENATE('Материалы для Ф.5'!B243),"")</f>
        <v/>
      </c>
    </row>
    <row r="256" spans="1:22" ht="22.8" hidden="1" customHeight="1" x14ac:dyDescent="0.3">
      <c r="A256" s="631">
        <f>SUBTOTAL(9,$K$15:K256)</f>
        <v>36</v>
      </c>
      <c r="B256" s="276" t="str">
        <f>IF('Материалы для Ф.5'!F244=1,CONCATENATE('Материалы для Ф.5'!A244),"")</f>
        <v/>
      </c>
      <c r="C256" s="1040" t="str">
        <f>IF('Материалы для Ф.5'!F244=1,CONCATENATE('Материалы для Ф.5'!B244),"")</f>
        <v/>
      </c>
      <c r="D256" s="1040" t="s">
        <v>865</v>
      </c>
      <c r="E256" s="1040" t="s">
        <v>865</v>
      </c>
      <c r="F256" s="1040"/>
      <c r="G256" s="1040"/>
      <c r="H256" s="1040" t="str">
        <f>IF('Материалы для Ф.5'!F242=1,CONCATENATE('Материалы для Ф.5'!D242," ",'Материалы для Ф.5'!C242),"")</f>
        <v/>
      </c>
      <c r="I256" s="1040">
        <f>1</f>
        <v>1</v>
      </c>
      <c r="J256" s="408"/>
      <c r="K256" s="19">
        <f t="shared" si="5"/>
        <v>0</v>
      </c>
      <c r="V256" s="49" t="str">
        <f>IF('Материалы для Ф.5'!F244=1,CONCATENATE('Материалы для Ф.5'!B244),"")</f>
        <v/>
      </c>
    </row>
    <row r="257" spans="1:22" ht="22.8" hidden="1" customHeight="1" x14ac:dyDescent="0.3">
      <c r="A257" s="631">
        <f>SUBTOTAL(9,$K$15:K257)</f>
        <v>36</v>
      </c>
      <c r="B257" s="276" t="str">
        <f>IF('Материалы для Ф.5'!F245=1,CONCATENATE('Материалы для Ф.5'!A245),"")</f>
        <v/>
      </c>
      <c r="C257" s="1040" t="str">
        <f>IF('Материалы для Ф.5'!F245=1,CONCATENATE('Материалы для Ф.5'!B245),"")</f>
        <v/>
      </c>
      <c r="D257" s="1040" t="s">
        <v>865</v>
      </c>
      <c r="E257" s="1040" t="s">
        <v>865</v>
      </c>
      <c r="F257" s="1040"/>
      <c r="G257" s="1040"/>
      <c r="H257" s="1040" t="str">
        <f>IF('Материалы для Ф.5'!F243=1,CONCATENATE('Материалы для Ф.5'!D243," ",'Материалы для Ф.5'!C243),"")</f>
        <v/>
      </c>
      <c r="I257" s="1040">
        <f>1</f>
        <v>1</v>
      </c>
      <c r="J257" s="408"/>
      <c r="K257" s="19">
        <f t="shared" si="5"/>
        <v>0</v>
      </c>
      <c r="V257" s="49" t="str">
        <f>IF('Материалы для Ф.5'!F245=1,CONCATENATE('Материалы для Ф.5'!B245),"")</f>
        <v/>
      </c>
    </row>
    <row r="258" spans="1:22" ht="22.8" hidden="1" customHeight="1" x14ac:dyDescent="0.3">
      <c r="A258" s="631">
        <f>SUBTOTAL(9,$K$15:K258)</f>
        <v>36</v>
      </c>
      <c r="B258" s="276" t="str">
        <f>IF('Материалы для Ф.5'!F246=1,CONCATENATE('Материалы для Ф.5'!A246),"")</f>
        <v/>
      </c>
      <c r="C258" s="1040" t="str">
        <f>IF('Материалы для Ф.5'!F246=1,CONCATENATE('Материалы для Ф.5'!B246),"")</f>
        <v/>
      </c>
      <c r="D258" s="1040" t="s">
        <v>865</v>
      </c>
      <c r="E258" s="1040" t="s">
        <v>865</v>
      </c>
      <c r="F258" s="1040"/>
      <c r="G258" s="1040"/>
      <c r="H258" s="1040" t="str">
        <f>IF('Материалы для Ф.5'!F244=1,CONCATENATE('Материалы для Ф.5'!D244," ",'Материалы для Ф.5'!C244),"")</f>
        <v/>
      </c>
      <c r="I258" s="1040">
        <f>1</f>
        <v>1</v>
      </c>
      <c r="J258" s="408"/>
      <c r="K258" s="19">
        <f t="shared" si="5"/>
        <v>0</v>
      </c>
      <c r="V258" s="49" t="str">
        <f>IF('Материалы для Ф.5'!F246=1,CONCATENATE('Материалы для Ф.5'!B246),"")</f>
        <v/>
      </c>
    </row>
    <row r="259" spans="1:22" ht="22.8" hidden="1" customHeight="1" x14ac:dyDescent="0.3">
      <c r="A259" s="631">
        <f>SUBTOTAL(9,$K$15:K259)</f>
        <v>36</v>
      </c>
      <c r="B259" s="276" t="str">
        <f>IF('Материалы для Ф.5'!F247=1,CONCATENATE('Материалы для Ф.5'!A247),"")</f>
        <v/>
      </c>
      <c r="C259" s="1040" t="str">
        <f>IF('Материалы для Ф.5'!F247=1,CONCATENATE('Материалы для Ф.5'!B247),"")</f>
        <v/>
      </c>
      <c r="D259" s="1040" t="s">
        <v>865</v>
      </c>
      <c r="E259" s="1040" t="s">
        <v>865</v>
      </c>
      <c r="F259" s="1040"/>
      <c r="G259" s="1040"/>
      <c r="H259" s="1040" t="str">
        <f>IF('Материалы для Ф.5'!F245=1,CONCATENATE('Материалы для Ф.5'!D245," ",'Материалы для Ф.5'!C245),"")</f>
        <v/>
      </c>
      <c r="I259" s="1040">
        <f>1</f>
        <v>1</v>
      </c>
      <c r="J259" s="408"/>
      <c r="K259" s="19">
        <f t="shared" si="5"/>
        <v>0</v>
      </c>
      <c r="V259" s="49" t="str">
        <f>IF('Материалы для Ф.5'!F247=1,CONCATENATE('Материалы для Ф.5'!B247),"")</f>
        <v/>
      </c>
    </row>
    <row r="260" spans="1:22" ht="22.8" hidden="1" customHeight="1" x14ac:dyDescent="0.3">
      <c r="A260" s="631">
        <f>SUBTOTAL(9,$K$15:K260)</f>
        <v>36</v>
      </c>
      <c r="B260" s="276" t="str">
        <f>IF('Материалы для Ф.5'!F248=1,CONCATENATE('Материалы для Ф.5'!A248),"")</f>
        <v/>
      </c>
      <c r="C260" s="1040" t="str">
        <f>IF('Материалы для Ф.5'!F248=1,CONCATENATE('Материалы для Ф.5'!B248),"")</f>
        <v/>
      </c>
      <c r="D260" s="1040" t="s">
        <v>865</v>
      </c>
      <c r="E260" s="1040" t="s">
        <v>865</v>
      </c>
      <c r="F260" s="1040"/>
      <c r="G260" s="1040"/>
      <c r="H260" s="1040" t="str">
        <f>IF('Материалы для Ф.5'!F246=1,CONCATENATE('Материалы для Ф.5'!D246," ",'Материалы для Ф.5'!C246),"")</f>
        <v/>
      </c>
      <c r="I260" s="1040">
        <f>1</f>
        <v>1</v>
      </c>
      <c r="J260" s="408"/>
      <c r="K260" s="19">
        <f t="shared" si="5"/>
        <v>0</v>
      </c>
      <c r="V260" s="49" t="str">
        <f>IF('Материалы для Ф.5'!F248=1,CONCATENATE('Материалы для Ф.5'!B248),"")</f>
        <v/>
      </c>
    </row>
    <row r="261" spans="1:22" ht="22.8" hidden="1" customHeight="1" x14ac:dyDescent="0.3">
      <c r="A261" s="631">
        <f>SUBTOTAL(9,$K$15:K261)</f>
        <v>36</v>
      </c>
      <c r="B261" s="276" t="str">
        <f>IF('Материалы для Ф.5'!F249=1,CONCATENATE('Материалы для Ф.5'!A249),"")</f>
        <v/>
      </c>
      <c r="C261" s="1040" t="str">
        <f>IF('Материалы для Ф.5'!F249=1,CONCATENATE('Материалы для Ф.5'!B249),"")</f>
        <v/>
      </c>
      <c r="D261" s="1040" t="s">
        <v>865</v>
      </c>
      <c r="E261" s="1040" t="s">
        <v>865</v>
      </c>
      <c r="F261" s="1040"/>
      <c r="G261" s="1040"/>
      <c r="H261" s="1040" t="str">
        <f>IF('Материалы для Ф.5'!F247=1,CONCATENATE('Материалы для Ф.5'!D247," ",'Материалы для Ф.5'!C247),"")</f>
        <v/>
      </c>
      <c r="I261" s="1040">
        <f>1</f>
        <v>1</v>
      </c>
      <c r="J261" s="408"/>
      <c r="K261" s="19">
        <f t="shared" si="5"/>
        <v>0</v>
      </c>
      <c r="V261" s="49" t="str">
        <f>IF('Материалы для Ф.5'!F249=1,CONCATENATE('Материалы для Ф.5'!B249),"")</f>
        <v/>
      </c>
    </row>
    <row r="262" spans="1:22" ht="22.8" hidden="1" customHeight="1" x14ac:dyDescent="0.3">
      <c r="A262" s="631">
        <f>SUBTOTAL(9,$K$15:K262)</f>
        <v>36</v>
      </c>
      <c r="B262" s="276" t="str">
        <f>IF('Материалы для Ф.5'!F250=1,CONCATENATE('Материалы для Ф.5'!A250),"")</f>
        <v/>
      </c>
      <c r="C262" s="1040" t="str">
        <f>IF('Материалы для Ф.5'!F250=1,CONCATENATE('Материалы для Ф.5'!B250),"")</f>
        <v/>
      </c>
      <c r="D262" s="1040" t="s">
        <v>865</v>
      </c>
      <c r="E262" s="1040" t="s">
        <v>865</v>
      </c>
      <c r="F262" s="1040"/>
      <c r="G262" s="1040"/>
      <c r="H262" s="1040" t="str">
        <f>IF('Материалы для Ф.5'!F248=1,CONCATENATE('Материалы для Ф.5'!D248," ",'Материалы для Ф.5'!C248),"")</f>
        <v/>
      </c>
      <c r="I262" s="1040">
        <f>1</f>
        <v>1</v>
      </c>
      <c r="J262" s="408"/>
      <c r="K262" s="19">
        <f t="shared" si="5"/>
        <v>0</v>
      </c>
      <c r="V262" s="49" t="str">
        <f>IF('Материалы для Ф.5'!F250=1,CONCATENATE('Материалы для Ф.5'!B250),"")</f>
        <v/>
      </c>
    </row>
    <row r="263" spans="1:22" ht="22.8" hidden="1" customHeight="1" x14ac:dyDescent="0.3">
      <c r="A263" s="631">
        <f>SUBTOTAL(9,$K$15:K263)</f>
        <v>36</v>
      </c>
      <c r="B263" s="276" t="str">
        <f>IF('Материалы для Ф.5'!F251=1,CONCATENATE('Материалы для Ф.5'!A251),"")</f>
        <v/>
      </c>
      <c r="C263" s="1040" t="str">
        <f>IF('Материалы для Ф.5'!F251=1,CONCATENATE('Материалы для Ф.5'!B251),"")</f>
        <v/>
      </c>
      <c r="D263" s="1040" t="s">
        <v>865</v>
      </c>
      <c r="E263" s="1040" t="s">
        <v>865</v>
      </c>
      <c r="F263" s="1040"/>
      <c r="G263" s="1040"/>
      <c r="H263" s="1040" t="str">
        <f>IF('Материалы для Ф.5'!F249=1,CONCATENATE('Материалы для Ф.5'!D249," ",'Материалы для Ф.5'!C249),"")</f>
        <v/>
      </c>
      <c r="I263" s="1040">
        <f>1</f>
        <v>1</v>
      </c>
      <c r="J263" s="408"/>
      <c r="K263" s="19">
        <f t="shared" si="5"/>
        <v>0</v>
      </c>
      <c r="V263" s="49" t="str">
        <f>IF('Материалы для Ф.5'!F251=1,CONCATENATE('Материалы для Ф.5'!B251),"")</f>
        <v/>
      </c>
    </row>
    <row r="264" spans="1:22" ht="22.8" hidden="1" customHeight="1" x14ac:dyDescent="0.3">
      <c r="A264" s="631">
        <f>SUBTOTAL(9,$K$15:K264)</f>
        <v>36</v>
      </c>
      <c r="B264" s="276" t="str">
        <f>IF('Материалы для Ф.5'!F252=1,CONCATENATE('Материалы для Ф.5'!A252),"")</f>
        <v/>
      </c>
      <c r="C264" s="1040" t="str">
        <f>IF('Материалы для Ф.5'!F252=1,CONCATENATE('Материалы для Ф.5'!B252),"")</f>
        <v/>
      </c>
      <c r="D264" s="1040" t="s">
        <v>865</v>
      </c>
      <c r="E264" s="1040" t="s">
        <v>865</v>
      </c>
      <c r="F264" s="1040"/>
      <c r="G264" s="1040"/>
      <c r="H264" s="1040" t="str">
        <f>IF('Материалы для Ф.5'!F250=1,CONCATENATE('Материалы для Ф.5'!D250," ",'Материалы для Ф.5'!C250),"")</f>
        <v/>
      </c>
      <c r="I264" s="1040">
        <f>1</f>
        <v>1</v>
      </c>
      <c r="J264" s="408"/>
      <c r="K264" s="19">
        <f t="shared" si="5"/>
        <v>0</v>
      </c>
      <c r="V264" s="49" t="str">
        <f>IF('Материалы для Ф.5'!F252=1,CONCATENATE('Материалы для Ф.5'!B252),"")</f>
        <v/>
      </c>
    </row>
    <row r="265" spans="1:22" ht="22.8" hidden="1" customHeight="1" x14ac:dyDescent="0.3">
      <c r="A265" s="631">
        <f>SUBTOTAL(9,$K$15:K265)</f>
        <v>36</v>
      </c>
      <c r="B265" s="276" t="str">
        <f>IF('Материалы для Ф.5'!F253=1,CONCATENATE('Материалы для Ф.5'!A253),"")</f>
        <v/>
      </c>
      <c r="C265" s="1040" t="str">
        <f>IF('Материалы для Ф.5'!F253=1,CONCATENATE('Материалы для Ф.5'!B253),"")</f>
        <v/>
      </c>
      <c r="D265" s="1040" t="s">
        <v>865</v>
      </c>
      <c r="E265" s="1040" t="s">
        <v>865</v>
      </c>
      <c r="F265" s="1040"/>
      <c r="G265" s="1040"/>
      <c r="H265" s="1040" t="str">
        <f>IF('Материалы для Ф.5'!F251=1,CONCATENATE('Материалы для Ф.5'!D251," ",'Материалы для Ф.5'!C251),"")</f>
        <v/>
      </c>
      <c r="I265" s="1040">
        <f>1</f>
        <v>1</v>
      </c>
      <c r="J265" s="408"/>
      <c r="K265" s="19">
        <f t="shared" si="5"/>
        <v>0</v>
      </c>
      <c r="V265" s="49" t="str">
        <f>IF('Материалы для Ф.5'!F253=1,CONCATENATE('Материалы для Ф.5'!B253),"")</f>
        <v/>
      </c>
    </row>
    <row r="266" spans="1:22" ht="22.8" hidden="1" customHeight="1" x14ac:dyDescent="0.3">
      <c r="A266" s="631">
        <f>SUBTOTAL(9,$K$15:K266)</f>
        <v>36</v>
      </c>
      <c r="B266" s="276" t="str">
        <f>IF('Материалы для Ф.5'!F254=1,CONCATENATE('Материалы для Ф.5'!A254),"")</f>
        <v/>
      </c>
      <c r="C266" s="1040" t="str">
        <f>IF('Материалы для Ф.5'!F254=1,CONCATENATE('Материалы для Ф.5'!B254),"")</f>
        <v/>
      </c>
      <c r="D266" s="1040" t="s">
        <v>865</v>
      </c>
      <c r="E266" s="1040" t="s">
        <v>865</v>
      </c>
      <c r="F266" s="1040"/>
      <c r="G266" s="1040"/>
      <c r="H266" s="1040" t="str">
        <f>IF('Материалы для Ф.5'!F252=1,CONCATENATE('Материалы для Ф.5'!D252," ",'Материалы для Ф.5'!C252),"")</f>
        <v/>
      </c>
      <c r="I266" s="1040">
        <f>1</f>
        <v>1</v>
      </c>
      <c r="J266" s="408"/>
      <c r="K266" s="19">
        <f t="shared" si="5"/>
        <v>0</v>
      </c>
      <c r="V266" s="49" t="str">
        <f>IF('Материалы для Ф.5'!F254=1,CONCATENATE('Материалы для Ф.5'!B254),"")</f>
        <v/>
      </c>
    </row>
    <row r="267" spans="1:22" ht="22.8" hidden="1" customHeight="1" x14ac:dyDescent="0.3">
      <c r="A267" s="631">
        <f>SUBTOTAL(9,$K$15:K267)</f>
        <v>36</v>
      </c>
      <c r="B267" s="276" t="str">
        <f>IF('Материалы для Ф.5'!F255=1,CONCATENATE('Материалы для Ф.5'!A255),"")</f>
        <v/>
      </c>
      <c r="C267" s="1040" t="str">
        <f>IF('Материалы для Ф.5'!F255=1,CONCATENATE('Материалы для Ф.5'!B255),"")</f>
        <v/>
      </c>
      <c r="D267" s="1040" t="s">
        <v>865</v>
      </c>
      <c r="E267" s="1040" t="s">
        <v>865</v>
      </c>
      <c r="F267" s="1040"/>
      <c r="G267" s="1040"/>
      <c r="H267" s="1040" t="str">
        <f>IF('Материалы для Ф.5'!F253=1,CONCATENATE('Материалы для Ф.5'!D253," ",'Материалы для Ф.5'!C253),"")</f>
        <v/>
      </c>
      <c r="I267" s="1040">
        <f>1</f>
        <v>1</v>
      </c>
      <c r="J267" s="408"/>
      <c r="K267" s="19">
        <f t="shared" si="5"/>
        <v>0</v>
      </c>
      <c r="V267" s="49" t="str">
        <f>IF('Материалы для Ф.5'!F255=1,CONCATENATE('Материалы для Ф.5'!B255),"")</f>
        <v/>
      </c>
    </row>
    <row r="268" spans="1:22" ht="22.8" hidden="1" customHeight="1" x14ac:dyDescent="0.3">
      <c r="A268" s="631">
        <f>SUBTOTAL(9,$K$15:K268)</f>
        <v>36</v>
      </c>
      <c r="B268" s="276" t="str">
        <f>IF('Материалы для Ф.5'!F256=1,CONCATENATE('Материалы для Ф.5'!A256),"")</f>
        <v/>
      </c>
      <c r="C268" s="1040" t="str">
        <f>IF('Материалы для Ф.5'!F256=1,CONCATENATE('Материалы для Ф.5'!B256),"")</f>
        <v/>
      </c>
      <c r="D268" s="1040" t="s">
        <v>865</v>
      </c>
      <c r="E268" s="1040" t="s">
        <v>865</v>
      </c>
      <c r="F268" s="1040"/>
      <c r="G268" s="1040"/>
      <c r="H268" s="1040" t="str">
        <f>IF('Материалы для Ф.5'!F254=1,CONCATENATE('Материалы для Ф.5'!D254," ",'Материалы для Ф.5'!C254),"")</f>
        <v/>
      </c>
      <c r="I268" s="1040">
        <f>1</f>
        <v>1</v>
      </c>
      <c r="J268" s="408"/>
      <c r="K268" s="19">
        <f t="shared" si="5"/>
        <v>0</v>
      </c>
      <c r="V268" s="49" t="str">
        <f>IF('Материалы для Ф.5'!F256=1,CONCATENATE('Материалы для Ф.5'!B256),"")</f>
        <v/>
      </c>
    </row>
    <row r="269" spans="1:22" ht="22.8" hidden="1" customHeight="1" x14ac:dyDescent="0.3">
      <c r="A269" s="631">
        <f>SUBTOTAL(9,$K$15:K269)</f>
        <v>36</v>
      </c>
      <c r="B269" s="276" t="str">
        <f>IF('Материалы для Ф.5'!F257=1,CONCATENATE('Материалы для Ф.5'!A257),"")</f>
        <v/>
      </c>
      <c r="C269" s="1040" t="str">
        <f>IF('Материалы для Ф.5'!F257=1,CONCATENATE('Материалы для Ф.5'!B257),"")</f>
        <v/>
      </c>
      <c r="D269" s="1040" t="s">
        <v>865</v>
      </c>
      <c r="E269" s="1040" t="s">
        <v>865</v>
      </c>
      <c r="F269" s="1040"/>
      <c r="G269" s="1040"/>
      <c r="H269" s="1040" t="str">
        <f>IF('Материалы для Ф.5'!F255=1,CONCATENATE('Материалы для Ф.5'!D255," ",'Материалы для Ф.5'!C255),"")</f>
        <v/>
      </c>
      <c r="I269" s="1040">
        <f>1</f>
        <v>1</v>
      </c>
      <c r="J269" s="408"/>
      <c r="K269" s="19">
        <f t="shared" si="5"/>
        <v>0</v>
      </c>
      <c r="V269" s="49" t="str">
        <f>IF('Материалы для Ф.5'!F257=1,CONCATENATE('Материалы для Ф.5'!B257),"")</f>
        <v/>
      </c>
    </row>
    <row r="270" spans="1:22" ht="22.8" hidden="1" customHeight="1" x14ac:dyDescent="0.3">
      <c r="A270" s="631">
        <f>SUBTOTAL(9,$K$15:K270)</f>
        <v>36</v>
      </c>
      <c r="B270" s="276" t="str">
        <f>IF('Материалы для Ф.5'!F258=1,CONCATENATE('Материалы для Ф.5'!A258),"")</f>
        <v/>
      </c>
      <c r="C270" s="1040" t="str">
        <f>IF('Материалы для Ф.5'!F258=1,CONCATENATE('Материалы для Ф.5'!B258),"")</f>
        <v/>
      </c>
      <c r="D270" s="1040" t="s">
        <v>865</v>
      </c>
      <c r="E270" s="1040" t="s">
        <v>865</v>
      </c>
      <c r="F270" s="1040"/>
      <c r="G270" s="1040"/>
      <c r="H270" s="1040" t="str">
        <f>IF('Материалы для Ф.5'!F256=1,CONCATENATE('Материалы для Ф.5'!D256," ",'Материалы для Ф.5'!C256),"")</f>
        <v/>
      </c>
      <c r="I270" s="1040">
        <f>1</f>
        <v>1</v>
      </c>
      <c r="J270" s="408"/>
      <c r="K270" s="19">
        <f t="shared" si="5"/>
        <v>0</v>
      </c>
      <c r="V270" s="49" t="str">
        <f>IF('Материалы для Ф.5'!F258=1,CONCATENATE('Материалы для Ф.5'!B258),"")</f>
        <v/>
      </c>
    </row>
    <row r="271" spans="1:22" ht="22.8" hidden="1" customHeight="1" x14ac:dyDescent="0.3">
      <c r="A271" s="631">
        <f>SUBTOTAL(9,$K$15:K271)</f>
        <v>36</v>
      </c>
      <c r="B271" s="276" t="str">
        <f>IF('Материалы для Ф.5'!F259=1,CONCATENATE('Материалы для Ф.5'!A259),"")</f>
        <v/>
      </c>
      <c r="C271" s="1040" t="str">
        <f>IF('Материалы для Ф.5'!F259=1,CONCATENATE('Материалы для Ф.5'!B259),"")</f>
        <v/>
      </c>
      <c r="D271" s="1040" t="s">
        <v>865</v>
      </c>
      <c r="E271" s="1040" t="s">
        <v>865</v>
      </c>
      <c r="F271" s="1040"/>
      <c r="G271" s="1040"/>
      <c r="H271" s="1040" t="str">
        <f>IF('Материалы для Ф.5'!F257=1,CONCATENATE('Материалы для Ф.5'!D257," ",'Материалы для Ф.5'!C257),"")</f>
        <v/>
      </c>
      <c r="I271" s="1040">
        <f>1</f>
        <v>1</v>
      </c>
      <c r="J271" s="408"/>
      <c r="K271" s="19">
        <f t="shared" si="5"/>
        <v>0</v>
      </c>
      <c r="V271" s="49" t="str">
        <f>IF('Материалы для Ф.5'!F259=1,CONCATENATE('Материалы для Ф.5'!B259),"")</f>
        <v/>
      </c>
    </row>
    <row r="272" spans="1:22" ht="22.8" hidden="1" customHeight="1" x14ac:dyDescent="0.3">
      <c r="A272" s="631">
        <f>SUBTOTAL(9,$K$15:K272)</f>
        <v>36</v>
      </c>
      <c r="B272" s="276" t="str">
        <f>IF('Материалы для Ф.5'!F260=1,CONCATENATE('Материалы для Ф.5'!A260),"")</f>
        <v/>
      </c>
      <c r="C272" s="1040" t="str">
        <f>IF('Материалы для Ф.5'!F260=1,CONCATENATE('Материалы для Ф.5'!B260),"")</f>
        <v/>
      </c>
      <c r="D272" s="1040" t="s">
        <v>865</v>
      </c>
      <c r="E272" s="1040" t="s">
        <v>865</v>
      </c>
      <c r="F272" s="1040"/>
      <c r="G272" s="1040"/>
      <c r="H272" s="1040" t="str">
        <f>IF('Материалы для Ф.5'!F258=1,CONCATENATE('Материалы для Ф.5'!D258," ",'Материалы для Ф.5'!C258),"")</f>
        <v/>
      </c>
      <c r="I272" s="1040">
        <f>1</f>
        <v>1</v>
      </c>
      <c r="J272" s="408"/>
      <c r="K272" s="19">
        <f t="shared" si="5"/>
        <v>0</v>
      </c>
      <c r="V272" s="49" t="str">
        <f>IF('Материалы для Ф.5'!F260=1,CONCATENATE('Материалы для Ф.5'!B260),"")</f>
        <v/>
      </c>
    </row>
    <row r="273" spans="1:22" ht="22.8" hidden="1" customHeight="1" x14ac:dyDescent="0.3">
      <c r="A273" s="631">
        <f>SUBTOTAL(9,$K$15:K273)</f>
        <v>36</v>
      </c>
      <c r="B273" s="276" t="str">
        <f>IF('Материалы для Ф.5'!F261=1,CONCATENATE('Материалы для Ф.5'!A261),"")</f>
        <v/>
      </c>
      <c r="C273" s="1040" t="str">
        <f>IF('Материалы для Ф.5'!F261=1,CONCATENATE('Материалы для Ф.5'!B261),"")</f>
        <v/>
      </c>
      <c r="D273" s="1040" t="s">
        <v>865</v>
      </c>
      <c r="E273" s="1040" t="s">
        <v>865</v>
      </c>
      <c r="F273" s="1040"/>
      <c r="G273" s="1040"/>
      <c r="H273" s="1040" t="str">
        <f>IF('Материалы для Ф.5'!F259=1,CONCATENATE('Материалы для Ф.5'!D259," ",'Материалы для Ф.5'!C259),"")</f>
        <v/>
      </c>
      <c r="I273" s="1040">
        <f>1</f>
        <v>1</v>
      </c>
      <c r="J273" s="408"/>
      <c r="K273" s="19">
        <f t="shared" si="5"/>
        <v>0</v>
      </c>
      <c r="V273" s="49" t="str">
        <f>IF('Материалы для Ф.5'!F261=1,CONCATENATE('Материалы для Ф.5'!B261),"")</f>
        <v/>
      </c>
    </row>
    <row r="274" spans="1:22" ht="22.8" hidden="1" customHeight="1" x14ac:dyDescent="0.3">
      <c r="A274" s="631">
        <f>SUBTOTAL(9,$K$15:K274)</f>
        <v>36</v>
      </c>
      <c r="B274" s="276" t="str">
        <f>IF('Материалы для Ф.5'!F262=1,CONCATENATE('Материалы для Ф.5'!A262),"")</f>
        <v/>
      </c>
      <c r="C274" s="1040" t="str">
        <f>IF('Материалы для Ф.5'!F262=1,CONCATENATE('Материалы для Ф.5'!B262),"")</f>
        <v/>
      </c>
      <c r="D274" s="1040" t="s">
        <v>865</v>
      </c>
      <c r="E274" s="1040" t="s">
        <v>865</v>
      </c>
      <c r="F274" s="1040"/>
      <c r="G274" s="1040"/>
      <c r="H274" s="1040" t="str">
        <f>IF('Материалы для Ф.5'!F260=1,CONCATENATE('Материалы для Ф.5'!D260," ",'Материалы для Ф.5'!C260),"")</f>
        <v/>
      </c>
      <c r="I274" s="1040">
        <f>1</f>
        <v>1</v>
      </c>
      <c r="J274" s="408"/>
      <c r="K274" s="19">
        <f t="shared" si="5"/>
        <v>0</v>
      </c>
      <c r="V274" s="49" t="str">
        <f>IF('Материалы для Ф.5'!F262=1,CONCATENATE('Материалы для Ф.5'!B262),"")</f>
        <v/>
      </c>
    </row>
    <row r="275" spans="1:22" ht="22.8" hidden="1" customHeight="1" x14ac:dyDescent="0.3">
      <c r="A275" s="631">
        <f>SUBTOTAL(9,$K$15:K275)</f>
        <v>36</v>
      </c>
      <c r="B275" s="276" t="str">
        <f>IF('Материалы для Ф.5'!F263=1,CONCATENATE('Материалы для Ф.5'!A263),"")</f>
        <v/>
      </c>
      <c r="C275" s="1040" t="str">
        <f>IF('Материалы для Ф.5'!F263=1,CONCATENATE('Материалы для Ф.5'!B263),"")</f>
        <v/>
      </c>
      <c r="D275" s="1040" t="s">
        <v>865</v>
      </c>
      <c r="E275" s="1040" t="s">
        <v>865</v>
      </c>
      <c r="F275" s="1040"/>
      <c r="G275" s="1040"/>
      <c r="H275" s="1040" t="str">
        <f>IF('Материалы для Ф.5'!F261=1,CONCATENATE('Материалы для Ф.5'!D261," ",'Материалы для Ф.5'!C261),"")</f>
        <v/>
      </c>
      <c r="I275" s="1040">
        <f>1</f>
        <v>1</v>
      </c>
      <c r="J275" s="408"/>
      <c r="K275" s="19">
        <f t="shared" si="5"/>
        <v>0</v>
      </c>
      <c r="V275" s="49" t="str">
        <f>IF('Материалы для Ф.5'!F263=1,CONCATENATE('Материалы для Ф.5'!B263),"")</f>
        <v/>
      </c>
    </row>
    <row r="276" spans="1:22" ht="22.8" hidden="1" customHeight="1" x14ac:dyDescent="0.3">
      <c r="A276" s="631">
        <f>SUBTOTAL(9,$K$15:K276)</f>
        <v>36</v>
      </c>
      <c r="B276" s="276" t="str">
        <f>IF('Материалы для Ф.5'!F264=1,CONCATENATE('Материалы для Ф.5'!A264),"")</f>
        <v/>
      </c>
      <c r="C276" s="1040" t="str">
        <f>IF('Материалы для Ф.5'!F264=1,CONCATENATE('Материалы для Ф.5'!B264),"")</f>
        <v/>
      </c>
      <c r="D276" s="1040" t="s">
        <v>865</v>
      </c>
      <c r="E276" s="1040" t="s">
        <v>865</v>
      </c>
      <c r="F276" s="1040"/>
      <c r="G276" s="1040"/>
      <c r="H276" s="1040" t="str">
        <f>IF('Материалы для Ф.5'!F262=1,CONCATENATE('Материалы для Ф.5'!D262," ",'Материалы для Ф.5'!C262),"")</f>
        <v/>
      </c>
      <c r="I276" s="1040">
        <f>1</f>
        <v>1</v>
      </c>
      <c r="J276" s="408"/>
      <c r="K276" s="19">
        <f t="shared" si="5"/>
        <v>0</v>
      </c>
      <c r="V276" s="49" t="str">
        <f>IF('Материалы для Ф.5'!F264=1,CONCATENATE('Материалы для Ф.5'!B264),"")</f>
        <v/>
      </c>
    </row>
    <row r="277" spans="1:22" ht="22.8" hidden="1" customHeight="1" x14ac:dyDescent="0.3">
      <c r="A277" s="631">
        <f>SUBTOTAL(9,$K$15:K277)</f>
        <v>36</v>
      </c>
      <c r="B277" s="276" t="str">
        <f>IF('Материалы для Ф.5'!F265=1,CONCATENATE('Материалы для Ф.5'!A265),"")</f>
        <v/>
      </c>
      <c r="C277" s="1040" t="str">
        <f>IF('Материалы для Ф.5'!F265=1,CONCATENATE('Материалы для Ф.5'!B265),"")</f>
        <v/>
      </c>
      <c r="D277" s="1040" t="s">
        <v>865</v>
      </c>
      <c r="E277" s="1040" t="s">
        <v>865</v>
      </c>
      <c r="F277" s="1040"/>
      <c r="G277" s="1040"/>
      <c r="H277" s="1040" t="str">
        <f>IF('Материалы для Ф.5'!F263=1,CONCATENATE('Материалы для Ф.5'!D263," ",'Материалы для Ф.5'!C263),"")</f>
        <v/>
      </c>
      <c r="I277" s="1040">
        <f>1</f>
        <v>1</v>
      </c>
      <c r="J277" s="408"/>
      <c r="K277" s="19">
        <f t="shared" si="5"/>
        <v>0</v>
      </c>
      <c r="V277" s="49" t="str">
        <f>IF('Материалы для Ф.5'!F265=1,CONCATENATE('Материалы для Ф.5'!B265),"")</f>
        <v/>
      </c>
    </row>
    <row r="278" spans="1:22" ht="22.8" hidden="1" customHeight="1" x14ac:dyDescent="0.3">
      <c r="A278" s="631">
        <f>SUBTOTAL(9,$K$15:K278)</f>
        <v>36</v>
      </c>
      <c r="B278" s="276" t="str">
        <f>IF('Материалы для Ф.5'!F266=1,CONCATENATE('Материалы для Ф.5'!A266),"")</f>
        <v/>
      </c>
      <c r="C278" s="1040" t="str">
        <f>IF('Материалы для Ф.5'!F266=1,CONCATENATE('Материалы для Ф.5'!B266),"")</f>
        <v/>
      </c>
      <c r="D278" s="1040" t="s">
        <v>865</v>
      </c>
      <c r="E278" s="1040" t="s">
        <v>865</v>
      </c>
      <c r="F278" s="1040"/>
      <c r="G278" s="1040"/>
      <c r="H278" s="1040" t="str">
        <f>IF('Материалы для Ф.5'!F264=1,CONCATENATE('Материалы для Ф.5'!D264," ",'Материалы для Ф.5'!C264),"")</f>
        <v/>
      </c>
      <c r="I278" s="1040">
        <f>1</f>
        <v>1</v>
      </c>
      <c r="J278" s="408"/>
      <c r="K278" s="19">
        <f t="shared" si="5"/>
        <v>0</v>
      </c>
      <c r="V278" s="49" t="str">
        <f>IF('Материалы для Ф.5'!F266=1,CONCATENATE('Материалы для Ф.5'!B266),"")</f>
        <v/>
      </c>
    </row>
    <row r="279" spans="1:22" ht="22.8" hidden="1" customHeight="1" x14ac:dyDescent="0.3">
      <c r="A279" s="631">
        <f>SUBTOTAL(9,$K$15:K279)</f>
        <v>36</v>
      </c>
      <c r="B279" s="276" t="str">
        <f>IF('Материалы для Ф.5'!F267=1,CONCATENATE('Материалы для Ф.5'!A267),"")</f>
        <v/>
      </c>
      <c r="C279" s="1040" t="str">
        <f>IF('Материалы для Ф.5'!F267=1,CONCATENATE('Материалы для Ф.5'!B267),"")</f>
        <v/>
      </c>
      <c r="D279" s="1040" t="s">
        <v>865</v>
      </c>
      <c r="E279" s="1040" t="s">
        <v>865</v>
      </c>
      <c r="F279" s="1040"/>
      <c r="G279" s="1040"/>
      <c r="H279" s="1040" t="str">
        <f>IF('Материалы для Ф.5'!F265=1,CONCATENATE('Материалы для Ф.5'!D265," ",'Материалы для Ф.5'!C265),"")</f>
        <v/>
      </c>
      <c r="I279" s="1040">
        <f>1</f>
        <v>1</v>
      </c>
      <c r="J279" s="408"/>
      <c r="K279" s="19">
        <f t="shared" si="5"/>
        <v>0</v>
      </c>
      <c r="V279" s="49" t="str">
        <f>IF('Материалы для Ф.5'!F267=1,CONCATENATE('Материалы для Ф.5'!B267),"")</f>
        <v/>
      </c>
    </row>
    <row r="280" spans="1:22" ht="22.8" hidden="1" customHeight="1" x14ac:dyDescent="0.3">
      <c r="A280" s="631">
        <f>SUBTOTAL(9,$K$15:K280)</f>
        <v>36</v>
      </c>
      <c r="B280" s="276" t="str">
        <f>IF('Материалы для Ф.5'!F268=1,CONCATENATE('Материалы для Ф.5'!A268),"")</f>
        <v/>
      </c>
      <c r="C280" s="1040" t="str">
        <f>IF('Материалы для Ф.5'!F268=1,CONCATENATE('Материалы для Ф.5'!B268),"")</f>
        <v/>
      </c>
      <c r="D280" s="1040" t="s">
        <v>865</v>
      </c>
      <c r="E280" s="1040" t="s">
        <v>865</v>
      </c>
      <c r="F280" s="1040"/>
      <c r="G280" s="1040"/>
      <c r="H280" s="1040" t="str">
        <f>IF('Материалы для Ф.5'!F266=1,CONCATENATE('Материалы для Ф.5'!D266," ",'Материалы для Ф.5'!C266),"")</f>
        <v/>
      </c>
      <c r="I280" s="1040">
        <f>1</f>
        <v>1</v>
      </c>
      <c r="J280" s="408"/>
      <c r="K280" s="19">
        <f t="shared" si="5"/>
        <v>0</v>
      </c>
      <c r="V280" s="49" t="str">
        <f>IF('Материалы для Ф.5'!F268=1,CONCATENATE('Материалы для Ф.5'!B268),"")</f>
        <v/>
      </c>
    </row>
    <row r="281" spans="1:22" ht="22.8" hidden="1" customHeight="1" x14ac:dyDescent="0.3">
      <c r="A281" s="631">
        <f>SUBTOTAL(9,$K$15:K281)</f>
        <v>36</v>
      </c>
      <c r="B281" s="276" t="str">
        <f>IF('Материалы для Ф.5'!F269=1,CONCATENATE('Материалы для Ф.5'!A269),"")</f>
        <v/>
      </c>
      <c r="C281" s="1040" t="str">
        <f>IF('Материалы для Ф.5'!F269=1,CONCATENATE('Материалы для Ф.5'!B269),"")</f>
        <v/>
      </c>
      <c r="D281" s="1040" t="s">
        <v>865</v>
      </c>
      <c r="E281" s="1040" t="s">
        <v>865</v>
      </c>
      <c r="F281" s="1040"/>
      <c r="G281" s="1040"/>
      <c r="H281" s="1040" t="str">
        <f>IF('Материалы для Ф.5'!F267=1,CONCATENATE('Материалы для Ф.5'!D267," ",'Материалы для Ф.5'!C267),"")</f>
        <v/>
      </c>
      <c r="I281" s="1040">
        <f>1</f>
        <v>1</v>
      </c>
      <c r="J281" s="408"/>
      <c r="K281" s="19">
        <f t="shared" si="5"/>
        <v>0</v>
      </c>
      <c r="V281" s="49" t="str">
        <f>IF('Материалы для Ф.5'!F269=1,CONCATENATE('Материалы для Ф.5'!B269),"")</f>
        <v/>
      </c>
    </row>
    <row r="282" spans="1:22" ht="22.8" hidden="1" customHeight="1" x14ac:dyDescent="0.3">
      <c r="A282" s="631">
        <f>SUBTOTAL(9,$K$15:K282)</f>
        <v>36</v>
      </c>
      <c r="B282" s="276" t="str">
        <f>IF('Материалы для Ф.5'!F270=1,CONCATENATE('Материалы для Ф.5'!A270),"")</f>
        <v/>
      </c>
      <c r="C282" s="1040" t="str">
        <f>IF('Материалы для Ф.5'!F270=1,CONCATENATE('Материалы для Ф.5'!B270),"")</f>
        <v/>
      </c>
      <c r="D282" s="1040" t="s">
        <v>865</v>
      </c>
      <c r="E282" s="1040" t="s">
        <v>865</v>
      </c>
      <c r="F282" s="1040"/>
      <c r="G282" s="1040"/>
      <c r="H282" s="1040" t="str">
        <f>IF('Материалы для Ф.5'!F268=1,CONCATENATE('Материалы для Ф.5'!D268," ",'Материалы для Ф.5'!C268),"")</f>
        <v/>
      </c>
      <c r="I282" s="1040">
        <f>1</f>
        <v>1</v>
      </c>
      <c r="J282" s="408"/>
      <c r="K282" s="19">
        <f t="shared" si="5"/>
        <v>0</v>
      </c>
      <c r="V282" s="49" t="str">
        <f>IF('Материалы для Ф.5'!F270=1,CONCATENATE('Материалы для Ф.5'!B270),"")</f>
        <v/>
      </c>
    </row>
    <row r="283" spans="1:22" ht="22.8" hidden="1" customHeight="1" x14ac:dyDescent="0.3">
      <c r="A283" s="631">
        <f>SUBTOTAL(9,$K$15:K283)</f>
        <v>36</v>
      </c>
      <c r="B283" s="276" t="str">
        <f>IF('Материалы для Ф.5'!F271=1,CONCATENATE('Материалы для Ф.5'!A271),"")</f>
        <v/>
      </c>
      <c r="C283" s="1040" t="str">
        <f>IF('Материалы для Ф.5'!F271=1,CONCATENATE('Материалы для Ф.5'!B271),"")</f>
        <v/>
      </c>
      <c r="D283" s="1040" t="s">
        <v>865</v>
      </c>
      <c r="E283" s="1040" t="s">
        <v>865</v>
      </c>
      <c r="F283" s="1040"/>
      <c r="G283" s="1040"/>
      <c r="H283" s="1040" t="str">
        <f>IF('Материалы для Ф.5'!F269=1,CONCATENATE('Материалы для Ф.5'!D269," ",'Материалы для Ф.5'!C269),"")</f>
        <v/>
      </c>
      <c r="I283" s="1040">
        <f>1</f>
        <v>1</v>
      </c>
      <c r="J283" s="408"/>
      <c r="K283" s="19">
        <f t="shared" si="5"/>
        <v>0</v>
      </c>
      <c r="V283" s="49" t="str">
        <f>IF('Материалы для Ф.5'!F271=1,CONCATENATE('Материалы для Ф.5'!B271),"")</f>
        <v/>
      </c>
    </row>
    <row r="284" spans="1:22" ht="22.8" hidden="1" customHeight="1" x14ac:dyDescent="0.3">
      <c r="A284" s="631">
        <f>SUBTOTAL(9,$K$15:K284)</f>
        <v>36</v>
      </c>
      <c r="B284" s="276" t="str">
        <f>IF('Материалы для Ф.5'!F272=1,CONCATENATE('Материалы для Ф.5'!A272),"")</f>
        <v/>
      </c>
      <c r="C284" s="1040" t="str">
        <f>IF('Материалы для Ф.5'!F272=1,CONCATENATE('Материалы для Ф.5'!B272),"")</f>
        <v/>
      </c>
      <c r="D284" s="1040" t="s">
        <v>865</v>
      </c>
      <c r="E284" s="1040" t="s">
        <v>865</v>
      </c>
      <c r="F284" s="1040"/>
      <c r="G284" s="1040"/>
      <c r="H284" s="1040" t="str">
        <f>IF('Материалы для Ф.5'!F270=1,CONCATENATE('Материалы для Ф.5'!D270," ",'Материалы для Ф.5'!C270),"")</f>
        <v/>
      </c>
      <c r="I284" s="1040">
        <f>1</f>
        <v>1</v>
      </c>
      <c r="J284" s="408"/>
      <c r="K284" s="19">
        <f t="shared" si="5"/>
        <v>0</v>
      </c>
      <c r="V284" s="49" t="str">
        <f>IF('Материалы для Ф.5'!F272=1,CONCATENATE('Материалы для Ф.5'!B272),"")</f>
        <v/>
      </c>
    </row>
    <row r="285" spans="1:22" ht="22.8" hidden="1" customHeight="1" x14ac:dyDescent="0.3">
      <c r="A285" s="631">
        <f>SUBTOTAL(9,$K$15:K285)</f>
        <v>36</v>
      </c>
      <c r="B285" s="276" t="str">
        <f>IF('Материалы для Ф.5'!F273=1,CONCATENATE('Материалы для Ф.5'!A273),"")</f>
        <v/>
      </c>
      <c r="C285" s="1040" t="str">
        <f>IF('Материалы для Ф.5'!F273=1,CONCATENATE('Материалы для Ф.5'!B273),"")</f>
        <v/>
      </c>
      <c r="D285" s="1040" t="s">
        <v>865</v>
      </c>
      <c r="E285" s="1040" t="s">
        <v>865</v>
      </c>
      <c r="F285" s="1040"/>
      <c r="G285" s="1040"/>
      <c r="H285" s="1040" t="str">
        <f>IF('Материалы для Ф.5'!F271=1,CONCATENATE('Материалы для Ф.5'!D271," ",'Материалы для Ф.5'!C271),"")</f>
        <v/>
      </c>
      <c r="I285" s="1040">
        <f>1</f>
        <v>1</v>
      </c>
      <c r="J285" s="408"/>
      <c r="K285" s="19">
        <f t="shared" si="5"/>
        <v>0</v>
      </c>
      <c r="V285" s="49" t="str">
        <f>IF('Материалы для Ф.5'!F273=1,CONCATENATE('Материалы для Ф.5'!B273),"")</f>
        <v/>
      </c>
    </row>
    <row r="286" spans="1:22" ht="22.8" hidden="1" customHeight="1" x14ac:dyDescent="0.3">
      <c r="A286" s="631">
        <f>SUBTOTAL(9,$K$15:K286)</f>
        <v>36</v>
      </c>
      <c r="B286" s="276" t="str">
        <f>IF('Материалы для Ф.5'!F274=1,CONCATENATE('Материалы для Ф.5'!A274),"")</f>
        <v/>
      </c>
      <c r="C286" s="1040" t="str">
        <f>IF('Материалы для Ф.5'!F274=1,CONCATENATE('Материалы для Ф.5'!B274),"")</f>
        <v/>
      </c>
      <c r="D286" s="1040" t="s">
        <v>865</v>
      </c>
      <c r="E286" s="1040" t="s">
        <v>865</v>
      </c>
      <c r="F286" s="1040"/>
      <c r="G286" s="1040"/>
      <c r="H286" s="1040" t="str">
        <f>IF('Материалы для Ф.5'!F272=1,CONCATENATE('Материалы для Ф.5'!D272," ",'Материалы для Ф.5'!C272),"")</f>
        <v/>
      </c>
      <c r="I286" s="1040">
        <f>1</f>
        <v>1</v>
      </c>
      <c r="J286" s="408"/>
      <c r="K286" s="19">
        <f t="shared" si="5"/>
        <v>0</v>
      </c>
      <c r="V286" s="49" t="str">
        <f>IF('Материалы для Ф.5'!F274=1,CONCATENATE('Материалы для Ф.5'!B274),"")</f>
        <v/>
      </c>
    </row>
    <row r="287" spans="1:22" ht="22.8" hidden="1" customHeight="1" x14ac:dyDescent="0.3">
      <c r="A287" s="631">
        <f>SUBTOTAL(9,$K$15:K287)</f>
        <v>36</v>
      </c>
      <c r="B287" s="276" t="str">
        <f>IF('Материалы для Ф.5'!F275=1,CONCATENATE('Материалы для Ф.5'!A275),"")</f>
        <v/>
      </c>
      <c r="C287" s="1040" t="str">
        <f>IF('Материалы для Ф.5'!F275=1,CONCATENATE('Материалы для Ф.5'!B275),"")</f>
        <v/>
      </c>
      <c r="D287" s="1040" t="s">
        <v>865</v>
      </c>
      <c r="E287" s="1040" t="s">
        <v>865</v>
      </c>
      <c r="F287" s="1040"/>
      <c r="G287" s="1040"/>
      <c r="H287" s="1040" t="str">
        <f>IF('Материалы для Ф.5'!F273=1,CONCATENATE('Материалы для Ф.5'!D273," ",'Материалы для Ф.5'!C273),"")</f>
        <v/>
      </c>
      <c r="I287" s="1040">
        <f>1</f>
        <v>1</v>
      </c>
      <c r="J287" s="408"/>
      <c r="K287" s="19">
        <f t="shared" si="5"/>
        <v>0</v>
      </c>
      <c r="V287" s="49" t="str">
        <f>IF('Материалы для Ф.5'!F275=1,CONCATENATE('Материалы для Ф.5'!B275),"")</f>
        <v/>
      </c>
    </row>
    <row r="288" spans="1:22" ht="22.8" hidden="1" customHeight="1" x14ac:dyDescent="0.3">
      <c r="A288" s="631">
        <f>SUBTOTAL(9,$K$15:K288)</f>
        <v>36</v>
      </c>
      <c r="B288" s="276" t="str">
        <f>IF('Материалы для Ф.5'!F276=1,CONCATENATE('Материалы для Ф.5'!A276),"")</f>
        <v/>
      </c>
      <c r="C288" s="1040" t="str">
        <f>IF('Материалы для Ф.5'!F276=1,CONCATENATE('Материалы для Ф.5'!B276),"")</f>
        <v/>
      </c>
      <c r="D288" s="1040" t="s">
        <v>865</v>
      </c>
      <c r="E288" s="1040" t="s">
        <v>865</v>
      </c>
      <c r="F288" s="1040"/>
      <c r="G288" s="1040"/>
      <c r="H288" s="1040" t="str">
        <f>IF('Материалы для Ф.5'!F274=1,CONCATENATE('Материалы для Ф.5'!D274," ",'Материалы для Ф.5'!C274),"")</f>
        <v/>
      </c>
      <c r="I288" s="1040">
        <f>1</f>
        <v>1</v>
      </c>
      <c r="J288" s="408"/>
      <c r="K288" s="19">
        <f t="shared" si="5"/>
        <v>0</v>
      </c>
      <c r="V288" s="49" t="str">
        <f>IF('Материалы для Ф.5'!F276=1,CONCATENATE('Материалы для Ф.5'!B276),"")</f>
        <v/>
      </c>
    </row>
    <row r="289" spans="1:22" ht="22.8" hidden="1" customHeight="1" x14ac:dyDescent="0.3">
      <c r="A289" s="631">
        <f>SUBTOTAL(9,$K$15:K289)</f>
        <v>36</v>
      </c>
      <c r="B289" s="276" t="str">
        <f>IF('Материалы для Ф.5'!F277=1,CONCATENATE('Материалы для Ф.5'!A277),"")</f>
        <v/>
      </c>
      <c r="C289" s="1040" t="str">
        <f>IF('Материалы для Ф.5'!F277=1,CONCATENATE('Материалы для Ф.5'!B277),"")</f>
        <v/>
      </c>
      <c r="D289" s="1040" t="s">
        <v>865</v>
      </c>
      <c r="E289" s="1040" t="s">
        <v>865</v>
      </c>
      <c r="F289" s="1040"/>
      <c r="G289" s="1040"/>
      <c r="H289" s="1040" t="str">
        <f>IF('Материалы для Ф.5'!F275=1,CONCATENATE('Материалы для Ф.5'!D275," ",'Материалы для Ф.5'!C275),"")</f>
        <v/>
      </c>
      <c r="I289" s="1040">
        <f>1</f>
        <v>1</v>
      </c>
      <c r="J289" s="408"/>
      <c r="K289" s="19">
        <f t="shared" si="5"/>
        <v>0</v>
      </c>
      <c r="V289" s="49" t="str">
        <f>IF('Материалы для Ф.5'!F277=1,CONCATENATE('Материалы для Ф.5'!B277),"")</f>
        <v/>
      </c>
    </row>
    <row r="290" spans="1:22" ht="22.8" hidden="1" customHeight="1" x14ac:dyDescent="0.3">
      <c r="A290" s="631">
        <f>SUBTOTAL(9,$K$15:K290)</f>
        <v>36</v>
      </c>
      <c r="B290" s="276" t="str">
        <f>IF('Материалы для Ф.5'!F278=1,CONCATENATE('Материалы для Ф.5'!A278),"")</f>
        <v/>
      </c>
      <c r="C290" s="1040" t="str">
        <f>IF('Материалы для Ф.5'!F278=1,CONCATENATE('Материалы для Ф.5'!B278),"")</f>
        <v/>
      </c>
      <c r="D290" s="1040" t="s">
        <v>865</v>
      </c>
      <c r="E290" s="1040" t="s">
        <v>865</v>
      </c>
      <c r="F290" s="1040"/>
      <c r="G290" s="1040"/>
      <c r="H290" s="1040" t="str">
        <f>IF('Материалы для Ф.5'!F276=1,CONCATENATE('Материалы для Ф.5'!D276," ",'Материалы для Ф.5'!C276),"")</f>
        <v/>
      </c>
      <c r="I290" s="1040">
        <f>1</f>
        <v>1</v>
      </c>
      <c r="J290" s="408"/>
      <c r="K290" s="19">
        <f t="shared" si="5"/>
        <v>0</v>
      </c>
      <c r="V290" s="49" t="str">
        <f>IF('Материалы для Ф.5'!F278=1,CONCATENATE('Материалы для Ф.5'!B278),"")</f>
        <v/>
      </c>
    </row>
    <row r="291" spans="1:22" ht="22.8" hidden="1" customHeight="1" x14ac:dyDescent="0.3">
      <c r="A291" s="631">
        <f>SUBTOTAL(9,$K$15:K291)</f>
        <v>36</v>
      </c>
      <c r="B291" s="276" t="str">
        <f>IF('Материалы для Ф.5'!F279=1,CONCATENATE('Материалы для Ф.5'!A279),"")</f>
        <v/>
      </c>
      <c r="C291" s="1040" t="str">
        <f>IF('Материалы для Ф.5'!F279=1,CONCATENATE('Материалы для Ф.5'!B279),"")</f>
        <v/>
      </c>
      <c r="D291" s="1040" t="s">
        <v>865</v>
      </c>
      <c r="E291" s="1040" t="s">
        <v>865</v>
      </c>
      <c r="F291" s="1040"/>
      <c r="G291" s="1040"/>
      <c r="H291" s="1040" t="str">
        <f>IF('Материалы для Ф.5'!F277=1,CONCATENATE('Материалы для Ф.5'!D277," ",'Материалы для Ф.5'!C277),"")</f>
        <v/>
      </c>
      <c r="I291" s="1040">
        <f>1</f>
        <v>1</v>
      </c>
      <c r="J291" s="408"/>
      <c r="K291" s="19">
        <f t="shared" si="5"/>
        <v>0</v>
      </c>
      <c r="V291" s="49" t="str">
        <f>IF('Материалы для Ф.5'!F279=1,CONCATENATE('Материалы для Ф.5'!B279),"")</f>
        <v/>
      </c>
    </row>
    <row r="292" spans="1:22" ht="22.8" hidden="1" customHeight="1" x14ac:dyDescent="0.3">
      <c r="A292" s="631">
        <f>SUBTOTAL(9,$K$15:K292)</f>
        <v>36</v>
      </c>
      <c r="B292" s="276" t="str">
        <f>IF('Материалы для Ф.5'!F280=1,CONCATENATE('Материалы для Ф.5'!A280),"")</f>
        <v/>
      </c>
      <c r="C292" s="1040" t="str">
        <f>IF('Материалы для Ф.5'!F280=1,CONCATENATE('Материалы для Ф.5'!B280),"")</f>
        <v/>
      </c>
      <c r="D292" s="1040" t="s">
        <v>865</v>
      </c>
      <c r="E292" s="1040" t="s">
        <v>865</v>
      </c>
      <c r="F292" s="1040"/>
      <c r="G292" s="1040"/>
      <c r="H292" s="1040" t="str">
        <f>IF('Материалы для Ф.5'!F278=1,CONCATENATE('Материалы для Ф.5'!D278," ",'Материалы для Ф.5'!C278),"")</f>
        <v/>
      </c>
      <c r="I292" s="1040">
        <f>1</f>
        <v>1</v>
      </c>
      <c r="J292" s="408"/>
      <c r="K292" s="19">
        <f t="shared" si="5"/>
        <v>0</v>
      </c>
      <c r="V292" s="49" t="str">
        <f>IF('Материалы для Ф.5'!F280=1,CONCATENATE('Материалы для Ф.5'!B280),"")</f>
        <v/>
      </c>
    </row>
    <row r="293" spans="1:22" ht="22.8" hidden="1" customHeight="1" x14ac:dyDescent="0.3">
      <c r="A293" s="631">
        <f>SUBTOTAL(9,$K$15:K293)</f>
        <v>36</v>
      </c>
      <c r="B293" s="276" t="str">
        <f>IF('Материалы для Ф.5'!F281=1,CONCATENATE('Материалы для Ф.5'!A281),"")</f>
        <v/>
      </c>
      <c r="C293" s="1040" t="str">
        <f>IF('Материалы для Ф.5'!F281=1,CONCATENATE('Материалы для Ф.5'!B281),"")</f>
        <v/>
      </c>
      <c r="D293" s="1040" t="s">
        <v>865</v>
      </c>
      <c r="E293" s="1040" t="s">
        <v>865</v>
      </c>
      <c r="F293" s="1040"/>
      <c r="G293" s="1040"/>
      <c r="H293" s="1040" t="str">
        <f>IF('Материалы для Ф.5'!F279=1,CONCATENATE('Материалы для Ф.5'!D279," ",'Материалы для Ф.5'!C279),"")</f>
        <v/>
      </c>
      <c r="I293" s="1040">
        <f>1</f>
        <v>1</v>
      </c>
      <c r="J293" s="408"/>
      <c r="K293" s="19">
        <f t="shared" si="5"/>
        <v>0</v>
      </c>
      <c r="V293" s="49" t="str">
        <f>IF('Материалы для Ф.5'!F281=1,CONCATENATE('Материалы для Ф.5'!B281),"")</f>
        <v/>
      </c>
    </row>
    <row r="294" spans="1:22" ht="22.8" hidden="1" customHeight="1" x14ac:dyDescent="0.3">
      <c r="A294" s="631">
        <f>SUBTOTAL(9,$K$15:K294)</f>
        <v>36</v>
      </c>
      <c r="B294" s="276" t="str">
        <f>IF('Материалы для Ф.5'!F282=1,CONCATENATE('Материалы для Ф.5'!A282),"")</f>
        <v/>
      </c>
      <c r="C294" s="1040" t="str">
        <f>IF('Материалы для Ф.5'!F282=1,CONCATENATE('Материалы для Ф.5'!B282),"")</f>
        <v/>
      </c>
      <c r="D294" s="1040" t="s">
        <v>865</v>
      </c>
      <c r="E294" s="1040" t="s">
        <v>865</v>
      </c>
      <c r="F294" s="1040"/>
      <c r="G294" s="1040"/>
      <c r="H294" s="1040" t="str">
        <f>IF('Материалы для Ф.5'!F280=1,CONCATENATE('Материалы для Ф.5'!D280," ",'Материалы для Ф.5'!C280),"")</f>
        <v/>
      </c>
      <c r="I294" s="1040">
        <f>1</f>
        <v>1</v>
      </c>
      <c r="J294" s="408"/>
      <c r="K294" s="19">
        <f t="shared" si="5"/>
        <v>0</v>
      </c>
      <c r="V294" s="49" t="str">
        <f>IF('Материалы для Ф.5'!F282=1,CONCATENATE('Материалы для Ф.5'!B282),"")</f>
        <v/>
      </c>
    </row>
    <row r="295" spans="1:22" ht="22.8" hidden="1" customHeight="1" x14ac:dyDescent="0.3">
      <c r="A295" s="631">
        <f>SUBTOTAL(9,$K$15:K295)</f>
        <v>36</v>
      </c>
      <c r="B295" s="276" t="str">
        <f>IF('Материалы для Ф.5'!F283=1,CONCATENATE('Материалы для Ф.5'!A283),"")</f>
        <v/>
      </c>
      <c r="C295" s="1040" t="str">
        <f>IF('Материалы для Ф.5'!F283=1,CONCATENATE('Материалы для Ф.5'!B283),"")</f>
        <v/>
      </c>
      <c r="D295" s="1040" t="s">
        <v>865</v>
      </c>
      <c r="E295" s="1040" t="s">
        <v>865</v>
      </c>
      <c r="F295" s="1040"/>
      <c r="G295" s="1040"/>
      <c r="H295" s="1040" t="str">
        <f>IF('Материалы для Ф.5'!F281=1,CONCATENATE('Материалы для Ф.5'!D281," ",'Материалы для Ф.5'!C281),"")</f>
        <v/>
      </c>
      <c r="I295" s="1040">
        <f>1</f>
        <v>1</v>
      </c>
      <c r="J295" s="408"/>
      <c r="K295" s="19">
        <f t="shared" si="5"/>
        <v>0</v>
      </c>
      <c r="V295" s="49" t="str">
        <f>IF('Материалы для Ф.5'!F283=1,CONCATENATE('Материалы для Ф.5'!B283),"")</f>
        <v/>
      </c>
    </row>
    <row r="296" spans="1:22" ht="22.8" hidden="1" customHeight="1" x14ac:dyDescent="0.3">
      <c r="A296" s="631">
        <f>SUBTOTAL(9,$K$15:K296)</f>
        <v>36</v>
      </c>
      <c r="B296" s="276" t="str">
        <f>IF('Материалы для Ф.5'!F284=1,CONCATENATE('Материалы для Ф.5'!A284),"")</f>
        <v/>
      </c>
      <c r="C296" s="1040" t="str">
        <f>IF('Материалы для Ф.5'!F284=1,CONCATENATE('Материалы для Ф.5'!B284),"")</f>
        <v/>
      </c>
      <c r="D296" s="1040" t="s">
        <v>865</v>
      </c>
      <c r="E296" s="1040" t="s">
        <v>865</v>
      </c>
      <c r="F296" s="1040"/>
      <c r="G296" s="1040"/>
      <c r="H296" s="1040" t="str">
        <f>IF('Материалы для Ф.5'!F282=1,CONCATENATE('Материалы для Ф.5'!D282," ",'Материалы для Ф.5'!C282),"")</f>
        <v/>
      </c>
      <c r="I296" s="1040">
        <f>1</f>
        <v>1</v>
      </c>
      <c r="J296" s="408"/>
      <c r="K296" s="19">
        <f t="shared" si="5"/>
        <v>0</v>
      </c>
      <c r="V296" s="49" t="str">
        <f>IF('Материалы для Ф.5'!F284=1,CONCATENATE('Материалы для Ф.5'!B284),"")</f>
        <v/>
      </c>
    </row>
    <row r="297" spans="1:22" ht="22.8" hidden="1" customHeight="1" x14ac:dyDescent="0.3">
      <c r="A297" s="631">
        <f>SUBTOTAL(9,$K$15:K297)</f>
        <v>36</v>
      </c>
      <c r="B297" s="276" t="str">
        <f>IF('Материалы для Ф.5'!F285=1,CONCATENATE('Материалы для Ф.5'!A285),"")</f>
        <v/>
      </c>
      <c r="C297" s="1040" t="str">
        <f>IF('Материалы для Ф.5'!F285=1,CONCATENATE('Материалы для Ф.5'!B285),"")</f>
        <v/>
      </c>
      <c r="D297" s="1040" t="s">
        <v>865</v>
      </c>
      <c r="E297" s="1040" t="s">
        <v>865</v>
      </c>
      <c r="F297" s="1040"/>
      <c r="G297" s="1040"/>
      <c r="H297" s="1040" t="str">
        <f>IF('Материалы для Ф.5'!F283=1,CONCATENATE('Материалы для Ф.5'!D283," ",'Материалы для Ф.5'!C283),"")</f>
        <v/>
      </c>
      <c r="I297" s="1040">
        <f>1</f>
        <v>1</v>
      </c>
      <c r="J297" s="408"/>
      <c r="K297" s="19">
        <f t="shared" si="5"/>
        <v>0</v>
      </c>
      <c r="V297" s="49" t="str">
        <f>IF('Материалы для Ф.5'!F285=1,CONCATENATE('Материалы для Ф.5'!B285),"")</f>
        <v/>
      </c>
    </row>
    <row r="298" spans="1:22" ht="22.8" hidden="1" customHeight="1" x14ac:dyDescent="0.3">
      <c r="A298" s="631">
        <f>SUBTOTAL(9,$K$15:K298)</f>
        <v>36</v>
      </c>
      <c r="B298" s="276" t="str">
        <f>IF('Материалы для Ф.5'!F286=1,CONCATENATE('Материалы для Ф.5'!A286),"")</f>
        <v/>
      </c>
      <c r="C298" s="1040" t="str">
        <f>IF('Материалы для Ф.5'!F286=1,CONCATENATE('Материалы для Ф.5'!B286),"")</f>
        <v/>
      </c>
      <c r="D298" s="1040" t="s">
        <v>865</v>
      </c>
      <c r="E298" s="1040" t="s">
        <v>865</v>
      </c>
      <c r="F298" s="1040"/>
      <c r="G298" s="1040"/>
      <c r="H298" s="1040" t="str">
        <f>IF('Материалы для Ф.5'!F284=1,CONCATENATE('Материалы для Ф.5'!D284," ",'Материалы для Ф.5'!C284),"")</f>
        <v/>
      </c>
      <c r="I298" s="1040">
        <f>1</f>
        <v>1</v>
      </c>
      <c r="J298" s="408"/>
      <c r="K298" s="19">
        <f t="shared" si="5"/>
        <v>0</v>
      </c>
      <c r="V298" s="49" t="str">
        <f>IF('Материалы для Ф.5'!F286=1,CONCATENATE('Материалы для Ф.5'!B286),"")</f>
        <v/>
      </c>
    </row>
    <row r="299" spans="1:22" ht="22.8" hidden="1" customHeight="1" x14ac:dyDescent="0.3">
      <c r="A299" s="631">
        <f>SUBTOTAL(9,$K$15:K299)</f>
        <v>36</v>
      </c>
      <c r="B299" s="276" t="str">
        <f>IF('Материалы для Ф.5'!F287=1,CONCATENATE('Материалы для Ф.5'!A287),"")</f>
        <v/>
      </c>
      <c r="C299" s="1040" t="str">
        <f>IF('Материалы для Ф.5'!F287=1,CONCATENATE('Материалы для Ф.5'!B287),"")</f>
        <v/>
      </c>
      <c r="D299" s="1040" t="s">
        <v>865</v>
      </c>
      <c r="E299" s="1040" t="s">
        <v>865</v>
      </c>
      <c r="F299" s="1040"/>
      <c r="G299" s="1040"/>
      <c r="H299" s="1040" t="str">
        <f>IF('Материалы для Ф.5'!F285=1,CONCATENATE('Материалы для Ф.5'!D285," ",'Материалы для Ф.5'!C285),"")</f>
        <v/>
      </c>
      <c r="I299" s="1040">
        <f>1</f>
        <v>1</v>
      </c>
      <c r="J299" s="408"/>
      <c r="K299" s="19">
        <f t="shared" si="5"/>
        <v>0</v>
      </c>
      <c r="V299" s="49" t="str">
        <f>IF('Материалы для Ф.5'!F287=1,CONCATENATE('Материалы для Ф.5'!B287),"")</f>
        <v/>
      </c>
    </row>
    <row r="300" spans="1:22" ht="22.8" hidden="1" customHeight="1" x14ac:dyDescent="0.3">
      <c r="A300" s="631">
        <f>SUBTOTAL(9,$K$15:K300)</f>
        <v>36</v>
      </c>
      <c r="B300" s="276" t="str">
        <f>IF('Материалы для Ф.5'!F288=1,CONCATENATE('Материалы для Ф.5'!A288),"")</f>
        <v/>
      </c>
      <c r="C300" s="1040" t="str">
        <f>IF('Материалы для Ф.5'!F288=1,CONCATENATE('Материалы для Ф.5'!B288),"")</f>
        <v/>
      </c>
      <c r="D300" s="1040" t="s">
        <v>865</v>
      </c>
      <c r="E300" s="1040" t="s">
        <v>865</v>
      </c>
      <c r="F300" s="1040"/>
      <c r="G300" s="1040"/>
      <c r="H300" s="1040" t="str">
        <f>IF('Материалы для Ф.5'!F286=1,CONCATENATE('Материалы для Ф.5'!D286," ",'Материалы для Ф.5'!C286),"")</f>
        <v/>
      </c>
      <c r="I300" s="1040">
        <f>1</f>
        <v>1</v>
      </c>
      <c r="J300" s="408"/>
      <c r="K300" s="19">
        <f t="shared" si="5"/>
        <v>0</v>
      </c>
      <c r="V300" s="49" t="str">
        <f>IF('Материалы для Ф.5'!F288=1,CONCATENATE('Материалы для Ф.5'!B288),"")</f>
        <v/>
      </c>
    </row>
    <row r="301" spans="1:22" ht="22.8" hidden="1" customHeight="1" x14ac:dyDescent="0.3">
      <c r="A301" s="631">
        <f>SUBTOTAL(9,$K$15:K301)</f>
        <v>36</v>
      </c>
      <c r="B301" s="276" t="str">
        <f>IF('Материалы для Ф.5'!F289=1,CONCATENATE('Материалы для Ф.5'!A289),"")</f>
        <v/>
      </c>
      <c r="C301" s="1040" t="str">
        <f>IF('Материалы для Ф.5'!F289=1,CONCATENATE('Материалы для Ф.5'!B289),"")</f>
        <v/>
      </c>
      <c r="D301" s="1040" t="s">
        <v>865</v>
      </c>
      <c r="E301" s="1040" t="s">
        <v>865</v>
      </c>
      <c r="F301" s="1040"/>
      <c r="G301" s="1040"/>
      <c r="H301" s="1040" t="str">
        <f>IF('Материалы для Ф.5'!F287=1,CONCATENATE('Материалы для Ф.5'!D287," ",'Материалы для Ф.5'!C287),"")</f>
        <v/>
      </c>
      <c r="I301" s="1040">
        <f>1</f>
        <v>1</v>
      </c>
      <c r="J301" s="408"/>
      <c r="K301" s="19">
        <f t="shared" si="5"/>
        <v>0</v>
      </c>
      <c r="V301" s="49" t="str">
        <f>IF('Материалы для Ф.5'!F289=1,CONCATENATE('Материалы для Ф.5'!B289),"")</f>
        <v/>
      </c>
    </row>
    <row r="302" spans="1:22" ht="22.8" hidden="1" customHeight="1" x14ac:dyDescent="0.3">
      <c r="A302" s="631">
        <f>SUBTOTAL(9,$K$15:K302)</f>
        <v>36</v>
      </c>
      <c r="B302" s="276" t="str">
        <f>IF('Материалы для Ф.5'!F290=1,CONCATENATE('Материалы для Ф.5'!A290),"")</f>
        <v/>
      </c>
      <c r="C302" s="1040" t="str">
        <f>IF('Материалы для Ф.5'!F290=1,CONCATENATE('Материалы для Ф.5'!B290),"")</f>
        <v/>
      </c>
      <c r="D302" s="1040" t="s">
        <v>865</v>
      </c>
      <c r="E302" s="1040" t="s">
        <v>865</v>
      </c>
      <c r="F302" s="1040"/>
      <c r="G302" s="1040"/>
      <c r="H302" s="1040" t="str">
        <f>IF('Материалы для Ф.5'!F288=1,CONCATENATE('Материалы для Ф.5'!D288," ",'Материалы для Ф.5'!C288),"")</f>
        <v/>
      </c>
      <c r="I302" s="1040">
        <f>1</f>
        <v>1</v>
      </c>
      <c r="J302" s="408"/>
      <c r="K302" s="19">
        <f t="shared" si="5"/>
        <v>0</v>
      </c>
      <c r="V302" s="49" t="str">
        <f>IF('Материалы для Ф.5'!F290=1,CONCATENATE('Материалы для Ф.5'!B290),"")</f>
        <v/>
      </c>
    </row>
    <row r="303" spans="1:22" ht="22.8" hidden="1" customHeight="1" x14ac:dyDescent="0.3">
      <c r="A303" s="631">
        <f>SUBTOTAL(9,$K$15:K303)</f>
        <v>36</v>
      </c>
      <c r="B303" s="276" t="str">
        <f>IF('Материалы для Ф.5'!F291=1,CONCATENATE('Материалы для Ф.5'!A291),"")</f>
        <v/>
      </c>
      <c r="C303" s="1040" t="str">
        <f>IF('Материалы для Ф.5'!F291=1,CONCATENATE('Материалы для Ф.5'!B291),"")</f>
        <v/>
      </c>
      <c r="D303" s="1040" t="s">
        <v>865</v>
      </c>
      <c r="E303" s="1040" t="s">
        <v>865</v>
      </c>
      <c r="F303" s="1040"/>
      <c r="G303" s="1040"/>
      <c r="H303" s="1040" t="str">
        <f>IF('Материалы для Ф.5'!F289=1,CONCATENATE('Материалы для Ф.5'!D289," ",'Материалы для Ф.5'!C289),"")</f>
        <v/>
      </c>
      <c r="I303" s="1040">
        <f>1</f>
        <v>1</v>
      </c>
      <c r="J303" s="408"/>
      <c r="K303" s="19">
        <f t="shared" si="5"/>
        <v>0</v>
      </c>
      <c r="V303" s="49" t="str">
        <f>IF('Материалы для Ф.5'!F291=1,CONCATENATE('Материалы для Ф.5'!B291),"")</f>
        <v/>
      </c>
    </row>
    <row r="304" spans="1:22" ht="22.8" hidden="1" customHeight="1" x14ac:dyDescent="0.3">
      <c r="A304" s="631">
        <f>SUBTOTAL(9,$K$15:K304)</f>
        <v>36</v>
      </c>
      <c r="B304" s="276" t="str">
        <f>IF('Материалы для Ф.5'!F292=1,CONCATENATE('Материалы для Ф.5'!A292),"")</f>
        <v/>
      </c>
      <c r="C304" s="1040" t="str">
        <f>IF('Материалы для Ф.5'!F292=1,CONCATENATE('Материалы для Ф.5'!B292),"")</f>
        <v/>
      </c>
      <c r="D304" s="1040" t="s">
        <v>865</v>
      </c>
      <c r="E304" s="1040" t="s">
        <v>865</v>
      </c>
      <c r="F304" s="1040"/>
      <c r="G304" s="1040"/>
      <c r="H304" s="1040" t="str">
        <f>IF('Материалы для Ф.5'!F290=1,CONCATENATE('Материалы для Ф.5'!D290," ",'Материалы для Ф.5'!C290),"")</f>
        <v/>
      </c>
      <c r="I304" s="1040">
        <f>1</f>
        <v>1</v>
      </c>
      <c r="J304" s="408"/>
      <c r="K304" s="19">
        <f t="shared" ref="K304:K367" si="6">IF(B304="",0,1)</f>
        <v>0</v>
      </c>
      <c r="V304" s="49" t="str">
        <f>IF('Материалы для Ф.5'!F292=1,CONCATENATE('Материалы для Ф.5'!B292),"")</f>
        <v/>
      </c>
    </row>
    <row r="305" spans="1:22" ht="22.8" hidden="1" customHeight="1" x14ac:dyDescent="0.3">
      <c r="A305" s="631">
        <f>SUBTOTAL(9,$K$15:K305)</f>
        <v>36</v>
      </c>
      <c r="B305" s="276" t="str">
        <f>IF('Материалы для Ф.5'!F293=1,CONCATENATE('Материалы для Ф.5'!A293),"")</f>
        <v/>
      </c>
      <c r="C305" s="1040" t="str">
        <f>IF('Материалы для Ф.5'!F293=1,CONCATENATE('Материалы для Ф.5'!B293),"")</f>
        <v/>
      </c>
      <c r="D305" s="1040" t="s">
        <v>865</v>
      </c>
      <c r="E305" s="1040" t="s">
        <v>865</v>
      </c>
      <c r="F305" s="1040"/>
      <c r="G305" s="1040"/>
      <c r="H305" s="1040" t="str">
        <f>IF('Материалы для Ф.5'!F291=1,CONCATENATE('Материалы для Ф.5'!D291," ",'Материалы для Ф.5'!C291),"")</f>
        <v/>
      </c>
      <c r="I305" s="1040">
        <f>1</f>
        <v>1</v>
      </c>
      <c r="J305" s="408"/>
      <c r="K305" s="19">
        <f t="shared" si="6"/>
        <v>0</v>
      </c>
      <c r="V305" s="49" t="str">
        <f>IF('Материалы для Ф.5'!F293=1,CONCATENATE('Материалы для Ф.5'!B293),"")</f>
        <v/>
      </c>
    </row>
    <row r="306" spans="1:22" ht="22.8" hidden="1" customHeight="1" x14ac:dyDescent="0.3">
      <c r="A306" s="631">
        <f>SUBTOTAL(9,$K$15:K306)</f>
        <v>36</v>
      </c>
      <c r="B306" s="276" t="str">
        <f>IF('Материалы для Ф.5'!F294=1,CONCATENATE('Материалы для Ф.5'!A294),"")</f>
        <v/>
      </c>
      <c r="C306" s="1040" t="str">
        <f>IF('Материалы для Ф.5'!F294=1,CONCATENATE('Материалы для Ф.5'!B294),"")</f>
        <v/>
      </c>
      <c r="D306" s="1040" t="s">
        <v>865</v>
      </c>
      <c r="E306" s="1040" t="s">
        <v>865</v>
      </c>
      <c r="F306" s="1040"/>
      <c r="G306" s="1040"/>
      <c r="H306" s="1040" t="str">
        <f>IF('Материалы для Ф.5'!F292=1,CONCATENATE('Материалы для Ф.5'!D292," ",'Материалы для Ф.5'!C292),"")</f>
        <v/>
      </c>
      <c r="I306" s="1040">
        <f>1</f>
        <v>1</v>
      </c>
      <c r="J306" s="408"/>
      <c r="K306" s="19">
        <f t="shared" si="6"/>
        <v>0</v>
      </c>
      <c r="V306" s="49" t="str">
        <f>IF('Материалы для Ф.5'!F294=1,CONCATENATE('Материалы для Ф.5'!B294),"")</f>
        <v/>
      </c>
    </row>
    <row r="307" spans="1:22" ht="22.8" hidden="1" customHeight="1" x14ac:dyDescent="0.3">
      <c r="A307" s="631">
        <f>SUBTOTAL(9,$K$15:K307)</f>
        <v>36</v>
      </c>
      <c r="B307" s="276" t="str">
        <f>IF('Материалы для Ф.5'!F295=1,CONCATENATE('Материалы для Ф.5'!A295),"")</f>
        <v/>
      </c>
      <c r="C307" s="1040" t="str">
        <f>IF('Материалы для Ф.5'!F295=1,CONCATENATE('Материалы для Ф.5'!B295),"")</f>
        <v/>
      </c>
      <c r="D307" s="1040" t="s">
        <v>865</v>
      </c>
      <c r="E307" s="1040" t="s">
        <v>865</v>
      </c>
      <c r="F307" s="1040"/>
      <c r="G307" s="1040"/>
      <c r="H307" s="1040" t="str">
        <f>IF('Материалы для Ф.5'!F293=1,CONCATENATE('Материалы для Ф.5'!D293," ",'Материалы для Ф.5'!C293),"")</f>
        <v/>
      </c>
      <c r="I307" s="1040">
        <f>1</f>
        <v>1</v>
      </c>
      <c r="J307" s="408"/>
      <c r="K307" s="19">
        <f t="shared" si="6"/>
        <v>0</v>
      </c>
      <c r="V307" s="49" t="str">
        <f>IF('Материалы для Ф.5'!F295=1,CONCATENATE('Материалы для Ф.5'!B295),"")</f>
        <v/>
      </c>
    </row>
    <row r="308" spans="1:22" ht="22.8" hidden="1" customHeight="1" x14ac:dyDescent="0.3">
      <c r="A308" s="631">
        <f>SUBTOTAL(9,$K$15:K308)</f>
        <v>36</v>
      </c>
      <c r="B308" s="276" t="str">
        <f>IF('Материалы для Ф.5'!F296=1,CONCATENATE('Материалы для Ф.5'!A296),"")</f>
        <v/>
      </c>
      <c r="C308" s="1040" t="str">
        <f>IF('Материалы для Ф.5'!F296=1,CONCATENATE('Материалы для Ф.5'!B296),"")</f>
        <v/>
      </c>
      <c r="D308" s="1040" t="s">
        <v>865</v>
      </c>
      <c r="E308" s="1040" t="s">
        <v>865</v>
      </c>
      <c r="F308" s="1040"/>
      <c r="G308" s="1040"/>
      <c r="H308" s="1040" t="str">
        <f>IF('Материалы для Ф.5'!F294=1,CONCATENATE('Материалы для Ф.5'!D294," ",'Материалы для Ф.5'!C294),"")</f>
        <v/>
      </c>
      <c r="I308" s="1040">
        <f>1</f>
        <v>1</v>
      </c>
      <c r="J308" s="408"/>
      <c r="K308" s="19">
        <f t="shared" si="6"/>
        <v>0</v>
      </c>
      <c r="V308" s="49" t="str">
        <f>IF('Материалы для Ф.5'!F296=1,CONCATENATE('Материалы для Ф.5'!B296),"")</f>
        <v/>
      </c>
    </row>
    <row r="309" spans="1:22" ht="22.8" hidden="1" customHeight="1" x14ac:dyDescent="0.3">
      <c r="A309" s="631">
        <f>SUBTOTAL(9,$K$15:K309)</f>
        <v>36</v>
      </c>
      <c r="B309" s="276" t="str">
        <f>IF('Материалы для Ф.5'!F297=1,CONCATENATE('Материалы для Ф.5'!A297),"")</f>
        <v/>
      </c>
      <c r="C309" s="1040" t="str">
        <f>IF('Материалы для Ф.5'!F297=1,CONCATENATE('Материалы для Ф.5'!B297),"")</f>
        <v/>
      </c>
      <c r="D309" s="1040" t="s">
        <v>865</v>
      </c>
      <c r="E309" s="1040" t="s">
        <v>865</v>
      </c>
      <c r="F309" s="1040"/>
      <c r="G309" s="1040"/>
      <c r="H309" s="1040" t="str">
        <f>IF('Материалы для Ф.5'!F295=1,CONCATENATE('Материалы для Ф.5'!D295," ",'Материалы для Ф.5'!C295),"")</f>
        <v/>
      </c>
      <c r="I309" s="1040">
        <f>1</f>
        <v>1</v>
      </c>
      <c r="J309" s="408"/>
      <c r="K309" s="19">
        <f t="shared" si="6"/>
        <v>0</v>
      </c>
      <c r="V309" s="49" t="str">
        <f>IF('Материалы для Ф.5'!F297=1,CONCATENATE('Материалы для Ф.5'!B297),"")</f>
        <v/>
      </c>
    </row>
    <row r="310" spans="1:22" ht="22.8" hidden="1" customHeight="1" x14ac:dyDescent="0.3">
      <c r="A310" s="631">
        <f>SUBTOTAL(9,$K$15:K310)</f>
        <v>36</v>
      </c>
      <c r="B310" s="276" t="str">
        <f>IF('Материалы для Ф.5'!F298=1,CONCATENATE('Материалы для Ф.5'!A298),"")</f>
        <v/>
      </c>
      <c r="C310" s="1040" t="str">
        <f>IF('Материалы для Ф.5'!F298=1,CONCATENATE('Материалы для Ф.5'!B298),"")</f>
        <v/>
      </c>
      <c r="D310" s="1040" t="s">
        <v>865</v>
      </c>
      <c r="E310" s="1040" t="s">
        <v>865</v>
      </c>
      <c r="F310" s="1040"/>
      <c r="G310" s="1040"/>
      <c r="H310" s="1040" t="str">
        <f>IF('Материалы для Ф.5'!F296=1,CONCATENATE('Материалы для Ф.5'!D296," ",'Материалы для Ф.5'!C296),"")</f>
        <v/>
      </c>
      <c r="I310" s="1040">
        <f>1</f>
        <v>1</v>
      </c>
      <c r="J310" s="408"/>
      <c r="K310" s="19">
        <f t="shared" si="6"/>
        <v>0</v>
      </c>
      <c r="V310" s="49" t="str">
        <f>IF('Материалы для Ф.5'!F298=1,CONCATENATE('Материалы для Ф.5'!B298),"")</f>
        <v/>
      </c>
    </row>
    <row r="311" spans="1:22" ht="22.8" hidden="1" customHeight="1" x14ac:dyDescent="0.3">
      <c r="A311" s="631">
        <f>SUBTOTAL(9,$K$15:K311)</f>
        <v>36</v>
      </c>
      <c r="B311" s="276" t="str">
        <f>IF('Материалы для Ф.5'!F299=1,CONCATENATE('Материалы для Ф.5'!A299),"")</f>
        <v/>
      </c>
      <c r="C311" s="1040" t="str">
        <f>IF('Материалы для Ф.5'!F299=1,CONCATENATE('Материалы для Ф.5'!B299),"")</f>
        <v/>
      </c>
      <c r="D311" s="1040" t="s">
        <v>865</v>
      </c>
      <c r="E311" s="1040" t="s">
        <v>865</v>
      </c>
      <c r="F311" s="1040"/>
      <c r="G311" s="1040"/>
      <c r="H311" s="1040" t="str">
        <f>IF('Материалы для Ф.5'!F297=1,CONCATENATE('Материалы для Ф.5'!D297," ",'Материалы для Ф.5'!C297),"")</f>
        <v/>
      </c>
      <c r="I311" s="1040">
        <f>1</f>
        <v>1</v>
      </c>
      <c r="J311" s="408"/>
      <c r="K311" s="19">
        <f t="shared" si="6"/>
        <v>0</v>
      </c>
      <c r="V311" s="49" t="str">
        <f>IF('Материалы для Ф.5'!F299=1,CONCATENATE('Материалы для Ф.5'!B299),"")</f>
        <v/>
      </c>
    </row>
    <row r="312" spans="1:22" ht="22.8" hidden="1" customHeight="1" x14ac:dyDescent="0.3">
      <c r="A312" s="631">
        <f>SUBTOTAL(9,$K$15:K312)</f>
        <v>36</v>
      </c>
      <c r="B312" s="276" t="str">
        <f>IF('Материалы для Ф.5'!F300=1,CONCATENATE('Материалы для Ф.5'!A300),"")</f>
        <v/>
      </c>
      <c r="C312" s="1040" t="str">
        <f>IF('Материалы для Ф.5'!F300=1,CONCATENATE('Материалы для Ф.5'!B300),"")</f>
        <v/>
      </c>
      <c r="D312" s="1040" t="s">
        <v>865</v>
      </c>
      <c r="E312" s="1040" t="s">
        <v>865</v>
      </c>
      <c r="F312" s="1040"/>
      <c r="G312" s="1040"/>
      <c r="H312" s="1040" t="str">
        <f>IF('Материалы для Ф.5'!F298=1,CONCATENATE('Материалы для Ф.5'!D298," ",'Материалы для Ф.5'!C298),"")</f>
        <v/>
      </c>
      <c r="I312" s="1040">
        <f>1</f>
        <v>1</v>
      </c>
      <c r="J312" s="408"/>
      <c r="K312" s="19">
        <f t="shared" si="6"/>
        <v>0</v>
      </c>
      <c r="V312" s="49" t="str">
        <f>IF('Материалы для Ф.5'!F300=1,CONCATENATE('Материалы для Ф.5'!B300),"")</f>
        <v/>
      </c>
    </row>
    <row r="313" spans="1:22" ht="22.8" hidden="1" customHeight="1" x14ac:dyDescent="0.3">
      <c r="A313" s="631">
        <f>SUBTOTAL(9,$K$15:K313)</f>
        <v>36</v>
      </c>
      <c r="B313" s="276" t="str">
        <f>IF('Материалы для Ф.5'!F301=1,CONCATENATE('Материалы для Ф.5'!A301),"")</f>
        <v/>
      </c>
      <c r="C313" s="1040" t="str">
        <f>IF('Материалы для Ф.5'!F301=1,CONCATENATE('Материалы для Ф.5'!B301),"")</f>
        <v/>
      </c>
      <c r="D313" s="1040" t="s">
        <v>865</v>
      </c>
      <c r="E313" s="1040" t="s">
        <v>865</v>
      </c>
      <c r="F313" s="1040"/>
      <c r="G313" s="1040"/>
      <c r="H313" s="1040" t="str">
        <f>IF('Материалы для Ф.5'!F299=1,CONCATENATE('Материалы для Ф.5'!D299," ",'Материалы для Ф.5'!C299),"")</f>
        <v/>
      </c>
      <c r="I313" s="1040">
        <f>1</f>
        <v>1</v>
      </c>
      <c r="J313" s="408"/>
      <c r="K313" s="19">
        <f t="shared" si="6"/>
        <v>0</v>
      </c>
      <c r="V313" s="49" t="str">
        <f>IF('Материалы для Ф.5'!F301=1,CONCATENATE('Материалы для Ф.5'!B301),"")</f>
        <v/>
      </c>
    </row>
    <row r="314" spans="1:22" ht="22.8" hidden="1" customHeight="1" x14ac:dyDescent="0.3">
      <c r="A314" s="631">
        <f>SUBTOTAL(9,$K$15:K314)</f>
        <v>36</v>
      </c>
      <c r="B314" s="276" t="str">
        <f>IF('Материалы для Ф.5'!F302=1,CONCATENATE('Материалы для Ф.5'!A302),"")</f>
        <v/>
      </c>
      <c r="C314" s="1040" t="str">
        <f>IF('Материалы для Ф.5'!F302=1,CONCATENATE('Материалы для Ф.5'!B302),"")</f>
        <v/>
      </c>
      <c r="D314" s="1040" t="s">
        <v>865</v>
      </c>
      <c r="E314" s="1040" t="s">
        <v>865</v>
      </c>
      <c r="F314" s="1040"/>
      <c r="G314" s="1040"/>
      <c r="H314" s="1040" t="str">
        <f>IF('Материалы для Ф.5'!F300=1,CONCATENATE('Материалы для Ф.5'!D300," ",'Материалы для Ф.5'!C300),"")</f>
        <v/>
      </c>
      <c r="I314" s="1040">
        <f>1</f>
        <v>1</v>
      </c>
      <c r="J314" s="408"/>
      <c r="K314" s="19">
        <f t="shared" si="6"/>
        <v>0</v>
      </c>
      <c r="V314" s="49" t="str">
        <f>IF('Материалы для Ф.5'!F302=1,CONCATENATE('Материалы для Ф.5'!B302),"")</f>
        <v/>
      </c>
    </row>
    <row r="315" spans="1:22" ht="22.8" hidden="1" customHeight="1" x14ac:dyDescent="0.3">
      <c r="A315" s="631">
        <f>SUBTOTAL(9,$K$15:K315)</f>
        <v>36</v>
      </c>
      <c r="B315" s="276" t="str">
        <f>IF('Материалы для Ф.5'!F303=1,CONCATENATE('Материалы для Ф.5'!A303),"")</f>
        <v/>
      </c>
      <c r="C315" s="1040" t="str">
        <f>IF('Материалы для Ф.5'!F303=1,CONCATENATE('Материалы для Ф.5'!B303),"")</f>
        <v/>
      </c>
      <c r="D315" s="1040" t="s">
        <v>865</v>
      </c>
      <c r="E315" s="1040" t="s">
        <v>865</v>
      </c>
      <c r="F315" s="1040"/>
      <c r="G315" s="1040"/>
      <c r="H315" s="1040" t="str">
        <f>IF('Материалы для Ф.5'!F301=1,CONCATENATE('Материалы для Ф.5'!D301," ",'Материалы для Ф.5'!C301),"")</f>
        <v/>
      </c>
      <c r="I315" s="1040">
        <f>1</f>
        <v>1</v>
      </c>
      <c r="J315" s="408"/>
      <c r="K315" s="19">
        <f t="shared" si="6"/>
        <v>0</v>
      </c>
      <c r="V315" s="49" t="str">
        <f>IF('Материалы для Ф.5'!F303=1,CONCATENATE('Материалы для Ф.5'!B303),"")</f>
        <v/>
      </c>
    </row>
    <row r="316" spans="1:22" ht="22.8" hidden="1" customHeight="1" x14ac:dyDescent="0.3">
      <c r="A316" s="631">
        <f>SUBTOTAL(9,$K$15:K316)</f>
        <v>36</v>
      </c>
      <c r="B316" s="276" t="str">
        <f>IF('Материалы для Ф.5'!F304=1,CONCATENATE('Материалы для Ф.5'!A304),"")</f>
        <v/>
      </c>
      <c r="C316" s="1040" t="str">
        <f>IF('Материалы для Ф.5'!F304=1,CONCATENATE('Материалы для Ф.5'!B304),"")</f>
        <v/>
      </c>
      <c r="D316" s="1040" t="s">
        <v>865</v>
      </c>
      <c r="E316" s="1040" t="s">
        <v>865</v>
      </c>
      <c r="F316" s="1040"/>
      <c r="G316" s="1040"/>
      <c r="H316" s="1040" t="str">
        <f>IF('Материалы для Ф.5'!F302=1,CONCATENATE('Материалы для Ф.5'!D302," ",'Материалы для Ф.5'!C302),"")</f>
        <v/>
      </c>
      <c r="I316" s="1040">
        <f>1</f>
        <v>1</v>
      </c>
      <c r="J316" s="408"/>
      <c r="K316" s="19">
        <f t="shared" si="6"/>
        <v>0</v>
      </c>
      <c r="V316" s="49" t="str">
        <f>IF('Материалы для Ф.5'!F304=1,CONCATENATE('Материалы для Ф.5'!B304),"")</f>
        <v/>
      </c>
    </row>
    <row r="317" spans="1:22" ht="22.8" hidden="1" customHeight="1" x14ac:dyDescent="0.3">
      <c r="A317" s="631">
        <f>SUBTOTAL(9,$K$15:K317)</f>
        <v>36</v>
      </c>
      <c r="B317" s="276" t="str">
        <f>IF('Материалы для Ф.5'!F305=1,CONCATENATE('Материалы для Ф.5'!A305),"")</f>
        <v/>
      </c>
      <c r="C317" s="1040" t="str">
        <f>IF('Материалы для Ф.5'!F305=1,CONCATENATE('Материалы для Ф.5'!B305),"")</f>
        <v/>
      </c>
      <c r="D317" s="1040" t="s">
        <v>865</v>
      </c>
      <c r="E317" s="1040" t="s">
        <v>865</v>
      </c>
      <c r="F317" s="1040"/>
      <c r="G317" s="1040"/>
      <c r="H317" s="1040" t="str">
        <f>IF('Материалы для Ф.5'!F303=1,CONCATENATE('Материалы для Ф.5'!D303," ",'Материалы для Ф.5'!C303),"")</f>
        <v/>
      </c>
      <c r="I317" s="1040">
        <f>1</f>
        <v>1</v>
      </c>
      <c r="J317" s="408"/>
      <c r="K317" s="19">
        <f t="shared" si="6"/>
        <v>0</v>
      </c>
      <c r="V317" s="49" t="str">
        <f>IF('Материалы для Ф.5'!F305=1,CONCATENATE('Материалы для Ф.5'!B305),"")</f>
        <v/>
      </c>
    </row>
    <row r="318" spans="1:22" ht="22.8" hidden="1" customHeight="1" x14ac:dyDescent="0.3">
      <c r="A318" s="631">
        <f>SUBTOTAL(9,$K$15:K318)</f>
        <v>36</v>
      </c>
      <c r="B318" s="276" t="str">
        <f>IF('Материалы для Ф.5'!F306=1,CONCATENATE('Материалы для Ф.5'!A306),"")</f>
        <v/>
      </c>
      <c r="C318" s="1040" t="str">
        <f>IF('Материалы для Ф.5'!F306=1,CONCATENATE('Материалы для Ф.5'!B306),"")</f>
        <v/>
      </c>
      <c r="D318" s="1040" t="s">
        <v>865</v>
      </c>
      <c r="E318" s="1040" t="s">
        <v>865</v>
      </c>
      <c r="F318" s="1040"/>
      <c r="G318" s="1040"/>
      <c r="H318" s="1040" t="str">
        <f>IF('Материалы для Ф.5'!F304=1,CONCATENATE('Материалы для Ф.5'!D304," ",'Материалы для Ф.5'!C304),"")</f>
        <v/>
      </c>
      <c r="I318" s="1040">
        <f>1</f>
        <v>1</v>
      </c>
      <c r="J318" s="408"/>
      <c r="K318" s="19">
        <f t="shared" si="6"/>
        <v>0</v>
      </c>
      <c r="V318" s="49" t="str">
        <f>IF('Материалы для Ф.5'!F306=1,CONCATENATE('Материалы для Ф.5'!B306),"")</f>
        <v/>
      </c>
    </row>
    <row r="319" spans="1:22" ht="22.8" hidden="1" customHeight="1" x14ac:dyDescent="0.3">
      <c r="A319" s="631">
        <f>SUBTOTAL(9,$K$15:K319)</f>
        <v>36</v>
      </c>
      <c r="B319" s="276" t="str">
        <f>IF('Материалы для Ф.5'!F307=1,CONCATENATE('Материалы для Ф.5'!A307),"")</f>
        <v/>
      </c>
      <c r="C319" s="1040" t="str">
        <f>IF('Материалы для Ф.5'!F307=1,CONCATENATE('Материалы для Ф.5'!B307),"")</f>
        <v/>
      </c>
      <c r="D319" s="1040" t="s">
        <v>865</v>
      </c>
      <c r="E319" s="1040" t="s">
        <v>865</v>
      </c>
      <c r="F319" s="1040"/>
      <c r="G319" s="1040"/>
      <c r="H319" s="1040" t="str">
        <f>IF('Материалы для Ф.5'!F305=1,CONCATENATE('Материалы для Ф.5'!D305," ",'Материалы для Ф.5'!C305),"")</f>
        <v/>
      </c>
      <c r="I319" s="1040">
        <f>1</f>
        <v>1</v>
      </c>
      <c r="J319" s="408"/>
      <c r="K319" s="19">
        <f t="shared" si="6"/>
        <v>0</v>
      </c>
      <c r="V319" s="49" t="str">
        <f>IF('Материалы для Ф.5'!F307=1,CONCATENATE('Материалы для Ф.5'!B307),"")</f>
        <v/>
      </c>
    </row>
    <row r="320" spans="1:22" ht="22.8" hidden="1" customHeight="1" x14ac:dyDescent="0.3">
      <c r="A320" s="631">
        <f>SUBTOTAL(9,$K$15:K320)</f>
        <v>36</v>
      </c>
      <c r="B320" s="276" t="str">
        <f>IF('Материалы для Ф.5'!F308=1,CONCATENATE('Материалы для Ф.5'!A308),"")</f>
        <v/>
      </c>
      <c r="C320" s="1040" t="str">
        <f>IF('Материалы для Ф.5'!F308=1,CONCATENATE('Материалы для Ф.5'!B308),"")</f>
        <v/>
      </c>
      <c r="D320" s="1040" t="s">
        <v>865</v>
      </c>
      <c r="E320" s="1040" t="s">
        <v>865</v>
      </c>
      <c r="F320" s="1040"/>
      <c r="G320" s="1040"/>
      <c r="H320" s="1040" t="str">
        <f>IF('Материалы для Ф.5'!F306=1,CONCATENATE('Материалы для Ф.5'!D306," ",'Материалы для Ф.5'!C306),"")</f>
        <v/>
      </c>
      <c r="I320" s="1040">
        <f>1</f>
        <v>1</v>
      </c>
      <c r="J320" s="408"/>
      <c r="K320" s="19">
        <f t="shared" si="6"/>
        <v>0</v>
      </c>
      <c r="V320" s="49" t="str">
        <f>IF('Материалы для Ф.5'!F308=1,CONCATENATE('Материалы для Ф.5'!B308),"")</f>
        <v/>
      </c>
    </row>
    <row r="321" spans="1:22" ht="22.8" hidden="1" customHeight="1" x14ac:dyDescent="0.3">
      <c r="A321" s="631">
        <f>SUBTOTAL(9,$K$15:K321)</f>
        <v>36</v>
      </c>
      <c r="B321" s="276" t="str">
        <f>IF('Материалы для Ф.5'!F309=1,CONCATENATE('Материалы для Ф.5'!A309),"")</f>
        <v/>
      </c>
      <c r="C321" s="1040" t="str">
        <f>IF('Материалы для Ф.5'!F309=1,CONCATENATE('Материалы для Ф.5'!B309),"")</f>
        <v/>
      </c>
      <c r="D321" s="1040" t="s">
        <v>865</v>
      </c>
      <c r="E321" s="1040" t="s">
        <v>865</v>
      </c>
      <c r="F321" s="1040"/>
      <c r="G321" s="1040"/>
      <c r="H321" s="1040" t="str">
        <f>IF('Материалы для Ф.5'!F307=1,CONCATENATE('Материалы для Ф.5'!D307," ",'Материалы для Ф.5'!C307),"")</f>
        <v/>
      </c>
      <c r="I321" s="1040">
        <f>1</f>
        <v>1</v>
      </c>
      <c r="J321" s="408"/>
      <c r="K321" s="19">
        <f t="shared" si="6"/>
        <v>0</v>
      </c>
      <c r="V321" s="49" t="str">
        <f>IF('Материалы для Ф.5'!F309=1,CONCATENATE('Материалы для Ф.5'!B309),"")</f>
        <v/>
      </c>
    </row>
    <row r="322" spans="1:22" ht="22.8" hidden="1" customHeight="1" x14ac:dyDescent="0.3">
      <c r="A322" s="631">
        <f>SUBTOTAL(9,$K$15:K322)</f>
        <v>36</v>
      </c>
      <c r="B322" s="276" t="str">
        <f>IF('Материалы для Ф.5'!F310=1,CONCATENATE('Материалы для Ф.5'!A310),"")</f>
        <v/>
      </c>
      <c r="C322" s="1040" t="str">
        <f>IF('Материалы для Ф.5'!F310=1,CONCATENATE('Материалы для Ф.5'!B310),"")</f>
        <v/>
      </c>
      <c r="D322" s="1040" t="s">
        <v>865</v>
      </c>
      <c r="E322" s="1040" t="s">
        <v>865</v>
      </c>
      <c r="F322" s="1040"/>
      <c r="G322" s="1040"/>
      <c r="H322" s="1040" t="str">
        <f>IF('Материалы для Ф.5'!F308=1,CONCATENATE('Материалы для Ф.5'!D308," ",'Материалы для Ф.5'!C308),"")</f>
        <v/>
      </c>
      <c r="I322" s="1040">
        <f>1</f>
        <v>1</v>
      </c>
      <c r="J322" s="408"/>
      <c r="K322" s="19">
        <f t="shared" si="6"/>
        <v>0</v>
      </c>
      <c r="V322" s="49" t="str">
        <f>IF('Материалы для Ф.5'!F310=1,CONCATENATE('Материалы для Ф.5'!B310),"")</f>
        <v/>
      </c>
    </row>
    <row r="323" spans="1:22" ht="22.8" hidden="1" customHeight="1" x14ac:dyDescent="0.3">
      <c r="A323" s="631">
        <f>SUBTOTAL(9,$K$15:K323)</f>
        <v>36</v>
      </c>
      <c r="B323" s="276" t="str">
        <f>IF('Материалы для Ф.5'!F311=1,CONCATENATE('Материалы для Ф.5'!A311),"")</f>
        <v/>
      </c>
      <c r="C323" s="1040" t="str">
        <f>IF('Материалы для Ф.5'!F311=1,CONCATENATE('Материалы для Ф.5'!B311),"")</f>
        <v/>
      </c>
      <c r="D323" s="1040" t="s">
        <v>865</v>
      </c>
      <c r="E323" s="1040" t="s">
        <v>865</v>
      </c>
      <c r="F323" s="1040"/>
      <c r="G323" s="1040"/>
      <c r="H323" s="1040" t="str">
        <f>IF('Материалы для Ф.5'!F309=1,CONCATENATE('Материалы для Ф.5'!D309," ",'Материалы для Ф.5'!C309),"")</f>
        <v/>
      </c>
      <c r="I323" s="1040">
        <f>1</f>
        <v>1</v>
      </c>
      <c r="J323" s="408"/>
      <c r="K323" s="19">
        <f t="shared" si="6"/>
        <v>0</v>
      </c>
      <c r="V323" s="49" t="str">
        <f>IF('Материалы для Ф.5'!F311=1,CONCATENATE('Материалы для Ф.5'!B311),"")</f>
        <v/>
      </c>
    </row>
    <row r="324" spans="1:22" ht="22.8" hidden="1" customHeight="1" x14ac:dyDescent="0.3">
      <c r="A324" s="631">
        <f>SUBTOTAL(9,$K$15:K324)</f>
        <v>36</v>
      </c>
      <c r="B324" s="276" t="str">
        <f>IF('Материалы для Ф.5'!F312=1,CONCATENATE('Материалы для Ф.5'!A312),"")</f>
        <v/>
      </c>
      <c r="C324" s="1040" t="str">
        <f>IF('Материалы для Ф.5'!F312=1,CONCATENATE('Материалы для Ф.5'!B312),"")</f>
        <v/>
      </c>
      <c r="D324" s="1040" t="s">
        <v>865</v>
      </c>
      <c r="E324" s="1040" t="s">
        <v>865</v>
      </c>
      <c r="F324" s="1040"/>
      <c r="G324" s="1040"/>
      <c r="H324" s="1040" t="str">
        <f>IF('Материалы для Ф.5'!F310=1,CONCATENATE('Материалы для Ф.5'!D310," ",'Материалы для Ф.5'!C310),"")</f>
        <v/>
      </c>
      <c r="I324" s="1040">
        <f>1</f>
        <v>1</v>
      </c>
      <c r="J324" s="408"/>
      <c r="K324" s="19">
        <f t="shared" si="6"/>
        <v>0</v>
      </c>
      <c r="V324" s="49" t="str">
        <f>IF('Материалы для Ф.5'!F312=1,CONCATENATE('Материалы для Ф.5'!B312),"")</f>
        <v/>
      </c>
    </row>
    <row r="325" spans="1:22" ht="22.8" hidden="1" customHeight="1" x14ac:dyDescent="0.3">
      <c r="A325" s="631">
        <f>SUBTOTAL(9,$K$15:K325)</f>
        <v>36</v>
      </c>
      <c r="B325" s="276" t="str">
        <f>IF('Материалы для Ф.5'!F313=1,CONCATENATE('Материалы для Ф.5'!A313),"")</f>
        <v/>
      </c>
      <c r="C325" s="1040" t="str">
        <f>IF('Материалы для Ф.5'!F313=1,CONCATENATE('Материалы для Ф.5'!B313),"")</f>
        <v/>
      </c>
      <c r="D325" s="1040" t="s">
        <v>865</v>
      </c>
      <c r="E325" s="1040" t="s">
        <v>865</v>
      </c>
      <c r="F325" s="1040"/>
      <c r="G325" s="1040"/>
      <c r="H325" s="1040" t="str">
        <f>IF('Материалы для Ф.5'!F311=1,CONCATENATE('Материалы для Ф.5'!D311," ",'Материалы для Ф.5'!C311),"")</f>
        <v/>
      </c>
      <c r="I325" s="1040">
        <f>1</f>
        <v>1</v>
      </c>
      <c r="J325" s="408"/>
      <c r="K325" s="19">
        <f t="shared" si="6"/>
        <v>0</v>
      </c>
      <c r="V325" s="49" t="str">
        <f>IF('Материалы для Ф.5'!F313=1,CONCATENATE('Материалы для Ф.5'!B313),"")</f>
        <v/>
      </c>
    </row>
    <row r="326" spans="1:22" ht="22.8" hidden="1" customHeight="1" x14ac:dyDescent="0.3">
      <c r="A326" s="631">
        <f>SUBTOTAL(9,$K$15:K326)</f>
        <v>36</v>
      </c>
      <c r="B326" s="276" t="str">
        <f>IF('Материалы для Ф.5'!F314=1,CONCATENATE('Материалы для Ф.5'!A314),"")</f>
        <v/>
      </c>
      <c r="C326" s="1040" t="str">
        <f>IF('Материалы для Ф.5'!F314=1,CONCATENATE('Материалы для Ф.5'!B314),"")</f>
        <v/>
      </c>
      <c r="D326" s="1040" t="s">
        <v>865</v>
      </c>
      <c r="E326" s="1040" t="s">
        <v>865</v>
      </c>
      <c r="F326" s="1040"/>
      <c r="G326" s="1040"/>
      <c r="H326" s="1040" t="str">
        <f>IF('Материалы для Ф.5'!F312=1,CONCATENATE('Материалы для Ф.5'!D312," ",'Материалы для Ф.5'!C312),"")</f>
        <v/>
      </c>
      <c r="I326" s="1040">
        <f>1</f>
        <v>1</v>
      </c>
      <c r="J326" s="408"/>
      <c r="K326" s="19">
        <f t="shared" si="6"/>
        <v>0</v>
      </c>
      <c r="V326" s="49" t="str">
        <f>IF('Материалы для Ф.5'!F314=1,CONCATENATE('Материалы для Ф.5'!B314),"")</f>
        <v/>
      </c>
    </row>
    <row r="327" spans="1:22" ht="22.8" hidden="1" customHeight="1" x14ac:dyDescent="0.3">
      <c r="A327" s="631">
        <f>SUBTOTAL(9,$K$15:K327)</f>
        <v>36</v>
      </c>
      <c r="B327" s="276" t="str">
        <f>IF('Материалы для Ф.5'!F315=1,CONCATENATE('Материалы для Ф.5'!A315),"")</f>
        <v/>
      </c>
      <c r="C327" s="1040" t="str">
        <f>IF('Материалы для Ф.5'!F315=1,CONCATENATE('Материалы для Ф.5'!B315),"")</f>
        <v/>
      </c>
      <c r="D327" s="1040" t="s">
        <v>865</v>
      </c>
      <c r="E327" s="1040" t="s">
        <v>865</v>
      </c>
      <c r="F327" s="1040"/>
      <c r="G327" s="1040"/>
      <c r="H327" s="1040" t="str">
        <f>IF('Материалы для Ф.5'!F313=1,CONCATENATE('Материалы для Ф.5'!D313," ",'Материалы для Ф.5'!C313),"")</f>
        <v/>
      </c>
      <c r="I327" s="1040">
        <f>1</f>
        <v>1</v>
      </c>
      <c r="J327" s="408"/>
      <c r="K327" s="19">
        <f t="shared" si="6"/>
        <v>0</v>
      </c>
      <c r="V327" s="49" t="str">
        <f>IF('Материалы для Ф.5'!F315=1,CONCATENATE('Материалы для Ф.5'!B315),"")</f>
        <v/>
      </c>
    </row>
    <row r="328" spans="1:22" ht="22.8" hidden="1" customHeight="1" x14ac:dyDescent="0.3">
      <c r="A328" s="631">
        <f>SUBTOTAL(9,$K$15:K328)</f>
        <v>36</v>
      </c>
      <c r="B328" s="276" t="str">
        <f>IF('Материалы для Ф.5'!F316=1,CONCATENATE('Материалы для Ф.5'!A316),"")</f>
        <v/>
      </c>
      <c r="C328" s="1040" t="str">
        <f>IF('Материалы для Ф.5'!F316=1,CONCATENATE('Материалы для Ф.5'!B316),"")</f>
        <v/>
      </c>
      <c r="D328" s="1040" t="s">
        <v>865</v>
      </c>
      <c r="E328" s="1040" t="s">
        <v>865</v>
      </c>
      <c r="F328" s="1040"/>
      <c r="G328" s="1040"/>
      <c r="H328" s="1040" t="str">
        <f>IF('Материалы для Ф.5'!F314=1,CONCATENATE('Материалы для Ф.5'!D314," ",'Материалы для Ф.5'!C314),"")</f>
        <v/>
      </c>
      <c r="I328" s="1040">
        <f>1</f>
        <v>1</v>
      </c>
      <c r="J328" s="408"/>
      <c r="K328" s="19">
        <f t="shared" si="6"/>
        <v>0</v>
      </c>
      <c r="V328" s="49" t="str">
        <f>IF('Материалы для Ф.5'!F316=1,CONCATENATE('Материалы для Ф.5'!B316),"")</f>
        <v/>
      </c>
    </row>
    <row r="329" spans="1:22" ht="22.8" hidden="1" customHeight="1" x14ac:dyDescent="0.3">
      <c r="A329" s="631">
        <f>SUBTOTAL(9,$K$15:K329)</f>
        <v>36</v>
      </c>
      <c r="B329" s="276" t="str">
        <f>IF('Материалы для Ф.5'!F317=1,CONCATENATE('Материалы для Ф.5'!A317),"")</f>
        <v/>
      </c>
      <c r="C329" s="1040" t="str">
        <f>IF('Материалы для Ф.5'!F317=1,CONCATENATE('Материалы для Ф.5'!B317),"")</f>
        <v/>
      </c>
      <c r="D329" s="1040" t="s">
        <v>865</v>
      </c>
      <c r="E329" s="1040" t="s">
        <v>865</v>
      </c>
      <c r="F329" s="1040"/>
      <c r="G329" s="1040"/>
      <c r="H329" s="1040" t="str">
        <f>IF('Материалы для Ф.5'!F315=1,CONCATENATE('Материалы для Ф.5'!D315," ",'Материалы для Ф.5'!C315),"")</f>
        <v/>
      </c>
      <c r="I329" s="1040">
        <f>1</f>
        <v>1</v>
      </c>
      <c r="J329" s="408"/>
      <c r="K329" s="19">
        <f t="shared" si="6"/>
        <v>0</v>
      </c>
      <c r="V329" s="49" t="str">
        <f>IF('Материалы для Ф.5'!F317=1,CONCATENATE('Материалы для Ф.5'!B317),"")</f>
        <v/>
      </c>
    </row>
    <row r="330" spans="1:22" ht="22.8" hidden="1" customHeight="1" x14ac:dyDescent="0.3">
      <c r="A330" s="631">
        <f>SUBTOTAL(9,$K$15:K330)</f>
        <v>36</v>
      </c>
      <c r="B330" s="276" t="str">
        <f>IF('Материалы для Ф.5'!F318=1,CONCATENATE('Материалы для Ф.5'!A318),"")</f>
        <v/>
      </c>
      <c r="C330" s="1040" t="str">
        <f>IF('Материалы для Ф.5'!F318=1,CONCATENATE('Материалы для Ф.5'!B318),"")</f>
        <v/>
      </c>
      <c r="D330" s="1040" t="s">
        <v>865</v>
      </c>
      <c r="E330" s="1040" t="s">
        <v>865</v>
      </c>
      <c r="F330" s="1040"/>
      <c r="G330" s="1040"/>
      <c r="H330" s="1040" t="str">
        <f>IF('Материалы для Ф.5'!F316=1,CONCATENATE('Материалы для Ф.5'!D316," ",'Материалы для Ф.5'!C316),"")</f>
        <v/>
      </c>
      <c r="I330" s="1040">
        <f>1</f>
        <v>1</v>
      </c>
      <c r="J330" s="408"/>
      <c r="K330" s="19">
        <f t="shared" si="6"/>
        <v>0</v>
      </c>
      <c r="V330" s="49" t="str">
        <f>IF('Материалы для Ф.5'!F318=1,CONCATENATE('Материалы для Ф.5'!B318),"")</f>
        <v/>
      </c>
    </row>
    <row r="331" spans="1:22" ht="22.8" hidden="1" customHeight="1" x14ac:dyDescent="0.3">
      <c r="A331" s="631">
        <f>SUBTOTAL(9,$K$15:K331)</f>
        <v>36</v>
      </c>
      <c r="B331" s="276" t="str">
        <f>IF('Материалы для Ф.5'!F319=1,CONCATENATE('Материалы для Ф.5'!A319),"")</f>
        <v/>
      </c>
      <c r="C331" s="1040" t="str">
        <f>IF('Материалы для Ф.5'!F319=1,CONCATENATE('Материалы для Ф.5'!B319),"")</f>
        <v/>
      </c>
      <c r="D331" s="1040" t="s">
        <v>865</v>
      </c>
      <c r="E331" s="1040" t="s">
        <v>865</v>
      </c>
      <c r="F331" s="1040"/>
      <c r="G331" s="1040"/>
      <c r="H331" s="1040" t="str">
        <f>IF('Материалы для Ф.5'!F317=1,CONCATENATE('Материалы для Ф.5'!D317," ",'Материалы для Ф.5'!C317),"")</f>
        <v/>
      </c>
      <c r="I331" s="1040">
        <f>1</f>
        <v>1</v>
      </c>
      <c r="J331" s="408"/>
      <c r="K331" s="19">
        <f t="shared" si="6"/>
        <v>0</v>
      </c>
      <c r="V331" s="49" t="str">
        <f>IF('Материалы для Ф.5'!F319=1,CONCATENATE('Материалы для Ф.5'!B319),"")</f>
        <v/>
      </c>
    </row>
    <row r="332" spans="1:22" ht="22.8" hidden="1" customHeight="1" x14ac:dyDescent="0.3">
      <c r="A332" s="631">
        <f>SUBTOTAL(9,$K$15:K332)</f>
        <v>36</v>
      </c>
      <c r="B332" s="276" t="str">
        <f>IF('Материалы для Ф.5'!F320=1,CONCATENATE('Материалы для Ф.5'!A320),"")</f>
        <v/>
      </c>
      <c r="C332" s="1040" t="str">
        <f>IF('Материалы для Ф.5'!F320=1,CONCATENATE('Материалы для Ф.5'!B320),"")</f>
        <v/>
      </c>
      <c r="D332" s="1040" t="s">
        <v>865</v>
      </c>
      <c r="E332" s="1040" t="s">
        <v>865</v>
      </c>
      <c r="F332" s="1040"/>
      <c r="G332" s="1040"/>
      <c r="H332" s="1040" t="str">
        <f>IF('Материалы для Ф.5'!F318=1,CONCATENATE('Материалы для Ф.5'!D318," ",'Материалы для Ф.5'!C318),"")</f>
        <v/>
      </c>
      <c r="I332" s="1040">
        <f>1</f>
        <v>1</v>
      </c>
      <c r="J332" s="408"/>
      <c r="K332" s="19">
        <f t="shared" si="6"/>
        <v>0</v>
      </c>
      <c r="V332" s="49" t="str">
        <f>IF('Материалы для Ф.5'!F320=1,CONCATENATE('Материалы для Ф.5'!B320),"")</f>
        <v/>
      </c>
    </row>
    <row r="333" spans="1:22" ht="22.8" hidden="1" customHeight="1" x14ac:dyDescent="0.3">
      <c r="A333" s="631">
        <f>SUBTOTAL(9,$K$15:K333)</f>
        <v>36</v>
      </c>
      <c r="B333" s="276" t="str">
        <f>IF('Материалы для Ф.5'!F321=1,CONCATENATE('Материалы для Ф.5'!A321),"")</f>
        <v/>
      </c>
      <c r="C333" s="1040" t="str">
        <f>IF('Материалы для Ф.5'!F321=1,CONCATENATE('Материалы для Ф.5'!B321),"")</f>
        <v/>
      </c>
      <c r="D333" s="1040" t="s">
        <v>865</v>
      </c>
      <c r="E333" s="1040" t="s">
        <v>865</v>
      </c>
      <c r="F333" s="1040"/>
      <c r="G333" s="1040"/>
      <c r="H333" s="1040" t="str">
        <f>IF('Материалы для Ф.5'!F319=1,CONCATENATE('Материалы для Ф.5'!D319," ",'Материалы для Ф.5'!C319),"")</f>
        <v/>
      </c>
      <c r="I333" s="1040">
        <f>1</f>
        <v>1</v>
      </c>
      <c r="J333" s="408"/>
      <c r="K333" s="19">
        <f t="shared" si="6"/>
        <v>0</v>
      </c>
      <c r="V333" s="49" t="str">
        <f>IF('Материалы для Ф.5'!F321=1,CONCATENATE('Материалы для Ф.5'!B321),"")</f>
        <v/>
      </c>
    </row>
    <row r="334" spans="1:22" ht="22.8" hidden="1" customHeight="1" x14ac:dyDescent="0.3">
      <c r="A334" s="631">
        <f>SUBTOTAL(9,$K$15:K334)</f>
        <v>36</v>
      </c>
      <c r="B334" s="276" t="str">
        <f>IF('Материалы для Ф.5'!F322=1,CONCATENATE('Материалы для Ф.5'!A322),"")</f>
        <v/>
      </c>
      <c r="C334" s="1040" t="str">
        <f>IF('Материалы для Ф.5'!F322=1,CONCATENATE('Материалы для Ф.5'!B322),"")</f>
        <v/>
      </c>
      <c r="D334" s="1040" t="s">
        <v>865</v>
      </c>
      <c r="E334" s="1040" t="s">
        <v>865</v>
      </c>
      <c r="F334" s="1040"/>
      <c r="G334" s="1040"/>
      <c r="H334" s="1040" t="str">
        <f>IF('Материалы для Ф.5'!F320=1,CONCATENATE('Материалы для Ф.5'!D320," ",'Материалы для Ф.5'!C320),"")</f>
        <v/>
      </c>
      <c r="I334" s="1040">
        <f>1</f>
        <v>1</v>
      </c>
      <c r="J334" s="408"/>
      <c r="K334" s="19">
        <f t="shared" si="6"/>
        <v>0</v>
      </c>
      <c r="V334" s="49" t="str">
        <f>IF('Материалы для Ф.5'!F322=1,CONCATENATE('Материалы для Ф.5'!B322),"")</f>
        <v/>
      </c>
    </row>
    <row r="335" spans="1:22" ht="22.8" hidden="1" customHeight="1" x14ac:dyDescent="0.3">
      <c r="A335" s="631">
        <f>SUBTOTAL(9,$K$15:K335)</f>
        <v>36</v>
      </c>
      <c r="B335" s="276" t="str">
        <f>IF('Материалы для Ф.5'!F323=1,CONCATENATE('Материалы для Ф.5'!A323),"")</f>
        <v/>
      </c>
      <c r="C335" s="1040" t="str">
        <f>IF('Материалы для Ф.5'!F323=1,CONCATENATE('Материалы для Ф.5'!B323),"")</f>
        <v/>
      </c>
      <c r="D335" s="1040" t="s">
        <v>865</v>
      </c>
      <c r="E335" s="1040" t="s">
        <v>865</v>
      </c>
      <c r="F335" s="1040"/>
      <c r="G335" s="1040"/>
      <c r="H335" s="1040" t="str">
        <f>IF('Материалы для Ф.5'!F321=1,CONCATENATE('Материалы для Ф.5'!D321," ",'Материалы для Ф.5'!C321),"")</f>
        <v/>
      </c>
      <c r="I335" s="1040">
        <f>1</f>
        <v>1</v>
      </c>
      <c r="J335" s="408"/>
      <c r="K335" s="19">
        <f t="shared" si="6"/>
        <v>0</v>
      </c>
      <c r="V335" s="49" t="str">
        <f>IF('Материалы для Ф.5'!F323=1,CONCATENATE('Материалы для Ф.5'!B323),"")</f>
        <v/>
      </c>
    </row>
    <row r="336" spans="1:22" ht="22.8" hidden="1" customHeight="1" x14ac:dyDescent="0.3">
      <c r="A336" s="631">
        <f>SUBTOTAL(9,$K$15:K336)</f>
        <v>36</v>
      </c>
      <c r="B336" s="276" t="str">
        <f>IF('Материалы для Ф.5'!F324=1,CONCATENATE('Материалы для Ф.5'!A324),"")</f>
        <v/>
      </c>
      <c r="C336" s="1040" t="str">
        <f>IF('Материалы для Ф.5'!F324=1,CONCATENATE('Материалы для Ф.5'!B324),"")</f>
        <v/>
      </c>
      <c r="D336" s="1040" t="s">
        <v>865</v>
      </c>
      <c r="E336" s="1040" t="s">
        <v>865</v>
      </c>
      <c r="F336" s="1040"/>
      <c r="G336" s="1040"/>
      <c r="H336" s="1040" t="str">
        <f>IF('Материалы для Ф.5'!F322=1,CONCATENATE('Материалы для Ф.5'!D322," ",'Материалы для Ф.5'!C322),"")</f>
        <v/>
      </c>
      <c r="I336" s="1040">
        <f>1</f>
        <v>1</v>
      </c>
      <c r="J336" s="408"/>
      <c r="K336" s="19">
        <f t="shared" si="6"/>
        <v>0</v>
      </c>
      <c r="V336" s="49" t="str">
        <f>IF('Материалы для Ф.5'!F324=1,CONCATENATE('Материалы для Ф.5'!B324),"")</f>
        <v/>
      </c>
    </row>
    <row r="337" spans="1:22" ht="22.8" hidden="1" customHeight="1" x14ac:dyDescent="0.3">
      <c r="A337" s="631">
        <f>SUBTOTAL(9,$K$15:K337)</f>
        <v>36</v>
      </c>
      <c r="B337" s="276" t="str">
        <f>IF('Материалы для Ф.5'!F325=1,CONCATENATE('Материалы для Ф.5'!A325),"")</f>
        <v/>
      </c>
      <c r="C337" s="1040" t="str">
        <f>IF('Материалы для Ф.5'!F325=1,CONCATENATE('Материалы для Ф.5'!B325),"")</f>
        <v/>
      </c>
      <c r="D337" s="1040" t="s">
        <v>865</v>
      </c>
      <c r="E337" s="1040" t="s">
        <v>865</v>
      </c>
      <c r="F337" s="1040"/>
      <c r="G337" s="1040"/>
      <c r="H337" s="1040" t="str">
        <f>IF('Материалы для Ф.5'!F323=1,CONCATENATE('Материалы для Ф.5'!D323," ",'Материалы для Ф.5'!C323),"")</f>
        <v/>
      </c>
      <c r="I337" s="1040">
        <f>1</f>
        <v>1</v>
      </c>
      <c r="J337" s="408"/>
      <c r="K337" s="19">
        <f t="shared" si="6"/>
        <v>0</v>
      </c>
      <c r="V337" s="49" t="str">
        <f>IF('Материалы для Ф.5'!F325=1,CONCATENATE('Материалы для Ф.5'!B325),"")</f>
        <v/>
      </c>
    </row>
    <row r="338" spans="1:22" ht="22.8" hidden="1" customHeight="1" x14ac:dyDescent="0.3">
      <c r="A338" s="631">
        <f>SUBTOTAL(9,$K$15:K338)</f>
        <v>36</v>
      </c>
      <c r="B338" s="276" t="str">
        <f>IF('Материалы для Ф.5'!F326=1,CONCATENATE('Материалы для Ф.5'!A326),"")</f>
        <v/>
      </c>
      <c r="C338" s="1040" t="str">
        <f>IF('Материалы для Ф.5'!F326=1,CONCATENATE('Материалы для Ф.5'!B326),"")</f>
        <v/>
      </c>
      <c r="D338" s="1040" t="s">
        <v>865</v>
      </c>
      <c r="E338" s="1040" t="s">
        <v>865</v>
      </c>
      <c r="F338" s="1040"/>
      <c r="G338" s="1040"/>
      <c r="H338" s="1040" t="str">
        <f>IF('Материалы для Ф.5'!F324=1,CONCATENATE('Материалы для Ф.5'!D324," ",'Материалы для Ф.5'!C324),"")</f>
        <v/>
      </c>
      <c r="I338" s="1040">
        <f>1</f>
        <v>1</v>
      </c>
      <c r="J338" s="408"/>
      <c r="K338" s="19">
        <f t="shared" si="6"/>
        <v>0</v>
      </c>
      <c r="V338" s="49" t="str">
        <f>IF('Материалы для Ф.5'!F326=1,CONCATENATE('Материалы для Ф.5'!B326),"")</f>
        <v/>
      </c>
    </row>
    <row r="339" spans="1:22" ht="22.8" hidden="1" customHeight="1" x14ac:dyDescent="0.3">
      <c r="A339" s="631">
        <f>SUBTOTAL(9,$K$15:K339)</f>
        <v>36</v>
      </c>
      <c r="B339" s="276" t="str">
        <f>IF('Материалы для Ф.5'!F327=1,CONCATENATE('Материалы для Ф.5'!A327),"")</f>
        <v/>
      </c>
      <c r="C339" s="1040" t="str">
        <f>IF('Материалы для Ф.5'!F327=1,CONCATENATE('Материалы для Ф.5'!B327),"")</f>
        <v/>
      </c>
      <c r="D339" s="1040" t="s">
        <v>865</v>
      </c>
      <c r="E339" s="1040" t="s">
        <v>865</v>
      </c>
      <c r="F339" s="1040"/>
      <c r="G339" s="1040"/>
      <c r="H339" s="1040" t="str">
        <f>IF('Материалы для Ф.5'!F325=1,CONCATENATE('Материалы для Ф.5'!D325," ",'Материалы для Ф.5'!C325),"")</f>
        <v/>
      </c>
      <c r="I339" s="1040">
        <f>1</f>
        <v>1</v>
      </c>
      <c r="J339" s="408"/>
      <c r="K339" s="19">
        <f t="shared" si="6"/>
        <v>0</v>
      </c>
      <c r="V339" s="49" t="str">
        <f>IF('Материалы для Ф.5'!F327=1,CONCATENATE('Материалы для Ф.5'!B327),"")</f>
        <v/>
      </c>
    </row>
    <row r="340" spans="1:22" ht="22.8" hidden="1" customHeight="1" x14ac:dyDescent="0.3">
      <c r="A340" s="631">
        <f>SUBTOTAL(9,$K$15:K340)</f>
        <v>36</v>
      </c>
      <c r="B340" s="276" t="str">
        <f>IF('Материалы для Ф.5'!F328=1,CONCATENATE('Материалы для Ф.5'!A328),"")</f>
        <v/>
      </c>
      <c r="C340" s="1040" t="str">
        <f>IF('Материалы для Ф.5'!F328=1,CONCATENATE('Материалы для Ф.5'!B328),"")</f>
        <v/>
      </c>
      <c r="D340" s="1040" t="s">
        <v>865</v>
      </c>
      <c r="E340" s="1040" t="s">
        <v>865</v>
      </c>
      <c r="F340" s="1040"/>
      <c r="G340" s="1040"/>
      <c r="H340" s="1040" t="str">
        <f>IF('Материалы для Ф.5'!F326=1,CONCATENATE('Материалы для Ф.5'!D326," ",'Материалы для Ф.5'!C326),"")</f>
        <v/>
      </c>
      <c r="I340" s="1040">
        <f>1</f>
        <v>1</v>
      </c>
      <c r="J340" s="408"/>
      <c r="K340" s="19">
        <f t="shared" si="6"/>
        <v>0</v>
      </c>
      <c r="V340" s="49" t="str">
        <f>IF('Материалы для Ф.5'!F328=1,CONCATENATE('Материалы для Ф.5'!B328),"")</f>
        <v/>
      </c>
    </row>
    <row r="341" spans="1:22" ht="22.8" hidden="1" customHeight="1" x14ac:dyDescent="0.3">
      <c r="A341" s="631">
        <f>SUBTOTAL(9,$K$15:K341)</f>
        <v>36</v>
      </c>
      <c r="B341" s="276" t="str">
        <f>IF('Материалы для Ф.5'!F329=1,CONCATENATE('Материалы для Ф.5'!A329),"")</f>
        <v/>
      </c>
      <c r="C341" s="1040" t="str">
        <f>IF('Материалы для Ф.5'!F329=1,CONCATENATE('Материалы для Ф.5'!B329),"")</f>
        <v/>
      </c>
      <c r="D341" s="1040" t="s">
        <v>865</v>
      </c>
      <c r="E341" s="1040" t="s">
        <v>865</v>
      </c>
      <c r="F341" s="1040"/>
      <c r="G341" s="1040"/>
      <c r="H341" s="1040" t="str">
        <f>IF('Материалы для Ф.5'!F327=1,CONCATENATE('Материалы для Ф.5'!D327," ",'Материалы для Ф.5'!C327),"")</f>
        <v/>
      </c>
      <c r="I341" s="1040">
        <f>1</f>
        <v>1</v>
      </c>
      <c r="J341" s="408"/>
      <c r="K341" s="19">
        <f t="shared" si="6"/>
        <v>0</v>
      </c>
      <c r="V341" s="49" t="str">
        <f>IF('Материалы для Ф.5'!F329=1,CONCATENATE('Материалы для Ф.5'!B329),"")</f>
        <v/>
      </c>
    </row>
    <row r="342" spans="1:22" ht="22.8" hidden="1" customHeight="1" x14ac:dyDescent="0.3">
      <c r="A342" s="631">
        <f>SUBTOTAL(9,$K$15:K342)</f>
        <v>36</v>
      </c>
      <c r="B342" s="276" t="str">
        <f>IF('Материалы для Ф.5'!F330=1,CONCATENATE('Материалы для Ф.5'!A330),"")</f>
        <v/>
      </c>
      <c r="C342" s="1040" t="str">
        <f>IF('Материалы для Ф.5'!F330=1,CONCATENATE('Материалы для Ф.5'!B330),"")</f>
        <v/>
      </c>
      <c r="D342" s="1040" t="s">
        <v>865</v>
      </c>
      <c r="E342" s="1040" t="s">
        <v>865</v>
      </c>
      <c r="F342" s="1040"/>
      <c r="G342" s="1040"/>
      <c r="H342" s="1040" t="str">
        <f>IF('Материалы для Ф.5'!F328=1,CONCATENATE('Материалы для Ф.5'!D328," ",'Материалы для Ф.5'!C328),"")</f>
        <v/>
      </c>
      <c r="I342" s="1040">
        <f>1</f>
        <v>1</v>
      </c>
      <c r="J342" s="408"/>
      <c r="K342" s="19">
        <f t="shared" si="6"/>
        <v>0</v>
      </c>
      <c r="V342" s="49" t="str">
        <f>IF('Материалы для Ф.5'!F330=1,CONCATENATE('Материалы для Ф.5'!B330),"")</f>
        <v/>
      </c>
    </row>
    <row r="343" spans="1:22" ht="22.8" hidden="1" customHeight="1" x14ac:dyDescent="0.3">
      <c r="A343" s="631">
        <f>SUBTOTAL(9,$K$15:K343)</f>
        <v>36</v>
      </c>
      <c r="B343" s="276" t="str">
        <f>IF('Материалы для Ф.5'!F331=1,CONCATENATE('Материалы для Ф.5'!A331),"")</f>
        <v/>
      </c>
      <c r="C343" s="1040" t="str">
        <f>IF('Материалы для Ф.5'!F331=1,CONCATENATE('Материалы для Ф.5'!B331),"")</f>
        <v/>
      </c>
      <c r="D343" s="1040" t="s">
        <v>865</v>
      </c>
      <c r="E343" s="1040" t="s">
        <v>865</v>
      </c>
      <c r="F343" s="1040"/>
      <c r="G343" s="1040"/>
      <c r="H343" s="1040" t="str">
        <f>IF('Материалы для Ф.5'!F329=1,CONCATENATE('Материалы для Ф.5'!D329," ",'Материалы для Ф.5'!C329),"")</f>
        <v/>
      </c>
      <c r="I343" s="1040">
        <f>1</f>
        <v>1</v>
      </c>
      <c r="J343" s="408"/>
      <c r="K343" s="19">
        <f t="shared" si="6"/>
        <v>0</v>
      </c>
      <c r="V343" s="49" t="str">
        <f>IF('Материалы для Ф.5'!F331=1,CONCATENATE('Материалы для Ф.5'!B331),"")</f>
        <v/>
      </c>
    </row>
    <row r="344" spans="1:22" ht="22.8" hidden="1" customHeight="1" x14ac:dyDescent="0.3">
      <c r="A344" s="631">
        <f>SUBTOTAL(9,$K$15:K344)</f>
        <v>36</v>
      </c>
      <c r="B344" s="276" t="str">
        <f>IF('Материалы для Ф.5'!F332=1,CONCATENATE('Материалы для Ф.5'!A332),"")</f>
        <v/>
      </c>
      <c r="C344" s="1040" t="str">
        <f>IF('Материалы для Ф.5'!F332=1,CONCATENATE('Материалы для Ф.5'!B332),"")</f>
        <v/>
      </c>
      <c r="D344" s="1040" t="s">
        <v>865</v>
      </c>
      <c r="E344" s="1040" t="s">
        <v>865</v>
      </c>
      <c r="F344" s="1040"/>
      <c r="G344" s="1040"/>
      <c r="H344" s="1040" t="str">
        <f>IF('Материалы для Ф.5'!F330=1,CONCATENATE('Материалы для Ф.5'!D330," ",'Материалы для Ф.5'!C330),"")</f>
        <v/>
      </c>
      <c r="I344" s="1040">
        <f>1</f>
        <v>1</v>
      </c>
      <c r="J344" s="408"/>
      <c r="K344" s="19">
        <f t="shared" si="6"/>
        <v>0</v>
      </c>
      <c r="V344" s="49" t="str">
        <f>IF('Материалы для Ф.5'!F332=1,CONCATENATE('Материалы для Ф.5'!B332),"")</f>
        <v/>
      </c>
    </row>
    <row r="345" spans="1:22" ht="22.8" hidden="1" customHeight="1" x14ac:dyDescent="0.3">
      <c r="A345" s="631">
        <f>SUBTOTAL(9,$K$15:K345)</f>
        <v>36</v>
      </c>
      <c r="B345" s="276" t="str">
        <f>IF('Материалы для Ф.5'!F333=1,CONCATENATE('Материалы для Ф.5'!A333),"")</f>
        <v/>
      </c>
      <c r="C345" s="1040" t="str">
        <f>IF('Материалы для Ф.5'!F333=1,CONCATENATE('Материалы для Ф.5'!B333),"")</f>
        <v/>
      </c>
      <c r="D345" s="1040" t="s">
        <v>865</v>
      </c>
      <c r="E345" s="1040" t="s">
        <v>865</v>
      </c>
      <c r="F345" s="1040"/>
      <c r="G345" s="1040"/>
      <c r="H345" s="1040" t="str">
        <f>IF('Материалы для Ф.5'!F331=1,CONCATENATE('Материалы для Ф.5'!D331," ",'Материалы для Ф.5'!C331),"")</f>
        <v/>
      </c>
      <c r="I345" s="1040">
        <f>1</f>
        <v>1</v>
      </c>
      <c r="J345" s="408"/>
      <c r="K345" s="19">
        <f t="shared" si="6"/>
        <v>0</v>
      </c>
      <c r="V345" s="49" t="str">
        <f>IF('Материалы для Ф.5'!F333=1,CONCATENATE('Материалы для Ф.5'!B333),"")</f>
        <v/>
      </c>
    </row>
    <row r="346" spans="1:22" ht="22.8" hidden="1" customHeight="1" x14ac:dyDescent="0.3">
      <c r="A346" s="631">
        <f>SUBTOTAL(9,$K$15:K346)</f>
        <v>36</v>
      </c>
      <c r="B346" s="276" t="str">
        <f>IF('Материалы для Ф.5'!F334=1,CONCATENATE('Материалы для Ф.5'!A334),"")</f>
        <v/>
      </c>
      <c r="C346" s="1040" t="str">
        <f>IF('Материалы для Ф.5'!F334=1,CONCATENATE('Материалы для Ф.5'!B334),"")</f>
        <v/>
      </c>
      <c r="D346" s="1040" t="s">
        <v>865</v>
      </c>
      <c r="E346" s="1040" t="s">
        <v>865</v>
      </c>
      <c r="F346" s="1040"/>
      <c r="G346" s="1040"/>
      <c r="H346" s="1040" t="str">
        <f>IF('Материалы для Ф.5'!F332=1,CONCATENATE('Материалы для Ф.5'!D332," ",'Материалы для Ф.5'!C332),"")</f>
        <v/>
      </c>
      <c r="I346" s="1040">
        <f>1</f>
        <v>1</v>
      </c>
      <c r="J346" s="408"/>
      <c r="K346" s="19">
        <f t="shared" si="6"/>
        <v>0</v>
      </c>
      <c r="V346" s="49" t="str">
        <f>IF('Материалы для Ф.5'!F334=1,CONCATENATE('Материалы для Ф.5'!B334),"")</f>
        <v/>
      </c>
    </row>
    <row r="347" spans="1:22" ht="22.8" hidden="1" customHeight="1" x14ac:dyDescent="0.3">
      <c r="A347" s="631">
        <f>SUBTOTAL(9,$K$15:K347)</f>
        <v>36</v>
      </c>
      <c r="B347" s="276" t="str">
        <f>IF('Материалы для Ф.5'!F335=1,CONCATENATE('Материалы для Ф.5'!A335),"")</f>
        <v/>
      </c>
      <c r="C347" s="1040" t="str">
        <f>IF('Материалы для Ф.5'!F335=1,CONCATENATE('Материалы для Ф.5'!B335),"")</f>
        <v/>
      </c>
      <c r="D347" s="1040" t="s">
        <v>865</v>
      </c>
      <c r="E347" s="1040" t="s">
        <v>865</v>
      </c>
      <c r="F347" s="1040"/>
      <c r="G347" s="1040"/>
      <c r="H347" s="1040" t="str">
        <f>IF('Материалы для Ф.5'!F333=1,CONCATENATE('Материалы для Ф.5'!D333," ",'Материалы для Ф.5'!C333),"")</f>
        <v/>
      </c>
      <c r="I347" s="1040">
        <f>1</f>
        <v>1</v>
      </c>
      <c r="J347" s="408"/>
      <c r="K347" s="19">
        <f t="shared" si="6"/>
        <v>0</v>
      </c>
      <c r="V347" s="49" t="str">
        <f>IF('Материалы для Ф.5'!F335=1,CONCATENATE('Материалы для Ф.5'!B335),"")</f>
        <v/>
      </c>
    </row>
    <row r="348" spans="1:22" ht="22.8" hidden="1" customHeight="1" x14ac:dyDescent="0.3">
      <c r="A348" s="631">
        <f>SUBTOTAL(9,$K$15:K348)</f>
        <v>36</v>
      </c>
      <c r="B348" s="276" t="str">
        <f>IF('Материалы для Ф.5'!F336=1,CONCATENATE('Материалы для Ф.5'!A336),"")</f>
        <v/>
      </c>
      <c r="C348" s="1040" t="str">
        <f>IF('Материалы для Ф.5'!F336=1,CONCATENATE('Материалы для Ф.5'!B336),"")</f>
        <v/>
      </c>
      <c r="D348" s="1040" t="s">
        <v>865</v>
      </c>
      <c r="E348" s="1040" t="s">
        <v>865</v>
      </c>
      <c r="F348" s="1040"/>
      <c r="G348" s="1040"/>
      <c r="H348" s="1040" t="str">
        <f>IF('Материалы для Ф.5'!F334=1,CONCATENATE('Материалы для Ф.5'!D334," ",'Материалы для Ф.5'!C334),"")</f>
        <v/>
      </c>
      <c r="I348" s="1040">
        <f>1</f>
        <v>1</v>
      </c>
      <c r="J348" s="408"/>
      <c r="K348" s="19">
        <f t="shared" si="6"/>
        <v>0</v>
      </c>
      <c r="V348" s="49" t="str">
        <f>IF('Материалы для Ф.5'!F336=1,CONCATENATE('Материалы для Ф.5'!B336),"")</f>
        <v/>
      </c>
    </row>
    <row r="349" spans="1:22" ht="22.8" hidden="1" customHeight="1" x14ac:dyDescent="0.3">
      <c r="A349" s="631">
        <f>SUBTOTAL(9,$K$15:K349)</f>
        <v>36</v>
      </c>
      <c r="B349" s="276" t="str">
        <f>IF('Материалы для Ф.5'!F337=1,CONCATENATE('Материалы для Ф.5'!A337),"")</f>
        <v/>
      </c>
      <c r="C349" s="1040" t="str">
        <f>IF('Материалы для Ф.5'!F337=1,CONCATENATE('Материалы для Ф.5'!B337),"")</f>
        <v/>
      </c>
      <c r="D349" s="1040" t="s">
        <v>865</v>
      </c>
      <c r="E349" s="1040" t="s">
        <v>865</v>
      </c>
      <c r="F349" s="1040"/>
      <c r="G349" s="1040"/>
      <c r="H349" s="1040" t="str">
        <f>IF('Материалы для Ф.5'!F335=1,CONCATENATE('Материалы для Ф.5'!D335," ",'Материалы для Ф.5'!C335),"")</f>
        <v/>
      </c>
      <c r="I349" s="1040">
        <f>1</f>
        <v>1</v>
      </c>
      <c r="J349" s="408"/>
      <c r="K349" s="19">
        <f t="shared" si="6"/>
        <v>0</v>
      </c>
      <c r="V349" s="49" t="str">
        <f>IF('Материалы для Ф.5'!F337=1,CONCATENATE('Материалы для Ф.5'!B337),"")</f>
        <v/>
      </c>
    </row>
    <row r="350" spans="1:22" ht="22.8" hidden="1" customHeight="1" x14ac:dyDescent="0.3">
      <c r="A350" s="631">
        <f>SUBTOTAL(9,$K$15:K350)</f>
        <v>36</v>
      </c>
      <c r="B350" s="276" t="str">
        <f>IF('Материалы для Ф.5'!F338=1,CONCATENATE('Материалы для Ф.5'!A338),"")</f>
        <v/>
      </c>
      <c r="C350" s="1040" t="str">
        <f>IF('Материалы для Ф.5'!F338=1,CONCATENATE('Материалы для Ф.5'!B338),"")</f>
        <v/>
      </c>
      <c r="D350" s="1040" t="s">
        <v>865</v>
      </c>
      <c r="E350" s="1040" t="s">
        <v>865</v>
      </c>
      <c r="F350" s="1040"/>
      <c r="G350" s="1040"/>
      <c r="H350" s="1040" t="str">
        <f>IF('Материалы для Ф.5'!F336=1,CONCATENATE('Материалы для Ф.5'!D336," ",'Материалы для Ф.5'!C336),"")</f>
        <v/>
      </c>
      <c r="I350" s="1040">
        <f>1</f>
        <v>1</v>
      </c>
      <c r="J350" s="408"/>
      <c r="K350" s="19">
        <f t="shared" si="6"/>
        <v>0</v>
      </c>
      <c r="V350" s="49" t="str">
        <f>IF('Материалы для Ф.5'!F338=1,CONCATENATE('Материалы для Ф.5'!B338),"")</f>
        <v/>
      </c>
    </row>
    <row r="351" spans="1:22" ht="22.8" hidden="1" customHeight="1" x14ac:dyDescent="0.3">
      <c r="A351" s="631">
        <f>SUBTOTAL(9,$K$15:K351)</f>
        <v>36</v>
      </c>
      <c r="B351" s="276" t="str">
        <f>IF('Материалы для Ф.5'!F339=1,CONCATENATE('Материалы для Ф.5'!A339),"")</f>
        <v/>
      </c>
      <c r="C351" s="1040" t="str">
        <f>IF('Материалы для Ф.5'!F339=1,CONCATENATE('Материалы для Ф.5'!B339),"")</f>
        <v/>
      </c>
      <c r="D351" s="1040" t="s">
        <v>865</v>
      </c>
      <c r="E351" s="1040" t="s">
        <v>865</v>
      </c>
      <c r="F351" s="1040"/>
      <c r="G351" s="1040"/>
      <c r="H351" s="1040" t="str">
        <f>IF('Материалы для Ф.5'!F337=1,CONCATENATE('Материалы для Ф.5'!D337," ",'Материалы для Ф.5'!C337),"")</f>
        <v/>
      </c>
      <c r="I351" s="1040">
        <f>1</f>
        <v>1</v>
      </c>
      <c r="J351" s="408"/>
      <c r="K351" s="19">
        <f t="shared" si="6"/>
        <v>0</v>
      </c>
      <c r="V351" s="49" t="str">
        <f>IF('Материалы для Ф.5'!F339=1,CONCATENATE('Материалы для Ф.5'!B339),"")</f>
        <v/>
      </c>
    </row>
    <row r="352" spans="1:22" ht="22.8" hidden="1" customHeight="1" x14ac:dyDescent="0.3">
      <c r="A352" s="631">
        <f>SUBTOTAL(9,$K$15:K352)</f>
        <v>36</v>
      </c>
      <c r="B352" s="276" t="str">
        <f>IF('Материалы для Ф.5'!F340=1,CONCATENATE('Материалы для Ф.5'!A340),"")</f>
        <v/>
      </c>
      <c r="C352" s="1040" t="str">
        <f>IF('Материалы для Ф.5'!F340=1,CONCATENATE('Материалы для Ф.5'!B340),"")</f>
        <v/>
      </c>
      <c r="D352" s="1040" t="s">
        <v>865</v>
      </c>
      <c r="E352" s="1040" t="s">
        <v>865</v>
      </c>
      <c r="F352" s="1040"/>
      <c r="G352" s="1040"/>
      <c r="H352" s="1040" t="str">
        <f>IF('Материалы для Ф.5'!F338=1,CONCATENATE('Материалы для Ф.5'!D338," ",'Материалы для Ф.5'!C338),"")</f>
        <v/>
      </c>
      <c r="I352" s="1040">
        <f>1</f>
        <v>1</v>
      </c>
      <c r="J352" s="408"/>
      <c r="K352" s="19">
        <f t="shared" si="6"/>
        <v>0</v>
      </c>
      <c r="V352" s="49" t="str">
        <f>IF('Материалы для Ф.5'!F340=1,CONCATENATE('Материалы для Ф.5'!B340),"")</f>
        <v/>
      </c>
    </row>
    <row r="353" spans="1:22" ht="22.8" hidden="1" customHeight="1" x14ac:dyDescent="0.3">
      <c r="A353" s="631">
        <f>SUBTOTAL(9,$K$15:K353)</f>
        <v>36</v>
      </c>
      <c r="B353" s="276" t="str">
        <f>IF('Материалы для Ф.5'!F341=1,CONCATENATE('Материалы для Ф.5'!A341),"")</f>
        <v/>
      </c>
      <c r="C353" s="1040" t="str">
        <f>IF('Материалы для Ф.5'!F341=1,CONCATENATE('Материалы для Ф.5'!B341),"")</f>
        <v/>
      </c>
      <c r="D353" s="1040" t="s">
        <v>865</v>
      </c>
      <c r="E353" s="1040" t="s">
        <v>865</v>
      </c>
      <c r="F353" s="1040"/>
      <c r="G353" s="1040"/>
      <c r="H353" s="1040" t="str">
        <f>IF('Материалы для Ф.5'!F339=1,CONCATENATE('Материалы для Ф.5'!D339," ",'Материалы для Ф.5'!C339),"")</f>
        <v/>
      </c>
      <c r="I353" s="1040">
        <f>1</f>
        <v>1</v>
      </c>
      <c r="J353" s="408"/>
      <c r="K353" s="19">
        <f t="shared" si="6"/>
        <v>0</v>
      </c>
      <c r="V353" s="49" t="str">
        <f>IF('Материалы для Ф.5'!F341=1,CONCATENATE('Материалы для Ф.5'!B341),"")</f>
        <v/>
      </c>
    </row>
    <row r="354" spans="1:22" ht="22.8" hidden="1" customHeight="1" x14ac:dyDescent="0.3">
      <c r="A354" s="631">
        <f>SUBTOTAL(9,$K$15:K354)</f>
        <v>36</v>
      </c>
      <c r="B354" s="276" t="str">
        <f>IF('Материалы для Ф.5'!F342=1,CONCATENATE('Материалы для Ф.5'!A342),"")</f>
        <v/>
      </c>
      <c r="C354" s="1040" t="str">
        <f>IF('Материалы для Ф.5'!F342=1,CONCATENATE('Материалы для Ф.5'!B342),"")</f>
        <v/>
      </c>
      <c r="D354" s="1040" t="s">
        <v>865</v>
      </c>
      <c r="E354" s="1040" t="s">
        <v>865</v>
      </c>
      <c r="F354" s="1040"/>
      <c r="G354" s="1040"/>
      <c r="H354" s="1040" t="str">
        <f>IF('Материалы для Ф.5'!F340=1,CONCATENATE('Материалы для Ф.5'!D340," ",'Материалы для Ф.5'!C340),"")</f>
        <v/>
      </c>
      <c r="I354" s="1040">
        <f>1</f>
        <v>1</v>
      </c>
      <c r="J354" s="408"/>
      <c r="K354" s="19">
        <f t="shared" si="6"/>
        <v>0</v>
      </c>
      <c r="V354" s="49" t="str">
        <f>IF('Материалы для Ф.5'!F342=1,CONCATENATE('Материалы для Ф.5'!B342),"")</f>
        <v/>
      </c>
    </row>
    <row r="355" spans="1:22" ht="22.8" hidden="1" customHeight="1" x14ac:dyDescent="0.3">
      <c r="A355" s="631">
        <f>SUBTOTAL(9,$K$15:K355)</f>
        <v>36</v>
      </c>
      <c r="B355" s="276" t="str">
        <f>IF('Материалы для Ф.5'!F343=1,CONCATENATE('Материалы для Ф.5'!A343),"")</f>
        <v/>
      </c>
      <c r="C355" s="1040" t="str">
        <f>IF('Материалы для Ф.5'!F343=1,CONCATENATE('Материалы для Ф.5'!B343),"")</f>
        <v/>
      </c>
      <c r="D355" s="1040" t="s">
        <v>865</v>
      </c>
      <c r="E355" s="1040" t="s">
        <v>865</v>
      </c>
      <c r="F355" s="1040"/>
      <c r="G355" s="1040"/>
      <c r="H355" s="1040" t="str">
        <f>IF('Материалы для Ф.5'!F341=1,CONCATENATE('Материалы для Ф.5'!D341," ",'Материалы для Ф.5'!C341),"")</f>
        <v/>
      </c>
      <c r="I355" s="1040">
        <f>1</f>
        <v>1</v>
      </c>
      <c r="J355" s="408"/>
      <c r="K355" s="19">
        <f t="shared" si="6"/>
        <v>0</v>
      </c>
      <c r="V355" s="49" t="str">
        <f>IF('Материалы для Ф.5'!F343=1,CONCATENATE('Материалы для Ф.5'!B343),"")</f>
        <v/>
      </c>
    </row>
    <row r="356" spans="1:22" ht="22.8" hidden="1" customHeight="1" x14ac:dyDescent="0.3">
      <c r="A356" s="631">
        <f>SUBTOTAL(9,$K$15:K356)</f>
        <v>36</v>
      </c>
      <c r="B356" s="276" t="str">
        <f>IF('Материалы для Ф.5'!F344=1,CONCATENATE('Материалы для Ф.5'!A344),"")</f>
        <v/>
      </c>
      <c r="C356" s="1040" t="str">
        <f>IF('Материалы для Ф.5'!F344=1,CONCATENATE('Материалы для Ф.5'!B344),"")</f>
        <v/>
      </c>
      <c r="D356" s="1040" t="s">
        <v>865</v>
      </c>
      <c r="E356" s="1040" t="s">
        <v>865</v>
      </c>
      <c r="F356" s="1040"/>
      <c r="G356" s="1040"/>
      <c r="H356" s="1040" t="str">
        <f>IF('Материалы для Ф.5'!F342=1,CONCATENATE('Материалы для Ф.5'!D342," ",'Материалы для Ф.5'!C342),"")</f>
        <v/>
      </c>
      <c r="I356" s="1040">
        <f>1</f>
        <v>1</v>
      </c>
      <c r="J356" s="408"/>
      <c r="K356" s="19">
        <f t="shared" si="6"/>
        <v>0</v>
      </c>
      <c r="V356" s="49" t="str">
        <f>IF('Материалы для Ф.5'!F344=1,CONCATENATE('Материалы для Ф.5'!B344),"")</f>
        <v/>
      </c>
    </row>
    <row r="357" spans="1:22" ht="22.8" hidden="1" customHeight="1" x14ac:dyDescent="0.3">
      <c r="A357" s="631">
        <f>SUBTOTAL(9,$K$15:K357)</f>
        <v>36</v>
      </c>
      <c r="B357" s="276" t="str">
        <f>IF('Материалы для Ф.5'!F345=1,CONCATENATE('Материалы для Ф.5'!A345),"")</f>
        <v/>
      </c>
      <c r="C357" s="1040" t="str">
        <f>IF('Материалы для Ф.5'!F345=1,CONCATENATE('Материалы для Ф.5'!B345),"")</f>
        <v/>
      </c>
      <c r="D357" s="1040" t="s">
        <v>865</v>
      </c>
      <c r="E357" s="1040" t="s">
        <v>865</v>
      </c>
      <c r="F357" s="1040"/>
      <c r="G357" s="1040"/>
      <c r="H357" s="1040" t="str">
        <f>IF('Материалы для Ф.5'!F343=1,CONCATENATE('Материалы для Ф.5'!D343," ",'Материалы для Ф.5'!C343),"")</f>
        <v/>
      </c>
      <c r="I357" s="1040">
        <f>1</f>
        <v>1</v>
      </c>
      <c r="J357" s="408"/>
      <c r="K357" s="19">
        <f t="shared" si="6"/>
        <v>0</v>
      </c>
      <c r="V357" s="49" t="str">
        <f>IF('Материалы для Ф.5'!F345=1,CONCATENATE('Материалы для Ф.5'!B345),"")</f>
        <v/>
      </c>
    </row>
    <row r="358" spans="1:22" ht="22.8" hidden="1" customHeight="1" x14ac:dyDescent="0.3">
      <c r="A358" s="631">
        <f>SUBTOTAL(9,$K$15:K358)</f>
        <v>36</v>
      </c>
      <c r="B358" s="276" t="str">
        <f>IF('Материалы для Ф.5'!F346=1,CONCATENATE('Материалы для Ф.5'!A346),"")</f>
        <v/>
      </c>
      <c r="C358" s="1040" t="str">
        <f>IF('Материалы для Ф.5'!F346=1,CONCATENATE('Материалы для Ф.5'!B346),"")</f>
        <v/>
      </c>
      <c r="D358" s="1040" t="s">
        <v>865</v>
      </c>
      <c r="E358" s="1040" t="s">
        <v>865</v>
      </c>
      <c r="F358" s="1040"/>
      <c r="G358" s="1040"/>
      <c r="H358" s="1040" t="str">
        <f>IF('Материалы для Ф.5'!F344=1,CONCATENATE('Материалы для Ф.5'!D344," ",'Материалы для Ф.5'!C344),"")</f>
        <v/>
      </c>
      <c r="I358" s="1040">
        <f>1</f>
        <v>1</v>
      </c>
      <c r="J358" s="408"/>
      <c r="K358" s="19">
        <f t="shared" si="6"/>
        <v>0</v>
      </c>
      <c r="V358" s="49" t="str">
        <f>IF('Материалы для Ф.5'!F346=1,CONCATENATE('Материалы для Ф.5'!B346),"")</f>
        <v/>
      </c>
    </row>
    <row r="359" spans="1:22" ht="22.8" hidden="1" customHeight="1" x14ac:dyDescent="0.3">
      <c r="A359" s="631">
        <f>SUBTOTAL(9,$K$15:K359)</f>
        <v>36</v>
      </c>
      <c r="B359" s="276" t="str">
        <f>IF('Материалы для Ф.5'!F347=1,CONCATENATE('Материалы для Ф.5'!A347),"")</f>
        <v/>
      </c>
      <c r="C359" s="1040" t="str">
        <f>IF('Материалы для Ф.5'!F347=1,CONCATENATE('Материалы для Ф.5'!B347),"")</f>
        <v/>
      </c>
      <c r="D359" s="1040" t="s">
        <v>865</v>
      </c>
      <c r="E359" s="1040" t="s">
        <v>865</v>
      </c>
      <c r="F359" s="1040"/>
      <c r="G359" s="1040"/>
      <c r="H359" s="1040" t="str">
        <f>IF('Материалы для Ф.5'!F345=1,CONCATENATE('Материалы для Ф.5'!D345," ",'Материалы для Ф.5'!C345),"")</f>
        <v/>
      </c>
      <c r="I359" s="1040">
        <f>1</f>
        <v>1</v>
      </c>
      <c r="J359" s="408"/>
      <c r="K359" s="19">
        <f t="shared" si="6"/>
        <v>0</v>
      </c>
      <c r="V359" s="49" t="str">
        <f>IF('Материалы для Ф.5'!F347=1,CONCATENATE('Материалы для Ф.5'!B347),"")</f>
        <v/>
      </c>
    </row>
    <row r="360" spans="1:22" ht="22.8" hidden="1" customHeight="1" x14ac:dyDescent="0.3">
      <c r="A360" s="631">
        <f>SUBTOTAL(9,$K$15:K360)</f>
        <v>36</v>
      </c>
      <c r="B360" s="276" t="str">
        <f>IF('Материалы для Ф.5'!F348=1,CONCATENATE('Материалы для Ф.5'!A348),"")</f>
        <v/>
      </c>
      <c r="C360" s="1040" t="str">
        <f>IF('Материалы для Ф.5'!F348=1,CONCATENATE('Материалы для Ф.5'!B348),"")</f>
        <v/>
      </c>
      <c r="D360" s="1040" t="s">
        <v>865</v>
      </c>
      <c r="E360" s="1040" t="s">
        <v>865</v>
      </c>
      <c r="F360" s="1040"/>
      <c r="G360" s="1040"/>
      <c r="H360" s="1040" t="str">
        <f>IF('Материалы для Ф.5'!F346=1,CONCATENATE('Материалы для Ф.5'!D346," ",'Материалы для Ф.5'!C346),"")</f>
        <v/>
      </c>
      <c r="I360" s="1040">
        <f>1</f>
        <v>1</v>
      </c>
      <c r="J360" s="408"/>
      <c r="K360" s="19">
        <f t="shared" si="6"/>
        <v>0</v>
      </c>
      <c r="V360" s="49" t="str">
        <f>IF('Материалы для Ф.5'!F348=1,CONCATENATE('Материалы для Ф.5'!B348),"")</f>
        <v/>
      </c>
    </row>
    <row r="361" spans="1:22" ht="22.8" hidden="1" customHeight="1" x14ac:dyDescent="0.3">
      <c r="A361" s="631">
        <f>SUBTOTAL(9,$K$15:K361)</f>
        <v>36</v>
      </c>
      <c r="B361" s="276" t="str">
        <f>IF('Материалы для Ф.5'!F349=1,CONCATENATE('Материалы для Ф.5'!A349),"")</f>
        <v/>
      </c>
      <c r="C361" s="1040" t="str">
        <f>IF('Материалы для Ф.5'!F349=1,CONCATENATE('Материалы для Ф.5'!B349),"")</f>
        <v/>
      </c>
      <c r="D361" s="1040" t="s">
        <v>865</v>
      </c>
      <c r="E361" s="1040" t="s">
        <v>865</v>
      </c>
      <c r="F361" s="1040"/>
      <c r="G361" s="1040"/>
      <c r="H361" s="1040" t="str">
        <f>IF('Материалы для Ф.5'!F347=1,CONCATENATE('Материалы для Ф.5'!D347," ",'Материалы для Ф.5'!C347),"")</f>
        <v/>
      </c>
      <c r="I361" s="1040">
        <f>1</f>
        <v>1</v>
      </c>
      <c r="J361" s="408"/>
      <c r="K361" s="19">
        <f t="shared" si="6"/>
        <v>0</v>
      </c>
      <c r="V361" s="49" t="str">
        <f>IF('Материалы для Ф.5'!F349=1,CONCATENATE('Материалы для Ф.5'!B349),"")</f>
        <v/>
      </c>
    </row>
    <row r="362" spans="1:22" ht="22.8" hidden="1" customHeight="1" x14ac:dyDescent="0.3">
      <c r="A362" s="631">
        <f>SUBTOTAL(9,$K$15:K362)</f>
        <v>36</v>
      </c>
      <c r="B362" s="276" t="str">
        <f>IF('Материалы для Ф.5'!F350=1,CONCATENATE('Материалы для Ф.5'!A350),"")</f>
        <v/>
      </c>
      <c r="C362" s="1040" t="str">
        <f>IF('Материалы для Ф.5'!F350=1,CONCATENATE('Материалы для Ф.5'!B350),"")</f>
        <v/>
      </c>
      <c r="D362" s="1040" t="s">
        <v>865</v>
      </c>
      <c r="E362" s="1040" t="s">
        <v>865</v>
      </c>
      <c r="F362" s="1040"/>
      <c r="G362" s="1040"/>
      <c r="H362" s="1040" t="str">
        <f>IF('Материалы для Ф.5'!F348=1,CONCATENATE('Материалы для Ф.5'!D348," ",'Материалы для Ф.5'!C348),"")</f>
        <v/>
      </c>
      <c r="I362" s="1040">
        <f>1</f>
        <v>1</v>
      </c>
      <c r="J362" s="408"/>
      <c r="K362" s="19">
        <f t="shared" si="6"/>
        <v>0</v>
      </c>
      <c r="V362" s="49" t="str">
        <f>IF('Материалы для Ф.5'!F350=1,CONCATENATE('Материалы для Ф.5'!B350),"")</f>
        <v/>
      </c>
    </row>
    <row r="363" spans="1:22" ht="22.8" hidden="1" customHeight="1" x14ac:dyDescent="0.3">
      <c r="A363" s="631">
        <f>SUBTOTAL(9,$K$15:K363)</f>
        <v>36</v>
      </c>
      <c r="B363" s="276" t="str">
        <f>IF('Материалы для Ф.5'!F351=1,CONCATENATE('Материалы для Ф.5'!A351),"")</f>
        <v/>
      </c>
      <c r="C363" s="1040" t="str">
        <f>IF('Материалы для Ф.5'!F351=1,CONCATENATE('Материалы для Ф.5'!B351),"")</f>
        <v/>
      </c>
      <c r="D363" s="1040" t="s">
        <v>865</v>
      </c>
      <c r="E363" s="1040" t="s">
        <v>865</v>
      </c>
      <c r="F363" s="1040"/>
      <c r="G363" s="1040"/>
      <c r="H363" s="1040" t="str">
        <f>IF('Материалы для Ф.5'!F349=1,CONCATENATE('Материалы для Ф.5'!D349," ",'Материалы для Ф.5'!C349),"")</f>
        <v/>
      </c>
      <c r="I363" s="1040">
        <f>1</f>
        <v>1</v>
      </c>
      <c r="J363" s="408"/>
      <c r="K363" s="19">
        <f t="shared" si="6"/>
        <v>0</v>
      </c>
      <c r="V363" s="49" t="str">
        <f>IF('Материалы для Ф.5'!F351=1,CONCATENATE('Материалы для Ф.5'!B351),"")</f>
        <v/>
      </c>
    </row>
    <row r="364" spans="1:22" ht="22.8" hidden="1" customHeight="1" x14ac:dyDescent="0.3">
      <c r="A364" s="631">
        <f>SUBTOTAL(9,$K$15:K364)</f>
        <v>36</v>
      </c>
      <c r="B364" s="276" t="str">
        <f>IF('Материалы для Ф.5'!F352=1,CONCATENATE('Материалы для Ф.5'!A352),"")</f>
        <v/>
      </c>
      <c r="C364" s="1040" t="str">
        <f>IF('Материалы для Ф.5'!F352=1,CONCATENATE('Материалы для Ф.5'!B352),"")</f>
        <v/>
      </c>
      <c r="D364" s="1040" t="s">
        <v>865</v>
      </c>
      <c r="E364" s="1040" t="s">
        <v>865</v>
      </c>
      <c r="F364" s="1040"/>
      <c r="G364" s="1040"/>
      <c r="H364" s="1040" t="str">
        <f>IF('Материалы для Ф.5'!F350=1,CONCATENATE('Материалы для Ф.5'!D350," ",'Материалы для Ф.5'!C350),"")</f>
        <v/>
      </c>
      <c r="I364" s="1040">
        <f>1</f>
        <v>1</v>
      </c>
      <c r="J364" s="408"/>
      <c r="K364" s="19">
        <f t="shared" si="6"/>
        <v>0</v>
      </c>
      <c r="V364" s="49" t="str">
        <f>IF('Материалы для Ф.5'!F352=1,CONCATENATE('Материалы для Ф.5'!B352),"")</f>
        <v/>
      </c>
    </row>
    <row r="365" spans="1:22" ht="22.8" hidden="1" customHeight="1" x14ac:dyDescent="0.3">
      <c r="A365" s="631">
        <f>SUBTOTAL(9,$K$15:K365)</f>
        <v>36</v>
      </c>
      <c r="B365" s="276" t="str">
        <f>IF('Материалы для Ф.5'!F353=1,CONCATENATE('Материалы для Ф.5'!A353),"")</f>
        <v/>
      </c>
      <c r="C365" s="1040" t="str">
        <f>IF('Материалы для Ф.5'!F353=1,CONCATENATE('Материалы для Ф.5'!B353),"")</f>
        <v/>
      </c>
      <c r="D365" s="1040" t="s">
        <v>865</v>
      </c>
      <c r="E365" s="1040" t="s">
        <v>865</v>
      </c>
      <c r="F365" s="1040"/>
      <c r="G365" s="1040"/>
      <c r="H365" s="1040" t="str">
        <f>IF('Материалы для Ф.5'!F351=1,CONCATENATE('Материалы для Ф.5'!D351," ",'Материалы для Ф.5'!C351),"")</f>
        <v/>
      </c>
      <c r="I365" s="1040">
        <f>1</f>
        <v>1</v>
      </c>
      <c r="J365" s="408"/>
      <c r="K365" s="19">
        <f t="shared" si="6"/>
        <v>0</v>
      </c>
      <c r="V365" s="49" t="str">
        <f>IF('Материалы для Ф.5'!F353=1,CONCATENATE('Материалы для Ф.5'!B353),"")</f>
        <v/>
      </c>
    </row>
    <row r="366" spans="1:22" ht="22.8" hidden="1" customHeight="1" x14ac:dyDescent="0.3">
      <c r="A366" s="631">
        <f>SUBTOTAL(9,$K$15:K366)</f>
        <v>36</v>
      </c>
      <c r="B366" s="276" t="str">
        <f>IF('Материалы для Ф.5'!F354=1,CONCATENATE('Материалы для Ф.5'!A354),"")</f>
        <v/>
      </c>
      <c r="C366" s="1040" t="str">
        <f>IF('Материалы для Ф.5'!F354=1,CONCATENATE('Материалы для Ф.5'!B354),"")</f>
        <v/>
      </c>
      <c r="D366" s="1040" t="s">
        <v>865</v>
      </c>
      <c r="E366" s="1040" t="s">
        <v>865</v>
      </c>
      <c r="F366" s="1040"/>
      <c r="G366" s="1040"/>
      <c r="H366" s="1040" t="str">
        <f>IF('Материалы для Ф.5'!F352=1,CONCATENATE('Материалы для Ф.5'!D352," ",'Материалы для Ф.5'!C352),"")</f>
        <v/>
      </c>
      <c r="I366" s="1040">
        <f>1</f>
        <v>1</v>
      </c>
      <c r="J366" s="408"/>
      <c r="K366" s="19">
        <f t="shared" si="6"/>
        <v>0</v>
      </c>
      <c r="V366" s="49" t="str">
        <f>IF('Материалы для Ф.5'!F354=1,CONCATENATE('Материалы для Ф.5'!B354),"")</f>
        <v/>
      </c>
    </row>
    <row r="367" spans="1:22" ht="22.8" hidden="1" customHeight="1" x14ac:dyDescent="0.3">
      <c r="A367" s="631">
        <f>SUBTOTAL(9,$K$15:K367)</f>
        <v>36</v>
      </c>
      <c r="B367" s="276" t="str">
        <f>IF('Материалы для Ф.5'!F355=1,CONCATENATE('Материалы для Ф.5'!A355),"")</f>
        <v/>
      </c>
      <c r="C367" s="1040" t="str">
        <f>IF('Материалы для Ф.5'!F355=1,CONCATENATE('Материалы для Ф.5'!B355),"")</f>
        <v/>
      </c>
      <c r="D367" s="1040" t="s">
        <v>865</v>
      </c>
      <c r="E367" s="1040" t="s">
        <v>865</v>
      </c>
      <c r="F367" s="1040"/>
      <c r="G367" s="1040"/>
      <c r="H367" s="1040" t="str">
        <f>IF('Материалы для Ф.5'!F353=1,CONCATENATE('Материалы для Ф.5'!D353," ",'Материалы для Ф.5'!C353),"")</f>
        <v/>
      </c>
      <c r="I367" s="1040">
        <f>1</f>
        <v>1</v>
      </c>
      <c r="J367" s="408"/>
      <c r="K367" s="19">
        <f t="shared" si="6"/>
        <v>0</v>
      </c>
      <c r="V367" s="49" t="str">
        <f>IF('Материалы для Ф.5'!F355=1,CONCATENATE('Материалы для Ф.5'!B355),"")</f>
        <v/>
      </c>
    </row>
    <row r="368" spans="1:22" ht="22.8" hidden="1" customHeight="1" x14ac:dyDescent="0.3">
      <c r="A368" s="631">
        <f>SUBTOTAL(9,$K$15:K368)</f>
        <v>36</v>
      </c>
      <c r="B368" s="276" t="str">
        <f>IF('Материалы для Ф.5'!F356=1,CONCATENATE('Материалы для Ф.5'!A356),"")</f>
        <v/>
      </c>
      <c r="C368" s="1040" t="str">
        <f>IF('Материалы для Ф.5'!F356=1,CONCATENATE('Материалы для Ф.5'!B356),"")</f>
        <v/>
      </c>
      <c r="D368" s="1040" t="s">
        <v>865</v>
      </c>
      <c r="E368" s="1040" t="s">
        <v>865</v>
      </c>
      <c r="F368" s="1040"/>
      <c r="G368" s="1040"/>
      <c r="H368" s="1040" t="str">
        <f>IF('Материалы для Ф.5'!F354=1,CONCATENATE('Материалы для Ф.5'!D354," ",'Материалы для Ф.5'!C354),"")</f>
        <v/>
      </c>
      <c r="I368" s="1040">
        <f>1</f>
        <v>1</v>
      </c>
      <c r="J368" s="408"/>
      <c r="K368" s="19">
        <f t="shared" ref="K368:K431" si="7">IF(B368="",0,1)</f>
        <v>0</v>
      </c>
      <c r="V368" s="49" t="str">
        <f>IF('Материалы для Ф.5'!F356=1,CONCATENATE('Материалы для Ф.5'!B356),"")</f>
        <v/>
      </c>
    </row>
    <row r="369" spans="1:22" ht="22.8" hidden="1" customHeight="1" x14ac:dyDescent="0.3">
      <c r="A369" s="631">
        <f>SUBTOTAL(9,$K$15:K369)</f>
        <v>36</v>
      </c>
      <c r="B369" s="276" t="str">
        <f>IF('Материалы для Ф.5'!F357=1,CONCATENATE('Материалы для Ф.5'!A357),"")</f>
        <v/>
      </c>
      <c r="C369" s="1040" t="str">
        <f>IF('Материалы для Ф.5'!F357=1,CONCATENATE('Материалы для Ф.5'!B357),"")</f>
        <v/>
      </c>
      <c r="D369" s="1040" t="s">
        <v>865</v>
      </c>
      <c r="E369" s="1040" t="s">
        <v>865</v>
      </c>
      <c r="F369" s="1040"/>
      <c r="G369" s="1040"/>
      <c r="H369" s="1040" t="str">
        <f>IF('Материалы для Ф.5'!F355=1,CONCATENATE('Материалы для Ф.5'!D355," ",'Материалы для Ф.5'!C355),"")</f>
        <v/>
      </c>
      <c r="I369" s="1040">
        <f>1</f>
        <v>1</v>
      </c>
      <c r="J369" s="408"/>
      <c r="K369" s="19">
        <f t="shared" si="7"/>
        <v>0</v>
      </c>
      <c r="V369" s="49" t="str">
        <f>IF('Материалы для Ф.5'!F357=1,CONCATENATE('Материалы для Ф.5'!B357),"")</f>
        <v/>
      </c>
    </row>
    <row r="370" spans="1:22" ht="22.8" hidden="1" customHeight="1" x14ac:dyDescent="0.3">
      <c r="A370" s="631">
        <f>SUBTOTAL(9,$K$15:K370)</f>
        <v>36</v>
      </c>
      <c r="B370" s="276" t="str">
        <f>IF('Материалы для Ф.5'!F358=1,CONCATENATE('Материалы для Ф.5'!A358),"")</f>
        <v/>
      </c>
      <c r="C370" s="1040" t="str">
        <f>IF('Материалы для Ф.5'!F358=1,CONCATENATE('Материалы для Ф.5'!B358),"")</f>
        <v/>
      </c>
      <c r="D370" s="1040" t="s">
        <v>865</v>
      </c>
      <c r="E370" s="1040" t="s">
        <v>865</v>
      </c>
      <c r="F370" s="1040"/>
      <c r="G370" s="1040"/>
      <c r="H370" s="1040" t="str">
        <f>IF('Материалы для Ф.5'!F356=1,CONCATENATE('Материалы для Ф.5'!D356," ",'Материалы для Ф.5'!C356),"")</f>
        <v/>
      </c>
      <c r="I370" s="1040">
        <f>1</f>
        <v>1</v>
      </c>
      <c r="J370" s="408"/>
      <c r="K370" s="19">
        <f t="shared" si="7"/>
        <v>0</v>
      </c>
      <c r="V370" s="49" t="str">
        <f>IF('Материалы для Ф.5'!F358=1,CONCATENATE('Материалы для Ф.5'!B358),"")</f>
        <v/>
      </c>
    </row>
    <row r="371" spans="1:22" ht="22.8" hidden="1" customHeight="1" x14ac:dyDescent="0.3">
      <c r="A371" s="631">
        <f>SUBTOTAL(9,$K$15:K371)</f>
        <v>36</v>
      </c>
      <c r="B371" s="276" t="str">
        <f>IF('Материалы для Ф.5'!F359=1,CONCATENATE('Материалы для Ф.5'!A359),"")</f>
        <v/>
      </c>
      <c r="C371" s="1040" t="str">
        <f>IF('Материалы для Ф.5'!F359=1,CONCATENATE('Материалы для Ф.5'!B359),"")</f>
        <v/>
      </c>
      <c r="D371" s="1040" t="s">
        <v>865</v>
      </c>
      <c r="E371" s="1040" t="s">
        <v>865</v>
      </c>
      <c r="F371" s="1040"/>
      <c r="G371" s="1040"/>
      <c r="H371" s="1040" t="str">
        <f>IF('Материалы для Ф.5'!F357=1,CONCATENATE('Материалы для Ф.5'!D357," ",'Материалы для Ф.5'!C357),"")</f>
        <v/>
      </c>
      <c r="I371" s="1040">
        <f>1</f>
        <v>1</v>
      </c>
      <c r="J371" s="408"/>
      <c r="K371" s="19">
        <f t="shared" si="7"/>
        <v>0</v>
      </c>
      <c r="V371" s="49" t="str">
        <f>IF('Материалы для Ф.5'!F359=1,CONCATENATE('Материалы для Ф.5'!B359),"")</f>
        <v/>
      </c>
    </row>
    <row r="372" spans="1:22" ht="22.8" hidden="1" customHeight="1" x14ac:dyDescent="0.3">
      <c r="A372" s="631">
        <f>SUBTOTAL(9,$K$15:K372)</f>
        <v>36</v>
      </c>
      <c r="B372" s="276" t="str">
        <f>IF('Материалы для Ф.5'!F360=1,CONCATENATE('Материалы для Ф.5'!A360),"")</f>
        <v/>
      </c>
      <c r="C372" s="1040" t="str">
        <f>IF('Материалы для Ф.5'!F360=1,CONCATENATE('Материалы для Ф.5'!B360),"")</f>
        <v/>
      </c>
      <c r="D372" s="1040" t="s">
        <v>865</v>
      </c>
      <c r="E372" s="1040" t="s">
        <v>865</v>
      </c>
      <c r="F372" s="1040"/>
      <c r="G372" s="1040"/>
      <c r="H372" s="1040" t="str">
        <f>IF('Материалы для Ф.5'!F358=1,CONCATENATE('Материалы для Ф.5'!D358," ",'Материалы для Ф.5'!C358),"")</f>
        <v/>
      </c>
      <c r="I372" s="1040">
        <f>1</f>
        <v>1</v>
      </c>
      <c r="J372" s="408"/>
      <c r="K372" s="19">
        <f t="shared" si="7"/>
        <v>0</v>
      </c>
      <c r="V372" s="49" t="str">
        <f>IF('Материалы для Ф.5'!F360=1,CONCATENATE('Материалы для Ф.5'!B360),"")</f>
        <v/>
      </c>
    </row>
    <row r="373" spans="1:22" ht="22.8" hidden="1" customHeight="1" x14ac:dyDescent="0.3">
      <c r="A373" s="631">
        <f>SUBTOTAL(9,$K$15:K373)</f>
        <v>36</v>
      </c>
      <c r="B373" s="276" t="str">
        <f>IF('Материалы для Ф.5'!F361=1,CONCATENATE('Материалы для Ф.5'!A361),"")</f>
        <v/>
      </c>
      <c r="C373" s="1040" t="str">
        <f>IF('Материалы для Ф.5'!F361=1,CONCATENATE('Материалы для Ф.5'!B361),"")</f>
        <v/>
      </c>
      <c r="D373" s="1040" t="s">
        <v>865</v>
      </c>
      <c r="E373" s="1040" t="s">
        <v>865</v>
      </c>
      <c r="F373" s="1040"/>
      <c r="G373" s="1040"/>
      <c r="H373" s="1040" t="str">
        <f>IF('Материалы для Ф.5'!F359=1,CONCATENATE('Материалы для Ф.5'!D359," ",'Материалы для Ф.5'!C359),"")</f>
        <v/>
      </c>
      <c r="I373" s="1040">
        <f>1</f>
        <v>1</v>
      </c>
      <c r="J373" s="408"/>
      <c r="K373" s="19">
        <f t="shared" si="7"/>
        <v>0</v>
      </c>
      <c r="V373" s="49" t="str">
        <f>IF('Материалы для Ф.5'!F361=1,CONCATENATE('Материалы для Ф.5'!B361),"")</f>
        <v/>
      </c>
    </row>
    <row r="374" spans="1:22" ht="22.8" hidden="1" customHeight="1" x14ac:dyDescent="0.3">
      <c r="A374" s="631">
        <f>SUBTOTAL(9,$K$15:K374)</f>
        <v>36</v>
      </c>
      <c r="B374" s="276" t="str">
        <f>IF('Материалы для Ф.5'!F362=1,CONCATENATE('Материалы для Ф.5'!A362),"")</f>
        <v/>
      </c>
      <c r="C374" s="1040" t="str">
        <f>IF('Материалы для Ф.5'!F362=1,CONCATENATE('Материалы для Ф.5'!B362),"")</f>
        <v/>
      </c>
      <c r="D374" s="1040" t="s">
        <v>865</v>
      </c>
      <c r="E374" s="1040" t="s">
        <v>865</v>
      </c>
      <c r="F374" s="1040"/>
      <c r="G374" s="1040"/>
      <c r="H374" s="1040" t="str">
        <f>IF('Материалы для Ф.5'!F360=1,CONCATENATE('Материалы для Ф.5'!D360," ",'Материалы для Ф.5'!C360),"")</f>
        <v/>
      </c>
      <c r="I374" s="1040">
        <f>1</f>
        <v>1</v>
      </c>
      <c r="J374" s="408"/>
      <c r="K374" s="19">
        <f t="shared" si="7"/>
        <v>0</v>
      </c>
      <c r="V374" s="49" t="str">
        <f>IF('Материалы для Ф.5'!F362=1,CONCATENATE('Материалы для Ф.5'!B362),"")</f>
        <v/>
      </c>
    </row>
    <row r="375" spans="1:22" ht="22.8" hidden="1" customHeight="1" x14ac:dyDescent="0.3">
      <c r="A375" s="631">
        <f>SUBTOTAL(9,$K$15:K375)</f>
        <v>36</v>
      </c>
      <c r="B375" s="276" t="str">
        <f>IF('Материалы для Ф.5'!F363=1,CONCATENATE('Материалы для Ф.5'!A363),"")</f>
        <v/>
      </c>
      <c r="C375" s="1040" t="str">
        <f>IF('Материалы для Ф.5'!F363=1,CONCATENATE('Материалы для Ф.5'!B363),"")</f>
        <v/>
      </c>
      <c r="D375" s="1040" t="s">
        <v>865</v>
      </c>
      <c r="E375" s="1040" t="s">
        <v>865</v>
      </c>
      <c r="F375" s="1040"/>
      <c r="G375" s="1040"/>
      <c r="H375" s="1040" t="str">
        <f>IF('Материалы для Ф.5'!F361=1,CONCATENATE('Материалы для Ф.5'!D361," ",'Материалы для Ф.5'!C361),"")</f>
        <v/>
      </c>
      <c r="I375" s="1040">
        <f>1</f>
        <v>1</v>
      </c>
      <c r="J375" s="408"/>
      <c r="K375" s="19">
        <f t="shared" si="7"/>
        <v>0</v>
      </c>
      <c r="V375" s="49" t="str">
        <f>IF('Материалы для Ф.5'!F363=1,CONCATENATE('Материалы для Ф.5'!B363),"")</f>
        <v/>
      </c>
    </row>
    <row r="376" spans="1:22" ht="22.8" hidden="1" customHeight="1" x14ac:dyDescent="0.3">
      <c r="A376" s="631">
        <f>SUBTOTAL(9,$K$15:K376)</f>
        <v>36</v>
      </c>
      <c r="B376" s="276" t="str">
        <f>IF('Материалы для Ф.5'!F364=1,CONCATENATE('Материалы для Ф.5'!A364),"")</f>
        <v/>
      </c>
      <c r="C376" s="1040" t="str">
        <f>IF('Материалы для Ф.5'!F364=1,CONCATENATE('Материалы для Ф.5'!B364),"")</f>
        <v/>
      </c>
      <c r="D376" s="1040" t="s">
        <v>865</v>
      </c>
      <c r="E376" s="1040" t="s">
        <v>865</v>
      </c>
      <c r="F376" s="1040"/>
      <c r="G376" s="1040"/>
      <c r="H376" s="1040" t="str">
        <f>IF('Материалы для Ф.5'!F362=1,CONCATENATE('Материалы для Ф.5'!D362," ",'Материалы для Ф.5'!C362),"")</f>
        <v/>
      </c>
      <c r="I376" s="1040">
        <f>1</f>
        <v>1</v>
      </c>
      <c r="J376" s="408"/>
      <c r="K376" s="19">
        <f t="shared" si="7"/>
        <v>0</v>
      </c>
      <c r="V376" s="49" t="str">
        <f>IF('Материалы для Ф.5'!F364=1,CONCATENATE('Материалы для Ф.5'!B364),"")</f>
        <v/>
      </c>
    </row>
    <row r="377" spans="1:22" ht="22.8" hidden="1" customHeight="1" x14ac:dyDescent="0.3">
      <c r="A377" s="631">
        <f>SUBTOTAL(9,$K$15:K377)</f>
        <v>36</v>
      </c>
      <c r="B377" s="276" t="str">
        <f>IF('Материалы для Ф.5'!F365=1,CONCATENATE('Материалы для Ф.5'!A365),"")</f>
        <v/>
      </c>
      <c r="C377" s="1040" t="str">
        <f>IF('Материалы для Ф.5'!F365=1,CONCATENATE('Материалы для Ф.5'!B365),"")</f>
        <v/>
      </c>
      <c r="D377" s="1040" t="s">
        <v>865</v>
      </c>
      <c r="E377" s="1040" t="s">
        <v>865</v>
      </c>
      <c r="F377" s="1040"/>
      <c r="G377" s="1040"/>
      <c r="H377" s="1040" t="str">
        <f>IF('Материалы для Ф.5'!F363=1,CONCATENATE('Материалы для Ф.5'!D363," ",'Материалы для Ф.5'!C363),"")</f>
        <v/>
      </c>
      <c r="I377" s="1040">
        <f>1</f>
        <v>1</v>
      </c>
      <c r="J377" s="408"/>
      <c r="K377" s="19">
        <f t="shared" si="7"/>
        <v>0</v>
      </c>
      <c r="V377" s="49" t="str">
        <f>IF('Материалы для Ф.5'!F365=1,CONCATENATE('Материалы для Ф.5'!B365),"")</f>
        <v/>
      </c>
    </row>
    <row r="378" spans="1:22" ht="22.8" hidden="1" customHeight="1" x14ac:dyDescent="0.3">
      <c r="A378" s="631">
        <f>SUBTOTAL(9,$K$15:K378)</f>
        <v>36</v>
      </c>
      <c r="B378" s="276" t="str">
        <f>IF('Материалы для Ф.5'!F366=1,CONCATENATE('Материалы для Ф.5'!A366),"")</f>
        <v/>
      </c>
      <c r="C378" s="1040" t="str">
        <f>IF('Материалы для Ф.5'!F366=1,CONCATENATE('Материалы для Ф.5'!B366),"")</f>
        <v/>
      </c>
      <c r="D378" s="1040" t="s">
        <v>865</v>
      </c>
      <c r="E378" s="1040" t="s">
        <v>865</v>
      </c>
      <c r="F378" s="1040"/>
      <c r="G378" s="1040"/>
      <c r="H378" s="1040" t="str">
        <f>IF('Материалы для Ф.5'!F364=1,CONCATENATE('Материалы для Ф.5'!D364," ",'Материалы для Ф.5'!C364),"")</f>
        <v/>
      </c>
      <c r="I378" s="1040">
        <f>1</f>
        <v>1</v>
      </c>
      <c r="J378" s="408"/>
      <c r="K378" s="19">
        <f t="shared" si="7"/>
        <v>0</v>
      </c>
      <c r="V378" s="49" t="str">
        <f>IF('Материалы для Ф.5'!F366=1,CONCATENATE('Материалы для Ф.5'!B366),"")</f>
        <v/>
      </c>
    </row>
    <row r="379" spans="1:22" ht="22.8" hidden="1" customHeight="1" x14ac:dyDescent="0.3">
      <c r="A379" s="631">
        <f>SUBTOTAL(9,$K$15:K379)</f>
        <v>36</v>
      </c>
      <c r="B379" s="276" t="str">
        <f>IF('Материалы для Ф.5'!F367=1,CONCATENATE('Материалы для Ф.5'!A367),"")</f>
        <v/>
      </c>
      <c r="C379" s="1040" t="str">
        <f>IF('Материалы для Ф.5'!F367=1,CONCATENATE('Материалы для Ф.5'!B367),"")</f>
        <v/>
      </c>
      <c r="D379" s="1040" t="s">
        <v>865</v>
      </c>
      <c r="E379" s="1040" t="s">
        <v>865</v>
      </c>
      <c r="F379" s="1040"/>
      <c r="G379" s="1040"/>
      <c r="H379" s="1040" t="str">
        <f>IF('Материалы для Ф.5'!F365=1,CONCATENATE('Материалы для Ф.5'!D365," ",'Материалы для Ф.5'!C365),"")</f>
        <v/>
      </c>
      <c r="I379" s="1040">
        <f>1</f>
        <v>1</v>
      </c>
      <c r="J379" s="408"/>
      <c r="K379" s="19">
        <f t="shared" si="7"/>
        <v>0</v>
      </c>
      <c r="V379" s="49" t="str">
        <f>IF('Материалы для Ф.5'!F367=1,CONCATENATE('Материалы для Ф.5'!B367),"")</f>
        <v/>
      </c>
    </row>
    <row r="380" spans="1:22" ht="22.8" hidden="1" customHeight="1" x14ac:dyDescent="0.3">
      <c r="A380" s="631">
        <f>SUBTOTAL(9,$K$15:K380)</f>
        <v>36</v>
      </c>
      <c r="B380" s="276" t="str">
        <f>IF('Материалы для Ф.5'!F368=1,CONCATENATE('Материалы для Ф.5'!A368),"")</f>
        <v/>
      </c>
      <c r="C380" s="1040" t="str">
        <f>IF('Материалы для Ф.5'!F368=1,CONCATENATE('Материалы для Ф.5'!B368),"")</f>
        <v/>
      </c>
      <c r="D380" s="1040" t="s">
        <v>865</v>
      </c>
      <c r="E380" s="1040" t="s">
        <v>865</v>
      </c>
      <c r="F380" s="1040"/>
      <c r="G380" s="1040"/>
      <c r="H380" s="1040" t="str">
        <f>IF('Материалы для Ф.5'!F366=1,CONCATENATE('Материалы для Ф.5'!D366," ",'Материалы для Ф.5'!C366),"")</f>
        <v/>
      </c>
      <c r="I380" s="1040">
        <f>1</f>
        <v>1</v>
      </c>
      <c r="J380" s="408"/>
      <c r="K380" s="19">
        <f t="shared" si="7"/>
        <v>0</v>
      </c>
      <c r="V380" s="49" t="str">
        <f>IF('Материалы для Ф.5'!F368=1,CONCATENATE('Материалы для Ф.5'!B368),"")</f>
        <v/>
      </c>
    </row>
    <row r="381" spans="1:22" ht="22.8" hidden="1" customHeight="1" x14ac:dyDescent="0.3">
      <c r="A381" s="631">
        <f>SUBTOTAL(9,$K$15:K381)</f>
        <v>36</v>
      </c>
      <c r="B381" s="276" t="str">
        <f>IF('Материалы для Ф.5'!F369=1,CONCATENATE('Материалы для Ф.5'!A369),"")</f>
        <v/>
      </c>
      <c r="C381" s="1040" t="str">
        <f>IF('Материалы для Ф.5'!F369=1,CONCATENATE('Материалы для Ф.5'!B369),"")</f>
        <v/>
      </c>
      <c r="D381" s="1040" t="s">
        <v>865</v>
      </c>
      <c r="E381" s="1040" t="s">
        <v>865</v>
      </c>
      <c r="F381" s="1040"/>
      <c r="G381" s="1040"/>
      <c r="H381" s="1040" t="str">
        <f>IF('Материалы для Ф.5'!F367=1,CONCATENATE('Материалы для Ф.5'!D367," ",'Материалы для Ф.5'!C367),"")</f>
        <v/>
      </c>
      <c r="I381" s="1040">
        <f>1</f>
        <v>1</v>
      </c>
      <c r="J381" s="408"/>
      <c r="K381" s="19">
        <f t="shared" si="7"/>
        <v>0</v>
      </c>
      <c r="V381" s="49" t="str">
        <f>IF('Материалы для Ф.5'!F369=1,CONCATENATE('Материалы для Ф.5'!B369),"")</f>
        <v/>
      </c>
    </row>
    <row r="382" spans="1:22" ht="22.8" hidden="1" customHeight="1" x14ac:dyDescent="0.3">
      <c r="A382" s="631">
        <f>SUBTOTAL(9,$K$15:K382)</f>
        <v>36</v>
      </c>
      <c r="B382" s="276" t="str">
        <f>IF('Материалы для Ф.5'!F370=1,CONCATENATE('Материалы для Ф.5'!A370),"")</f>
        <v/>
      </c>
      <c r="C382" s="1040" t="str">
        <f>IF('Материалы для Ф.5'!F370=1,CONCATENATE('Материалы для Ф.5'!B370),"")</f>
        <v/>
      </c>
      <c r="D382" s="1040" t="s">
        <v>865</v>
      </c>
      <c r="E382" s="1040" t="s">
        <v>865</v>
      </c>
      <c r="F382" s="1040"/>
      <c r="G382" s="1040"/>
      <c r="H382" s="1040" t="str">
        <f>IF('Материалы для Ф.5'!F368=1,CONCATENATE('Материалы для Ф.5'!D368," ",'Материалы для Ф.5'!C368),"")</f>
        <v/>
      </c>
      <c r="I382" s="1040">
        <f>1</f>
        <v>1</v>
      </c>
      <c r="J382" s="408"/>
      <c r="K382" s="19">
        <f t="shared" si="7"/>
        <v>0</v>
      </c>
      <c r="V382" s="49" t="str">
        <f>IF('Материалы для Ф.5'!F370=1,CONCATENATE('Материалы для Ф.5'!B370),"")</f>
        <v/>
      </c>
    </row>
    <row r="383" spans="1:22" ht="22.8" hidden="1" customHeight="1" x14ac:dyDescent="0.3">
      <c r="A383" s="631">
        <f>SUBTOTAL(9,$K$15:K383)</f>
        <v>36</v>
      </c>
      <c r="B383" s="276" t="str">
        <f>IF('Материалы для Ф.5'!F371=1,CONCATENATE('Материалы для Ф.5'!A371),"")</f>
        <v/>
      </c>
      <c r="C383" s="1040" t="str">
        <f>IF('Материалы для Ф.5'!F371=1,CONCATENATE('Материалы для Ф.5'!B371),"")</f>
        <v/>
      </c>
      <c r="D383" s="1040" t="s">
        <v>865</v>
      </c>
      <c r="E383" s="1040" t="s">
        <v>865</v>
      </c>
      <c r="F383" s="1040"/>
      <c r="G383" s="1040"/>
      <c r="H383" s="1040" t="str">
        <f>IF('Материалы для Ф.5'!F369=1,CONCATENATE('Материалы для Ф.5'!D369," ",'Материалы для Ф.5'!C369),"")</f>
        <v/>
      </c>
      <c r="I383" s="1040">
        <f>1</f>
        <v>1</v>
      </c>
      <c r="J383" s="408"/>
      <c r="K383" s="19">
        <f t="shared" si="7"/>
        <v>0</v>
      </c>
      <c r="V383" s="49" t="str">
        <f>IF('Материалы для Ф.5'!F371=1,CONCATENATE('Материалы для Ф.5'!B371),"")</f>
        <v/>
      </c>
    </row>
    <row r="384" spans="1:22" ht="22.8" hidden="1" customHeight="1" x14ac:dyDescent="0.3">
      <c r="A384" s="631">
        <f>SUBTOTAL(9,$K$15:K384)</f>
        <v>36</v>
      </c>
      <c r="B384" s="276" t="str">
        <f>IF('Материалы для Ф.5'!F372=1,CONCATENATE('Материалы для Ф.5'!A372),"")</f>
        <v/>
      </c>
      <c r="C384" s="1040" t="str">
        <f>IF('Материалы для Ф.5'!F372=1,CONCATENATE('Материалы для Ф.5'!B372),"")</f>
        <v/>
      </c>
      <c r="D384" s="1040" t="s">
        <v>865</v>
      </c>
      <c r="E384" s="1040" t="s">
        <v>865</v>
      </c>
      <c r="F384" s="1040"/>
      <c r="G384" s="1040"/>
      <c r="H384" s="1040" t="str">
        <f>IF('Материалы для Ф.5'!F370=1,CONCATENATE('Материалы для Ф.5'!D370," ",'Материалы для Ф.5'!C370),"")</f>
        <v/>
      </c>
      <c r="I384" s="1040">
        <f>1</f>
        <v>1</v>
      </c>
      <c r="J384" s="408"/>
      <c r="K384" s="19">
        <f t="shared" si="7"/>
        <v>0</v>
      </c>
      <c r="V384" s="49" t="str">
        <f>IF('Материалы для Ф.5'!F372=1,CONCATENATE('Материалы для Ф.5'!B372),"")</f>
        <v/>
      </c>
    </row>
    <row r="385" spans="1:22" ht="22.8" hidden="1" customHeight="1" x14ac:dyDescent="0.3">
      <c r="A385" s="631">
        <f>SUBTOTAL(9,$K$15:K385)</f>
        <v>36</v>
      </c>
      <c r="B385" s="276" t="str">
        <f>IF('Материалы для Ф.5'!F373=1,CONCATENATE('Материалы для Ф.5'!A373),"")</f>
        <v/>
      </c>
      <c r="C385" s="1040" t="str">
        <f>IF('Материалы для Ф.5'!F373=1,CONCATENATE('Материалы для Ф.5'!B373),"")</f>
        <v/>
      </c>
      <c r="D385" s="1040" t="s">
        <v>865</v>
      </c>
      <c r="E385" s="1040" t="s">
        <v>865</v>
      </c>
      <c r="F385" s="1040"/>
      <c r="G385" s="1040"/>
      <c r="H385" s="1040" t="str">
        <f>IF('Материалы для Ф.5'!F371=1,CONCATENATE('Материалы для Ф.5'!D371," ",'Материалы для Ф.5'!C371),"")</f>
        <v/>
      </c>
      <c r="I385" s="1040">
        <f>1</f>
        <v>1</v>
      </c>
      <c r="J385" s="408"/>
      <c r="K385" s="19">
        <f t="shared" si="7"/>
        <v>0</v>
      </c>
      <c r="V385" s="49" t="str">
        <f>IF('Материалы для Ф.5'!F373=1,CONCATENATE('Материалы для Ф.5'!B373),"")</f>
        <v/>
      </c>
    </row>
    <row r="386" spans="1:22" ht="22.8" hidden="1" customHeight="1" x14ac:dyDescent="0.3">
      <c r="A386" s="631">
        <f>SUBTOTAL(9,$K$15:K386)</f>
        <v>36</v>
      </c>
      <c r="B386" s="276" t="str">
        <f>IF('Материалы для Ф.5'!F374=1,CONCATENATE('Материалы для Ф.5'!A374),"")</f>
        <v/>
      </c>
      <c r="C386" s="1040" t="str">
        <f>IF('Материалы для Ф.5'!F374=1,CONCATENATE('Материалы для Ф.5'!B374),"")</f>
        <v/>
      </c>
      <c r="D386" s="1040" t="s">
        <v>865</v>
      </c>
      <c r="E386" s="1040" t="s">
        <v>865</v>
      </c>
      <c r="F386" s="1040"/>
      <c r="G386" s="1040"/>
      <c r="H386" s="1040" t="str">
        <f>IF('Материалы для Ф.5'!F372=1,CONCATENATE('Материалы для Ф.5'!D372," ",'Материалы для Ф.5'!C372),"")</f>
        <v/>
      </c>
      <c r="I386" s="1040">
        <f>1</f>
        <v>1</v>
      </c>
      <c r="J386" s="408"/>
      <c r="K386" s="19">
        <f t="shared" si="7"/>
        <v>0</v>
      </c>
      <c r="V386" s="49" t="str">
        <f>IF('Материалы для Ф.5'!F374=1,CONCATENATE('Материалы для Ф.5'!B374),"")</f>
        <v/>
      </c>
    </row>
    <row r="387" spans="1:22" ht="22.8" hidden="1" customHeight="1" x14ac:dyDescent="0.3">
      <c r="A387" s="631">
        <f>SUBTOTAL(9,$K$15:K387)</f>
        <v>36</v>
      </c>
      <c r="B387" s="276" t="str">
        <f>IF('Материалы для Ф.5'!F375=1,CONCATENATE('Материалы для Ф.5'!A375),"")</f>
        <v/>
      </c>
      <c r="C387" s="1040" t="str">
        <f>IF('Материалы для Ф.5'!F375=1,CONCATENATE('Материалы для Ф.5'!B375),"")</f>
        <v/>
      </c>
      <c r="D387" s="1040" t="s">
        <v>865</v>
      </c>
      <c r="E387" s="1040" t="s">
        <v>865</v>
      </c>
      <c r="F387" s="1040"/>
      <c r="G387" s="1040"/>
      <c r="H387" s="1040" t="str">
        <f>IF('Материалы для Ф.5'!F373=1,CONCATENATE('Материалы для Ф.5'!D373," ",'Материалы для Ф.5'!C373),"")</f>
        <v/>
      </c>
      <c r="I387" s="1040">
        <f>1</f>
        <v>1</v>
      </c>
      <c r="J387" s="408"/>
      <c r="K387" s="19">
        <f t="shared" si="7"/>
        <v>0</v>
      </c>
      <c r="V387" s="49" t="str">
        <f>IF('Материалы для Ф.5'!F375=1,CONCATENATE('Материалы для Ф.5'!B375),"")</f>
        <v/>
      </c>
    </row>
    <row r="388" spans="1:22" ht="22.8" hidden="1" customHeight="1" x14ac:dyDescent="0.3">
      <c r="A388" s="631">
        <f>SUBTOTAL(9,$K$15:K388)</f>
        <v>36</v>
      </c>
      <c r="B388" s="276" t="str">
        <f>IF('Материалы для Ф.5'!F376=1,CONCATENATE('Материалы для Ф.5'!A376),"")</f>
        <v/>
      </c>
      <c r="C388" s="1040" t="str">
        <f>IF('Материалы для Ф.5'!F376=1,CONCATENATE('Материалы для Ф.5'!B376),"")</f>
        <v/>
      </c>
      <c r="D388" s="1040" t="s">
        <v>865</v>
      </c>
      <c r="E388" s="1040" t="s">
        <v>865</v>
      </c>
      <c r="F388" s="1040"/>
      <c r="G388" s="1040"/>
      <c r="H388" s="1040" t="str">
        <f>IF('Материалы для Ф.5'!F374=1,CONCATENATE('Материалы для Ф.5'!D374," ",'Материалы для Ф.5'!C374),"")</f>
        <v/>
      </c>
      <c r="I388" s="1040">
        <f>1</f>
        <v>1</v>
      </c>
      <c r="J388" s="408"/>
      <c r="K388" s="19">
        <f t="shared" si="7"/>
        <v>0</v>
      </c>
      <c r="V388" s="49" t="str">
        <f>IF('Материалы для Ф.5'!F376=1,CONCATENATE('Материалы для Ф.5'!B376),"")</f>
        <v/>
      </c>
    </row>
    <row r="389" spans="1:22" ht="22.8" hidden="1" customHeight="1" x14ac:dyDescent="0.3">
      <c r="A389" s="631">
        <f>SUBTOTAL(9,$K$15:K389)</f>
        <v>36</v>
      </c>
      <c r="B389" s="276" t="str">
        <f>IF('Материалы для Ф.5'!F377=1,CONCATENATE('Материалы для Ф.5'!A377),"")</f>
        <v/>
      </c>
      <c r="C389" s="1040" t="str">
        <f>IF('Материалы для Ф.5'!F377=1,CONCATENATE('Материалы для Ф.5'!B377),"")</f>
        <v/>
      </c>
      <c r="D389" s="1040" t="s">
        <v>865</v>
      </c>
      <c r="E389" s="1040" t="s">
        <v>865</v>
      </c>
      <c r="F389" s="1040"/>
      <c r="G389" s="1040"/>
      <c r="H389" s="1040" t="str">
        <f>IF('Материалы для Ф.5'!F375=1,CONCATENATE('Материалы для Ф.5'!D375," ",'Материалы для Ф.5'!C375),"")</f>
        <v/>
      </c>
      <c r="I389" s="1040">
        <f>1</f>
        <v>1</v>
      </c>
      <c r="J389" s="408"/>
      <c r="K389" s="19">
        <f t="shared" si="7"/>
        <v>0</v>
      </c>
      <c r="V389" s="49" t="str">
        <f>IF('Материалы для Ф.5'!F377=1,CONCATENATE('Материалы для Ф.5'!B377),"")</f>
        <v/>
      </c>
    </row>
    <row r="390" spans="1:22" ht="22.8" hidden="1" customHeight="1" x14ac:dyDescent="0.3">
      <c r="A390" s="631">
        <f>SUBTOTAL(9,$K$15:K390)</f>
        <v>36</v>
      </c>
      <c r="B390" s="276" t="str">
        <f>IF('Материалы для Ф.5'!F378=1,CONCATENATE('Материалы для Ф.5'!A378),"")</f>
        <v/>
      </c>
      <c r="C390" s="1040" t="str">
        <f>IF('Материалы для Ф.5'!F378=1,CONCATENATE('Материалы для Ф.5'!B378),"")</f>
        <v/>
      </c>
      <c r="D390" s="1040" t="s">
        <v>865</v>
      </c>
      <c r="E390" s="1040" t="s">
        <v>865</v>
      </c>
      <c r="F390" s="1040"/>
      <c r="G390" s="1040"/>
      <c r="H390" s="1040" t="str">
        <f>IF('Материалы для Ф.5'!F376=1,CONCATENATE('Материалы для Ф.5'!D376," ",'Материалы для Ф.5'!C376),"")</f>
        <v/>
      </c>
      <c r="I390" s="1040">
        <f>1</f>
        <v>1</v>
      </c>
      <c r="J390" s="408"/>
      <c r="K390" s="19">
        <f t="shared" si="7"/>
        <v>0</v>
      </c>
      <c r="V390" s="49" t="str">
        <f>IF('Материалы для Ф.5'!F378=1,CONCATENATE('Материалы для Ф.5'!B378),"")</f>
        <v/>
      </c>
    </row>
    <row r="391" spans="1:22" ht="22.8" hidden="1" customHeight="1" x14ac:dyDescent="0.3">
      <c r="A391" s="631">
        <f>SUBTOTAL(9,$K$15:K391)</f>
        <v>36</v>
      </c>
      <c r="B391" s="276" t="str">
        <f>IF('Материалы для Ф.5'!F379=1,CONCATENATE('Материалы для Ф.5'!A379),"")</f>
        <v/>
      </c>
      <c r="C391" s="1040" t="str">
        <f>IF('Материалы для Ф.5'!F379=1,CONCATENATE('Материалы для Ф.5'!B379),"")</f>
        <v/>
      </c>
      <c r="D391" s="1040" t="s">
        <v>865</v>
      </c>
      <c r="E391" s="1040" t="s">
        <v>865</v>
      </c>
      <c r="F391" s="1040"/>
      <c r="G391" s="1040"/>
      <c r="H391" s="1040" t="str">
        <f>IF('Материалы для Ф.5'!F377=1,CONCATENATE('Материалы для Ф.5'!D377," ",'Материалы для Ф.5'!C377),"")</f>
        <v/>
      </c>
      <c r="I391" s="1040">
        <f>1</f>
        <v>1</v>
      </c>
      <c r="J391" s="408"/>
      <c r="K391" s="19">
        <f t="shared" si="7"/>
        <v>0</v>
      </c>
      <c r="V391" s="49" t="str">
        <f>IF('Материалы для Ф.5'!F379=1,CONCATENATE('Материалы для Ф.5'!B379),"")</f>
        <v/>
      </c>
    </row>
    <row r="392" spans="1:22" ht="22.8" hidden="1" customHeight="1" x14ac:dyDescent="0.3">
      <c r="A392" s="631">
        <f>SUBTOTAL(9,$K$15:K392)</f>
        <v>36</v>
      </c>
      <c r="B392" s="276" t="str">
        <f>IF('Материалы для Ф.5'!F380=1,CONCATENATE('Материалы для Ф.5'!A380),"")</f>
        <v/>
      </c>
      <c r="C392" s="1040" t="str">
        <f>IF('Материалы для Ф.5'!F380=1,CONCATENATE('Материалы для Ф.5'!B380),"")</f>
        <v/>
      </c>
      <c r="D392" s="1040" t="s">
        <v>865</v>
      </c>
      <c r="E392" s="1040" t="s">
        <v>865</v>
      </c>
      <c r="F392" s="1040"/>
      <c r="G392" s="1040"/>
      <c r="H392" s="1040" t="str">
        <f>IF('Материалы для Ф.5'!F378=1,CONCATENATE('Материалы для Ф.5'!D378," ",'Материалы для Ф.5'!C378),"")</f>
        <v/>
      </c>
      <c r="I392" s="1040">
        <f>1</f>
        <v>1</v>
      </c>
      <c r="J392" s="408"/>
      <c r="K392" s="19">
        <f t="shared" si="7"/>
        <v>0</v>
      </c>
      <c r="V392" s="49" t="str">
        <f>IF('Материалы для Ф.5'!F380=1,CONCATENATE('Материалы для Ф.5'!B380),"")</f>
        <v/>
      </c>
    </row>
    <row r="393" spans="1:22" ht="22.8" hidden="1" customHeight="1" x14ac:dyDescent="0.3">
      <c r="A393" s="631">
        <f>SUBTOTAL(9,$K$15:K393)</f>
        <v>36</v>
      </c>
      <c r="B393" s="276" t="str">
        <f>IF('Материалы для Ф.5'!F381=1,CONCATENATE('Материалы для Ф.5'!A381),"")</f>
        <v/>
      </c>
      <c r="C393" s="1040" t="str">
        <f>IF('Материалы для Ф.5'!F381=1,CONCATENATE('Материалы для Ф.5'!B381),"")</f>
        <v/>
      </c>
      <c r="D393" s="1040" t="s">
        <v>865</v>
      </c>
      <c r="E393" s="1040" t="s">
        <v>865</v>
      </c>
      <c r="F393" s="1040"/>
      <c r="G393" s="1040"/>
      <c r="H393" s="1040" t="str">
        <f>IF('Материалы для Ф.5'!F379=1,CONCATENATE('Материалы для Ф.5'!D379," ",'Материалы для Ф.5'!C379),"")</f>
        <v/>
      </c>
      <c r="I393" s="1040">
        <f>1</f>
        <v>1</v>
      </c>
      <c r="J393" s="408"/>
      <c r="K393" s="19">
        <f t="shared" si="7"/>
        <v>0</v>
      </c>
      <c r="V393" s="49" t="str">
        <f>IF('Материалы для Ф.5'!F381=1,CONCATENATE('Материалы для Ф.5'!B381),"")</f>
        <v/>
      </c>
    </row>
    <row r="394" spans="1:22" ht="22.8" hidden="1" customHeight="1" x14ac:dyDescent="0.3">
      <c r="A394" s="631">
        <f>SUBTOTAL(9,$K$15:K394)</f>
        <v>36</v>
      </c>
      <c r="B394" s="276" t="str">
        <f>IF('Материалы для Ф.5'!F382=1,CONCATENATE('Материалы для Ф.5'!A382),"")</f>
        <v/>
      </c>
      <c r="C394" s="1040" t="str">
        <f>IF('Материалы для Ф.5'!F382=1,CONCATENATE('Материалы для Ф.5'!B382),"")</f>
        <v/>
      </c>
      <c r="D394" s="1040" t="s">
        <v>865</v>
      </c>
      <c r="E394" s="1040" t="s">
        <v>865</v>
      </c>
      <c r="F394" s="1040"/>
      <c r="G394" s="1040"/>
      <c r="H394" s="1040" t="str">
        <f>IF('Материалы для Ф.5'!F380=1,CONCATENATE('Материалы для Ф.5'!D380," ",'Материалы для Ф.5'!C380),"")</f>
        <v/>
      </c>
      <c r="I394" s="1040">
        <f>1</f>
        <v>1</v>
      </c>
      <c r="J394" s="408"/>
      <c r="K394" s="19">
        <f t="shared" si="7"/>
        <v>0</v>
      </c>
      <c r="V394" s="49" t="str">
        <f>IF('Материалы для Ф.5'!F382=1,CONCATENATE('Материалы для Ф.5'!B382),"")</f>
        <v/>
      </c>
    </row>
    <row r="395" spans="1:22" ht="22.8" hidden="1" customHeight="1" x14ac:dyDescent="0.3">
      <c r="A395" s="631">
        <f>SUBTOTAL(9,$K$15:K395)</f>
        <v>36</v>
      </c>
      <c r="B395" s="276" t="str">
        <f>IF('Материалы для Ф.5'!F383=1,CONCATENATE('Материалы для Ф.5'!A383),"")</f>
        <v/>
      </c>
      <c r="C395" s="1040" t="str">
        <f>IF('Материалы для Ф.5'!F383=1,CONCATENATE('Материалы для Ф.5'!B383),"")</f>
        <v/>
      </c>
      <c r="D395" s="1040" t="s">
        <v>865</v>
      </c>
      <c r="E395" s="1040" t="s">
        <v>865</v>
      </c>
      <c r="F395" s="1040"/>
      <c r="G395" s="1040"/>
      <c r="H395" s="1040" t="str">
        <f>IF('Материалы для Ф.5'!F381=1,CONCATENATE('Материалы для Ф.5'!D381," ",'Материалы для Ф.5'!C381),"")</f>
        <v/>
      </c>
      <c r="I395" s="1040">
        <f>1</f>
        <v>1</v>
      </c>
      <c r="J395" s="408"/>
      <c r="K395" s="19">
        <f t="shared" si="7"/>
        <v>0</v>
      </c>
      <c r="V395" s="49" t="str">
        <f>IF('Материалы для Ф.5'!F383=1,CONCATENATE('Материалы для Ф.5'!B383),"")</f>
        <v/>
      </c>
    </row>
    <row r="396" spans="1:22" ht="22.8" hidden="1" customHeight="1" x14ac:dyDescent="0.3">
      <c r="A396" s="631">
        <f>SUBTOTAL(9,$K$15:K396)</f>
        <v>36</v>
      </c>
      <c r="B396" s="276" t="str">
        <f>IF('Материалы для Ф.5'!F384=1,CONCATENATE('Материалы для Ф.5'!A384),"")</f>
        <v/>
      </c>
      <c r="C396" s="1040" t="str">
        <f>IF('Материалы для Ф.5'!F384=1,CONCATENATE('Материалы для Ф.5'!B384),"")</f>
        <v/>
      </c>
      <c r="D396" s="1040" t="s">
        <v>865</v>
      </c>
      <c r="E396" s="1040" t="s">
        <v>865</v>
      </c>
      <c r="F396" s="1040"/>
      <c r="G396" s="1040"/>
      <c r="H396" s="1040" t="str">
        <f>IF('Материалы для Ф.5'!F382=1,CONCATENATE('Материалы для Ф.5'!D382," ",'Материалы для Ф.5'!C382),"")</f>
        <v/>
      </c>
      <c r="I396" s="1040">
        <f>1</f>
        <v>1</v>
      </c>
      <c r="J396" s="408"/>
      <c r="K396" s="19">
        <f t="shared" si="7"/>
        <v>0</v>
      </c>
      <c r="V396" s="49" t="str">
        <f>IF('Материалы для Ф.5'!F384=1,CONCATENATE('Материалы для Ф.5'!B384),"")</f>
        <v/>
      </c>
    </row>
    <row r="397" spans="1:22" ht="22.8" hidden="1" customHeight="1" x14ac:dyDescent="0.3">
      <c r="A397" s="631">
        <f>SUBTOTAL(9,$K$15:K397)</f>
        <v>36</v>
      </c>
      <c r="B397" s="276" t="str">
        <f>IF('Материалы для Ф.5'!F385=1,CONCATENATE('Материалы для Ф.5'!A385),"")</f>
        <v/>
      </c>
      <c r="C397" s="1040" t="str">
        <f>IF('Материалы для Ф.5'!F385=1,CONCATENATE('Материалы для Ф.5'!B385),"")</f>
        <v/>
      </c>
      <c r="D397" s="1040" t="s">
        <v>865</v>
      </c>
      <c r="E397" s="1040" t="s">
        <v>865</v>
      </c>
      <c r="F397" s="1040"/>
      <c r="G397" s="1040"/>
      <c r="H397" s="1040" t="str">
        <f>IF('Материалы для Ф.5'!F383=1,CONCATENATE('Материалы для Ф.5'!D383," ",'Материалы для Ф.5'!C383),"")</f>
        <v/>
      </c>
      <c r="I397" s="1040">
        <f>1</f>
        <v>1</v>
      </c>
      <c r="J397" s="408"/>
      <c r="K397" s="19">
        <f t="shared" si="7"/>
        <v>0</v>
      </c>
      <c r="V397" s="49" t="str">
        <f>IF('Материалы для Ф.5'!F385=1,CONCATENATE('Материалы для Ф.5'!B385),"")</f>
        <v/>
      </c>
    </row>
    <row r="398" spans="1:22" ht="22.8" hidden="1" customHeight="1" x14ac:dyDescent="0.3">
      <c r="A398" s="631">
        <f>SUBTOTAL(9,$K$15:K398)</f>
        <v>36</v>
      </c>
      <c r="B398" s="276" t="str">
        <f>IF('Материалы для Ф.5'!F386=1,CONCATENATE('Материалы для Ф.5'!A386),"")</f>
        <v/>
      </c>
      <c r="C398" s="1040" t="str">
        <f>IF('Материалы для Ф.5'!F386=1,CONCATENATE('Материалы для Ф.5'!B386),"")</f>
        <v/>
      </c>
      <c r="D398" s="1040" t="s">
        <v>865</v>
      </c>
      <c r="E398" s="1040" t="s">
        <v>865</v>
      </c>
      <c r="F398" s="1040"/>
      <c r="G398" s="1040"/>
      <c r="H398" s="1040" t="str">
        <f>IF('Материалы для Ф.5'!F384=1,CONCATENATE('Материалы для Ф.5'!D384," ",'Материалы для Ф.5'!C384),"")</f>
        <v/>
      </c>
      <c r="I398" s="1040">
        <f>1</f>
        <v>1</v>
      </c>
      <c r="J398" s="408"/>
      <c r="K398" s="19">
        <f t="shared" si="7"/>
        <v>0</v>
      </c>
      <c r="V398" s="49" t="str">
        <f>IF('Материалы для Ф.5'!F386=1,CONCATENATE('Материалы для Ф.5'!B386),"")</f>
        <v/>
      </c>
    </row>
    <row r="399" spans="1:22" ht="22.8" hidden="1" customHeight="1" x14ac:dyDescent="0.3">
      <c r="A399" s="631">
        <f>SUBTOTAL(9,$K$15:K399)</f>
        <v>36</v>
      </c>
      <c r="B399" s="276" t="str">
        <f>IF('Материалы для Ф.5'!F387=1,CONCATENATE('Материалы для Ф.5'!A387),"")</f>
        <v/>
      </c>
      <c r="C399" s="1040" t="str">
        <f>IF('Материалы для Ф.5'!F387=1,CONCATENATE('Материалы для Ф.5'!B387),"")</f>
        <v/>
      </c>
      <c r="D399" s="1040" t="s">
        <v>865</v>
      </c>
      <c r="E399" s="1040" t="s">
        <v>865</v>
      </c>
      <c r="F399" s="1040"/>
      <c r="G399" s="1040"/>
      <c r="H399" s="1040" t="str">
        <f>IF('Материалы для Ф.5'!F385=1,CONCATENATE('Материалы для Ф.5'!D385," ",'Материалы для Ф.5'!C385),"")</f>
        <v/>
      </c>
      <c r="I399" s="1040">
        <f>1</f>
        <v>1</v>
      </c>
      <c r="J399" s="408"/>
      <c r="K399" s="19">
        <f t="shared" si="7"/>
        <v>0</v>
      </c>
      <c r="V399" s="49" t="str">
        <f>IF('Материалы для Ф.5'!F387=1,CONCATENATE('Материалы для Ф.5'!B387),"")</f>
        <v/>
      </c>
    </row>
    <row r="400" spans="1:22" ht="22.8" hidden="1" customHeight="1" x14ac:dyDescent="0.3">
      <c r="A400" s="631">
        <f>SUBTOTAL(9,$K$15:K400)</f>
        <v>36</v>
      </c>
      <c r="B400" s="276" t="str">
        <f>IF('Материалы для Ф.5'!F388=1,CONCATENATE('Материалы для Ф.5'!A388),"")</f>
        <v/>
      </c>
      <c r="C400" s="1040" t="str">
        <f>IF('Материалы для Ф.5'!F388=1,CONCATENATE('Материалы для Ф.5'!B388),"")</f>
        <v/>
      </c>
      <c r="D400" s="1040" t="s">
        <v>865</v>
      </c>
      <c r="E400" s="1040" t="s">
        <v>865</v>
      </c>
      <c r="F400" s="1040"/>
      <c r="G400" s="1040"/>
      <c r="H400" s="1040" t="str">
        <f>IF('Материалы для Ф.5'!F386=1,CONCATENATE('Материалы для Ф.5'!D386," ",'Материалы для Ф.5'!C386),"")</f>
        <v/>
      </c>
      <c r="I400" s="1040">
        <f>1</f>
        <v>1</v>
      </c>
      <c r="J400" s="408"/>
      <c r="K400" s="19">
        <f t="shared" si="7"/>
        <v>0</v>
      </c>
      <c r="V400" s="49" t="str">
        <f>IF('Материалы для Ф.5'!F388=1,CONCATENATE('Материалы для Ф.5'!B388),"")</f>
        <v/>
      </c>
    </row>
    <row r="401" spans="1:22" ht="22.8" hidden="1" customHeight="1" x14ac:dyDescent="0.3">
      <c r="A401" s="631">
        <f>SUBTOTAL(9,$K$15:K401)</f>
        <v>36</v>
      </c>
      <c r="B401" s="276" t="str">
        <f>IF('Материалы для Ф.5'!F389=1,CONCATENATE('Материалы для Ф.5'!A389),"")</f>
        <v/>
      </c>
      <c r="C401" s="1040" t="str">
        <f>IF('Материалы для Ф.5'!F389=1,CONCATENATE('Материалы для Ф.5'!B389),"")</f>
        <v/>
      </c>
      <c r="D401" s="1040" t="s">
        <v>865</v>
      </c>
      <c r="E401" s="1040" t="s">
        <v>865</v>
      </c>
      <c r="F401" s="1040"/>
      <c r="G401" s="1040"/>
      <c r="H401" s="1040" t="str">
        <f>IF('Материалы для Ф.5'!F387=1,CONCATENATE('Материалы для Ф.5'!D387," ",'Материалы для Ф.5'!C387),"")</f>
        <v/>
      </c>
      <c r="I401" s="1040">
        <f>1</f>
        <v>1</v>
      </c>
      <c r="J401" s="408"/>
      <c r="K401" s="19">
        <f t="shared" si="7"/>
        <v>0</v>
      </c>
      <c r="V401" s="49" t="str">
        <f>IF('Материалы для Ф.5'!F389=1,CONCATENATE('Материалы для Ф.5'!B389),"")</f>
        <v/>
      </c>
    </row>
    <row r="402" spans="1:22" ht="22.8" hidden="1" customHeight="1" x14ac:dyDescent="0.3">
      <c r="A402" s="631">
        <f>SUBTOTAL(9,$K$15:K402)</f>
        <v>36</v>
      </c>
      <c r="B402" s="276" t="str">
        <f>IF('Материалы для Ф.5'!F390=1,CONCATENATE('Материалы для Ф.5'!A390),"")</f>
        <v/>
      </c>
      <c r="C402" s="1040" t="str">
        <f>IF('Материалы для Ф.5'!F390=1,CONCATENATE('Материалы для Ф.5'!B390),"")</f>
        <v/>
      </c>
      <c r="D402" s="1040" t="s">
        <v>865</v>
      </c>
      <c r="E402" s="1040" t="s">
        <v>865</v>
      </c>
      <c r="F402" s="1040"/>
      <c r="G402" s="1040"/>
      <c r="H402" s="1040" t="str">
        <f>IF('Материалы для Ф.5'!F388=1,CONCATENATE('Материалы для Ф.5'!D388," ",'Материалы для Ф.5'!C388),"")</f>
        <v/>
      </c>
      <c r="I402" s="1040">
        <f>1</f>
        <v>1</v>
      </c>
      <c r="J402" s="408"/>
      <c r="K402" s="19">
        <f t="shared" si="7"/>
        <v>0</v>
      </c>
      <c r="V402" s="49" t="str">
        <f>IF('Материалы для Ф.5'!F390=1,CONCATENATE('Материалы для Ф.5'!B390),"")</f>
        <v/>
      </c>
    </row>
    <row r="403" spans="1:22" ht="22.8" hidden="1" customHeight="1" x14ac:dyDescent="0.3">
      <c r="A403" s="631">
        <f>SUBTOTAL(9,$K$15:K403)</f>
        <v>36</v>
      </c>
      <c r="B403" s="276" t="str">
        <f>IF('Материалы для Ф.5'!F391=1,CONCATENATE('Материалы для Ф.5'!A391),"")</f>
        <v/>
      </c>
      <c r="C403" s="1040" t="str">
        <f>IF('Материалы для Ф.5'!F391=1,CONCATENATE('Материалы для Ф.5'!B391),"")</f>
        <v/>
      </c>
      <c r="D403" s="1040" t="s">
        <v>865</v>
      </c>
      <c r="E403" s="1040" t="s">
        <v>865</v>
      </c>
      <c r="F403" s="1040"/>
      <c r="G403" s="1040"/>
      <c r="H403" s="1040" t="str">
        <f>IF('Материалы для Ф.5'!F389=1,CONCATENATE('Материалы для Ф.5'!D389," ",'Материалы для Ф.5'!C389),"")</f>
        <v/>
      </c>
      <c r="I403" s="1040">
        <f>1</f>
        <v>1</v>
      </c>
      <c r="J403" s="408"/>
      <c r="K403" s="19">
        <f t="shared" si="7"/>
        <v>0</v>
      </c>
      <c r="V403" s="49" t="str">
        <f>IF('Материалы для Ф.5'!F391=1,CONCATENATE('Материалы для Ф.5'!B391),"")</f>
        <v/>
      </c>
    </row>
    <row r="404" spans="1:22" ht="22.8" hidden="1" customHeight="1" x14ac:dyDescent="0.3">
      <c r="A404" s="631">
        <f>SUBTOTAL(9,$K$15:K404)</f>
        <v>36</v>
      </c>
      <c r="B404" s="276" t="str">
        <f>IF('Материалы для Ф.5'!F392=1,CONCATENATE('Материалы для Ф.5'!A392),"")</f>
        <v/>
      </c>
      <c r="C404" s="1040" t="str">
        <f>IF('Материалы для Ф.5'!F392=1,CONCATENATE('Материалы для Ф.5'!B392),"")</f>
        <v/>
      </c>
      <c r="D404" s="1040" t="s">
        <v>865</v>
      </c>
      <c r="E404" s="1040" t="s">
        <v>865</v>
      </c>
      <c r="F404" s="1040"/>
      <c r="G404" s="1040"/>
      <c r="H404" s="1040" t="str">
        <f>IF('Материалы для Ф.5'!F390=1,CONCATENATE('Материалы для Ф.5'!D390," ",'Материалы для Ф.5'!C390),"")</f>
        <v/>
      </c>
      <c r="I404" s="1040">
        <f>1</f>
        <v>1</v>
      </c>
      <c r="J404" s="408"/>
      <c r="K404" s="19">
        <f t="shared" si="7"/>
        <v>0</v>
      </c>
      <c r="V404" s="49" t="str">
        <f>IF('Материалы для Ф.5'!F392=1,CONCATENATE('Материалы для Ф.5'!B392),"")</f>
        <v/>
      </c>
    </row>
    <row r="405" spans="1:22" ht="22.8" hidden="1" customHeight="1" x14ac:dyDescent="0.3">
      <c r="A405" s="631">
        <f>SUBTOTAL(9,$K$15:K405)</f>
        <v>36</v>
      </c>
      <c r="B405" s="276" t="str">
        <f>IF('Материалы для Ф.5'!F393=1,CONCATENATE('Материалы для Ф.5'!A393),"")</f>
        <v/>
      </c>
      <c r="C405" s="1040" t="str">
        <f>IF('Материалы для Ф.5'!F393=1,CONCATENATE('Материалы для Ф.5'!B393),"")</f>
        <v/>
      </c>
      <c r="D405" s="1040" t="s">
        <v>865</v>
      </c>
      <c r="E405" s="1040" t="s">
        <v>865</v>
      </c>
      <c r="F405" s="1040"/>
      <c r="G405" s="1040"/>
      <c r="H405" s="1040" t="str">
        <f>IF('Материалы для Ф.5'!F391=1,CONCATENATE('Материалы для Ф.5'!D391," ",'Материалы для Ф.5'!C391),"")</f>
        <v/>
      </c>
      <c r="I405" s="1040">
        <f>1</f>
        <v>1</v>
      </c>
      <c r="J405" s="408"/>
      <c r="K405" s="19">
        <f t="shared" si="7"/>
        <v>0</v>
      </c>
      <c r="V405" s="49" t="str">
        <f>IF('Материалы для Ф.5'!F393=1,CONCATENATE('Материалы для Ф.5'!B393),"")</f>
        <v/>
      </c>
    </row>
    <row r="406" spans="1:22" ht="22.8" hidden="1" customHeight="1" x14ac:dyDescent="0.3">
      <c r="A406" s="631">
        <f>SUBTOTAL(9,$K$15:K406)</f>
        <v>36</v>
      </c>
      <c r="B406" s="276" t="str">
        <f>IF('Материалы для Ф.5'!F394=1,CONCATENATE('Материалы для Ф.5'!A394),"")</f>
        <v/>
      </c>
      <c r="C406" s="1040" t="str">
        <f>IF('Материалы для Ф.5'!F394=1,CONCATENATE('Материалы для Ф.5'!B394),"")</f>
        <v/>
      </c>
      <c r="D406" s="1040" t="s">
        <v>865</v>
      </c>
      <c r="E406" s="1040" t="s">
        <v>865</v>
      </c>
      <c r="F406" s="1040"/>
      <c r="G406" s="1040"/>
      <c r="H406" s="1040" t="str">
        <f>IF('Материалы для Ф.5'!F392=1,CONCATENATE('Материалы для Ф.5'!D392," ",'Материалы для Ф.5'!C392),"")</f>
        <v/>
      </c>
      <c r="I406" s="1040">
        <f>1</f>
        <v>1</v>
      </c>
      <c r="J406" s="408"/>
      <c r="K406" s="19">
        <f t="shared" si="7"/>
        <v>0</v>
      </c>
      <c r="V406" s="49" t="str">
        <f>IF('Материалы для Ф.5'!F394=1,CONCATENATE('Материалы для Ф.5'!B394),"")</f>
        <v/>
      </c>
    </row>
    <row r="407" spans="1:22" ht="22.8" hidden="1" customHeight="1" x14ac:dyDescent="0.3">
      <c r="A407" s="631">
        <f>SUBTOTAL(9,$K$15:K407)</f>
        <v>36</v>
      </c>
      <c r="B407" s="276" t="str">
        <f>IF('Материалы для Ф.5'!F395=1,CONCATENATE('Материалы для Ф.5'!A395),"")</f>
        <v/>
      </c>
      <c r="C407" s="1040" t="str">
        <f>IF('Материалы для Ф.5'!F395=1,CONCATENATE('Материалы для Ф.5'!B395),"")</f>
        <v/>
      </c>
      <c r="D407" s="1040" t="s">
        <v>865</v>
      </c>
      <c r="E407" s="1040" t="s">
        <v>865</v>
      </c>
      <c r="F407" s="1040"/>
      <c r="G407" s="1040"/>
      <c r="H407" s="1040" t="str">
        <f>IF('Материалы для Ф.5'!F393=1,CONCATENATE('Материалы для Ф.5'!D393," ",'Материалы для Ф.5'!C393),"")</f>
        <v/>
      </c>
      <c r="I407" s="1040">
        <f>1</f>
        <v>1</v>
      </c>
      <c r="J407" s="408"/>
      <c r="K407" s="19">
        <f t="shared" si="7"/>
        <v>0</v>
      </c>
      <c r="V407" s="49" t="str">
        <f>IF('Материалы для Ф.5'!F395=1,CONCATENATE('Материалы для Ф.5'!B395),"")</f>
        <v/>
      </c>
    </row>
    <row r="408" spans="1:22" ht="22.8" hidden="1" customHeight="1" x14ac:dyDescent="0.3">
      <c r="A408" s="631">
        <f>SUBTOTAL(9,$K$15:K408)</f>
        <v>36</v>
      </c>
      <c r="B408" s="276" t="str">
        <f>IF('Материалы для Ф.5'!F396=1,CONCATENATE('Материалы для Ф.5'!A396),"")</f>
        <v/>
      </c>
      <c r="C408" s="1040" t="str">
        <f>IF('Материалы для Ф.5'!F396=1,CONCATENATE('Материалы для Ф.5'!B396),"")</f>
        <v/>
      </c>
      <c r="D408" s="1040" t="s">
        <v>865</v>
      </c>
      <c r="E408" s="1040" t="s">
        <v>865</v>
      </c>
      <c r="F408" s="1040"/>
      <c r="G408" s="1040"/>
      <c r="H408" s="1040" t="str">
        <f>IF('Материалы для Ф.5'!F394=1,CONCATENATE('Материалы для Ф.5'!D394," ",'Материалы для Ф.5'!C394),"")</f>
        <v/>
      </c>
      <c r="I408" s="1040">
        <f>1</f>
        <v>1</v>
      </c>
      <c r="J408" s="408"/>
      <c r="K408" s="19">
        <f t="shared" si="7"/>
        <v>0</v>
      </c>
      <c r="V408" s="49" t="str">
        <f>IF('Материалы для Ф.5'!F396=1,CONCATENATE('Материалы для Ф.5'!B396),"")</f>
        <v/>
      </c>
    </row>
    <row r="409" spans="1:22" ht="22.8" hidden="1" customHeight="1" x14ac:dyDescent="0.3">
      <c r="A409" s="631">
        <f>SUBTOTAL(9,$K$15:K409)</f>
        <v>36</v>
      </c>
      <c r="B409" s="276" t="str">
        <f>IF('Материалы для Ф.5'!F397=1,CONCATENATE('Материалы для Ф.5'!A397),"")</f>
        <v/>
      </c>
      <c r="C409" s="1040" t="str">
        <f>IF('Материалы для Ф.5'!F397=1,CONCATENATE('Материалы для Ф.5'!B397),"")</f>
        <v/>
      </c>
      <c r="D409" s="1040" t="s">
        <v>865</v>
      </c>
      <c r="E409" s="1040" t="s">
        <v>865</v>
      </c>
      <c r="F409" s="1040"/>
      <c r="G409" s="1040"/>
      <c r="H409" s="1040" t="str">
        <f>IF('Материалы для Ф.5'!F395=1,CONCATENATE('Материалы для Ф.5'!D395," ",'Материалы для Ф.5'!C395),"")</f>
        <v/>
      </c>
      <c r="I409" s="1040">
        <f>1</f>
        <v>1</v>
      </c>
      <c r="J409" s="408"/>
      <c r="K409" s="19">
        <f t="shared" si="7"/>
        <v>0</v>
      </c>
      <c r="V409" s="49" t="str">
        <f>IF('Материалы для Ф.5'!F397=1,CONCATENATE('Материалы для Ф.5'!B397),"")</f>
        <v/>
      </c>
    </row>
    <row r="410" spans="1:22" ht="22.8" hidden="1" customHeight="1" x14ac:dyDescent="0.3">
      <c r="A410" s="631">
        <f>SUBTOTAL(9,$K$15:K410)</f>
        <v>36</v>
      </c>
      <c r="B410" s="276" t="str">
        <f>IF('Материалы для Ф.5'!F398=1,CONCATENATE('Материалы для Ф.5'!A398),"")</f>
        <v/>
      </c>
      <c r="C410" s="1040" t="str">
        <f>IF('Материалы для Ф.5'!F398=1,CONCATENATE('Материалы для Ф.5'!B398),"")</f>
        <v/>
      </c>
      <c r="D410" s="1040" t="s">
        <v>865</v>
      </c>
      <c r="E410" s="1040" t="s">
        <v>865</v>
      </c>
      <c r="F410" s="1040"/>
      <c r="G410" s="1040"/>
      <c r="H410" s="1040" t="str">
        <f>IF('Материалы для Ф.5'!F396=1,CONCATENATE('Материалы для Ф.5'!D396," ",'Материалы для Ф.5'!C396),"")</f>
        <v/>
      </c>
      <c r="I410" s="1040">
        <f>1</f>
        <v>1</v>
      </c>
      <c r="J410" s="408"/>
      <c r="K410" s="19">
        <f t="shared" si="7"/>
        <v>0</v>
      </c>
      <c r="V410" s="49" t="str">
        <f>IF('Материалы для Ф.5'!F398=1,CONCATENATE('Материалы для Ф.5'!B398),"")</f>
        <v/>
      </c>
    </row>
    <row r="411" spans="1:22" ht="22.8" hidden="1" customHeight="1" x14ac:dyDescent="0.3">
      <c r="A411" s="631">
        <f>SUBTOTAL(9,$K$15:K411)</f>
        <v>36</v>
      </c>
      <c r="B411" s="276" t="str">
        <f>IF('Материалы для Ф.5'!F399=1,CONCATENATE('Материалы для Ф.5'!A399),"")</f>
        <v/>
      </c>
      <c r="C411" s="1040" t="str">
        <f>IF('Материалы для Ф.5'!F399=1,CONCATENATE('Материалы для Ф.5'!B399),"")</f>
        <v/>
      </c>
      <c r="D411" s="1040" t="s">
        <v>865</v>
      </c>
      <c r="E411" s="1040" t="s">
        <v>865</v>
      </c>
      <c r="F411" s="1040"/>
      <c r="G411" s="1040"/>
      <c r="H411" s="1040" t="str">
        <f>IF('Материалы для Ф.5'!F397=1,CONCATENATE('Материалы для Ф.5'!D397," ",'Материалы для Ф.5'!C397),"")</f>
        <v/>
      </c>
      <c r="I411" s="1040">
        <f>1</f>
        <v>1</v>
      </c>
      <c r="J411" s="408"/>
      <c r="K411" s="19">
        <f t="shared" si="7"/>
        <v>0</v>
      </c>
      <c r="V411" s="49" t="str">
        <f>IF('Материалы для Ф.5'!F399=1,CONCATENATE('Материалы для Ф.5'!B399),"")</f>
        <v/>
      </c>
    </row>
    <row r="412" spans="1:22" ht="22.8" hidden="1" customHeight="1" x14ac:dyDescent="0.3">
      <c r="A412" s="631">
        <f>SUBTOTAL(9,$K$15:K412)</f>
        <v>36</v>
      </c>
      <c r="B412" s="276" t="str">
        <f>IF('Материалы для Ф.5'!F400=1,CONCATENATE('Материалы для Ф.5'!A400),"")</f>
        <v/>
      </c>
      <c r="C412" s="1040" t="str">
        <f>IF('Материалы для Ф.5'!F400=1,CONCATENATE('Материалы для Ф.5'!B400),"")</f>
        <v/>
      </c>
      <c r="D412" s="1040" t="s">
        <v>865</v>
      </c>
      <c r="E412" s="1040" t="s">
        <v>865</v>
      </c>
      <c r="F412" s="1040"/>
      <c r="G412" s="1040"/>
      <c r="H412" s="1040" t="str">
        <f>IF('Материалы для Ф.5'!F398=1,CONCATENATE('Материалы для Ф.5'!D398," ",'Материалы для Ф.5'!C398),"")</f>
        <v/>
      </c>
      <c r="I412" s="1040">
        <f>1</f>
        <v>1</v>
      </c>
      <c r="J412" s="408"/>
      <c r="K412" s="19">
        <f t="shared" si="7"/>
        <v>0</v>
      </c>
      <c r="V412" s="49" t="str">
        <f>IF('Материалы для Ф.5'!F400=1,CONCATENATE('Материалы для Ф.5'!B400),"")</f>
        <v/>
      </c>
    </row>
    <row r="413" spans="1:22" ht="22.8" hidden="1" customHeight="1" x14ac:dyDescent="0.3">
      <c r="A413" s="631">
        <f>SUBTOTAL(9,$K$15:K413)</f>
        <v>36</v>
      </c>
      <c r="B413" s="276" t="str">
        <f>IF('Материалы для Ф.5'!F401=1,CONCATENATE('Материалы для Ф.5'!A401),"")</f>
        <v/>
      </c>
      <c r="C413" s="1040" t="str">
        <f>IF('Материалы для Ф.5'!F401=1,CONCATENATE('Материалы для Ф.5'!B401),"")</f>
        <v/>
      </c>
      <c r="D413" s="1040" t="s">
        <v>865</v>
      </c>
      <c r="E413" s="1040" t="s">
        <v>865</v>
      </c>
      <c r="F413" s="1040"/>
      <c r="G413" s="1040"/>
      <c r="H413" s="1040" t="str">
        <f>IF('Материалы для Ф.5'!F399=1,CONCATENATE('Материалы для Ф.5'!D399," ",'Материалы для Ф.5'!C399),"")</f>
        <v/>
      </c>
      <c r="I413" s="1040">
        <f>1</f>
        <v>1</v>
      </c>
      <c r="J413" s="408"/>
      <c r="K413" s="19">
        <f t="shared" si="7"/>
        <v>0</v>
      </c>
      <c r="V413" s="49" t="str">
        <f>IF('Материалы для Ф.5'!F401=1,CONCATENATE('Материалы для Ф.5'!B401),"")</f>
        <v/>
      </c>
    </row>
    <row r="414" spans="1:22" ht="22.8" hidden="1" customHeight="1" x14ac:dyDescent="0.3">
      <c r="A414" s="631">
        <f>SUBTOTAL(9,$K$15:K414)</f>
        <v>36</v>
      </c>
      <c r="B414" s="276" t="str">
        <f>IF('Материалы для Ф.5'!F402=1,CONCATENATE('Материалы для Ф.5'!A402),"")</f>
        <v/>
      </c>
      <c r="C414" s="1040" t="str">
        <f>IF('Материалы для Ф.5'!F402=1,CONCATENATE('Материалы для Ф.5'!B402),"")</f>
        <v/>
      </c>
      <c r="D414" s="1040" t="s">
        <v>865</v>
      </c>
      <c r="E414" s="1040" t="s">
        <v>865</v>
      </c>
      <c r="F414" s="1040"/>
      <c r="G414" s="1040"/>
      <c r="H414" s="1040" t="str">
        <f>IF('Материалы для Ф.5'!F400=1,CONCATENATE('Материалы для Ф.5'!D400," ",'Материалы для Ф.5'!C400),"")</f>
        <v/>
      </c>
      <c r="I414" s="1040">
        <f>1</f>
        <v>1</v>
      </c>
      <c r="J414" s="408"/>
      <c r="K414" s="19">
        <f t="shared" si="7"/>
        <v>0</v>
      </c>
      <c r="V414" s="49" t="str">
        <f>IF('Материалы для Ф.5'!F402=1,CONCATENATE('Материалы для Ф.5'!B402),"")</f>
        <v/>
      </c>
    </row>
    <row r="415" spans="1:22" ht="22.8" hidden="1" customHeight="1" x14ac:dyDescent="0.3">
      <c r="A415" s="631">
        <f>SUBTOTAL(9,$K$15:K415)</f>
        <v>36</v>
      </c>
      <c r="B415" s="276" t="str">
        <f>IF('Материалы для Ф.5'!F403=1,CONCATENATE('Материалы для Ф.5'!A403),"")</f>
        <v/>
      </c>
      <c r="C415" s="1040" t="str">
        <f>IF('Материалы для Ф.5'!F403=1,CONCATENATE('Материалы для Ф.5'!B403),"")</f>
        <v/>
      </c>
      <c r="D415" s="1040" t="s">
        <v>865</v>
      </c>
      <c r="E415" s="1040" t="s">
        <v>865</v>
      </c>
      <c r="F415" s="1040"/>
      <c r="G415" s="1040"/>
      <c r="H415" s="1040" t="str">
        <f>IF('Материалы для Ф.5'!F401=1,CONCATENATE('Материалы для Ф.5'!D401," ",'Материалы для Ф.5'!C401),"")</f>
        <v/>
      </c>
      <c r="I415" s="1040">
        <f>1</f>
        <v>1</v>
      </c>
      <c r="J415" s="408"/>
      <c r="K415" s="19">
        <f t="shared" si="7"/>
        <v>0</v>
      </c>
      <c r="V415" s="49" t="str">
        <f>IF('Материалы для Ф.5'!F403=1,CONCATENATE('Материалы для Ф.5'!B403),"")</f>
        <v/>
      </c>
    </row>
    <row r="416" spans="1:22" ht="22.8" hidden="1" customHeight="1" x14ac:dyDescent="0.3">
      <c r="A416" s="631">
        <f>SUBTOTAL(9,$K$15:K416)</f>
        <v>36</v>
      </c>
      <c r="B416" s="276" t="str">
        <f>IF('Материалы для Ф.5'!F404=1,CONCATENATE('Материалы для Ф.5'!A404),"")</f>
        <v/>
      </c>
      <c r="C416" s="1040" t="str">
        <f>IF('Материалы для Ф.5'!F404=1,CONCATENATE('Материалы для Ф.5'!B404),"")</f>
        <v/>
      </c>
      <c r="D416" s="1040" t="s">
        <v>865</v>
      </c>
      <c r="E416" s="1040" t="s">
        <v>865</v>
      </c>
      <c r="F416" s="1040"/>
      <c r="G416" s="1040"/>
      <c r="H416" s="1040" t="str">
        <f>IF('Материалы для Ф.5'!F402=1,CONCATENATE('Материалы для Ф.5'!D402," ",'Материалы для Ф.5'!C402),"")</f>
        <v/>
      </c>
      <c r="I416" s="1040">
        <f>1</f>
        <v>1</v>
      </c>
      <c r="J416" s="408"/>
      <c r="K416" s="19">
        <f t="shared" si="7"/>
        <v>0</v>
      </c>
      <c r="V416" s="49" t="str">
        <f>IF('Материалы для Ф.5'!F404=1,CONCATENATE('Материалы для Ф.5'!B404),"")</f>
        <v/>
      </c>
    </row>
    <row r="417" spans="1:22" ht="22.8" hidden="1" customHeight="1" x14ac:dyDescent="0.3">
      <c r="A417" s="631">
        <f>SUBTOTAL(9,$K$15:K417)</f>
        <v>36</v>
      </c>
      <c r="B417" s="276" t="str">
        <f>IF('Материалы для Ф.5'!F405=1,CONCATENATE('Материалы для Ф.5'!A405),"")</f>
        <v/>
      </c>
      <c r="C417" s="1040" t="str">
        <f>IF('Материалы для Ф.5'!F405=1,CONCATENATE('Материалы для Ф.5'!B405),"")</f>
        <v/>
      </c>
      <c r="D417" s="1040" t="s">
        <v>865</v>
      </c>
      <c r="E417" s="1040" t="s">
        <v>865</v>
      </c>
      <c r="F417" s="1040"/>
      <c r="G417" s="1040"/>
      <c r="H417" s="1040" t="str">
        <f>IF('Материалы для Ф.5'!F403=1,CONCATENATE('Материалы для Ф.5'!D403," ",'Материалы для Ф.5'!C403),"")</f>
        <v/>
      </c>
      <c r="I417" s="1040">
        <f>1</f>
        <v>1</v>
      </c>
      <c r="J417" s="408"/>
      <c r="K417" s="19">
        <f t="shared" si="7"/>
        <v>0</v>
      </c>
      <c r="V417" s="49" t="str">
        <f>IF('Материалы для Ф.5'!F405=1,CONCATENATE('Материалы для Ф.5'!B405),"")</f>
        <v/>
      </c>
    </row>
    <row r="418" spans="1:22" ht="22.8" hidden="1" customHeight="1" x14ac:dyDescent="0.3">
      <c r="A418" s="631">
        <f>SUBTOTAL(9,$K$15:K418)</f>
        <v>36</v>
      </c>
      <c r="B418" s="276" t="str">
        <f>IF('Материалы для Ф.5'!F406=1,CONCATENATE('Материалы для Ф.5'!A406),"")</f>
        <v/>
      </c>
      <c r="C418" s="1040" t="str">
        <f>IF('Материалы для Ф.5'!F406=1,CONCATENATE('Материалы для Ф.5'!B406),"")</f>
        <v/>
      </c>
      <c r="D418" s="1040" t="s">
        <v>865</v>
      </c>
      <c r="E418" s="1040" t="s">
        <v>865</v>
      </c>
      <c r="F418" s="1040"/>
      <c r="G418" s="1040"/>
      <c r="H418" s="1040" t="str">
        <f>IF('Материалы для Ф.5'!F404=1,CONCATENATE('Материалы для Ф.5'!D404," ",'Материалы для Ф.5'!C404),"")</f>
        <v/>
      </c>
      <c r="I418" s="1040">
        <f>1</f>
        <v>1</v>
      </c>
      <c r="J418" s="408"/>
      <c r="K418" s="19">
        <f t="shared" si="7"/>
        <v>0</v>
      </c>
      <c r="V418" s="49" t="str">
        <f>IF('Материалы для Ф.5'!F406=1,CONCATENATE('Материалы для Ф.5'!B406),"")</f>
        <v/>
      </c>
    </row>
    <row r="419" spans="1:22" ht="22.8" hidden="1" customHeight="1" x14ac:dyDescent="0.3">
      <c r="A419" s="631">
        <f>SUBTOTAL(9,$K$15:K419)</f>
        <v>36</v>
      </c>
      <c r="B419" s="276" t="str">
        <f>IF('Материалы для Ф.5'!F407=1,CONCATENATE('Материалы для Ф.5'!A407),"")</f>
        <v/>
      </c>
      <c r="C419" s="1040" t="str">
        <f>IF('Материалы для Ф.5'!F407=1,CONCATENATE('Материалы для Ф.5'!B407),"")</f>
        <v/>
      </c>
      <c r="D419" s="1040" t="s">
        <v>865</v>
      </c>
      <c r="E419" s="1040" t="s">
        <v>865</v>
      </c>
      <c r="F419" s="1040"/>
      <c r="G419" s="1040"/>
      <c r="H419" s="1040" t="str">
        <f>IF('Материалы для Ф.5'!F405=1,CONCATENATE('Материалы для Ф.5'!D405," ",'Материалы для Ф.5'!C405),"")</f>
        <v/>
      </c>
      <c r="I419" s="1040">
        <f>1</f>
        <v>1</v>
      </c>
      <c r="J419" s="408"/>
      <c r="K419" s="19">
        <f t="shared" si="7"/>
        <v>0</v>
      </c>
      <c r="V419" s="49" t="str">
        <f>IF('Материалы для Ф.5'!F407=1,CONCATENATE('Материалы для Ф.5'!B407),"")</f>
        <v/>
      </c>
    </row>
    <row r="420" spans="1:22" ht="22.8" hidden="1" customHeight="1" x14ac:dyDescent="0.3">
      <c r="A420" s="631">
        <f>SUBTOTAL(9,$K$15:K420)</f>
        <v>36</v>
      </c>
      <c r="B420" s="276" t="str">
        <f>IF('Материалы для Ф.5'!F408=1,CONCATENATE('Материалы для Ф.5'!A408),"")</f>
        <v/>
      </c>
      <c r="C420" s="1040" t="str">
        <f>IF('Материалы для Ф.5'!F408=1,CONCATENATE('Материалы для Ф.5'!B408),"")</f>
        <v/>
      </c>
      <c r="D420" s="1040" t="s">
        <v>865</v>
      </c>
      <c r="E420" s="1040" t="s">
        <v>865</v>
      </c>
      <c r="F420" s="1040"/>
      <c r="G420" s="1040"/>
      <c r="H420" s="1040" t="str">
        <f>IF('Материалы для Ф.5'!F406=1,CONCATENATE('Материалы для Ф.5'!D406," ",'Материалы для Ф.5'!C406),"")</f>
        <v/>
      </c>
      <c r="I420" s="1040">
        <f>1</f>
        <v>1</v>
      </c>
      <c r="J420" s="408"/>
      <c r="K420" s="19">
        <f t="shared" si="7"/>
        <v>0</v>
      </c>
      <c r="V420" s="49" t="str">
        <f>IF('Материалы для Ф.5'!F408=1,CONCATENATE('Материалы для Ф.5'!B408),"")</f>
        <v/>
      </c>
    </row>
    <row r="421" spans="1:22" ht="22.8" hidden="1" customHeight="1" x14ac:dyDescent="0.3">
      <c r="A421" s="631">
        <f>SUBTOTAL(9,$K$15:K421)</f>
        <v>36</v>
      </c>
      <c r="B421" s="276" t="str">
        <f>IF('Материалы для Ф.5'!F409=1,CONCATENATE('Материалы для Ф.5'!A409),"")</f>
        <v/>
      </c>
      <c r="C421" s="1040" t="str">
        <f>IF('Материалы для Ф.5'!F409=1,CONCATENATE('Материалы для Ф.5'!B409),"")</f>
        <v/>
      </c>
      <c r="D421" s="1040" t="s">
        <v>865</v>
      </c>
      <c r="E421" s="1040" t="s">
        <v>865</v>
      </c>
      <c r="F421" s="1040"/>
      <c r="G421" s="1040"/>
      <c r="H421" s="1040" t="str">
        <f>IF('Материалы для Ф.5'!F407=1,CONCATENATE('Материалы для Ф.5'!D407," ",'Материалы для Ф.5'!C407),"")</f>
        <v/>
      </c>
      <c r="I421" s="1040">
        <f>1</f>
        <v>1</v>
      </c>
      <c r="J421" s="408"/>
      <c r="K421" s="19">
        <f t="shared" si="7"/>
        <v>0</v>
      </c>
      <c r="V421" s="49" t="str">
        <f>IF('Материалы для Ф.5'!F409=1,CONCATENATE('Материалы для Ф.5'!B409),"")</f>
        <v/>
      </c>
    </row>
    <row r="422" spans="1:22" ht="22.8" hidden="1" customHeight="1" x14ac:dyDescent="0.3">
      <c r="A422" s="631">
        <f>SUBTOTAL(9,$K$15:K422)</f>
        <v>36</v>
      </c>
      <c r="B422" s="276" t="str">
        <f>IF('Материалы для Ф.5'!F410=1,CONCATENATE('Материалы для Ф.5'!A410),"")</f>
        <v/>
      </c>
      <c r="C422" s="1040" t="str">
        <f>IF('Материалы для Ф.5'!F410=1,CONCATENATE('Материалы для Ф.5'!B410),"")</f>
        <v/>
      </c>
      <c r="D422" s="1040" t="s">
        <v>865</v>
      </c>
      <c r="E422" s="1040" t="s">
        <v>865</v>
      </c>
      <c r="F422" s="1040"/>
      <c r="G422" s="1040"/>
      <c r="H422" s="1040" t="str">
        <f>IF('Материалы для Ф.5'!F408=1,CONCATENATE('Материалы для Ф.5'!D408," ",'Материалы для Ф.5'!C408),"")</f>
        <v/>
      </c>
      <c r="I422" s="1040">
        <f>1</f>
        <v>1</v>
      </c>
      <c r="J422" s="408"/>
      <c r="K422" s="19">
        <f t="shared" si="7"/>
        <v>0</v>
      </c>
      <c r="V422" s="49" t="str">
        <f>IF('Материалы для Ф.5'!F410=1,CONCATENATE('Материалы для Ф.5'!B410),"")</f>
        <v/>
      </c>
    </row>
    <row r="423" spans="1:22" ht="22.8" hidden="1" customHeight="1" x14ac:dyDescent="0.3">
      <c r="A423" s="631">
        <f>SUBTOTAL(9,$K$15:K423)</f>
        <v>36</v>
      </c>
      <c r="B423" s="276" t="str">
        <f>IF('Материалы для Ф.5'!F411=1,CONCATENATE('Материалы для Ф.5'!A411),"")</f>
        <v/>
      </c>
      <c r="C423" s="1040" t="str">
        <f>IF('Материалы для Ф.5'!F411=1,CONCATENATE('Материалы для Ф.5'!B411),"")</f>
        <v/>
      </c>
      <c r="D423" s="1040" t="s">
        <v>865</v>
      </c>
      <c r="E423" s="1040" t="s">
        <v>865</v>
      </c>
      <c r="F423" s="1040"/>
      <c r="G423" s="1040"/>
      <c r="H423" s="1040" t="str">
        <f>IF('Материалы для Ф.5'!F409=1,CONCATENATE('Материалы для Ф.5'!D409," ",'Материалы для Ф.5'!C409),"")</f>
        <v/>
      </c>
      <c r="I423" s="1040">
        <f>1</f>
        <v>1</v>
      </c>
      <c r="J423" s="408"/>
      <c r="K423" s="19">
        <f t="shared" si="7"/>
        <v>0</v>
      </c>
      <c r="V423" s="49" t="str">
        <f>IF('Материалы для Ф.5'!F411=1,CONCATENATE('Материалы для Ф.5'!B411),"")</f>
        <v/>
      </c>
    </row>
    <row r="424" spans="1:22" ht="22.8" hidden="1" customHeight="1" x14ac:dyDescent="0.3">
      <c r="A424" s="631">
        <f>SUBTOTAL(9,$K$15:K424)</f>
        <v>36</v>
      </c>
      <c r="B424" s="276" t="str">
        <f>IF('Материалы для Ф.5'!F412=1,CONCATENATE('Материалы для Ф.5'!A412),"")</f>
        <v/>
      </c>
      <c r="C424" s="1040" t="str">
        <f>IF('Материалы для Ф.5'!F412=1,CONCATENATE('Материалы для Ф.5'!B412),"")</f>
        <v/>
      </c>
      <c r="D424" s="1040" t="s">
        <v>865</v>
      </c>
      <c r="E424" s="1040" t="s">
        <v>865</v>
      </c>
      <c r="F424" s="1040"/>
      <c r="G424" s="1040"/>
      <c r="H424" s="1040" t="str">
        <f>IF('Материалы для Ф.5'!F410=1,CONCATENATE('Материалы для Ф.5'!D410," ",'Материалы для Ф.5'!C410),"")</f>
        <v/>
      </c>
      <c r="I424" s="1040">
        <f>1</f>
        <v>1</v>
      </c>
      <c r="J424" s="408"/>
      <c r="K424" s="19">
        <f t="shared" si="7"/>
        <v>0</v>
      </c>
      <c r="V424" s="49" t="str">
        <f>IF('Материалы для Ф.5'!F412=1,CONCATENATE('Материалы для Ф.5'!B412),"")</f>
        <v/>
      </c>
    </row>
    <row r="425" spans="1:22" ht="22.8" hidden="1" customHeight="1" x14ac:dyDescent="0.3">
      <c r="A425" s="631">
        <f>SUBTOTAL(9,$K$15:K425)</f>
        <v>36</v>
      </c>
      <c r="B425" s="276" t="str">
        <f>IF('Материалы для Ф.5'!F413=1,CONCATENATE('Материалы для Ф.5'!A413),"")</f>
        <v/>
      </c>
      <c r="C425" s="1040" t="str">
        <f>IF('Материалы для Ф.5'!F413=1,CONCATENATE('Материалы для Ф.5'!B413),"")</f>
        <v/>
      </c>
      <c r="D425" s="1040" t="s">
        <v>865</v>
      </c>
      <c r="E425" s="1040" t="s">
        <v>865</v>
      </c>
      <c r="F425" s="1040"/>
      <c r="G425" s="1040"/>
      <c r="H425" s="1040" t="str">
        <f>IF('Материалы для Ф.5'!F411=1,CONCATENATE('Материалы для Ф.5'!D411," ",'Материалы для Ф.5'!C411),"")</f>
        <v/>
      </c>
      <c r="I425" s="1040">
        <f>1</f>
        <v>1</v>
      </c>
      <c r="J425" s="408"/>
      <c r="K425" s="19">
        <f t="shared" si="7"/>
        <v>0</v>
      </c>
      <c r="V425" s="49" t="str">
        <f>IF('Материалы для Ф.5'!F413=1,CONCATENATE('Материалы для Ф.5'!B413),"")</f>
        <v/>
      </c>
    </row>
    <row r="426" spans="1:22" ht="22.8" hidden="1" customHeight="1" x14ac:dyDescent="0.3">
      <c r="A426" s="631">
        <f>SUBTOTAL(9,$K$15:K426)</f>
        <v>36</v>
      </c>
      <c r="B426" s="276" t="str">
        <f>IF('Материалы для Ф.5'!F414=1,CONCATENATE('Материалы для Ф.5'!A414),"")</f>
        <v/>
      </c>
      <c r="C426" s="1040" t="str">
        <f>IF('Материалы для Ф.5'!F414=1,CONCATENATE('Материалы для Ф.5'!B414),"")</f>
        <v/>
      </c>
      <c r="D426" s="1040" t="s">
        <v>865</v>
      </c>
      <c r="E426" s="1040" t="s">
        <v>865</v>
      </c>
      <c r="F426" s="1040"/>
      <c r="G426" s="1040"/>
      <c r="H426" s="1040" t="str">
        <f>IF('Материалы для Ф.5'!F412=1,CONCATENATE('Материалы для Ф.5'!D412," ",'Материалы для Ф.5'!C412),"")</f>
        <v/>
      </c>
      <c r="I426" s="1040">
        <f>1</f>
        <v>1</v>
      </c>
      <c r="J426" s="408"/>
      <c r="K426" s="19">
        <f t="shared" si="7"/>
        <v>0</v>
      </c>
      <c r="V426" s="49" t="str">
        <f>IF('Материалы для Ф.5'!F414=1,CONCATENATE('Материалы для Ф.5'!B414),"")</f>
        <v/>
      </c>
    </row>
    <row r="427" spans="1:22" ht="22.8" hidden="1" customHeight="1" x14ac:dyDescent="0.3">
      <c r="A427" s="631">
        <f>SUBTOTAL(9,$K$15:K427)</f>
        <v>36</v>
      </c>
      <c r="B427" s="276" t="str">
        <f>IF('Материалы для Ф.5'!F415=1,CONCATENATE('Материалы для Ф.5'!A415),"")</f>
        <v/>
      </c>
      <c r="C427" s="1040" t="str">
        <f>IF('Материалы для Ф.5'!F415=1,CONCATENATE('Материалы для Ф.5'!B415),"")</f>
        <v/>
      </c>
      <c r="D427" s="1040" t="s">
        <v>865</v>
      </c>
      <c r="E427" s="1040" t="s">
        <v>865</v>
      </c>
      <c r="F427" s="1040"/>
      <c r="G427" s="1040"/>
      <c r="H427" s="1040" t="str">
        <f>IF('Материалы для Ф.5'!F413=1,CONCATENATE('Материалы для Ф.5'!D413," ",'Материалы для Ф.5'!C413),"")</f>
        <v/>
      </c>
      <c r="I427" s="1040">
        <f>1</f>
        <v>1</v>
      </c>
      <c r="J427" s="408"/>
      <c r="K427" s="19">
        <f t="shared" si="7"/>
        <v>0</v>
      </c>
      <c r="V427" s="49" t="str">
        <f>IF('Материалы для Ф.5'!F415=1,CONCATENATE('Материалы для Ф.5'!B415),"")</f>
        <v/>
      </c>
    </row>
    <row r="428" spans="1:22" ht="22.8" hidden="1" customHeight="1" x14ac:dyDescent="0.3">
      <c r="A428" s="631">
        <f>SUBTOTAL(9,$K$15:K428)</f>
        <v>36</v>
      </c>
      <c r="B428" s="276" t="str">
        <f>IF('Материалы для Ф.5'!F416=1,CONCATENATE('Материалы для Ф.5'!A416),"")</f>
        <v/>
      </c>
      <c r="C428" s="1040" t="str">
        <f>IF('Материалы для Ф.5'!F416=1,CONCATENATE('Материалы для Ф.5'!B416),"")</f>
        <v/>
      </c>
      <c r="D428" s="1040" t="s">
        <v>865</v>
      </c>
      <c r="E428" s="1040" t="s">
        <v>865</v>
      </c>
      <c r="F428" s="1040"/>
      <c r="G428" s="1040"/>
      <c r="H428" s="1040" t="str">
        <f>IF('Материалы для Ф.5'!F414=1,CONCATENATE('Материалы для Ф.5'!D414," ",'Материалы для Ф.5'!C414),"")</f>
        <v/>
      </c>
      <c r="I428" s="1040">
        <f>1</f>
        <v>1</v>
      </c>
      <c r="J428" s="408"/>
      <c r="K428" s="19">
        <f t="shared" si="7"/>
        <v>0</v>
      </c>
      <c r="V428" s="49" t="str">
        <f>IF('Материалы для Ф.5'!F416=1,CONCATENATE('Материалы для Ф.5'!B416),"")</f>
        <v/>
      </c>
    </row>
    <row r="429" spans="1:22" ht="22.8" hidden="1" customHeight="1" x14ac:dyDescent="0.3">
      <c r="A429" s="631">
        <f>SUBTOTAL(9,$K$15:K429)</f>
        <v>36</v>
      </c>
      <c r="B429" s="276" t="str">
        <f>IF('Материалы для Ф.5'!F417=1,CONCATENATE('Материалы для Ф.5'!A417),"")</f>
        <v/>
      </c>
      <c r="C429" s="1040" t="str">
        <f>IF('Материалы для Ф.5'!F417=1,CONCATENATE('Материалы для Ф.5'!B417),"")</f>
        <v/>
      </c>
      <c r="D429" s="1040" t="s">
        <v>865</v>
      </c>
      <c r="E429" s="1040" t="s">
        <v>865</v>
      </c>
      <c r="F429" s="1040"/>
      <c r="G429" s="1040"/>
      <c r="H429" s="1040" t="str">
        <f>IF('Материалы для Ф.5'!F415=1,CONCATENATE('Материалы для Ф.5'!D415," ",'Материалы для Ф.5'!C415),"")</f>
        <v/>
      </c>
      <c r="I429" s="1040">
        <f>1</f>
        <v>1</v>
      </c>
      <c r="J429" s="408"/>
      <c r="K429" s="19">
        <f t="shared" si="7"/>
        <v>0</v>
      </c>
      <c r="V429" s="49" t="str">
        <f>IF('Материалы для Ф.5'!F417=1,CONCATENATE('Материалы для Ф.5'!B417),"")</f>
        <v/>
      </c>
    </row>
    <row r="430" spans="1:22" ht="22.8" hidden="1" customHeight="1" x14ac:dyDescent="0.3">
      <c r="A430" s="631">
        <f>SUBTOTAL(9,$K$15:K430)</f>
        <v>36</v>
      </c>
      <c r="B430" s="276" t="str">
        <f>IF('Материалы для Ф.5'!F418=1,CONCATENATE('Материалы для Ф.5'!A418),"")</f>
        <v/>
      </c>
      <c r="C430" s="1040" t="str">
        <f>IF('Материалы для Ф.5'!F418=1,CONCATENATE('Материалы для Ф.5'!B418),"")</f>
        <v/>
      </c>
      <c r="D430" s="1040" t="s">
        <v>865</v>
      </c>
      <c r="E430" s="1040" t="s">
        <v>865</v>
      </c>
      <c r="F430" s="1040"/>
      <c r="G430" s="1040"/>
      <c r="H430" s="1040" t="str">
        <f>IF('Материалы для Ф.5'!F416=1,CONCATENATE('Материалы для Ф.5'!D416," ",'Материалы для Ф.5'!C416),"")</f>
        <v/>
      </c>
      <c r="I430" s="1040">
        <f>1</f>
        <v>1</v>
      </c>
      <c r="J430" s="408"/>
      <c r="K430" s="19">
        <f t="shared" si="7"/>
        <v>0</v>
      </c>
      <c r="V430" s="49" t="str">
        <f>IF('Материалы для Ф.5'!F418=1,CONCATENATE('Материалы для Ф.5'!B418),"")</f>
        <v/>
      </c>
    </row>
    <row r="431" spans="1:22" ht="22.8" hidden="1" customHeight="1" x14ac:dyDescent="0.3">
      <c r="A431" s="631">
        <f>SUBTOTAL(9,$K$15:K431)</f>
        <v>36</v>
      </c>
      <c r="B431" s="276" t="str">
        <f>IF('Материалы для Ф.5'!F419=1,CONCATENATE('Материалы для Ф.5'!A419),"")</f>
        <v/>
      </c>
      <c r="C431" s="1040" t="str">
        <f>IF('Материалы для Ф.5'!F419=1,CONCATENATE('Материалы для Ф.5'!B419),"")</f>
        <v/>
      </c>
      <c r="D431" s="1040" t="s">
        <v>865</v>
      </c>
      <c r="E431" s="1040" t="s">
        <v>865</v>
      </c>
      <c r="F431" s="1040"/>
      <c r="G431" s="1040"/>
      <c r="H431" s="1040" t="str">
        <f>IF('Материалы для Ф.5'!F417=1,CONCATENATE('Материалы для Ф.5'!D417," ",'Материалы для Ф.5'!C417),"")</f>
        <v/>
      </c>
      <c r="I431" s="1040">
        <f>1</f>
        <v>1</v>
      </c>
      <c r="J431" s="408"/>
      <c r="K431" s="19">
        <f t="shared" si="7"/>
        <v>0</v>
      </c>
      <c r="V431" s="49" t="str">
        <f>IF('Материалы для Ф.5'!F419=1,CONCATENATE('Материалы для Ф.5'!B419),"")</f>
        <v/>
      </c>
    </row>
    <row r="432" spans="1:22" ht="22.8" hidden="1" customHeight="1" x14ac:dyDescent="0.3">
      <c r="A432" s="631">
        <f>SUBTOTAL(9,$K$15:K432)</f>
        <v>36</v>
      </c>
      <c r="B432" s="276" t="str">
        <f>IF('Материалы для Ф.5'!F420=1,CONCATENATE('Материалы для Ф.5'!A420),"")</f>
        <v/>
      </c>
      <c r="C432" s="1040" t="str">
        <f>IF('Материалы для Ф.5'!F420=1,CONCATENATE('Материалы для Ф.5'!B420),"")</f>
        <v/>
      </c>
      <c r="D432" s="1040" t="s">
        <v>865</v>
      </c>
      <c r="E432" s="1040" t="s">
        <v>865</v>
      </c>
      <c r="F432" s="1040"/>
      <c r="G432" s="1040"/>
      <c r="H432" s="1040" t="str">
        <f>IF('Материалы для Ф.5'!F418=1,CONCATENATE('Материалы для Ф.5'!D418," ",'Материалы для Ф.5'!C418),"")</f>
        <v/>
      </c>
      <c r="I432" s="1040">
        <f>1</f>
        <v>1</v>
      </c>
      <c r="J432" s="408"/>
      <c r="K432" s="19">
        <f t="shared" ref="K432:K495" si="8">IF(B432="",0,1)</f>
        <v>0</v>
      </c>
      <c r="V432" s="49" t="str">
        <f>IF('Материалы для Ф.5'!F420=1,CONCATENATE('Материалы для Ф.5'!B420),"")</f>
        <v/>
      </c>
    </row>
    <row r="433" spans="1:22" ht="22.8" hidden="1" customHeight="1" x14ac:dyDescent="0.3">
      <c r="A433" s="631">
        <f>SUBTOTAL(9,$K$15:K433)</f>
        <v>36</v>
      </c>
      <c r="B433" s="276" t="str">
        <f>IF('Материалы для Ф.5'!F421=1,CONCATENATE('Материалы для Ф.5'!A421),"")</f>
        <v/>
      </c>
      <c r="C433" s="1040" t="str">
        <f>IF('Материалы для Ф.5'!F421=1,CONCATENATE('Материалы для Ф.5'!B421),"")</f>
        <v/>
      </c>
      <c r="D433" s="1040" t="s">
        <v>865</v>
      </c>
      <c r="E433" s="1040" t="s">
        <v>865</v>
      </c>
      <c r="F433" s="1040"/>
      <c r="G433" s="1040"/>
      <c r="H433" s="1040" t="str">
        <f>IF('Материалы для Ф.5'!F419=1,CONCATENATE('Материалы для Ф.5'!D419," ",'Материалы для Ф.5'!C419),"")</f>
        <v/>
      </c>
      <c r="I433" s="1040">
        <f>1</f>
        <v>1</v>
      </c>
      <c r="J433" s="408"/>
      <c r="K433" s="19">
        <f t="shared" si="8"/>
        <v>0</v>
      </c>
      <c r="V433" s="49" t="str">
        <f>IF('Материалы для Ф.5'!F421=1,CONCATENATE('Материалы для Ф.5'!B421),"")</f>
        <v/>
      </c>
    </row>
    <row r="434" spans="1:22" ht="22.8" hidden="1" customHeight="1" x14ac:dyDescent="0.3">
      <c r="A434" s="631">
        <f>SUBTOTAL(9,$K$15:K434)</f>
        <v>36</v>
      </c>
      <c r="B434" s="276" t="str">
        <f>IF('Материалы для Ф.5'!F422=1,CONCATENATE('Материалы для Ф.5'!A422),"")</f>
        <v/>
      </c>
      <c r="C434" s="1040" t="str">
        <f>IF('Материалы для Ф.5'!F422=1,CONCATENATE('Материалы для Ф.5'!B422),"")</f>
        <v/>
      </c>
      <c r="D434" s="1040" t="s">
        <v>865</v>
      </c>
      <c r="E434" s="1040" t="s">
        <v>865</v>
      </c>
      <c r="F434" s="1040"/>
      <c r="G434" s="1040"/>
      <c r="H434" s="1040" t="str">
        <f>IF('Материалы для Ф.5'!F420=1,CONCATENATE('Материалы для Ф.5'!D420," ",'Материалы для Ф.5'!C420),"")</f>
        <v/>
      </c>
      <c r="I434" s="1040">
        <f>1</f>
        <v>1</v>
      </c>
      <c r="J434" s="408"/>
      <c r="K434" s="19">
        <f t="shared" si="8"/>
        <v>0</v>
      </c>
      <c r="V434" s="49" t="str">
        <f>IF('Материалы для Ф.5'!F422=1,CONCATENATE('Материалы для Ф.5'!B422),"")</f>
        <v/>
      </c>
    </row>
    <row r="435" spans="1:22" ht="22.8" hidden="1" customHeight="1" x14ac:dyDescent="0.3">
      <c r="A435" s="631">
        <f>SUBTOTAL(9,$K$15:K435)</f>
        <v>36</v>
      </c>
      <c r="B435" s="276" t="str">
        <f>IF('Материалы для Ф.5'!F423=1,CONCATENATE('Материалы для Ф.5'!A423),"")</f>
        <v/>
      </c>
      <c r="C435" s="1040" t="str">
        <f>IF('Материалы для Ф.5'!F423=1,CONCATENATE('Материалы для Ф.5'!B423),"")</f>
        <v/>
      </c>
      <c r="D435" s="1040" t="s">
        <v>865</v>
      </c>
      <c r="E435" s="1040" t="s">
        <v>865</v>
      </c>
      <c r="F435" s="1040"/>
      <c r="G435" s="1040"/>
      <c r="H435" s="1040" t="str">
        <f>IF('Материалы для Ф.5'!F421=1,CONCATENATE('Материалы для Ф.5'!D421," ",'Материалы для Ф.5'!C421),"")</f>
        <v/>
      </c>
      <c r="I435" s="1040">
        <f>1</f>
        <v>1</v>
      </c>
      <c r="J435" s="408"/>
      <c r="K435" s="19">
        <f t="shared" si="8"/>
        <v>0</v>
      </c>
      <c r="V435" s="49" t="str">
        <f>IF('Материалы для Ф.5'!F423=1,CONCATENATE('Материалы для Ф.5'!B423),"")</f>
        <v/>
      </c>
    </row>
    <row r="436" spans="1:22" ht="22.8" hidden="1" customHeight="1" x14ac:dyDescent="0.3">
      <c r="A436" s="631">
        <f>SUBTOTAL(9,$K$15:K436)</f>
        <v>36</v>
      </c>
      <c r="B436" s="276" t="str">
        <f>IF('Материалы для Ф.5'!F424=1,CONCATENATE('Материалы для Ф.5'!A424),"")</f>
        <v/>
      </c>
      <c r="C436" s="1040" t="str">
        <f>IF('Материалы для Ф.5'!F424=1,CONCATENATE('Материалы для Ф.5'!B424),"")</f>
        <v/>
      </c>
      <c r="D436" s="1040" t="s">
        <v>865</v>
      </c>
      <c r="E436" s="1040" t="s">
        <v>865</v>
      </c>
      <c r="F436" s="1040"/>
      <c r="G436" s="1040"/>
      <c r="H436" s="1040" t="str">
        <f>IF('Материалы для Ф.5'!F422=1,CONCATENATE('Материалы для Ф.5'!D422," ",'Материалы для Ф.5'!C422),"")</f>
        <v/>
      </c>
      <c r="I436" s="1040">
        <f>1</f>
        <v>1</v>
      </c>
      <c r="J436" s="408"/>
      <c r="K436" s="19">
        <f t="shared" si="8"/>
        <v>0</v>
      </c>
      <c r="V436" s="49" t="str">
        <f>IF('Материалы для Ф.5'!F424=1,CONCATENATE('Материалы для Ф.5'!B424),"")</f>
        <v/>
      </c>
    </row>
    <row r="437" spans="1:22" ht="22.8" hidden="1" customHeight="1" x14ac:dyDescent="0.3">
      <c r="A437" s="631">
        <f>SUBTOTAL(9,$K$15:K437)</f>
        <v>36</v>
      </c>
      <c r="B437" s="276" t="str">
        <f>IF('Материалы для Ф.5'!F425=1,CONCATENATE('Материалы для Ф.5'!A425),"")</f>
        <v/>
      </c>
      <c r="C437" s="1040" t="str">
        <f>IF('Материалы для Ф.5'!F425=1,CONCATENATE('Материалы для Ф.5'!B425),"")</f>
        <v/>
      </c>
      <c r="D437" s="1040" t="s">
        <v>865</v>
      </c>
      <c r="E437" s="1040" t="s">
        <v>865</v>
      </c>
      <c r="F437" s="1040"/>
      <c r="G437" s="1040"/>
      <c r="H437" s="1040" t="str">
        <f>IF('Материалы для Ф.5'!F423=1,CONCATENATE('Материалы для Ф.5'!D423," ",'Материалы для Ф.5'!C423),"")</f>
        <v/>
      </c>
      <c r="I437" s="1040">
        <f>1</f>
        <v>1</v>
      </c>
      <c r="J437" s="408"/>
      <c r="K437" s="19">
        <f t="shared" si="8"/>
        <v>0</v>
      </c>
      <c r="V437" s="49" t="str">
        <f>IF('Материалы для Ф.5'!F425=1,CONCATENATE('Материалы для Ф.5'!B425),"")</f>
        <v/>
      </c>
    </row>
    <row r="438" spans="1:22" ht="22.8" hidden="1" customHeight="1" x14ac:dyDescent="0.3">
      <c r="A438" s="631">
        <f>SUBTOTAL(9,$K$15:K438)</f>
        <v>36</v>
      </c>
      <c r="B438" s="276" t="str">
        <f>IF('Материалы для Ф.5'!F426=1,CONCATENATE('Материалы для Ф.5'!A426),"")</f>
        <v/>
      </c>
      <c r="C438" s="1040" t="str">
        <f>IF('Материалы для Ф.5'!F426=1,CONCATENATE('Материалы для Ф.5'!B426),"")</f>
        <v/>
      </c>
      <c r="D438" s="1040" t="s">
        <v>865</v>
      </c>
      <c r="E438" s="1040" t="s">
        <v>865</v>
      </c>
      <c r="F438" s="1040"/>
      <c r="G438" s="1040"/>
      <c r="H438" s="1040" t="str">
        <f>IF('Материалы для Ф.5'!F424=1,CONCATENATE('Материалы для Ф.5'!D424," ",'Материалы для Ф.5'!C424),"")</f>
        <v/>
      </c>
      <c r="I438" s="1040">
        <f>1</f>
        <v>1</v>
      </c>
      <c r="J438" s="408"/>
      <c r="K438" s="19">
        <f t="shared" si="8"/>
        <v>0</v>
      </c>
      <c r="V438" s="49" t="str">
        <f>IF('Материалы для Ф.5'!F426=1,CONCATENATE('Материалы для Ф.5'!B426),"")</f>
        <v/>
      </c>
    </row>
    <row r="439" spans="1:22" ht="22.8" hidden="1" customHeight="1" x14ac:dyDescent="0.3">
      <c r="A439" s="631">
        <f>SUBTOTAL(9,$K$15:K439)</f>
        <v>36</v>
      </c>
      <c r="B439" s="276" t="str">
        <f>IF('Материалы для Ф.5'!F427=1,CONCATENATE('Материалы для Ф.5'!A427),"")</f>
        <v/>
      </c>
      <c r="C439" s="1040" t="str">
        <f>IF('Материалы для Ф.5'!F427=1,CONCATENATE('Материалы для Ф.5'!B427),"")</f>
        <v/>
      </c>
      <c r="D439" s="1040" t="s">
        <v>865</v>
      </c>
      <c r="E439" s="1040" t="s">
        <v>865</v>
      </c>
      <c r="F439" s="1040"/>
      <c r="G439" s="1040"/>
      <c r="H439" s="1040" t="str">
        <f>IF('Материалы для Ф.5'!F425=1,CONCATENATE('Материалы для Ф.5'!D425," ",'Материалы для Ф.5'!C425),"")</f>
        <v/>
      </c>
      <c r="I439" s="1040">
        <f>1</f>
        <v>1</v>
      </c>
      <c r="J439" s="408"/>
      <c r="K439" s="19">
        <f t="shared" si="8"/>
        <v>0</v>
      </c>
      <c r="V439" s="49" t="str">
        <f>IF('Материалы для Ф.5'!F427=1,CONCATENATE('Материалы для Ф.5'!B427),"")</f>
        <v/>
      </c>
    </row>
    <row r="440" spans="1:22" ht="22.8" hidden="1" customHeight="1" x14ac:dyDescent="0.3">
      <c r="A440" s="631">
        <f>SUBTOTAL(9,$K$15:K440)</f>
        <v>36</v>
      </c>
      <c r="B440" s="276" t="str">
        <f>IF('Материалы для Ф.5'!F428=1,CONCATENATE('Материалы для Ф.5'!A428),"")</f>
        <v/>
      </c>
      <c r="C440" s="1040" t="str">
        <f>IF('Материалы для Ф.5'!F428=1,CONCATENATE('Материалы для Ф.5'!B428),"")</f>
        <v/>
      </c>
      <c r="D440" s="1040" t="s">
        <v>865</v>
      </c>
      <c r="E440" s="1040" t="s">
        <v>865</v>
      </c>
      <c r="F440" s="1040"/>
      <c r="G440" s="1040"/>
      <c r="H440" s="1040" t="str">
        <f>IF('Материалы для Ф.5'!F426=1,CONCATENATE('Материалы для Ф.5'!D426," ",'Материалы для Ф.5'!C426),"")</f>
        <v/>
      </c>
      <c r="I440" s="1040">
        <f>1</f>
        <v>1</v>
      </c>
      <c r="J440" s="408"/>
      <c r="K440" s="19">
        <f t="shared" si="8"/>
        <v>0</v>
      </c>
      <c r="V440" s="49" t="str">
        <f>IF('Материалы для Ф.5'!F428=1,CONCATENATE('Материалы для Ф.5'!B428),"")</f>
        <v/>
      </c>
    </row>
    <row r="441" spans="1:22" ht="22.8" hidden="1" customHeight="1" x14ac:dyDescent="0.3">
      <c r="A441" s="631">
        <f>SUBTOTAL(9,$K$15:K441)</f>
        <v>36</v>
      </c>
      <c r="B441" s="276" t="str">
        <f>IF('Материалы для Ф.5'!F429=1,CONCATENATE('Материалы для Ф.5'!A429),"")</f>
        <v/>
      </c>
      <c r="C441" s="1040" t="str">
        <f>IF('Материалы для Ф.5'!F429=1,CONCATENATE('Материалы для Ф.5'!B429),"")</f>
        <v/>
      </c>
      <c r="D441" s="1040" t="s">
        <v>865</v>
      </c>
      <c r="E441" s="1040" t="s">
        <v>865</v>
      </c>
      <c r="F441" s="1040"/>
      <c r="G441" s="1040"/>
      <c r="H441" s="1040" t="str">
        <f>IF('Материалы для Ф.5'!F427=1,CONCATENATE('Материалы для Ф.5'!D427," ",'Материалы для Ф.5'!C427),"")</f>
        <v/>
      </c>
      <c r="I441" s="1040">
        <f>1</f>
        <v>1</v>
      </c>
      <c r="J441" s="408"/>
      <c r="K441" s="19">
        <f t="shared" si="8"/>
        <v>0</v>
      </c>
      <c r="V441" s="49" t="str">
        <f>IF('Материалы для Ф.5'!F429=1,CONCATENATE('Материалы для Ф.5'!B429),"")</f>
        <v/>
      </c>
    </row>
    <row r="442" spans="1:22" ht="22.8" hidden="1" customHeight="1" x14ac:dyDescent="0.3">
      <c r="A442" s="631">
        <f>SUBTOTAL(9,$K$15:K442)</f>
        <v>36</v>
      </c>
      <c r="B442" s="276" t="str">
        <f>IF('Материалы для Ф.5'!F430=1,CONCATENATE('Материалы для Ф.5'!A430),"")</f>
        <v/>
      </c>
      <c r="C442" s="1040" t="str">
        <f>IF('Материалы для Ф.5'!F430=1,CONCATENATE('Материалы для Ф.5'!B430),"")</f>
        <v/>
      </c>
      <c r="D442" s="1040" t="s">
        <v>865</v>
      </c>
      <c r="E442" s="1040" t="s">
        <v>865</v>
      </c>
      <c r="F442" s="1040"/>
      <c r="G442" s="1040"/>
      <c r="H442" s="1040" t="str">
        <f>IF('Материалы для Ф.5'!F428=1,CONCATENATE('Материалы для Ф.5'!D428," ",'Материалы для Ф.5'!C428),"")</f>
        <v/>
      </c>
      <c r="I442" s="1040">
        <f>1</f>
        <v>1</v>
      </c>
      <c r="J442" s="408"/>
      <c r="K442" s="19">
        <f t="shared" si="8"/>
        <v>0</v>
      </c>
      <c r="V442" s="49" t="str">
        <f>IF('Материалы для Ф.5'!F430=1,CONCATENATE('Материалы для Ф.5'!B430),"")</f>
        <v/>
      </c>
    </row>
    <row r="443" spans="1:22" ht="22.8" hidden="1" customHeight="1" x14ac:dyDescent="0.3">
      <c r="A443" s="631">
        <f>SUBTOTAL(9,$K$15:K443)</f>
        <v>36</v>
      </c>
      <c r="B443" s="276" t="str">
        <f>IF('Материалы для Ф.5'!F431=1,CONCATENATE('Материалы для Ф.5'!A431),"")</f>
        <v/>
      </c>
      <c r="C443" s="1040" t="str">
        <f>IF('Материалы для Ф.5'!F431=1,CONCATENATE('Материалы для Ф.5'!B431),"")</f>
        <v/>
      </c>
      <c r="D443" s="1040" t="s">
        <v>865</v>
      </c>
      <c r="E443" s="1040" t="s">
        <v>865</v>
      </c>
      <c r="F443" s="1040"/>
      <c r="G443" s="1040"/>
      <c r="H443" s="1040" t="str">
        <f>IF('Материалы для Ф.5'!F429=1,CONCATENATE('Материалы для Ф.5'!D429," ",'Материалы для Ф.5'!C429),"")</f>
        <v/>
      </c>
      <c r="I443" s="1040">
        <f>1</f>
        <v>1</v>
      </c>
      <c r="J443" s="408"/>
      <c r="K443" s="19">
        <f t="shared" si="8"/>
        <v>0</v>
      </c>
      <c r="V443" s="49" t="str">
        <f>IF('Материалы для Ф.5'!F431=1,CONCATENATE('Материалы для Ф.5'!B431),"")</f>
        <v/>
      </c>
    </row>
    <row r="444" spans="1:22" ht="22.8" hidden="1" customHeight="1" x14ac:dyDescent="0.3">
      <c r="A444" s="631">
        <f>SUBTOTAL(9,$K$15:K444)</f>
        <v>36</v>
      </c>
      <c r="B444" s="276" t="str">
        <f>IF('Материалы для Ф.5'!F432=1,CONCATENATE('Материалы для Ф.5'!A432),"")</f>
        <v/>
      </c>
      <c r="C444" s="1040" t="str">
        <f>IF('Материалы для Ф.5'!F432=1,CONCATENATE('Материалы для Ф.5'!B432),"")</f>
        <v/>
      </c>
      <c r="D444" s="1040" t="s">
        <v>865</v>
      </c>
      <c r="E444" s="1040" t="s">
        <v>865</v>
      </c>
      <c r="F444" s="1040"/>
      <c r="G444" s="1040"/>
      <c r="H444" s="1040" t="str">
        <f>IF('Материалы для Ф.5'!F430=1,CONCATENATE('Материалы для Ф.5'!D430," ",'Материалы для Ф.5'!C430),"")</f>
        <v/>
      </c>
      <c r="I444" s="1040">
        <f>1</f>
        <v>1</v>
      </c>
      <c r="J444" s="408"/>
      <c r="K444" s="19">
        <f t="shared" si="8"/>
        <v>0</v>
      </c>
      <c r="V444" s="49" t="str">
        <f>IF('Материалы для Ф.5'!F432=1,CONCATENATE('Материалы для Ф.5'!B432),"")</f>
        <v/>
      </c>
    </row>
    <row r="445" spans="1:22" ht="22.8" hidden="1" customHeight="1" x14ac:dyDescent="0.3">
      <c r="A445" s="631">
        <f>SUBTOTAL(9,$K$15:K445)</f>
        <v>36</v>
      </c>
      <c r="B445" s="276" t="str">
        <f>IF('Материалы для Ф.5'!F433=1,CONCATENATE('Материалы для Ф.5'!A433),"")</f>
        <v/>
      </c>
      <c r="C445" s="1040" t="str">
        <f>IF('Материалы для Ф.5'!F433=1,CONCATENATE('Материалы для Ф.5'!B433),"")</f>
        <v/>
      </c>
      <c r="D445" s="1040" t="s">
        <v>865</v>
      </c>
      <c r="E445" s="1040" t="s">
        <v>865</v>
      </c>
      <c r="F445" s="1040"/>
      <c r="G445" s="1040"/>
      <c r="H445" s="1040" t="str">
        <f>IF('Материалы для Ф.5'!F431=1,CONCATENATE('Материалы для Ф.5'!D431," ",'Материалы для Ф.5'!C431),"")</f>
        <v/>
      </c>
      <c r="I445" s="1040">
        <f>1</f>
        <v>1</v>
      </c>
      <c r="J445" s="408"/>
      <c r="K445" s="19">
        <f t="shared" si="8"/>
        <v>0</v>
      </c>
      <c r="V445" s="49" t="str">
        <f>IF('Материалы для Ф.5'!F433=1,CONCATENATE('Материалы для Ф.5'!B433),"")</f>
        <v/>
      </c>
    </row>
    <row r="446" spans="1:22" ht="22.8" hidden="1" customHeight="1" x14ac:dyDescent="0.3">
      <c r="A446" s="631">
        <f>SUBTOTAL(9,$K$15:K446)</f>
        <v>36</v>
      </c>
      <c r="B446" s="276" t="str">
        <f>IF('Материалы для Ф.5'!F434=1,CONCATENATE('Материалы для Ф.5'!A434),"")</f>
        <v/>
      </c>
      <c r="C446" s="1040" t="str">
        <f>IF('Материалы для Ф.5'!F434=1,CONCATENATE('Материалы для Ф.5'!B434),"")</f>
        <v/>
      </c>
      <c r="D446" s="1040" t="s">
        <v>865</v>
      </c>
      <c r="E446" s="1040" t="s">
        <v>865</v>
      </c>
      <c r="F446" s="1040"/>
      <c r="G446" s="1040"/>
      <c r="H446" s="1040" t="str">
        <f>IF('Материалы для Ф.5'!F432=1,CONCATENATE('Материалы для Ф.5'!D432," ",'Материалы для Ф.5'!C432),"")</f>
        <v/>
      </c>
      <c r="I446" s="1040">
        <f>1</f>
        <v>1</v>
      </c>
      <c r="J446" s="408"/>
      <c r="K446" s="19">
        <f t="shared" si="8"/>
        <v>0</v>
      </c>
      <c r="V446" s="49" t="str">
        <f>IF('Материалы для Ф.5'!F434=1,CONCATENATE('Материалы для Ф.5'!B434),"")</f>
        <v/>
      </c>
    </row>
    <row r="447" spans="1:22" ht="22.8" hidden="1" customHeight="1" x14ac:dyDescent="0.3">
      <c r="A447" s="631">
        <f>SUBTOTAL(9,$K$15:K447)</f>
        <v>36</v>
      </c>
      <c r="B447" s="276" t="str">
        <f>IF('Материалы для Ф.5'!F435=1,CONCATENATE('Материалы для Ф.5'!A435),"")</f>
        <v/>
      </c>
      <c r="C447" s="1040" t="str">
        <f>IF('Материалы для Ф.5'!F435=1,CONCATENATE('Материалы для Ф.5'!B435),"")</f>
        <v/>
      </c>
      <c r="D447" s="1040" t="s">
        <v>865</v>
      </c>
      <c r="E447" s="1040" t="s">
        <v>865</v>
      </c>
      <c r="F447" s="1040"/>
      <c r="G447" s="1040"/>
      <c r="H447" s="1040" t="str">
        <f>IF('Материалы для Ф.5'!F433=1,CONCATENATE('Материалы для Ф.5'!D433," ",'Материалы для Ф.5'!C433),"")</f>
        <v/>
      </c>
      <c r="I447" s="1040">
        <f>1</f>
        <v>1</v>
      </c>
      <c r="J447" s="408"/>
      <c r="K447" s="19">
        <f t="shared" si="8"/>
        <v>0</v>
      </c>
      <c r="V447" s="49" t="str">
        <f>IF('Материалы для Ф.5'!F435=1,CONCATENATE('Материалы для Ф.5'!B435),"")</f>
        <v/>
      </c>
    </row>
    <row r="448" spans="1:22" ht="22.8" hidden="1" customHeight="1" x14ac:dyDescent="0.3">
      <c r="A448" s="631">
        <f>SUBTOTAL(9,$K$15:K448)</f>
        <v>36</v>
      </c>
      <c r="B448" s="276" t="str">
        <f>IF('Материалы для Ф.5'!F436=1,CONCATENATE('Материалы для Ф.5'!A436),"")</f>
        <v/>
      </c>
      <c r="C448" s="1040" t="str">
        <f>IF('Материалы для Ф.5'!F436=1,CONCATENATE('Материалы для Ф.5'!B436),"")</f>
        <v/>
      </c>
      <c r="D448" s="1040" t="s">
        <v>865</v>
      </c>
      <c r="E448" s="1040" t="s">
        <v>865</v>
      </c>
      <c r="F448" s="1040"/>
      <c r="G448" s="1040"/>
      <c r="H448" s="1040" t="str">
        <f>IF('Материалы для Ф.5'!F434=1,CONCATENATE('Материалы для Ф.5'!D434," ",'Материалы для Ф.5'!C434),"")</f>
        <v/>
      </c>
      <c r="I448" s="1040">
        <f>1</f>
        <v>1</v>
      </c>
      <c r="J448" s="408"/>
      <c r="K448" s="19">
        <f t="shared" si="8"/>
        <v>0</v>
      </c>
      <c r="V448" s="49" t="str">
        <f>IF('Материалы для Ф.5'!F436=1,CONCATENATE('Материалы для Ф.5'!B436),"")</f>
        <v/>
      </c>
    </row>
    <row r="449" spans="1:22" ht="22.8" hidden="1" customHeight="1" x14ac:dyDescent="0.3">
      <c r="A449" s="631">
        <f>SUBTOTAL(9,$K$15:K449)</f>
        <v>36</v>
      </c>
      <c r="B449" s="276" t="str">
        <f>IF('Материалы для Ф.5'!F437=1,CONCATENATE('Материалы для Ф.5'!A437),"")</f>
        <v/>
      </c>
      <c r="C449" s="1040" t="str">
        <f>IF('Материалы для Ф.5'!F437=1,CONCATENATE('Материалы для Ф.5'!B437),"")</f>
        <v/>
      </c>
      <c r="D449" s="1040" t="s">
        <v>865</v>
      </c>
      <c r="E449" s="1040" t="s">
        <v>865</v>
      </c>
      <c r="F449" s="1040"/>
      <c r="G449" s="1040"/>
      <c r="H449" s="1040" t="str">
        <f>IF('Материалы для Ф.5'!F435=1,CONCATENATE('Материалы для Ф.5'!D435," ",'Материалы для Ф.5'!C435),"")</f>
        <v/>
      </c>
      <c r="I449" s="1040">
        <f>1</f>
        <v>1</v>
      </c>
      <c r="J449" s="408"/>
      <c r="K449" s="19">
        <f t="shared" si="8"/>
        <v>0</v>
      </c>
      <c r="V449" s="49" t="str">
        <f>IF('Материалы для Ф.5'!F437=1,CONCATENATE('Материалы для Ф.5'!B437),"")</f>
        <v/>
      </c>
    </row>
    <row r="450" spans="1:22" ht="22.8" hidden="1" customHeight="1" x14ac:dyDescent="0.3">
      <c r="A450" s="631">
        <f>SUBTOTAL(9,$K$15:K450)</f>
        <v>36</v>
      </c>
      <c r="B450" s="276" t="str">
        <f>IF('Материалы для Ф.5'!F438=1,CONCATENATE('Материалы для Ф.5'!A438),"")</f>
        <v/>
      </c>
      <c r="C450" s="1040" t="str">
        <f>IF('Материалы для Ф.5'!F438=1,CONCATENATE('Материалы для Ф.5'!B438),"")</f>
        <v/>
      </c>
      <c r="D450" s="1040" t="s">
        <v>865</v>
      </c>
      <c r="E450" s="1040" t="s">
        <v>865</v>
      </c>
      <c r="F450" s="1040"/>
      <c r="G450" s="1040"/>
      <c r="H450" s="1040" t="str">
        <f>IF('Материалы для Ф.5'!F436=1,CONCATENATE('Материалы для Ф.5'!D436," ",'Материалы для Ф.5'!C436),"")</f>
        <v/>
      </c>
      <c r="I450" s="1040">
        <f>1</f>
        <v>1</v>
      </c>
      <c r="J450" s="408"/>
      <c r="K450" s="19">
        <f t="shared" si="8"/>
        <v>0</v>
      </c>
      <c r="V450" s="49" t="str">
        <f>IF('Материалы для Ф.5'!F438=1,CONCATENATE('Материалы для Ф.5'!B438),"")</f>
        <v/>
      </c>
    </row>
    <row r="451" spans="1:22" ht="22.8" hidden="1" customHeight="1" x14ac:dyDescent="0.3">
      <c r="A451" s="631">
        <f>SUBTOTAL(9,$K$15:K451)</f>
        <v>36</v>
      </c>
      <c r="B451" s="276" t="str">
        <f>IF('Материалы для Ф.5'!F439=1,CONCATENATE('Материалы для Ф.5'!A439),"")</f>
        <v/>
      </c>
      <c r="C451" s="1040" t="str">
        <f>IF('Материалы для Ф.5'!F439=1,CONCATENATE('Материалы для Ф.5'!B439),"")</f>
        <v/>
      </c>
      <c r="D451" s="1040" t="s">
        <v>865</v>
      </c>
      <c r="E451" s="1040" t="s">
        <v>865</v>
      </c>
      <c r="F451" s="1040"/>
      <c r="G451" s="1040"/>
      <c r="H451" s="1040" t="str">
        <f>IF('Материалы для Ф.5'!F437=1,CONCATENATE('Материалы для Ф.5'!D437," ",'Материалы для Ф.5'!C437),"")</f>
        <v/>
      </c>
      <c r="I451" s="1040">
        <f>1</f>
        <v>1</v>
      </c>
      <c r="J451" s="408"/>
      <c r="K451" s="19">
        <f t="shared" si="8"/>
        <v>0</v>
      </c>
      <c r="V451" s="49" t="str">
        <f>IF('Материалы для Ф.5'!F439=1,CONCATENATE('Материалы для Ф.5'!B439),"")</f>
        <v/>
      </c>
    </row>
    <row r="452" spans="1:22" ht="22.8" hidden="1" customHeight="1" x14ac:dyDescent="0.3">
      <c r="A452" s="631">
        <f>SUBTOTAL(9,$K$15:K452)</f>
        <v>36</v>
      </c>
      <c r="B452" s="276" t="str">
        <f>IF('Материалы для Ф.5'!F440=1,CONCATENATE('Материалы для Ф.5'!A440),"")</f>
        <v/>
      </c>
      <c r="C452" s="1040" t="str">
        <f>IF('Материалы для Ф.5'!F440=1,CONCATENATE('Материалы для Ф.5'!B440),"")</f>
        <v/>
      </c>
      <c r="D452" s="1040" t="s">
        <v>865</v>
      </c>
      <c r="E452" s="1040" t="s">
        <v>865</v>
      </c>
      <c r="F452" s="1040"/>
      <c r="G452" s="1040"/>
      <c r="H452" s="1040" t="str">
        <f>IF('Материалы для Ф.5'!F438=1,CONCATENATE('Материалы для Ф.5'!D438," ",'Материалы для Ф.5'!C438),"")</f>
        <v/>
      </c>
      <c r="I452" s="1040">
        <f>1</f>
        <v>1</v>
      </c>
      <c r="J452" s="408"/>
      <c r="K452" s="19">
        <f t="shared" si="8"/>
        <v>0</v>
      </c>
      <c r="V452" s="49" t="str">
        <f>IF('Материалы для Ф.5'!F440=1,CONCATENATE('Материалы для Ф.5'!B440),"")</f>
        <v/>
      </c>
    </row>
    <row r="453" spans="1:22" ht="22.8" hidden="1" customHeight="1" x14ac:dyDescent="0.3">
      <c r="A453" s="631">
        <f>SUBTOTAL(9,$K$15:K453)</f>
        <v>36</v>
      </c>
      <c r="B453" s="276" t="str">
        <f>IF('Материалы для Ф.5'!F441=1,CONCATENATE('Материалы для Ф.5'!A441),"")</f>
        <v/>
      </c>
      <c r="C453" s="1040" t="str">
        <f>IF('Материалы для Ф.5'!F441=1,CONCATENATE('Материалы для Ф.5'!B441),"")</f>
        <v/>
      </c>
      <c r="D453" s="1040" t="s">
        <v>865</v>
      </c>
      <c r="E453" s="1040" t="s">
        <v>865</v>
      </c>
      <c r="F453" s="1040"/>
      <c r="G453" s="1040"/>
      <c r="H453" s="1040" t="str">
        <f>IF('Материалы для Ф.5'!F439=1,CONCATENATE('Материалы для Ф.5'!D439," ",'Материалы для Ф.5'!C439),"")</f>
        <v/>
      </c>
      <c r="I453" s="1040">
        <f>1</f>
        <v>1</v>
      </c>
      <c r="J453" s="408"/>
      <c r="K453" s="19">
        <f t="shared" si="8"/>
        <v>0</v>
      </c>
      <c r="V453" s="49" t="str">
        <f>IF('Материалы для Ф.5'!F441=1,CONCATENATE('Материалы для Ф.5'!B441),"")</f>
        <v/>
      </c>
    </row>
    <row r="454" spans="1:22" ht="22.8" hidden="1" customHeight="1" x14ac:dyDescent="0.3">
      <c r="A454" s="631">
        <f>SUBTOTAL(9,$K$15:K454)</f>
        <v>36</v>
      </c>
      <c r="B454" s="276" t="str">
        <f>IF('Материалы для Ф.5'!F442=1,CONCATENATE('Материалы для Ф.5'!A442),"")</f>
        <v/>
      </c>
      <c r="C454" s="1040" t="str">
        <f>IF('Материалы для Ф.5'!F442=1,CONCATENATE('Материалы для Ф.5'!B442),"")</f>
        <v/>
      </c>
      <c r="D454" s="1040" t="s">
        <v>865</v>
      </c>
      <c r="E454" s="1040" t="s">
        <v>865</v>
      </c>
      <c r="F454" s="1040"/>
      <c r="G454" s="1040"/>
      <c r="H454" s="1040" t="str">
        <f>IF('Материалы для Ф.5'!F440=1,CONCATENATE('Материалы для Ф.5'!D440," ",'Материалы для Ф.5'!C440),"")</f>
        <v/>
      </c>
      <c r="I454" s="1040">
        <f>1</f>
        <v>1</v>
      </c>
      <c r="J454" s="408"/>
      <c r="K454" s="19">
        <f t="shared" si="8"/>
        <v>0</v>
      </c>
      <c r="V454" s="49" t="str">
        <f>IF('Материалы для Ф.5'!F442=1,CONCATENATE('Материалы для Ф.5'!B442),"")</f>
        <v/>
      </c>
    </row>
    <row r="455" spans="1:22" ht="22.8" hidden="1" customHeight="1" x14ac:dyDescent="0.3">
      <c r="A455" s="631">
        <f>SUBTOTAL(9,$K$15:K455)</f>
        <v>36</v>
      </c>
      <c r="B455" s="276" t="str">
        <f>IF('Материалы для Ф.5'!F443=1,CONCATENATE('Материалы для Ф.5'!A443),"")</f>
        <v/>
      </c>
      <c r="C455" s="1040" t="str">
        <f>IF('Материалы для Ф.5'!F443=1,CONCATENATE('Материалы для Ф.5'!B443),"")</f>
        <v/>
      </c>
      <c r="D455" s="1040" t="s">
        <v>865</v>
      </c>
      <c r="E455" s="1040" t="s">
        <v>865</v>
      </c>
      <c r="F455" s="1040"/>
      <c r="G455" s="1040"/>
      <c r="H455" s="1040" t="str">
        <f>IF('Материалы для Ф.5'!F441=1,CONCATENATE('Материалы для Ф.5'!D441," ",'Материалы для Ф.5'!C441),"")</f>
        <v/>
      </c>
      <c r="I455" s="1040">
        <f>1</f>
        <v>1</v>
      </c>
      <c r="J455" s="408"/>
      <c r="K455" s="19">
        <f t="shared" si="8"/>
        <v>0</v>
      </c>
      <c r="V455" s="49" t="str">
        <f>IF('Материалы для Ф.5'!F443=1,CONCATENATE('Материалы для Ф.5'!B443),"")</f>
        <v/>
      </c>
    </row>
    <row r="456" spans="1:22" ht="22.8" hidden="1" customHeight="1" x14ac:dyDescent="0.3">
      <c r="A456" s="631">
        <f>SUBTOTAL(9,$K$15:K456)</f>
        <v>36</v>
      </c>
      <c r="B456" s="276" t="str">
        <f>IF('Материалы для Ф.5'!F444=1,CONCATENATE('Материалы для Ф.5'!A444),"")</f>
        <v/>
      </c>
      <c r="C456" s="1040" t="str">
        <f>IF('Материалы для Ф.5'!F444=1,CONCATENATE('Материалы для Ф.5'!B444),"")</f>
        <v/>
      </c>
      <c r="D456" s="1040" t="s">
        <v>865</v>
      </c>
      <c r="E456" s="1040" t="s">
        <v>865</v>
      </c>
      <c r="F456" s="1040"/>
      <c r="G456" s="1040"/>
      <c r="H456" s="1040" t="str">
        <f>IF('Материалы для Ф.5'!F442=1,CONCATENATE('Материалы для Ф.5'!D442," ",'Материалы для Ф.5'!C442),"")</f>
        <v/>
      </c>
      <c r="I456" s="1040">
        <f>1</f>
        <v>1</v>
      </c>
      <c r="J456" s="408"/>
      <c r="K456" s="19">
        <f t="shared" si="8"/>
        <v>0</v>
      </c>
      <c r="V456" s="49" t="str">
        <f>IF('Материалы для Ф.5'!F444=1,CONCATENATE('Материалы для Ф.5'!B444),"")</f>
        <v/>
      </c>
    </row>
    <row r="457" spans="1:22" ht="22.8" hidden="1" customHeight="1" x14ac:dyDescent="0.3">
      <c r="A457" s="631">
        <f>SUBTOTAL(9,$K$15:K457)</f>
        <v>36</v>
      </c>
      <c r="B457" s="276" t="str">
        <f>IF('Материалы для Ф.5'!F445=1,CONCATENATE('Материалы для Ф.5'!A445),"")</f>
        <v/>
      </c>
      <c r="C457" s="1040" t="str">
        <f>IF('Материалы для Ф.5'!F445=1,CONCATENATE('Материалы для Ф.5'!B445),"")</f>
        <v/>
      </c>
      <c r="D457" s="1040" t="s">
        <v>865</v>
      </c>
      <c r="E457" s="1040" t="s">
        <v>865</v>
      </c>
      <c r="F457" s="1040"/>
      <c r="G457" s="1040"/>
      <c r="H457" s="1040" t="str">
        <f>IF('Материалы для Ф.5'!F443=1,CONCATENATE('Материалы для Ф.5'!D443," ",'Материалы для Ф.5'!C443),"")</f>
        <v/>
      </c>
      <c r="I457" s="1040">
        <f>1</f>
        <v>1</v>
      </c>
      <c r="J457" s="408"/>
      <c r="K457" s="19">
        <f t="shared" si="8"/>
        <v>0</v>
      </c>
      <c r="V457" s="49" t="str">
        <f>IF('Материалы для Ф.5'!F445=1,CONCATENATE('Материалы для Ф.5'!B445),"")</f>
        <v/>
      </c>
    </row>
    <row r="458" spans="1:22" ht="22.8" hidden="1" customHeight="1" x14ac:dyDescent="0.3">
      <c r="A458" s="631">
        <f>SUBTOTAL(9,$K$15:K458)</f>
        <v>36</v>
      </c>
      <c r="B458" s="276" t="str">
        <f>IF('Материалы для Ф.5'!F446=1,CONCATENATE('Материалы для Ф.5'!A446),"")</f>
        <v/>
      </c>
      <c r="C458" s="1040" t="str">
        <f>IF('Материалы для Ф.5'!F446=1,CONCATENATE('Материалы для Ф.5'!B446),"")</f>
        <v/>
      </c>
      <c r="D458" s="1040" t="s">
        <v>865</v>
      </c>
      <c r="E458" s="1040" t="s">
        <v>865</v>
      </c>
      <c r="F458" s="1040"/>
      <c r="G458" s="1040"/>
      <c r="H458" s="1040" t="str">
        <f>IF('Материалы для Ф.5'!F444=1,CONCATENATE('Материалы для Ф.5'!D444," ",'Материалы для Ф.5'!C444),"")</f>
        <v/>
      </c>
      <c r="I458" s="1040">
        <f>1</f>
        <v>1</v>
      </c>
      <c r="J458" s="408"/>
      <c r="K458" s="19">
        <f t="shared" si="8"/>
        <v>0</v>
      </c>
      <c r="V458" s="49" t="str">
        <f>IF('Материалы для Ф.5'!F446=1,CONCATENATE('Материалы для Ф.5'!B446),"")</f>
        <v/>
      </c>
    </row>
    <row r="459" spans="1:22" ht="22.8" hidden="1" customHeight="1" x14ac:dyDescent="0.3">
      <c r="A459" s="631">
        <f>SUBTOTAL(9,$K$15:K459)</f>
        <v>36</v>
      </c>
      <c r="B459" s="276" t="str">
        <f>IF('Материалы для Ф.5'!F447=1,CONCATENATE('Материалы для Ф.5'!A447),"")</f>
        <v/>
      </c>
      <c r="C459" s="1040" t="str">
        <f>IF('Материалы для Ф.5'!F447=1,CONCATENATE('Материалы для Ф.5'!B447),"")</f>
        <v/>
      </c>
      <c r="D459" s="1040" t="s">
        <v>865</v>
      </c>
      <c r="E459" s="1040" t="s">
        <v>865</v>
      </c>
      <c r="F459" s="1040"/>
      <c r="G459" s="1040"/>
      <c r="H459" s="1040" t="str">
        <f>IF('Материалы для Ф.5'!F445=1,CONCATENATE('Материалы для Ф.5'!D445," ",'Материалы для Ф.5'!C445),"")</f>
        <v/>
      </c>
      <c r="I459" s="1040">
        <f>1</f>
        <v>1</v>
      </c>
      <c r="J459" s="408"/>
      <c r="K459" s="19">
        <f t="shared" si="8"/>
        <v>0</v>
      </c>
      <c r="V459" s="49" t="str">
        <f>IF('Материалы для Ф.5'!F447=1,CONCATENATE('Материалы для Ф.5'!B447),"")</f>
        <v/>
      </c>
    </row>
    <row r="460" spans="1:22" ht="22.8" hidden="1" customHeight="1" x14ac:dyDescent="0.3">
      <c r="A460" s="631">
        <f>SUBTOTAL(9,$K$15:K460)</f>
        <v>36</v>
      </c>
      <c r="B460" s="276" t="str">
        <f>IF('Материалы для Ф.5'!F448=1,CONCATENATE('Материалы для Ф.5'!A448),"")</f>
        <v/>
      </c>
      <c r="C460" s="1040" t="str">
        <f>IF('Материалы для Ф.5'!F448=1,CONCATENATE('Материалы для Ф.5'!B448),"")</f>
        <v/>
      </c>
      <c r="D460" s="1040" t="s">
        <v>865</v>
      </c>
      <c r="E460" s="1040" t="s">
        <v>865</v>
      </c>
      <c r="F460" s="1040"/>
      <c r="G460" s="1040"/>
      <c r="H460" s="1040" t="str">
        <f>IF('Материалы для Ф.5'!F446=1,CONCATENATE('Материалы для Ф.5'!D446," ",'Материалы для Ф.5'!C446),"")</f>
        <v/>
      </c>
      <c r="I460" s="1040">
        <f>1</f>
        <v>1</v>
      </c>
      <c r="J460" s="408"/>
      <c r="K460" s="19">
        <f t="shared" si="8"/>
        <v>0</v>
      </c>
      <c r="V460" s="49" t="str">
        <f>IF('Материалы для Ф.5'!F448=1,CONCATENATE('Материалы для Ф.5'!B448),"")</f>
        <v/>
      </c>
    </row>
    <row r="461" spans="1:22" ht="22.8" hidden="1" customHeight="1" x14ac:dyDescent="0.3">
      <c r="A461" s="631">
        <f>SUBTOTAL(9,$K$15:K461)</f>
        <v>36</v>
      </c>
      <c r="B461" s="276" t="str">
        <f>IF('Материалы для Ф.5'!F449=1,CONCATENATE('Материалы для Ф.5'!A449),"")</f>
        <v/>
      </c>
      <c r="C461" s="1040" t="str">
        <f>IF('Материалы для Ф.5'!F449=1,CONCATENATE('Материалы для Ф.5'!B449),"")</f>
        <v/>
      </c>
      <c r="D461" s="1040" t="s">
        <v>865</v>
      </c>
      <c r="E461" s="1040" t="s">
        <v>865</v>
      </c>
      <c r="F461" s="1040"/>
      <c r="G461" s="1040"/>
      <c r="H461" s="1040" t="str">
        <f>IF('Материалы для Ф.5'!F447=1,CONCATENATE('Материалы для Ф.5'!D447," ",'Материалы для Ф.5'!C447),"")</f>
        <v/>
      </c>
      <c r="I461" s="1040">
        <f>1</f>
        <v>1</v>
      </c>
      <c r="J461" s="408"/>
      <c r="K461" s="19">
        <f t="shared" si="8"/>
        <v>0</v>
      </c>
      <c r="V461" s="49" t="str">
        <f>IF('Материалы для Ф.5'!F449=1,CONCATENATE('Материалы для Ф.5'!B449),"")</f>
        <v/>
      </c>
    </row>
    <row r="462" spans="1:22" ht="22.8" hidden="1" customHeight="1" x14ac:dyDescent="0.3">
      <c r="A462" s="631">
        <f>SUBTOTAL(9,$K$15:K462)</f>
        <v>36</v>
      </c>
      <c r="B462" s="276" t="str">
        <f>IF('Материалы для Ф.5'!F450=1,CONCATENATE('Материалы для Ф.5'!A450),"")</f>
        <v/>
      </c>
      <c r="C462" s="1040" t="str">
        <f>IF('Материалы для Ф.5'!F450=1,CONCATENATE('Материалы для Ф.5'!B450),"")</f>
        <v/>
      </c>
      <c r="D462" s="1040" t="s">
        <v>865</v>
      </c>
      <c r="E462" s="1040" t="s">
        <v>865</v>
      </c>
      <c r="F462" s="1040"/>
      <c r="G462" s="1040"/>
      <c r="H462" s="1040" t="str">
        <f>IF('Материалы для Ф.5'!F448=1,CONCATENATE('Материалы для Ф.5'!D448," ",'Материалы для Ф.5'!C448),"")</f>
        <v/>
      </c>
      <c r="I462" s="1040">
        <f>1</f>
        <v>1</v>
      </c>
      <c r="J462" s="408"/>
      <c r="K462" s="19">
        <f t="shared" si="8"/>
        <v>0</v>
      </c>
      <c r="V462" s="49" t="str">
        <f>IF('Материалы для Ф.5'!F450=1,CONCATENATE('Материалы для Ф.5'!B450),"")</f>
        <v/>
      </c>
    </row>
    <row r="463" spans="1:22" ht="22.8" hidden="1" customHeight="1" x14ac:dyDescent="0.3">
      <c r="A463" s="631">
        <f>SUBTOTAL(9,$K$15:K463)</f>
        <v>36</v>
      </c>
      <c r="B463" s="276" t="str">
        <f>IF('Материалы для Ф.5'!F451=1,CONCATENATE('Материалы для Ф.5'!A451),"")</f>
        <v/>
      </c>
      <c r="C463" s="1040" t="str">
        <f>IF('Материалы для Ф.5'!F451=1,CONCATENATE('Материалы для Ф.5'!B451),"")</f>
        <v/>
      </c>
      <c r="D463" s="1040" t="s">
        <v>865</v>
      </c>
      <c r="E463" s="1040" t="s">
        <v>865</v>
      </c>
      <c r="F463" s="1040"/>
      <c r="G463" s="1040"/>
      <c r="H463" s="1040" t="str">
        <f>IF('Материалы для Ф.5'!F449=1,CONCATENATE('Материалы для Ф.5'!D449," ",'Материалы для Ф.5'!C449),"")</f>
        <v/>
      </c>
      <c r="I463" s="1040">
        <f>1</f>
        <v>1</v>
      </c>
      <c r="J463" s="408"/>
      <c r="K463" s="19">
        <f t="shared" si="8"/>
        <v>0</v>
      </c>
      <c r="V463" s="49" t="str">
        <f>IF('Материалы для Ф.5'!F451=1,CONCATENATE('Материалы для Ф.5'!B451),"")</f>
        <v/>
      </c>
    </row>
    <row r="464" spans="1:22" ht="22.8" hidden="1" customHeight="1" x14ac:dyDescent="0.3">
      <c r="A464" s="631">
        <f>SUBTOTAL(9,$K$15:K464)</f>
        <v>36</v>
      </c>
      <c r="B464" s="276" t="str">
        <f>IF('Материалы для Ф.5'!F452=1,CONCATENATE('Материалы для Ф.5'!A452),"")</f>
        <v/>
      </c>
      <c r="C464" s="1040" t="str">
        <f>IF('Материалы для Ф.5'!F452=1,CONCATENATE('Материалы для Ф.5'!B452),"")</f>
        <v/>
      </c>
      <c r="D464" s="1040" t="s">
        <v>865</v>
      </c>
      <c r="E464" s="1040" t="s">
        <v>865</v>
      </c>
      <c r="F464" s="1040"/>
      <c r="G464" s="1040"/>
      <c r="H464" s="1040" t="str">
        <f>IF('Материалы для Ф.5'!F450=1,CONCATENATE('Материалы для Ф.5'!D450," ",'Материалы для Ф.5'!C450),"")</f>
        <v/>
      </c>
      <c r="I464" s="1040">
        <f>1</f>
        <v>1</v>
      </c>
      <c r="J464" s="408"/>
      <c r="K464" s="19">
        <f t="shared" si="8"/>
        <v>0</v>
      </c>
      <c r="V464" s="49" t="str">
        <f>IF('Материалы для Ф.5'!F452=1,CONCATENATE('Материалы для Ф.5'!B452),"")</f>
        <v/>
      </c>
    </row>
    <row r="465" spans="1:22" ht="22.8" hidden="1" customHeight="1" x14ac:dyDescent="0.3">
      <c r="A465" s="631">
        <f>SUBTOTAL(9,$K$15:K465)</f>
        <v>36</v>
      </c>
      <c r="B465" s="276" t="str">
        <f>IF('Материалы для Ф.5'!F453=1,CONCATENATE('Материалы для Ф.5'!A453),"")</f>
        <v/>
      </c>
      <c r="C465" s="1040" t="str">
        <f>IF('Материалы для Ф.5'!F453=1,CONCATENATE('Материалы для Ф.5'!B453),"")</f>
        <v/>
      </c>
      <c r="D465" s="1040" t="s">
        <v>865</v>
      </c>
      <c r="E465" s="1040" t="s">
        <v>865</v>
      </c>
      <c r="F465" s="1040"/>
      <c r="G465" s="1040"/>
      <c r="H465" s="1040" t="str">
        <f>IF('Материалы для Ф.5'!F451=1,CONCATENATE('Материалы для Ф.5'!D451," ",'Материалы для Ф.5'!C451),"")</f>
        <v/>
      </c>
      <c r="I465" s="1040">
        <f>1</f>
        <v>1</v>
      </c>
      <c r="J465" s="408"/>
      <c r="K465" s="19">
        <f t="shared" si="8"/>
        <v>0</v>
      </c>
      <c r="V465" s="49" t="str">
        <f>IF('Материалы для Ф.5'!F453=1,CONCATENATE('Материалы для Ф.5'!B453),"")</f>
        <v/>
      </c>
    </row>
    <row r="466" spans="1:22" ht="22.8" hidden="1" customHeight="1" x14ac:dyDescent="0.3">
      <c r="A466" s="631">
        <f>SUBTOTAL(9,$K$15:K466)</f>
        <v>36</v>
      </c>
      <c r="B466" s="276" t="str">
        <f>IF('Материалы для Ф.5'!F454=1,CONCATENATE('Материалы для Ф.5'!A454),"")</f>
        <v/>
      </c>
      <c r="C466" s="1040" t="str">
        <f>IF('Материалы для Ф.5'!F454=1,CONCATENATE('Материалы для Ф.5'!B454),"")</f>
        <v/>
      </c>
      <c r="D466" s="1040" t="s">
        <v>865</v>
      </c>
      <c r="E466" s="1040" t="s">
        <v>865</v>
      </c>
      <c r="F466" s="1040"/>
      <c r="G466" s="1040"/>
      <c r="H466" s="1040" t="str">
        <f>IF('Материалы для Ф.5'!F452=1,CONCATENATE('Материалы для Ф.5'!D452," ",'Материалы для Ф.5'!C452),"")</f>
        <v/>
      </c>
      <c r="I466" s="1040">
        <f>1</f>
        <v>1</v>
      </c>
      <c r="J466" s="408"/>
      <c r="K466" s="19">
        <f t="shared" si="8"/>
        <v>0</v>
      </c>
      <c r="V466" s="49" t="str">
        <f>IF('Материалы для Ф.5'!F454=1,CONCATENATE('Материалы для Ф.5'!B454),"")</f>
        <v/>
      </c>
    </row>
    <row r="467" spans="1:22" ht="22.8" hidden="1" customHeight="1" x14ac:dyDescent="0.3">
      <c r="A467" s="631">
        <f>SUBTOTAL(9,$K$15:K467)</f>
        <v>36</v>
      </c>
      <c r="B467" s="276" t="str">
        <f>IF('Материалы для Ф.5'!F455=1,CONCATENATE('Материалы для Ф.5'!A455),"")</f>
        <v/>
      </c>
      <c r="C467" s="1040" t="str">
        <f>IF('Материалы для Ф.5'!F455=1,CONCATENATE('Материалы для Ф.5'!B455),"")</f>
        <v/>
      </c>
      <c r="D467" s="1040" t="s">
        <v>865</v>
      </c>
      <c r="E467" s="1040" t="s">
        <v>865</v>
      </c>
      <c r="F467" s="1040"/>
      <c r="G467" s="1040"/>
      <c r="H467" s="1040" t="str">
        <f>IF('Материалы для Ф.5'!F453=1,CONCATENATE('Материалы для Ф.5'!D453," ",'Материалы для Ф.5'!C453),"")</f>
        <v/>
      </c>
      <c r="I467" s="1040">
        <f>1</f>
        <v>1</v>
      </c>
      <c r="J467" s="408"/>
      <c r="K467" s="19">
        <f t="shared" si="8"/>
        <v>0</v>
      </c>
      <c r="V467" s="49" t="str">
        <f>IF('Материалы для Ф.5'!F455=1,CONCATENATE('Материалы для Ф.5'!B455),"")</f>
        <v/>
      </c>
    </row>
    <row r="468" spans="1:22" ht="22.8" hidden="1" customHeight="1" x14ac:dyDescent="0.3">
      <c r="A468" s="631">
        <f>SUBTOTAL(9,$K$15:K468)</f>
        <v>36</v>
      </c>
      <c r="B468" s="276" t="str">
        <f>IF('Материалы для Ф.5'!F456=1,CONCATENATE('Материалы для Ф.5'!A456),"")</f>
        <v/>
      </c>
      <c r="C468" s="1040" t="str">
        <f>IF('Материалы для Ф.5'!F456=1,CONCATENATE('Материалы для Ф.5'!B456),"")</f>
        <v/>
      </c>
      <c r="D468" s="1040" t="s">
        <v>865</v>
      </c>
      <c r="E468" s="1040" t="s">
        <v>865</v>
      </c>
      <c r="F468" s="1040"/>
      <c r="G468" s="1040"/>
      <c r="H468" s="1040" t="str">
        <f>IF('Материалы для Ф.5'!F454=1,CONCATENATE('Материалы для Ф.5'!D454," ",'Материалы для Ф.5'!C454),"")</f>
        <v/>
      </c>
      <c r="I468" s="1040">
        <f>1</f>
        <v>1</v>
      </c>
      <c r="J468" s="408"/>
      <c r="K468" s="19">
        <f t="shared" si="8"/>
        <v>0</v>
      </c>
      <c r="V468" s="49" t="str">
        <f>IF('Материалы для Ф.5'!F456=1,CONCATENATE('Материалы для Ф.5'!B456),"")</f>
        <v/>
      </c>
    </row>
    <row r="469" spans="1:22" ht="22.8" hidden="1" customHeight="1" x14ac:dyDescent="0.3">
      <c r="A469" s="631">
        <f>SUBTOTAL(9,$K$15:K469)</f>
        <v>36</v>
      </c>
      <c r="B469" s="276" t="str">
        <f>IF('Материалы для Ф.5'!F457=1,CONCATENATE('Материалы для Ф.5'!A457),"")</f>
        <v/>
      </c>
      <c r="C469" s="1040" t="str">
        <f>IF('Материалы для Ф.5'!F457=1,CONCATENATE('Материалы для Ф.5'!B457),"")</f>
        <v/>
      </c>
      <c r="D469" s="1040" t="s">
        <v>865</v>
      </c>
      <c r="E469" s="1040" t="s">
        <v>865</v>
      </c>
      <c r="F469" s="1040"/>
      <c r="G469" s="1040"/>
      <c r="H469" s="1040" t="str">
        <f>IF('Материалы для Ф.5'!F455=1,CONCATENATE('Материалы для Ф.5'!D455," ",'Материалы для Ф.5'!C455),"")</f>
        <v/>
      </c>
      <c r="I469" s="1040">
        <f>1</f>
        <v>1</v>
      </c>
      <c r="J469" s="408"/>
      <c r="K469" s="19">
        <f t="shared" si="8"/>
        <v>0</v>
      </c>
      <c r="V469" s="49" t="str">
        <f>IF('Материалы для Ф.5'!F457=1,CONCATENATE('Материалы для Ф.5'!B457),"")</f>
        <v/>
      </c>
    </row>
    <row r="470" spans="1:22" ht="22.8" hidden="1" customHeight="1" x14ac:dyDescent="0.3">
      <c r="A470" s="631">
        <f>SUBTOTAL(9,$K$15:K470)</f>
        <v>36</v>
      </c>
      <c r="B470" s="276" t="str">
        <f>IF('Материалы для Ф.5'!F458=1,CONCATENATE('Материалы для Ф.5'!A458),"")</f>
        <v/>
      </c>
      <c r="C470" s="1040" t="str">
        <f>IF('Материалы для Ф.5'!F458=1,CONCATENATE('Материалы для Ф.5'!B458),"")</f>
        <v/>
      </c>
      <c r="D470" s="1040" t="s">
        <v>865</v>
      </c>
      <c r="E470" s="1040" t="s">
        <v>865</v>
      </c>
      <c r="F470" s="1040"/>
      <c r="G470" s="1040"/>
      <c r="H470" s="1040" t="str">
        <f>IF('Материалы для Ф.5'!F456=1,CONCATENATE('Материалы для Ф.5'!D456," ",'Материалы для Ф.5'!C456),"")</f>
        <v/>
      </c>
      <c r="I470" s="1040">
        <f>1</f>
        <v>1</v>
      </c>
      <c r="J470" s="408"/>
      <c r="K470" s="19">
        <f t="shared" si="8"/>
        <v>0</v>
      </c>
      <c r="V470" s="49" t="str">
        <f>IF('Материалы для Ф.5'!F458=1,CONCATENATE('Материалы для Ф.5'!B458),"")</f>
        <v/>
      </c>
    </row>
    <row r="471" spans="1:22" ht="22.8" hidden="1" customHeight="1" x14ac:dyDescent="0.3">
      <c r="A471" s="631">
        <f>SUBTOTAL(9,$K$15:K471)</f>
        <v>36</v>
      </c>
      <c r="B471" s="276" t="str">
        <f>IF('Материалы для Ф.5'!F459=1,CONCATENATE('Материалы для Ф.5'!A459),"")</f>
        <v/>
      </c>
      <c r="C471" s="1040" t="str">
        <f>IF('Материалы для Ф.5'!F459=1,CONCATENATE('Материалы для Ф.5'!B459),"")</f>
        <v/>
      </c>
      <c r="D471" s="1040" t="s">
        <v>865</v>
      </c>
      <c r="E471" s="1040" t="s">
        <v>865</v>
      </c>
      <c r="F471" s="1040"/>
      <c r="G471" s="1040"/>
      <c r="H471" s="1040" t="str">
        <f>IF('Материалы для Ф.5'!F457=1,CONCATENATE('Материалы для Ф.5'!D457," ",'Материалы для Ф.5'!C457),"")</f>
        <v/>
      </c>
      <c r="I471" s="1040">
        <f>1</f>
        <v>1</v>
      </c>
      <c r="J471" s="408"/>
      <c r="K471" s="19">
        <f t="shared" si="8"/>
        <v>0</v>
      </c>
      <c r="V471" s="49" t="str">
        <f>IF('Материалы для Ф.5'!F459=1,CONCATENATE('Материалы для Ф.5'!B459),"")</f>
        <v/>
      </c>
    </row>
    <row r="472" spans="1:22" ht="22.8" hidden="1" customHeight="1" x14ac:dyDescent="0.3">
      <c r="A472" s="631">
        <f>SUBTOTAL(9,$K$15:K472)</f>
        <v>36</v>
      </c>
      <c r="B472" s="276" t="str">
        <f>IF('Материалы для Ф.5'!F460=1,CONCATENATE('Материалы для Ф.5'!A460),"")</f>
        <v/>
      </c>
      <c r="C472" s="1040" t="str">
        <f>IF('Материалы для Ф.5'!F460=1,CONCATENATE('Материалы для Ф.5'!B460),"")</f>
        <v/>
      </c>
      <c r="D472" s="1040" t="s">
        <v>865</v>
      </c>
      <c r="E472" s="1040" t="s">
        <v>865</v>
      </c>
      <c r="F472" s="1040"/>
      <c r="G472" s="1040"/>
      <c r="H472" s="1040" t="str">
        <f>IF('Материалы для Ф.5'!F458=1,CONCATENATE('Материалы для Ф.5'!D458," ",'Материалы для Ф.5'!C458),"")</f>
        <v/>
      </c>
      <c r="I472" s="1040">
        <f>1</f>
        <v>1</v>
      </c>
      <c r="J472" s="408"/>
      <c r="K472" s="19">
        <f t="shared" si="8"/>
        <v>0</v>
      </c>
      <c r="V472" s="49" t="str">
        <f>IF('Материалы для Ф.5'!F460=1,CONCATENATE('Материалы для Ф.5'!B460),"")</f>
        <v/>
      </c>
    </row>
    <row r="473" spans="1:22" ht="22.8" hidden="1" customHeight="1" x14ac:dyDescent="0.3">
      <c r="A473" s="631">
        <f>SUBTOTAL(9,$K$15:K473)</f>
        <v>36</v>
      </c>
      <c r="B473" s="276" t="str">
        <f>IF('Материалы для Ф.5'!F461=1,CONCATENATE('Материалы для Ф.5'!A461),"")</f>
        <v/>
      </c>
      <c r="C473" s="1040" t="str">
        <f>IF('Материалы для Ф.5'!F461=1,CONCATENATE('Материалы для Ф.5'!B461),"")</f>
        <v/>
      </c>
      <c r="D473" s="1040" t="s">
        <v>865</v>
      </c>
      <c r="E473" s="1040" t="s">
        <v>865</v>
      </c>
      <c r="F473" s="1040"/>
      <c r="G473" s="1040"/>
      <c r="H473" s="1040" t="str">
        <f>IF('Материалы для Ф.5'!F459=1,CONCATENATE('Материалы для Ф.5'!D459," ",'Материалы для Ф.5'!C459),"")</f>
        <v/>
      </c>
      <c r="I473" s="1040">
        <f>1</f>
        <v>1</v>
      </c>
      <c r="J473" s="408"/>
      <c r="K473" s="19">
        <f t="shared" si="8"/>
        <v>0</v>
      </c>
      <c r="V473" s="49" t="str">
        <f>IF('Материалы для Ф.5'!F461=1,CONCATENATE('Материалы для Ф.5'!B461),"")</f>
        <v/>
      </c>
    </row>
    <row r="474" spans="1:22" ht="22.8" hidden="1" customHeight="1" x14ac:dyDescent="0.3">
      <c r="A474" s="631">
        <f>SUBTOTAL(9,$K$15:K474)</f>
        <v>36</v>
      </c>
      <c r="B474" s="276" t="str">
        <f>IF('Материалы для Ф.5'!F462=1,CONCATENATE('Материалы для Ф.5'!A462),"")</f>
        <v/>
      </c>
      <c r="C474" s="1040" t="str">
        <f>IF('Материалы для Ф.5'!F462=1,CONCATENATE('Материалы для Ф.5'!B462),"")</f>
        <v/>
      </c>
      <c r="D474" s="1040" t="s">
        <v>865</v>
      </c>
      <c r="E474" s="1040" t="s">
        <v>865</v>
      </c>
      <c r="F474" s="1040"/>
      <c r="G474" s="1040"/>
      <c r="H474" s="1040" t="str">
        <f>IF('Материалы для Ф.5'!F460=1,CONCATENATE('Материалы для Ф.5'!D460," ",'Материалы для Ф.5'!C460),"")</f>
        <v/>
      </c>
      <c r="I474" s="1040">
        <f>1</f>
        <v>1</v>
      </c>
      <c r="J474" s="408"/>
      <c r="K474" s="19">
        <f t="shared" si="8"/>
        <v>0</v>
      </c>
      <c r="V474" s="49" t="str">
        <f>IF('Материалы для Ф.5'!F462=1,CONCATENATE('Материалы для Ф.5'!B462),"")</f>
        <v/>
      </c>
    </row>
    <row r="475" spans="1:22" ht="22.8" hidden="1" customHeight="1" x14ac:dyDescent="0.3">
      <c r="A475" s="631">
        <f>SUBTOTAL(9,$K$15:K475)</f>
        <v>36</v>
      </c>
      <c r="B475" s="276" t="str">
        <f>IF('Материалы для Ф.5'!F463=1,CONCATENATE('Материалы для Ф.5'!A463),"")</f>
        <v/>
      </c>
      <c r="C475" s="1040" t="str">
        <f>IF('Материалы для Ф.5'!F463=1,CONCATENATE('Материалы для Ф.5'!B463),"")</f>
        <v/>
      </c>
      <c r="D475" s="1040" t="s">
        <v>865</v>
      </c>
      <c r="E475" s="1040" t="s">
        <v>865</v>
      </c>
      <c r="F475" s="1040"/>
      <c r="G475" s="1040"/>
      <c r="H475" s="1040" t="str">
        <f>IF('Материалы для Ф.5'!F461=1,CONCATENATE('Материалы для Ф.5'!D461," ",'Материалы для Ф.5'!C461),"")</f>
        <v/>
      </c>
      <c r="I475" s="1040">
        <f>1</f>
        <v>1</v>
      </c>
      <c r="J475" s="408"/>
      <c r="K475" s="19">
        <f t="shared" si="8"/>
        <v>0</v>
      </c>
      <c r="V475" s="49" t="str">
        <f>IF('Материалы для Ф.5'!F463=1,CONCATENATE('Материалы для Ф.5'!B463),"")</f>
        <v/>
      </c>
    </row>
    <row r="476" spans="1:22" ht="22.8" hidden="1" customHeight="1" x14ac:dyDescent="0.3">
      <c r="A476" s="631">
        <f>SUBTOTAL(9,$K$15:K476)</f>
        <v>36</v>
      </c>
      <c r="B476" s="276" t="str">
        <f>IF('Материалы для Ф.5'!F464=1,CONCATENATE('Материалы для Ф.5'!A464),"")</f>
        <v/>
      </c>
      <c r="C476" s="1040" t="str">
        <f>IF('Материалы для Ф.5'!F464=1,CONCATENATE('Материалы для Ф.5'!B464),"")</f>
        <v/>
      </c>
      <c r="D476" s="1040" t="s">
        <v>865</v>
      </c>
      <c r="E476" s="1040" t="s">
        <v>865</v>
      </c>
      <c r="F476" s="1040"/>
      <c r="G476" s="1040"/>
      <c r="H476" s="1040" t="str">
        <f>IF('Материалы для Ф.5'!F462=1,CONCATENATE('Материалы для Ф.5'!D462," ",'Материалы для Ф.5'!C462),"")</f>
        <v/>
      </c>
      <c r="I476" s="1040">
        <f>1</f>
        <v>1</v>
      </c>
      <c r="J476" s="408"/>
      <c r="K476" s="19">
        <f t="shared" si="8"/>
        <v>0</v>
      </c>
      <c r="V476" s="49" t="str">
        <f>IF('Материалы для Ф.5'!F464=1,CONCATENATE('Материалы для Ф.5'!B464),"")</f>
        <v/>
      </c>
    </row>
    <row r="477" spans="1:22" ht="22.8" hidden="1" customHeight="1" x14ac:dyDescent="0.3">
      <c r="A477" s="631">
        <f>SUBTOTAL(9,$K$15:K477)</f>
        <v>36</v>
      </c>
      <c r="B477" s="276" t="str">
        <f>IF('Материалы для Ф.5'!F465=1,CONCATENATE('Материалы для Ф.5'!A465),"")</f>
        <v/>
      </c>
      <c r="C477" s="1040" t="str">
        <f>IF('Материалы для Ф.5'!F465=1,CONCATENATE('Материалы для Ф.5'!B465),"")</f>
        <v/>
      </c>
      <c r="D477" s="1040" t="s">
        <v>865</v>
      </c>
      <c r="E477" s="1040" t="s">
        <v>865</v>
      </c>
      <c r="F477" s="1040"/>
      <c r="G477" s="1040"/>
      <c r="H477" s="1040" t="str">
        <f>IF('Материалы для Ф.5'!F463=1,CONCATENATE('Материалы для Ф.5'!D463," ",'Материалы для Ф.5'!C463),"")</f>
        <v/>
      </c>
      <c r="I477" s="1040">
        <f>1</f>
        <v>1</v>
      </c>
      <c r="J477" s="408"/>
      <c r="K477" s="19">
        <f t="shared" si="8"/>
        <v>0</v>
      </c>
      <c r="V477" s="49" t="str">
        <f>IF('Материалы для Ф.5'!F465=1,CONCATENATE('Материалы для Ф.5'!B465),"")</f>
        <v/>
      </c>
    </row>
    <row r="478" spans="1:22" ht="22.8" hidden="1" customHeight="1" x14ac:dyDescent="0.3">
      <c r="A478" s="631">
        <f>SUBTOTAL(9,$K$15:K478)</f>
        <v>36</v>
      </c>
      <c r="B478" s="276" t="str">
        <f>IF('Материалы для Ф.5'!F466=1,CONCATENATE('Материалы для Ф.5'!A466),"")</f>
        <v/>
      </c>
      <c r="C478" s="1040" t="str">
        <f>IF('Материалы для Ф.5'!F466=1,CONCATENATE('Материалы для Ф.5'!B466),"")</f>
        <v/>
      </c>
      <c r="D478" s="1040" t="s">
        <v>865</v>
      </c>
      <c r="E478" s="1040" t="s">
        <v>865</v>
      </c>
      <c r="F478" s="1040"/>
      <c r="G478" s="1040"/>
      <c r="H478" s="1040" t="str">
        <f>IF('Материалы для Ф.5'!F464=1,CONCATENATE('Материалы для Ф.5'!D464," ",'Материалы для Ф.5'!C464),"")</f>
        <v/>
      </c>
      <c r="I478" s="1040">
        <f>1</f>
        <v>1</v>
      </c>
      <c r="J478" s="408"/>
      <c r="K478" s="19">
        <f t="shared" si="8"/>
        <v>0</v>
      </c>
      <c r="V478" s="49" t="str">
        <f>IF('Материалы для Ф.5'!F466=1,CONCATENATE('Материалы для Ф.5'!B466),"")</f>
        <v/>
      </c>
    </row>
    <row r="479" spans="1:22" ht="22.8" hidden="1" customHeight="1" x14ac:dyDescent="0.3">
      <c r="A479" s="631">
        <f>SUBTOTAL(9,$K$15:K479)</f>
        <v>36</v>
      </c>
      <c r="B479" s="276" t="str">
        <f>IF('Материалы для Ф.5'!F467=1,CONCATENATE('Материалы для Ф.5'!A467),"")</f>
        <v/>
      </c>
      <c r="C479" s="1040" t="str">
        <f>IF('Материалы для Ф.5'!F467=1,CONCATENATE('Материалы для Ф.5'!B467),"")</f>
        <v/>
      </c>
      <c r="D479" s="1040" t="s">
        <v>865</v>
      </c>
      <c r="E479" s="1040" t="s">
        <v>865</v>
      </c>
      <c r="F479" s="1040"/>
      <c r="G479" s="1040"/>
      <c r="H479" s="1040" t="str">
        <f>IF('Материалы для Ф.5'!F465=1,CONCATENATE('Материалы для Ф.5'!D465," ",'Материалы для Ф.5'!C465),"")</f>
        <v/>
      </c>
      <c r="I479" s="1040">
        <f>1</f>
        <v>1</v>
      </c>
      <c r="J479" s="408"/>
      <c r="K479" s="19">
        <f t="shared" si="8"/>
        <v>0</v>
      </c>
      <c r="V479" s="49" t="str">
        <f>IF('Материалы для Ф.5'!F467=1,CONCATENATE('Материалы для Ф.5'!B467),"")</f>
        <v/>
      </c>
    </row>
    <row r="480" spans="1:22" ht="22.8" hidden="1" customHeight="1" x14ac:dyDescent="0.3">
      <c r="A480" s="631">
        <f>SUBTOTAL(9,$K$15:K480)</f>
        <v>36</v>
      </c>
      <c r="B480" s="276" t="str">
        <f>IF('Материалы для Ф.5'!F468=1,CONCATENATE('Материалы для Ф.5'!A468),"")</f>
        <v/>
      </c>
      <c r="C480" s="1040" t="str">
        <f>IF('Материалы для Ф.5'!F468=1,CONCATENATE('Материалы для Ф.5'!B468),"")</f>
        <v/>
      </c>
      <c r="D480" s="1040" t="s">
        <v>865</v>
      </c>
      <c r="E480" s="1040" t="s">
        <v>865</v>
      </c>
      <c r="F480" s="1040"/>
      <c r="G480" s="1040"/>
      <c r="H480" s="1040" t="str">
        <f>IF('Материалы для Ф.5'!F466=1,CONCATENATE('Материалы для Ф.5'!D466," ",'Материалы для Ф.5'!C466),"")</f>
        <v/>
      </c>
      <c r="I480" s="1040">
        <f>1</f>
        <v>1</v>
      </c>
      <c r="J480" s="408"/>
      <c r="K480" s="19">
        <f t="shared" si="8"/>
        <v>0</v>
      </c>
      <c r="V480" s="49" t="str">
        <f>IF('Материалы для Ф.5'!F468=1,CONCATENATE('Материалы для Ф.5'!B468),"")</f>
        <v/>
      </c>
    </row>
    <row r="481" spans="1:22" ht="22.8" hidden="1" customHeight="1" x14ac:dyDescent="0.3">
      <c r="A481" s="631">
        <f>SUBTOTAL(9,$K$15:K481)</f>
        <v>36</v>
      </c>
      <c r="B481" s="276" t="str">
        <f>IF('Материалы для Ф.5'!F469=1,CONCATENATE('Материалы для Ф.5'!A469),"")</f>
        <v/>
      </c>
      <c r="C481" s="1040" t="str">
        <f>IF('Материалы для Ф.5'!F469=1,CONCATENATE('Материалы для Ф.5'!B469),"")</f>
        <v/>
      </c>
      <c r="D481" s="1040" t="s">
        <v>865</v>
      </c>
      <c r="E481" s="1040" t="s">
        <v>865</v>
      </c>
      <c r="F481" s="1040"/>
      <c r="G481" s="1040"/>
      <c r="H481" s="1040" t="str">
        <f>IF('Материалы для Ф.5'!F467=1,CONCATENATE('Материалы для Ф.5'!D467," ",'Материалы для Ф.5'!C467),"")</f>
        <v/>
      </c>
      <c r="I481" s="1040">
        <f>1</f>
        <v>1</v>
      </c>
      <c r="J481" s="408"/>
      <c r="K481" s="19">
        <f t="shared" si="8"/>
        <v>0</v>
      </c>
      <c r="V481" s="49" t="str">
        <f>IF('Материалы для Ф.5'!F469=1,CONCATENATE('Материалы для Ф.5'!B469),"")</f>
        <v/>
      </c>
    </row>
    <row r="482" spans="1:22" ht="22.8" hidden="1" customHeight="1" x14ac:dyDescent="0.3">
      <c r="A482" s="631">
        <f>SUBTOTAL(9,$K$15:K482)</f>
        <v>36</v>
      </c>
      <c r="B482" s="276" t="str">
        <f>IF('Материалы для Ф.5'!F470=1,CONCATENATE('Материалы для Ф.5'!A470),"")</f>
        <v/>
      </c>
      <c r="C482" s="1040" t="str">
        <f>IF('Материалы для Ф.5'!F470=1,CONCATENATE('Материалы для Ф.5'!B470),"")</f>
        <v/>
      </c>
      <c r="D482" s="1040" t="s">
        <v>865</v>
      </c>
      <c r="E482" s="1040" t="s">
        <v>865</v>
      </c>
      <c r="F482" s="1040"/>
      <c r="G482" s="1040"/>
      <c r="H482" s="1040" t="str">
        <f>IF('Материалы для Ф.5'!F468=1,CONCATENATE('Материалы для Ф.5'!D468," ",'Материалы для Ф.5'!C468),"")</f>
        <v/>
      </c>
      <c r="I482" s="1040">
        <f>1</f>
        <v>1</v>
      </c>
      <c r="J482" s="408"/>
      <c r="K482" s="19">
        <f t="shared" si="8"/>
        <v>0</v>
      </c>
      <c r="V482" s="49" t="str">
        <f>IF('Материалы для Ф.5'!F470=1,CONCATENATE('Материалы для Ф.5'!B470),"")</f>
        <v/>
      </c>
    </row>
    <row r="483" spans="1:22" ht="22.8" hidden="1" customHeight="1" x14ac:dyDescent="0.3">
      <c r="A483" s="631">
        <f>SUBTOTAL(9,$K$15:K483)</f>
        <v>36</v>
      </c>
      <c r="B483" s="276" t="str">
        <f>IF('Материалы для Ф.5'!F471=1,CONCATENATE('Материалы для Ф.5'!A471),"")</f>
        <v/>
      </c>
      <c r="C483" s="1040" t="str">
        <f>IF('Материалы для Ф.5'!F471=1,CONCATENATE('Материалы для Ф.5'!B471),"")</f>
        <v/>
      </c>
      <c r="D483" s="1040" t="s">
        <v>865</v>
      </c>
      <c r="E483" s="1040" t="s">
        <v>865</v>
      </c>
      <c r="F483" s="1040"/>
      <c r="G483" s="1040"/>
      <c r="H483" s="1040" t="str">
        <f>IF('Материалы для Ф.5'!F469=1,CONCATENATE('Материалы для Ф.5'!D469," ",'Материалы для Ф.5'!C469),"")</f>
        <v/>
      </c>
      <c r="I483" s="1040">
        <f>1</f>
        <v>1</v>
      </c>
      <c r="J483" s="408"/>
      <c r="K483" s="19">
        <f t="shared" si="8"/>
        <v>0</v>
      </c>
      <c r="V483" s="49" t="str">
        <f>IF('Материалы для Ф.5'!F471=1,CONCATENATE('Материалы для Ф.5'!B471),"")</f>
        <v/>
      </c>
    </row>
    <row r="484" spans="1:22" ht="22.8" hidden="1" customHeight="1" x14ac:dyDescent="0.3">
      <c r="A484" s="631">
        <f>SUBTOTAL(9,$K$15:K484)</f>
        <v>36</v>
      </c>
      <c r="B484" s="276" t="str">
        <f>IF('Материалы для Ф.5'!F472=1,CONCATENATE('Материалы для Ф.5'!A472),"")</f>
        <v/>
      </c>
      <c r="C484" s="1040" t="str">
        <f>IF('Материалы для Ф.5'!F472=1,CONCATENATE('Материалы для Ф.5'!B472),"")</f>
        <v/>
      </c>
      <c r="D484" s="1040" t="s">
        <v>865</v>
      </c>
      <c r="E484" s="1040" t="s">
        <v>865</v>
      </c>
      <c r="F484" s="1040"/>
      <c r="G484" s="1040"/>
      <c r="H484" s="1040" t="str">
        <f>IF('Материалы для Ф.5'!F470=1,CONCATENATE('Материалы для Ф.5'!D470," ",'Материалы для Ф.5'!C470),"")</f>
        <v/>
      </c>
      <c r="I484" s="1040">
        <f>1</f>
        <v>1</v>
      </c>
      <c r="J484" s="408"/>
      <c r="K484" s="19">
        <f t="shared" si="8"/>
        <v>0</v>
      </c>
      <c r="V484" s="49" t="str">
        <f>IF('Материалы для Ф.5'!F472=1,CONCATENATE('Материалы для Ф.5'!B472),"")</f>
        <v/>
      </c>
    </row>
    <row r="485" spans="1:22" ht="22.8" hidden="1" customHeight="1" x14ac:dyDescent="0.3">
      <c r="A485" s="631">
        <f>SUBTOTAL(9,$K$15:K485)</f>
        <v>36</v>
      </c>
      <c r="B485" s="276" t="str">
        <f>IF('Материалы для Ф.5'!F473=1,CONCATENATE('Материалы для Ф.5'!A473),"")</f>
        <v/>
      </c>
      <c r="C485" s="1040" t="str">
        <f>IF('Материалы для Ф.5'!F473=1,CONCATENATE('Материалы для Ф.5'!B473),"")</f>
        <v/>
      </c>
      <c r="D485" s="1040" t="s">
        <v>865</v>
      </c>
      <c r="E485" s="1040" t="s">
        <v>865</v>
      </c>
      <c r="F485" s="1040"/>
      <c r="G485" s="1040"/>
      <c r="H485" s="1040" t="str">
        <f>IF('Материалы для Ф.5'!F471=1,CONCATENATE('Материалы для Ф.5'!D471," ",'Материалы для Ф.5'!C471),"")</f>
        <v/>
      </c>
      <c r="I485" s="1040">
        <f>1</f>
        <v>1</v>
      </c>
      <c r="J485" s="408"/>
      <c r="K485" s="19">
        <f t="shared" si="8"/>
        <v>0</v>
      </c>
      <c r="V485" s="49" t="str">
        <f>IF('Материалы для Ф.5'!F473=1,CONCATENATE('Материалы для Ф.5'!B473),"")</f>
        <v/>
      </c>
    </row>
    <row r="486" spans="1:22" ht="22.8" hidden="1" customHeight="1" x14ac:dyDescent="0.3">
      <c r="A486" s="631">
        <f>SUBTOTAL(9,$K$15:K486)</f>
        <v>36</v>
      </c>
      <c r="B486" s="276" t="str">
        <f>IF('Материалы для Ф.5'!F474=1,CONCATENATE('Материалы для Ф.5'!A474),"")</f>
        <v/>
      </c>
      <c r="C486" s="1040" t="str">
        <f>IF('Материалы для Ф.5'!F474=1,CONCATENATE('Материалы для Ф.5'!B474),"")</f>
        <v/>
      </c>
      <c r="D486" s="1040" t="s">
        <v>865</v>
      </c>
      <c r="E486" s="1040" t="s">
        <v>865</v>
      </c>
      <c r="F486" s="1040"/>
      <c r="G486" s="1040"/>
      <c r="H486" s="1040" t="str">
        <f>IF('Материалы для Ф.5'!F472=1,CONCATENATE('Материалы для Ф.5'!D472," ",'Материалы для Ф.5'!C472),"")</f>
        <v/>
      </c>
      <c r="I486" s="1040">
        <f>1</f>
        <v>1</v>
      </c>
      <c r="J486" s="408"/>
      <c r="K486" s="19">
        <f t="shared" si="8"/>
        <v>0</v>
      </c>
      <c r="V486" s="49" t="str">
        <f>IF('Материалы для Ф.5'!F474=1,CONCATENATE('Материалы для Ф.5'!B474),"")</f>
        <v/>
      </c>
    </row>
    <row r="487" spans="1:22" ht="22.8" hidden="1" customHeight="1" x14ac:dyDescent="0.3">
      <c r="A487" s="631">
        <f>SUBTOTAL(9,$K$15:K487)</f>
        <v>36</v>
      </c>
      <c r="B487" s="276" t="str">
        <f>IF('Материалы для Ф.5'!F475=1,CONCATENATE('Материалы для Ф.5'!A475),"")</f>
        <v/>
      </c>
      <c r="C487" s="1040" t="str">
        <f>IF('Материалы для Ф.5'!F475=1,CONCATENATE('Материалы для Ф.5'!B475),"")</f>
        <v/>
      </c>
      <c r="D487" s="1040" t="s">
        <v>865</v>
      </c>
      <c r="E487" s="1040" t="s">
        <v>865</v>
      </c>
      <c r="F487" s="1040"/>
      <c r="G487" s="1040"/>
      <c r="H487" s="1040" t="str">
        <f>IF('Материалы для Ф.5'!F473=1,CONCATENATE('Материалы для Ф.5'!D473," ",'Материалы для Ф.5'!C473),"")</f>
        <v/>
      </c>
      <c r="I487" s="1040">
        <f>1</f>
        <v>1</v>
      </c>
      <c r="J487" s="408"/>
      <c r="K487" s="19">
        <f t="shared" si="8"/>
        <v>0</v>
      </c>
      <c r="V487" s="49" t="str">
        <f>IF('Материалы для Ф.5'!F475=1,CONCATENATE('Материалы для Ф.5'!B475),"")</f>
        <v/>
      </c>
    </row>
    <row r="488" spans="1:22" ht="22.8" hidden="1" customHeight="1" x14ac:dyDescent="0.3">
      <c r="A488" s="631">
        <f>SUBTOTAL(9,$K$15:K488)</f>
        <v>36</v>
      </c>
      <c r="B488" s="276" t="str">
        <f>IF('Материалы для Ф.5'!F476=1,CONCATENATE('Материалы для Ф.5'!A476),"")</f>
        <v/>
      </c>
      <c r="C488" s="1040" t="str">
        <f>IF('Материалы для Ф.5'!F476=1,CONCATENATE('Материалы для Ф.5'!B476),"")</f>
        <v/>
      </c>
      <c r="D488" s="1040" t="s">
        <v>865</v>
      </c>
      <c r="E488" s="1040" t="s">
        <v>865</v>
      </c>
      <c r="F488" s="1040"/>
      <c r="G488" s="1040"/>
      <c r="H488" s="1040" t="str">
        <f>IF('Материалы для Ф.5'!F474=1,CONCATENATE('Материалы для Ф.5'!D474," ",'Материалы для Ф.5'!C474),"")</f>
        <v/>
      </c>
      <c r="I488" s="1040">
        <f>1</f>
        <v>1</v>
      </c>
      <c r="J488" s="408"/>
      <c r="K488" s="19">
        <f t="shared" si="8"/>
        <v>0</v>
      </c>
      <c r="V488" s="49" t="str">
        <f>IF('Материалы для Ф.5'!F476=1,CONCATENATE('Материалы для Ф.5'!B476),"")</f>
        <v/>
      </c>
    </row>
    <row r="489" spans="1:22" ht="22.8" hidden="1" customHeight="1" x14ac:dyDescent="0.3">
      <c r="A489" s="631">
        <f>SUBTOTAL(9,$K$15:K489)</f>
        <v>36</v>
      </c>
      <c r="B489" s="276" t="str">
        <f>IF('Материалы для Ф.5'!F477=1,CONCATENATE('Материалы для Ф.5'!A477),"")</f>
        <v/>
      </c>
      <c r="C489" s="1040" t="str">
        <f>IF('Материалы для Ф.5'!F477=1,CONCATENATE('Материалы для Ф.5'!B477),"")</f>
        <v/>
      </c>
      <c r="D489" s="1040" t="s">
        <v>865</v>
      </c>
      <c r="E489" s="1040" t="s">
        <v>865</v>
      </c>
      <c r="F489" s="1040"/>
      <c r="G489" s="1040"/>
      <c r="H489" s="1040" t="str">
        <f>IF('Материалы для Ф.5'!F475=1,CONCATENATE('Материалы для Ф.5'!D475," ",'Материалы для Ф.5'!C475),"")</f>
        <v/>
      </c>
      <c r="I489" s="1040">
        <f>1</f>
        <v>1</v>
      </c>
      <c r="J489" s="408"/>
      <c r="K489" s="19">
        <f t="shared" si="8"/>
        <v>0</v>
      </c>
      <c r="V489" s="49" t="str">
        <f>IF('Материалы для Ф.5'!F477=1,CONCATENATE('Материалы для Ф.5'!B477),"")</f>
        <v/>
      </c>
    </row>
    <row r="490" spans="1:22" ht="22.8" hidden="1" customHeight="1" x14ac:dyDescent="0.3">
      <c r="A490" s="631">
        <f>SUBTOTAL(9,$K$15:K490)</f>
        <v>36</v>
      </c>
      <c r="B490" s="276" t="str">
        <f>IF('Материалы для Ф.5'!F478=1,CONCATENATE('Материалы для Ф.5'!A478),"")</f>
        <v/>
      </c>
      <c r="C490" s="1040" t="str">
        <f>IF('Материалы для Ф.5'!F478=1,CONCATENATE('Материалы для Ф.5'!B478),"")</f>
        <v/>
      </c>
      <c r="D490" s="1040" t="s">
        <v>865</v>
      </c>
      <c r="E490" s="1040" t="s">
        <v>865</v>
      </c>
      <c r="F490" s="1040"/>
      <c r="G490" s="1040"/>
      <c r="H490" s="1040" t="str">
        <f>IF('Материалы для Ф.5'!F476=1,CONCATENATE('Материалы для Ф.5'!D476," ",'Материалы для Ф.5'!C476),"")</f>
        <v/>
      </c>
      <c r="I490" s="1040">
        <f>1</f>
        <v>1</v>
      </c>
      <c r="J490" s="408"/>
      <c r="K490" s="19">
        <f t="shared" si="8"/>
        <v>0</v>
      </c>
      <c r="V490" s="49" t="str">
        <f>IF('Материалы для Ф.5'!F478=1,CONCATENATE('Материалы для Ф.5'!B478),"")</f>
        <v/>
      </c>
    </row>
    <row r="491" spans="1:22" ht="22.8" hidden="1" customHeight="1" x14ac:dyDescent="0.3">
      <c r="A491" s="631">
        <f>SUBTOTAL(9,$K$15:K491)</f>
        <v>36</v>
      </c>
      <c r="B491" s="276" t="str">
        <f>IF('Материалы для Ф.5'!F479=1,CONCATENATE('Материалы для Ф.5'!A479),"")</f>
        <v/>
      </c>
      <c r="C491" s="1040" t="str">
        <f>IF('Материалы для Ф.5'!F479=1,CONCATENATE('Материалы для Ф.5'!B479),"")</f>
        <v/>
      </c>
      <c r="D491" s="1040" t="s">
        <v>865</v>
      </c>
      <c r="E491" s="1040" t="s">
        <v>865</v>
      </c>
      <c r="F491" s="1040"/>
      <c r="G491" s="1040"/>
      <c r="H491" s="1040" t="str">
        <f>IF('Материалы для Ф.5'!F477=1,CONCATENATE('Материалы для Ф.5'!D477," ",'Материалы для Ф.5'!C477),"")</f>
        <v/>
      </c>
      <c r="I491" s="1040">
        <f>1</f>
        <v>1</v>
      </c>
      <c r="J491" s="408"/>
      <c r="K491" s="19">
        <f t="shared" si="8"/>
        <v>0</v>
      </c>
      <c r="V491" s="49" t="str">
        <f>IF('Материалы для Ф.5'!F479=1,CONCATENATE('Материалы для Ф.5'!B479),"")</f>
        <v/>
      </c>
    </row>
    <row r="492" spans="1:22" ht="22.8" hidden="1" customHeight="1" x14ac:dyDescent="0.3">
      <c r="A492" s="631">
        <f>SUBTOTAL(9,$K$15:K492)</f>
        <v>36</v>
      </c>
      <c r="B492" s="276" t="str">
        <f>IF('Материалы для Ф.5'!F480=1,CONCATENATE('Материалы для Ф.5'!A480),"")</f>
        <v/>
      </c>
      <c r="C492" s="1040" t="str">
        <f>IF('Материалы для Ф.5'!F480=1,CONCATENATE('Материалы для Ф.5'!B480),"")</f>
        <v/>
      </c>
      <c r="D492" s="1040" t="s">
        <v>865</v>
      </c>
      <c r="E492" s="1040" t="s">
        <v>865</v>
      </c>
      <c r="F492" s="1040"/>
      <c r="G492" s="1040"/>
      <c r="H492" s="1040" t="str">
        <f>IF('Материалы для Ф.5'!F478=1,CONCATENATE('Материалы для Ф.5'!D478," ",'Материалы для Ф.5'!C478),"")</f>
        <v/>
      </c>
      <c r="I492" s="1040">
        <f>1</f>
        <v>1</v>
      </c>
      <c r="J492" s="408"/>
      <c r="K492" s="19">
        <f t="shared" si="8"/>
        <v>0</v>
      </c>
      <c r="V492" s="49" t="str">
        <f>IF('Материалы для Ф.5'!F480=1,CONCATENATE('Материалы для Ф.5'!B480),"")</f>
        <v/>
      </c>
    </row>
    <row r="493" spans="1:22" ht="22.8" hidden="1" customHeight="1" x14ac:dyDescent="0.3">
      <c r="A493" s="631">
        <f>SUBTOTAL(9,$K$15:K493)</f>
        <v>36</v>
      </c>
      <c r="B493" s="276" t="str">
        <f>IF('Материалы для Ф.5'!F481=1,CONCATENATE('Материалы для Ф.5'!A481),"")</f>
        <v/>
      </c>
      <c r="C493" s="1040" t="str">
        <f>IF('Материалы для Ф.5'!F481=1,CONCATENATE('Материалы для Ф.5'!B481),"")</f>
        <v/>
      </c>
      <c r="D493" s="1040" t="s">
        <v>865</v>
      </c>
      <c r="E493" s="1040" t="s">
        <v>865</v>
      </c>
      <c r="F493" s="1040"/>
      <c r="G493" s="1040"/>
      <c r="H493" s="1040" t="str">
        <f>IF('Материалы для Ф.5'!F479=1,CONCATENATE('Материалы для Ф.5'!D479," ",'Материалы для Ф.5'!C479),"")</f>
        <v/>
      </c>
      <c r="I493" s="1040">
        <f>1</f>
        <v>1</v>
      </c>
      <c r="J493" s="408"/>
      <c r="K493" s="19">
        <f t="shared" si="8"/>
        <v>0</v>
      </c>
      <c r="V493" s="49" t="str">
        <f>IF('Материалы для Ф.5'!F481=1,CONCATENATE('Материалы для Ф.5'!B481),"")</f>
        <v/>
      </c>
    </row>
    <row r="494" spans="1:22" ht="22.8" hidden="1" customHeight="1" x14ac:dyDescent="0.3">
      <c r="A494" s="631">
        <f>SUBTOTAL(9,$K$15:K494)</f>
        <v>36</v>
      </c>
      <c r="B494" s="276" t="str">
        <f>IF('Материалы для Ф.5'!F482=1,CONCATENATE('Материалы для Ф.5'!A482),"")</f>
        <v/>
      </c>
      <c r="C494" s="1040" t="str">
        <f>IF('Материалы для Ф.5'!F482=1,CONCATENATE('Материалы для Ф.5'!B482),"")</f>
        <v/>
      </c>
      <c r="D494" s="1040" t="s">
        <v>865</v>
      </c>
      <c r="E494" s="1040" t="s">
        <v>865</v>
      </c>
      <c r="F494" s="1040"/>
      <c r="G494" s="1040"/>
      <c r="H494" s="1040" t="str">
        <f>IF('Материалы для Ф.5'!F480=1,CONCATENATE('Материалы для Ф.5'!D480," ",'Материалы для Ф.5'!C480),"")</f>
        <v/>
      </c>
      <c r="I494" s="1040">
        <f>1</f>
        <v>1</v>
      </c>
      <c r="J494" s="408"/>
      <c r="K494" s="19">
        <f t="shared" si="8"/>
        <v>0</v>
      </c>
      <c r="V494" s="49" t="str">
        <f>IF('Материалы для Ф.5'!F482=1,CONCATENATE('Материалы для Ф.5'!B482),"")</f>
        <v/>
      </c>
    </row>
    <row r="495" spans="1:22" ht="22.8" hidden="1" customHeight="1" x14ac:dyDescent="0.3">
      <c r="A495" s="631">
        <f>SUBTOTAL(9,$K$15:K495)</f>
        <v>36</v>
      </c>
      <c r="B495" s="276" t="str">
        <f>IF('Материалы для Ф.5'!F483=1,CONCATENATE('Материалы для Ф.5'!A483),"")</f>
        <v/>
      </c>
      <c r="C495" s="1040" t="str">
        <f>IF('Материалы для Ф.5'!F483=1,CONCATENATE('Материалы для Ф.5'!B483),"")</f>
        <v/>
      </c>
      <c r="D495" s="1040" t="s">
        <v>865</v>
      </c>
      <c r="E495" s="1040" t="s">
        <v>865</v>
      </c>
      <c r="F495" s="1040"/>
      <c r="G495" s="1040"/>
      <c r="H495" s="1040" t="str">
        <f>IF('Материалы для Ф.5'!F481=1,CONCATENATE('Материалы для Ф.5'!D481," ",'Материалы для Ф.5'!C481),"")</f>
        <v/>
      </c>
      <c r="I495" s="1040">
        <f>1</f>
        <v>1</v>
      </c>
      <c r="J495" s="408"/>
      <c r="K495" s="19">
        <f t="shared" si="8"/>
        <v>0</v>
      </c>
      <c r="V495" s="49" t="str">
        <f>IF('Материалы для Ф.5'!F483=1,CONCATENATE('Материалы для Ф.5'!B483),"")</f>
        <v/>
      </c>
    </row>
    <row r="496" spans="1:22" ht="22.8" hidden="1" customHeight="1" x14ac:dyDescent="0.3">
      <c r="A496" s="631">
        <f>SUBTOTAL(9,$K$15:K496)</f>
        <v>36</v>
      </c>
      <c r="B496" s="276" t="str">
        <f>IF('Материалы для Ф.5'!F484=1,CONCATENATE('Материалы для Ф.5'!A484),"")</f>
        <v/>
      </c>
      <c r="C496" s="1040" t="str">
        <f>IF('Материалы для Ф.5'!F484=1,CONCATENATE('Материалы для Ф.5'!B484),"")</f>
        <v/>
      </c>
      <c r="D496" s="1040" t="s">
        <v>865</v>
      </c>
      <c r="E496" s="1040" t="s">
        <v>865</v>
      </c>
      <c r="F496" s="1040"/>
      <c r="G496" s="1040"/>
      <c r="H496" s="1040" t="str">
        <f>IF('Материалы для Ф.5'!F482=1,CONCATENATE('Материалы для Ф.5'!D482," ",'Материалы для Ф.5'!C482),"")</f>
        <v/>
      </c>
      <c r="I496" s="1040">
        <f>1</f>
        <v>1</v>
      </c>
      <c r="J496" s="408"/>
      <c r="K496" s="19">
        <f t="shared" ref="K496:K559" si="9">IF(B496="",0,1)</f>
        <v>0</v>
      </c>
      <c r="V496" s="49" t="str">
        <f>IF('Материалы для Ф.5'!F484=1,CONCATENATE('Материалы для Ф.5'!B484),"")</f>
        <v/>
      </c>
    </row>
    <row r="497" spans="1:22" ht="22.8" hidden="1" customHeight="1" x14ac:dyDescent="0.3">
      <c r="A497" s="631">
        <f>SUBTOTAL(9,$K$15:K497)</f>
        <v>36</v>
      </c>
      <c r="B497" s="276" t="str">
        <f>IF('Материалы для Ф.5'!F485=1,CONCATENATE('Материалы для Ф.5'!A485),"")</f>
        <v/>
      </c>
      <c r="C497" s="1040" t="str">
        <f>IF('Материалы для Ф.5'!F485=1,CONCATENATE('Материалы для Ф.5'!B485),"")</f>
        <v/>
      </c>
      <c r="D497" s="1040" t="s">
        <v>865</v>
      </c>
      <c r="E497" s="1040" t="s">
        <v>865</v>
      </c>
      <c r="F497" s="1040"/>
      <c r="G497" s="1040"/>
      <c r="H497" s="1040" t="str">
        <f>IF('Материалы для Ф.5'!F483=1,CONCATENATE('Материалы для Ф.5'!D483," ",'Материалы для Ф.5'!C483),"")</f>
        <v/>
      </c>
      <c r="I497" s="1040">
        <f>1</f>
        <v>1</v>
      </c>
      <c r="J497" s="408"/>
      <c r="K497" s="19">
        <f t="shared" si="9"/>
        <v>0</v>
      </c>
      <c r="V497" s="49" t="str">
        <f>IF('Материалы для Ф.5'!F485=1,CONCATENATE('Материалы для Ф.5'!B485),"")</f>
        <v/>
      </c>
    </row>
    <row r="498" spans="1:22" ht="22.8" hidden="1" customHeight="1" x14ac:dyDescent="0.3">
      <c r="A498" s="631">
        <f>SUBTOTAL(9,$K$15:K498)</f>
        <v>36</v>
      </c>
      <c r="B498" s="276" t="str">
        <f>IF('Материалы для Ф.5'!F486=1,CONCATENATE('Материалы для Ф.5'!A486),"")</f>
        <v/>
      </c>
      <c r="C498" s="1040" t="str">
        <f>IF('Материалы для Ф.5'!F486=1,CONCATENATE('Материалы для Ф.5'!B486),"")</f>
        <v/>
      </c>
      <c r="D498" s="1040" t="s">
        <v>865</v>
      </c>
      <c r="E498" s="1040" t="s">
        <v>865</v>
      </c>
      <c r="F498" s="1040"/>
      <c r="G498" s="1040"/>
      <c r="H498" s="1040" t="str">
        <f>IF('Материалы для Ф.5'!F484=1,CONCATENATE('Материалы для Ф.5'!D484," ",'Материалы для Ф.5'!C484),"")</f>
        <v/>
      </c>
      <c r="I498" s="1040">
        <f>1</f>
        <v>1</v>
      </c>
      <c r="J498" s="408"/>
      <c r="K498" s="19">
        <f t="shared" si="9"/>
        <v>0</v>
      </c>
      <c r="V498" s="49" t="str">
        <f>IF('Материалы для Ф.5'!F486=1,CONCATENATE('Материалы для Ф.5'!B486),"")</f>
        <v/>
      </c>
    </row>
    <row r="499" spans="1:22" ht="22.8" hidden="1" customHeight="1" x14ac:dyDescent="0.3">
      <c r="A499" s="631">
        <f>SUBTOTAL(9,$K$15:K499)</f>
        <v>36</v>
      </c>
      <c r="B499" s="276" t="str">
        <f>IF('Материалы для Ф.5'!F487=1,CONCATENATE('Материалы для Ф.5'!A487),"")</f>
        <v/>
      </c>
      <c r="C499" s="1040" t="str">
        <f>IF('Материалы для Ф.5'!F487=1,CONCATENATE('Материалы для Ф.5'!B487),"")</f>
        <v/>
      </c>
      <c r="D499" s="1040" t="s">
        <v>865</v>
      </c>
      <c r="E499" s="1040" t="s">
        <v>865</v>
      </c>
      <c r="F499" s="1040"/>
      <c r="G499" s="1040"/>
      <c r="H499" s="1040" t="str">
        <f>IF('Материалы для Ф.5'!F485=1,CONCATENATE('Материалы для Ф.5'!D485," ",'Материалы для Ф.5'!C485),"")</f>
        <v/>
      </c>
      <c r="I499" s="1040">
        <f>1</f>
        <v>1</v>
      </c>
      <c r="J499" s="408"/>
      <c r="K499" s="19">
        <f t="shared" si="9"/>
        <v>0</v>
      </c>
      <c r="V499" s="49" t="str">
        <f>IF('Материалы для Ф.5'!F487=1,CONCATENATE('Материалы для Ф.5'!B487),"")</f>
        <v/>
      </c>
    </row>
    <row r="500" spans="1:22" ht="22.8" hidden="1" customHeight="1" x14ac:dyDescent="0.3">
      <c r="A500" s="631">
        <f>SUBTOTAL(9,$K$15:K500)</f>
        <v>36</v>
      </c>
      <c r="B500" s="276" t="str">
        <f>IF('Материалы для Ф.5'!F488=1,CONCATENATE('Материалы для Ф.5'!A488),"")</f>
        <v/>
      </c>
      <c r="C500" s="1040" t="str">
        <f>IF('Материалы для Ф.5'!F488=1,CONCATENATE('Материалы для Ф.5'!B488),"")</f>
        <v/>
      </c>
      <c r="D500" s="1040" t="s">
        <v>865</v>
      </c>
      <c r="E500" s="1040" t="s">
        <v>865</v>
      </c>
      <c r="F500" s="1040"/>
      <c r="G500" s="1040"/>
      <c r="H500" s="1040" t="str">
        <f>IF('Материалы для Ф.5'!F486=1,CONCATENATE('Материалы для Ф.5'!D486," ",'Материалы для Ф.5'!C486),"")</f>
        <v/>
      </c>
      <c r="I500" s="1040">
        <f>1</f>
        <v>1</v>
      </c>
      <c r="J500" s="408"/>
      <c r="K500" s="19">
        <f t="shared" si="9"/>
        <v>0</v>
      </c>
      <c r="V500" s="49" t="str">
        <f>IF('Материалы для Ф.5'!F488=1,CONCATENATE('Материалы для Ф.5'!B488),"")</f>
        <v/>
      </c>
    </row>
    <row r="501" spans="1:22" ht="22.8" hidden="1" customHeight="1" x14ac:dyDescent="0.3">
      <c r="A501" s="631">
        <f>SUBTOTAL(9,$K$15:K501)</f>
        <v>36</v>
      </c>
      <c r="B501" s="276" t="str">
        <f>IF('Материалы для Ф.5'!F489=1,CONCATENATE('Материалы для Ф.5'!A489),"")</f>
        <v/>
      </c>
      <c r="C501" s="1040" t="str">
        <f>IF('Материалы для Ф.5'!F489=1,CONCATENATE('Материалы для Ф.5'!B489),"")</f>
        <v/>
      </c>
      <c r="D501" s="1040" t="s">
        <v>865</v>
      </c>
      <c r="E501" s="1040" t="s">
        <v>865</v>
      </c>
      <c r="F501" s="1040"/>
      <c r="G501" s="1040"/>
      <c r="H501" s="1040" t="str">
        <f>IF('Материалы для Ф.5'!F487=1,CONCATENATE('Материалы для Ф.5'!D487," ",'Материалы для Ф.5'!C487),"")</f>
        <v/>
      </c>
      <c r="I501" s="1040">
        <f>1</f>
        <v>1</v>
      </c>
      <c r="J501" s="408"/>
      <c r="K501" s="19">
        <f t="shared" si="9"/>
        <v>0</v>
      </c>
      <c r="V501" s="49" t="str">
        <f>IF('Материалы для Ф.5'!F489=1,CONCATENATE('Материалы для Ф.5'!B489),"")</f>
        <v/>
      </c>
    </row>
    <row r="502" spans="1:22" ht="22.8" hidden="1" customHeight="1" x14ac:dyDescent="0.3">
      <c r="A502" s="631">
        <f>SUBTOTAL(9,$K$15:K502)</f>
        <v>36</v>
      </c>
      <c r="B502" s="276" t="str">
        <f>IF('Материалы для Ф.5'!F490=1,CONCATENATE('Материалы для Ф.5'!A490),"")</f>
        <v/>
      </c>
      <c r="C502" s="1040" t="str">
        <f>IF('Материалы для Ф.5'!F490=1,CONCATENATE('Материалы для Ф.5'!B490),"")</f>
        <v/>
      </c>
      <c r="D502" s="1040" t="s">
        <v>865</v>
      </c>
      <c r="E502" s="1040" t="s">
        <v>865</v>
      </c>
      <c r="F502" s="1040"/>
      <c r="G502" s="1040"/>
      <c r="H502" s="1040" t="str">
        <f>IF('Материалы для Ф.5'!F488=1,CONCATENATE('Материалы для Ф.5'!D488," ",'Материалы для Ф.5'!C488),"")</f>
        <v/>
      </c>
      <c r="I502" s="1040">
        <f>1</f>
        <v>1</v>
      </c>
      <c r="J502" s="408"/>
      <c r="K502" s="19">
        <f t="shared" si="9"/>
        <v>0</v>
      </c>
      <c r="V502" s="49" t="str">
        <f>IF('Материалы для Ф.5'!F490=1,CONCATENATE('Материалы для Ф.5'!B490),"")</f>
        <v/>
      </c>
    </row>
    <row r="503" spans="1:22" ht="22.8" hidden="1" customHeight="1" x14ac:dyDescent="0.3">
      <c r="A503" s="631">
        <f>SUBTOTAL(9,$K$15:K503)</f>
        <v>36</v>
      </c>
      <c r="B503" s="276" t="str">
        <f>IF('Материалы для Ф.5'!F491=1,CONCATENATE('Материалы для Ф.5'!A491),"")</f>
        <v/>
      </c>
      <c r="C503" s="1040" t="str">
        <f>IF('Материалы для Ф.5'!F491=1,CONCATENATE('Материалы для Ф.5'!B491),"")</f>
        <v/>
      </c>
      <c r="D503" s="1040" t="s">
        <v>865</v>
      </c>
      <c r="E503" s="1040" t="s">
        <v>865</v>
      </c>
      <c r="F503" s="1040"/>
      <c r="G503" s="1040"/>
      <c r="H503" s="1040" t="str">
        <f>IF('Материалы для Ф.5'!F489=1,CONCATENATE('Материалы для Ф.5'!D489," ",'Материалы для Ф.5'!C489),"")</f>
        <v/>
      </c>
      <c r="I503" s="1040">
        <f>1</f>
        <v>1</v>
      </c>
      <c r="J503" s="408"/>
      <c r="K503" s="19">
        <f t="shared" si="9"/>
        <v>0</v>
      </c>
      <c r="V503" s="49" t="str">
        <f>IF('Материалы для Ф.5'!F491=1,CONCATENATE('Материалы для Ф.5'!B491),"")</f>
        <v/>
      </c>
    </row>
    <row r="504" spans="1:22" ht="22.8" hidden="1" customHeight="1" x14ac:dyDescent="0.3">
      <c r="A504" s="631">
        <f>SUBTOTAL(9,$K$15:K504)</f>
        <v>36</v>
      </c>
      <c r="B504" s="276" t="str">
        <f>IF('Материалы для Ф.5'!F492=1,CONCATENATE('Материалы для Ф.5'!A492),"")</f>
        <v/>
      </c>
      <c r="C504" s="1040" t="str">
        <f>IF('Материалы для Ф.5'!F492=1,CONCATENATE('Материалы для Ф.5'!B492),"")</f>
        <v/>
      </c>
      <c r="D504" s="1040" t="s">
        <v>865</v>
      </c>
      <c r="E504" s="1040" t="s">
        <v>865</v>
      </c>
      <c r="F504" s="1040"/>
      <c r="G504" s="1040"/>
      <c r="H504" s="1040" t="str">
        <f>IF('Материалы для Ф.5'!F490=1,CONCATENATE('Материалы для Ф.5'!D490," ",'Материалы для Ф.5'!C490),"")</f>
        <v/>
      </c>
      <c r="I504" s="1040">
        <f>1</f>
        <v>1</v>
      </c>
      <c r="J504" s="408"/>
      <c r="K504" s="19">
        <f t="shared" si="9"/>
        <v>0</v>
      </c>
      <c r="V504" s="49" t="str">
        <f>IF('Материалы для Ф.5'!F492=1,CONCATENATE('Материалы для Ф.5'!B492),"")</f>
        <v/>
      </c>
    </row>
    <row r="505" spans="1:22" ht="22.8" hidden="1" customHeight="1" x14ac:dyDescent="0.3">
      <c r="A505" s="631">
        <f>SUBTOTAL(9,$K$15:K505)</f>
        <v>36</v>
      </c>
      <c r="B505" s="276" t="str">
        <f>IF('Материалы для Ф.5'!F493=1,CONCATENATE('Материалы для Ф.5'!A493),"")</f>
        <v/>
      </c>
      <c r="C505" s="1040" t="str">
        <f>IF('Материалы для Ф.5'!F493=1,CONCATENATE('Материалы для Ф.5'!B493),"")</f>
        <v/>
      </c>
      <c r="D505" s="1040" t="s">
        <v>865</v>
      </c>
      <c r="E505" s="1040" t="s">
        <v>865</v>
      </c>
      <c r="F505" s="1040"/>
      <c r="G505" s="1040"/>
      <c r="H505" s="1040" t="str">
        <f>IF('Материалы для Ф.5'!F491=1,CONCATENATE('Материалы для Ф.5'!D491," ",'Материалы для Ф.5'!C491),"")</f>
        <v/>
      </c>
      <c r="I505" s="1040">
        <f>1</f>
        <v>1</v>
      </c>
      <c r="J505" s="408"/>
      <c r="K505" s="19">
        <f t="shared" si="9"/>
        <v>0</v>
      </c>
      <c r="V505" s="49" t="str">
        <f>IF('Материалы для Ф.5'!F493=1,CONCATENATE('Материалы для Ф.5'!B493),"")</f>
        <v/>
      </c>
    </row>
    <row r="506" spans="1:22" ht="22.8" hidden="1" customHeight="1" x14ac:dyDescent="0.3">
      <c r="A506" s="631">
        <f>SUBTOTAL(9,$K$15:K506)</f>
        <v>36</v>
      </c>
      <c r="B506" s="276" t="str">
        <f>IF('Материалы для Ф.5'!F494=1,CONCATENATE('Материалы для Ф.5'!A494),"")</f>
        <v/>
      </c>
      <c r="C506" s="1040" t="str">
        <f>IF('Материалы для Ф.5'!F494=1,CONCATENATE('Материалы для Ф.5'!B494),"")</f>
        <v/>
      </c>
      <c r="D506" s="1040" t="s">
        <v>865</v>
      </c>
      <c r="E506" s="1040" t="s">
        <v>865</v>
      </c>
      <c r="F506" s="1040"/>
      <c r="G506" s="1040"/>
      <c r="H506" s="1040" t="str">
        <f>IF('Материалы для Ф.5'!F492=1,CONCATENATE('Материалы для Ф.5'!D492," ",'Материалы для Ф.5'!C492),"")</f>
        <v/>
      </c>
      <c r="I506" s="1040">
        <f>1</f>
        <v>1</v>
      </c>
      <c r="J506" s="408"/>
      <c r="K506" s="19">
        <f t="shared" si="9"/>
        <v>0</v>
      </c>
      <c r="V506" s="49" t="str">
        <f>IF('Материалы для Ф.5'!F494=1,CONCATENATE('Материалы для Ф.5'!B494),"")</f>
        <v/>
      </c>
    </row>
    <row r="507" spans="1:22" ht="22.8" hidden="1" customHeight="1" x14ac:dyDescent="0.3">
      <c r="A507" s="631">
        <f>SUBTOTAL(9,$K$15:K507)</f>
        <v>36</v>
      </c>
      <c r="B507" s="276" t="str">
        <f>IF('Материалы для Ф.5'!F495=1,CONCATENATE('Материалы для Ф.5'!A495),"")</f>
        <v/>
      </c>
      <c r="C507" s="1040" t="str">
        <f>IF('Материалы для Ф.5'!F495=1,CONCATENATE('Материалы для Ф.5'!B495),"")</f>
        <v/>
      </c>
      <c r="D507" s="1040" t="s">
        <v>865</v>
      </c>
      <c r="E507" s="1040" t="s">
        <v>865</v>
      </c>
      <c r="F507" s="1040"/>
      <c r="G507" s="1040"/>
      <c r="H507" s="1040" t="str">
        <f>IF('Материалы для Ф.5'!F493=1,CONCATENATE('Материалы для Ф.5'!D493," ",'Материалы для Ф.5'!C493),"")</f>
        <v/>
      </c>
      <c r="I507" s="1040">
        <f>1</f>
        <v>1</v>
      </c>
      <c r="J507" s="408"/>
      <c r="K507" s="19">
        <f t="shared" si="9"/>
        <v>0</v>
      </c>
      <c r="V507" s="49" t="str">
        <f>IF('Материалы для Ф.5'!F495=1,CONCATENATE('Материалы для Ф.5'!B495),"")</f>
        <v/>
      </c>
    </row>
    <row r="508" spans="1:22" ht="22.8" hidden="1" customHeight="1" x14ac:dyDescent="0.3">
      <c r="A508" s="631">
        <f>SUBTOTAL(9,$K$15:K508)</f>
        <v>36</v>
      </c>
      <c r="B508" s="276" t="str">
        <f>IF('Материалы для Ф.5'!F496=1,CONCATENATE('Материалы для Ф.5'!A496),"")</f>
        <v/>
      </c>
      <c r="C508" s="1040" t="str">
        <f>IF('Материалы для Ф.5'!F496=1,CONCATENATE('Материалы для Ф.5'!B496),"")</f>
        <v/>
      </c>
      <c r="D508" s="1040" t="s">
        <v>865</v>
      </c>
      <c r="E508" s="1040" t="s">
        <v>865</v>
      </c>
      <c r="F508" s="1040"/>
      <c r="G508" s="1040"/>
      <c r="H508" s="1040" t="str">
        <f>IF('Материалы для Ф.5'!F494=1,CONCATENATE('Материалы для Ф.5'!D494," ",'Материалы для Ф.5'!C494),"")</f>
        <v/>
      </c>
      <c r="I508" s="1040">
        <f>1</f>
        <v>1</v>
      </c>
      <c r="J508" s="408"/>
      <c r="K508" s="19">
        <f t="shared" si="9"/>
        <v>0</v>
      </c>
      <c r="V508" s="49" t="str">
        <f>IF('Материалы для Ф.5'!F496=1,CONCATENATE('Материалы для Ф.5'!B496),"")</f>
        <v/>
      </c>
    </row>
    <row r="509" spans="1:22" ht="22.8" hidden="1" customHeight="1" x14ac:dyDescent="0.3">
      <c r="A509" s="631">
        <f>SUBTOTAL(9,$K$15:K509)</f>
        <v>36</v>
      </c>
      <c r="B509" s="276" t="str">
        <f>IF('Материалы для Ф.5'!F497=1,CONCATENATE('Материалы для Ф.5'!A497),"")</f>
        <v/>
      </c>
      <c r="C509" s="1040" t="str">
        <f>IF('Материалы для Ф.5'!F497=1,CONCATENATE('Материалы для Ф.5'!B497),"")</f>
        <v/>
      </c>
      <c r="D509" s="1040" t="s">
        <v>865</v>
      </c>
      <c r="E509" s="1040" t="s">
        <v>865</v>
      </c>
      <c r="F509" s="1040"/>
      <c r="G509" s="1040"/>
      <c r="H509" s="1040" t="str">
        <f>IF('Материалы для Ф.5'!F495=1,CONCATENATE('Материалы для Ф.5'!D495," ",'Материалы для Ф.5'!C495),"")</f>
        <v/>
      </c>
      <c r="I509" s="1040">
        <f>1</f>
        <v>1</v>
      </c>
      <c r="J509" s="408"/>
      <c r="K509" s="19">
        <f t="shared" si="9"/>
        <v>0</v>
      </c>
      <c r="V509" s="49" t="str">
        <f>IF('Материалы для Ф.5'!F497=1,CONCATENATE('Материалы для Ф.5'!B497),"")</f>
        <v/>
      </c>
    </row>
    <row r="510" spans="1:22" ht="22.8" hidden="1" customHeight="1" x14ac:dyDescent="0.3">
      <c r="A510" s="631">
        <f>SUBTOTAL(9,$K$15:K510)</f>
        <v>36</v>
      </c>
      <c r="B510" s="276" t="str">
        <f>IF('Материалы для Ф.5'!F498=1,CONCATENATE('Материалы для Ф.5'!A498),"")</f>
        <v/>
      </c>
      <c r="C510" s="1040" t="str">
        <f>IF('Материалы для Ф.5'!F498=1,CONCATENATE('Материалы для Ф.5'!B498),"")</f>
        <v/>
      </c>
      <c r="D510" s="1040" t="s">
        <v>865</v>
      </c>
      <c r="E510" s="1040" t="s">
        <v>865</v>
      </c>
      <c r="F510" s="1040"/>
      <c r="G510" s="1040"/>
      <c r="H510" s="1040" t="str">
        <f>IF('Материалы для Ф.5'!F496=1,CONCATENATE('Материалы для Ф.5'!D496," ",'Материалы для Ф.5'!C496),"")</f>
        <v/>
      </c>
      <c r="I510" s="1040">
        <f>1</f>
        <v>1</v>
      </c>
      <c r="J510" s="408"/>
      <c r="K510" s="19">
        <f t="shared" si="9"/>
        <v>0</v>
      </c>
      <c r="V510" s="49" t="str">
        <f>IF('Материалы для Ф.5'!F498=1,CONCATENATE('Материалы для Ф.5'!B498),"")</f>
        <v/>
      </c>
    </row>
    <row r="511" spans="1:22" ht="22.8" hidden="1" customHeight="1" x14ac:dyDescent="0.3">
      <c r="A511" s="631">
        <f>SUBTOTAL(9,$K$15:K511)</f>
        <v>36</v>
      </c>
      <c r="B511" s="276" t="str">
        <f>IF('Материалы для Ф.5'!F499=1,CONCATENATE('Материалы для Ф.5'!A499),"")</f>
        <v/>
      </c>
      <c r="C511" s="1040" t="str">
        <f>IF('Материалы для Ф.5'!F499=1,CONCATENATE('Материалы для Ф.5'!B499),"")</f>
        <v/>
      </c>
      <c r="D511" s="1040" t="s">
        <v>865</v>
      </c>
      <c r="E511" s="1040" t="s">
        <v>865</v>
      </c>
      <c r="F511" s="1040"/>
      <c r="G511" s="1040"/>
      <c r="H511" s="1040" t="str">
        <f>IF('Материалы для Ф.5'!F497=1,CONCATENATE('Материалы для Ф.5'!D497," ",'Материалы для Ф.5'!C497),"")</f>
        <v/>
      </c>
      <c r="I511" s="1040">
        <f>1</f>
        <v>1</v>
      </c>
      <c r="J511" s="408"/>
      <c r="K511" s="19">
        <f t="shared" si="9"/>
        <v>0</v>
      </c>
      <c r="V511" s="49" t="str">
        <f>IF('Материалы для Ф.5'!F499=1,CONCATENATE('Материалы для Ф.5'!B499),"")</f>
        <v/>
      </c>
    </row>
    <row r="512" spans="1:22" ht="22.8" hidden="1" customHeight="1" x14ac:dyDescent="0.3">
      <c r="A512" s="631">
        <f>SUBTOTAL(9,$K$15:K512)</f>
        <v>36</v>
      </c>
      <c r="B512" s="276" t="str">
        <f>IF('Материалы для Ф.5'!F500=1,CONCATENATE('Материалы для Ф.5'!A500),"")</f>
        <v/>
      </c>
      <c r="C512" s="1040" t="str">
        <f>IF('Материалы для Ф.5'!F500=1,CONCATENATE('Материалы для Ф.5'!B500),"")</f>
        <v/>
      </c>
      <c r="D512" s="1040" t="s">
        <v>865</v>
      </c>
      <c r="E512" s="1040" t="s">
        <v>865</v>
      </c>
      <c r="F512" s="1040"/>
      <c r="G512" s="1040"/>
      <c r="H512" s="1040" t="str">
        <f>IF('Материалы для Ф.5'!F498=1,CONCATENATE('Материалы для Ф.5'!D498," ",'Материалы для Ф.5'!C498),"")</f>
        <v/>
      </c>
      <c r="I512" s="1040">
        <f>1</f>
        <v>1</v>
      </c>
      <c r="J512" s="408"/>
      <c r="K512" s="19">
        <f t="shared" si="9"/>
        <v>0</v>
      </c>
      <c r="V512" s="49" t="str">
        <f>IF('Материалы для Ф.5'!F500=1,CONCATENATE('Материалы для Ф.5'!B500),"")</f>
        <v/>
      </c>
    </row>
    <row r="513" spans="1:22" ht="22.8" hidden="1" customHeight="1" x14ac:dyDescent="0.3">
      <c r="A513" s="631">
        <f>SUBTOTAL(9,$K$15:K513)</f>
        <v>36</v>
      </c>
      <c r="B513" s="276" t="str">
        <f>IF('Материалы для Ф.5'!F501=1,CONCATENATE('Материалы для Ф.5'!A501),"")</f>
        <v/>
      </c>
      <c r="C513" s="1040" t="str">
        <f>IF('Материалы для Ф.5'!F501=1,CONCATENATE('Материалы для Ф.5'!B501),"")</f>
        <v/>
      </c>
      <c r="D513" s="1040" t="s">
        <v>865</v>
      </c>
      <c r="E513" s="1040" t="s">
        <v>865</v>
      </c>
      <c r="F513" s="1040"/>
      <c r="G513" s="1040"/>
      <c r="H513" s="1040" t="str">
        <f>IF('Материалы для Ф.5'!F499=1,CONCATENATE('Материалы для Ф.5'!D499," ",'Материалы для Ф.5'!C499),"")</f>
        <v/>
      </c>
      <c r="I513" s="1040">
        <f>1</f>
        <v>1</v>
      </c>
      <c r="J513" s="408"/>
      <c r="K513" s="19">
        <f t="shared" si="9"/>
        <v>0</v>
      </c>
      <c r="V513" s="49" t="str">
        <f>IF('Материалы для Ф.5'!F501=1,CONCATENATE('Материалы для Ф.5'!B501),"")</f>
        <v/>
      </c>
    </row>
    <row r="514" spans="1:22" ht="22.8" hidden="1" customHeight="1" x14ac:dyDescent="0.3">
      <c r="A514" s="631">
        <f>SUBTOTAL(9,$K$15:K514)</f>
        <v>36</v>
      </c>
      <c r="B514" s="276" t="str">
        <f>IF('Материалы для Ф.5'!F502=1,CONCATENATE('Материалы для Ф.5'!A502),"")</f>
        <v/>
      </c>
      <c r="C514" s="1040" t="str">
        <f>IF('Материалы для Ф.5'!F502=1,CONCATENATE('Материалы для Ф.5'!B502),"")</f>
        <v/>
      </c>
      <c r="D514" s="1040" t="s">
        <v>865</v>
      </c>
      <c r="E514" s="1040" t="s">
        <v>865</v>
      </c>
      <c r="F514" s="1040"/>
      <c r="G514" s="1040"/>
      <c r="H514" s="1040" t="str">
        <f>IF('Материалы для Ф.5'!F500=1,CONCATENATE('Материалы для Ф.5'!D500," ",'Материалы для Ф.5'!C500),"")</f>
        <v/>
      </c>
      <c r="I514" s="1040">
        <f>1</f>
        <v>1</v>
      </c>
      <c r="J514" s="408"/>
      <c r="K514" s="19">
        <f t="shared" si="9"/>
        <v>0</v>
      </c>
      <c r="V514" s="49" t="str">
        <f>IF('Материалы для Ф.5'!F502=1,CONCATENATE('Материалы для Ф.5'!B502),"")</f>
        <v/>
      </c>
    </row>
    <row r="515" spans="1:22" ht="22.8" hidden="1" customHeight="1" x14ac:dyDescent="0.3">
      <c r="A515" s="631">
        <f>SUBTOTAL(9,$K$15:K515)</f>
        <v>36</v>
      </c>
      <c r="B515" s="276" t="str">
        <f>IF('Материалы для Ф.5'!F503=1,CONCATENATE('Материалы для Ф.5'!A503),"")</f>
        <v/>
      </c>
      <c r="C515" s="1040" t="str">
        <f>IF('Материалы для Ф.5'!F503=1,CONCATENATE('Материалы для Ф.5'!B503),"")</f>
        <v/>
      </c>
      <c r="D515" s="1040" t="s">
        <v>865</v>
      </c>
      <c r="E515" s="1040" t="s">
        <v>865</v>
      </c>
      <c r="F515" s="1040"/>
      <c r="G515" s="1040"/>
      <c r="H515" s="1040" t="str">
        <f>IF('Материалы для Ф.5'!F501=1,CONCATENATE('Материалы для Ф.5'!D501," ",'Материалы для Ф.5'!C501),"")</f>
        <v/>
      </c>
      <c r="I515" s="1040">
        <f>1</f>
        <v>1</v>
      </c>
      <c r="J515" s="408"/>
      <c r="K515" s="19">
        <f t="shared" si="9"/>
        <v>0</v>
      </c>
      <c r="V515" s="49" t="str">
        <f>IF('Материалы для Ф.5'!F503=1,CONCATENATE('Материалы для Ф.5'!B503),"")</f>
        <v/>
      </c>
    </row>
    <row r="516" spans="1:22" ht="22.8" hidden="1" customHeight="1" x14ac:dyDescent="0.3">
      <c r="A516" s="631">
        <f>SUBTOTAL(9,$K$15:K516)</f>
        <v>36</v>
      </c>
      <c r="B516" s="276" t="str">
        <f>IF('Материалы для Ф.5'!F504=1,CONCATENATE('Материалы для Ф.5'!A504),"")</f>
        <v/>
      </c>
      <c r="C516" s="1040" t="str">
        <f>IF('Материалы для Ф.5'!F504=1,CONCATENATE('Материалы для Ф.5'!B504),"")</f>
        <v/>
      </c>
      <c r="D516" s="1040" t="s">
        <v>865</v>
      </c>
      <c r="E516" s="1040" t="s">
        <v>865</v>
      </c>
      <c r="F516" s="1040"/>
      <c r="G516" s="1040"/>
      <c r="H516" s="1040" t="str">
        <f>IF('Материалы для Ф.5'!F502=1,CONCATENATE('Материалы для Ф.5'!D502," ",'Материалы для Ф.5'!C502),"")</f>
        <v/>
      </c>
      <c r="I516" s="1040">
        <f>1</f>
        <v>1</v>
      </c>
      <c r="J516" s="408"/>
      <c r="K516" s="19">
        <f t="shared" si="9"/>
        <v>0</v>
      </c>
      <c r="V516" s="49" t="str">
        <f>IF('Материалы для Ф.5'!F504=1,CONCATENATE('Материалы для Ф.5'!B504),"")</f>
        <v/>
      </c>
    </row>
    <row r="517" spans="1:22" ht="22.8" hidden="1" customHeight="1" x14ac:dyDescent="0.3">
      <c r="A517" s="631">
        <f>SUBTOTAL(9,$K$15:K517)</f>
        <v>36</v>
      </c>
      <c r="B517" s="276" t="str">
        <f>IF('Материалы для Ф.5'!F505=1,CONCATENATE('Материалы для Ф.5'!A505),"")</f>
        <v/>
      </c>
      <c r="C517" s="1040" t="str">
        <f>IF('Материалы для Ф.5'!F505=1,CONCATENATE('Материалы для Ф.5'!B505),"")</f>
        <v/>
      </c>
      <c r="D517" s="1040" t="s">
        <v>865</v>
      </c>
      <c r="E517" s="1040" t="s">
        <v>865</v>
      </c>
      <c r="F517" s="1040"/>
      <c r="G517" s="1040"/>
      <c r="H517" s="1040" t="str">
        <f>IF('Материалы для Ф.5'!F503=1,CONCATENATE('Материалы для Ф.5'!D503," ",'Материалы для Ф.5'!C503),"")</f>
        <v/>
      </c>
      <c r="I517" s="1040">
        <f>1</f>
        <v>1</v>
      </c>
      <c r="J517" s="408"/>
      <c r="K517" s="19">
        <f t="shared" si="9"/>
        <v>0</v>
      </c>
      <c r="V517" s="49" t="str">
        <f>IF('Материалы для Ф.5'!F505=1,CONCATENATE('Материалы для Ф.5'!B505),"")</f>
        <v/>
      </c>
    </row>
    <row r="518" spans="1:22" ht="22.8" hidden="1" customHeight="1" x14ac:dyDescent="0.3">
      <c r="A518" s="631">
        <f>SUBTOTAL(9,$K$15:K518)</f>
        <v>36</v>
      </c>
      <c r="B518" s="276" t="str">
        <f>IF('Материалы для Ф.5'!F506=1,CONCATENATE('Материалы для Ф.5'!A506),"")</f>
        <v/>
      </c>
      <c r="C518" s="1040" t="str">
        <f>IF('Материалы для Ф.5'!F506=1,CONCATENATE('Материалы для Ф.5'!B506),"")</f>
        <v/>
      </c>
      <c r="D518" s="1040" t="s">
        <v>865</v>
      </c>
      <c r="E518" s="1040" t="s">
        <v>865</v>
      </c>
      <c r="F518" s="1040"/>
      <c r="G518" s="1040"/>
      <c r="H518" s="1040" t="str">
        <f>IF('Материалы для Ф.5'!F504=1,CONCATENATE('Материалы для Ф.5'!D504," ",'Материалы для Ф.5'!C504),"")</f>
        <v/>
      </c>
      <c r="I518" s="1040">
        <f>1</f>
        <v>1</v>
      </c>
      <c r="J518" s="408"/>
      <c r="K518" s="19">
        <f t="shared" si="9"/>
        <v>0</v>
      </c>
      <c r="V518" s="49" t="str">
        <f>IF('Материалы для Ф.5'!F506=1,CONCATENATE('Материалы для Ф.5'!B506),"")</f>
        <v/>
      </c>
    </row>
    <row r="519" spans="1:22" ht="22.8" hidden="1" customHeight="1" x14ac:dyDescent="0.3">
      <c r="A519" s="631">
        <f>SUBTOTAL(9,$K$15:K519)</f>
        <v>36</v>
      </c>
      <c r="B519" s="276" t="str">
        <f>IF('Материалы для Ф.5'!F507=1,CONCATENATE('Материалы для Ф.5'!A507),"")</f>
        <v/>
      </c>
      <c r="C519" s="1040" t="str">
        <f>IF('Материалы для Ф.5'!F507=1,CONCATENATE('Материалы для Ф.5'!B507),"")</f>
        <v/>
      </c>
      <c r="D519" s="1040" t="s">
        <v>865</v>
      </c>
      <c r="E519" s="1040" t="s">
        <v>865</v>
      </c>
      <c r="F519" s="1040"/>
      <c r="G519" s="1040"/>
      <c r="H519" s="1040" t="str">
        <f>IF('Материалы для Ф.5'!F505=1,CONCATENATE('Материалы для Ф.5'!D505," ",'Материалы для Ф.5'!C505),"")</f>
        <v/>
      </c>
      <c r="I519" s="1040">
        <f>1</f>
        <v>1</v>
      </c>
      <c r="J519" s="408"/>
      <c r="K519" s="19">
        <f t="shared" si="9"/>
        <v>0</v>
      </c>
      <c r="V519" s="49" t="str">
        <f>IF('Материалы для Ф.5'!F507=1,CONCATENATE('Материалы для Ф.5'!B507),"")</f>
        <v/>
      </c>
    </row>
    <row r="520" spans="1:22" ht="22.8" hidden="1" customHeight="1" x14ac:dyDescent="0.3">
      <c r="A520" s="631">
        <f>SUBTOTAL(9,$K$15:K520)</f>
        <v>36</v>
      </c>
      <c r="B520" s="276" t="str">
        <f>IF('Материалы для Ф.5'!F508=1,CONCATENATE('Материалы для Ф.5'!A508),"")</f>
        <v/>
      </c>
      <c r="C520" s="1040" t="str">
        <f>IF('Материалы для Ф.5'!F508=1,CONCATENATE('Материалы для Ф.5'!B508),"")</f>
        <v/>
      </c>
      <c r="D520" s="1040" t="s">
        <v>865</v>
      </c>
      <c r="E520" s="1040" t="s">
        <v>865</v>
      </c>
      <c r="F520" s="1040"/>
      <c r="G520" s="1040"/>
      <c r="H520" s="1040" t="str">
        <f>IF('Материалы для Ф.5'!F506=1,CONCATENATE('Материалы для Ф.5'!D506," ",'Материалы для Ф.5'!C506),"")</f>
        <v/>
      </c>
      <c r="I520" s="1040">
        <f>1</f>
        <v>1</v>
      </c>
      <c r="J520" s="408"/>
      <c r="K520" s="19">
        <f t="shared" si="9"/>
        <v>0</v>
      </c>
      <c r="V520" s="49" t="str">
        <f>IF('Материалы для Ф.5'!F508=1,CONCATENATE('Материалы для Ф.5'!B508),"")</f>
        <v/>
      </c>
    </row>
    <row r="521" spans="1:22" ht="22.8" hidden="1" customHeight="1" x14ac:dyDescent="0.3">
      <c r="A521" s="631">
        <f>SUBTOTAL(9,$K$15:K521)</f>
        <v>36</v>
      </c>
      <c r="B521" s="276" t="str">
        <f>IF('Материалы для Ф.5'!F509=1,CONCATENATE('Материалы для Ф.5'!A509),"")</f>
        <v/>
      </c>
      <c r="C521" s="1040" t="str">
        <f>IF('Материалы для Ф.5'!F509=1,CONCATENATE('Материалы для Ф.5'!B509),"")</f>
        <v/>
      </c>
      <c r="D521" s="1040" t="s">
        <v>865</v>
      </c>
      <c r="E521" s="1040" t="s">
        <v>865</v>
      </c>
      <c r="F521" s="1040"/>
      <c r="G521" s="1040"/>
      <c r="H521" s="1040" t="str">
        <f>IF('Материалы для Ф.5'!F507=1,CONCATENATE('Материалы для Ф.5'!D507," ",'Материалы для Ф.5'!C507),"")</f>
        <v/>
      </c>
      <c r="I521" s="1040">
        <f>1</f>
        <v>1</v>
      </c>
      <c r="J521" s="408"/>
      <c r="K521" s="19">
        <f t="shared" si="9"/>
        <v>0</v>
      </c>
      <c r="V521" s="49" t="str">
        <f>IF('Материалы для Ф.5'!F509=1,CONCATENATE('Материалы для Ф.5'!B509),"")</f>
        <v/>
      </c>
    </row>
    <row r="522" spans="1:22" ht="22.8" hidden="1" customHeight="1" x14ac:dyDescent="0.3">
      <c r="A522" s="631">
        <f>SUBTOTAL(9,$K$15:K522)</f>
        <v>36</v>
      </c>
      <c r="B522" s="276" t="str">
        <f>IF('Материалы для Ф.5'!F510=1,CONCATENATE('Материалы для Ф.5'!A510),"")</f>
        <v/>
      </c>
      <c r="C522" s="1040" t="str">
        <f>IF('Материалы для Ф.5'!F510=1,CONCATENATE('Материалы для Ф.5'!B510),"")</f>
        <v/>
      </c>
      <c r="D522" s="1040" t="s">
        <v>865</v>
      </c>
      <c r="E522" s="1040" t="s">
        <v>865</v>
      </c>
      <c r="F522" s="1040"/>
      <c r="G522" s="1040"/>
      <c r="H522" s="1040" t="str">
        <f>IF('Материалы для Ф.5'!F508=1,CONCATENATE('Материалы для Ф.5'!D508," ",'Материалы для Ф.5'!C508),"")</f>
        <v/>
      </c>
      <c r="I522" s="1040">
        <f>1</f>
        <v>1</v>
      </c>
      <c r="J522" s="408"/>
      <c r="K522" s="19">
        <f t="shared" si="9"/>
        <v>0</v>
      </c>
      <c r="V522" s="49" t="str">
        <f>IF('Материалы для Ф.5'!F510=1,CONCATENATE('Материалы для Ф.5'!B510),"")</f>
        <v/>
      </c>
    </row>
    <row r="523" spans="1:22" ht="22.8" hidden="1" customHeight="1" x14ac:dyDescent="0.3">
      <c r="A523" s="631">
        <f>SUBTOTAL(9,$K$15:K523)</f>
        <v>36</v>
      </c>
      <c r="B523" s="276" t="str">
        <f>IF('Материалы для Ф.5'!F511=1,CONCATENATE('Материалы для Ф.5'!A511),"")</f>
        <v/>
      </c>
      <c r="C523" s="1040" t="str">
        <f>IF('Материалы для Ф.5'!F511=1,CONCATENATE('Материалы для Ф.5'!B511),"")</f>
        <v/>
      </c>
      <c r="D523" s="1040" t="s">
        <v>865</v>
      </c>
      <c r="E523" s="1040" t="s">
        <v>865</v>
      </c>
      <c r="F523" s="1040"/>
      <c r="G523" s="1040"/>
      <c r="H523" s="1040" t="str">
        <f>IF('Материалы для Ф.5'!F509=1,CONCATENATE('Материалы для Ф.5'!D509," ",'Материалы для Ф.5'!C509),"")</f>
        <v/>
      </c>
      <c r="I523" s="1040">
        <f>1</f>
        <v>1</v>
      </c>
      <c r="J523" s="408"/>
      <c r="K523" s="19">
        <f t="shared" si="9"/>
        <v>0</v>
      </c>
      <c r="V523" s="49" t="str">
        <f>IF('Материалы для Ф.5'!F511=1,CONCATENATE('Материалы для Ф.5'!B511),"")</f>
        <v/>
      </c>
    </row>
    <row r="524" spans="1:22" ht="22.8" hidden="1" customHeight="1" x14ac:dyDescent="0.3">
      <c r="A524" s="631">
        <f>SUBTOTAL(9,$K$15:K524)</f>
        <v>36</v>
      </c>
      <c r="B524" s="276" t="str">
        <f>IF('Материалы для Ф.5'!F512=1,CONCATENATE('Материалы для Ф.5'!A512),"")</f>
        <v/>
      </c>
      <c r="C524" s="1040" t="str">
        <f>IF('Материалы для Ф.5'!F512=1,CONCATENATE('Материалы для Ф.5'!B512),"")</f>
        <v/>
      </c>
      <c r="D524" s="1040" t="s">
        <v>865</v>
      </c>
      <c r="E524" s="1040" t="s">
        <v>865</v>
      </c>
      <c r="F524" s="1040"/>
      <c r="G524" s="1040"/>
      <c r="H524" s="1040" t="str">
        <f>IF('Материалы для Ф.5'!F510=1,CONCATENATE('Материалы для Ф.5'!D510," ",'Материалы для Ф.5'!C510),"")</f>
        <v/>
      </c>
      <c r="I524" s="1040">
        <f>1</f>
        <v>1</v>
      </c>
      <c r="J524" s="408"/>
      <c r="K524" s="19">
        <f t="shared" si="9"/>
        <v>0</v>
      </c>
      <c r="V524" s="49" t="str">
        <f>IF('Материалы для Ф.5'!F512=1,CONCATENATE('Материалы для Ф.5'!B512),"")</f>
        <v/>
      </c>
    </row>
    <row r="525" spans="1:22" ht="22.8" hidden="1" customHeight="1" x14ac:dyDescent="0.3">
      <c r="A525" s="631">
        <f>SUBTOTAL(9,$K$15:K525)</f>
        <v>36</v>
      </c>
      <c r="B525" s="276" t="str">
        <f>IF('Материалы для Ф.5'!F513=1,CONCATENATE('Материалы для Ф.5'!A513),"")</f>
        <v/>
      </c>
      <c r="C525" s="1040" t="str">
        <f>IF('Материалы для Ф.5'!F513=1,CONCATENATE('Материалы для Ф.5'!B513),"")</f>
        <v/>
      </c>
      <c r="D525" s="1040" t="s">
        <v>865</v>
      </c>
      <c r="E525" s="1040" t="s">
        <v>865</v>
      </c>
      <c r="F525" s="1040"/>
      <c r="G525" s="1040"/>
      <c r="H525" s="1040" t="str">
        <f>IF('Материалы для Ф.5'!F511=1,CONCATENATE('Материалы для Ф.5'!D511," ",'Материалы для Ф.5'!C511),"")</f>
        <v/>
      </c>
      <c r="I525" s="1040">
        <f>1</f>
        <v>1</v>
      </c>
      <c r="J525" s="408"/>
      <c r="K525" s="19">
        <f t="shared" si="9"/>
        <v>0</v>
      </c>
      <c r="V525" s="49" t="str">
        <f>IF('Материалы для Ф.5'!F513=1,CONCATENATE('Материалы для Ф.5'!B513),"")</f>
        <v/>
      </c>
    </row>
    <row r="526" spans="1:22" ht="22.8" hidden="1" customHeight="1" x14ac:dyDescent="0.3">
      <c r="A526" s="631">
        <f>SUBTOTAL(9,$K$15:K526)</f>
        <v>36</v>
      </c>
      <c r="B526" s="276" t="str">
        <f>IF('Материалы для Ф.5'!F514=1,CONCATENATE('Материалы для Ф.5'!A514),"")</f>
        <v/>
      </c>
      <c r="C526" s="1040" t="str">
        <f>IF('Материалы для Ф.5'!F514=1,CONCATENATE('Материалы для Ф.5'!B514),"")</f>
        <v/>
      </c>
      <c r="D526" s="1040" t="s">
        <v>865</v>
      </c>
      <c r="E526" s="1040" t="s">
        <v>865</v>
      </c>
      <c r="F526" s="1040"/>
      <c r="G526" s="1040"/>
      <c r="H526" s="1040" t="str">
        <f>IF('Материалы для Ф.5'!F512=1,CONCATENATE('Материалы для Ф.5'!D512," ",'Материалы для Ф.5'!C512),"")</f>
        <v/>
      </c>
      <c r="I526" s="1040">
        <f>1</f>
        <v>1</v>
      </c>
      <c r="J526" s="408"/>
      <c r="K526" s="19">
        <f t="shared" si="9"/>
        <v>0</v>
      </c>
      <c r="V526" s="49" t="str">
        <f>IF('Материалы для Ф.5'!F514=1,CONCATENATE('Материалы для Ф.5'!B514),"")</f>
        <v/>
      </c>
    </row>
    <row r="527" spans="1:22" ht="22.8" hidden="1" customHeight="1" x14ac:dyDescent="0.3">
      <c r="A527" s="631">
        <f>SUBTOTAL(9,$K$15:K527)</f>
        <v>36</v>
      </c>
      <c r="B527" s="276" t="str">
        <f>IF('Материалы для Ф.5'!F515=1,CONCATENATE('Материалы для Ф.5'!A515),"")</f>
        <v/>
      </c>
      <c r="C527" s="1040" t="str">
        <f>IF('Материалы для Ф.5'!F515=1,CONCATENATE('Материалы для Ф.5'!B515),"")</f>
        <v/>
      </c>
      <c r="D527" s="1040" t="s">
        <v>865</v>
      </c>
      <c r="E527" s="1040" t="s">
        <v>865</v>
      </c>
      <c r="F527" s="1040"/>
      <c r="G527" s="1040"/>
      <c r="H527" s="1040" t="str">
        <f>IF('Материалы для Ф.5'!F513=1,CONCATENATE('Материалы для Ф.5'!D513," ",'Материалы для Ф.5'!C513),"")</f>
        <v/>
      </c>
      <c r="I527" s="1040">
        <f>1</f>
        <v>1</v>
      </c>
      <c r="J527" s="408"/>
      <c r="K527" s="19">
        <f t="shared" si="9"/>
        <v>0</v>
      </c>
      <c r="V527" s="49" t="str">
        <f>IF('Материалы для Ф.5'!F515=1,CONCATENATE('Материалы для Ф.5'!B515),"")</f>
        <v/>
      </c>
    </row>
    <row r="528" spans="1:22" ht="22.8" hidden="1" customHeight="1" x14ac:dyDescent="0.3">
      <c r="A528" s="631">
        <f>SUBTOTAL(9,$K$15:K528)</f>
        <v>36</v>
      </c>
      <c r="B528" s="276" t="str">
        <f>IF('Материалы для Ф.5'!F516=1,CONCATENATE('Материалы для Ф.5'!A516),"")</f>
        <v/>
      </c>
      <c r="C528" s="1040" t="str">
        <f>IF('Материалы для Ф.5'!F516=1,CONCATENATE('Материалы для Ф.5'!B516),"")</f>
        <v/>
      </c>
      <c r="D528" s="1040" t="s">
        <v>865</v>
      </c>
      <c r="E528" s="1040" t="s">
        <v>865</v>
      </c>
      <c r="F528" s="1040"/>
      <c r="G528" s="1040"/>
      <c r="H528" s="1040" t="str">
        <f>IF('Материалы для Ф.5'!F514=1,CONCATENATE('Материалы для Ф.5'!D514," ",'Материалы для Ф.5'!C514),"")</f>
        <v/>
      </c>
      <c r="I528" s="1040">
        <f>1</f>
        <v>1</v>
      </c>
      <c r="J528" s="408"/>
      <c r="K528" s="19">
        <f t="shared" si="9"/>
        <v>0</v>
      </c>
      <c r="V528" s="49" t="str">
        <f>IF('Материалы для Ф.5'!F516=1,CONCATENATE('Материалы для Ф.5'!B516),"")</f>
        <v/>
      </c>
    </row>
    <row r="529" spans="1:22" ht="22.8" hidden="1" customHeight="1" x14ac:dyDescent="0.3">
      <c r="A529" s="631">
        <f>SUBTOTAL(9,$K$15:K529)</f>
        <v>36</v>
      </c>
      <c r="B529" s="276" t="str">
        <f>IF('Материалы для Ф.5'!F517=1,CONCATENATE('Материалы для Ф.5'!A517),"")</f>
        <v/>
      </c>
      <c r="C529" s="1040" t="str">
        <f>IF('Материалы для Ф.5'!F517=1,CONCATENATE('Материалы для Ф.5'!B517),"")</f>
        <v/>
      </c>
      <c r="D529" s="1040" t="s">
        <v>865</v>
      </c>
      <c r="E529" s="1040" t="s">
        <v>865</v>
      </c>
      <c r="F529" s="1040"/>
      <c r="G529" s="1040"/>
      <c r="H529" s="1040" t="str">
        <f>IF('Материалы для Ф.5'!F515=1,CONCATENATE('Материалы для Ф.5'!D515," ",'Материалы для Ф.5'!C515),"")</f>
        <v/>
      </c>
      <c r="I529" s="1040">
        <f>1</f>
        <v>1</v>
      </c>
      <c r="J529" s="408"/>
      <c r="K529" s="19">
        <f t="shared" si="9"/>
        <v>0</v>
      </c>
      <c r="V529" s="49" t="str">
        <f>IF('Материалы для Ф.5'!F517=1,CONCATENATE('Материалы для Ф.5'!B517),"")</f>
        <v/>
      </c>
    </row>
    <row r="530" spans="1:22" ht="22.8" hidden="1" customHeight="1" x14ac:dyDescent="0.3">
      <c r="A530" s="631">
        <f>SUBTOTAL(9,$K$15:K530)</f>
        <v>36</v>
      </c>
      <c r="B530" s="276" t="str">
        <f>IF('Материалы для Ф.5'!F518=1,CONCATENATE('Материалы для Ф.5'!A518),"")</f>
        <v/>
      </c>
      <c r="C530" s="1040" t="str">
        <f>IF('Материалы для Ф.5'!F518=1,CONCATENATE('Материалы для Ф.5'!B518),"")</f>
        <v/>
      </c>
      <c r="D530" s="1040" t="s">
        <v>865</v>
      </c>
      <c r="E530" s="1040" t="s">
        <v>865</v>
      </c>
      <c r="F530" s="1040"/>
      <c r="G530" s="1040"/>
      <c r="H530" s="1040" t="str">
        <f>IF('Материалы для Ф.5'!F516=1,CONCATENATE('Материалы для Ф.5'!D516," ",'Материалы для Ф.5'!C516),"")</f>
        <v/>
      </c>
      <c r="I530" s="1040">
        <f>1</f>
        <v>1</v>
      </c>
      <c r="J530" s="408"/>
      <c r="K530" s="19">
        <f t="shared" si="9"/>
        <v>0</v>
      </c>
      <c r="V530" s="49" t="str">
        <f>IF('Материалы для Ф.5'!F518=1,CONCATENATE('Материалы для Ф.5'!B518),"")</f>
        <v/>
      </c>
    </row>
    <row r="531" spans="1:22" ht="22.8" hidden="1" customHeight="1" x14ac:dyDescent="0.3">
      <c r="A531" s="631">
        <f>SUBTOTAL(9,$K$15:K531)</f>
        <v>36</v>
      </c>
      <c r="B531" s="276" t="str">
        <f>IF('Материалы для Ф.5'!F519=1,CONCATENATE('Материалы для Ф.5'!A519),"")</f>
        <v/>
      </c>
      <c r="C531" s="1040" t="str">
        <f>IF('Материалы для Ф.5'!F519=1,CONCATENATE('Материалы для Ф.5'!B519),"")</f>
        <v/>
      </c>
      <c r="D531" s="1040" t="s">
        <v>865</v>
      </c>
      <c r="E531" s="1040" t="s">
        <v>865</v>
      </c>
      <c r="F531" s="1040"/>
      <c r="G531" s="1040"/>
      <c r="H531" s="1040" t="str">
        <f>IF('Материалы для Ф.5'!F517=1,CONCATENATE('Материалы для Ф.5'!D517," ",'Материалы для Ф.5'!C517),"")</f>
        <v/>
      </c>
      <c r="I531" s="1040">
        <f>1</f>
        <v>1</v>
      </c>
      <c r="J531" s="408"/>
      <c r="K531" s="19">
        <f t="shared" si="9"/>
        <v>0</v>
      </c>
      <c r="V531" s="49" t="str">
        <f>IF('Материалы для Ф.5'!F519=1,CONCATENATE('Материалы для Ф.5'!B519),"")</f>
        <v/>
      </c>
    </row>
    <row r="532" spans="1:22" ht="22.8" hidden="1" customHeight="1" x14ac:dyDescent="0.3">
      <c r="A532" s="631">
        <f>SUBTOTAL(9,$K$15:K532)</f>
        <v>36</v>
      </c>
      <c r="B532" s="276" t="str">
        <f>IF('Материалы для Ф.5'!F520=1,CONCATENATE('Материалы для Ф.5'!A520),"")</f>
        <v/>
      </c>
      <c r="C532" s="1040" t="str">
        <f>IF('Материалы для Ф.5'!F520=1,CONCATENATE('Материалы для Ф.5'!B520),"")</f>
        <v/>
      </c>
      <c r="D532" s="1040" t="s">
        <v>865</v>
      </c>
      <c r="E532" s="1040" t="s">
        <v>865</v>
      </c>
      <c r="F532" s="1040"/>
      <c r="G532" s="1040"/>
      <c r="H532" s="1040" t="str">
        <f>IF('Материалы для Ф.5'!F518=1,CONCATENATE('Материалы для Ф.5'!D518," ",'Материалы для Ф.5'!C518),"")</f>
        <v/>
      </c>
      <c r="I532" s="1040">
        <f>1</f>
        <v>1</v>
      </c>
      <c r="J532" s="408"/>
      <c r="K532" s="19">
        <f t="shared" si="9"/>
        <v>0</v>
      </c>
      <c r="V532" s="49" t="str">
        <f>IF('Материалы для Ф.5'!F520=1,CONCATENATE('Материалы для Ф.5'!B520),"")</f>
        <v/>
      </c>
    </row>
    <row r="533" spans="1:22" ht="22.8" hidden="1" customHeight="1" x14ac:dyDescent="0.3">
      <c r="A533" s="631">
        <f>SUBTOTAL(9,$K$15:K533)</f>
        <v>36</v>
      </c>
      <c r="B533" s="276" t="str">
        <f>IF('Материалы для Ф.5'!F521=1,CONCATENATE('Материалы для Ф.5'!A521),"")</f>
        <v/>
      </c>
      <c r="C533" s="1040" t="str">
        <f>IF('Материалы для Ф.5'!F521=1,CONCATENATE('Материалы для Ф.5'!B521),"")</f>
        <v/>
      </c>
      <c r="D533" s="1040" t="s">
        <v>865</v>
      </c>
      <c r="E533" s="1040" t="s">
        <v>865</v>
      </c>
      <c r="F533" s="1040"/>
      <c r="G533" s="1040"/>
      <c r="H533" s="1040" t="str">
        <f>IF('Материалы для Ф.5'!F519=1,CONCATENATE('Материалы для Ф.5'!D519," ",'Материалы для Ф.5'!C519),"")</f>
        <v/>
      </c>
      <c r="I533" s="1040">
        <f>1</f>
        <v>1</v>
      </c>
      <c r="J533" s="408"/>
      <c r="K533" s="19">
        <f t="shared" si="9"/>
        <v>0</v>
      </c>
      <c r="V533" s="49" t="str">
        <f>IF('Материалы для Ф.5'!F521=1,CONCATENATE('Материалы для Ф.5'!B521),"")</f>
        <v/>
      </c>
    </row>
    <row r="534" spans="1:22" ht="22.8" hidden="1" customHeight="1" x14ac:dyDescent="0.3">
      <c r="A534" s="631">
        <f>SUBTOTAL(9,$K$15:K534)</f>
        <v>36</v>
      </c>
      <c r="B534" s="276" t="str">
        <f>IF('Материалы для Ф.5'!F522=1,CONCATENATE('Материалы для Ф.5'!A522),"")</f>
        <v/>
      </c>
      <c r="C534" s="1040" t="str">
        <f>IF('Материалы для Ф.5'!F522=1,CONCATENATE('Материалы для Ф.5'!B522),"")</f>
        <v/>
      </c>
      <c r="D534" s="1040" t="s">
        <v>865</v>
      </c>
      <c r="E534" s="1040" t="s">
        <v>865</v>
      </c>
      <c r="F534" s="1040"/>
      <c r="G534" s="1040"/>
      <c r="H534" s="1040" t="str">
        <f>IF('Материалы для Ф.5'!F520=1,CONCATENATE('Материалы для Ф.5'!D520," ",'Материалы для Ф.5'!C520),"")</f>
        <v/>
      </c>
      <c r="I534" s="1040">
        <f>1</f>
        <v>1</v>
      </c>
      <c r="J534" s="408"/>
      <c r="K534" s="19">
        <f t="shared" si="9"/>
        <v>0</v>
      </c>
      <c r="V534" s="49" t="str">
        <f>IF('Материалы для Ф.5'!F522=1,CONCATENATE('Материалы для Ф.5'!B522),"")</f>
        <v/>
      </c>
    </row>
    <row r="535" spans="1:22" ht="22.8" hidden="1" customHeight="1" x14ac:dyDescent="0.3">
      <c r="A535" s="631">
        <f>SUBTOTAL(9,$K$15:K535)</f>
        <v>36</v>
      </c>
      <c r="B535" s="276" t="str">
        <f>IF('Материалы для Ф.5'!F523=1,CONCATENATE('Материалы для Ф.5'!A523),"")</f>
        <v/>
      </c>
      <c r="C535" s="1040" t="str">
        <f>IF('Материалы для Ф.5'!F523=1,CONCATENATE('Материалы для Ф.5'!B523),"")</f>
        <v/>
      </c>
      <c r="D535" s="1040" t="s">
        <v>865</v>
      </c>
      <c r="E535" s="1040" t="s">
        <v>865</v>
      </c>
      <c r="F535" s="1040"/>
      <c r="G535" s="1040"/>
      <c r="H535" s="1040" t="str">
        <f>IF('Материалы для Ф.5'!F521=1,CONCATENATE('Материалы для Ф.5'!D521," ",'Материалы для Ф.5'!C521),"")</f>
        <v/>
      </c>
      <c r="I535" s="1040">
        <f>1</f>
        <v>1</v>
      </c>
      <c r="J535" s="408"/>
      <c r="K535" s="19">
        <f t="shared" si="9"/>
        <v>0</v>
      </c>
      <c r="V535" s="49" t="str">
        <f>IF('Материалы для Ф.5'!F523=1,CONCATENATE('Материалы для Ф.5'!B523),"")</f>
        <v/>
      </c>
    </row>
    <row r="536" spans="1:22" ht="22.8" hidden="1" customHeight="1" x14ac:dyDescent="0.3">
      <c r="A536" s="631">
        <f>SUBTOTAL(9,$K$15:K536)</f>
        <v>36</v>
      </c>
      <c r="B536" s="276" t="str">
        <f>IF('Материалы для Ф.5'!F524=1,CONCATENATE('Материалы для Ф.5'!A524),"")</f>
        <v/>
      </c>
      <c r="C536" s="1040" t="str">
        <f>IF('Материалы для Ф.5'!F524=1,CONCATENATE('Материалы для Ф.5'!B524),"")</f>
        <v/>
      </c>
      <c r="D536" s="1040" t="s">
        <v>865</v>
      </c>
      <c r="E536" s="1040" t="s">
        <v>865</v>
      </c>
      <c r="F536" s="1040"/>
      <c r="G536" s="1040"/>
      <c r="H536" s="1040" t="str">
        <f>IF('Материалы для Ф.5'!F522=1,CONCATENATE('Материалы для Ф.5'!D522," ",'Материалы для Ф.5'!C522),"")</f>
        <v/>
      </c>
      <c r="I536" s="1040">
        <f>1</f>
        <v>1</v>
      </c>
      <c r="J536" s="408"/>
      <c r="K536" s="19">
        <f t="shared" si="9"/>
        <v>0</v>
      </c>
      <c r="V536" s="49" t="str">
        <f>IF('Материалы для Ф.5'!F524=1,CONCATENATE('Материалы для Ф.5'!B524),"")</f>
        <v/>
      </c>
    </row>
    <row r="537" spans="1:22" ht="22.8" hidden="1" customHeight="1" x14ac:dyDescent="0.3">
      <c r="A537" s="631">
        <f>SUBTOTAL(9,$K$15:K537)</f>
        <v>36</v>
      </c>
      <c r="B537" s="276" t="str">
        <f>IF('Материалы для Ф.5'!F525=1,CONCATENATE('Материалы для Ф.5'!A525),"")</f>
        <v/>
      </c>
      <c r="C537" s="1040" t="str">
        <f>IF('Материалы для Ф.5'!F525=1,CONCATENATE('Материалы для Ф.5'!B525),"")</f>
        <v/>
      </c>
      <c r="D537" s="1040" t="s">
        <v>865</v>
      </c>
      <c r="E537" s="1040" t="s">
        <v>865</v>
      </c>
      <c r="F537" s="1040"/>
      <c r="G537" s="1040"/>
      <c r="H537" s="1040" t="str">
        <f>IF('Материалы для Ф.5'!F523=1,CONCATENATE('Материалы для Ф.5'!D523," ",'Материалы для Ф.5'!C523),"")</f>
        <v/>
      </c>
      <c r="I537" s="1040">
        <f>1</f>
        <v>1</v>
      </c>
      <c r="J537" s="408"/>
      <c r="K537" s="19">
        <f t="shared" si="9"/>
        <v>0</v>
      </c>
      <c r="V537" s="49" t="str">
        <f>IF('Материалы для Ф.5'!F525=1,CONCATENATE('Материалы для Ф.5'!B525),"")</f>
        <v/>
      </c>
    </row>
    <row r="538" spans="1:22" ht="22.8" hidden="1" customHeight="1" x14ac:dyDescent="0.3">
      <c r="A538" s="631">
        <f>SUBTOTAL(9,$K$15:K538)</f>
        <v>36</v>
      </c>
      <c r="B538" s="276" t="str">
        <f>IF('Материалы для Ф.5'!F526=1,CONCATENATE('Материалы для Ф.5'!A526),"")</f>
        <v/>
      </c>
      <c r="C538" s="1040" t="str">
        <f>IF('Материалы для Ф.5'!F526=1,CONCATENATE('Материалы для Ф.5'!B526),"")</f>
        <v/>
      </c>
      <c r="D538" s="1040" t="s">
        <v>865</v>
      </c>
      <c r="E538" s="1040" t="s">
        <v>865</v>
      </c>
      <c r="F538" s="1040"/>
      <c r="G538" s="1040"/>
      <c r="H538" s="1040" t="str">
        <f>IF('Материалы для Ф.5'!F524=1,CONCATENATE('Материалы для Ф.5'!D524," ",'Материалы для Ф.5'!C524),"")</f>
        <v/>
      </c>
      <c r="I538" s="1040">
        <f>1</f>
        <v>1</v>
      </c>
      <c r="J538" s="408"/>
      <c r="K538" s="19">
        <f t="shared" si="9"/>
        <v>0</v>
      </c>
      <c r="V538" s="49" t="str">
        <f>IF('Материалы для Ф.5'!F526=1,CONCATENATE('Материалы для Ф.5'!B526),"")</f>
        <v/>
      </c>
    </row>
    <row r="539" spans="1:22" ht="22.8" hidden="1" customHeight="1" x14ac:dyDescent="0.3">
      <c r="A539" s="631">
        <f>SUBTOTAL(9,$K$15:K539)</f>
        <v>36</v>
      </c>
      <c r="B539" s="276" t="str">
        <f>IF('Материалы для Ф.5'!F527=1,CONCATENATE('Материалы для Ф.5'!A527),"")</f>
        <v/>
      </c>
      <c r="C539" s="1040" t="str">
        <f>IF('Материалы для Ф.5'!F527=1,CONCATENATE('Материалы для Ф.5'!B527),"")</f>
        <v/>
      </c>
      <c r="D539" s="1040" t="s">
        <v>865</v>
      </c>
      <c r="E539" s="1040" t="s">
        <v>865</v>
      </c>
      <c r="F539" s="1040"/>
      <c r="G539" s="1040"/>
      <c r="H539" s="1040" t="str">
        <f>IF('Материалы для Ф.5'!F525=1,CONCATENATE('Материалы для Ф.5'!D525," ",'Материалы для Ф.5'!C525),"")</f>
        <v/>
      </c>
      <c r="I539" s="1040">
        <f>1</f>
        <v>1</v>
      </c>
      <c r="J539" s="408"/>
      <c r="K539" s="19">
        <f t="shared" si="9"/>
        <v>0</v>
      </c>
      <c r="V539" s="49" t="str">
        <f>IF('Материалы для Ф.5'!F527=1,CONCATENATE('Материалы для Ф.5'!B527),"")</f>
        <v/>
      </c>
    </row>
    <row r="540" spans="1:22" ht="22.8" hidden="1" customHeight="1" x14ac:dyDescent="0.3">
      <c r="A540" s="631">
        <f>SUBTOTAL(9,$K$15:K540)</f>
        <v>36</v>
      </c>
      <c r="B540" s="276" t="str">
        <f>IF('Материалы для Ф.5'!F528=1,CONCATENATE('Материалы для Ф.5'!A528),"")</f>
        <v/>
      </c>
      <c r="C540" s="1040" t="str">
        <f>IF('Материалы для Ф.5'!F528=1,CONCATENATE('Материалы для Ф.5'!B528),"")</f>
        <v/>
      </c>
      <c r="D540" s="1040" t="s">
        <v>865</v>
      </c>
      <c r="E540" s="1040" t="s">
        <v>865</v>
      </c>
      <c r="F540" s="1040"/>
      <c r="G540" s="1040"/>
      <c r="H540" s="1040" t="str">
        <f>IF('Материалы для Ф.5'!F526=1,CONCATENATE('Материалы для Ф.5'!D526," ",'Материалы для Ф.5'!C526),"")</f>
        <v/>
      </c>
      <c r="I540" s="1040">
        <f>1</f>
        <v>1</v>
      </c>
      <c r="J540" s="408"/>
      <c r="K540" s="19">
        <f t="shared" si="9"/>
        <v>0</v>
      </c>
      <c r="V540" s="49" t="str">
        <f>IF('Материалы для Ф.5'!F528=1,CONCATENATE('Материалы для Ф.5'!B528),"")</f>
        <v/>
      </c>
    </row>
    <row r="541" spans="1:22" ht="22.8" hidden="1" customHeight="1" x14ac:dyDescent="0.3">
      <c r="A541" s="631">
        <f>SUBTOTAL(9,$K$15:K541)</f>
        <v>36</v>
      </c>
      <c r="B541" s="276" t="str">
        <f>IF('Материалы для Ф.5'!F529=1,CONCATENATE('Материалы для Ф.5'!A529),"")</f>
        <v/>
      </c>
      <c r="C541" s="1040" t="str">
        <f>IF('Материалы для Ф.5'!F529=1,CONCATENATE('Материалы для Ф.5'!B529),"")</f>
        <v/>
      </c>
      <c r="D541" s="1040" t="s">
        <v>865</v>
      </c>
      <c r="E541" s="1040" t="s">
        <v>865</v>
      </c>
      <c r="F541" s="1040"/>
      <c r="G541" s="1040"/>
      <c r="H541" s="1040" t="str">
        <f>IF('Материалы для Ф.5'!F527=1,CONCATENATE('Материалы для Ф.5'!D527," ",'Материалы для Ф.5'!C527),"")</f>
        <v/>
      </c>
      <c r="I541" s="1040">
        <f>1</f>
        <v>1</v>
      </c>
      <c r="J541" s="408"/>
      <c r="K541" s="19">
        <f t="shared" si="9"/>
        <v>0</v>
      </c>
      <c r="V541" s="49" t="str">
        <f>IF('Материалы для Ф.5'!F529=1,CONCATENATE('Материалы для Ф.5'!B529),"")</f>
        <v/>
      </c>
    </row>
    <row r="542" spans="1:22" ht="22.8" hidden="1" customHeight="1" x14ac:dyDescent="0.3">
      <c r="A542" s="631">
        <f>SUBTOTAL(9,$K$15:K542)</f>
        <v>36</v>
      </c>
      <c r="B542" s="276" t="str">
        <f>IF('Материалы для Ф.5'!F530=1,CONCATENATE('Материалы для Ф.5'!A530),"")</f>
        <v/>
      </c>
      <c r="C542" s="1040" t="str">
        <f>IF('Материалы для Ф.5'!F530=1,CONCATENATE('Материалы для Ф.5'!B530),"")</f>
        <v/>
      </c>
      <c r="D542" s="1040" t="s">
        <v>865</v>
      </c>
      <c r="E542" s="1040" t="s">
        <v>865</v>
      </c>
      <c r="F542" s="1040"/>
      <c r="G542" s="1040"/>
      <c r="H542" s="1040" t="str">
        <f>IF('Материалы для Ф.5'!F528=1,CONCATENATE('Материалы для Ф.5'!D528," ",'Материалы для Ф.5'!C528),"")</f>
        <v/>
      </c>
      <c r="I542" s="1040">
        <f>1</f>
        <v>1</v>
      </c>
      <c r="J542" s="408"/>
      <c r="K542" s="19">
        <f t="shared" si="9"/>
        <v>0</v>
      </c>
      <c r="V542" s="49" t="str">
        <f>IF('Материалы для Ф.5'!F530=1,CONCATENATE('Материалы для Ф.5'!B530),"")</f>
        <v/>
      </c>
    </row>
    <row r="543" spans="1:22" ht="22.8" hidden="1" customHeight="1" x14ac:dyDescent="0.3">
      <c r="A543" s="631">
        <f>SUBTOTAL(9,$K$15:K543)</f>
        <v>36</v>
      </c>
      <c r="B543" s="276" t="str">
        <f>IF('Материалы для Ф.5'!F531=1,CONCATENATE('Материалы для Ф.5'!A531),"")</f>
        <v/>
      </c>
      <c r="C543" s="1040" t="str">
        <f>IF('Материалы для Ф.5'!F531=1,CONCATENATE('Материалы для Ф.5'!B531),"")</f>
        <v/>
      </c>
      <c r="D543" s="1040" t="s">
        <v>865</v>
      </c>
      <c r="E543" s="1040" t="s">
        <v>865</v>
      </c>
      <c r="F543" s="1040"/>
      <c r="G543" s="1040"/>
      <c r="H543" s="1040" t="str">
        <f>IF('Материалы для Ф.5'!F529=1,CONCATENATE('Материалы для Ф.5'!D529," ",'Материалы для Ф.5'!C529),"")</f>
        <v/>
      </c>
      <c r="I543" s="1040">
        <f>1</f>
        <v>1</v>
      </c>
      <c r="J543" s="408"/>
      <c r="K543" s="19">
        <f t="shared" si="9"/>
        <v>0</v>
      </c>
      <c r="V543" s="49" t="str">
        <f>IF('Материалы для Ф.5'!F531=1,CONCATENATE('Материалы для Ф.5'!B531),"")</f>
        <v/>
      </c>
    </row>
    <row r="544" spans="1:22" ht="22.8" hidden="1" customHeight="1" x14ac:dyDescent="0.3">
      <c r="A544" s="631">
        <f>SUBTOTAL(9,$K$15:K544)</f>
        <v>36</v>
      </c>
      <c r="B544" s="276" t="str">
        <f>IF('Материалы для Ф.5'!F532=1,CONCATENATE('Материалы для Ф.5'!A532),"")</f>
        <v/>
      </c>
      <c r="C544" s="1040" t="str">
        <f>IF('Материалы для Ф.5'!F532=1,CONCATENATE('Материалы для Ф.5'!B532),"")</f>
        <v/>
      </c>
      <c r="D544" s="1040" t="s">
        <v>865</v>
      </c>
      <c r="E544" s="1040" t="s">
        <v>865</v>
      </c>
      <c r="F544" s="1040"/>
      <c r="G544" s="1040"/>
      <c r="H544" s="1040" t="str">
        <f>IF('Материалы для Ф.5'!F530=1,CONCATENATE('Материалы для Ф.5'!D530," ",'Материалы для Ф.5'!C530),"")</f>
        <v/>
      </c>
      <c r="I544" s="1040">
        <f>1</f>
        <v>1</v>
      </c>
      <c r="J544" s="408"/>
      <c r="K544" s="19">
        <f t="shared" si="9"/>
        <v>0</v>
      </c>
      <c r="V544" s="49" t="str">
        <f>IF('Материалы для Ф.5'!F532=1,CONCATENATE('Материалы для Ф.5'!B532),"")</f>
        <v/>
      </c>
    </row>
    <row r="545" spans="1:22" ht="22.8" hidden="1" customHeight="1" x14ac:dyDescent="0.3">
      <c r="A545" s="631">
        <f>SUBTOTAL(9,$K$15:K545)</f>
        <v>36</v>
      </c>
      <c r="B545" s="276" t="str">
        <f>IF('Материалы для Ф.5'!F533=1,CONCATENATE('Материалы для Ф.5'!A533),"")</f>
        <v/>
      </c>
      <c r="C545" s="1040" t="str">
        <f>IF('Материалы для Ф.5'!F533=1,CONCATENATE('Материалы для Ф.5'!B533),"")</f>
        <v/>
      </c>
      <c r="D545" s="1040" t="s">
        <v>865</v>
      </c>
      <c r="E545" s="1040" t="s">
        <v>865</v>
      </c>
      <c r="F545" s="1040"/>
      <c r="G545" s="1040"/>
      <c r="H545" s="1040" t="str">
        <f>IF('Материалы для Ф.5'!F531=1,CONCATENATE('Материалы для Ф.5'!D531," ",'Материалы для Ф.5'!C531),"")</f>
        <v/>
      </c>
      <c r="I545" s="1040">
        <f>1</f>
        <v>1</v>
      </c>
      <c r="J545" s="408"/>
      <c r="K545" s="19">
        <f t="shared" si="9"/>
        <v>0</v>
      </c>
      <c r="V545" s="49" t="str">
        <f>IF('Материалы для Ф.5'!F533=1,CONCATENATE('Материалы для Ф.5'!B533),"")</f>
        <v/>
      </c>
    </row>
    <row r="546" spans="1:22" ht="22.8" hidden="1" customHeight="1" x14ac:dyDescent="0.3">
      <c r="A546" s="631">
        <f>SUBTOTAL(9,$K$15:K546)</f>
        <v>36</v>
      </c>
      <c r="B546" s="276" t="str">
        <f>IF('Материалы для Ф.5'!F534=1,CONCATENATE('Материалы для Ф.5'!A534),"")</f>
        <v/>
      </c>
      <c r="C546" s="1040" t="str">
        <f>IF('Материалы для Ф.5'!F534=1,CONCATENATE('Материалы для Ф.5'!B534),"")</f>
        <v/>
      </c>
      <c r="D546" s="1040" t="s">
        <v>865</v>
      </c>
      <c r="E546" s="1040" t="s">
        <v>865</v>
      </c>
      <c r="F546" s="1040"/>
      <c r="G546" s="1040"/>
      <c r="H546" s="1040" t="str">
        <f>IF('Материалы для Ф.5'!F532=1,CONCATENATE('Материалы для Ф.5'!D532," ",'Материалы для Ф.5'!C532),"")</f>
        <v/>
      </c>
      <c r="I546" s="1040">
        <f>1</f>
        <v>1</v>
      </c>
      <c r="J546" s="408"/>
      <c r="K546" s="19">
        <f t="shared" si="9"/>
        <v>0</v>
      </c>
      <c r="V546" s="49" t="str">
        <f>IF('Материалы для Ф.5'!F534=1,CONCATENATE('Материалы для Ф.5'!B534),"")</f>
        <v/>
      </c>
    </row>
    <row r="547" spans="1:22" ht="22.8" hidden="1" customHeight="1" x14ac:dyDescent="0.3">
      <c r="A547" s="631">
        <f>SUBTOTAL(9,$K$15:K547)</f>
        <v>36</v>
      </c>
      <c r="B547" s="276" t="str">
        <f>IF('Материалы для Ф.5'!F535=1,CONCATENATE('Материалы для Ф.5'!A535),"")</f>
        <v/>
      </c>
      <c r="C547" s="1040" t="str">
        <f>IF('Материалы для Ф.5'!F535=1,CONCATENATE('Материалы для Ф.5'!B535),"")</f>
        <v/>
      </c>
      <c r="D547" s="1040" t="s">
        <v>865</v>
      </c>
      <c r="E547" s="1040" t="s">
        <v>865</v>
      </c>
      <c r="F547" s="1040"/>
      <c r="G547" s="1040"/>
      <c r="H547" s="1040" t="str">
        <f>IF('Материалы для Ф.5'!F533=1,CONCATENATE('Материалы для Ф.5'!D533," ",'Материалы для Ф.5'!C533),"")</f>
        <v/>
      </c>
      <c r="I547" s="1040">
        <f>1</f>
        <v>1</v>
      </c>
      <c r="J547" s="408"/>
      <c r="K547" s="19">
        <f t="shared" si="9"/>
        <v>0</v>
      </c>
      <c r="V547" s="49" t="str">
        <f>IF('Материалы для Ф.5'!F535=1,CONCATENATE('Материалы для Ф.5'!B535),"")</f>
        <v/>
      </c>
    </row>
    <row r="548" spans="1:22" ht="22.8" hidden="1" customHeight="1" x14ac:dyDescent="0.3">
      <c r="A548" s="631">
        <f>SUBTOTAL(9,$K$15:K548)</f>
        <v>36</v>
      </c>
      <c r="B548" s="276" t="str">
        <f>IF('Материалы для Ф.5'!F536=1,CONCATENATE('Материалы для Ф.5'!A536),"")</f>
        <v/>
      </c>
      <c r="C548" s="1040" t="str">
        <f>IF('Материалы для Ф.5'!F536=1,CONCATENATE('Материалы для Ф.5'!B536),"")</f>
        <v/>
      </c>
      <c r="D548" s="1040" t="s">
        <v>865</v>
      </c>
      <c r="E548" s="1040" t="s">
        <v>865</v>
      </c>
      <c r="F548" s="1040"/>
      <c r="G548" s="1040"/>
      <c r="H548" s="1040" t="str">
        <f>IF('Материалы для Ф.5'!F534=1,CONCATENATE('Материалы для Ф.5'!D534," ",'Материалы для Ф.5'!C534),"")</f>
        <v/>
      </c>
      <c r="I548" s="1040">
        <f>1</f>
        <v>1</v>
      </c>
      <c r="J548" s="408"/>
      <c r="K548" s="19">
        <f t="shared" si="9"/>
        <v>0</v>
      </c>
      <c r="V548" s="49" t="str">
        <f>IF('Материалы для Ф.5'!F536=1,CONCATENATE('Материалы для Ф.5'!B536),"")</f>
        <v/>
      </c>
    </row>
    <row r="549" spans="1:22" ht="22.8" hidden="1" customHeight="1" x14ac:dyDescent="0.3">
      <c r="A549" s="631">
        <f>SUBTOTAL(9,$K$15:K549)</f>
        <v>36</v>
      </c>
      <c r="B549" s="276" t="str">
        <f>IF('Материалы для Ф.5'!F537=1,CONCATENATE('Материалы для Ф.5'!A537),"")</f>
        <v/>
      </c>
      <c r="C549" s="1040" t="str">
        <f>IF('Материалы для Ф.5'!F537=1,CONCATENATE('Материалы для Ф.5'!B537),"")</f>
        <v/>
      </c>
      <c r="D549" s="1040" t="s">
        <v>865</v>
      </c>
      <c r="E549" s="1040" t="s">
        <v>865</v>
      </c>
      <c r="F549" s="1040"/>
      <c r="G549" s="1040"/>
      <c r="H549" s="1040" t="str">
        <f>IF('Материалы для Ф.5'!F535=1,CONCATENATE('Материалы для Ф.5'!D535," ",'Материалы для Ф.5'!C535),"")</f>
        <v/>
      </c>
      <c r="I549" s="1040">
        <f>1</f>
        <v>1</v>
      </c>
      <c r="J549" s="408"/>
      <c r="K549" s="19">
        <f t="shared" si="9"/>
        <v>0</v>
      </c>
      <c r="V549" s="49" t="str">
        <f>IF('Материалы для Ф.5'!F537=1,CONCATENATE('Материалы для Ф.5'!B537),"")</f>
        <v/>
      </c>
    </row>
    <row r="550" spans="1:22" ht="22.8" hidden="1" customHeight="1" x14ac:dyDescent="0.3">
      <c r="A550" s="631">
        <f>SUBTOTAL(9,$K$15:K550)</f>
        <v>36</v>
      </c>
      <c r="B550" s="276" t="str">
        <f>IF('Материалы для Ф.5'!F538=1,CONCATENATE('Материалы для Ф.5'!A538),"")</f>
        <v/>
      </c>
      <c r="C550" s="1040" t="str">
        <f>IF('Материалы для Ф.5'!F538=1,CONCATENATE('Материалы для Ф.5'!B538),"")</f>
        <v/>
      </c>
      <c r="D550" s="1040" t="s">
        <v>865</v>
      </c>
      <c r="E550" s="1040" t="s">
        <v>865</v>
      </c>
      <c r="F550" s="1040"/>
      <c r="G550" s="1040"/>
      <c r="H550" s="1040" t="str">
        <f>IF('Материалы для Ф.5'!F536=1,CONCATENATE('Материалы для Ф.5'!D536," ",'Материалы для Ф.5'!C536),"")</f>
        <v/>
      </c>
      <c r="I550" s="1040">
        <f>1</f>
        <v>1</v>
      </c>
      <c r="J550" s="408"/>
      <c r="K550" s="19">
        <f t="shared" si="9"/>
        <v>0</v>
      </c>
      <c r="V550" s="49" t="str">
        <f>IF('Материалы для Ф.5'!F538=1,CONCATENATE('Материалы для Ф.5'!B538),"")</f>
        <v/>
      </c>
    </row>
    <row r="551" spans="1:22" ht="22.8" hidden="1" customHeight="1" x14ac:dyDescent="0.3">
      <c r="A551" s="631">
        <f>SUBTOTAL(9,$K$15:K551)</f>
        <v>36</v>
      </c>
      <c r="B551" s="276" t="str">
        <f>IF('Материалы для Ф.5'!F539=1,CONCATENATE('Материалы для Ф.5'!A539),"")</f>
        <v/>
      </c>
      <c r="C551" s="1040" t="str">
        <f>IF('Материалы для Ф.5'!F539=1,CONCATENATE('Материалы для Ф.5'!B539),"")</f>
        <v/>
      </c>
      <c r="D551" s="1040" t="s">
        <v>865</v>
      </c>
      <c r="E551" s="1040" t="s">
        <v>865</v>
      </c>
      <c r="F551" s="1040"/>
      <c r="G551" s="1040"/>
      <c r="H551" s="1040" t="str">
        <f>IF('Материалы для Ф.5'!F537=1,CONCATENATE('Материалы для Ф.5'!D537," ",'Материалы для Ф.5'!C537),"")</f>
        <v/>
      </c>
      <c r="I551" s="1040">
        <f>1</f>
        <v>1</v>
      </c>
      <c r="J551" s="408"/>
      <c r="K551" s="19">
        <f t="shared" si="9"/>
        <v>0</v>
      </c>
      <c r="V551" s="49" t="str">
        <f>IF('Материалы для Ф.5'!F539=1,CONCATENATE('Материалы для Ф.5'!B539),"")</f>
        <v/>
      </c>
    </row>
    <row r="552" spans="1:22" ht="22.8" hidden="1" customHeight="1" x14ac:dyDescent="0.3">
      <c r="A552" s="631">
        <f>SUBTOTAL(9,$K$15:K552)</f>
        <v>36</v>
      </c>
      <c r="B552" s="276" t="str">
        <f>IF('Материалы для Ф.5'!F540=1,CONCATENATE('Материалы для Ф.5'!A540),"")</f>
        <v/>
      </c>
      <c r="C552" s="1040" t="str">
        <f>IF('Материалы для Ф.5'!F540=1,CONCATENATE('Материалы для Ф.5'!B540),"")</f>
        <v/>
      </c>
      <c r="D552" s="1040" t="s">
        <v>865</v>
      </c>
      <c r="E552" s="1040" t="s">
        <v>865</v>
      </c>
      <c r="F552" s="1040"/>
      <c r="G552" s="1040"/>
      <c r="H552" s="1040" t="str">
        <f>IF('Материалы для Ф.5'!F538=1,CONCATENATE('Материалы для Ф.5'!D538," ",'Материалы для Ф.5'!C538),"")</f>
        <v/>
      </c>
      <c r="I552" s="1040">
        <f>1</f>
        <v>1</v>
      </c>
      <c r="J552" s="408"/>
      <c r="K552" s="19">
        <f t="shared" si="9"/>
        <v>0</v>
      </c>
      <c r="V552" s="49" t="str">
        <f>IF('Материалы для Ф.5'!F540=1,CONCATENATE('Материалы для Ф.5'!B540),"")</f>
        <v/>
      </c>
    </row>
    <row r="553" spans="1:22" ht="22.8" hidden="1" customHeight="1" x14ac:dyDescent="0.3">
      <c r="A553" s="631">
        <f>SUBTOTAL(9,$K$15:K553)</f>
        <v>36</v>
      </c>
      <c r="B553" s="276" t="str">
        <f>IF('Материалы для Ф.5'!F541=1,CONCATENATE('Материалы для Ф.5'!A541),"")</f>
        <v/>
      </c>
      <c r="C553" s="1040" t="str">
        <f>IF('Материалы для Ф.5'!F541=1,CONCATENATE('Материалы для Ф.5'!B541),"")</f>
        <v/>
      </c>
      <c r="D553" s="1040" t="s">
        <v>865</v>
      </c>
      <c r="E553" s="1040" t="s">
        <v>865</v>
      </c>
      <c r="F553" s="1040"/>
      <c r="G553" s="1040"/>
      <c r="H553" s="1040" t="str">
        <f>IF('Материалы для Ф.5'!F539=1,CONCATENATE('Материалы для Ф.5'!D539," ",'Материалы для Ф.5'!C539),"")</f>
        <v/>
      </c>
      <c r="I553" s="1040">
        <f>1</f>
        <v>1</v>
      </c>
      <c r="J553" s="408"/>
      <c r="K553" s="19">
        <f t="shared" si="9"/>
        <v>0</v>
      </c>
      <c r="V553" s="49" t="str">
        <f>IF('Материалы для Ф.5'!F541=1,CONCATENATE('Материалы для Ф.5'!B541),"")</f>
        <v/>
      </c>
    </row>
    <row r="554" spans="1:22" ht="22.8" hidden="1" customHeight="1" x14ac:dyDescent="0.3">
      <c r="A554" s="631">
        <f>SUBTOTAL(9,$K$15:K554)</f>
        <v>36</v>
      </c>
      <c r="B554" s="276" t="str">
        <f>IF('Материалы для Ф.5'!F542=1,CONCATENATE('Материалы для Ф.5'!A542),"")</f>
        <v/>
      </c>
      <c r="C554" s="1040" t="str">
        <f>IF('Материалы для Ф.5'!F542=1,CONCATENATE('Материалы для Ф.5'!B542),"")</f>
        <v/>
      </c>
      <c r="D554" s="1040" t="s">
        <v>865</v>
      </c>
      <c r="E554" s="1040" t="s">
        <v>865</v>
      </c>
      <c r="F554" s="1040"/>
      <c r="G554" s="1040"/>
      <c r="H554" s="1040" t="str">
        <f>IF('Материалы для Ф.5'!F540=1,CONCATENATE('Материалы для Ф.5'!D540," ",'Материалы для Ф.5'!C540),"")</f>
        <v/>
      </c>
      <c r="I554" s="1040">
        <f>1</f>
        <v>1</v>
      </c>
      <c r="J554" s="408"/>
      <c r="K554" s="19">
        <f t="shared" si="9"/>
        <v>0</v>
      </c>
      <c r="V554" s="49" t="str">
        <f>IF('Материалы для Ф.5'!F542=1,CONCATENATE('Материалы для Ф.5'!B542),"")</f>
        <v/>
      </c>
    </row>
    <row r="555" spans="1:22" ht="22.8" hidden="1" customHeight="1" x14ac:dyDescent="0.3">
      <c r="A555" s="631">
        <f>SUBTOTAL(9,$K$15:K555)</f>
        <v>36</v>
      </c>
      <c r="B555" s="276" t="str">
        <f>IF('Материалы для Ф.5'!F543=1,CONCATENATE('Материалы для Ф.5'!A543),"")</f>
        <v/>
      </c>
      <c r="C555" s="1040" t="str">
        <f>IF('Материалы для Ф.5'!F543=1,CONCATENATE('Материалы для Ф.5'!B543),"")</f>
        <v/>
      </c>
      <c r="D555" s="1040" t="s">
        <v>865</v>
      </c>
      <c r="E555" s="1040" t="s">
        <v>865</v>
      </c>
      <c r="F555" s="1040"/>
      <c r="G555" s="1040"/>
      <c r="H555" s="1040" t="str">
        <f>IF('Материалы для Ф.5'!F541=1,CONCATENATE('Материалы для Ф.5'!D541," ",'Материалы для Ф.5'!C541),"")</f>
        <v/>
      </c>
      <c r="I555" s="1040">
        <f>1</f>
        <v>1</v>
      </c>
      <c r="J555" s="408"/>
      <c r="K555" s="19">
        <f t="shared" si="9"/>
        <v>0</v>
      </c>
      <c r="V555" s="49" t="str">
        <f>IF('Материалы для Ф.5'!F543=1,CONCATENATE('Материалы для Ф.5'!B543),"")</f>
        <v/>
      </c>
    </row>
    <row r="556" spans="1:22" ht="22.8" hidden="1" customHeight="1" x14ac:dyDescent="0.3">
      <c r="A556" s="631">
        <f>SUBTOTAL(9,$K$15:K556)</f>
        <v>36</v>
      </c>
      <c r="B556" s="276" t="str">
        <f>IF('Материалы для Ф.5'!F544=1,CONCATENATE('Материалы для Ф.5'!A544),"")</f>
        <v/>
      </c>
      <c r="C556" s="1040" t="str">
        <f>IF('Материалы для Ф.5'!F544=1,CONCATENATE('Материалы для Ф.5'!B544),"")</f>
        <v/>
      </c>
      <c r="D556" s="1040" t="s">
        <v>865</v>
      </c>
      <c r="E556" s="1040" t="s">
        <v>865</v>
      </c>
      <c r="F556" s="1040"/>
      <c r="G556" s="1040"/>
      <c r="H556" s="1040" t="str">
        <f>IF('Материалы для Ф.5'!F542=1,CONCATENATE('Материалы для Ф.5'!D542," ",'Материалы для Ф.5'!C542),"")</f>
        <v/>
      </c>
      <c r="I556" s="1040">
        <f>1</f>
        <v>1</v>
      </c>
      <c r="J556" s="408"/>
      <c r="K556" s="19">
        <f t="shared" si="9"/>
        <v>0</v>
      </c>
      <c r="V556" s="49" t="str">
        <f>IF('Материалы для Ф.5'!F544=1,CONCATENATE('Материалы для Ф.5'!B544),"")</f>
        <v/>
      </c>
    </row>
    <row r="557" spans="1:22" ht="22.8" hidden="1" customHeight="1" x14ac:dyDescent="0.3">
      <c r="A557" s="631">
        <f>SUBTOTAL(9,$K$15:K557)</f>
        <v>36</v>
      </c>
      <c r="B557" s="276" t="str">
        <f>IF('Материалы для Ф.5'!F545=1,CONCATENATE('Материалы для Ф.5'!A545),"")</f>
        <v/>
      </c>
      <c r="C557" s="1040" t="str">
        <f>IF('Материалы для Ф.5'!F545=1,CONCATENATE('Материалы для Ф.5'!B545),"")</f>
        <v/>
      </c>
      <c r="D557" s="1040" t="s">
        <v>865</v>
      </c>
      <c r="E557" s="1040" t="s">
        <v>865</v>
      </c>
      <c r="F557" s="1040"/>
      <c r="G557" s="1040"/>
      <c r="H557" s="1040" t="str">
        <f>IF('Материалы для Ф.5'!F543=1,CONCATENATE('Материалы для Ф.5'!D543," ",'Материалы для Ф.5'!C543),"")</f>
        <v/>
      </c>
      <c r="I557" s="1040">
        <f>1</f>
        <v>1</v>
      </c>
      <c r="J557" s="408"/>
      <c r="K557" s="19">
        <f t="shared" si="9"/>
        <v>0</v>
      </c>
      <c r="V557" s="49" t="str">
        <f>IF('Материалы для Ф.5'!F545=1,CONCATENATE('Материалы для Ф.5'!B545),"")</f>
        <v/>
      </c>
    </row>
    <row r="558" spans="1:22" ht="22.8" hidden="1" customHeight="1" x14ac:dyDescent="0.3">
      <c r="A558" s="631">
        <f>SUBTOTAL(9,$K$15:K558)</f>
        <v>36</v>
      </c>
      <c r="B558" s="276" t="str">
        <f>IF('Материалы для Ф.5'!F546=1,CONCATENATE('Материалы для Ф.5'!A546),"")</f>
        <v/>
      </c>
      <c r="C558" s="1040" t="str">
        <f>IF('Материалы для Ф.5'!F546=1,CONCATENATE('Материалы для Ф.5'!B546),"")</f>
        <v/>
      </c>
      <c r="D558" s="1040" t="s">
        <v>865</v>
      </c>
      <c r="E558" s="1040" t="s">
        <v>865</v>
      </c>
      <c r="F558" s="1040"/>
      <c r="G558" s="1040"/>
      <c r="H558" s="1040" t="str">
        <f>IF('Материалы для Ф.5'!F544=1,CONCATENATE('Материалы для Ф.5'!D544," ",'Материалы для Ф.5'!C544),"")</f>
        <v/>
      </c>
      <c r="I558" s="1040">
        <f>1</f>
        <v>1</v>
      </c>
      <c r="J558" s="408"/>
      <c r="K558" s="19">
        <f t="shared" si="9"/>
        <v>0</v>
      </c>
      <c r="V558" s="49" t="str">
        <f>IF('Материалы для Ф.5'!F546=1,CONCATENATE('Материалы для Ф.5'!B546),"")</f>
        <v/>
      </c>
    </row>
    <row r="559" spans="1:22" ht="22.8" hidden="1" customHeight="1" x14ac:dyDescent="0.3">
      <c r="A559" s="631">
        <f>SUBTOTAL(9,$K$15:K559)</f>
        <v>36</v>
      </c>
      <c r="B559" s="276" t="str">
        <f>IF('Материалы для Ф.5'!F547=1,CONCATENATE('Материалы для Ф.5'!A547),"")</f>
        <v/>
      </c>
      <c r="C559" s="1040" t="str">
        <f>IF('Материалы для Ф.5'!F547=1,CONCATENATE('Материалы для Ф.5'!B547),"")</f>
        <v/>
      </c>
      <c r="D559" s="1040" t="s">
        <v>865</v>
      </c>
      <c r="E559" s="1040" t="s">
        <v>865</v>
      </c>
      <c r="F559" s="1040"/>
      <c r="G559" s="1040"/>
      <c r="H559" s="1040" t="str">
        <f>IF('Материалы для Ф.5'!F545=1,CONCATENATE('Материалы для Ф.5'!D545," ",'Материалы для Ф.5'!C545),"")</f>
        <v/>
      </c>
      <c r="I559" s="1040">
        <f>1</f>
        <v>1</v>
      </c>
      <c r="J559" s="408"/>
      <c r="K559" s="19">
        <f t="shared" si="9"/>
        <v>0</v>
      </c>
      <c r="V559" s="49" t="str">
        <f>IF('Материалы для Ф.5'!F547=1,CONCATENATE('Материалы для Ф.5'!B547),"")</f>
        <v/>
      </c>
    </row>
    <row r="560" spans="1:22" ht="22.8" hidden="1" customHeight="1" x14ac:dyDescent="0.3">
      <c r="A560" s="631">
        <f>SUBTOTAL(9,$K$15:K560)</f>
        <v>36</v>
      </c>
      <c r="B560" s="276" t="str">
        <f>IF('Материалы для Ф.5'!F548=1,CONCATENATE('Материалы для Ф.5'!A548),"")</f>
        <v/>
      </c>
      <c r="C560" s="1040" t="str">
        <f>IF('Материалы для Ф.5'!F548=1,CONCATENATE('Материалы для Ф.5'!B548),"")</f>
        <v/>
      </c>
      <c r="D560" s="1040" t="s">
        <v>865</v>
      </c>
      <c r="E560" s="1040" t="s">
        <v>865</v>
      </c>
      <c r="F560" s="1040"/>
      <c r="G560" s="1040"/>
      <c r="H560" s="1040" t="str">
        <f>IF('Материалы для Ф.5'!F546=1,CONCATENATE('Материалы для Ф.5'!D546," ",'Материалы для Ф.5'!C546),"")</f>
        <v/>
      </c>
      <c r="I560" s="1040">
        <f>1</f>
        <v>1</v>
      </c>
      <c r="J560" s="408"/>
      <c r="K560" s="19">
        <f t="shared" ref="K560:K623" si="10">IF(B560="",0,1)</f>
        <v>0</v>
      </c>
      <c r="V560" s="49" t="str">
        <f>IF('Материалы для Ф.5'!F548=1,CONCATENATE('Материалы для Ф.5'!B548),"")</f>
        <v/>
      </c>
    </row>
    <row r="561" spans="1:22" ht="22.8" hidden="1" customHeight="1" x14ac:dyDescent="0.3">
      <c r="A561" s="631">
        <f>SUBTOTAL(9,$K$15:K561)</f>
        <v>36</v>
      </c>
      <c r="B561" s="276" t="str">
        <f>IF('Материалы для Ф.5'!F549=1,CONCATENATE('Материалы для Ф.5'!A549),"")</f>
        <v/>
      </c>
      <c r="C561" s="1040" t="str">
        <f>IF('Материалы для Ф.5'!F549=1,CONCATENATE('Материалы для Ф.5'!B549),"")</f>
        <v/>
      </c>
      <c r="D561" s="1040" t="s">
        <v>865</v>
      </c>
      <c r="E561" s="1040" t="s">
        <v>865</v>
      </c>
      <c r="F561" s="1040"/>
      <c r="G561" s="1040"/>
      <c r="H561" s="1040" t="str">
        <f>IF('Материалы для Ф.5'!F547=1,CONCATENATE('Материалы для Ф.5'!D547," ",'Материалы для Ф.5'!C547),"")</f>
        <v/>
      </c>
      <c r="I561" s="1040">
        <f>1</f>
        <v>1</v>
      </c>
      <c r="J561" s="408"/>
      <c r="K561" s="19">
        <f t="shared" si="10"/>
        <v>0</v>
      </c>
      <c r="V561" s="49" t="str">
        <f>IF('Материалы для Ф.5'!F549=1,CONCATENATE('Материалы для Ф.5'!B549),"")</f>
        <v/>
      </c>
    </row>
    <row r="562" spans="1:22" ht="22.8" hidden="1" customHeight="1" x14ac:dyDescent="0.3">
      <c r="A562" s="631">
        <f>SUBTOTAL(9,$K$15:K562)</f>
        <v>36</v>
      </c>
      <c r="B562" s="276" t="str">
        <f>IF('Материалы для Ф.5'!F550=1,CONCATENATE('Материалы для Ф.5'!A550),"")</f>
        <v/>
      </c>
      <c r="C562" s="1040" t="str">
        <f>IF('Материалы для Ф.5'!F550=1,CONCATENATE('Материалы для Ф.5'!B550),"")</f>
        <v/>
      </c>
      <c r="D562" s="1040" t="s">
        <v>865</v>
      </c>
      <c r="E562" s="1040" t="s">
        <v>865</v>
      </c>
      <c r="F562" s="1040"/>
      <c r="G562" s="1040"/>
      <c r="H562" s="1040" t="str">
        <f>IF('Материалы для Ф.5'!F548=1,CONCATENATE('Материалы для Ф.5'!D548," ",'Материалы для Ф.5'!C548),"")</f>
        <v/>
      </c>
      <c r="I562" s="1040">
        <f>1</f>
        <v>1</v>
      </c>
      <c r="J562" s="408"/>
      <c r="K562" s="19">
        <f t="shared" si="10"/>
        <v>0</v>
      </c>
      <c r="V562" s="49" t="str">
        <f>IF('Материалы для Ф.5'!F550=1,CONCATENATE('Материалы для Ф.5'!B550),"")</f>
        <v/>
      </c>
    </row>
    <row r="563" spans="1:22" ht="22.8" hidden="1" customHeight="1" x14ac:dyDescent="0.3">
      <c r="A563" s="631">
        <f>SUBTOTAL(9,$K$15:K563)</f>
        <v>36</v>
      </c>
      <c r="B563" s="276" t="str">
        <f>IF('Материалы для Ф.5'!F551=1,CONCATENATE('Материалы для Ф.5'!A551),"")</f>
        <v/>
      </c>
      <c r="C563" s="1040" t="str">
        <f>IF('Материалы для Ф.5'!F551=1,CONCATENATE('Материалы для Ф.5'!B551),"")</f>
        <v/>
      </c>
      <c r="D563" s="1040" t="s">
        <v>865</v>
      </c>
      <c r="E563" s="1040" t="s">
        <v>865</v>
      </c>
      <c r="F563" s="1040"/>
      <c r="G563" s="1040"/>
      <c r="H563" s="1040" t="str">
        <f>IF('Материалы для Ф.5'!F549=1,CONCATENATE('Материалы для Ф.5'!D549," ",'Материалы для Ф.5'!C549),"")</f>
        <v/>
      </c>
      <c r="I563" s="1040">
        <f>1</f>
        <v>1</v>
      </c>
      <c r="J563" s="408"/>
      <c r="K563" s="19">
        <f t="shared" si="10"/>
        <v>0</v>
      </c>
      <c r="V563" s="49" t="str">
        <f>IF('Материалы для Ф.5'!F551=1,CONCATENATE('Материалы для Ф.5'!B551),"")</f>
        <v/>
      </c>
    </row>
    <row r="564" spans="1:22" ht="22.8" hidden="1" customHeight="1" x14ac:dyDescent="0.3">
      <c r="A564" s="631">
        <f>SUBTOTAL(9,$K$15:K564)</f>
        <v>36</v>
      </c>
      <c r="B564" s="276" t="str">
        <f>IF('Материалы для Ф.5'!F552=1,CONCATENATE('Материалы для Ф.5'!A552),"")</f>
        <v/>
      </c>
      <c r="C564" s="1040" t="str">
        <f>IF('Материалы для Ф.5'!F552=1,CONCATENATE('Материалы для Ф.5'!B552),"")</f>
        <v/>
      </c>
      <c r="D564" s="1040" t="s">
        <v>865</v>
      </c>
      <c r="E564" s="1040" t="s">
        <v>865</v>
      </c>
      <c r="F564" s="1040"/>
      <c r="G564" s="1040"/>
      <c r="H564" s="1040" t="str">
        <f>IF('Материалы для Ф.5'!F550=1,CONCATENATE('Материалы для Ф.5'!D550," ",'Материалы для Ф.5'!C550),"")</f>
        <v/>
      </c>
      <c r="I564" s="1040">
        <f>1</f>
        <v>1</v>
      </c>
      <c r="J564" s="408"/>
      <c r="K564" s="19">
        <f t="shared" si="10"/>
        <v>0</v>
      </c>
      <c r="V564" s="49" t="str">
        <f>IF('Материалы для Ф.5'!F552=1,CONCATENATE('Материалы для Ф.5'!B552),"")</f>
        <v/>
      </c>
    </row>
    <row r="565" spans="1:22" ht="22.8" hidden="1" customHeight="1" x14ac:dyDescent="0.3">
      <c r="A565" s="631">
        <f>SUBTOTAL(9,$K$15:K565)</f>
        <v>36</v>
      </c>
      <c r="B565" s="276" t="str">
        <f>IF('Материалы для Ф.5'!F553=1,CONCATENATE('Материалы для Ф.5'!A553),"")</f>
        <v/>
      </c>
      <c r="C565" s="1040" t="str">
        <f>IF('Материалы для Ф.5'!F553=1,CONCATENATE('Материалы для Ф.5'!B553),"")</f>
        <v/>
      </c>
      <c r="D565" s="1040" t="s">
        <v>865</v>
      </c>
      <c r="E565" s="1040" t="s">
        <v>865</v>
      </c>
      <c r="F565" s="1040"/>
      <c r="G565" s="1040"/>
      <c r="H565" s="1040" t="str">
        <f>IF('Материалы для Ф.5'!F551=1,CONCATENATE('Материалы для Ф.5'!D551," ",'Материалы для Ф.5'!C551),"")</f>
        <v/>
      </c>
      <c r="I565" s="1040">
        <f>1</f>
        <v>1</v>
      </c>
      <c r="J565" s="408"/>
      <c r="K565" s="19">
        <f t="shared" si="10"/>
        <v>0</v>
      </c>
      <c r="V565" s="49" t="str">
        <f>IF('Материалы для Ф.5'!F553=1,CONCATENATE('Материалы для Ф.5'!B553),"")</f>
        <v/>
      </c>
    </row>
    <row r="566" spans="1:22" ht="22.8" hidden="1" customHeight="1" x14ac:dyDescent="0.3">
      <c r="A566" s="631">
        <f>SUBTOTAL(9,$K$15:K566)</f>
        <v>36</v>
      </c>
      <c r="B566" s="276" t="str">
        <f>IF('Материалы для Ф.5'!F554=1,CONCATENATE('Материалы для Ф.5'!A554),"")</f>
        <v/>
      </c>
      <c r="C566" s="1040" t="str">
        <f>IF('Материалы для Ф.5'!F554=1,CONCATENATE('Материалы для Ф.5'!B554),"")</f>
        <v/>
      </c>
      <c r="D566" s="1040" t="s">
        <v>865</v>
      </c>
      <c r="E566" s="1040" t="s">
        <v>865</v>
      </c>
      <c r="F566" s="1040"/>
      <c r="G566" s="1040"/>
      <c r="H566" s="1040" t="str">
        <f>IF('Материалы для Ф.5'!F552=1,CONCATENATE('Материалы для Ф.5'!D552," ",'Материалы для Ф.5'!C552),"")</f>
        <v/>
      </c>
      <c r="I566" s="1040">
        <f>1</f>
        <v>1</v>
      </c>
      <c r="J566" s="408"/>
      <c r="K566" s="19">
        <f t="shared" si="10"/>
        <v>0</v>
      </c>
      <c r="V566" s="49" t="str">
        <f>IF('Материалы для Ф.5'!F554=1,CONCATENATE('Материалы для Ф.5'!B554),"")</f>
        <v/>
      </c>
    </row>
    <row r="567" spans="1:22" ht="22.8" hidden="1" customHeight="1" x14ac:dyDescent="0.3">
      <c r="A567" s="631">
        <f>SUBTOTAL(9,$K$15:K567)</f>
        <v>36</v>
      </c>
      <c r="B567" s="276" t="str">
        <f>IF('Материалы для Ф.5'!F555=1,CONCATENATE('Материалы для Ф.5'!A555),"")</f>
        <v/>
      </c>
      <c r="C567" s="1040" t="str">
        <f>IF('Материалы для Ф.5'!F555=1,CONCATENATE('Материалы для Ф.5'!B555),"")</f>
        <v/>
      </c>
      <c r="D567" s="1040" t="s">
        <v>865</v>
      </c>
      <c r="E567" s="1040" t="s">
        <v>865</v>
      </c>
      <c r="F567" s="1040"/>
      <c r="G567" s="1040"/>
      <c r="H567" s="1040" t="str">
        <f>IF('Материалы для Ф.5'!F553=1,CONCATENATE('Материалы для Ф.5'!D553," ",'Материалы для Ф.5'!C553),"")</f>
        <v/>
      </c>
      <c r="I567" s="1040">
        <f>1</f>
        <v>1</v>
      </c>
      <c r="J567" s="408"/>
      <c r="K567" s="19">
        <f t="shared" si="10"/>
        <v>0</v>
      </c>
      <c r="V567" s="49" t="str">
        <f>IF('Материалы для Ф.5'!F555=1,CONCATENATE('Материалы для Ф.5'!B555),"")</f>
        <v/>
      </c>
    </row>
    <row r="568" spans="1:22" ht="22.8" hidden="1" customHeight="1" x14ac:dyDescent="0.3">
      <c r="A568" s="631">
        <f>SUBTOTAL(9,$K$15:K568)</f>
        <v>36</v>
      </c>
      <c r="B568" s="276" t="str">
        <f>IF('Материалы для Ф.5'!F556=1,CONCATENATE('Материалы для Ф.5'!A556),"")</f>
        <v/>
      </c>
      <c r="C568" s="1040" t="str">
        <f>IF('Материалы для Ф.5'!F556=1,CONCATENATE('Материалы для Ф.5'!B556),"")</f>
        <v/>
      </c>
      <c r="D568" s="1040" t="s">
        <v>865</v>
      </c>
      <c r="E568" s="1040" t="s">
        <v>865</v>
      </c>
      <c r="F568" s="1040"/>
      <c r="G568" s="1040"/>
      <c r="H568" s="1040" t="str">
        <f>IF('Материалы для Ф.5'!F554=1,CONCATENATE('Материалы для Ф.5'!D554," ",'Материалы для Ф.5'!C554),"")</f>
        <v/>
      </c>
      <c r="I568" s="1040">
        <f>1</f>
        <v>1</v>
      </c>
      <c r="J568" s="408"/>
      <c r="K568" s="19">
        <f t="shared" si="10"/>
        <v>0</v>
      </c>
      <c r="V568" s="49" t="str">
        <f>IF('Материалы для Ф.5'!F556=1,CONCATENATE('Материалы для Ф.5'!B556),"")</f>
        <v/>
      </c>
    </row>
    <row r="569" spans="1:22" ht="22.8" hidden="1" customHeight="1" x14ac:dyDescent="0.3">
      <c r="A569" s="631">
        <f>SUBTOTAL(9,$K$15:K569)</f>
        <v>36</v>
      </c>
      <c r="B569" s="276" t="str">
        <f>IF('Материалы для Ф.5'!F557=1,CONCATENATE('Материалы для Ф.5'!A557),"")</f>
        <v/>
      </c>
      <c r="C569" s="1040" t="str">
        <f>IF('Материалы для Ф.5'!F557=1,CONCATENATE('Материалы для Ф.5'!B557),"")</f>
        <v/>
      </c>
      <c r="D569" s="1040" t="s">
        <v>865</v>
      </c>
      <c r="E569" s="1040" t="s">
        <v>865</v>
      </c>
      <c r="F569" s="1040"/>
      <c r="G569" s="1040"/>
      <c r="H569" s="1040" t="str">
        <f>IF('Материалы для Ф.5'!F555=1,CONCATENATE('Материалы для Ф.5'!D555," ",'Материалы для Ф.5'!C555),"")</f>
        <v/>
      </c>
      <c r="I569" s="1040">
        <f>1</f>
        <v>1</v>
      </c>
      <c r="J569" s="408"/>
      <c r="K569" s="19">
        <f t="shared" si="10"/>
        <v>0</v>
      </c>
      <c r="V569" s="49" t="str">
        <f>IF('Материалы для Ф.5'!F557=1,CONCATENATE('Материалы для Ф.5'!B557),"")</f>
        <v/>
      </c>
    </row>
    <row r="570" spans="1:22" ht="22.8" hidden="1" customHeight="1" x14ac:dyDescent="0.3">
      <c r="A570" s="631">
        <f>SUBTOTAL(9,$K$15:K570)</f>
        <v>36</v>
      </c>
      <c r="B570" s="276" t="str">
        <f>IF('Материалы для Ф.5'!F558=1,CONCATENATE('Материалы для Ф.5'!A558),"")</f>
        <v/>
      </c>
      <c r="C570" s="1040" t="str">
        <f>IF('Материалы для Ф.5'!F558=1,CONCATENATE('Материалы для Ф.5'!B558),"")</f>
        <v/>
      </c>
      <c r="D570" s="1040" t="s">
        <v>865</v>
      </c>
      <c r="E570" s="1040" t="s">
        <v>865</v>
      </c>
      <c r="F570" s="1040"/>
      <c r="G570" s="1040"/>
      <c r="H570" s="1040" t="str">
        <f>IF('Материалы для Ф.5'!F556=1,CONCATENATE('Материалы для Ф.5'!D556," ",'Материалы для Ф.5'!C556),"")</f>
        <v/>
      </c>
      <c r="I570" s="1040">
        <f>1</f>
        <v>1</v>
      </c>
      <c r="J570" s="408"/>
      <c r="K570" s="19">
        <f t="shared" si="10"/>
        <v>0</v>
      </c>
      <c r="V570" s="49" t="str">
        <f>IF('Материалы для Ф.5'!F558=1,CONCATENATE('Материалы для Ф.5'!B558),"")</f>
        <v/>
      </c>
    </row>
    <row r="571" spans="1:22" ht="22.8" hidden="1" customHeight="1" x14ac:dyDescent="0.3">
      <c r="A571" s="631">
        <f>SUBTOTAL(9,$K$15:K571)</f>
        <v>36</v>
      </c>
      <c r="B571" s="276" t="str">
        <f>IF('Материалы для Ф.5'!F559=1,CONCATENATE('Материалы для Ф.5'!A559),"")</f>
        <v/>
      </c>
      <c r="C571" s="1040" t="str">
        <f>IF('Материалы для Ф.5'!F559=1,CONCATENATE('Материалы для Ф.5'!B559),"")</f>
        <v/>
      </c>
      <c r="D571" s="1040" t="s">
        <v>865</v>
      </c>
      <c r="E571" s="1040" t="s">
        <v>865</v>
      </c>
      <c r="F571" s="1040"/>
      <c r="G571" s="1040"/>
      <c r="H571" s="1040" t="str">
        <f>IF('Материалы для Ф.5'!F557=1,CONCATENATE('Материалы для Ф.5'!D557," ",'Материалы для Ф.5'!C557),"")</f>
        <v/>
      </c>
      <c r="I571" s="1040">
        <f>1</f>
        <v>1</v>
      </c>
      <c r="J571" s="408"/>
      <c r="K571" s="19">
        <f t="shared" si="10"/>
        <v>0</v>
      </c>
      <c r="V571" s="49" t="str">
        <f>IF('Материалы для Ф.5'!F559=1,CONCATENATE('Материалы для Ф.5'!B559),"")</f>
        <v/>
      </c>
    </row>
    <row r="572" spans="1:22" ht="22.8" hidden="1" customHeight="1" x14ac:dyDescent="0.3">
      <c r="A572" s="631">
        <f>SUBTOTAL(9,$K$15:K572)</f>
        <v>36</v>
      </c>
      <c r="B572" s="276" t="str">
        <f>IF('Материалы для Ф.5'!F560=1,CONCATENATE('Материалы для Ф.5'!A560),"")</f>
        <v/>
      </c>
      <c r="C572" s="1040" t="str">
        <f>IF('Материалы для Ф.5'!F560=1,CONCATENATE('Материалы для Ф.5'!B560),"")</f>
        <v/>
      </c>
      <c r="D572" s="1040" t="s">
        <v>865</v>
      </c>
      <c r="E572" s="1040" t="s">
        <v>865</v>
      </c>
      <c r="F572" s="1040"/>
      <c r="G572" s="1040"/>
      <c r="H572" s="1040" t="str">
        <f>IF('Материалы для Ф.5'!F558=1,CONCATENATE('Материалы для Ф.5'!D558," ",'Материалы для Ф.5'!C558),"")</f>
        <v/>
      </c>
      <c r="I572" s="1040">
        <f>1</f>
        <v>1</v>
      </c>
      <c r="J572" s="408"/>
      <c r="K572" s="19">
        <f t="shared" si="10"/>
        <v>0</v>
      </c>
      <c r="V572" s="49" t="str">
        <f>IF('Материалы для Ф.5'!F560=1,CONCATENATE('Материалы для Ф.5'!B560),"")</f>
        <v/>
      </c>
    </row>
    <row r="573" spans="1:22" ht="22.8" hidden="1" customHeight="1" x14ac:dyDescent="0.3">
      <c r="A573" s="631">
        <f>SUBTOTAL(9,$K$15:K573)</f>
        <v>36</v>
      </c>
      <c r="B573" s="276" t="str">
        <f>IF('Материалы для Ф.5'!F561=1,CONCATENATE('Материалы для Ф.5'!A561),"")</f>
        <v/>
      </c>
      <c r="C573" s="1040" t="str">
        <f>IF('Материалы для Ф.5'!F561=1,CONCATENATE('Материалы для Ф.5'!B561),"")</f>
        <v/>
      </c>
      <c r="D573" s="1040" t="s">
        <v>865</v>
      </c>
      <c r="E573" s="1040" t="s">
        <v>865</v>
      </c>
      <c r="F573" s="1040"/>
      <c r="G573" s="1040"/>
      <c r="H573" s="1040" t="str">
        <f>IF('Материалы для Ф.5'!F559=1,CONCATENATE('Материалы для Ф.5'!D559," ",'Материалы для Ф.5'!C559),"")</f>
        <v/>
      </c>
      <c r="I573" s="1040">
        <f>1</f>
        <v>1</v>
      </c>
      <c r="J573" s="408"/>
      <c r="K573" s="19">
        <f t="shared" si="10"/>
        <v>0</v>
      </c>
      <c r="V573" s="49" t="str">
        <f>IF('Материалы для Ф.5'!F561=1,CONCATENATE('Материалы для Ф.5'!B561),"")</f>
        <v/>
      </c>
    </row>
    <row r="574" spans="1:22" ht="22.8" hidden="1" customHeight="1" x14ac:dyDescent="0.3">
      <c r="A574" s="631">
        <f>SUBTOTAL(9,$K$15:K574)</f>
        <v>36</v>
      </c>
      <c r="B574" s="276" t="str">
        <f>IF('Материалы для Ф.5'!F562=1,CONCATENATE('Материалы для Ф.5'!A562),"")</f>
        <v/>
      </c>
      <c r="C574" s="1040" t="str">
        <f>IF('Материалы для Ф.5'!F562=1,CONCATENATE('Материалы для Ф.5'!B562),"")</f>
        <v/>
      </c>
      <c r="D574" s="1040" t="s">
        <v>865</v>
      </c>
      <c r="E574" s="1040" t="s">
        <v>865</v>
      </c>
      <c r="F574" s="1040"/>
      <c r="G574" s="1040"/>
      <c r="H574" s="1040" t="str">
        <f>IF('Материалы для Ф.5'!F560=1,CONCATENATE('Материалы для Ф.5'!D560," ",'Материалы для Ф.5'!C560),"")</f>
        <v/>
      </c>
      <c r="I574" s="1040">
        <f>1</f>
        <v>1</v>
      </c>
      <c r="J574" s="408"/>
      <c r="K574" s="19">
        <f t="shared" si="10"/>
        <v>0</v>
      </c>
      <c r="V574" s="49" t="str">
        <f>IF('Материалы для Ф.5'!F562=1,CONCATENATE('Материалы для Ф.5'!B562),"")</f>
        <v/>
      </c>
    </row>
    <row r="575" spans="1:22" ht="22.8" hidden="1" customHeight="1" x14ac:dyDescent="0.3">
      <c r="A575" s="631">
        <f>SUBTOTAL(9,$K$15:K575)</f>
        <v>36</v>
      </c>
      <c r="B575" s="276" t="str">
        <f>IF('Материалы для Ф.5'!F563=1,CONCATENATE('Материалы для Ф.5'!A563),"")</f>
        <v/>
      </c>
      <c r="C575" s="1040" t="str">
        <f>IF('Материалы для Ф.5'!F563=1,CONCATENATE('Материалы для Ф.5'!B563),"")</f>
        <v/>
      </c>
      <c r="D575" s="1040" t="s">
        <v>865</v>
      </c>
      <c r="E575" s="1040" t="s">
        <v>865</v>
      </c>
      <c r="F575" s="1040"/>
      <c r="G575" s="1040"/>
      <c r="H575" s="1040" t="str">
        <f>IF('Материалы для Ф.5'!F561=1,CONCATENATE('Материалы для Ф.5'!D561," ",'Материалы для Ф.5'!C561),"")</f>
        <v/>
      </c>
      <c r="I575" s="1040">
        <f>1</f>
        <v>1</v>
      </c>
      <c r="J575" s="408"/>
      <c r="K575" s="19">
        <f t="shared" si="10"/>
        <v>0</v>
      </c>
      <c r="V575" s="49" t="str">
        <f>IF('Материалы для Ф.5'!F563=1,CONCATENATE('Материалы для Ф.5'!B563),"")</f>
        <v/>
      </c>
    </row>
    <row r="576" spans="1:22" ht="22.8" hidden="1" customHeight="1" x14ac:dyDescent="0.3">
      <c r="A576" s="631">
        <f>SUBTOTAL(9,$K$15:K576)</f>
        <v>36</v>
      </c>
      <c r="B576" s="276" t="str">
        <f>IF('Материалы для Ф.5'!F564=1,CONCATENATE('Материалы для Ф.5'!A564),"")</f>
        <v/>
      </c>
      <c r="C576" s="1040" t="str">
        <f>IF('Материалы для Ф.5'!F564=1,CONCATENATE('Материалы для Ф.5'!B564),"")</f>
        <v/>
      </c>
      <c r="D576" s="1040" t="s">
        <v>865</v>
      </c>
      <c r="E576" s="1040" t="s">
        <v>865</v>
      </c>
      <c r="F576" s="1040"/>
      <c r="G576" s="1040"/>
      <c r="H576" s="1040" t="str">
        <f>IF('Материалы для Ф.5'!F562=1,CONCATENATE('Материалы для Ф.5'!D562," ",'Материалы для Ф.5'!C562),"")</f>
        <v/>
      </c>
      <c r="I576" s="1040">
        <f>1</f>
        <v>1</v>
      </c>
      <c r="J576" s="408"/>
      <c r="K576" s="19">
        <f t="shared" si="10"/>
        <v>0</v>
      </c>
      <c r="V576" s="49" t="str">
        <f>IF('Материалы для Ф.5'!F564=1,CONCATENATE('Материалы для Ф.5'!B564),"")</f>
        <v/>
      </c>
    </row>
    <row r="577" spans="1:22" ht="22.8" hidden="1" customHeight="1" x14ac:dyDescent="0.3">
      <c r="A577" s="631">
        <f>SUBTOTAL(9,$K$15:K577)</f>
        <v>36</v>
      </c>
      <c r="B577" s="276" t="str">
        <f>IF('Материалы для Ф.5'!F565=1,CONCATENATE('Материалы для Ф.5'!A565),"")</f>
        <v/>
      </c>
      <c r="C577" s="1040" t="str">
        <f>IF('Материалы для Ф.5'!F565=1,CONCATENATE('Материалы для Ф.5'!B565),"")</f>
        <v/>
      </c>
      <c r="D577" s="1040" t="s">
        <v>865</v>
      </c>
      <c r="E577" s="1040" t="s">
        <v>865</v>
      </c>
      <c r="F577" s="1040"/>
      <c r="G577" s="1040"/>
      <c r="H577" s="1040" t="str">
        <f>IF('Материалы для Ф.5'!F563=1,CONCATENATE('Материалы для Ф.5'!D563," ",'Материалы для Ф.5'!C563),"")</f>
        <v/>
      </c>
      <c r="I577" s="1040">
        <f>1</f>
        <v>1</v>
      </c>
      <c r="J577" s="408"/>
      <c r="K577" s="19">
        <f t="shared" si="10"/>
        <v>0</v>
      </c>
      <c r="V577" s="49" t="str">
        <f>IF('Материалы для Ф.5'!F565=1,CONCATENATE('Материалы для Ф.5'!B565),"")</f>
        <v/>
      </c>
    </row>
    <row r="578" spans="1:22" ht="22.8" hidden="1" customHeight="1" x14ac:dyDescent="0.3">
      <c r="A578" s="631">
        <f>SUBTOTAL(9,$K$15:K578)</f>
        <v>36</v>
      </c>
      <c r="B578" s="276" t="str">
        <f>IF('Материалы для Ф.5'!F566=1,CONCATENATE('Материалы для Ф.5'!A566),"")</f>
        <v/>
      </c>
      <c r="C578" s="1040" t="str">
        <f>IF('Материалы для Ф.5'!F566=1,CONCATENATE('Материалы для Ф.5'!B566),"")</f>
        <v/>
      </c>
      <c r="D578" s="1040" t="s">
        <v>865</v>
      </c>
      <c r="E578" s="1040" t="s">
        <v>865</v>
      </c>
      <c r="F578" s="1040"/>
      <c r="G578" s="1040"/>
      <c r="H578" s="1040" t="str">
        <f>IF('Материалы для Ф.5'!F564=1,CONCATENATE('Материалы для Ф.5'!D564," ",'Материалы для Ф.5'!C564),"")</f>
        <v/>
      </c>
      <c r="I578" s="1040">
        <f>1</f>
        <v>1</v>
      </c>
      <c r="J578" s="408"/>
      <c r="K578" s="19">
        <f t="shared" si="10"/>
        <v>0</v>
      </c>
      <c r="V578" s="49" t="str">
        <f>IF('Материалы для Ф.5'!F566=1,CONCATENATE('Материалы для Ф.5'!B566),"")</f>
        <v/>
      </c>
    </row>
    <row r="579" spans="1:22" ht="22.8" hidden="1" customHeight="1" x14ac:dyDescent="0.3">
      <c r="A579" s="631">
        <f>SUBTOTAL(9,$K$15:K579)</f>
        <v>36</v>
      </c>
      <c r="B579" s="276" t="str">
        <f>IF('Материалы для Ф.5'!F567=1,CONCATENATE('Материалы для Ф.5'!A567),"")</f>
        <v/>
      </c>
      <c r="C579" s="1040" t="str">
        <f>IF('Материалы для Ф.5'!F567=1,CONCATENATE('Материалы для Ф.5'!B567),"")</f>
        <v/>
      </c>
      <c r="D579" s="1040" t="s">
        <v>865</v>
      </c>
      <c r="E579" s="1040" t="s">
        <v>865</v>
      </c>
      <c r="F579" s="1040"/>
      <c r="G579" s="1040"/>
      <c r="H579" s="1040" t="str">
        <f>IF('Материалы для Ф.5'!F565=1,CONCATENATE('Материалы для Ф.5'!D565," ",'Материалы для Ф.5'!C565),"")</f>
        <v/>
      </c>
      <c r="I579" s="1040">
        <f>1</f>
        <v>1</v>
      </c>
      <c r="J579" s="408"/>
      <c r="K579" s="19">
        <f t="shared" si="10"/>
        <v>0</v>
      </c>
      <c r="V579" s="49" t="str">
        <f>IF('Материалы для Ф.5'!F567=1,CONCATENATE('Материалы для Ф.5'!B567),"")</f>
        <v/>
      </c>
    </row>
    <row r="580" spans="1:22" ht="22.8" hidden="1" customHeight="1" x14ac:dyDescent="0.3">
      <c r="A580" s="631">
        <f>SUBTOTAL(9,$K$15:K580)</f>
        <v>36</v>
      </c>
      <c r="B580" s="276" t="str">
        <f>IF('Материалы для Ф.5'!F568=1,CONCATENATE('Материалы для Ф.5'!A568),"")</f>
        <v/>
      </c>
      <c r="C580" s="1040" t="str">
        <f>IF('Материалы для Ф.5'!F568=1,CONCATENATE('Материалы для Ф.5'!B568),"")</f>
        <v/>
      </c>
      <c r="D580" s="1040" t="s">
        <v>865</v>
      </c>
      <c r="E580" s="1040" t="s">
        <v>865</v>
      </c>
      <c r="F580" s="1040"/>
      <c r="G580" s="1040"/>
      <c r="H580" s="1040" t="str">
        <f>IF('Материалы для Ф.5'!F566=1,CONCATENATE('Материалы для Ф.5'!D566," ",'Материалы для Ф.5'!C566),"")</f>
        <v/>
      </c>
      <c r="I580" s="1040">
        <f>1</f>
        <v>1</v>
      </c>
      <c r="J580" s="408"/>
      <c r="K580" s="19">
        <f t="shared" si="10"/>
        <v>0</v>
      </c>
      <c r="V580" s="49" t="str">
        <f>IF('Материалы для Ф.5'!F568=1,CONCATENATE('Материалы для Ф.5'!B568),"")</f>
        <v/>
      </c>
    </row>
    <row r="581" spans="1:22" ht="22.8" hidden="1" customHeight="1" x14ac:dyDescent="0.3">
      <c r="A581" s="631">
        <f>SUBTOTAL(9,$K$15:K581)</f>
        <v>36</v>
      </c>
      <c r="B581" s="276" t="str">
        <f>IF('Материалы для Ф.5'!F569=1,CONCATENATE('Материалы для Ф.5'!A569),"")</f>
        <v/>
      </c>
      <c r="C581" s="1040" t="str">
        <f>IF('Материалы для Ф.5'!F569=1,CONCATENATE('Материалы для Ф.5'!B569),"")</f>
        <v/>
      </c>
      <c r="D581" s="1040" t="s">
        <v>865</v>
      </c>
      <c r="E581" s="1040" t="s">
        <v>865</v>
      </c>
      <c r="F581" s="1040"/>
      <c r="G581" s="1040"/>
      <c r="H581" s="1040" t="str">
        <f>IF('Материалы для Ф.5'!F567=1,CONCATENATE('Материалы для Ф.5'!D567," ",'Материалы для Ф.5'!C567),"")</f>
        <v/>
      </c>
      <c r="I581" s="1040">
        <f>1</f>
        <v>1</v>
      </c>
      <c r="J581" s="408"/>
      <c r="K581" s="19">
        <f t="shared" si="10"/>
        <v>0</v>
      </c>
      <c r="V581" s="49" t="str">
        <f>IF('Материалы для Ф.5'!F569=1,CONCATENATE('Материалы для Ф.5'!B569),"")</f>
        <v/>
      </c>
    </row>
    <row r="582" spans="1:22" ht="22.8" hidden="1" customHeight="1" x14ac:dyDescent="0.3">
      <c r="A582" s="631">
        <f>SUBTOTAL(9,$K$15:K582)</f>
        <v>36</v>
      </c>
      <c r="B582" s="276" t="str">
        <f>IF('Материалы для Ф.5'!F570=1,CONCATENATE('Материалы для Ф.5'!A570),"")</f>
        <v/>
      </c>
      <c r="C582" s="1040" t="str">
        <f>IF('Материалы для Ф.5'!F570=1,CONCATENATE('Материалы для Ф.5'!B570),"")</f>
        <v/>
      </c>
      <c r="D582" s="1040" t="s">
        <v>865</v>
      </c>
      <c r="E582" s="1040" t="s">
        <v>865</v>
      </c>
      <c r="F582" s="1040"/>
      <c r="G582" s="1040"/>
      <c r="H582" s="1040" t="str">
        <f>IF('Материалы для Ф.5'!F568=1,CONCATENATE('Материалы для Ф.5'!D568," ",'Материалы для Ф.5'!C568),"")</f>
        <v/>
      </c>
      <c r="I582" s="1040">
        <f>1</f>
        <v>1</v>
      </c>
      <c r="J582" s="408"/>
      <c r="K582" s="19">
        <f t="shared" si="10"/>
        <v>0</v>
      </c>
      <c r="V582" s="49" t="str">
        <f>IF('Материалы для Ф.5'!F570=1,CONCATENATE('Материалы для Ф.5'!B570),"")</f>
        <v/>
      </c>
    </row>
    <row r="583" spans="1:22" ht="22.8" hidden="1" customHeight="1" x14ac:dyDescent="0.3">
      <c r="A583" s="631">
        <f>SUBTOTAL(9,$K$15:K583)</f>
        <v>36</v>
      </c>
      <c r="B583" s="276" t="str">
        <f>IF('Материалы для Ф.5'!F571=1,CONCATENATE('Материалы для Ф.5'!A571),"")</f>
        <v/>
      </c>
      <c r="C583" s="1040" t="str">
        <f>IF('Материалы для Ф.5'!F571=1,CONCATENATE('Материалы для Ф.5'!B571),"")</f>
        <v/>
      </c>
      <c r="D583" s="1040" t="s">
        <v>865</v>
      </c>
      <c r="E583" s="1040" t="s">
        <v>865</v>
      </c>
      <c r="F583" s="1040"/>
      <c r="G583" s="1040"/>
      <c r="H583" s="1040" t="str">
        <f>IF('Материалы для Ф.5'!F569=1,CONCATENATE('Материалы для Ф.5'!D569," ",'Материалы для Ф.5'!C569),"")</f>
        <v/>
      </c>
      <c r="I583" s="1040">
        <f>1</f>
        <v>1</v>
      </c>
      <c r="J583" s="408"/>
      <c r="K583" s="19">
        <f t="shared" si="10"/>
        <v>0</v>
      </c>
      <c r="V583" s="49" t="str">
        <f>IF('Материалы для Ф.5'!F571=1,CONCATENATE('Материалы для Ф.5'!B571),"")</f>
        <v/>
      </c>
    </row>
    <row r="584" spans="1:22" ht="22.8" hidden="1" customHeight="1" x14ac:dyDescent="0.3">
      <c r="A584" s="631">
        <f>SUBTOTAL(9,$K$15:K584)</f>
        <v>36</v>
      </c>
      <c r="B584" s="276" t="str">
        <f>IF('Материалы для Ф.5'!F572=1,CONCATENATE('Материалы для Ф.5'!A572),"")</f>
        <v/>
      </c>
      <c r="C584" s="1040" t="str">
        <f>IF('Материалы для Ф.5'!F572=1,CONCATENATE('Материалы для Ф.5'!B572),"")</f>
        <v/>
      </c>
      <c r="D584" s="1040" t="s">
        <v>865</v>
      </c>
      <c r="E584" s="1040" t="s">
        <v>865</v>
      </c>
      <c r="F584" s="1040"/>
      <c r="G584" s="1040"/>
      <c r="H584" s="1040" t="str">
        <f>IF('Материалы для Ф.5'!F570=1,CONCATENATE('Материалы для Ф.5'!D570," ",'Материалы для Ф.5'!C570),"")</f>
        <v/>
      </c>
      <c r="I584" s="1040">
        <f>1</f>
        <v>1</v>
      </c>
      <c r="J584" s="408"/>
      <c r="K584" s="19">
        <f t="shared" si="10"/>
        <v>0</v>
      </c>
      <c r="V584" s="49" t="str">
        <f>IF('Материалы для Ф.5'!F572=1,CONCATENATE('Материалы для Ф.5'!B572),"")</f>
        <v/>
      </c>
    </row>
    <row r="585" spans="1:22" ht="22.8" hidden="1" customHeight="1" x14ac:dyDescent="0.3">
      <c r="A585" s="631">
        <f>SUBTOTAL(9,$K$15:K585)</f>
        <v>36</v>
      </c>
      <c r="B585" s="276" t="str">
        <f>IF('Материалы для Ф.5'!F573=1,CONCATENATE('Материалы для Ф.5'!A573),"")</f>
        <v/>
      </c>
      <c r="C585" s="1040" t="str">
        <f>IF('Материалы для Ф.5'!F573=1,CONCATENATE('Материалы для Ф.5'!B573),"")</f>
        <v/>
      </c>
      <c r="D585" s="1040" t="s">
        <v>865</v>
      </c>
      <c r="E585" s="1040" t="s">
        <v>865</v>
      </c>
      <c r="F585" s="1040"/>
      <c r="G585" s="1040"/>
      <c r="H585" s="1040" t="str">
        <f>IF('Материалы для Ф.5'!F571=1,CONCATENATE('Материалы для Ф.5'!D571," ",'Материалы для Ф.5'!C571),"")</f>
        <v/>
      </c>
      <c r="I585" s="1040">
        <f>1</f>
        <v>1</v>
      </c>
      <c r="J585" s="408"/>
      <c r="K585" s="19">
        <f t="shared" si="10"/>
        <v>0</v>
      </c>
      <c r="V585" s="49" t="str">
        <f>IF('Материалы для Ф.5'!F573=1,CONCATENATE('Материалы для Ф.5'!B573),"")</f>
        <v/>
      </c>
    </row>
    <row r="586" spans="1:22" ht="22.8" hidden="1" customHeight="1" x14ac:dyDescent="0.3">
      <c r="A586" s="631">
        <f>SUBTOTAL(9,$K$15:K586)</f>
        <v>36</v>
      </c>
      <c r="B586" s="276" t="str">
        <f>IF('Материалы для Ф.5'!F574=1,CONCATENATE('Материалы для Ф.5'!A574),"")</f>
        <v/>
      </c>
      <c r="C586" s="1040" t="str">
        <f>IF('Материалы для Ф.5'!F574=1,CONCATENATE('Материалы для Ф.5'!B574),"")</f>
        <v/>
      </c>
      <c r="D586" s="1040" t="s">
        <v>865</v>
      </c>
      <c r="E586" s="1040" t="s">
        <v>865</v>
      </c>
      <c r="F586" s="1040"/>
      <c r="G586" s="1040"/>
      <c r="H586" s="1040" t="str">
        <f>IF('Материалы для Ф.5'!F572=1,CONCATENATE('Материалы для Ф.5'!D572," ",'Материалы для Ф.5'!C572),"")</f>
        <v/>
      </c>
      <c r="I586" s="1040">
        <f>1</f>
        <v>1</v>
      </c>
      <c r="J586" s="408"/>
      <c r="K586" s="19">
        <f t="shared" si="10"/>
        <v>0</v>
      </c>
      <c r="V586" s="49" t="str">
        <f>IF('Материалы для Ф.5'!F574=1,CONCATENATE('Материалы для Ф.5'!B574),"")</f>
        <v/>
      </c>
    </row>
    <row r="587" spans="1:22" ht="22.8" hidden="1" customHeight="1" x14ac:dyDescent="0.3">
      <c r="A587" s="631">
        <f>SUBTOTAL(9,$K$15:K587)</f>
        <v>36</v>
      </c>
      <c r="B587" s="276" t="str">
        <f>IF('Материалы для Ф.5'!F575=1,CONCATENATE('Материалы для Ф.5'!A575),"")</f>
        <v/>
      </c>
      <c r="C587" s="1040" t="str">
        <f>IF('Материалы для Ф.5'!F575=1,CONCATENATE('Материалы для Ф.5'!B575),"")</f>
        <v/>
      </c>
      <c r="D587" s="1040" t="s">
        <v>865</v>
      </c>
      <c r="E587" s="1040" t="s">
        <v>865</v>
      </c>
      <c r="F587" s="1040"/>
      <c r="G587" s="1040"/>
      <c r="H587" s="1040" t="str">
        <f>IF('Материалы для Ф.5'!F573=1,CONCATENATE('Материалы для Ф.5'!D573," ",'Материалы для Ф.5'!C573),"")</f>
        <v/>
      </c>
      <c r="I587" s="1040">
        <f>1</f>
        <v>1</v>
      </c>
      <c r="J587" s="408"/>
      <c r="K587" s="19">
        <f t="shared" si="10"/>
        <v>0</v>
      </c>
      <c r="V587" s="49" t="str">
        <f>IF('Материалы для Ф.5'!F575=1,CONCATENATE('Материалы для Ф.5'!B575),"")</f>
        <v/>
      </c>
    </row>
    <row r="588" spans="1:22" ht="22.8" hidden="1" customHeight="1" x14ac:dyDescent="0.3">
      <c r="A588" s="631">
        <f>SUBTOTAL(9,$K$15:K588)</f>
        <v>36</v>
      </c>
      <c r="B588" s="276" t="str">
        <f>IF('Материалы для Ф.5'!F576=1,CONCATENATE('Материалы для Ф.5'!A576),"")</f>
        <v/>
      </c>
      <c r="C588" s="1040" t="str">
        <f>IF('Материалы для Ф.5'!F576=1,CONCATENATE('Материалы для Ф.5'!B576),"")</f>
        <v/>
      </c>
      <c r="D588" s="1040" t="s">
        <v>865</v>
      </c>
      <c r="E588" s="1040" t="s">
        <v>865</v>
      </c>
      <c r="F588" s="1040"/>
      <c r="G588" s="1040"/>
      <c r="H588" s="1040" t="str">
        <f>IF('Материалы для Ф.5'!F574=1,CONCATENATE('Материалы для Ф.5'!D574," ",'Материалы для Ф.5'!C574),"")</f>
        <v/>
      </c>
      <c r="I588" s="1040">
        <f>1</f>
        <v>1</v>
      </c>
      <c r="J588" s="408"/>
      <c r="K588" s="19">
        <f t="shared" si="10"/>
        <v>0</v>
      </c>
      <c r="V588" s="49" t="str">
        <f>IF('Материалы для Ф.5'!F576=1,CONCATENATE('Материалы для Ф.5'!B576),"")</f>
        <v/>
      </c>
    </row>
    <row r="589" spans="1:22" ht="22.8" hidden="1" customHeight="1" x14ac:dyDescent="0.3">
      <c r="A589" s="631">
        <f>SUBTOTAL(9,$K$15:K589)</f>
        <v>36</v>
      </c>
      <c r="B589" s="276" t="str">
        <f>IF('Материалы для Ф.5'!F577=1,CONCATENATE('Материалы для Ф.5'!A577),"")</f>
        <v/>
      </c>
      <c r="C589" s="1040" t="str">
        <f>IF('Материалы для Ф.5'!F577=1,CONCATENATE('Материалы для Ф.5'!B577),"")</f>
        <v/>
      </c>
      <c r="D589" s="1040" t="s">
        <v>865</v>
      </c>
      <c r="E589" s="1040" t="s">
        <v>865</v>
      </c>
      <c r="F589" s="1040"/>
      <c r="G589" s="1040"/>
      <c r="H589" s="1040" t="str">
        <f>IF('Материалы для Ф.5'!F575=1,CONCATENATE('Материалы для Ф.5'!D575," ",'Материалы для Ф.5'!C575),"")</f>
        <v/>
      </c>
      <c r="I589" s="1040">
        <f>1</f>
        <v>1</v>
      </c>
      <c r="J589" s="408"/>
      <c r="K589" s="19">
        <f t="shared" si="10"/>
        <v>0</v>
      </c>
      <c r="V589" s="49" t="str">
        <f>IF('Материалы для Ф.5'!F577=1,CONCATENATE('Материалы для Ф.5'!B577),"")</f>
        <v/>
      </c>
    </row>
    <row r="590" spans="1:22" ht="22.8" hidden="1" customHeight="1" x14ac:dyDescent="0.3">
      <c r="A590" s="631">
        <f>SUBTOTAL(9,$K$15:K590)</f>
        <v>36</v>
      </c>
      <c r="B590" s="276" t="str">
        <f>IF('Материалы для Ф.5'!F578=1,CONCATENATE('Материалы для Ф.5'!A578),"")</f>
        <v/>
      </c>
      <c r="C590" s="1040" t="str">
        <f>IF('Материалы для Ф.5'!F578=1,CONCATENATE('Материалы для Ф.5'!B578),"")</f>
        <v/>
      </c>
      <c r="D590" s="1040" t="s">
        <v>865</v>
      </c>
      <c r="E590" s="1040" t="s">
        <v>865</v>
      </c>
      <c r="F590" s="1040"/>
      <c r="G590" s="1040"/>
      <c r="H590" s="1040" t="str">
        <f>IF('Материалы для Ф.5'!F576=1,CONCATENATE('Материалы для Ф.5'!D576," ",'Материалы для Ф.5'!C576),"")</f>
        <v/>
      </c>
      <c r="I590" s="1040">
        <f>1</f>
        <v>1</v>
      </c>
      <c r="J590" s="408"/>
      <c r="K590" s="19">
        <f t="shared" si="10"/>
        <v>0</v>
      </c>
      <c r="V590" s="49" t="str">
        <f>IF('Материалы для Ф.5'!F578=1,CONCATENATE('Материалы для Ф.5'!B578),"")</f>
        <v/>
      </c>
    </row>
    <row r="591" spans="1:22" ht="22.8" hidden="1" customHeight="1" x14ac:dyDescent="0.3">
      <c r="A591" s="631">
        <f>SUBTOTAL(9,$K$15:K591)</f>
        <v>36</v>
      </c>
      <c r="B591" s="276" t="str">
        <f>IF('Материалы для Ф.5'!F579=1,CONCATENATE('Материалы для Ф.5'!A579),"")</f>
        <v/>
      </c>
      <c r="C591" s="1040" t="str">
        <f>IF('Материалы для Ф.5'!F579=1,CONCATENATE('Материалы для Ф.5'!B579),"")</f>
        <v/>
      </c>
      <c r="D591" s="1040" t="s">
        <v>865</v>
      </c>
      <c r="E591" s="1040" t="s">
        <v>865</v>
      </c>
      <c r="F591" s="1040"/>
      <c r="G591" s="1040"/>
      <c r="H591" s="1040" t="str">
        <f>IF('Материалы для Ф.5'!F577=1,CONCATENATE('Материалы для Ф.5'!D577," ",'Материалы для Ф.5'!C577),"")</f>
        <v/>
      </c>
      <c r="I591" s="1040">
        <f>1</f>
        <v>1</v>
      </c>
      <c r="J591" s="408"/>
      <c r="K591" s="19">
        <f t="shared" si="10"/>
        <v>0</v>
      </c>
      <c r="V591" s="49" t="str">
        <f>IF('Материалы для Ф.5'!F579=1,CONCATENATE('Материалы для Ф.5'!B579),"")</f>
        <v/>
      </c>
    </row>
    <row r="592" spans="1:22" ht="22.8" hidden="1" customHeight="1" x14ac:dyDescent="0.3">
      <c r="A592" s="631">
        <f>SUBTOTAL(9,$K$15:K592)</f>
        <v>36</v>
      </c>
      <c r="B592" s="276" t="str">
        <f>IF('Материалы для Ф.5'!F580=1,CONCATENATE('Материалы для Ф.5'!A580),"")</f>
        <v/>
      </c>
      <c r="C592" s="1040" t="str">
        <f>IF('Материалы для Ф.5'!F580=1,CONCATENATE('Материалы для Ф.5'!B580),"")</f>
        <v/>
      </c>
      <c r="D592" s="1040" t="s">
        <v>865</v>
      </c>
      <c r="E592" s="1040" t="s">
        <v>865</v>
      </c>
      <c r="F592" s="1040"/>
      <c r="G592" s="1040"/>
      <c r="H592" s="1040" t="str">
        <f>IF('Материалы для Ф.5'!F578=1,CONCATENATE('Материалы для Ф.5'!D578," ",'Материалы для Ф.5'!C578),"")</f>
        <v/>
      </c>
      <c r="I592" s="1040">
        <f>1</f>
        <v>1</v>
      </c>
      <c r="J592" s="408"/>
      <c r="K592" s="19">
        <f t="shared" si="10"/>
        <v>0</v>
      </c>
      <c r="V592" s="49" t="str">
        <f>IF('Материалы для Ф.5'!F580=1,CONCATENATE('Материалы для Ф.5'!B580),"")</f>
        <v/>
      </c>
    </row>
    <row r="593" spans="1:22" ht="22.8" hidden="1" customHeight="1" x14ac:dyDescent="0.3">
      <c r="A593" s="631">
        <f>SUBTOTAL(9,$K$15:K593)</f>
        <v>36</v>
      </c>
      <c r="B593" s="276" t="str">
        <f>IF('Материалы для Ф.5'!F581=1,CONCATENATE('Материалы для Ф.5'!A581),"")</f>
        <v/>
      </c>
      <c r="C593" s="1040" t="str">
        <f>IF('Материалы для Ф.5'!F581=1,CONCATENATE('Материалы для Ф.5'!B581),"")</f>
        <v/>
      </c>
      <c r="D593" s="1040" t="s">
        <v>865</v>
      </c>
      <c r="E593" s="1040" t="s">
        <v>865</v>
      </c>
      <c r="F593" s="1040"/>
      <c r="G593" s="1040"/>
      <c r="H593" s="1040" t="str">
        <f>IF('Материалы для Ф.5'!F579=1,CONCATENATE('Материалы для Ф.5'!D579," ",'Материалы для Ф.5'!C579),"")</f>
        <v/>
      </c>
      <c r="I593" s="1040">
        <f>1</f>
        <v>1</v>
      </c>
      <c r="J593" s="408"/>
      <c r="K593" s="19">
        <f t="shared" si="10"/>
        <v>0</v>
      </c>
      <c r="V593" s="49" t="str">
        <f>IF('Материалы для Ф.5'!F581=1,CONCATENATE('Материалы для Ф.5'!B581),"")</f>
        <v/>
      </c>
    </row>
    <row r="594" spans="1:22" ht="22.8" hidden="1" customHeight="1" x14ac:dyDescent="0.3">
      <c r="A594" s="631">
        <f>SUBTOTAL(9,$K$15:K594)</f>
        <v>36</v>
      </c>
      <c r="B594" s="276" t="str">
        <f>IF('Материалы для Ф.5'!F582=1,CONCATENATE('Материалы для Ф.5'!A582),"")</f>
        <v/>
      </c>
      <c r="C594" s="1040" t="str">
        <f>IF('Материалы для Ф.5'!F582=1,CONCATENATE('Материалы для Ф.5'!B582),"")</f>
        <v/>
      </c>
      <c r="D594" s="1040" t="s">
        <v>865</v>
      </c>
      <c r="E594" s="1040" t="s">
        <v>865</v>
      </c>
      <c r="F594" s="1040"/>
      <c r="G594" s="1040"/>
      <c r="H594" s="1040" t="str">
        <f>IF('Материалы для Ф.5'!F580=1,CONCATENATE('Материалы для Ф.5'!D580," ",'Материалы для Ф.5'!C580),"")</f>
        <v/>
      </c>
      <c r="I594" s="1040">
        <f>1</f>
        <v>1</v>
      </c>
      <c r="J594" s="408"/>
      <c r="K594" s="19">
        <f t="shared" si="10"/>
        <v>0</v>
      </c>
      <c r="V594" s="49" t="str">
        <f>IF('Материалы для Ф.5'!F582=1,CONCATENATE('Материалы для Ф.5'!B582),"")</f>
        <v/>
      </c>
    </row>
    <row r="595" spans="1:22" ht="22.8" hidden="1" customHeight="1" x14ac:dyDescent="0.3">
      <c r="A595" s="631">
        <f>SUBTOTAL(9,$K$15:K595)</f>
        <v>36</v>
      </c>
      <c r="B595" s="276" t="str">
        <f>IF('Материалы для Ф.5'!F583=1,CONCATENATE('Материалы для Ф.5'!A583),"")</f>
        <v/>
      </c>
      <c r="C595" s="1040" t="str">
        <f>IF('Материалы для Ф.5'!F583=1,CONCATENATE('Материалы для Ф.5'!B583),"")</f>
        <v/>
      </c>
      <c r="D595" s="1040" t="s">
        <v>865</v>
      </c>
      <c r="E595" s="1040" t="s">
        <v>865</v>
      </c>
      <c r="F595" s="1040"/>
      <c r="G595" s="1040"/>
      <c r="H595" s="1040" t="str">
        <f>IF('Материалы для Ф.5'!F581=1,CONCATENATE('Материалы для Ф.5'!D581," ",'Материалы для Ф.5'!C581),"")</f>
        <v/>
      </c>
      <c r="I595" s="1040">
        <f>1</f>
        <v>1</v>
      </c>
      <c r="J595" s="408"/>
      <c r="K595" s="19">
        <f t="shared" si="10"/>
        <v>0</v>
      </c>
      <c r="V595" s="49" t="str">
        <f>IF('Материалы для Ф.5'!F583=1,CONCATENATE('Материалы для Ф.5'!B583),"")</f>
        <v/>
      </c>
    </row>
    <row r="596" spans="1:22" ht="22.8" hidden="1" customHeight="1" x14ac:dyDescent="0.3">
      <c r="A596" s="631">
        <f>SUBTOTAL(9,$K$15:K596)</f>
        <v>36</v>
      </c>
      <c r="B596" s="276" t="str">
        <f>IF('Материалы для Ф.5'!F584=1,CONCATENATE('Материалы для Ф.5'!A584),"")</f>
        <v/>
      </c>
      <c r="C596" s="1040" t="str">
        <f>IF('Материалы для Ф.5'!F584=1,CONCATENATE('Материалы для Ф.5'!B584),"")</f>
        <v/>
      </c>
      <c r="D596" s="1040" t="s">
        <v>865</v>
      </c>
      <c r="E596" s="1040" t="s">
        <v>865</v>
      </c>
      <c r="F596" s="1040"/>
      <c r="G596" s="1040"/>
      <c r="H596" s="1040" t="str">
        <f>IF('Материалы для Ф.5'!F582=1,CONCATENATE('Материалы для Ф.5'!D582," ",'Материалы для Ф.5'!C582),"")</f>
        <v/>
      </c>
      <c r="I596" s="1040">
        <f>1</f>
        <v>1</v>
      </c>
      <c r="J596" s="408"/>
      <c r="K596" s="19">
        <f t="shared" si="10"/>
        <v>0</v>
      </c>
      <c r="V596" s="49" t="str">
        <f>IF('Материалы для Ф.5'!F584=1,CONCATENATE('Материалы для Ф.5'!B584),"")</f>
        <v/>
      </c>
    </row>
    <row r="597" spans="1:22" ht="22.8" hidden="1" customHeight="1" x14ac:dyDescent="0.3">
      <c r="A597" s="631">
        <f>SUBTOTAL(9,$K$15:K597)</f>
        <v>36</v>
      </c>
      <c r="B597" s="276" t="str">
        <f>IF('Материалы для Ф.5'!F585=1,CONCATENATE('Материалы для Ф.5'!A585),"")</f>
        <v/>
      </c>
      <c r="C597" s="1040" t="str">
        <f>IF('Материалы для Ф.5'!F585=1,CONCATENATE('Материалы для Ф.5'!B585),"")</f>
        <v/>
      </c>
      <c r="D597" s="1040" t="s">
        <v>865</v>
      </c>
      <c r="E597" s="1040" t="s">
        <v>865</v>
      </c>
      <c r="F597" s="1040"/>
      <c r="G597" s="1040"/>
      <c r="H597" s="1040" t="str">
        <f>IF('Материалы для Ф.5'!F583=1,CONCATENATE('Материалы для Ф.5'!D583," ",'Материалы для Ф.5'!C583),"")</f>
        <v/>
      </c>
      <c r="I597" s="1040">
        <f>1</f>
        <v>1</v>
      </c>
      <c r="J597" s="408"/>
      <c r="K597" s="19">
        <f t="shared" si="10"/>
        <v>0</v>
      </c>
      <c r="V597" s="49" t="str">
        <f>IF('Материалы для Ф.5'!F585=1,CONCATENATE('Материалы для Ф.5'!B585),"")</f>
        <v/>
      </c>
    </row>
    <row r="598" spans="1:22" ht="22.8" hidden="1" customHeight="1" x14ac:dyDescent="0.3">
      <c r="A598" s="631">
        <f>SUBTOTAL(9,$K$15:K598)</f>
        <v>36</v>
      </c>
      <c r="B598" s="276" t="str">
        <f>IF('Материалы для Ф.5'!F586=1,CONCATENATE('Материалы для Ф.5'!A586),"")</f>
        <v/>
      </c>
      <c r="C598" s="1040" t="str">
        <f>IF('Материалы для Ф.5'!F586=1,CONCATENATE('Материалы для Ф.5'!B586),"")</f>
        <v/>
      </c>
      <c r="D598" s="1040" t="s">
        <v>865</v>
      </c>
      <c r="E598" s="1040" t="s">
        <v>865</v>
      </c>
      <c r="F598" s="1040"/>
      <c r="G598" s="1040"/>
      <c r="H598" s="1040" t="str">
        <f>IF('Материалы для Ф.5'!F584=1,CONCATENATE('Материалы для Ф.5'!D584," ",'Материалы для Ф.5'!C584),"")</f>
        <v/>
      </c>
      <c r="I598" s="1040">
        <f>1</f>
        <v>1</v>
      </c>
      <c r="J598" s="408"/>
      <c r="K598" s="19">
        <f t="shared" si="10"/>
        <v>0</v>
      </c>
      <c r="V598" s="49" t="str">
        <f>IF('Материалы для Ф.5'!F586=1,CONCATENATE('Материалы для Ф.5'!B586),"")</f>
        <v/>
      </c>
    </row>
    <row r="599" spans="1:22" ht="22.8" hidden="1" customHeight="1" x14ac:dyDescent="0.3">
      <c r="A599" s="631">
        <f>SUBTOTAL(9,$K$15:K599)</f>
        <v>36</v>
      </c>
      <c r="B599" s="276" t="str">
        <f>IF('Материалы для Ф.5'!F587=1,CONCATENATE('Материалы для Ф.5'!A587),"")</f>
        <v/>
      </c>
      <c r="C599" s="1040" t="str">
        <f>IF('Материалы для Ф.5'!F587=1,CONCATENATE('Материалы для Ф.5'!B587),"")</f>
        <v/>
      </c>
      <c r="D599" s="1040" t="s">
        <v>865</v>
      </c>
      <c r="E599" s="1040" t="s">
        <v>865</v>
      </c>
      <c r="F599" s="1040"/>
      <c r="G599" s="1040"/>
      <c r="H599" s="1040" t="str">
        <f>IF('Материалы для Ф.5'!F585=1,CONCATENATE('Материалы для Ф.5'!D585," ",'Материалы для Ф.5'!C585),"")</f>
        <v/>
      </c>
      <c r="I599" s="1040">
        <f>1</f>
        <v>1</v>
      </c>
      <c r="J599" s="408"/>
      <c r="K599" s="19">
        <f t="shared" si="10"/>
        <v>0</v>
      </c>
      <c r="V599" s="49" t="str">
        <f>IF('Материалы для Ф.5'!F587=1,CONCATENATE('Материалы для Ф.5'!B587),"")</f>
        <v/>
      </c>
    </row>
    <row r="600" spans="1:22" ht="22.8" hidden="1" customHeight="1" x14ac:dyDescent="0.3">
      <c r="A600" s="631">
        <f>SUBTOTAL(9,$K$15:K600)</f>
        <v>36</v>
      </c>
      <c r="B600" s="276" t="str">
        <f>IF('Материалы для Ф.5'!F588=1,CONCATENATE('Материалы для Ф.5'!A588),"")</f>
        <v/>
      </c>
      <c r="C600" s="1040" t="str">
        <f>IF('Материалы для Ф.5'!F588=1,CONCATENATE('Материалы для Ф.5'!B588),"")</f>
        <v/>
      </c>
      <c r="D600" s="1040" t="s">
        <v>865</v>
      </c>
      <c r="E600" s="1040" t="s">
        <v>865</v>
      </c>
      <c r="F600" s="1040"/>
      <c r="G600" s="1040"/>
      <c r="H600" s="1040" t="str">
        <f>IF('Материалы для Ф.5'!F586=1,CONCATENATE('Материалы для Ф.5'!D586," ",'Материалы для Ф.5'!C586),"")</f>
        <v/>
      </c>
      <c r="I600" s="1040">
        <f>1</f>
        <v>1</v>
      </c>
      <c r="J600" s="408"/>
      <c r="K600" s="19">
        <f t="shared" si="10"/>
        <v>0</v>
      </c>
      <c r="V600" s="49" t="str">
        <f>IF('Материалы для Ф.5'!F588=1,CONCATENATE('Материалы для Ф.5'!B588),"")</f>
        <v/>
      </c>
    </row>
    <row r="601" spans="1:22" ht="22.8" hidden="1" customHeight="1" x14ac:dyDescent="0.3">
      <c r="A601" s="631">
        <f>SUBTOTAL(9,$K$15:K601)</f>
        <v>36</v>
      </c>
      <c r="B601" s="276" t="str">
        <f>IF('Материалы для Ф.5'!F589=1,CONCATENATE('Материалы для Ф.5'!A589),"")</f>
        <v/>
      </c>
      <c r="C601" s="1040" t="str">
        <f>IF('Материалы для Ф.5'!F589=1,CONCATENATE('Материалы для Ф.5'!B589),"")</f>
        <v/>
      </c>
      <c r="D601" s="1040" t="s">
        <v>865</v>
      </c>
      <c r="E601" s="1040" t="s">
        <v>865</v>
      </c>
      <c r="F601" s="1040"/>
      <c r="G601" s="1040"/>
      <c r="H601" s="1040" t="str">
        <f>IF('Материалы для Ф.5'!F587=1,CONCATENATE('Материалы для Ф.5'!D587," ",'Материалы для Ф.5'!C587),"")</f>
        <v/>
      </c>
      <c r="I601" s="1040">
        <f>1</f>
        <v>1</v>
      </c>
      <c r="J601" s="408"/>
      <c r="K601" s="19">
        <f t="shared" si="10"/>
        <v>0</v>
      </c>
      <c r="V601" s="49" t="str">
        <f>IF('Материалы для Ф.5'!F589=1,CONCATENATE('Материалы для Ф.5'!B589),"")</f>
        <v/>
      </c>
    </row>
    <row r="602" spans="1:22" ht="22.8" hidden="1" customHeight="1" x14ac:dyDescent="0.3">
      <c r="A602" s="631">
        <f>SUBTOTAL(9,$K$15:K602)</f>
        <v>36</v>
      </c>
      <c r="B602" s="276" t="str">
        <f>IF('Материалы для Ф.5'!F590=1,CONCATENATE('Материалы для Ф.5'!A590),"")</f>
        <v/>
      </c>
      <c r="C602" s="1040" t="str">
        <f>IF('Материалы для Ф.5'!F590=1,CONCATENATE('Материалы для Ф.5'!B590),"")</f>
        <v/>
      </c>
      <c r="D602" s="1040" t="s">
        <v>865</v>
      </c>
      <c r="E602" s="1040" t="s">
        <v>865</v>
      </c>
      <c r="F602" s="1040"/>
      <c r="G602" s="1040"/>
      <c r="H602" s="1040" t="str">
        <f>IF('Материалы для Ф.5'!F588=1,CONCATENATE('Материалы для Ф.5'!D588," ",'Материалы для Ф.5'!C588),"")</f>
        <v/>
      </c>
      <c r="I602" s="1040">
        <f>1</f>
        <v>1</v>
      </c>
      <c r="J602" s="408"/>
      <c r="K602" s="19">
        <f t="shared" si="10"/>
        <v>0</v>
      </c>
      <c r="V602" s="49" t="str">
        <f>IF('Материалы для Ф.5'!F590=1,CONCATENATE('Материалы для Ф.5'!B590),"")</f>
        <v/>
      </c>
    </row>
    <row r="603" spans="1:22" ht="22.8" hidden="1" customHeight="1" x14ac:dyDescent="0.3">
      <c r="A603" s="631">
        <f>SUBTOTAL(9,$K$15:K603)</f>
        <v>36</v>
      </c>
      <c r="B603" s="276" t="str">
        <f>IF('Материалы для Ф.5'!F591=1,CONCATENATE('Материалы для Ф.5'!A591),"")</f>
        <v/>
      </c>
      <c r="C603" s="1040" t="str">
        <f>IF('Материалы для Ф.5'!F591=1,CONCATENATE('Материалы для Ф.5'!B591),"")</f>
        <v/>
      </c>
      <c r="D603" s="1040" t="s">
        <v>865</v>
      </c>
      <c r="E603" s="1040" t="s">
        <v>865</v>
      </c>
      <c r="F603" s="1040"/>
      <c r="G603" s="1040"/>
      <c r="H603" s="1040" t="str">
        <f>IF('Материалы для Ф.5'!F589=1,CONCATENATE('Материалы для Ф.5'!D589," ",'Материалы для Ф.5'!C589),"")</f>
        <v/>
      </c>
      <c r="I603" s="1040">
        <f>1</f>
        <v>1</v>
      </c>
      <c r="J603" s="408"/>
      <c r="K603" s="19">
        <f t="shared" si="10"/>
        <v>0</v>
      </c>
      <c r="V603" s="49" t="str">
        <f>IF('Материалы для Ф.5'!F591=1,CONCATENATE('Материалы для Ф.5'!B591),"")</f>
        <v/>
      </c>
    </row>
    <row r="604" spans="1:22" ht="22.8" hidden="1" customHeight="1" x14ac:dyDescent="0.3">
      <c r="A604" s="631">
        <f>SUBTOTAL(9,$K$15:K604)</f>
        <v>36</v>
      </c>
      <c r="B604" s="276" t="str">
        <f>IF('Материалы для Ф.5'!F592=1,CONCATENATE('Материалы для Ф.5'!A592),"")</f>
        <v/>
      </c>
      <c r="C604" s="1040" t="str">
        <f>IF('Материалы для Ф.5'!F592=1,CONCATENATE('Материалы для Ф.5'!B592),"")</f>
        <v/>
      </c>
      <c r="D604" s="1040" t="s">
        <v>865</v>
      </c>
      <c r="E604" s="1040" t="s">
        <v>865</v>
      </c>
      <c r="F604" s="1040"/>
      <c r="G604" s="1040"/>
      <c r="H604" s="1040" t="str">
        <f>IF('Материалы для Ф.5'!F590=1,CONCATENATE('Материалы для Ф.5'!D590," ",'Материалы для Ф.5'!C590),"")</f>
        <v/>
      </c>
      <c r="I604" s="1040">
        <f>1</f>
        <v>1</v>
      </c>
      <c r="J604" s="408"/>
      <c r="K604" s="19">
        <f t="shared" si="10"/>
        <v>0</v>
      </c>
      <c r="V604" s="49" t="str">
        <f>IF('Материалы для Ф.5'!F592=1,CONCATENATE('Материалы для Ф.5'!B592),"")</f>
        <v/>
      </c>
    </row>
    <row r="605" spans="1:22" ht="22.8" hidden="1" customHeight="1" x14ac:dyDescent="0.3">
      <c r="A605" s="631">
        <f>SUBTOTAL(9,$K$15:K605)</f>
        <v>36</v>
      </c>
      <c r="B605" s="276" t="str">
        <f>IF('Материалы для Ф.5'!F593=1,CONCATENATE('Материалы для Ф.5'!A593),"")</f>
        <v/>
      </c>
      <c r="C605" s="1040" t="str">
        <f>IF('Материалы для Ф.5'!F593=1,CONCATENATE('Материалы для Ф.5'!B593),"")</f>
        <v/>
      </c>
      <c r="D605" s="1040" t="s">
        <v>865</v>
      </c>
      <c r="E605" s="1040" t="s">
        <v>865</v>
      </c>
      <c r="F605" s="1040"/>
      <c r="G605" s="1040"/>
      <c r="H605" s="1040" t="str">
        <f>IF('Материалы для Ф.5'!F591=1,CONCATENATE('Материалы для Ф.5'!D591," ",'Материалы для Ф.5'!C591),"")</f>
        <v/>
      </c>
      <c r="I605" s="1040">
        <f>1</f>
        <v>1</v>
      </c>
      <c r="J605" s="408"/>
      <c r="K605" s="19">
        <f t="shared" si="10"/>
        <v>0</v>
      </c>
      <c r="V605" s="49" t="str">
        <f>IF('Материалы для Ф.5'!F593=1,CONCATENATE('Материалы для Ф.5'!B593),"")</f>
        <v/>
      </c>
    </row>
    <row r="606" spans="1:22" ht="22.8" hidden="1" customHeight="1" x14ac:dyDescent="0.3">
      <c r="A606" s="631">
        <f>SUBTOTAL(9,$K$15:K606)</f>
        <v>36</v>
      </c>
      <c r="B606" s="276" t="str">
        <f>IF('Материалы для Ф.5'!F594=1,CONCATENATE('Материалы для Ф.5'!A594),"")</f>
        <v/>
      </c>
      <c r="C606" s="1040" t="str">
        <f>IF('Материалы для Ф.5'!F594=1,CONCATENATE('Материалы для Ф.5'!B594),"")</f>
        <v/>
      </c>
      <c r="D606" s="1040" t="s">
        <v>865</v>
      </c>
      <c r="E606" s="1040" t="s">
        <v>865</v>
      </c>
      <c r="F606" s="1040"/>
      <c r="G606" s="1040"/>
      <c r="H606" s="1040" t="str">
        <f>IF('Материалы для Ф.5'!F592=1,CONCATENATE('Материалы для Ф.5'!D592," ",'Материалы для Ф.5'!C592),"")</f>
        <v/>
      </c>
      <c r="I606" s="1040">
        <f>1</f>
        <v>1</v>
      </c>
      <c r="J606" s="408"/>
      <c r="K606" s="19">
        <f t="shared" si="10"/>
        <v>0</v>
      </c>
      <c r="V606" s="49" t="str">
        <f>IF('Материалы для Ф.5'!F594=1,CONCATENATE('Материалы для Ф.5'!B594),"")</f>
        <v/>
      </c>
    </row>
    <row r="607" spans="1:22" ht="22.8" hidden="1" customHeight="1" x14ac:dyDescent="0.3">
      <c r="A607" s="631">
        <f>SUBTOTAL(9,$K$15:K607)</f>
        <v>36</v>
      </c>
      <c r="B607" s="276" t="str">
        <f>IF('Материалы для Ф.5'!F595=1,CONCATENATE('Материалы для Ф.5'!A595),"")</f>
        <v/>
      </c>
      <c r="C607" s="1040" t="str">
        <f>IF('Материалы для Ф.5'!F595=1,CONCATENATE('Материалы для Ф.5'!B595),"")</f>
        <v/>
      </c>
      <c r="D607" s="1040" t="s">
        <v>865</v>
      </c>
      <c r="E607" s="1040" t="s">
        <v>865</v>
      </c>
      <c r="F607" s="1040"/>
      <c r="G607" s="1040"/>
      <c r="H607" s="1040" t="str">
        <f>IF('Материалы для Ф.5'!F593=1,CONCATENATE('Материалы для Ф.5'!D593," ",'Материалы для Ф.5'!C593),"")</f>
        <v/>
      </c>
      <c r="I607" s="1040">
        <f>1</f>
        <v>1</v>
      </c>
      <c r="J607" s="408"/>
      <c r="K607" s="19">
        <f t="shared" si="10"/>
        <v>0</v>
      </c>
      <c r="V607" s="49" t="str">
        <f>IF('Материалы для Ф.5'!F595=1,CONCATENATE('Материалы для Ф.5'!B595),"")</f>
        <v/>
      </c>
    </row>
    <row r="608" spans="1:22" ht="22.8" hidden="1" customHeight="1" x14ac:dyDescent="0.3">
      <c r="A608" s="631">
        <f>SUBTOTAL(9,$K$15:K608)</f>
        <v>36</v>
      </c>
      <c r="B608" s="276" t="str">
        <f>IF('Материалы для Ф.5'!F596=1,CONCATENATE('Материалы для Ф.5'!A596),"")</f>
        <v/>
      </c>
      <c r="C608" s="1040" t="str">
        <f>IF('Материалы для Ф.5'!F596=1,CONCATENATE('Материалы для Ф.5'!B596),"")</f>
        <v/>
      </c>
      <c r="D608" s="1040" t="s">
        <v>865</v>
      </c>
      <c r="E608" s="1040" t="s">
        <v>865</v>
      </c>
      <c r="F608" s="1040"/>
      <c r="G608" s="1040"/>
      <c r="H608" s="1040" t="str">
        <f>IF('Материалы для Ф.5'!F594=1,CONCATENATE('Материалы для Ф.5'!D594," ",'Материалы для Ф.5'!C594),"")</f>
        <v/>
      </c>
      <c r="I608" s="1040">
        <f>1</f>
        <v>1</v>
      </c>
      <c r="J608" s="408"/>
      <c r="K608" s="19">
        <f t="shared" si="10"/>
        <v>0</v>
      </c>
      <c r="V608" s="49" t="str">
        <f>IF('Материалы для Ф.5'!F596=1,CONCATENATE('Материалы для Ф.5'!B596),"")</f>
        <v/>
      </c>
    </row>
    <row r="609" spans="1:22" ht="22.8" hidden="1" customHeight="1" x14ac:dyDescent="0.3">
      <c r="A609" s="631">
        <f>SUBTOTAL(9,$K$15:K609)</f>
        <v>36</v>
      </c>
      <c r="B609" s="276" t="str">
        <f>IF('Материалы для Ф.5'!F597=1,CONCATENATE('Материалы для Ф.5'!A597),"")</f>
        <v/>
      </c>
      <c r="C609" s="1040" t="str">
        <f>IF('Материалы для Ф.5'!F597=1,CONCATENATE('Материалы для Ф.5'!B597),"")</f>
        <v/>
      </c>
      <c r="D609" s="1040" t="s">
        <v>865</v>
      </c>
      <c r="E609" s="1040" t="s">
        <v>865</v>
      </c>
      <c r="F609" s="1040"/>
      <c r="G609" s="1040"/>
      <c r="H609" s="1040" t="str">
        <f>IF('Материалы для Ф.5'!F595=1,CONCATENATE('Материалы для Ф.5'!D595," ",'Материалы для Ф.5'!C595),"")</f>
        <v/>
      </c>
      <c r="I609" s="1040">
        <f>1</f>
        <v>1</v>
      </c>
      <c r="J609" s="408"/>
      <c r="K609" s="19">
        <f t="shared" si="10"/>
        <v>0</v>
      </c>
      <c r="V609" s="49" t="str">
        <f>IF('Материалы для Ф.5'!F597=1,CONCATENATE('Материалы для Ф.5'!B597),"")</f>
        <v/>
      </c>
    </row>
    <row r="610" spans="1:22" ht="22.8" hidden="1" customHeight="1" x14ac:dyDescent="0.3">
      <c r="A610" s="631">
        <f>SUBTOTAL(9,$K$15:K610)</f>
        <v>36</v>
      </c>
      <c r="B610" s="276" t="str">
        <f>IF('Материалы для Ф.5'!F598=1,CONCATENATE('Материалы для Ф.5'!A598),"")</f>
        <v/>
      </c>
      <c r="C610" s="1040" t="str">
        <f>IF('Материалы для Ф.5'!F598=1,CONCATENATE('Материалы для Ф.5'!B598),"")</f>
        <v/>
      </c>
      <c r="D610" s="1040" t="s">
        <v>865</v>
      </c>
      <c r="E610" s="1040" t="s">
        <v>865</v>
      </c>
      <c r="F610" s="1040"/>
      <c r="G610" s="1040"/>
      <c r="H610" s="1040" t="str">
        <f>IF('Материалы для Ф.5'!F596=1,CONCATENATE('Материалы для Ф.5'!D596," ",'Материалы для Ф.5'!C596),"")</f>
        <v/>
      </c>
      <c r="I610" s="1040">
        <f>1</f>
        <v>1</v>
      </c>
      <c r="J610" s="408"/>
      <c r="K610" s="19">
        <f t="shared" si="10"/>
        <v>0</v>
      </c>
      <c r="V610" s="49" t="str">
        <f>IF('Материалы для Ф.5'!F598=1,CONCATENATE('Материалы для Ф.5'!B598),"")</f>
        <v/>
      </c>
    </row>
    <row r="611" spans="1:22" ht="22.8" hidden="1" customHeight="1" x14ac:dyDescent="0.3">
      <c r="A611" s="631">
        <f>SUBTOTAL(9,$K$15:K611)</f>
        <v>36</v>
      </c>
      <c r="B611" s="276" t="str">
        <f>IF('Материалы для Ф.5'!F599=1,CONCATENATE('Материалы для Ф.5'!A599),"")</f>
        <v/>
      </c>
      <c r="C611" s="1040" t="str">
        <f>IF('Материалы для Ф.5'!F599=1,CONCATENATE('Материалы для Ф.5'!B599),"")</f>
        <v/>
      </c>
      <c r="D611" s="1040" t="s">
        <v>865</v>
      </c>
      <c r="E611" s="1040" t="s">
        <v>865</v>
      </c>
      <c r="F611" s="1040"/>
      <c r="G611" s="1040"/>
      <c r="H611" s="1040" t="str">
        <f>IF('Материалы для Ф.5'!F597=1,CONCATENATE('Материалы для Ф.5'!D597," ",'Материалы для Ф.5'!C597),"")</f>
        <v/>
      </c>
      <c r="I611" s="1040">
        <f>1</f>
        <v>1</v>
      </c>
      <c r="J611" s="408"/>
      <c r="K611" s="19">
        <f t="shared" si="10"/>
        <v>0</v>
      </c>
      <c r="V611" s="49" t="str">
        <f>IF('Материалы для Ф.5'!F599=1,CONCATENATE('Материалы для Ф.5'!B599),"")</f>
        <v/>
      </c>
    </row>
    <row r="612" spans="1:22" ht="22.8" hidden="1" customHeight="1" x14ac:dyDescent="0.3">
      <c r="A612" s="631">
        <f>SUBTOTAL(9,$K$15:K612)</f>
        <v>36</v>
      </c>
      <c r="B612" s="276" t="str">
        <f>IF('Материалы для Ф.5'!F600=1,CONCATENATE('Материалы для Ф.5'!A600),"")</f>
        <v/>
      </c>
      <c r="C612" s="1040" t="str">
        <f>IF('Материалы для Ф.5'!F600=1,CONCATENATE('Материалы для Ф.5'!B600),"")</f>
        <v/>
      </c>
      <c r="D612" s="1040" t="s">
        <v>865</v>
      </c>
      <c r="E612" s="1040" t="s">
        <v>865</v>
      </c>
      <c r="F612" s="1040"/>
      <c r="G612" s="1040"/>
      <c r="H612" s="1040" t="str">
        <f>IF('Материалы для Ф.5'!F598=1,CONCATENATE('Материалы для Ф.5'!D598," ",'Материалы для Ф.5'!C598),"")</f>
        <v/>
      </c>
      <c r="I612" s="1040">
        <f>1</f>
        <v>1</v>
      </c>
      <c r="J612" s="408"/>
      <c r="K612" s="19">
        <f t="shared" si="10"/>
        <v>0</v>
      </c>
      <c r="V612" s="49" t="str">
        <f>IF('Материалы для Ф.5'!F600=1,CONCATENATE('Материалы для Ф.5'!B600),"")</f>
        <v/>
      </c>
    </row>
    <row r="613" spans="1:22" ht="22.8" hidden="1" customHeight="1" x14ac:dyDescent="0.3">
      <c r="A613" s="631">
        <f>SUBTOTAL(9,$K$15:K613)</f>
        <v>36</v>
      </c>
      <c r="B613" s="276" t="str">
        <f>IF('Материалы для Ф.5'!F601=1,CONCATENATE('Материалы для Ф.5'!A601),"")</f>
        <v/>
      </c>
      <c r="C613" s="1040" t="str">
        <f>IF('Материалы для Ф.5'!F601=1,CONCATENATE('Материалы для Ф.5'!B601),"")</f>
        <v/>
      </c>
      <c r="D613" s="1040" t="s">
        <v>865</v>
      </c>
      <c r="E613" s="1040" t="s">
        <v>865</v>
      </c>
      <c r="F613" s="1040"/>
      <c r="G613" s="1040"/>
      <c r="H613" s="1040" t="str">
        <f>IF('Материалы для Ф.5'!F599=1,CONCATENATE('Материалы для Ф.5'!D599," ",'Материалы для Ф.5'!C599),"")</f>
        <v/>
      </c>
      <c r="I613" s="1040">
        <f>1</f>
        <v>1</v>
      </c>
      <c r="J613" s="408"/>
      <c r="K613" s="19">
        <f t="shared" si="10"/>
        <v>0</v>
      </c>
      <c r="V613" s="49" t="str">
        <f>IF('Материалы для Ф.5'!F601=1,CONCATENATE('Материалы для Ф.5'!B601),"")</f>
        <v/>
      </c>
    </row>
    <row r="614" spans="1:22" ht="22.8" hidden="1" customHeight="1" x14ac:dyDescent="0.3">
      <c r="A614" s="631">
        <f>SUBTOTAL(9,$K$15:K614)</f>
        <v>36</v>
      </c>
      <c r="B614" s="276" t="str">
        <f>IF('Материалы для Ф.5'!F602=1,CONCATENATE('Материалы для Ф.5'!A602),"")</f>
        <v/>
      </c>
      <c r="C614" s="1040" t="str">
        <f>IF('Материалы для Ф.5'!F602=1,CONCATENATE('Материалы для Ф.5'!B602),"")</f>
        <v/>
      </c>
      <c r="D614" s="1040" t="s">
        <v>865</v>
      </c>
      <c r="E614" s="1040" t="s">
        <v>865</v>
      </c>
      <c r="F614" s="1040"/>
      <c r="G614" s="1040"/>
      <c r="H614" s="1040" t="str">
        <f>IF('Материалы для Ф.5'!F600=1,CONCATENATE('Материалы для Ф.5'!D600," ",'Материалы для Ф.5'!C600),"")</f>
        <v/>
      </c>
      <c r="I614" s="1040">
        <f>1</f>
        <v>1</v>
      </c>
      <c r="J614" s="408"/>
      <c r="K614" s="19">
        <f t="shared" si="10"/>
        <v>0</v>
      </c>
      <c r="V614" s="49" t="str">
        <f>IF('Материалы для Ф.5'!F602=1,CONCATENATE('Материалы для Ф.5'!B602),"")</f>
        <v/>
      </c>
    </row>
    <row r="615" spans="1:22" ht="22.8" hidden="1" customHeight="1" x14ac:dyDescent="0.3">
      <c r="A615" s="631">
        <f>SUBTOTAL(9,$K$15:K615)</f>
        <v>36</v>
      </c>
      <c r="B615" s="276" t="str">
        <f>IF('Материалы для Ф.5'!F603=1,CONCATENATE('Материалы для Ф.5'!A603),"")</f>
        <v/>
      </c>
      <c r="C615" s="1040" t="str">
        <f>IF('Материалы для Ф.5'!F603=1,CONCATENATE('Материалы для Ф.5'!B603),"")</f>
        <v/>
      </c>
      <c r="D615" s="1040" t="s">
        <v>865</v>
      </c>
      <c r="E615" s="1040" t="s">
        <v>865</v>
      </c>
      <c r="F615" s="1040"/>
      <c r="G615" s="1040"/>
      <c r="H615" s="1040" t="str">
        <f>IF('Материалы для Ф.5'!F601=1,CONCATENATE('Материалы для Ф.5'!D601," ",'Материалы для Ф.5'!C601),"")</f>
        <v/>
      </c>
      <c r="I615" s="1040">
        <f>1</f>
        <v>1</v>
      </c>
      <c r="J615" s="408"/>
      <c r="K615" s="19">
        <f t="shared" si="10"/>
        <v>0</v>
      </c>
      <c r="V615" s="49" t="str">
        <f>IF('Материалы для Ф.5'!F603=1,CONCATENATE('Материалы для Ф.5'!B603),"")</f>
        <v/>
      </c>
    </row>
    <row r="616" spans="1:22" ht="22.8" hidden="1" customHeight="1" x14ac:dyDescent="0.3">
      <c r="A616" s="631">
        <f>SUBTOTAL(9,$K$15:K616)</f>
        <v>36</v>
      </c>
      <c r="B616" s="276" t="str">
        <f>IF('Материалы для Ф.5'!F604=1,CONCATENATE('Материалы для Ф.5'!A604),"")</f>
        <v/>
      </c>
      <c r="C616" s="1040" t="str">
        <f>IF('Материалы для Ф.5'!F604=1,CONCATENATE('Материалы для Ф.5'!B604),"")</f>
        <v/>
      </c>
      <c r="D616" s="1040" t="s">
        <v>865</v>
      </c>
      <c r="E616" s="1040" t="s">
        <v>865</v>
      </c>
      <c r="F616" s="1040"/>
      <c r="G616" s="1040"/>
      <c r="H616" s="1040" t="str">
        <f>IF('Материалы для Ф.5'!F602=1,CONCATENATE('Материалы для Ф.5'!D602," ",'Материалы для Ф.5'!C602),"")</f>
        <v/>
      </c>
      <c r="I616" s="1040">
        <f>1</f>
        <v>1</v>
      </c>
      <c r="J616" s="408"/>
      <c r="K616" s="19">
        <f t="shared" si="10"/>
        <v>0</v>
      </c>
      <c r="V616" s="49" t="str">
        <f>IF('Материалы для Ф.5'!F604=1,CONCATENATE('Материалы для Ф.5'!B604),"")</f>
        <v/>
      </c>
    </row>
    <row r="617" spans="1:22" ht="22.8" hidden="1" customHeight="1" x14ac:dyDescent="0.3">
      <c r="A617" s="631">
        <f>SUBTOTAL(9,$K$15:K617)</f>
        <v>36</v>
      </c>
      <c r="B617" s="276" t="str">
        <f>IF('Материалы для Ф.5'!F605=1,CONCATENATE('Материалы для Ф.5'!A605),"")</f>
        <v/>
      </c>
      <c r="C617" s="1040" t="str">
        <f>IF('Материалы для Ф.5'!F605=1,CONCATENATE('Материалы для Ф.5'!B605),"")</f>
        <v/>
      </c>
      <c r="D617" s="1040" t="s">
        <v>865</v>
      </c>
      <c r="E617" s="1040" t="s">
        <v>865</v>
      </c>
      <c r="F617" s="1040"/>
      <c r="G617" s="1040"/>
      <c r="H617" s="1040" t="str">
        <f>IF('Материалы для Ф.5'!F603=1,CONCATENATE('Материалы для Ф.5'!D603," ",'Материалы для Ф.5'!C603),"")</f>
        <v/>
      </c>
      <c r="I617" s="1040">
        <f>1</f>
        <v>1</v>
      </c>
      <c r="J617" s="408"/>
      <c r="K617" s="19">
        <f t="shared" si="10"/>
        <v>0</v>
      </c>
      <c r="V617" s="49" t="str">
        <f>IF('Материалы для Ф.5'!F605=1,CONCATENATE('Материалы для Ф.5'!B605),"")</f>
        <v/>
      </c>
    </row>
    <row r="618" spans="1:22" ht="22.8" hidden="1" customHeight="1" x14ac:dyDescent="0.3">
      <c r="A618" s="631">
        <f>SUBTOTAL(9,$K$15:K618)</f>
        <v>36</v>
      </c>
      <c r="B618" s="276" t="str">
        <f>IF('Материалы для Ф.5'!F606=1,CONCATENATE('Материалы для Ф.5'!A606),"")</f>
        <v/>
      </c>
      <c r="C618" s="1040" t="str">
        <f>IF('Материалы для Ф.5'!F606=1,CONCATENATE('Материалы для Ф.5'!B606),"")</f>
        <v/>
      </c>
      <c r="D618" s="1040" t="s">
        <v>865</v>
      </c>
      <c r="E618" s="1040" t="s">
        <v>865</v>
      </c>
      <c r="F618" s="1040"/>
      <c r="G618" s="1040"/>
      <c r="H618" s="1040" t="str">
        <f>IF('Материалы для Ф.5'!F604=1,CONCATENATE('Материалы для Ф.5'!D604," ",'Материалы для Ф.5'!C604),"")</f>
        <v/>
      </c>
      <c r="I618" s="1040">
        <f>1</f>
        <v>1</v>
      </c>
      <c r="J618" s="408"/>
      <c r="K618" s="19">
        <f t="shared" si="10"/>
        <v>0</v>
      </c>
      <c r="V618" s="49" t="str">
        <f>IF('Материалы для Ф.5'!F606=1,CONCATENATE('Материалы для Ф.5'!B606),"")</f>
        <v/>
      </c>
    </row>
    <row r="619" spans="1:22" ht="22.8" hidden="1" customHeight="1" x14ac:dyDescent="0.3">
      <c r="A619" s="631">
        <f>SUBTOTAL(9,$K$15:K619)</f>
        <v>36</v>
      </c>
      <c r="B619" s="276" t="str">
        <f>IF('Материалы для Ф.5'!F607=1,CONCATENATE('Материалы для Ф.5'!A607),"")</f>
        <v/>
      </c>
      <c r="C619" s="1040" t="str">
        <f>IF('Материалы для Ф.5'!F607=1,CONCATENATE('Материалы для Ф.5'!B607),"")</f>
        <v/>
      </c>
      <c r="D619" s="1040" t="s">
        <v>865</v>
      </c>
      <c r="E619" s="1040" t="s">
        <v>865</v>
      </c>
      <c r="F619" s="1040"/>
      <c r="G619" s="1040"/>
      <c r="H619" s="1040" t="str">
        <f>IF('Материалы для Ф.5'!F605=1,CONCATENATE('Материалы для Ф.5'!D605," ",'Материалы для Ф.5'!C605),"")</f>
        <v/>
      </c>
      <c r="I619" s="1040">
        <f>1</f>
        <v>1</v>
      </c>
      <c r="J619" s="408"/>
      <c r="K619" s="19">
        <f t="shared" si="10"/>
        <v>0</v>
      </c>
      <c r="V619" s="49" t="str">
        <f>IF('Материалы для Ф.5'!F607=1,CONCATENATE('Материалы для Ф.5'!B607),"")</f>
        <v/>
      </c>
    </row>
    <row r="620" spans="1:22" ht="22.8" hidden="1" customHeight="1" x14ac:dyDescent="0.3">
      <c r="A620" s="631">
        <f>SUBTOTAL(9,$K$15:K620)</f>
        <v>36</v>
      </c>
      <c r="B620" s="276" t="str">
        <f>IF('Материалы для Ф.5'!F608=1,CONCATENATE('Материалы для Ф.5'!A608),"")</f>
        <v/>
      </c>
      <c r="C620" s="1040" t="str">
        <f>IF('Материалы для Ф.5'!F608=1,CONCATENATE('Материалы для Ф.5'!B608),"")</f>
        <v/>
      </c>
      <c r="D620" s="1040" t="s">
        <v>865</v>
      </c>
      <c r="E620" s="1040" t="s">
        <v>865</v>
      </c>
      <c r="F620" s="1040"/>
      <c r="G620" s="1040"/>
      <c r="H620" s="1040" t="str">
        <f>IF('Материалы для Ф.5'!F606=1,CONCATENATE('Материалы для Ф.5'!D606," ",'Материалы для Ф.5'!C606),"")</f>
        <v/>
      </c>
      <c r="I620" s="1040">
        <f>1</f>
        <v>1</v>
      </c>
      <c r="J620" s="408"/>
      <c r="K620" s="19">
        <f t="shared" si="10"/>
        <v>0</v>
      </c>
      <c r="V620" s="49" t="str">
        <f>IF('Материалы для Ф.5'!F608=1,CONCATENATE('Материалы для Ф.5'!B608),"")</f>
        <v/>
      </c>
    </row>
    <row r="621" spans="1:22" ht="22.8" hidden="1" customHeight="1" x14ac:dyDescent="0.3">
      <c r="A621" s="631">
        <f>SUBTOTAL(9,$K$15:K621)</f>
        <v>36</v>
      </c>
      <c r="B621" s="276" t="str">
        <f>IF('Материалы для Ф.5'!F609=1,CONCATENATE('Материалы для Ф.5'!A609),"")</f>
        <v/>
      </c>
      <c r="C621" s="1040" t="str">
        <f>IF('Материалы для Ф.5'!F609=1,CONCATENATE('Материалы для Ф.5'!B609),"")</f>
        <v/>
      </c>
      <c r="D621" s="1040" t="s">
        <v>865</v>
      </c>
      <c r="E621" s="1040" t="s">
        <v>865</v>
      </c>
      <c r="F621" s="1040"/>
      <c r="G621" s="1040"/>
      <c r="H621" s="1040" t="str">
        <f>IF('Материалы для Ф.5'!F607=1,CONCATENATE('Материалы для Ф.5'!D607," ",'Материалы для Ф.5'!C607),"")</f>
        <v/>
      </c>
      <c r="I621" s="1040">
        <f>1</f>
        <v>1</v>
      </c>
      <c r="J621" s="408"/>
      <c r="K621" s="19">
        <f t="shared" si="10"/>
        <v>0</v>
      </c>
      <c r="V621" s="49" t="str">
        <f>IF('Материалы для Ф.5'!F609=1,CONCATENATE('Материалы для Ф.5'!B609),"")</f>
        <v/>
      </c>
    </row>
    <row r="622" spans="1:22" ht="22.8" hidden="1" customHeight="1" x14ac:dyDescent="0.3">
      <c r="A622" s="631">
        <f>SUBTOTAL(9,$K$15:K622)</f>
        <v>36</v>
      </c>
      <c r="B622" s="276" t="str">
        <f>IF('Материалы для Ф.5'!F610=1,CONCATENATE('Материалы для Ф.5'!A610),"")</f>
        <v/>
      </c>
      <c r="C622" s="1040" t="str">
        <f>IF('Материалы для Ф.5'!F610=1,CONCATENATE('Материалы для Ф.5'!B610),"")</f>
        <v/>
      </c>
      <c r="D622" s="1040" t="s">
        <v>865</v>
      </c>
      <c r="E622" s="1040" t="s">
        <v>865</v>
      </c>
      <c r="F622" s="1040"/>
      <c r="G622" s="1040"/>
      <c r="H622" s="1040" t="str">
        <f>IF('Материалы для Ф.5'!F608=1,CONCATENATE('Материалы для Ф.5'!D608," ",'Материалы для Ф.5'!C608),"")</f>
        <v/>
      </c>
      <c r="I622" s="1040">
        <f>1</f>
        <v>1</v>
      </c>
      <c r="J622" s="408"/>
      <c r="K622" s="19">
        <f t="shared" si="10"/>
        <v>0</v>
      </c>
      <c r="V622" s="49" t="str">
        <f>IF('Материалы для Ф.5'!F610=1,CONCATENATE('Материалы для Ф.5'!B610),"")</f>
        <v/>
      </c>
    </row>
    <row r="623" spans="1:22" ht="22.8" hidden="1" customHeight="1" x14ac:dyDescent="0.3">
      <c r="A623" s="631">
        <f>SUBTOTAL(9,$K$15:K623)</f>
        <v>36</v>
      </c>
      <c r="B623" s="276" t="str">
        <f>IF('Материалы для Ф.5'!F611=1,CONCATENATE('Материалы для Ф.5'!A611),"")</f>
        <v/>
      </c>
      <c r="C623" s="1040" t="str">
        <f>IF('Материалы для Ф.5'!F611=1,CONCATENATE('Материалы для Ф.5'!B611),"")</f>
        <v/>
      </c>
      <c r="D623" s="1040" t="s">
        <v>865</v>
      </c>
      <c r="E623" s="1040" t="s">
        <v>865</v>
      </c>
      <c r="F623" s="1040"/>
      <c r="G623" s="1040"/>
      <c r="H623" s="1040" t="str">
        <f>IF('Материалы для Ф.5'!F609=1,CONCATENATE('Материалы для Ф.5'!D609," ",'Материалы для Ф.5'!C609),"")</f>
        <v/>
      </c>
      <c r="I623" s="1040">
        <f>1</f>
        <v>1</v>
      </c>
      <c r="J623" s="408"/>
      <c r="K623" s="19">
        <f t="shared" si="10"/>
        <v>0</v>
      </c>
      <c r="V623" s="49" t="str">
        <f>IF('Материалы для Ф.5'!F611=1,CONCATENATE('Материалы для Ф.5'!B611),"")</f>
        <v/>
      </c>
    </row>
    <row r="624" spans="1:22" ht="22.8" hidden="1" customHeight="1" x14ac:dyDescent="0.3">
      <c r="A624" s="631">
        <f>SUBTOTAL(9,$K$15:K624)</f>
        <v>36</v>
      </c>
      <c r="B624" s="276" t="str">
        <f>IF('Материалы для Ф.5'!F612=1,CONCATENATE('Материалы для Ф.5'!A612),"")</f>
        <v/>
      </c>
      <c r="C624" s="1040" t="str">
        <f>IF('Материалы для Ф.5'!F612=1,CONCATENATE('Материалы для Ф.5'!B612),"")</f>
        <v/>
      </c>
      <c r="D624" s="1040" t="s">
        <v>865</v>
      </c>
      <c r="E624" s="1040" t="s">
        <v>865</v>
      </c>
      <c r="F624" s="1040"/>
      <c r="G624" s="1040"/>
      <c r="H624" s="1040" t="str">
        <f>IF('Материалы для Ф.5'!F610=1,CONCATENATE('Материалы для Ф.5'!D610," ",'Материалы для Ф.5'!C610),"")</f>
        <v/>
      </c>
      <c r="I624" s="1040">
        <f>1</f>
        <v>1</v>
      </c>
      <c r="J624" s="408"/>
      <c r="K624" s="19">
        <f t="shared" ref="K624:K636" si="11">IF(B624="",0,1)</f>
        <v>0</v>
      </c>
      <c r="V624" s="49" t="str">
        <f>IF('Материалы для Ф.5'!F612=1,CONCATENATE('Материалы для Ф.5'!B612),"")</f>
        <v/>
      </c>
    </row>
    <row r="625" spans="1:22" ht="22.8" hidden="1" customHeight="1" x14ac:dyDescent="0.3">
      <c r="A625" s="631">
        <f>SUBTOTAL(9,$K$15:K625)</f>
        <v>36</v>
      </c>
      <c r="B625" s="276" t="str">
        <f>IF('Материалы для Ф.5'!F613=1,CONCATENATE('Материалы для Ф.5'!A613),"")</f>
        <v/>
      </c>
      <c r="C625" s="1040" t="str">
        <f>IF('Материалы для Ф.5'!F613=1,CONCATENATE('Материалы для Ф.5'!B613),"")</f>
        <v/>
      </c>
      <c r="D625" s="1040" t="s">
        <v>865</v>
      </c>
      <c r="E625" s="1040" t="s">
        <v>865</v>
      </c>
      <c r="F625" s="1040"/>
      <c r="G625" s="1040"/>
      <c r="H625" s="1040" t="str">
        <f>IF('Материалы для Ф.5'!F611=1,CONCATENATE('Материалы для Ф.5'!D611," ",'Материалы для Ф.5'!C611),"")</f>
        <v/>
      </c>
      <c r="I625" s="1040">
        <f>1</f>
        <v>1</v>
      </c>
      <c r="J625" s="408"/>
      <c r="K625" s="19">
        <f t="shared" si="11"/>
        <v>0</v>
      </c>
      <c r="V625" s="49" t="str">
        <f>IF('Материалы для Ф.5'!F613=1,CONCATENATE('Материалы для Ф.5'!B613),"")</f>
        <v/>
      </c>
    </row>
    <row r="626" spans="1:22" ht="22.8" hidden="1" customHeight="1" x14ac:dyDescent="0.3">
      <c r="A626" s="631">
        <f>SUBTOTAL(9,$K$15:K626)</f>
        <v>36</v>
      </c>
      <c r="B626" s="276" t="str">
        <f>IF('Материалы для Ф.5'!F614=1,CONCATENATE('Материалы для Ф.5'!A614),"")</f>
        <v/>
      </c>
      <c r="C626" s="1040" t="str">
        <f>IF('Материалы для Ф.5'!F614=1,CONCATENATE('Материалы для Ф.5'!B614),"")</f>
        <v/>
      </c>
      <c r="D626" s="1040" t="s">
        <v>865</v>
      </c>
      <c r="E626" s="1040" t="s">
        <v>865</v>
      </c>
      <c r="F626" s="1040"/>
      <c r="G626" s="1040"/>
      <c r="H626" s="1040" t="str">
        <f>IF('Материалы для Ф.5'!F612=1,CONCATENATE('Материалы для Ф.5'!D612," ",'Материалы для Ф.5'!C612),"")</f>
        <v/>
      </c>
      <c r="I626" s="1040">
        <f>1</f>
        <v>1</v>
      </c>
      <c r="J626" s="408"/>
      <c r="K626" s="19">
        <f t="shared" si="11"/>
        <v>0</v>
      </c>
      <c r="V626" s="49" t="str">
        <f>IF('Материалы для Ф.5'!F614=1,CONCATENATE('Материалы для Ф.5'!B614),"")</f>
        <v/>
      </c>
    </row>
    <row r="627" spans="1:22" ht="22.8" hidden="1" customHeight="1" x14ac:dyDescent="0.3">
      <c r="A627" s="631">
        <f>SUBTOTAL(9,$K$15:K627)</f>
        <v>36</v>
      </c>
      <c r="B627" s="276" t="str">
        <f>IF('Материалы для Ф.5'!F615=1,CONCATENATE('Материалы для Ф.5'!A615),"")</f>
        <v/>
      </c>
      <c r="C627" s="1040" t="str">
        <f>IF('Материалы для Ф.5'!F615=1,CONCATENATE('Материалы для Ф.5'!B615),"")</f>
        <v/>
      </c>
      <c r="D627" s="1040" t="s">
        <v>865</v>
      </c>
      <c r="E627" s="1040" t="s">
        <v>865</v>
      </c>
      <c r="F627" s="1040"/>
      <c r="G627" s="1040"/>
      <c r="H627" s="1040" t="str">
        <f>IF('Материалы для Ф.5'!F613=1,CONCATENATE('Материалы для Ф.5'!D613," ",'Материалы для Ф.5'!C613),"")</f>
        <v/>
      </c>
      <c r="I627" s="1040">
        <f>1</f>
        <v>1</v>
      </c>
      <c r="J627" s="408"/>
      <c r="K627" s="19">
        <f t="shared" si="11"/>
        <v>0</v>
      </c>
      <c r="V627" s="49" t="str">
        <f>IF('Материалы для Ф.5'!F615=1,CONCATENATE('Материалы для Ф.5'!B615),"")</f>
        <v/>
      </c>
    </row>
    <row r="628" spans="1:22" ht="22.8" hidden="1" customHeight="1" x14ac:dyDescent="0.3">
      <c r="A628" s="631">
        <f>SUBTOTAL(9,$K$15:K628)</f>
        <v>36</v>
      </c>
      <c r="B628" s="276" t="str">
        <f>IF('Материалы для Ф.5'!F616=1,CONCATENATE('Материалы для Ф.5'!A616),"")</f>
        <v/>
      </c>
      <c r="C628" s="1040" t="str">
        <f>IF('Материалы для Ф.5'!F616=1,CONCATENATE('Материалы для Ф.5'!B616),"")</f>
        <v/>
      </c>
      <c r="D628" s="1040" t="s">
        <v>865</v>
      </c>
      <c r="E628" s="1040" t="s">
        <v>865</v>
      </c>
      <c r="F628" s="1040"/>
      <c r="G628" s="1040"/>
      <c r="H628" s="1040" t="str">
        <f>IF('Материалы для Ф.5'!F614=1,CONCATENATE('Материалы для Ф.5'!D614," ",'Материалы для Ф.5'!C614),"")</f>
        <v/>
      </c>
      <c r="I628" s="1040">
        <f>1</f>
        <v>1</v>
      </c>
      <c r="J628" s="408"/>
      <c r="K628" s="19">
        <f t="shared" si="11"/>
        <v>0</v>
      </c>
      <c r="V628" s="49" t="str">
        <f>IF('Материалы для Ф.5'!F616=1,CONCATENATE('Материалы для Ф.5'!B616),"")</f>
        <v/>
      </c>
    </row>
    <row r="629" spans="1:22" ht="22.8" hidden="1" customHeight="1" x14ac:dyDescent="0.3">
      <c r="A629" s="631">
        <f>SUBTOTAL(9,$K$15:K629)</f>
        <v>36</v>
      </c>
      <c r="B629" s="276" t="str">
        <f>IF('Материалы для Ф.5'!F617=1,CONCATENATE('Материалы для Ф.5'!A617),"")</f>
        <v/>
      </c>
      <c r="C629" s="1040" t="str">
        <f>IF('Материалы для Ф.5'!F617=1,CONCATENATE('Материалы для Ф.5'!B617),"")</f>
        <v/>
      </c>
      <c r="D629" s="1040" t="s">
        <v>865</v>
      </c>
      <c r="E629" s="1040" t="s">
        <v>865</v>
      </c>
      <c r="F629" s="1040"/>
      <c r="G629" s="1040"/>
      <c r="H629" s="1040" t="str">
        <f>IF('Материалы для Ф.5'!F615=1,CONCATENATE('Материалы для Ф.5'!D615," ",'Материалы для Ф.5'!C615),"")</f>
        <v/>
      </c>
      <c r="I629" s="1040">
        <f>1</f>
        <v>1</v>
      </c>
      <c r="J629" s="408"/>
      <c r="K629" s="19">
        <f t="shared" si="11"/>
        <v>0</v>
      </c>
      <c r="V629" s="49" t="str">
        <f>IF('Материалы для Ф.5'!F617=1,CONCATENATE('Материалы для Ф.5'!B617),"")</f>
        <v/>
      </c>
    </row>
    <row r="630" spans="1:22" ht="22.8" hidden="1" customHeight="1" x14ac:dyDescent="0.3">
      <c r="A630" s="631">
        <f>SUBTOTAL(9,$K$15:K630)</f>
        <v>36</v>
      </c>
      <c r="B630" s="276" t="str">
        <f>IF('Материалы для Ф.5'!F618=1,CONCATENATE('Материалы для Ф.5'!A618),"")</f>
        <v/>
      </c>
      <c r="C630" s="1040" t="str">
        <f>IF('Материалы для Ф.5'!F618=1,CONCATENATE('Материалы для Ф.5'!B618),"")</f>
        <v/>
      </c>
      <c r="D630" s="1040" t="s">
        <v>865</v>
      </c>
      <c r="E630" s="1040" t="s">
        <v>865</v>
      </c>
      <c r="F630" s="1040"/>
      <c r="G630" s="1040"/>
      <c r="H630" s="1040" t="str">
        <f>IF('Материалы для Ф.5'!F616=1,CONCATENATE('Материалы для Ф.5'!D616," ",'Материалы для Ф.5'!C616),"")</f>
        <v/>
      </c>
      <c r="I630" s="1040">
        <f>1</f>
        <v>1</v>
      </c>
      <c r="J630" s="408"/>
      <c r="K630" s="19">
        <f t="shared" si="11"/>
        <v>0</v>
      </c>
      <c r="V630" s="49" t="str">
        <f>IF('Материалы для Ф.5'!F618=1,CONCATENATE('Материалы для Ф.5'!B618),"")</f>
        <v/>
      </c>
    </row>
    <row r="631" spans="1:22" ht="22.8" hidden="1" customHeight="1" x14ac:dyDescent="0.3">
      <c r="A631" s="631">
        <f>SUBTOTAL(9,$K$15:K631)</f>
        <v>36</v>
      </c>
      <c r="B631" s="276" t="str">
        <f>IF('Материалы для Ф.5'!F619=1,CONCATENATE('Материалы для Ф.5'!A619),"")</f>
        <v/>
      </c>
      <c r="C631" s="1040" t="str">
        <f>IF('Материалы для Ф.5'!F619=1,CONCATENATE('Материалы для Ф.5'!B619),"")</f>
        <v/>
      </c>
      <c r="D631" s="1040" t="s">
        <v>865</v>
      </c>
      <c r="E631" s="1040" t="s">
        <v>865</v>
      </c>
      <c r="F631" s="1040"/>
      <c r="G631" s="1040"/>
      <c r="H631" s="1040" t="str">
        <f>IF('Материалы для Ф.5'!F617=1,CONCATENATE('Материалы для Ф.5'!D617," ",'Материалы для Ф.5'!C617),"")</f>
        <v/>
      </c>
      <c r="I631" s="1040">
        <f>1</f>
        <v>1</v>
      </c>
      <c r="J631" s="408"/>
      <c r="K631" s="19">
        <f t="shared" si="11"/>
        <v>0</v>
      </c>
      <c r="V631" s="49" t="str">
        <f>IF('Материалы для Ф.5'!F619=1,CONCATENATE('Материалы для Ф.5'!B619),"")</f>
        <v/>
      </c>
    </row>
    <row r="632" spans="1:22" ht="22.8" hidden="1" customHeight="1" x14ac:dyDescent="0.3">
      <c r="A632" s="631">
        <f>SUBTOTAL(9,$K$15:K632)</f>
        <v>36</v>
      </c>
      <c r="B632" s="276" t="str">
        <f>IF('Материалы для Ф.5'!F620=1,CONCATENATE('Материалы для Ф.5'!A620),"")</f>
        <v/>
      </c>
      <c r="C632" s="1040" t="str">
        <f>IF('Материалы для Ф.5'!F620=1,CONCATENATE('Материалы для Ф.5'!B620),"")</f>
        <v/>
      </c>
      <c r="D632" s="1040" t="s">
        <v>865</v>
      </c>
      <c r="E632" s="1040" t="s">
        <v>865</v>
      </c>
      <c r="F632" s="1040"/>
      <c r="G632" s="1040"/>
      <c r="H632" s="1040" t="str">
        <f>IF('Материалы для Ф.5'!F618=1,CONCATENATE('Материалы для Ф.5'!D618," ",'Материалы для Ф.5'!C618),"")</f>
        <v/>
      </c>
      <c r="I632" s="1040">
        <f>1</f>
        <v>1</v>
      </c>
      <c r="J632" s="408"/>
      <c r="K632" s="19">
        <f t="shared" si="11"/>
        <v>0</v>
      </c>
      <c r="V632" s="49" t="str">
        <f>IF('Материалы для Ф.5'!F620=1,CONCATENATE('Материалы для Ф.5'!B620),"")</f>
        <v/>
      </c>
    </row>
    <row r="633" spans="1:22" ht="22.8" hidden="1" customHeight="1" x14ac:dyDescent="0.3">
      <c r="A633" s="631">
        <f>SUBTOTAL(9,$K$15:K633)</f>
        <v>36</v>
      </c>
      <c r="B633" s="276" t="str">
        <f>IF('Материалы для Ф.5'!F621=1,CONCATENATE('Материалы для Ф.5'!A621),"")</f>
        <v/>
      </c>
      <c r="C633" s="1040" t="str">
        <f>IF('Материалы для Ф.5'!F621=1,CONCATENATE('Материалы для Ф.5'!B621),"")</f>
        <v/>
      </c>
      <c r="D633" s="1040" t="s">
        <v>865</v>
      </c>
      <c r="E633" s="1040" t="s">
        <v>865</v>
      </c>
      <c r="F633" s="1040"/>
      <c r="G633" s="1040"/>
      <c r="H633" s="1040" t="str">
        <f>IF('Материалы для Ф.5'!F619=1,CONCATENATE('Материалы для Ф.5'!D619," ",'Материалы для Ф.5'!C619),"")</f>
        <v/>
      </c>
      <c r="I633" s="1040">
        <f>1</f>
        <v>1</v>
      </c>
      <c r="J633" s="408"/>
      <c r="K633" s="19">
        <f t="shared" si="11"/>
        <v>0</v>
      </c>
      <c r="V633" s="49" t="str">
        <f>IF('Материалы для Ф.5'!F621=1,CONCATENATE('Материалы для Ф.5'!B621),"")</f>
        <v/>
      </c>
    </row>
    <row r="634" spans="1:22" ht="22.8" hidden="1" customHeight="1" x14ac:dyDescent="0.3">
      <c r="A634" s="631">
        <f>SUBTOTAL(9,$K$15:K634)</f>
        <v>36</v>
      </c>
      <c r="B634" s="276" t="str">
        <f>IF('Материалы для Ф.5'!F622=1,CONCATENATE('Материалы для Ф.5'!A622),"")</f>
        <v/>
      </c>
      <c r="C634" s="1040" t="str">
        <f>IF('Материалы для Ф.5'!F622=1,CONCATENATE('Материалы для Ф.5'!B622),"")</f>
        <v/>
      </c>
      <c r="D634" s="1040" t="s">
        <v>865</v>
      </c>
      <c r="E634" s="1040" t="s">
        <v>865</v>
      </c>
      <c r="F634" s="1040"/>
      <c r="G634" s="1040"/>
      <c r="H634" s="1040" t="str">
        <f>IF('Материалы для Ф.5'!F620=1,CONCATENATE('Материалы для Ф.5'!D620," ",'Материалы для Ф.5'!C620),"")</f>
        <v/>
      </c>
      <c r="I634" s="1040">
        <f>1</f>
        <v>1</v>
      </c>
      <c r="J634" s="408"/>
      <c r="K634" s="19">
        <f t="shared" si="11"/>
        <v>0</v>
      </c>
      <c r="V634" s="49" t="str">
        <f>IF('Материалы для Ф.5'!F622=1,CONCATENATE('Материалы для Ф.5'!B622),"")</f>
        <v/>
      </c>
    </row>
    <row r="635" spans="1:22" ht="22.8" hidden="1" customHeight="1" x14ac:dyDescent="0.3">
      <c r="A635" s="631">
        <f>SUBTOTAL(9,$K$15:K635)</f>
        <v>36</v>
      </c>
      <c r="B635" s="276" t="str">
        <f>IF('Материалы для Ф.5'!F623=1,CONCATENATE('Материалы для Ф.5'!A623),"")</f>
        <v/>
      </c>
      <c r="C635" s="1040" t="str">
        <f>IF('Материалы для Ф.5'!F623=1,CONCATENATE('Материалы для Ф.5'!B623),"")</f>
        <v/>
      </c>
      <c r="D635" s="1040" t="s">
        <v>865</v>
      </c>
      <c r="E635" s="1040" t="s">
        <v>865</v>
      </c>
      <c r="F635" s="1040"/>
      <c r="G635" s="1040"/>
      <c r="H635" s="1040" t="str">
        <f>IF('Материалы для Ф.5'!F621=1,CONCATENATE('Материалы для Ф.5'!D621," ",'Материалы для Ф.5'!C621),"")</f>
        <v/>
      </c>
      <c r="I635" s="1040">
        <f>1</f>
        <v>1</v>
      </c>
      <c r="J635" s="408"/>
      <c r="K635" s="19">
        <f t="shared" si="11"/>
        <v>0</v>
      </c>
      <c r="V635" s="49" t="str">
        <f>IF('Материалы для Ф.5'!F623=1,CONCATENATE('Материалы для Ф.5'!B623),"")</f>
        <v/>
      </c>
    </row>
    <row r="636" spans="1:22" ht="22.8" hidden="1" customHeight="1" x14ac:dyDescent="0.3">
      <c r="A636" s="631">
        <f>SUBTOTAL(9,$K$15:K636)</f>
        <v>36</v>
      </c>
      <c r="B636" s="276" t="str">
        <f>IF('Материалы для Ф.5'!F624=1,CONCATENATE('Материалы для Ф.5'!A624),"")</f>
        <v/>
      </c>
      <c r="C636" s="1040" t="str">
        <f>IF('Материалы для Ф.5'!F624=1,CONCATENATE('Материалы для Ф.5'!B624),"")</f>
        <v/>
      </c>
      <c r="D636" s="1040" t="s">
        <v>865</v>
      </c>
      <c r="E636" s="1040" t="s">
        <v>865</v>
      </c>
      <c r="F636" s="1040"/>
      <c r="G636" s="1040"/>
      <c r="H636" s="1040" t="str">
        <f>IF('Материалы для Ф.5'!F622=1,CONCATENATE('Материалы для Ф.5'!D622," ",'Материалы для Ф.5'!C622),"")</f>
        <v/>
      </c>
      <c r="I636" s="1040">
        <f>1</f>
        <v>1</v>
      </c>
      <c r="J636" s="408"/>
      <c r="K636" s="19">
        <f t="shared" si="11"/>
        <v>0</v>
      </c>
      <c r="V636" s="49" t="str">
        <f>IF('Материалы для Ф.5'!F624=1,CONCATENATE('Материалы для Ф.5'!B624),"")</f>
        <v/>
      </c>
    </row>
    <row r="637" spans="1:22" ht="9.6" customHeight="1" x14ac:dyDescent="0.3">
      <c r="A637" s="602" t="s">
        <v>1305</v>
      </c>
      <c r="B637" s="599"/>
      <c r="C637" s="600"/>
      <c r="D637" s="600"/>
      <c r="E637" s="600"/>
      <c r="F637" s="600"/>
      <c r="G637" s="600"/>
      <c r="H637" s="600"/>
      <c r="I637" s="600"/>
      <c r="J637" s="601"/>
      <c r="K637" s="19">
        <v>1</v>
      </c>
    </row>
    <row r="638" spans="1:22" s="245" customFormat="1" ht="57.6" customHeight="1" outlineLevel="1" x14ac:dyDescent="0.3">
      <c r="A638" s="968" t="s">
        <v>743</v>
      </c>
      <c r="B638" s="968"/>
      <c r="C638" s="225"/>
      <c r="D638" s="850" t="str">
        <f>ПОДПИСИ!B5</f>
        <v>Начальник мастерского участка №1 Курортного РЭС ПАО «Россети Ленэнерго» «СЭС»</v>
      </c>
      <c r="E638" s="850"/>
      <c r="F638" s="850"/>
      <c r="G638" s="19"/>
      <c r="H638" s="54"/>
      <c r="I638" s="23"/>
      <c r="J638" s="48" t="str">
        <f>ПОДПИСИ!E5</f>
        <v>Д.М. Чечин</v>
      </c>
      <c r="K638" s="245">
        <f>IF(OR(ФОРМА!I16=1,ФОРМА!I16="+"),1,0)</f>
        <v>1</v>
      </c>
      <c r="Q638" s="246"/>
    </row>
    <row r="639" spans="1:22" s="245" customFormat="1" ht="9" customHeight="1" outlineLevel="1" x14ac:dyDescent="0.3">
      <c r="A639" s="225"/>
      <c r="B639" s="225"/>
      <c r="C639" s="225"/>
      <c r="D639" s="900" t="s">
        <v>48</v>
      </c>
      <c r="E639" s="900"/>
      <c r="F639" s="900"/>
      <c r="G639" s="225"/>
      <c r="H639" s="243" t="s">
        <v>49</v>
      </c>
      <c r="I639" s="227"/>
      <c r="J639" s="243" t="s">
        <v>50</v>
      </c>
      <c r="K639" s="550">
        <f>IF(K638=1,1,0)</f>
        <v>1</v>
      </c>
      <c r="Q639" s="246"/>
    </row>
    <row r="640" spans="1:22" s="245" customFormat="1" ht="60" hidden="1" customHeight="1" outlineLevel="1" x14ac:dyDescent="0.3">
      <c r="A640" s="968" t="s">
        <v>743</v>
      </c>
      <c r="B640" s="968"/>
      <c r="C640" s="225"/>
      <c r="D640" s="850" t="str">
        <f>ПОДПИСИ!B6</f>
        <v>Начальник мастерского участка №1 Курортного РЭС ПАО «Россети Ленэнерго» «СЭС»</v>
      </c>
      <c r="E640" s="850"/>
      <c r="F640" s="850"/>
      <c r="G640" s="19"/>
      <c r="H640" s="54"/>
      <c r="I640" s="23"/>
      <c r="J640" s="48" t="str">
        <f>ПОДПИСИ!E6</f>
        <v>Д.М. Чечин</v>
      </c>
      <c r="K640" s="245">
        <f>IF(OR(ФОРМА!G16=1,ФОРМА!G16="+"),1,0)</f>
        <v>0</v>
      </c>
      <c r="Q640" s="246"/>
    </row>
    <row r="641" spans="1:20" s="245" customFormat="1" ht="15" hidden="1" customHeight="1" outlineLevel="1" x14ac:dyDescent="0.3">
      <c r="A641" s="225"/>
      <c r="B641" s="225"/>
      <c r="C641" s="225"/>
      <c r="D641" s="900" t="s">
        <v>48</v>
      </c>
      <c r="E641" s="900"/>
      <c r="F641" s="900"/>
      <c r="G641" s="225"/>
      <c r="H641" s="243" t="s">
        <v>49</v>
      </c>
      <c r="I641" s="227"/>
      <c r="J641" s="243" t="s">
        <v>50</v>
      </c>
      <c r="K641" s="550">
        <f>IF(K640=1,1,0)</f>
        <v>0</v>
      </c>
      <c r="Q641" s="246"/>
    </row>
    <row r="642" spans="1:20" s="245" customFormat="1" ht="55.95" hidden="1" customHeight="1" x14ac:dyDescent="0.3">
      <c r="A642" s="968" t="s">
        <v>743</v>
      </c>
      <c r="B642" s="968"/>
      <c r="C642" s="225"/>
      <c r="D642" s="850" t="str">
        <f>ПОДПИСИ!B7</f>
        <v>Начальник мастерского участка №1 Курортного РЭС ПАО «Россети Ленэнерго» «СЭС»</v>
      </c>
      <c r="E642" s="850"/>
      <c r="F642" s="850"/>
      <c r="G642" s="19"/>
      <c r="H642" s="54"/>
      <c r="I642" s="23"/>
      <c r="J642" s="48" t="str">
        <f>ПОДПИСИ!E7</f>
        <v>Д.М. Чечин</v>
      </c>
      <c r="K642" s="245">
        <f>IF(OR(ФОРМА!H16=1,ФОРМА!H16="+"),1,0)</f>
        <v>0</v>
      </c>
      <c r="Q642" s="246"/>
    </row>
    <row r="643" spans="1:20" s="245" customFormat="1" ht="15" hidden="1" customHeight="1" x14ac:dyDescent="0.3">
      <c r="A643" s="225"/>
      <c r="B643" s="225"/>
      <c r="C643" s="225"/>
      <c r="D643" s="900" t="s">
        <v>48</v>
      </c>
      <c r="E643" s="900"/>
      <c r="F643" s="900"/>
      <c r="G643" s="225"/>
      <c r="H643" s="243" t="s">
        <v>49</v>
      </c>
      <c r="I643" s="227"/>
      <c r="J643" s="243" t="s">
        <v>50</v>
      </c>
      <c r="K643" s="550">
        <f>IF(K642=1,1,0)</f>
        <v>0</v>
      </c>
      <c r="Q643" s="246"/>
    </row>
    <row r="644" spans="1:20" s="245" customFormat="1" ht="57.6" customHeight="1" x14ac:dyDescent="0.3">
      <c r="A644" s="968" t="s">
        <v>722</v>
      </c>
      <c r="B644" s="968"/>
      <c r="C644" s="19"/>
      <c r="D644" s="850" t="str">
        <f>ПОДПИСИ!B15</f>
        <v>Заместитель генерального директора по капитальному  строительству ООО «Электромонтаж-110»</v>
      </c>
      <c r="E644" s="850"/>
      <c r="F644" s="850"/>
      <c r="G644" s="19"/>
      <c r="H644" s="54"/>
      <c r="I644" s="23"/>
      <c r="J644" s="48" t="str">
        <f>ПОДПИСИ!E15</f>
        <v>С.В. Шлёнский</v>
      </c>
      <c r="K644" s="245">
        <v>1</v>
      </c>
      <c r="Q644" s="246"/>
    </row>
    <row r="645" spans="1:20" ht="15" customHeight="1" x14ac:dyDescent="0.3">
      <c r="D645" s="857" t="s">
        <v>48</v>
      </c>
      <c r="E645" s="857"/>
      <c r="F645" s="857"/>
      <c r="H645" s="46" t="s">
        <v>49</v>
      </c>
      <c r="I645" s="21"/>
      <c r="J645" s="46" t="s">
        <v>50</v>
      </c>
      <c r="K645" s="19">
        <v>1</v>
      </c>
      <c r="O645" s="21"/>
      <c r="R645" s="21"/>
      <c r="S645" s="21"/>
      <c r="T645" s="21"/>
    </row>
    <row r="646" spans="1:20" ht="38.4" customHeight="1" x14ac:dyDescent="0.3">
      <c r="A646" s="968" t="s">
        <v>720</v>
      </c>
      <c r="B646" s="969"/>
      <c r="D646" s="850" t="str">
        <f>ПОДПИСИ!B12</f>
        <v>Начальник участка ООО «Электромонтаж-110»</v>
      </c>
      <c r="E646" s="850"/>
      <c r="F646" s="850"/>
      <c r="H646" s="54"/>
      <c r="I646" s="23"/>
      <c r="J646" s="48" t="str">
        <f>ПОДПИСИ!E12</f>
        <v>А.В. Курбатов</v>
      </c>
      <c r="K646" s="19">
        <v>1</v>
      </c>
    </row>
    <row r="647" spans="1:20" ht="15" customHeight="1" x14ac:dyDescent="0.3">
      <c r="A647" s="225"/>
      <c r="B647" s="225"/>
      <c r="C647" s="225"/>
      <c r="D647" s="900" t="s">
        <v>48</v>
      </c>
      <c r="E647" s="900"/>
      <c r="F647" s="900"/>
      <c r="G647" s="225"/>
      <c r="H647" s="243" t="s">
        <v>49</v>
      </c>
      <c r="I647" s="227"/>
      <c r="J647" s="243" t="s">
        <v>50</v>
      </c>
      <c r="K647" s="19">
        <v>1</v>
      </c>
      <c r="O647" s="21"/>
      <c r="R647" s="21"/>
      <c r="S647" s="21"/>
      <c r="T647" s="21"/>
    </row>
    <row r="648" spans="1:20" s="225" customFormat="1" ht="9.6" x14ac:dyDescent="0.2">
      <c r="D648" s="232"/>
      <c r="E648" s="232"/>
      <c r="F648" s="232"/>
      <c r="H648" s="232"/>
      <c r="I648" s="227"/>
      <c r="J648" s="232"/>
      <c r="O648" s="227"/>
      <c r="Q648" s="244"/>
      <c r="R648" s="227"/>
      <c r="S648" s="227"/>
      <c r="T648" s="227"/>
    </row>
    <row r="649" spans="1:20" s="225" customFormat="1" ht="13.8" x14ac:dyDescent="0.25">
      <c r="A649" s="968" t="s">
        <v>530</v>
      </c>
      <c r="B649" s="968"/>
      <c r="C649" s="19"/>
      <c r="D649" s="850" t="e">
        <f>IF(ПОДПИСИ!#REF!=0," ",ПОДПИСИ!#REF!)</f>
        <v>#REF!</v>
      </c>
      <c r="E649" s="850"/>
      <c r="F649" s="850"/>
      <c r="G649" s="19"/>
      <c r="H649" s="54"/>
      <c r="I649" s="23"/>
      <c r="J649" s="48" t="e">
        <f>IF(ПОДПИСИ!#REF!=0," ",ПОДПИСИ!#REF!)</f>
        <v>#REF!</v>
      </c>
      <c r="O649" s="227"/>
      <c r="Q649" s="244"/>
      <c r="R649" s="227"/>
      <c r="S649" s="227"/>
      <c r="T649" s="227"/>
    </row>
    <row r="650" spans="1:20" ht="15" customHeight="1" x14ac:dyDescent="0.25">
      <c r="A650" s="225"/>
      <c r="B650" s="225"/>
      <c r="C650" s="225"/>
      <c r="D650" s="900" t="s">
        <v>48</v>
      </c>
      <c r="E650" s="900"/>
      <c r="F650" s="900"/>
      <c r="G650" s="225"/>
      <c r="H650" s="243" t="s">
        <v>49</v>
      </c>
      <c r="I650" s="227"/>
      <c r="J650" s="243" t="s">
        <v>50</v>
      </c>
      <c r="Q650" s="155"/>
    </row>
    <row r="651" spans="1:20" s="225" customFormat="1" ht="13.8" x14ac:dyDescent="0.25">
      <c r="A651" s="994"/>
      <c r="B651" s="994"/>
      <c r="C651" s="19"/>
      <c r="D651" s="850" t="e">
        <f>IF(ПОДПИСИ!#REF!=0," ",ПОДПИСИ!#REF!)</f>
        <v>#REF!</v>
      </c>
      <c r="E651" s="850"/>
      <c r="F651" s="850"/>
      <c r="G651" s="19"/>
      <c r="H651" s="54"/>
      <c r="I651" s="23"/>
      <c r="J651" s="48" t="e">
        <f>IF(ПОДПИСИ!#REF!=0," ",ПОДПИСИ!#REF!)</f>
        <v>#REF!</v>
      </c>
      <c r="Q651" s="244"/>
    </row>
    <row r="652" spans="1:20" ht="13.8" x14ac:dyDescent="0.25">
      <c r="A652" s="225"/>
      <c r="B652" s="225"/>
      <c r="C652" s="225"/>
      <c r="D652" s="900" t="s">
        <v>48</v>
      </c>
      <c r="E652" s="900"/>
      <c r="F652" s="900"/>
      <c r="G652" s="225"/>
      <c r="H652" s="243" t="s">
        <v>49</v>
      </c>
      <c r="I652" s="227"/>
      <c r="J652" s="243" t="s">
        <v>50</v>
      </c>
      <c r="Q652" s="155"/>
    </row>
    <row r="653" spans="1:20" s="225" customFormat="1" ht="13.8" x14ac:dyDescent="0.2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Q653" s="244"/>
    </row>
    <row r="655" spans="1:20" ht="13.8" x14ac:dyDescent="0.25">
      <c r="Q655" s="159"/>
    </row>
    <row r="656" spans="1:20" ht="13.8" x14ac:dyDescent="0.25">
      <c r="Q656" s="155"/>
    </row>
    <row r="657" spans="17:17" ht="13.8" x14ac:dyDescent="0.25">
      <c r="Q657" s="155"/>
    </row>
    <row r="660" spans="17:17" ht="13.8" x14ac:dyDescent="0.25">
      <c r="Q660" s="155"/>
    </row>
    <row r="661" spans="17:17" ht="13.8" x14ac:dyDescent="0.25">
      <c r="Q661" s="155"/>
    </row>
    <row r="663" spans="17:17" ht="13.8" x14ac:dyDescent="0.25">
      <c r="Q663" s="155"/>
    </row>
    <row r="664" spans="17:17" ht="13.8" x14ac:dyDescent="0.25">
      <c r="Q664" s="155"/>
    </row>
    <row r="665" spans="17:17" ht="13.8" x14ac:dyDescent="0.25">
      <c r="Q665" s="155"/>
    </row>
    <row r="666" spans="17:17" ht="13.8" x14ac:dyDescent="0.25">
      <c r="Q666" s="155"/>
    </row>
    <row r="667" spans="17:17" ht="13.8" x14ac:dyDescent="0.25">
      <c r="Q667" s="155"/>
    </row>
    <row r="669" spans="17:17" ht="13.8" x14ac:dyDescent="0.25">
      <c r="Q669" s="155"/>
    </row>
    <row r="670" spans="17:17" ht="13.8" x14ac:dyDescent="0.25">
      <c r="Q670" s="160"/>
    </row>
    <row r="671" spans="17:17" ht="13.8" x14ac:dyDescent="0.25">
      <c r="Q671" s="155"/>
    </row>
    <row r="672" spans="17:17" ht="13.8" x14ac:dyDescent="0.25">
      <c r="Q672" s="161"/>
    </row>
    <row r="673" spans="17:17" ht="13.8" x14ac:dyDescent="0.25">
      <c r="Q673" s="155"/>
    </row>
    <row r="674" spans="17:17" x14ac:dyDescent="0.3">
      <c r="Q674" s="162"/>
    </row>
    <row r="675" spans="17:17" ht="13.8" x14ac:dyDescent="0.25">
      <c r="Q675" s="155"/>
    </row>
    <row r="676" spans="17:17" ht="13.8" x14ac:dyDescent="0.25">
      <c r="Q676" s="161"/>
    </row>
    <row r="677" spans="17:17" ht="13.8" x14ac:dyDescent="0.25">
      <c r="Q677" s="155"/>
    </row>
    <row r="678" spans="17:17" ht="13.8" x14ac:dyDescent="0.25">
      <c r="Q678" s="160"/>
    </row>
    <row r="679" spans="17:17" ht="13.8" x14ac:dyDescent="0.25">
      <c r="Q679" s="155"/>
    </row>
    <row r="680" spans="17:17" ht="13.8" x14ac:dyDescent="0.25">
      <c r="Q680" s="160"/>
    </row>
    <row r="681" spans="17:17" ht="13.8" x14ac:dyDescent="0.25">
      <c r="Q681" s="155"/>
    </row>
    <row r="683" spans="17:17" ht="13.8" x14ac:dyDescent="0.25">
      <c r="Q683" s="155"/>
    </row>
    <row r="685" spans="17:17" ht="13.8" x14ac:dyDescent="0.25">
      <c r="Q685" s="155"/>
    </row>
    <row r="686" spans="17:17" ht="13.8" x14ac:dyDescent="0.25">
      <c r="Q686" s="155"/>
    </row>
    <row r="688" spans="17:17" ht="13.8" x14ac:dyDescent="0.25">
      <c r="Q688" s="155"/>
    </row>
    <row r="689" spans="17:17" ht="13.8" x14ac:dyDescent="0.25">
      <c r="Q689" s="155"/>
    </row>
    <row r="690" spans="17:17" ht="13.8" x14ac:dyDescent="0.25">
      <c r="Q690" s="155"/>
    </row>
    <row r="691" spans="17:17" ht="13.8" x14ac:dyDescent="0.25">
      <c r="Q691" s="155"/>
    </row>
    <row r="692" spans="17:17" ht="13.8" x14ac:dyDescent="0.25">
      <c r="Q692" s="155"/>
    </row>
    <row r="693" spans="17:17" ht="13.8" x14ac:dyDescent="0.25">
      <c r="Q693" s="155"/>
    </row>
    <row r="694" spans="17:17" ht="13.8" x14ac:dyDescent="0.25">
      <c r="Q694" s="155"/>
    </row>
    <row r="695" spans="17:17" ht="13.8" x14ac:dyDescent="0.25">
      <c r="Q695" s="155"/>
    </row>
    <row r="696" spans="17:17" ht="13.8" x14ac:dyDescent="0.25">
      <c r="Q696" s="155"/>
    </row>
    <row r="697" spans="17:17" ht="13.8" x14ac:dyDescent="0.25">
      <c r="Q697" s="155"/>
    </row>
    <row r="698" spans="17:17" ht="13.8" x14ac:dyDescent="0.25">
      <c r="Q698" s="155"/>
    </row>
    <row r="699" spans="17:17" ht="13.8" x14ac:dyDescent="0.25">
      <c r="Q699" s="155"/>
    </row>
  </sheetData>
  <autoFilter ref="A14:K647" xr:uid="{00000000-0001-0000-0800-000000000000}">
    <filterColumn colId="2" showButton="0"/>
    <filterColumn colId="3" showButton="0"/>
    <filterColumn colId="5" showButton="0"/>
    <filterColumn colId="7" showButton="0"/>
    <filterColumn colId="10">
      <filters>
        <filter val="1"/>
      </filters>
    </filterColumn>
  </autoFilter>
  <mergeCells count="1915">
    <mergeCell ref="C636:E636"/>
    <mergeCell ref="F636:G636"/>
    <mergeCell ref="H636:I636"/>
    <mergeCell ref="C634:E634"/>
    <mergeCell ref="F634:G634"/>
    <mergeCell ref="H634:I634"/>
    <mergeCell ref="C635:E635"/>
    <mergeCell ref="F635:G635"/>
    <mergeCell ref="H635:I635"/>
    <mergeCell ref="C632:E632"/>
    <mergeCell ref="F632:G632"/>
    <mergeCell ref="H632:I632"/>
    <mergeCell ref="C633:E633"/>
    <mergeCell ref="F633:G633"/>
    <mergeCell ref="H633:I633"/>
    <mergeCell ref="C630:E630"/>
    <mergeCell ref="F630:G630"/>
    <mergeCell ref="H630:I630"/>
    <mergeCell ref="C631:E631"/>
    <mergeCell ref="F631:G631"/>
    <mergeCell ref="H631:I631"/>
    <mergeCell ref="C628:E628"/>
    <mergeCell ref="F628:G628"/>
    <mergeCell ref="H628:I628"/>
    <mergeCell ref="C629:E629"/>
    <mergeCell ref="F629:G629"/>
    <mergeCell ref="H629:I629"/>
    <mergeCell ref="C626:E626"/>
    <mergeCell ref="F626:G626"/>
    <mergeCell ref="H626:I626"/>
    <mergeCell ref="C627:E627"/>
    <mergeCell ref="F627:G627"/>
    <mergeCell ref="H627:I627"/>
    <mergeCell ref="C624:E624"/>
    <mergeCell ref="F624:G624"/>
    <mergeCell ref="H624:I624"/>
    <mergeCell ref="C625:E625"/>
    <mergeCell ref="F625:G625"/>
    <mergeCell ref="H625:I625"/>
    <mergeCell ref="C622:E622"/>
    <mergeCell ref="F622:G622"/>
    <mergeCell ref="H622:I622"/>
    <mergeCell ref="C623:E623"/>
    <mergeCell ref="F623:G623"/>
    <mergeCell ref="H623:I623"/>
    <mergeCell ref="C620:E620"/>
    <mergeCell ref="F620:G620"/>
    <mergeCell ref="H620:I620"/>
    <mergeCell ref="C621:E621"/>
    <mergeCell ref="F621:G621"/>
    <mergeCell ref="H621:I621"/>
    <mergeCell ref="C618:E618"/>
    <mergeCell ref="F618:G618"/>
    <mergeCell ref="H618:I618"/>
    <mergeCell ref="C619:E619"/>
    <mergeCell ref="F619:G619"/>
    <mergeCell ref="H619:I619"/>
    <mergeCell ref="C616:E616"/>
    <mergeCell ref="F616:G616"/>
    <mergeCell ref="H616:I616"/>
    <mergeCell ref="C617:E617"/>
    <mergeCell ref="F617:G617"/>
    <mergeCell ref="H617:I617"/>
    <mergeCell ref="C614:E614"/>
    <mergeCell ref="F614:G614"/>
    <mergeCell ref="H614:I614"/>
    <mergeCell ref="C615:E615"/>
    <mergeCell ref="F615:G615"/>
    <mergeCell ref="H615:I615"/>
    <mergeCell ref="C612:E612"/>
    <mergeCell ref="F612:G612"/>
    <mergeCell ref="H612:I612"/>
    <mergeCell ref="C613:E613"/>
    <mergeCell ref="F613:G613"/>
    <mergeCell ref="H613:I613"/>
    <mergeCell ref="C610:E610"/>
    <mergeCell ref="F610:G610"/>
    <mergeCell ref="H610:I610"/>
    <mergeCell ref="C611:E611"/>
    <mergeCell ref="F611:G611"/>
    <mergeCell ref="H611:I611"/>
    <mergeCell ref="C608:E608"/>
    <mergeCell ref="F608:G608"/>
    <mergeCell ref="H608:I608"/>
    <mergeCell ref="C609:E609"/>
    <mergeCell ref="F609:G609"/>
    <mergeCell ref="H609:I609"/>
    <mergeCell ref="C606:E606"/>
    <mergeCell ref="F606:G606"/>
    <mergeCell ref="H606:I606"/>
    <mergeCell ref="C607:E607"/>
    <mergeCell ref="F607:G607"/>
    <mergeCell ref="H607:I607"/>
    <mergeCell ref="C604:E604"/>
    <mergeCell ref="F604:G604"/>
    <mergeCell ref="H604:I604"/>
    <mergeCell ref="C605:E605"/>
    <mergeCell ref="F605:G605"/>
    <mergeCell ref="H605:I605"/>
    <mergeCell ref="C602:E602"/>
    <mergeCell ref="F602:G602"/>
    <mergeCell ref="H602:I602"/>
    <mergeCell ref="C603:E603"/>
    <mergeCell ref="F603:G603"/>
    <mergeCell ref="H603:I603"/>
    <mergeCell ref="C600:E600"/>
    <mergeCell ref="F600:G600"/>
    <mergeCell ref="H600:I600"/>
    <mergeCell ref="C601:E601"/>
    <mergeCell ref="F601:G601"/>
    <mergeCell ref="H601:I601"/>
    <mergeCell ref="C598:E598"/>
    <mergeCell ref="F598:G598"/>
    <mergeCell ref="H598:I598"/>
    <mergeCell ref="C599:E599"/>
    <mergeCell ref="F599:G599"/>
    <mergeCell ref="H599:I599"/>
    <mergeCell ref="C596:E596"/>
    <mergeCell ref="F596:G596"/>
    <mergeCell ref="H596:I596"/>
    <mergeCell ref="C597:E597"/>
    <mergeCell ref="F597:G597"/>
    <mergeCell ref="H597:I597"/>
    <mergeCell ref="C594:E594"/>
    <mergeCell ref="F594:G594"/>
    <mergeCell ref="H594:I594"/>
    <mergeCell ref="C595:E595"/>
    <mergeCell ref="F595:G595"/>
    <mergeCell ref="H595:I595"/>
    <mergeCell ref="C592:E592"/>
    <mergeCell ref="F592:G592"/>
    <mergeCell ref="H592:I592"/>
    <mergeCell ref="C593:E593"/>
    <mergeCell ref="F593:G593"/>
    <mergeCell ref="H593:I593"/>
    <mergeCell ref="C590:E590"/>
    <mergeCell ref="F590:G590"/>
    <mergeCell ref="H590:I590"/>
    <mergeCell ref="C591:E591"/>
    <mergeCell ref="F591:G591"/>
    <mergeCell ref="H591:I591"/>
    <mergeCell ref="C588:E588"/>
    <mergeCell ref="F588:G588"/>
    <mergeCell ref="H588:I588"/>
    <mergeCell ref="C589:E589"/>
    <mergeCell ref="F589:G589"/>
    <mergeCell ref="H589:I589"/>
    <mergeCell ref="C586:E586"/>
    <mergeCell ref="F586:G586"/>
    <mergeCell ref="H586:I586"/>
    <mergeCell ref="C587:E587"/>
    <mergeCell ref="F587:G587"/>
    <mergeCell ref="H587:I587"/>
    <mergeCell ref="C584:E584"/>
    <mergeCell ref="F584:G584"/>
    <mergeCell ref="H584:I584"/>
    <mergeCell ref="C585:E585"/>
    <mergeCell ref="F585:G585"/>
    <mergeCell ref="H585:I585"/>
    <mergeCell ref="C582:E582"/>
    <mergeCell ref="F582:G582"/>
    <mergeCell ref="H582:I582"/>
    <mergeCell ref="C583:E583"/>
    <mergeCell ref="F583:G583"/>
    <mergeCell ref="H583:I583"/>
    <mergeCell ref="C580:E580"/>
    <mergeCell ref="F580:G580"/>
    <mergeCell ref="H580:I580"/>
    <mergeCell ref="C581:E581"/>
    <mergeCell ref="F581:G581"/>
    <mergeCell ref="H581:I581"/>
    <mergeCell ref="C578:E578"/>
    <mergeCell ref="F578:G578"/>
    <mergeCell ref="H578:I578"/>
    <mergeCell ref="C579:E579"/>
    <mergeCell ref="F579:G579"/>
    <mergeCell ref="H579:I579"/>
    <mergeCell ref="C576:E576"/>
    <mergeCell ref="F576:G576"/>
    <mergeCell ref="H576:I576"/>
    <mergeCell ref="C577:E577"/>
    <mergeCell ref="F577:G577"/>
    <mergeCell ref="H577:I577"/>
    <mergeCell ref="C574:E574"/>
    <mergeCell ref="F574:G574"/>
    <mergeCell ref="H574:I574"/>
    <mergeCell ref="C575:E575"/>
    <mergeCell ref="F575:G575"/>
    <mergeCell ref="H575:I575"/>
    <mergeCell ref="C572:E572"/>
    <mergeCell ref="F572:G572"/>
    <mergeCell ref="H572:I572"/>
    <mergeCell ref="C573:E573"/>
    <mergeCell ref="F573:G573"/>
    <mergeCell ref="H573:I573"/>
    <mergeCell ref="C570:E570"/>
    <mergeCell ref="F570:G570"/>
    <mergeCell ref="H570:I570"/>
    <mergeCell ref="C571:E571"/>
    <mergeCell ref="F571:G571"/>
    <mergeCell ref="H571:I571"/>
    <mergeCell ref="C568:E568"/>
    <mergeCell ref="F568:G568"/>
    <mergeCell ref="H568:I568"/>
    <mergeCell ref="C569:E569"/>
    <mergeCell ref="F569:G569"/>
    <mergeCell ref="H569:I569"/>
    <mergeCell ref="C566:E566"/>
    <mergeCell ref="F566:G566"/>
    <mergeCell ref="H566:I566"/>
    <mergeCell ref="C567:E567"/>
    <mergeCell ref="F567:G567"/>
    <mergeCell ref="H567:I567"/>
    <mergeCell ref="C564:E564"/>
    <mergeCell ref="F564:G564"/>
    <mergeCell ref="H564:I564"/>
    <mergeCell ref="C565:E565"/>
    <mergeCell ref="F565:G565"/>
    <mergeCell ref="H565:I565"/>
    <mergeCell ref="C562:E562"/>
    <mergeCell ref="F562:G562"/>
    <mergeCell ref="H562:I562"/>
    <mergeCell ref="C563:E563"/>
    <mergeCell ref="F563:G563"/>
    <mergeCell ref="H563:I563"/>
    <mergeCell ref="C560:E560"/>
    <mergeCell ref="F560:G560"/>
    <mergeCell ref="H560:I560"/>
    <mergeCell ref="C561:E561"/>
    <mergeCell ref="F561:G561"/>
    <mergeCell ref="H561:I561"/>
    <mergeCell ref="C558:E558"/>
    <mergeCell ref="F558:G558"/>
    <mergeCell ref="H558:I558"/>
    <mergeCell ref="C559:E559"/>
    <mergeCell ref="F559:G559"/>
    <mergeCell ref="H559:I559"/>
    <mergeCell ref="C556:E556"/>
    <mergeCell ref="F556:G556"/>
    <mergeCell ref="H556:I556"/>
    <mergeCell ref="C557:E557"/>
    <mergeCell ref="F557:G557"/>
    <mergeCell ref="H557:I557"/>
    <mergeCell ref="C554:E554"/>
    <mergeCell ref="F554:G554"/>
    <mergeCell ref="H554:I554"/>
    <mergeCell ref="C555:E555"/>
    <mergeCell ref="F555:G555"/>
    <mergeCell ref="H555:I555"/>
    <mergeCell ref="C552:E552"/>
    <mergeCell ref="F552:G552"/>
    <mergeCell ref="H552:I552"/>
    <mergeCell ref="C553:E553"/>
    <mergeCell ref="F553:G553"/>
    <mergeCell ref="H553:I553"/>
    <mergeCell ref="C550:E550"/>
    <mergeCell ref="F550:G550"/>
    <mergeCell ref="H550:I550"/>
    <mergeCell ref="C551:E551"/>
    <mergeCell ref="F551:G551"/>
    <mergeCell ref="H551:I551"/>
    <mergeCell ref="C548:E548"/>
    <mergeCell ref="F548:G548"/>
    <mergeCell ref="H548:I548"/>
    <mergeCell ref="C549:E549"/>
    <mergeCell ref="F549:G549"/>
    <mergeCell ref="H549:I549"/>
    <mergeCell ref="C546:E546"/>
    <mergeCell ref="F546:G546"/>
    <mergeCell ref="H546:I546"/>
    <mergeCell ref="C547:E547"/>
    <mergeCell ref="F547:G547"/>
    <mergeCell ref="H547:I547"/>
    <mergeCell ref="C544:E544"/>
    <mergeCell ref="F544:G544"/>
    <mergeCell ref="H544:I544"/>
    <mergeCell ref="C545:E545"/>
    <mergeCell ref="F545:G545"/>
    <mergeCell ref="H545:I545"/>
    <mergeCell ref="C542:E542"/>
    <mergeCell ref="F542:G542"/>
    <mergeCell ref="H542:I542"/>
    <mergeCell ref="C543:E543"/>
    <mergeCell ref="F543:G543"/>
    <mergeCell ref="H543:I543"/>
    <mergeCell ref="C540:E540"/>
    <mergeCell ref="F540:G540"/>
    <mergeCell ref="H540:I540"/>
    <mergeCell ref="C541:E541"/>
    <mergeCell ref="F541:G541"/>
    <mergeCell ref="H541:I541"/>
    <mergeCell ref="C538:E538"/>
    <mergeCell ref="F538:G538"/>
    <mergeCell ref="H538:I538"/>
    <mergeCell ref="C539:E539"/>
    <mergeCell ref="F539:G539"/>
    <mergeCell ref="H539:I539"/>
    <mergeCell ref="C536:E536"/>
    <mergeCell ref="F536:G536"/>
    <mergeCell ref="H536:I536"/>
    <mergeCell ref="C537:E537"/>
    <mergeCell ref="F537:G537"/>
    <mergeCell ref="H537:I537"/>
    <mergeCell ref="C534:E534"/>
    <mergeCell ref="F534:G534"/>
    <mergeCell ref="H534:I534"/>
    <mergeCell ref="C535:E535"/>
    <mergeCell ref="F535:G535"/>
    <mergeCell ref="H535:I535"/>
    <mergeCell ref="C532:E532"/>
    <mergeCell ref="F532:G532"/>
    <mergeCell ref="H532:I532"/>
    <mergeCell ref="C533:E533"/>
    <mergeCell ref="F533:G533"/>
    <mergeCell ref="H533:I533"/>
    <mergeCell ref="C530:E530"/>
    <mergeCell ref="F530:G530"/>
    <mergeCell ref="H530:I530"/>
    <mergeCell ref="C531:E531"/>
    <mergeCell ref="F531:G531"/>
    <mergeCell ref="H531:I531"/>
    <mergeCell ref="C528:E528"/>
    <mergeCell ref="F528:G528"/>
    <mergeCell ref="H528:I528"/>
    <mergeCell ref="C529:E529"/>
    <mergeCell ref="F529:G529"/>
    <mergeCell ref="H529:I529"/>
    <mergeCell ref="C526:E526"/>
    <mergeCell ref="F526:G526"/>
    <mergeCell ref="H526:I526"/>
    <mergeCell ref="C527:E527"/>
    <mergeCell ref="F527:G527"/>
    <mergeCell ref="H527:I527"/>
    <mergeCell ref="C524:E524"/>
    <mergeCell ref="F524:G524"/>
    <mergeCell ref="H524:I524"/>
    <mergeCell ref="C525:E525"/>
    <mergeCell ref="F525:G525"/>
    <mergeCell ref="H525:I525"/>
    <mergeCell ref="C522:E522"/>
    <mergeCell ref="F522:G522"/>
    <mergeCell ref="H522:I522"/>
    <mergeCell ref="C523:E523"/>
    <mergeCell ref="F523:G523"/>
    <mergeCell ref="H523:I523"/>
    <mergeCell ref="C520:E520"/>
    <mergeCell ref="F520:G520"/>
    <mergeCell ref="H520:I520"/>
    <mergeCell ref="C521:E521"/>
    <mergeCell ref="F521:G521"/>
    <mergeCell ref="H521:I521"/>
    <mergeCell ref="C518:E518"/>
    <mergeCell ref="F518:G518"/>
    <mergeCell ref="H518:I518"/>
    <mergeCell ref="C519:E519"/>
    <mergeCell ref="F519:G519"/>
    <mergeCell ref="H519:I519"/>
    <mergeCell ref="C516:E516"/>
    <mergeCell ref="F516:G516"/>
    <mergeCell ref="H516:I516"/>
    <mergeCell ref="C517:E517"/>
    <mergeCell ref="F517:G517"/>
    <mergeCell ref="H517:I517"/>
    <mergeCell ref="C514:E514"/>
    <mergeCell ref="F514:G514"/>
    <mergeCell ref="H514:I514"/>
    <mergeCell ref="C515:E515"/>
    <mergeCell ref="F515:G515"/>
    <mergeCell ref="H515:I515"/>
    <mergeCell ref="C512:E512"/>
    <mergeCell ref="F512:G512"/>
    <mergeCell ref="H512:I512"/>
    <mergeCell ref="C513:E513"/>
    <mergeCell ref="F513:G513"/>
    <mergeCell ref="H513:I513"/>
    <mergeCell ref="C510:E510"/>
    <mergeCell ref="F510:G510"/>
    <mergeCell ref="H510:I510"/>
    <mergeCell ref="C511:E511"/>
    <mergeCell ref="F511:G511"/>
    <mergeCell ref="H511:I511"/>
    <mergeCell ref="C508:E508"/>
    <mergeCell ref="F508:G508"/>
    <mergeCell ref="H508:I508"/>
    <mergeCell ref="C509:E509"/>
    <mergeCell ref="F509:G509"/>
    <mergeCell ref="H509:I509"/>
    <mergeCell ref="C506:E506"/>
    <mergeCell ref="F506:G506"/>
    <mergeCell ref="H506:I506"/>
    <mergeCell ref="C507:E507"/>
    <mergeCell ref="F507:G507"/>
    <mergeCell ref="H507:I507"/>
    <mergeCell ref="C504:E504"/>
    <mergeCell ref="F504:G504"/>
    <mergeCell ref="H504:I504"/>
    <mergeCell ref="C505:E505"/>
    <mergeCell ref="F505:G505"/>
    <mergeCell ref="H505:I505"/>
    <mergeCell ref="C502:E502"/>
    <mergeCell ref="F502:G502"/>
    <mergeCell ref="H502:I502"/>
    <mergeCell ref="C503:E503"/>
    <mergeCell ref="F503:G503"/>
    <mergeCell ref="H503:I503"/>
    <mergeCell ref="C500:E500"/>
    <mergeCell ref="F500:G500"/>
    <mergeCell ref="H500:I500"/>
    <mergeCell ref="C501:E501"/>
    <mergeCell ref="F501:G501"/>
    <mergeCell ref="H501:I501"/>
    <mergeCell ref="C498:E498"/>
    <mergeCell ref="F498:G498"/>
    <mergeCell ref="H498:I498"/>
    <mergeCell ref="C499:E499"/>
    <mergeCell ref="F499:G499"/>
    <mergeCell ref="H499:I499"/>
    <mergeCell ref="C496:E496"/>
    <mergeCell ref="F496:G496"/>
    <mergeCell ref="H496:I496"/>
    <mergeCell ref="C497:E497"/>
    <mergeCell ref="F497:G497"/>
    <mergeCell ref="H497:I497"/>
    <mergeCell ref="C494:E494"/>
    <mergeCell ref="F494:G494"/>
    <mergeCell ref="H494:I494"/>
    <mergeCell ref="C495:E495"/>
    <mergeCell ref="F495:G495"/>
    <mergeCell ref="H495:I495"/>
    <mergeCell ref="C492:E492"/>
    <mergeCell ref="F492:G492"/>
    <mergeCell ref="H492:I492"/>
    <mergeCell ref="C493:E493"/>
    <mergeCell ref="F493:G493"/>
    <mergeCell ref="H493:I493"/>
    <mergeCell ref="C490:E490"/>
    <mergeCell ref="F490:G490"/>
    <mergeCell ref="H490:I490"/>
    <mergeCell ref="C491:E491"/>
    <mergeCell ref="F491:G491"/>
    <mergeCell ref="H491:I491"/>
    <mergeCell ref="C488:E488"/>
    <mergeCell ref="F488:G488"/>
    <mergeCell ref="H488:I488"/>
    <mergeCell ref="C489:E489"/>
    <mergeCell ref="F489:G489"/>
    <mergeCell ref="H489:I489"/>
    <mergeCell ref="C486:E486"/>
    <mergeCell ref="F486:G486"/>
    <mergeCell ref="H486:I486"/>
    <mergeCell ref="C487:E487"/>
    <mergeCell ref="F487:G487"/>
    <mergeCell ref="H487:I487"/>
    <mergeCell ref="C484:E484"/>
    <mergeCell ref="F484:G484"/>
    <mergeCell ref="H484:I484"/>
    <mergeCell ref="C485:E485"/>
    <mergeCell ref="F485:G485"/>
    <mergeCell ref="H485:I485"/>
    <mergeCell ref="C482:E482"/>
    <mergeCell ref="F482:G482"/>
    <mergeCell ref="H482:I482"/>
    <mergeCell ref="C483:E483"/>
    <mergeCell ref="F483:G483"/>
    <mergeCell ref="H483:I483"/>
    <mergeCell ref="C480:E480"/>
    <mergeCell ref="F480:G480"/>
    <mergeCell ref="H480:I480"/>
    <mergeCell ref="C481:E481"/>
    <mergeCell ref="F481:G481"/>
    <mergeCell ref="H481:I481"/>
    <mergeCell ref="C478:E478"/>
    <mergeCell ref="F478:G478"/>
    <mergeCell ref="H478:I478"/>
    <mergeCell ref="C479:E479"/>
    <mergeCell ref="F479:G479"/>
    <mergeCell ref="H479:I479"/>
    <mergeCell ref="C476:E476"/>
    <mergeCell ref="F476:G476"/>
    <mergeCell ref="H476:I476"/>
    <mergeCell ref="C477:E477"/>
    <mergeCell ref="F477:G477"/>
    <mergeCell ref="H477:I477"/>
    <mergeCell ref="C474:E474"/>
    <mergeCell ref="F474:G474"/>
    <mergeCell ref="H474:I474"/>
    <mergeCell ref="C475:E475"/>
    <mergeCell ref="F475:G475"/>
    <mergeCell ref="H475:I475"/>
    <mergeCell ref="C472:E472"/>
    <mergeCell ref="F472:G472"/>
    <mergeCell ref="H472:I472"/>
    <mergeCell ref="C473:E473"/>
    <mergeCell ref="F473:G473"/>
    <mergeCell ref="H473:I473"/>
    <mergeCell ref="C470:E470"/>
    <mergeCell ref="F470:G470"/>
    <mergeCell ref="H470:I470"/>
    <mergeCell ref="C471:E471"/>
    <mergeCell ref="F471:G471"/>
    <mergeCell ref="H471:I471"/>
    <mergeCell ref="C468:E468"/>
    <mergeCell ref="F468:G468"/>
    <mergeCell ref="H468:I468"/>
    <mergeCell ref="C469:E469"/>
    <mergeCell ref="F469:G469"/>
    <mergeCell ref="H469:I469"/>
    <mergeCell ref="C466:E466"/>
    <mergeCell ref="F466:G466"/>
    <mergeCell ref="H466:I466"/>
    <mergeCell ref="C467:E467"/>
    <mergeCell ref="F467:G467"/>
    <mergeCell ref="H467:I467"/>
    <mergeCell ref="C464:E464"/>
    <mergeCell ref="F464:G464"/>
    <mergeCell ref="H464:I464"/>
    <mergeCell ref="C465:E465"/>
    <mergeCell ref="F465:G465"/>
    <mergeCell ref="H465:I465"/>
    <mergeCell ref="C462:E462"/>
    <mergeCell ref="F462:G462"/>
    <mergeCell ref="H462:I462"/>
    <mergeCell ref="C463:E463"/>
    <mergeCell ref="F463:G463"/>
    <mergeCell ref="H463:I463"/>
    <mergeCell ref="C460:E460"/>
    <mergeCell ref="F460:G460"/>
    <mergeCell ref="H460:I460"/>
    <mergeCell ref="C461:E461"/>
    <mergeCell ref="F461:G461"/>
    <mergeCell ref="H461:I461"/>
    <mergeCell ref="C458:E458"/>
    <mergeCell ref="F458:G458"/>
    <mergeCell ref="H458:I458"/>
    <mergeCell ref="C459:E459"/>
    <mergeCell ref="F459:G459"/>
    <mergeCell ref="H459:I459"/>
    <mergeCell ref="C456:E456"/>
    <mergeCell ref="F456:G456"/>
    <mergeCell ref="H456:I456"/>
    <mergeCell ref="C457:E457"/>
    <mergeCell ref="F457:G457"/>
    <mergeCell ref="H457:I457"/>
    <mergeCell ref="C454:E454"/>
    <mergeCell ref="F454:G454"/>
    <mergeCell ref="H454:I454"/>
    <mergeCell ref="C455:E455"/>
    <mergeCell ref="F455:G455"/>
    <mergeCell ref="H455:I455"/>
    <mergeCell ref="C452:E452"/>
    <mergeCell ref="F452:G452"/>
    <mergeCell ref="H452:I452"/>
    <mergeCell ref="C453:E453"/>
    <mergeCell ref="F453:G453"/>
    <mergeCell ref="H453:I453"/>
    <mergeCell ref="C450:E450"/>
    <mergeCell ref="F450:G450"/>
    <mergeCell ref="H450:I450"/>
    <mergeCell ref="C451:E451"/>
    <mergeCell ref="F451:G451"/>
    <mergeCell ref="H451:I451"/>
    <mergeCell ref="C448:E448"/>
    <mergeCell ref="F448:G448"/>
    <mergeCell ref="H448:I448"/>
    <mergeCell ref="C449:E449"/>
    <mergeCell ref="F449:G449"/>
    <mergeCell ref="H449:I449"/>
    <mergeCell ref="C446:E446"/>
    <mergeCell ref="F446:G446"/>
    <mergeCell ref="H446:I446"/>
    <mergeCell ref="C447:E447"/>
    <mergeCell ref="F447:G447"/>
    <mergeCell ref="H447:I447"/>
    <mergeCell ref="C444:E444"/>
    <mergeCell ref="F444:G444"/>
    <mergeCell ref="H444:I444"/>
    <mergeCell ref="C445:E445"/>
    <mergeCell ref="F445:G445"/>
    <mergeCell ref="H445:I445"/>
    <mergeCell ref="C442:E442"/>
    <mergeCell ref="F442:G442"/>
    <mergeCell ref="H442:I442"/>
    <mergeCell ref="C443:E443"/>
    <mergeCell ref="F443:G443"/>
    <mergeCell ref="H443:I443"/>
    <mergeCell ref="C440:E440"/>
    <mergeCell ref="F440:G440"/>
    <mergeCell ref="H440:I440"/>
    <mergeCell ref="C441:E441"/>
    <mergeCell ref="F441:G441"/>
    <mergeCell ref="H441:I441"/>
    <mergeCell ref="C438:E438"/>
    <mergeCell ref="F438:G438"/>
    <mergeCell ref="H438:I438"/>
    <mergeCell ref="C439:E439"/>
    <mergeCell ref="F439:G439"/>
    <mergeCell ref="H439:I439"/>
    <mergeCell ref="C436:E436"/>
    <mergeCell ref="F436:G436"/>
    <mergeCell ref="H436:I436"/>
    <mergeCell ref="C437:E437"/>
    <mergeCell ref="F437:G437"/>
    <mergeCell ref="H437:I437"/>
    <mergeCell ref="C434:E434"/>
    <mergeCell ref="F434:G434"/>
    <mergeCell ref="H434:I434"/>
    <mergeCell ref="C435:E435"/>
    <mergeCell ref="F435:G435"/>
    <mergeCell ref="H435:I435"/>
    <mergeCell ref="C432:E432"/>
    <mergeCell ref="F432:G432"/>
    <mergeCell ref="H432:I432"/>
    <mergeCell ref="C433:E433"/>
    <mergeCell ref="F433:G433"/>
    <mergeCell ref="H433:I433"/>
    <mergeCell ref="C430:E430"/>
    <mergeCell ref="F430:G430"/>
    <mergeCell ref="H430:I430"/>
    <mergeCell ref="C431:E431"/>
    <mergeCell ref="F431:G431"/>
    <mergeCell ref="H431:I431"/>
    <mergeCell ref="C428:E428"/>
    <mergeCell ref="F428:G428"/>
    <mergeCell ref="H428:I428"/>
    <mergeCell ref="C429:E429"/>
    <mergeCell ref="F429:G429"/>
    <mergeCell ref="H429:I429"/>
    <mergeCell ref="C426:E426"/>
    <mergeCell ref="F426:G426"/>
    <mergeCell ref="H426:I426"/>
    <mergeCell ref="C427:E427"/>
    <mergeCell ref="F427:G427"/>
    <mergeCell ref="H427:I427"/>
    <mergeCell ref="C424:E424"/>
    <mergeCell ref="F424:G424"/>
    <mergeCell ref="H424:I424"/>
    <mergeCell ref="C425:E425"/>
    <mergeCell ref="F425:G425"/>
    <mergeCell ref="H425:I425"/>
    <mergeCell ref="C422:E422"/>
    <mergeCell ref="F422:G422"/>
    <mergeCell ref="H422:I422"/>
    <mergeCell ref="C423:E423"/>
    <mergeCell ref="F423:G423"/>
    <mergeCell ref="H423:I423"/>
    <mergeCell ref="C420:E420"/>
    <mergeCell ref="F420:G420"/>
    <mergeCell ref="H420:I420"/>
    <mergeCell ref="C421:E421"/>
    <mergeCell ref="F421:G421"/>
    <mergeCell ref="H421:I421"/>
    <mergeCell ref="C418:E418"/>
    <mergeCell ref="F418:G418"/>
    <mergeCell ref="H418:I418"/>
    <mergeCell ref="C419:E419"/>
    <mergeCell ref="F419:G419"/>
    <mergeCell ref="H419:I419"/>
    <mergeCell ref="C416:E416"/>
    <mergeCell ref="F416:G416"/>
    <mergeCell ref="H416:I416"/>
    <mergeCell ref="C417:E417"/>
    <mergeCell ref="F417:G417"/>
    <mergeCell ref="H417:I417"/>
    <mergeCell ref="C414:E414"/>
    <mergeCell ref="F414:G414"/>
    <mergeCell ref="H414:I414"/>
    <mergeCell ref="C415:E415"/>
    <mergeCell ref="F415:G415"/>
    <mergeCell ref="H415:I415"/>
    <mergeCell ref="C412:E412"/>
    <mergeCell ref="F412:G412"/>
    <mergeCell ref="H412:I412"/>
    <mergeCell ref="C413:E413"/>
    <mergeCell ref="F413:G413"/>
    <mergeCell ref="H413:I413"/>
    <mergeCell ref="C410:E410"/>
    <mergeCell ref="F410:G410"/>
    <mergeCell ref="H410:I410"/>
    <mergeCell ref="C411:E411"/>
    <mergeCell ref="F411:G411"/>
    <mergeCell ref="H411:I411"/>
    <mergeCell ref="C408:E408"/>
    <mergeCell ref="F408:G408"/>
    <mergeCell ref="H408:I408"/>
    <mergeCell ref="C409:E409"/>
    <mergeCell ref="F409:G409"/>
    <mergeCell ref="H409:I409"/>
    <mergeCell ref="C406:E406"/>
    <mergeCell ref="F406:G406"/>
    <mergeCell ref="H406:I406"/>
    <mergeCell ref="C407:E407"/>
    <mergeCell ref="F407:G407"/>
    <mergeCell ref="H407:I407"/>
    <mergeCell ref="C404:E404"/>
    <mergeCell ref="F404:G404"/>
    <mergeCell ref="H404:I404"/>
    <mergeCell ref="C405:E405"/>
    <mergeCell ref="F405:G405"/>
    <mergeCell ref="H405:I405"/>
    <mergeCell ref="C402:E402"/>
    <mergeCell ref="F402:G402"/>
    <mergeCell ref="H402:I402"/>
    <mergeCell ref="C403:E403"/>
    <mergeCell ref="F403:G403"/>
    <mergeCell ref="H403:I403"/>
    <mergeCell ref="C400:E400"/>
    <mergeCell ref="F400:G400"/>
    <mergeCell ref="H400:I400"/>
    <mergeCell ref="C401:E401"/>
    <mergeCell ref="F401:G401"/>
    <mergeCell ref="H401:I401"/>
    <mergeCell ref="C398:E398"/>
    <mergeCell ref="F398:G398"/>
    <mergeCell ref="H398:I398"/>
    <mergeCell ref="C399:E399"/>
    <mergeCell ref="F399:G399"/>
    <mergeCell ref="H399:I399"/>
    <mergeCell ref="C396:E396"/>
    <mergeCell ref="F396:G396"/>
    <mergeCell ref="H396:I396"/>
    <mergeCell ref="C397:E397"/>
    <mergeCell ref="F397:G397"/>
    <mergeCell ref="H397:I397"/>
    <mergeCell ref="C394:E394"/>
    <mergeCell ref="F394:G394"/>
    <mergeCell ref="H394:I394"/>
    <mergeCell ref="C395:E395"/>
    <mergeCell ref="F395:G395"/>
    <mergeCell ref="H395:I395"/>
    <mergeCell ref="C392:E392"/>
    <mergeCell ref="F392:G392"/>
    <mergeCell ref="H392:I392"/>
    <mergeCell ref="C393:E393"/>
    <mergeCell ref="F393:G393"/>
    <mergeCell ref="H393:I393"/>
    <mergeCell ref="C390:E390"/>
    <mergeCell ref="F390:G390"/>
    <mergeCell ref="H390:I390"/>
    <mergeCell ref="C391:E391"/>
    <mergeCell ref="F391:G391"/>
    <mergeCell ref="H391:I391"/>
    <mergeCell ref="C388:E388"/>
    <mergeCell ref="F388:G388"/>
    <mergeCell ref="H388:I388"/>
    <mergeCell ref="C389:E389"/>
    <mergeCell ref="F389:G389"/>
    <mergeCell ref="H389:I389"/>
    <mergeCell ref="C386:E386"/>
    <mergeCell ref="F386:G386"/>
    <mergeCell ref="H386:I386"/>
    <mergeCell ref="C387:E387"/>
    <mergeCell ref="F387:G387"/>
    <mergeCell ref="H387:I387"/>
    <mergeCell ref="C384:E384"/>
    <mergeCell ref="F384:G384"/>
    <mergeCell ref="H384:I384"/>
    <mergeCell ref="C385:E385"/>
    <mergeCell ref="F385:G385"/>
    <mergeCell ref="H385:I385"/>
    <mergeCell ref="C382:E382"/>
    <mergeCell ref="F382:G382"/>
    <mergeCell ref="H382:I382"/>
    <mergeCell ref="C383:E383"/>
    <mergeCell ref="F383:G383"/>
    <mergeCell ref="H383:I383"/>
    <mergeCell ref="C380:E380"/>
    <mergeCell ref="F380:G380"/>
    <mergeCell ref="H380:I380"/>
    <mergeCell ref="C381:E381"/>
    <mergeCell ref="F381:G381"/>
    <mergeCell ref="H381:I381"/>
    <mergeCell ref="C378:E378"/>
    <mergeCell ref="F378:G378"/>
    <mergeCell ref="H378:I378"/>
    <mergeCell ref="C379:E379"/>
    <mergeCell ref="F379:G379"/>
    <mergeCell ref="H379:I379"/>
    <mergeCell ref="C376:E376"/>
    <mergeCell ref="F376:G376"/>
    <mergeCell ref="H376:I376"/>
    <mergeCell ref="C377:E377"/>
    <mergeCell ref="F377:G377"/>
    <mergeCell ref="H377:I377"/>
    <mergeCell ref="C374:E374"/>
    <mergeCell ref="F374:G374"/>
    <mergeCell ref="H374:I374"/>
    <mergeCell ref="C375:E375"/>
    <mergeCell ref="F375:G375"/>
    <mergeCell ref="H375:I375"/>
    <mergeCell ref="C372:E372"/>
    <mergeCell ref="F372:G372"/>
    <mergeCell ref="H372:I372"/>
    <mergeCell ref="C373:E373"/>
    <mergeCell ref="F373:G373"/>
    <mergeCell ref="H373:I373"/>
    <mergeCell ref="C370:E370"/>
    <mergeCell ref="F370:G370"/>
    <mergeCell ref="H370:I370"/>
    <mergeCell ref="C371:E371"/>
    <mergeCell ref="F371:G371"/>
    <mergeCell ref="H371:I371"/>
    <mergeCell ref="C368:E368"/>
    <mergeCell ref="F368:G368"/>
    <mergeCell ref="H368:I368"/>
    <mergeCell ref="C369:E369"/>
    <mergeCell ref="F369:G369"/>
    <mergeCell ref="H369:I369"/>
    <mergeCell ref="C366:E366"/>
    <mergeCell ref="F366:G366"/>
    <mergeCell ref="H366:I366"/>
    <mergeCell ref="C367:E367"/>
    <mergeCell ref="F367:G367"/>
    <mergeCell ref="H367:I367"/>
    <mergeCell ref="C364:E364"/>
    <mergeCell ref="F364:G364"/>
    <mergeCell ref="H364:I364"/>
    <mergeCell ref="C365:E365"/>
    <mergeCell ref="F365:G365"/>
    <mergeCell ref="H365:I365"/>
    <mergeCell ref="C362:E362"/>
    <mergeCell ref="F362:G362"/>
    <mergeCell ref="H362:I362"/>
    <mergeCell ref="C363:E363"/>
    <mergeCell ref="F363:G363"/>
    <mergeCell ref="H363:I363"/>
    <mergeCell ref="C360:E360"/>
    <mergeCell ref="F360:G360"/>
    <mergeCell ref="H360:I360"/>
    <mergeCell ref="C361:E361"/>
    <mergeCell ref="F361:G361"/>
    <mergeCell ref="H361:I361"/>
    <mergeCell ref="C358:E358"/>
    <mergeCell ref="F358:G358"/>
    <mergeCell ref="H358:I358"/>
    <mergeCell ref="C359:E359"/>
    <mergeCell ref="F359:G359"/>
    <mergeCell ref="H359:I359"/>
    <mergeCell ref="C356:E356"/>
    <mergeCell ref="F356:G356"/>
    <mergeCell ref="H356:I356"/>
    <mergeCell ref="C357:E357"/>
    <mergeCell ref="F357:G357"/>
    <mergeCell ref="H357:I357"/>
    <mergeCell ref="C354:E354"/>
    <mergeCell ref="F354:G354"/>
    <mergeCell ref="H354:I354"/>
    <mergeCell ref="C355:E355"/>
    <mergeCell ref="F355:G355"/>
    <mergeCell ref="H355:I355"/>
    <mergeCell ref="C352:E352"/>
    <mergeCell ref="F352:G352"/>
    <mergeCell ref="H352:I352"/>
    <mergeCell ref="C353:E353"/>
    <mergeCell ref="F353:G353"/>
    <mergeCell ref="H353:I353"/>
    <mergeCell ref="C350:E350"/>
    <mergeCell ref="F350:G350"/>
    <mergeCell ref="H350:I350"/>
    <mergeCell ref="C351:E351"/>
    <mergeCell ref="F351:G351"/>
    <mergeCell ref="H351:I351"/>
    <mergeCell ref="C348:E348"/>
    <mergeCell ref="F348:G348"/>
    <mergeCell ref="H348:I348"/>
    <mergeCell ref="C349:E349"/>
    <mergeCell ref="F349:G349"/>
    <mergeCell ref="H349:I349"/>
    <mergeCell ref="C346:E346"/>
    <mergeCell ref="F346:G346"/>
    <mergeCell ref="H346:I346"/>
    <mergeCell ref="C347:E347"/>
    <mergeCell ref="F347:G347"/>
    <mergeCell ref="H347:I347"/>
    <mergeCell ref="C344:E344"/>
    <mergeCell ref="F344:G344"/>
    <mergeCell ref="H344:I344"/>
    <mergeCell ref="C345:E345"/>
    <mergeCell ref="F345:G345"/>
    <mergeCell ref="H345:I345"/>
    <mergeCell ref="C342:E342"/>
    <mergeCell ref="F342:G342"/>
    <mergeCell ref="H342:I342"/>
    <mergeCell ref="C343:E343"/>
    <mergeCell ref="F343:G343"/>
    <mergeCell ref="H343:I343"/>
    <mergeCell ref="C340:E340"/>
    <mergeCell ref="F340:G340"/>
    <mergeCell ref="H340:I340"/>
    <mergeCell ref="C341:E341"/>
    <mergeCell ref="F341:G341"/>
    <mergeCell ref="H341:I341"/>
    <mergeCell ref="C338:E338"/>
    <mergeCell ref="F338:G338"/>
    <mergeCell ref="H338:I338"/>
    <mergeCell ref="C339:E339"/>
    <mergeCell ref="F339:G339"/>
    <mergeCell ref="H339:I339"/>
    <mergeCell ref="C336:E336"/>
    <mergeCell ref="F336:G336"/>
    <mergeCell ref="H336:I336"/>
    <mergeCell ref="C337:E337"/>
    <mergeCell ref="F337:G337"/>
    <mergeCell ref="H337:I337"/>
    <mergeCell ref="C334:E334"/>
    <mergeCell ref="F334:G334"/>
    <mergeCell ref="H334:I334"/>
    <mergeCell ref="C335:E335"/>
    <mergeCell ref="F335:G335"/>
    <mergeCell ref="H335:I335"/>
    <mergeCell ref="C332:E332"/>
    <mergeCell ref="F332:G332"/>
    <mergeCell ref="H332:I332"/>
    <mergeCell ref="C333:E333"/>
    <mergeCell ref="F333:G333"/>
    <mergeCell ref="H333:I333"/>
    <mergeCell ref="C330:E330"/>
    <mergeCell ref="F330:G330"/>
    <mergeCell ref="H330:I330"/>
    <mergeCell ref="C331:E331"/>
    <mergeCell ref="F331:G331"/>
    <mergeCell ref="H331:I331"/>
    <mergeCell ref="C328:E328"/>
    <mergeCell ref="F328:G328"/>
    <mergeCell ref="H328:I328"/>
    <mergeCell ref="C329:E329"/>
    <mergeCell ref="F329:G329"/>
    <mergeCell ref="H329:I329"/>
    <mergeCell ref="C326:E326"/>
    <mergeCell ref="F326:G326"/>
    <mergeCell ref="H326:I326"/>
    <mergeCell ref="C327:E327"/>
    <mergeCell ref="F327:G327"/>
    <mergeCell ref="H327:I327"/>
    <mergeCell ref="C324:E324"/>
    <mergeCell ref="F324:G324"/>
    <mergeCell ref="H324:I324"/>
    <mergeCell ref="C325:E325"/>
    <mergeCell ref="F325:G325"/>
    <mergeCell ref="H325:I325"/>
    <mergeCell ref="C322:E322"/>
    <mergeCell ref="F322:G322"/>
    <mergeCell ref="H322:I322"/>
    <mergeCell ref="C323:E323"/>
    <mergeCell ref="F323:G323"/>
    <mergeCell ref="H323:I323"/>
    <mergeCell ref="C320:E320"/>
    <mergeCell ref="F320:G320"/>
    <mergeCell ref="H320:I320"/>
    <mergeCell ref="C321:E321"/>
    <mergeCell ref="F321:G321"/>
    <mergeCell ref="H321:I321"/>
    <mergeCell ref="C318:E318"/>
    <mergeCell ref="F318:G318"/>
    <mergeCell ref="H318:I318"/>
    <mergeCell ref="C319:E319"/>
    <mergeCell ref="F319:G319"/>
    <mergeCell ref="H319:I319"/>
    <mergeCell ref="C316:E316"/>
    <mergeCell ref="F316:G316"/>
    <mergeCell ref="H316:I316"/>
    <mergeCell ref="C317:E317"/>
    <mergeCell ref="F317:G317"/>
    <mergeCell ref="H317:I317"/>
    <mergeCell ref="C314:E314"/>
    <mergeCell ref="F314:G314"/>
    <mergeCell ref="H314:I314"/>
    <mergeCell ref="C315:E315"/>
    <mergeCell ref="F315:G315"/>
    <mergeCell ref="H315:I315"/>
    <mergeCell ref="C312:E312"/>
    <mergeCell ref="F312:G312"/>
    <mergeCell ref="H312:I312"/>
    <mergeCell ref="C313:E313"/>
    <mergeCell ref="F313:G313"/>
    <mergeCell ref="H313:I313"/>
    <mergeCell ref="C310:E310"/>
    <mergeCell ref="F310:G310"/>
    <mergeCell ref="H310:I310"/>
    <mergeCell ref="C311:E311"/>
    <mergeCell ref="F311:G311"/>
    <mergeCell ref="H311:I311"/>
    <mergeCell ref="C308:E308"/>
    <mergeCell ref="F308:G308"/>
    <mergeCell ref="H308:I308"/>
    <mergeCell ref="C309:E309"/>
    <mergeCell ref="F309:G309"/>
    <mergeCell ref="H309:I309"/>
    <mergeCell ref="C306:E306"/>
    <mergeCell ref="F306:G306"/>
    <mergeCell ref="H306:I306"/>
    <mergeCell ref="C307:E307"/>
    <mergeCell ref="F307:G307"/>
    <mergeCell ref="H307:I307"/>
    <mergeCell ref="C304:E304"/>
    <mergeCell ref="F304:G304"/>
    <mergeCell ref="H304:I304"/>
    <mergeCell ref="C305:E305"/>
    <mergeCell ref="F305:G305"/>
    <mergeCell ref="H305:I305"/>
    <mergeCell ref="C302:E302"/>
    <mergeCell ref="F302:G302"/>
    <mergeCell ref="H302:I302"/>
    <mergeCell ref="C303:E303"/>
    <mergeCell ref="F303:G303"/>
    <mergeCell ref="H303:I303"/>
    <mergeCell ref="C300:E300"/>
    <mergeCell ref="F300:G300"/>
    <mergeCell ref="H300:I300"/>
    <mergeCell ref="C301:E301"/>
    <mergeCell ref="F301:G301"/>
    <mergeCell ref="H301:I301"/>
    <mergeCell ref="C298:E298"/>
    <mergeCell ref="F298:G298"/>
    <mergeCell ref="H298:I298"/>
    <mergeCell ref="C299:E299"/>
    <mergeCell ref="F299:G299"/>
    <mergeCell ref="H299:I299"/>
    <mergeCell ref="C296:E296"/>
    <mergeCell ref="F296:G296"/>
    <mergeCell ref="H296:I296"/>
    <mergeCell ref="C297:E297"/>
    <mergeCell ref="F297:G297"/>
    <mergeCell ref="H297:I297"/>
    <mergeCell ref="C294:E294"/>
    <mergeCell ref="F294:G294"/>
    <mergeCell ref="H294:I294"/>
    <mergeCell ref="C295:E295"/>
    <mergeCell ref="F295:G295"/>
    <mergeCell ref="H295:I295"/>
    <mergeCell ref="C292:E292"/>
    <mergeCell ref="F292:G292"/>
    <mergeCell ref="H292:I292"/>
    <mergeCell ref="C293:E293"/>
    <mergeCell ref="F293:G293"/>
    <mergeCell ref="H293:I293"/>
    <mergeCell ref="C290:E290"/>
    <mergeCell ref="F290:G290"/>
    <mergeCell ref="H290:I290"/>
    <mergeCell ref="C291:E291"/>
    <mergeCell ref="F291:G291"/>
    <mergeCell ref="H291:I291"/>
    <mergeCell ref="C288:E288"/>
    <mergeCell ref="F288:G288"/>
    <mergeCell ref="H288:I288"/>
    <mergeCell ref="C289:E289"/>
    <mergeCell ref="F289:G289"/>
    <mergeCell ref="H289:I289"/>
    <mergeCell ref="C286:E286"/>
    <mergeCell ref="F286:G286"/>
    <mergeCell ref="H286:I286"/>
    <mergeCell ref="C287:E287"/>
    <mergeCell ref="F287:G287"/>
    <mergeCell ref="H287:I287"/>
    <mergeCell ref="C284:E284"/>
    <mergeCell ref="F284:G284"/>
    <mergeCell ref="H284:I284"/>
    <mergeCell ref="C285:E285"/>
    <mergeCell ref="F285:G285"/>
    <mergeCell ref="H285:I285"/>
    <mergeCell ref="C282:E282"/>
    <mergeCell ref="F282:G282"/>
    <mergeCell ref="H282:I282"/>
    <mergeCell ref="C283:E283"/>
    <mergeCell ref="F283:G283"/>
    <mergeCell ref="H283:I283"/>
    <mergeCell ref="C280:E280"/>
    <mergeCell ref="F280:G280"/>
    <mergeCell ref="H280:I280"/>
    <mergeCell ref="C281:E281"/>
    <mergeCell ref="F281:G281"/>
    <mergeCell ref="H281:I281"/>
    <mergeCell ref="C278:E278"/>
    <mergeCell ref="F278:G278"/>
    <mergeCell ref="H278:I278"/>
    <mergeCell ref="C279:E279"/>
    <mergeCell ref="F279:G279"/>
    <mergeCell ref="H279:I279"/>
    <mergeCell ref="C276:E276"/>
    <mergeCell ref="F276:G276"/>
    <mergeCell ref="H276:I276"/>
    <mergeCell ref="C277:E277"/>
    <mergeCell ref="F277:G277"/>
    <mergeCell ref="H277:I277"/>
    <mergeCell ref="C274:E274"/>
    <mergeCell ref="F274:G274"/>
    <mergeCell ref="H274:I274"/>
    <mergeCell ref="C275:E275"/>
    <mergeCell ref="F275:G275"/>
    <mergeCell ref="H275:I275"/>
    <mergeCell ref="C272:E272"/>
    <mergeCell ref="F272:G272"/>
    <mergeCell ref="H272:I272"/>
    <mergeCell ref="C273:E273"/>
    <mergeCell ref="F273:G273"/>
    <mergeCell ref="H273:I273"/>
    <mergeCell ref="C270:E270"/>
    <mergeCell ref="F270:G270"/>
    <mergeCell ref="H270:I270"/>
    <mergeCell ref="C271:E271"/>
    <mergeCell ref="F271:G271"/>
    <mergeCell ref="H271:I271"/>
    <mergeCell ref="C268:E268"/>
    <mergeCell ref="F268:G268"/>
    <mergeCell ref="H268:I268"/>
    <mergeCell ref="C269:E269"/>
    <mergeCell ref="F269:G269"/>
    <mergeCell ref="H269:I269"/>
    <mergeCell ref="C266:E266"/>
    <mergeCell ref="F266:G266"/>
    <mergeCell ref="H266:I266"/>
    <mergeCell ref="C267:E267"/>
    <mergeCell ref="F267:G267"/>
    <mergeCell ref="H267:I267"/>
    <mergeCell ref="C264:E264"/>
    <mergeCell ref="F264:G264"/>
    <mergeCell ref="H264:I264"/>
    <mergeCell ref="C265:E265"/>
    <mergeCell ref="F265:G265"/>
    <mergeCell ref="H265:I265"/>
    <mergeCell ref="C262:E262"/>
    <mergeCell ref="F262:G262"/>
    <mergeCell ref="H262:I262"/>
    <mergeCell ref="C263:E263"/>
    <mergeCell ref="F263:G263"/>
    <mergeCell ref="H263:I263"/>
    <mergeCell ref="C260:E260"/>
    <mergeCell ref="F260:G260"/>
    <mergeCell ref="H260:I260"/>
    <mergeCell ref="C261:E261"/>
    <mergeCell ref="F261:G261"/>
    <mergeCell ref="H261:I261"/>
    <mergeCell ref="C258:E258"/>
    <mergeCell ref="F258:G258"/>
    <mergeCell ref="H258:I258"/>
    <mergeCell ref="C259:E259"/>
    <mergeCell ref="F259:G259"/>
    <mergeCell ref="H259:I259"/>
    <mergeCell ref="C256:E256"/>
    <mergeCell ref="F256:G256"/>
    <mergeCell ref="H256:I256"/>
    <mergeCell ref="C257:E257"/>
    <mergeCell ref="F257:G257"/>
    <mergeCell ref="H257:I257"/>
    <mergeCell ref="C254:E254"/>
    <mergeCell ref="F254:G254"/>
    <mergeCell ref="H254:I254"/>
    <mergeCell ref="C255:E255"/>
    <mergeCell ref="F255:G255"/>
    <mergeCell ref="H255:I255"/>
    <mergeCell ref="C252:E252"/>
    <mergeCell ref="F252:G252"/>
    <mergeCell ref="H252:I252"/>
    <mergeCell ref="C253:E253"/>
    <mergeCell ref="F253:G253"/>
    <mergeCell ref="H253:I253"/>
    <mergeCell ref="C250:E250"/>
    <mergeCell ref="F250:G250"/>
    <mergeCell ref="H250:I250"/>
    <mergeCell ref="C251:E251"/>
    <mergeCell ref="F251:G251"/>
    <mergeCell ref="H251:I251"/>
    <mergeCell ref="C248:E248"/>
    <mergeCell ref="F248:G248"/>
    <mergeCell ref="H248:I248"/>
    <mergeCell ref="C249:E249"/>
    <mergeCell ref="F249:G249"/>
    <mergeCell ref="H249:I249"/>
    <mergeCell ref="C246:E246"/>
    <mergeCell ref="F246:G246"/>
    <mergeCell ref="H246:I246"/>
    <mergeCell ref="C247:E247"/>
    <mergeCell ref="F247:G247"/>
    <mergeCell ref="H247:I247"/>
    <mergeCell ref="C244:E244"/>
    <mergeCell ref="F244:G244"/>
    <mergeCell ref="H244:I244"/>
    <mergeCell ref="C245:E245"/>
    <mergeCell ref="F245:G245"/>
    <mergeCell ref="H245:I245"/>
    <mergeCell ref="C242:E242"/>
    <mergeCell ref="F242:G242"/>
    <mergeCell ref="H242:I242"/>
    <mergeCell ref="C243:E243"/>
    <mergeCell ref="F243:G243"/>
    <mergeCell ref="H243:I243"/>
    <mergeCell ref="C240:E240"/>
    <mergeCell ref="F240:G240"/>
    <mergeCell ref="H240:I240"/>
    <mergeCell ref="C241:E241"/>
    <mergeCell ref="F241:G241"/>
    <mergeCell ref="H241:I241"/>
    <mergeCell ref="C238:E238"/>
    <mergeCell ref="F238:G238"/>
    <mergeCell ref="H238:I238"/>
    <mergeCell ref="C239:E239"/>
    <mergeCell ref="F239:G239"/>
    <mergeCell ref="H239:I239"/>
    <mergeCell ref="C236:E236"/>
    <mergeCell ref="F236:G236"/>
    <mergeCell ref="H236:I236"/>
    <mergeCell ref="C237:E237"/>
    <mergeCell ref="F237:G237"/>
    <mergeCell ref="H237:I237"/>
    <mergeCell ref="C234:E234"/>
    <mergeCell ref="F234:G234"/>
    <mergeCell ref="H234:I234"/>
    <mergeCell ref="C235:E235"/>
    <mergeCell ref="F235:G235"/>
    <mergeCell ref="H235:I235"/>
    <mergeCell ref="C232:E232"/>
    <mergeCell ref="F232:G232"/>
    <mergeCell ref="H232:I232"/>
    <mergeCell ref="C233:E233"/>
    <mergeCell ref="F233:G233"/>
    <mergeCell ref="H233:I233"/>
    <mergeCell ref="C230:E230"/>
    <mergeCell ref="F230:G230"/>
    <mergeCell ref="H230:I230"/>
    <mergeCell ref="C231:E231"/>
    <mergeCell ref="F231:G231"/>
    <mergeCell ref="H231:I231"/>
    <mergeCell ref="C228:E228"/>
    <mergeCell ref="F228:G228"/>
    <mergeCell ref="H228:I228"/>
    <mergeCell ref="C229:E229"/>
    <mergeCell ref="F229:G229"/>
    <mergeCell ref="H229:I229"/>
    <mergeCell ref="C226:E226"/>
    <mergeCell ref="F226:G226"/>
    <mergeCell ref="H226:I226"/>
    <mergeCell ref="C227:E227"/>
    <mergeCell ref="F227:G227"/>
    <mergeCell ref="H227:I227"/>
    <mergeCell ref="C224:E224"/>
    <mergeCell ref="F224:G224"/>
    <mergeCell ref="H224:I224"/>
    <mergeCell ref="C225:E225"/>
    <mergeCell ref="F225:G225"/>
    <mergeCell ref="H225:I225"/>
    <mergeCell ref="C222:E222"/>
    <mergeCell ref="F222:G222"/>
    <mergeCell ref="H222:I222"/>
    <mergeCell ref="C223:E223"/>
    <mergeCell ref="F223:G223"/>
    <mergeCell ref="H223:I223"/>
    <mergeCell ref="C220:E220"/>
    <mergeCell ref="F220:G220"/>
    <mergeCell ref="H220:I220"/>
    <mergeCell ref="C221:E221"/>
    <mergeCell ref="F221:G221"/>
    <mergeCell ref="H221:I221"/>
    <mergeCell ref="C218:E218"/>
    <mergeCell ref="F218:G218"/>
    <mergeCell ref="H218:I218"/>
    <mergeCell ref="C219:E219"/>
    <mergeCell ref="F219:G219"/>
    <mergeCell ref="H219:I219"/>
    <mergeCell ref="C216:E216"/>
    <mergeCell ref="F216:G216"/>
    <mergeCell ref="H216:I216"/>
    <mergeCell ref="C217:E217"/>
    <mergeCell ref="F217:G217"/>
    <mergeCell ref="H217:I217"/>
    <mergeCell ref="C214:E214"/>
    <mergeCell ref="F214:G214"/>
    <mergeCell ref="H214:I214"/>
    <mergeCell ref="C215:E215"/>
    <mergeCell ref="F215:G215"/>
    <mergeCell ref="H215:I215"/>
    <mergeCell ref="C212:E212"/>
    <mergeCell ref="F212:G212"/>
    <mergeCell ref="H212:I212"/>
    <mergeCell ref="C213:E213"/>
    <mergeCell ref="F213:G213"/>
    <mergeCell ref="H213:I213"/>
    <mergeCell ref="C210:E210"/>
    <mergeCell ref="F210:G210"/>
    <mergeCell ref="H210:I210"/>
    <mergeCell ref="C211:E211"/>
    <mergeCell ref="F211:G211"/>
    <mergeCell ref="H211:I211"/>
    <mergeCell ref="C208:E208"/>
    <mergeCell ref="F208:G208"/>
    <mergeCell ref="H208:I208"/>
    <mergeCell ref="C209:E209"/>
    <mergeCell ref="F209:G209"/>
    <mergeCell ref="H209:I209"/>
    <mergeCell ref="C206:E206"/>
    <mergeCell ref="F206:G206"/>
    <mergeCell ref="H206:I206"/>
    <mergeCell ref="C207:E207"/>
    <mergeCell ref="F207:G207"/>
    <mergeCell ref="H207:I207"/>
    <mergeCell ref="C204:E204"/>
    <mergeCell ref="F204:G204"/>
    <mergeCell ref="H204:I204"/>
    <mergeCell ref="C205:E205"/>
    <mergeCell ref="F205:G205"/>
    <mergeCell ref="H205:I205"/>
    <mergeCell ref="C202:E202"/>
    <mergeCell ref="F202:G202"/>
    <mergeCell ref="H202:I202"/>
    <mergeCell ref="C203:E203"/>
    <mergeCell ref="F203:G203"/>
    <mergeCell ref="H203:I203"/>
    <mergeCell ref="C200:E200"/>
    <mergeCell ref="F200:G200"/>
    <mergeCell ref="H200:I200"/>
    <mergeCell ref="C201:E201"/>
    <mergeCell ref="F201:G201"/>
    <mergeCell ref="H201:I201"/>
    <mergeCell ref="C198:E198"/>
    <mergeCell ref="F198:G198"/>
    <mergeCell ref="H198:I198"/>
    <mergeCell ref="C199:E199"/>
    <mergeCell ref="F199:G199"/>
    <mergeCell ref="H199:I199"/>
    <mergeCell ref="C196:E196"/>
    <mergeCell ref="F196:G196"/>
    <mergeCell ref="H196:I196"/>
    <mergeCell ref="C197:E197"/>
    <mergeCell ref="F197:G197"/>
    <mergeCell ref="H197:I197"/>
    <mergeCell ref="C194:E194"/>
    <mergeCell ref="F194:G194"/>
    <mergeCell ref="H194:I194"/>
    <mergeCell ref="C195:E195"/>
    <mergeCell ref="F195:G195"/>
    <mergeCell ref="H195:I195"/>
    <mergeCell ref="C192:E192"/>
    <mergeCell ref="F192:G192"/>
    <mergeCell ref="H192:I192"/>
    <mergeCell ref="C193:E193"/>
    <mergeCell ref="F193:G193"/>
    <mergeCell ref="H193:I193"/>
    <mergeCell ref="C190:E190"/>
    <mergeCell ref="F190:G190"/>
    <mergeCell ref="H190:I190"/>
    <mergeCell ref="C191:E191"/>
    <mergeCell ref="F191:G191"/>
    <mergeCell ref="H191:I191"/>
    <mergeCell ref="C188:E188"/>
    <mergeCell ref="F188:G188"/>
    <mergeCell ref="H188:I188"/>
    <mergeCell ref="C189:E189"/>
    <mergeCell ref="F189:G189"/>
    <mergeCell ref="H189:I189"/>
    <mergeCell ref="C186:E186"/>
    <mergeCell ref="F186:G186"/>
    <mergeCell ref="H186:I186"/>
    <mergeCell ref="C187:E187"/>
    <mergeCell ref="F187:G187"/>
    <mergeCell ref="H187:I187"/>
    <mergeCell ref="C184:E184"/>
    <mergeCell ref="F184:G184"/>
    <mergeCell ref="H184:I184"/>
    <mergeCell ref="C185:E185"/>
    <mergeCell ref="F185:G185"/>
    <mergeCell ref="H185:I185"/>
    <mergeCell ref="C182:E182"/>
    <mergeCell ref="F182:G182"/>
    <mergeCell ref="H182:I182"/>
    <mergeCell ref="C183:E183"/>
    <mergeCell ref="F183:G183"/>
    <mergeCell ref="H183:I183"/>
    <mergeCell ref="C180:E180"/>
    <mergeCell ref="F180:G180"/>
    <mergeCell ref="H180:I180"/>
    <mergeCell ref="C181:E181"/>
    <mergeCell ref="F181:G181"/>
    <mergeCell ref="H181:I181"/>
    <mergeCell ref="C178:E178"/>
    <mergeCell ref="F178:G178"/>
    <mergeCell ref="H178:I178"/>
    <mergeCell ref="C179:E179"/>
    <mergeCell ref="F179:G179"/>
    <mergeCell ref="H179:I179"/>
    <mergeCell ref="C176:E176"/>
    <mergeCell ref="F176:G176"/>
    <mergeCell ref="H176:I176"/>
    <mergeCell ref="C177:E177"/>
    <mergeCell ref="F177:G177"/>
    <mergeCell ref="H177:I177"/>
    <mergeCell ref="C174:E174"/>
    <mergeCell ref="F174:G174"/>
    <mergeCell ref="H174:I174"/>
    <mergeCell ref="C175:E175"/>
    <mergeCell ref="F175:G175"/>
    <mergeCell ref="H175:I175"/>
    <mergeCell ref="C172:E172"/>
    <mergeCell ref="F172:G172"/>
    <mergeCell ref="H172:I172"/>
    <mergeCell ref="C173:E173"/>
    <mergeCell ref="F173:G173"/>
    <mergeCell ref="H173:I173"/>
    <mergeCell ref="C170:E170"/>
    <mergeCell ref="F170:G170"/>
    <mergeCell ref="H170:I170"/>
    <mergeCell ref="C171:E171"/>
    <mergeCell ref="F171:G171"/>
    <mergeCell ref="H171:I171"/>
    <mergeCell ref="C168:E168"/>
    <mergeCell ref="F168:G168"/>
    <mergeCell ref="H168:I168"/>
    <mergeCell ref="C169:E169"/>
    <mergeCell ref="F169:G169"/>
    <mergeCell ref="H169:I169"/>
    <mergeCell ref="C166:E166"/>
    <mergeCell ref="F166:G166"/>
    <mergeCell ref="H166:I166"/>
    <mergeCell ref="C167:E167"/>
    <mergeCell ref="F167:G167"/>
    <mergeCell ref="H167:I167"/>
    <mergeCell ref="C164:E164"/>
    <mergeCell ref="F164:G164"/>
    <mergeCell ref="H164:I164"/>
    <mergeCell ref="C165:E165"/>
    <mergeCell ref="F165:G165"/>
    <mergeCell ref="H165:I165"/>
    <mergeCell ref="C162:E162"/>
    <mergeCell ref="F162:G162"/>
    <mergeCell ref="H162:I162"/>
    <mergeCell ref="C163:E163"/>
    <mergeCell ref="F163:G163"/>
    <mergeCell ref="H163:I163"/>
    <mergeCell ref="C160:E160"/>
    <mergeCell ref="F160:G160"/>
    <mergeCell ref="H160:I160"/>
    <mergeCell ref="C161:E161"/>
    <mergeCell ref="F161:G161"/>
    <mergeCell ref="H161:I161"/>
    <mergeCell ref="C158:E158"/>
    <mergeCell ref="F158:G158"/>
    <mergeCell ref="H158:I158"/>
    <mergeCell ref="C159:E159"/>
    <mergeCell ref="F159:G159"/>
    <mergeCell ref="H159:I159"/>
    <mergeCell ref="C156:E156"/>
    <mergeCell ref="F156:G156"/>
    <mergeCell ref="H156:I156"/>
    <mergeCell ref="C157:E157"/>
    <mergeCell ref="F157:G157"/>
    <mergeCell ref="H157:I157"/>
    <mergeCell ref="C154:E154"/>
    <mergeCell ref="F154:G154"/>
    <mergeCell ref="H154:I154"/>
    <mergeCell ref="C155:E155"/>
    <mergeCell ref="F155:G155"/>
    <mergeCell ref="H155:I155"/>
    <mergeCell ref="C152:E152"/>
    <mergeCell ref="F152:G152"/>
    <mergeCell ref="H152:I152"/>
    <mergeCell ref="C153:E153"/>
    <mergeCell ref="F153:G153"/>
    <mergeCell ref="H153:I153"/>
    <mergeCell ref="H147:I147"/>
    <mergeCell ref="H148:I148"/>
    <mergeCell ref="H149:I149"/>
    <mergeCell ref="H150:I150"/>
    <mergeCell ref="H151:I151"/>
    <mergeCell ref="F151:G151"/>
    <mergeCell ref="H144:I144"/>
    <mergeCell ref="H145:I145"/>
    <mergeCell ref="H146:I146"/>
    <mergeCell ref="H137:I137"/>
    <mergeCell ref="H138:I138"/>
    <mergeCell ref="H139:I139"/>
    <mergeCell ref="H140:I140"/>
    <mergeCell ref="H141:I141"/>
    <mergeCell ref="H132:I132"/>
    <mergeCell ref="H133:I133"/>
    <mergeCell ref="H134:I134"/>
    <mergeCell ref="H135:I135"/>
    <mergeCell ref="H136:I136"/>
    <mergeCell ref="H127:I127"/>
    <mergeCell ref="H128:I128"/>
    <mergeCell ref="H129:I129"/>
    <mergeCell ref="H130:I130"/>
    <mergeCell ref="H131:I131"/>
    <mergeCell ref="H124:I124"/>
    <mergeCell ref="H125:I125"/>
    <mergeCell ref="H126:I126"/>
    <mergeCell ref="H117:I117"/>
    <mergeCell ref="H118:I118"/>
    <mergeCell ref="H119:I119"/>
    <mergeCell ref="H120:I120"/>
    <mergeCell ref="H121:I121"/>
    <mergeCell ref="H112:I112"/>
    <mergeCell ref="H113:I113"/>
    <mergeCell ref="H114:I114"/>
    <mergeCell ref="H115:I115"/>
    <mergeCell ref="H116:I116"/>
    <mergeCell ref="F149:G149"/>
    <mergeCell ref="F150:G150"/>
    <mergeCell ref="F148:G148"/>
    <mergeCell ref="F124:G124"/>
    <mergeCell ref="F125:G125"/>
    <mergeCell ref="F126:G126"/>
    <mergeCell ref="F127:G127"/>
    <mergeCell ref="F128:G128"/>
    <mergeCell ref="F119:G119"/>
    <mergeCell ref="F120:G120"/>
    <mergeCell ref="F121:G121"/>
    <mergeCell ref="F122:G122"/>
    <mergeCell ref="F123:G123"/>
    <mergeCell ref="F114:G114"/>
    <mergeCell ref="F115:G115"/>
    <mergeCell ref="F116:G116"/>
    <mergeCell ref="F117:G117"/>
    <mergeCell ref="H142:I142"/>
    <mergeCell ref="H143:I143"/>
    <mergeCell ref="H101:I101"/>
    <mergeCell ref="H102:I102"/>
    <mergeCell ref="H103:I103"/>
    <mergeCell ref="H104:I104"/>
    <mergeCell ref="H105:I105"/>
    <mergeCell ref="H106:I106"/>
    <mergeCell ref="H107:I107"/>
    <mergeCell ref="H108:I108"/>
    <mergeCell ref="H109:I109"/>
    <mergeCell ref="H110:I110"/>
    <mergeCell ref="H111:I111"/>
    <mergeCell ref="F144:G144"/>
    <mergeCell ref="F145:G145"/>
    <mergeCell ref="F146:G146"/>
    <mergeCell ref="F147:G147"/>
    <mergeCell ref="F139:G139"/>
    <mergeCell ref="F140:G140"/>
    <mergeCell ref="F141:G141"/>
    <mergeCell ref="F142:G142"/>
    <mergeCell ref="F143:G143"/>
    <mergeCell ref="F134:G134"/>
    <mergeCell ref="F135:G135"/>
    <mergeCell ref="F136:G136"/>
    <mergeCell ref="F137:G137"/>
    <mergeCell ref="F138:G138"/>
    <mergeCell ref="F129:G129"/>
    <mergeCell ref="F130:G130"/>
    <mergeCell ref="F131:G131"/>
    <mergeCell ref="F132:G132"/>
    <mergeCell ref="F133:G133"/>
    <mergeCell ref="H122:I122"/>
    <mergeCell ref="H123:I123"/>
    <mergeCell ref="F118:G118"/>
    <mergeCell ref="C151:E151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C146:E146"/>
    <mergeCell ref="C147:E147"/>
    <mergeCell ref="C148:E148"/>
    <mergeCell ref="C149:E149"/>
    <mergeCell ref="C150:E150"/>
    <mergeCell ref="C141:E141"/>
    <mergeCell ref="C142:E142"/>
    <mergeCell ref="C143:E143"/>
    <mergeCell ref="C144:E144"/>
    <mergeCell ref="C145:E145"/>
    <mergeCell ref="C136:E136"/>
    <mergeCell ref="C137:E137"/>
    <mergeCell ref="C138:E138"/>
    <mergeCell ref="C139:E139"/>
    <mergeCell ref="C140:E140"/>
    <mergeCell ref="C131:E131"/>
    <mergeCell ref="C132:E132"/>
    <mergeCell ref="C133:E133"/>
    <mergeCell ref="C134:E134"/>
    <mergeCell ref="C135:E135"/>
    <mergeCell ref="C126:E126"/>
    <mergeCell ref="C127:E127"/>
    <mergeCell ref="C128:E128"/>
    <mergeCell ref="C129:E129"/>
    <mergeCell ref="C130:E130"/>
    <mergeCell ref="C121:E121"/>
    <mergeCell ref="C122:E122"/>
    <mergeCell ref="C123:E123"/>
    <mergeCell ref="C124:E124"/>
    <mergeCell ref="C125:E125"/>
    <mergeCell ref="C116:E116"/>
    <mergeCell ref="C117:E117"/>
    <mergeCell ref="C118:E118"/>
    <mergeCell ref="C119:E119"/>
    <mergeCell ref="C120:E120"/>
    <mergeCell ref="C111:E111"/>
    <mergeCell ref="C112:E112"/>
    <mergeCell ref="C113:E113"/>
    <mergeCell ref="C114:E114"/>
    <mergeCell ref="C115:E115"/>
    <mergeCell ref="C106:E106"/>
    <mergeCell ref="C107:E107"/>
    <mergeCell ref="C108:E108"/>
    <mergeCell ref="C109:E109"/>
    <mergeCell ref="C110:E110"/>
    <mergeCell ref="C101:E101"/>
    <mergeCell ref="C102:E102"/>
    <mergeCell ref="C103:E103"/>
    <mergeCell ref="C104:E104"/>
    <mergeCell ref="C105:E105"/>
    <mergeCell ref="C98:E98"/>
    <mergeCell ref="F98:G98"/>
    <mergeCell ref="H98:I98"/>
    <mergeCell ref="C99:E99"/>
    <mergeCell ref="C100:E100"/>
    <mergeCell ref="C96:E96"/>
    <mergeCell ref="F96:G96"/>
    <mergeCell ref="H96:I96"/>
    <mergeCell ref="C97:E97"/>
    <mergeCell ref="F97:G97"/>
    <mergeCell ref="H97:I97"/>
    <mergeCell ref="C94:E94"/>
    <mergeCell ref="F94:G94"/>
    <mergeCell ref="H94:I94"/>
    <mergeCell ref="C95:E95"/>
    <mergeCell ref="F95:G95"/>
    <mergeCell ref="H95:I95"/>
    <mergeCell ref="C92:E92"/>
    <mergeCell ref="F92:G92"/>
    <mergeCell ref="H92:I92"/>
    <mergeCell ref="C93:E93"/>
    <mergeCell ref="F93:G93"/>
    <mergeCell ref="H93:I93"/>
    <mergeCell ref="H99:I99"/>
    <mergeCell ref="H100:I100"/>
    <mergeCell ref="C90:E90"/>
    <mergeCell ref="F90:G90"/>
    <mergeCell ref="H90:I90"/>
    <mergeCell ref="C91:E91"/>
    <mergeCell ref="F91:G91"/>
    <mergeCell ref="H91:I91"/>
    <mergeCell ref="C88:E88"/>
    <mergeCell ref="F88:G88"/>
    <mergeCell ref="H88:I88"/>
    <mergeCell ref="C89:E89"/>
    <mergeCell ref="F89:G89"/>
    <mergeCell ref="H89:I89"/>
    <mergeCell ref="C86:E86"/>
    <mergeCell ref="F86:G86"/>
    <mergeCell ref="H86:I86"/>
    <mergeCell ref="C87:E87"/>
    <mergeCell ref="F87:G87"/>
    <mergeCell ref="H87:I87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83:E83"/>
    <mergeCell ref="F83:G83"/>
    <mergeCell ref="H83:I83"/>
    <mergeCell ref="C80:E80"/>
    <mergeCell ref="F80:G80"/>
    <mergeCell ref="H80:I80"/>
    <mergeCell ref="C81:E81"/>
    <mergeCell ref="F81:G81"/>
    <mergeCell ref="H81:I81"/>
    <mergeCell ref="C78:E78"/>
    <mergeCell ref="F78:G78"/>
    <mergeCell ref="H78:I78"/>
    <mergeCell ref="C79:E79"/>
    <mergeCell ref="F79:G79"/>
    <mergeCell ref="H79:I79"/>
    <mergeCell ref="C76:E76"/>
    <mergeCell ref="F76:G76"/>
    <mergeCell ref="H76:I76"/>
    <mergeCell ref="C77:E77"/>
    <mergeCell ref="F77:G77"/>
    <mergeCell ref="H77:I77"/>
    <mergeCell ref="C74:E74"/>
    <mergeCell ref="F74:G74"/>
    <mergeCell ref="H74:I74"/>
    <mergeCell ref="C75:E75"/>
    <mergeCell ref="F75:G75"/>
    <mergeCell ref="H75:I75"/>
    <mergeCell ref="C72:E72"/>
    <mergeCell ref="F72:G72"/>
    <mergeCell ref="H72:I72"/>
    <mergeCell ref="C73:E73"/>
    <mergeCell ref="F73:G73"/>
    <mergeCell ref="H73:I73"/>
    <mergeCell ref="C70:E70"/>
    <mergeCell ref="F70:G70"/>
    <mergeCell ref="H70:I70"/>
    <mergeCell ref="C71:E71"/>
    <mergeCell ref="F71:G71"/>
    <mergeCell ref="H71:I71"/>
    <mergeCell ref="C68:E68"/>
    <mergeCell ref="F68:G68"/>
    <mergeCell ref="H68:I68"/>
    <mergeCell ref="C69:E69"/>
    <mergeCell ref="F69:G69"/>
    <mergeCell ref="H69:I69"/>
    <mergeCell ref="C66:E66"/>
    <mergeCell ref="F66:G66"/>
    <mergeCell ref="H66:I66"/>
    <mergeCell ref="C67:E67"/>
    <mergeCell ref="F67:G67"/>
    <mergeCell ref="H67:I67"/>
    <mergeCell ref="C64:E64"/>
    <mergeCell ref="F64:G64"/>
    <mergeCell ref="H64:I64"/>
    <mergeCell ref="C65:E65"/>
    <mergeCell ref="F65:G65"/>
    <mergeCell ref="H65:I65"/>
    <mergeCell ref="C62:E62"/>
    <mergeCell ref="F62:G62"/>
    <mergeCell ref="H62:I62"/>
    <mergeCell ref="C63:E63"/>
    <mergeCell ref="F63:G63"/>
    <mergeCell ref="H63:I63"/>
    <mergeCell ref="C60:E60"/>
    <mergeCell ref="F60:G60"/>
    <mergeCell ref="H60:I60"/>
    <mergeCell ref="C61:E61"/>
    <mergeCell ref="F61:G61"/>
    <mergeCell ref="H61:I61"/>
    <mergeCell ref="C58:E58"/>
    <mergeCell ref="F58:G58"/>
    <mergeCell ref="H58:I58"/>
    <mergeCell ref="C59:E59"/>
    <mergeCell ref="F59:G59"/>
    <mergeCell ref="H59:I59"/>
    <mergeCell ref="C56:E56"/>
    <mergeCell ref="F56:G56"/>
    <mergeCell ref="H56:I56"/>
    <mergeCell ref="C57:E57"/>
    <mergeCell ref="F57:G57"/>
    <mergeCell ref="H57:I57"/>
    <mergeCell ref="C54:E54"/>
    <mergeCell ref="F54:G54"/>
    <mergeCell ref="H54:I54"/>
    <mergeCell ref="C55:E55"/>
    <mergeCell ref="F55:G55"/>
    <mergeCell ref="H55:I55"/>
    <mergeCell ref="C52:E52"/>
    <mergeCell ref="F52:G52"/>
    <mergeCell ref="H52:I52"/>
    <mergeCell ref="C53:E53"/>
    <mergeCell ref="F53:G53"/>
    <mergeCell ref="H53:I53"/>
    <mergeCell ref="C50:E50"/>
    <mergeCell ref="F50:G50"/>
    <mergeCell ref="H50:I50"/>
    <mergeCell ref="C51:E51"/>
    <mergeCell ref="F51:G51"/>
    <mergeCell ref="H51:I51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C44:E44"/>
    <mergeCell ref="F44:G44"/>
    <mergeCell ref="H44:I44"/>
    <mergeCell ref="C45:E45"/>
    <mergeCell ref="F45:G45"/>
    <mergeCell ref="H45:I45"/>
    <mergeCell ref="C42:E42"/>
    <mergeCell ref="F42:G42"/>
    <mergeCell ref="H42:I42"/>
    <mergeCell ref="C43:E43"/>
    <mergeCell ref="F43:G43"/>
    <mergeCell ref="H43:I43"/>
    <mergeCell ref="C40:E40"/>
    <mergeCell ref="F40:G40"/>
    <mergeCell ref="H40:I40"/>
    <mergeCell ref="C41:E41"/>
    <mergeCell ref="F41:G41"/>
    <mergeCell ref="H41:I41"/>
    <mergeCell ref="C38:E38"/>
    <mergeCell ref="F38:G38"/>
    <mergeCell ref="H38:I38"/>
    <mergeCell ref="C39:E39"/>
    <mergeCell ref="F39:G39"/>
    <mergeCell ref="H39:I39"/>
    <mergeCell ref="C36:E36"/>
    <mergeCell ref="F36:G36"/>
    <mergeCell ref="H36:I36"/>
    <mergeCell ref="C37:E37"/>
    <mergeCell ref="F37:G37"/>
    <mergeCell ref="H37:I37"/>
    <mergeCell ref="C34:E34"/>
    <mergeCell ref="F34:G34"/>
    <mergeCell ref="H34:I34"/>
    <mergeCell ref="C35:E35"/>
    <mergeCell ref="F35:G35"/>
    <mergeCell ref="H35:I35"/>
    <mergeCell ref="C32:E32"/>
    <mergeCell ref="F32:G32"/>
    <mergeCell ref="H32:I32"/>
    <mergeCell ref="C33:E33"/>
    <mergeCell ref="F33:G33"/>
    <mergeCell ref="H33:I33"/>
    <mergeCell ref="H23:I23"/>
    <mergeCell ref="C20:E20"/>
    <mergeCell ref="F20:G20"/>
    <mergeCell ref="H20:I20"/>
    <mergeCell ref="C21:E21"/>
    <mergeCell ref="F21:G21"/>
    <mergeCell ref="H21:I21"/>
    <mergeCell ref="C30:E30"/>
    <mergeCell ref="F30:G30"/>
    <mergeCell ref="H30:I30"/>
    <mergeCell ref="C31:E31"/>
    <mergeCell ref="F31:G31"/>
    <mergeCell ref="H31:I31"/>
    <mergeCell ref="C28:E28"/>
    <mergeCell ref="F28:G28"/>
    <mergeCell ref="H28:I28"/>
    <mergeCell ref="C29:E29"/>
    <mergeCell ref="F29:G29"/>
    <mergeCell ref="H29:I29"/>
    <mergeCell ref="C26:E26"/>
    <mergeCell ref="F26:G26"/>
    <mergeCell ref="H26:I26"/>
    <mergeCell ref="C27:E27"/>
    <mergeCell ref="F27:G27"/>
    <mergeCell ref="H27:I27"/>
    <mergeCell ref="H17:I17"/>
    <mergeCell ref="C18:E18"/>
    <mergeCell ref="F18:G18"/>
    <mergeCell ref="H18:I18"/>
    <mergeCell ref="C19:E19"/>
    <mergeCell ref="F19:G19"/>
    <mergeCell ref="H19:I19"/>
    <mergeCell ref="D639:F639"/>
    <mergeCell ref="A638:B638"/>
    <mergeCell ref="H14:I14"/>
    <mergeCell ref="C14:E14"/>
    <mergeCell ref="F14:G14"/>
    <mergeCell ref="C15:E15"/>
    <mergeCell ref="F15:G15"/>
    <mergeCell ref="H15:I15"/>
    <mergeCell ref="C16:E16"/>
    <mergeCell ref="F16:G16"/>
    <mergeCell ref="H16:I16"/>
    <mergeCell ref="D638:F638"/>
    <mergeCell ref="C17:E17"/>
    <mergeCell ref="F17:G17"/>
    <mergeCell ref="C24:E24"/>
    <mergeCell ref="F24:G24"/>
    <mergeCell ref="H24:I24"/>
    <mergeCell ref="C25:E25"/>
    <mergeCell ref="F25:G25"/>
    <mergeCell ref="H25:I25"/>
    <mergeCell ref="C22:E22"/>
    <mergeCell ref="F22:G22"/>
    <mergeCell ref="H22:I22"/>
    <mergeCell ref="C23:E23"/>
    <mergeCell ref="F23:G23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652:F652"/>
    <mergeCell ref="D650:F650"/>
    <mergeCell ref="D649:F649"/>
    <mergeCell ref="D647:F647"/>
    <mergeCell ref="D646:F646"/>
    <mergeCell ref="D651:F651"/>
    <mergeCell ref="A651:B651"/>
    <mergeCell ref="A649:B649"/>
    <mergeCell ref="A646:B646"/>
    <mergeCell ref="A640:B640"/>
    <mergeCell ref="D640:F640"/>
    <mergeCell ref="D641:F641"/>
    <mergeCell ref="D645:F645"/>
    <mergeCell ref="D644:F644"/>
    <mergeCell ref="A644:B644"/>
    <mergeCell ref="A642:B642"/>
    <mergeCell ref="D642:F642"/>
    <mergeCell ref="D643:F643"/>
  </mergeCells>
  <phoneticPr fontId="75" type="noConversion"/>
  <conditionalFormatting sqref="A1:A12">
    <cfRule type="cellIs" dxfId="84" priority="7" operator="equal">
      <formula>0</formula>
    </cfRule>
  </conditionalFormatting>
  <conditionalFormatting sqref="D638:D644 H640:J640 I641:J641 H642:J642 I643:J643">
    <cfRule type="cellIs" dxfId="83" priority="1" operator="equal">
      <formula>0</formula>
    </cfRule>
  </conditionalFormatting>
  <conditionalFormatting sqref="D650">
    <cfRule type="cellIs" dxfId="82" priority="8" operator="equal">
      <formula>0</formula>
    </cfRule>
  </conditionalFormatting>
  <conditionalFormatting sqref="D652">
    <cfRule type="cellIs" dxfId="81" priority="4" operator="equal">
      <formula>0</formula>
    </cfRule>
  </conditionalFormatting>
  <conditionalFormatting sqref="D5:E12 H644:J644 H646:J646 D646:D648 I647:J648 O647:O649 R647:T649">
    <cfRule type="cellIs" dxfId="80" priority="33" operator="equal">
      <formula>0</formula>
    </cfRule>
  </conditionalFormatting>
  <conditionalFormatting sqref="H638:J638 I639:J639">
    <cfRule type="cellIs" dxfId="79" priority="2" operator="equal">
      <formula>0</formula>
    </cfRule>
  </conditionalFormatting>
  <conditionalFormatting sqref="Q2:Q7">
    <cfRule type="cellIs" dxfId="78" priority="6" operator="equal">
      <formula>0</formula>
    </cfRule>
  </conditionalFormatting>
  <conditionalFormatting sqref="Q9">
    <cfRule type="cellIs" dxfId="77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</sheetPr>
  <dimension ref="A1:BI661"/>
  <sheetViews>
    <sheetView view="pageBreakPreview" topLeftCell="A5" zoomScale="60" zoomScaleNormal="100" workbookViewId="0">
      <selection activeCell="A15" sqref="A15:XFD109"/>
    </sheetView>
  </sheetViews>
  <sheetFormatPr defaultColWidth="9.109375" defaultRowHeight="14.4" outlineLevelRow="1" x14ac:dyDescent="0.3"/>
  <cols>
    <col min="1" max="1" width="6.33203125" style="19" customWidth="1"/>
    <col min="2" max="2" width="29.77734375" style="19" customWidth="1"/>
    <col min="3" max="3" width="2.6640625" style="19" customWidth="1"/>
    <col min="4" max="4" width="10.5546875" style="19" customWidth="1"/>
    <col min="5" max="5" width="3.77734375" style="19" customWidth="1"/>
    <col min="6" max="6" width="12.77734375" style="19" customWidth="1"/>
    <col min="7" max="7" width="2.6640625" style="19" customWidth="1"/>
    <col min="8" max="8" width="10.6640625" style="19" customWidth="1"/>
    <col min="9" max="9" width="2.6640625" style="19" customWidth="1"/>
    <col min="10" max="10" width="17.109375" style="19" customWidth="1"/>
    <col min="11" max="11" width="12.33203125" style="19" customWidth="1"/>
    <col min="12" max="12" width="3" style="19" customWidth="1"/>
    <col min="13" max="15" width="15.6640625" style="19" customWidth="1"/>
    <col min="16" max="16" width="9.109375" style="19"/>
    <col min="17" max="17" width="54.33203125" style="158" customWidth="1"/>
    <col min="18" max="22" width="9.109375" style="19"/>
    <col min="23" max="23" width="24.6640625" style="19" customWidth="1"/>
    <col min="24" max="16384" width="9.109375" style="19"/>
  </cols>
  <sheetData>
    <row r="1" spans="1:61" outlineLevel="1" x14ac:dyDescent="0.3">
      <c r="A1" s="967"/>
      <c r="B1" s="967"/>
      <c r="C1" s="967"/>
      <c r="J1" s="20" t="s">
        <v>58</v>
      </c>
      <c r="K1" s="1037">
        <v>0</v>
      </c>
      <c r="L1" s="1037"/>
      <c r="M1"/>
      <c r="N1"/>
      <c r="O1"/>
      <c r="P1" s="206" t="s">
        <v>556</v>
      </c>
      <c r="Q1" s="155"/>
    </row>
    <row r="2" spans="1:61" outlineLevel="1" x14ac:dyDescent="0.3">
      <c r="A2" s="967"/>
      <c r="B2" s="967"/>
      <c r="C2" s="967"/>
      <c r="J2" s="58" t="s">
        <v>35</v>
      </c>
      <c r="K2" s="992">
        <v>0</v>
      </c>
      <c r="L2" s="992"/>
      <c r="M2" s="1039"/>
      <c r="N2" s="1039"/>
      <c r="O2"/>
      <c r="Q2" s="144"/>
    </row>
    <row r="3" spans="1:61" ht="13.8" outlineLevel="1" x14ac:dyDescent="0.25">
      <c r="A3" s="967"/>
      <c r="B3" s="967"/>
      <c r="C3" s="967"/>
      <c r="J3" s="58" t="s">
        <v>56</v>
      </c>
      <c r="Q3" s="156"/>
    </row>
    <row r="4" spans="1:61" ht="13.8" outlineLevel="1" x14ac:dyDescent="0.25">
      <c r="A4" s="967"/>
      <c r="B4" s="967"/>
      <c r="C4" s="967"/>
      <c r="I4" s="1008">
        <f>ФОРМА!B13</f>
        <v>45380</v>
      </c>
      <c r="J4" s="1038"/>
      <c r="Q4" s="144"/>
    </row>
    <row r="5" spans="1:61" ht="15.75" customHeight="1" outlineLevel="1" x14ac:dyDescent="0.25">
      <c r="A5" s="967"/>
      <c r="B5" s="967"/>
      <c r="C5" s="967"/>
      <c r="D5" s="23"/>
      <c r="E5" s="844" t="s">
        <v>71</v>
      </c>
      <c r="F5" s="844"/>
      <c r="G5" s="844"/>
      <c r="H5" s="844"/>
      <c r="I5" s="844"/>
      <c r="J5" s="844"/>
      <c r="Q5" s="156"/>
    </row>
    <row r="6" spans="1:61" s="50" customFormat="1" ht="15" customHeight="1" outlineLevel="1" x14ac:dyDescent="0.25">
      <c r="A6" s="845"/>
      <c r="B6" s="845"/>
      <c r="C6" s="845"/>
      <c r="D6" s="21"/>
      <c r="E6" s="857" t="s">
        <v>0</v>
      </c>
      <c r="F6" s="857"/>
      <c r="G6" s="857"/>
      <c r="H6" s="857"/>
      <c r="I6" s="857"/>
      <c r="J6" s="857"/>
      <c r="Q6" s="144"/>
    </row>
    <row r="7" spans="1:61" ht="13.8" outlineLevel="1" x14ac:dyDescent="0.25">
      <c r="A7" s="844" t="str">
        <f>ФОРМА!B4</f>
        <v>ООО «Электромонтаж-110»</v>
      </c>
      <c r="B7" s="844"/>
      <c r="C7" s="844"/>
      <c r="D7" s="23"/>
      <c r="E7" s="850" t="str">
        <f>ФОРМА!B2</f>
        <v>ПАО "Россети Ленэнерго"</v>
      </c>
      <c r="F7" s="850"/>
      <c r="G7" s="850"/>
      <c r="H7" s="850"/>
      <c r="I7" s="850"/>
      <c r="J7" s="850"/>
      <c r="Q7" s="156" t="str">
        <f>E7</f>
        <v>ПАО "Россети Ленэнерго"</v>
      </c>
    </row>
    <row r="8" spans="1:61" ht="13.8" outlineLevel="1" x14ac:dyDescent="0.25">
      <c r="A8" s="857" t="s">
        <v>44</v>
      </c>
      <c r="B8" s="857"/>
      <c r="C8" s="857"/>
      <c r="D8" s="21"/>
      <c r="E8" s="857" t="s">
        <v>2</v>
      </c>
      <c r="F8" s="857"/>
      <c r="G8" s="857"/>
      <c r="H8" s="857"/>
      <c r="I8" s="857"/>
      <c r="J8" s="857"/>
      <c r="Q8" s="154"/>
    </row>
    <row r="9" spans="1:61" ht="110.4" outlineLevel="1" x14ac:dyDescent="0.25">
      <c r="A9" s="844"/>
      <c r="B9" s="844"/>
      <c r="C9" s="844"/>
      <c r="D9" s="23"/>
      <c r="E9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50"/>
      <c r="G9" s="850"/>
      <c r="H9" s="850"/>
      <c r="I9" s="850"/>
      <c r="J9" s="850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857" t="s">
        <v>45</v>
      </c>
      <c r="B10" s="857"/>
      <c r="C10" s="857"/>
      <c r="D10" s="21"/>
      <c r="E10" s="845" t="s">
        <v>38</v>
      </c>
      <c r="F10" s="845"/>
      <c r="G10" s="845"/>
      <c r="H10" s="845"/>
      <c r="I10" s="845"/>
      <c r="J10" s="845"/>
    </row>
    <row r="11" spans="1:61" ht="13.8" outlineLevel="1" x14ac:dyDescent="0.25">
      <c r="A11" s="844"/>
      <c r="B11" s="844"/>
      <c r="C11" s="844"/>
      <c r="D11" s="23"/>
      <c r="E11" s="926">
        <f>ФОРМА!B13</f>
        <v>45380</v>
      </c>
      <c r="F11" s="844"/>
      <c r="G11" s="844"/>
      <c r="H11" s="844"/>
      <c r="I11" s="844"/>
      <c r="J11" s="844"/>
      <c r="Q11" s="155"/>
    </row>
    <row r="12" spans="1:61" ht="14.4" customHeight="1" outlineLevel="1" x14ac:dyDescent="0.3">
      <c r="A12" s="857" t="s">
        <v>1</v>
      </c>
      <c r="B12" s="857"/>
      <c r="C12" s="857"/>
      <c r="D12" s="21"/>
      <c r="E12" s="857" t="s">
        <v>3</v>
      </c>
      <c r="F12" s="857"/>
      <c r="G12" s="857"/>
      <c r="H12" s="857"/>
      <c r="I12" s="857"/>
      <c r="J12" s="857"/>
      <c r="M12" s="19">
        <f>188+33</f>
        <v>221</v>
      </c>
    </row>
    <row r="13" spans="1:61" ht="34.5" customHeight="1" x14ac:dyDescent="0.3">
      <c r="A13" s="975" t="s">
        <v>480</v>
      </c>
      <c r="B13" s="867"/>
      <c r="C13" s="867"/>
      <c r="D13" s="867"/>
      <c r="E13" s="867"/>
      <c r="F13" s="867"/>
      <c r="G13" s="867"/>
      <c r="H13" s="867"/>
      <c r="I13" s="867"/>
      <c r="J13" s="867"/>
    </row>
    <row r="14" spans="1:61" ht="40.5" customHeight="1" x14ac:dyDescent="0.3">
      <c r="A14" s="59" t="s">
        <v>19</v>
      </c>
      <c r="B14" s="107" t="s">
        <v>88</v>
      </c>
      <c r="C14" s="979" t="s">
        <v>36</v>
      </c>
      <c r="D14" s="980"/>
      <c r="E14" s="981"/>
      <c r="F14" s="1045" t="s">
        <v>93</v>
      </c>
      <c r="G14" s="1046"/>
      <c r="H14" s="984" t="s">
        <v>59</v>
      </c>
      <c r="I14" s="984"/>
      <c r="J14" s="59" t="s">
        <v>27</v>
      </c>
      <c r="K14" s="617" t="s">
        <v>1451</v>
      </c>
    </row>
    <row r="15" spans="1:61" ht="41.4" x14ac:dyDescent="0.3">
      <c r="A15" s="631">
        <f>SUBTOTAL(9,$K$15:K15)</f>
        <v>1</v>
      </c>
      <c r="B15" s="276" t="str">
        <f>IF('Материалы для Ф.5'!F3=2,CONCATENATE('Материалы для Ф.5'!A3),"")</f>
        <v>Стойка железобетонная вибрированная, ТУ 5863-007-96502166-2016</v>
      </c>
      <c r="C15" s="1042" t="str">
        <f>IF('Материалы для Ф.5'!F3=2,CONCATENATE('Материалы для Ф.5'!B3),"")</f>
        <v>СВ110-3,5 (у)</v>
      </c>
      <c r="D15" s="1043"/>
      <c r="E15" s="1044"/>
      <c r="F15" s="1042"/>
      <c r="G15" s="1044"/>
      <c r="H15" s="1042" t="str">
        <f>IF('Материалы для Ф.5'!F3=2,CONCATENATE('Материалы для Ф.5'!D3," ",'Материалы для Ф.5'!C3),"")</f>
        <v>20 шт.</v>
      </c>
      <c r="I15" s="1044">
        <v>20</v>
      </c>
      <c r="J15" s="409"/>
      <c r="K15" s="19">
        <f>IF(B15="",0,1)</f>
        <v>1</v>
      </c>
      <c r="M15" s="372"/>
      <c r="N15" s="373"/>
      <c r="O15" s="373"/>
      <c r="P15" s="373"/>
      <c r="W15" s="49" t="str">
        <f>IF('Материалы для Ф.5'!F3=2,CONCATENATE('Материалы для Ф.5'!B3),"")</f>
        <v>СВ110-3,5 (у)</v>
      </c>
    </row>
    <row r="16" spans="1:61" ht="16.2" x14ac:dyDescent="0.3">
      <c r="A16" s="631">
        <f>SUBTOTAL(9,$K$15:K16)</f>
        <v>1</v>
      </c>
      <c r="B16" s="276" t="str">
        <f>IF('Материалы для Ф.5'!F4=2,CONCATENATE('Материалы для Ф.5'!A4),"")</f>
        <v/>
      </c>
      <c r="C16" s="1042" t="str">
        <f>IF('Материалы для Ф.5'!F4=2,CONCATENATE('Материалы для Ф.5'!B4),"")</f>
        <v/>
      </c>
      <c r="D16" s="1043"/>
      <c r="E16" s="1044"/>
      <c r="F16" s="1042"/>
      <c r="G16" s="1044"/>
      <c r="H16" s="1042" t="str">
        <f>IF('Материалы для Ф.5'!F4=2,CONCATENATE('Материалы для Ф.5'!D4," ",'Материалы для Ф.5'!C4),"")</f>
        <v/>
      </c>
      <c r="I16" s="1044">
        <v>21</v>
      </c>
      <c r="J16" s="409"/>
      <c r="K16" s="19">
        <f t="shared" ref="K16:K79" si="0">IF(B16="",0,1)</f>
        <v>0</v>
      </c>
      <c r="M16" s="372"/>
      <c r="N16" s="373"/>
      <c r="O16" s="373"/>
      <c r="P16" s="373"/>
      <c r="W16" s="49" t="str">
        <f>IF('Материалы для Ф.5'!F4=2,CONCATENATE('Материалы для Ф.5'!B4),"")</f>
        <v/>
      </c>
    </row>
    <row r="17" spans="1:23" ht="16.2" x14ac:dyDescent="0.3">
      <c r="A17" s="631">
        <f>SUBTOTAL(9,$K$15:K17)</f>
        <v>2</v>
      </c>
      <c r="B17" s="276" t="str">
        <f>IF('Материалы для Ф.5'!F5=2,CONCATENATE('Материалы для Ф.5'!A5),"")</f>
        <v>Заземляющий проводник</v>
      </c>
      <c r="C17" s="1042" t="str">
        <f>IF('Материалы для Ф.5'!F5=2,CONCATENATE('Материалы для Ф.5'!B5),"")</f>
        <v>ЗП1</v>
      </c>
      <c r="D17" s="1043"/>
      <c r="E17" s="1044"/>
      <c r="F17" s="1042"/>
      <c r="G17" s="1044"/>
      <c r="H17" s="1042" t="str">
        <f>IF('Материалы для Ф.5'!F5=2,CONCATENATE('Материалы для Ф.5'!D5," ",'Материалы для Ф.5'!C5),"")</f>
        <v>49 м</v>
      </c>
      <c r="I17" s="1044">
        <v>22</v>
      </c>
      <c r="J17" s="409"/>
      <c r="K17" s="19">
        <f t="shared" si="0"/>
        <v>1</v>
      </c>
      <c r="M17" s="372"/>
      <c r="N17" s="373"/>
      <c r="O17" s="373"/>
      <c r="P17" s="373"/>
      <c r="W17" s="49" t="str">
        <f>IF('Материалы для Ф.5'!F5=2,CONCATENATE('Материалы для Ф.5'!B5),"")</f>
        <v>ЗП1</v>
      </c>
    </row>
    <row r="18" spans="1:23" ht="16.2" x14ac:dyDescent="0.3">
      <c r="A18" s="631">
        <f>SUBTOTAL(9,$K$15:K18)</f>
        <v>3</v>
      </c>
      <c r="B18" s="276" t="str">
        <f>IF('Материалы для Ф.5'!F6=2,CONCATENATE('Материалы для Ф.5'!A6),"")</f>
        <v>Зажим плашечный</v>
      </c>
      <c r="C18" s="1042" t="str">
        <f>IF('Материалы для Ф.5'!F6=2,CONCATENATE('Материалы для Ф.5'!B6),"")</f>
        <v>ПС2-1</v>
      </c>
      <c r="D18" s="1043"/>
      <c r="E18" s="1044"/>
      <c r="F18" s="1042"/>
      <c r="G18" s="1044"/>
      <c r="H18" s="1042" t="str">
        <f>IF('Материалы для Ф.5'!F6=2,CONCATENATE('Материалы для Ф.5'!D6," ",'Материалы для Ф.5'!C6),"")</f>
        <v>71 шт.</v>
      </c>
      <c r="I18" s="1044">
        <v>23</v>
      </c>
      <c r="J18" s="409"/>
      <c r="K18" s="19">
        <f t="shared" si="0"/>
        <v>1</v>
      </c>
      <c r="M18" s="372"/>
      <c r="N18" s="373"/>
      <c r="O18" s="373"/>
      <c r="P18" s="373"/>
      <c r="W18" s="49" t="str">
        <f>IF('Материалы для Ф.5'!F6=2,CONCATENATE('Материалы для Ф.5'!B6),"")</f>
        <v>ПС2-1</v>
      </c>
    </row>
    <row r="19" spans="1:23" ht="16.2" x14ac:dyDescent="0.3">
      <c r="A19" s="631">
        <f>SUBTOTAL(9,$K$15:K19)</f>
        <v>4</v>
      </c>
      <c r="B19" s="276" t="str">
        <f>IF('Материалы для Ф.5'!F7=2,CONCATENATE('Материалы для Ф.5'!A7),"")</f>
        <v>Траверса</v>
      </c>
      <c r="C19" s="1042" t="str">
        <f>IF('Материалы для Ф.5'!F7=2,CONCATENATE('Материалы для Ф.5'!B7),"")</f>
        <v>ТМ73</v>
      </c>
      <c r="D19" s="1043"/>
      <c r="E19" s="1044"/>
      <c r="F19" s="1042"/>
      <c r="G19" s="1044"/>
      <c r="H19" s="1042" t="str">
        <f>IF('Материалы для Ф.5'!F7=2,CONCATENATE('Материалы для Ф.5'!D7," ",'Материалы для Ф.5'!C7),"")</f>
        <v>3 шт.</v>
      </c>
      <c r="I19" s="1044">
        <v>24</v>
      </c>
      <c r="J19" s="409"/>
      <c r="K19" s="19">
        <f t="shared" si="0"/>
        <v>1</v>
      </c>
      <c r="M19" s="372"/>
      <c r="N19" s="373"/>
      <c r="O19" s="373"/>
      <c r="P19" s="373"/>
      <c r="W19" s="49" t="str">
        <f>IF('Материалы для Ф.5'!F7=2,CONCATENATE('Материалы для Ф.5'!B7),"")</f>
        <v>ТМ73</v>
      </c>
    </row>
    <row r="20" spans="1:23" ht="16.2" x14ac:dyDescent="0.3">
      <c r="A20" s="631">
        <f>SUBTOTAL(9,$K$15:K20)</f>
        <v>5</v>
      </c>
      <c r="B20" s="276" t="str">
        <f>IF('Материалы для Ф.5'!F8=2,CONCATENATE('Материалы для Ф.5'!A8),"")</f>
        <v>Оголовок</v>
      </c>
      <c r="C20" s="1042" t="str">
        <f>IF('Материалы для Ф.5'!F8=2,CONCATENATE('Материалы для Ф.5'!B8),"")</f>
        <v>ОГ56</v>
      </c>
      <c r="D20" s="1043"/>
      <c r="E20" s="1044"/>
      <c r="F20" s="1042"/>
      <c r="G20" s="1044"/>
      <c r="H20" s="1042" t="str">
        <f>IF('Материалы для Ф.5'!F8=2,CONCATENATE('Материалы для Ф.5'!D8," ",'Материалы для Ф.5'!C8),"")</f>
        <v>12 шт.</v>
      </c>
      <c r="I20" s="1044">
        <v>25</v>
      </c>
      <c r="J20" s="409"/>
      <c r="K20" s="19">
        <f t="shared" si="0"/>
        <v>1</v>
      </c>
      <c r="M20" s="372"/>
      <c r="N20" s="373"/>
      <c r="O20" s="373"/>
      <c r="P20" s="373"/>
      <c r="W20" s="49" t="str">
        <f>IF('Материалы для Ф.5'!F8=2,CONCATENATE('Материалы для Ф.5'!B8),"")</f>
        <v>ОГ56</v>
      </c>
    </row>
    <row r="21" spans="1:23" ht="16.2" x14ac:dyDescent="0.3">
      <c r="A21" s="631">
        <f>SUBTOTAL(9,$K$15:K21)</f>
        <v>6</v>
      </c>
      <c r="B21" s="276" t="str">
        <f>IF('Материалы для Ф.5'!F9=2,CONCATENATE('Материалы для Ф.5'!A9),"")</f>
        <v>Траверса</v>
      </c>
      <c r="C21" s="1042" t="str">
        <f>IF('Материалы для Ф.5'!F9=2,CONCATENATE('Материалы для Ф.5'!B9),"")</f>
        <v>ТМ2а</v>
      </c>
      <c r="D21" s="1043"/>
      <c r="E21" s="1044"/>
      <c r="F21" s="1042"/>
      <c r="G21" s="1044"/>
      <c r="H21" s="1042" t="str">
        <f>IF('Материалы для Ф.5'!F9=2,CONCATENATE('Материалы для Ф.5'!D9," ",'Материалы для Ф.5'!C9),"")</f>
        <v>5 шт.</v>
      </c>
      <c r="I21" s="1044">
        <v>26</v>
      </c>
      <c r="J21" s="409"/>
      <c r="K21" s="19">
        <f t="shared" si="0"/>
        <v>1</v>
      </c>
      <c r="M21" s="372"/>
      <c r="N21" s="373"/>
      <c r="O21" s="373"/>
      <c r="P21" s="373"/>
      <c r="W21" s="49" t="str">
        <f>IF('Материалы для Ф.5'!F9=2,CONCATENATE('Материалы для Ф.5'!B9),"")</f>
        <v>ТМ2а</v>
      </c>
    </row>
    <row r="22" spans="1:23" ht="16.2" x14ac:dyDescent="0.3">
      <c r="A22" s="631">
        <f>SUBTOTAL(9,$K$15:K22)</f>
        <v>7</v>
      </c>
      <c r="B22" s="276" t="str">
        <f>IF('Материалы для Ф.5'!F10=2,CONCATENATE('Материалы для Ф.5'!A10),"")</f>
        <v>Траверса</v>
      </c>
      <c r="C22" s="1042" t="str">
        <f>IF('Материалы для Ф.5'!F10=2,CONCATENATE('Материалы для Ф.5'!B10),"")</f>
        <v>ТМ54</v>
      </c>
      <c r="D22" s="1043"/>
      <c r="E22" s="1044"/>
      <c r="F22" s="1042"/>
      <c r="G22" s="1044"/>
      <c r="H22" s="1042" t="str">
        <f>IF('Материалы для Ф.5'!F10=2,CONCATENATE('Материалы для Ф.5'!D10," ",'Материалы для Ф.5'!C10),"")</f>
        <v>1 шт.</v>
      </c>
      <c r="I22" s="1044">
        <v>27</v>
      </c>
      <c r="J22" s="409"/>
      <c r="K22" s="19">
        <f t="shared" si="0"/>
        <v>1</v>
      </c>
      <c r="M22" s="372"/>
      <c r="N22" s="373"/>
      <c r="O22" s="373"/>
      <c r="P22" s="373"/>
      <c r="W22" s="49" t="str">
        <f>IF('Материалы для Ф.5'!F10=2,CONCATENATE('Материалы для Ф.5'!B10),"")</f>
        <v>ТМ54</v>
      </c>
    </row>
    <row r="23" spans="1:23" ht="16.2" x14ac:dyDescent="0.3">
      <c r="A23" s="631">
        <f>SUBTOTAL(9,$K$15:K23)</f>
        <v>8</v>
      </c>
      <c r="B23" s="276" t="str">
        <f>IF('Материалы для Ф.5'!F11=2,CONCATENATE('Материалы для Ф.5'!A11),"")</f>
        <v>Штырьевой изолятор</v>
      </c>
      <c r="C23" s="1042" t="str">
        <f>IF('Материалы для Ф.5'!F11=2,CONCATENATE('Материалы для Ф.5'!B11),"")</f>
        <v>ШФ-10Г1</v>
      </c>
      <c r="D23" s="1043"/>
      <c r="E23" s="1044"/>
      <c r="F23" s="1042"/>
      <c r="G23" s="1044"/>
      <c r="H23" s="1042" t="str">
        <f>IF('Материалы для Ф.5'!F11=2,CONCATENATE('Материалы для Ф.5'!D11," ",'Материалы для Ф.5'!C11),"")</f>
        <v>43 шт.</v>
      </c>
      <c r="I23" s="1044">
        <v>28</v>
      </c>
      <c r="J23" s="409"/>
      <c r="K23" s="19">
        <f t="shared" si="0"/>
        <v>1</v>
      </c>
      <c r="M23" s="372"/>
      <c r="N23" s="373"/>
      <c r="O23" s="373"/>
      <c r="P23" s="373"/>
      <c r="W23" s="49" t="str">
        <f>IF('Материалы для Ф.5'!F11=2,CONCATENATE('Материалы для Ф.5'!B11),"")</f>
        <v>ШФ-10Г1</v>
      </c>
    </row>
    <row r="24" spans="1:23" ht="16.2" x14ac:dyDescent="0.3">
      <c r="A24" s="631">
        <f>SUBTOTAL(9,$K$15:K24)</f>
        <v>9</v>
      </c>
      <c r="B24" s="276" t="str">
        <f>IF('Материалы для Ф.5'!F12=2,CONCATENATE('Материалы для Ф.5'!A12),"")</f>
        <v>Лоток стальной</v>
      </c>
      <c r="C24" s="1042" t="str">
        <f>IF('Материалы для Ф.5'!F12=2,CONCATENATE('Материалы для Ф.5'!B12),"")</f>
        <v>ЛК 3 м</v>
      </c>
      <c r="D24" s="1043"/>
      <c r="E24" s="1044"/>
      <c r="F24" s="1042"/>
      <c r="G24" s="1044"/>
      <c r="H24" s="1042" t="str">
        <f>IF('Материалы для Ф.5'!F12=2,CONCATENATE('Материалы для Ф.5'!D12," ",'Материалы для Ф.5'!C12),"")</f>
        <v>3 шт.</v>
      </c>
      <c r="I24" s="1044">
        <v>29</v>
      </c>
      <c r="J24" s="409"/>
      <c r="K24" s="19">
        <f t="shared" si="0"/>
        <v>1</v>
      </c>
      <c r="M24" s="372"/>
      <c r="N24" s="373"/>
      <c r="O24" s="373"/>
      <c r="P24" s="373"/>
      <c r="W24" s="49" t="str">
        <f>IF('Материалы для Ф.5'!F12=2,CONCATENATE('Материалы для Ф.5'!B12),"")</f>
        <v>ЛК 3 м</v>
      </c>
    </row>
    <row r="25" spans="1:23" ht="16.2" x14ac:dyDescent="0.3">
      <c r="A25" s="631">
        <f>SUBTOTAL(9,$K$15:K25)</f>
        <v>10</v>
      </c>
      <c r="B25" s="276" t="str">
        <f>IF('Материалы для Ф.5'!F13=2,CONCATENATE('Материалы для Ф.5'!A13),"")</f>
        <v>Узел крепления лотка</v>
      </c>
      <c r="C25" s="1042" t="str">
        <f>IF('Материалы для Ф.5'!F13=2,CONCATENATE('Материалы для Ф.5'!B13),"")</f>
        <v/>
      </c>
      <c r="D25" s="1043"/>
      <c r="E25" s="1044"/>
      <c r="F25" s="1042"/>
      <c r="G25" s="1044"/>
      <c r="H25" s="1042" t="str">
        <f>IF('Материалы для Ф.5'!F13=2,CONCATENATE('Материалы для Ф.5'!D13," ",'Материалы для Ф.5'!C13),"")</f>
        <v>9 шт.</v>
      </c>
      <c r="I25" s="1044">
        <v>30</v>
      </c>
      <c r="J25" s="409"/>
      <c r="K25" s="19">
        <f t="shared" si="0"/>
        <v>1</v>
      </c>
      <c r="M25" s="372"/>
      <c r="N25" s="373"/>
      <c r="O25" s="373"/>
      <c r="P25" s="373"/>
      <c r="W25" s="49" t="str">
        <f>IF('Материалы для Ф.5'!F13=2,CONCATENATE('Материалы для Ф.5'!B13),"")</f>
        <v/>
      </c>
    </row>
    <row r="26" spans="1:23" ht="16.2" x14ac:dyDescent="0.3">
      <c r="A26" s="631">
        <f>SUBTOTAL(9,$K$15:K26)</f>
        <v>11</v>
      </c>
      <c r="B26" s="276" t="str">
        <f>IF('Материалы для Ф.5'!F14=2,CONCATENATE('Материалы для Ф.5'!A14),"")</f>
        <v>Надставка</v>
      </c>
      <c r="C26" s="1042" t="str">
        <f>IF('Материалы для Ф.5'!F14=2,CONCATENATE('Материалы для Ф.5'!B14),"")</f>
        <v>ТС1</v>
      </c>
      <c r="D26" s="1043"/>
      <c r="E26" s="1044"/>
      <c r="F26" s="1042"/>
      <c r="G26" s="1044"/>
      <c r="H26" s="1042" t="str">
        <f>IF('Материалы для Ф.5'!F14=2,CONCATENATE('Материалы для Ф.5'!D14," ",'Материалы для Ф.5'!C14),"")</f>
        <v>1 шт.</v>
      </c>
      <c r="I26" s="1044">
        <v>31</v>
      </c>
      <c r="J26" s="409"/>
      <c r="K26" s="19">
        <f t="shared" si="0"/>
        <v>1</v>
      </c>
      <c r="M26" s="372"/>
      <c r="N26" s="373"/>
      <c r="O26" s="373"/>
      <c r="P26" s="373"/>
      <c r="W26" s="49" t="str">
        <f>IF('Материалы для Ф.5'!F14=2,CONCATENATE('Материалы для Ф.5'!B14),"")</f>
        <v>ТС1</v>
      </c>
    </row>
    <row r="27" spans="1:23" ht="16.2" x14ac:dyDescent="0.3">
      <c r="A27" s="631">
        <f>SUBTOTAL(9,$K$15:K27)</f>
        <v>11</v>
      </c>
      <c r="B27" s="276" t="str">
        <f>IF('Материалы для Ф.5'!F15=2,CONCATENATE('Материалы для Ф.5'!A15),"")</f>
        <v/>
      </c>
      <c r="C27" s="1042" t="str">
        <f>IF('Материалы для Ф.5'!F15=2,CONCATENATE('Материалы для Ф.5'!B15),"")</f>
        <v/>
      </c>
      <c r="D27" s="1043"/>
      <c r="E27" s="1044"/>
      <c r="F27" s="1042"/>
      <c r="G27" s="1044"/>
      <c r="H27" s="1042" t="str">
        <f>IF('Материалы для Ф.5'!F15=2,CONCATENATE('Материалы для Ф.5'!D15," ",'Материалы для Ф.5'!C15),"")</f>
        <v xml:space="preserve"> </v>
      </c>
      <c r="I27" s="1044">
        <v>32</v>
      </c>
      <c r="J27" s="409"/>
      <c r="K27" s="19">
        <f t="shared" si="0"/>
        <v>0</v>
      </c>
      <c r="M27" s="372"/>
      <c r="N27" s="373"/>
      <c r="O27" s="373"/>
      <c r="P27" s="373"/>
      <c r="W27" s="49" t="str">
        <f>IF('Материалы для Ф.5'!F15=2,CONCATENATE('Материалы для Ф.5'!B15),"")</f>
        <v/>
      </c>
    </row>
    <row r="28" spans="1:23" ht="27.6" x14ac:dyDescent="0.3">
      <c r="A28" s="631">
        <f>SUBTOTAL(9,$K$15:K28)</f>
        <v>12</v>
      </c>
      <c r="B28" s="276" t="str">
        <f>IF('Материалы для Ф.5'!F16=2,CONCATENATE('Материалы для Ф.5'!A16),"")</f>
        <v>Металлическая лента 20x0,7x1000 мм</v>
      </c>
      <c r="C28" s="1042" t="str">
        <f>IF('Материалы для Ф.5'!F16=2,CONCATENATE('Материалы для Ф.5'!B16),"")</f>
        <v>ЛМ-50</v>
      </c>
      <c r="D28" s="1043"/>
      <c r="E28" s="1044"/>
      <c r="F28" s="1042"/>
      <c r="G28" s="1044"/>
      <c r="H28" s="1042" t="str">
        <f>IF('Материалы для Ф.5'!F16=2,CONCATENATE('Материалы для Ф.5'!D16," ",'Материалы для Ф.5'!C16),"")</f>
        <v>75 м</v>
      </c>
      <c r="I28" s="1044">
        <v>33</v>
      </c>
      <c r="J28" s="409"/>
      <c r="K28" s="19">
        <f t="shared" si="0"/>
        <v>1</v>
      </c>
      <c r="M28" s="372"/>
      <c r="N28" s="373"/>
      <c r="O28" s="373"/>
      <c r="P28" s="373"/>
      <c r="W28" s="49" t="str">
        <f>IF('Материалы для Ф.5'!F16=2,CONCATENATE('Материалы для Ф.5'!B16),"")</f>
        <v>ЛМ-50</v>
      </c>
    </row>
    <row r="29" spans="1:23" ht="16.2" x14ac:dyDescent="0.3">
      <c r="A29" s="631">
        <f>SUBTOTAL(9,$K$15:K29)</f>
        <v>13</v>
      </c>
      <c r="B29" s="276" t="str">
        <f>IF('Материалы для Ф.5'!F17=2,CONCATENATE('Материалы для Ф.5'!A17),"")</f>
        <v>Изолятор штыревой</v>
      </c>
      <c r="C29" s="1042" t="str">
        <f>IF('Материалы для Ф.5'!F17=2,CONCATENATE('Материалы для Ф.5'!B17),"")</f>
        <v>ШФ-10Г1</v>
      </c>
      <c r="D29" s="1043"/>
      <c r="E29" s="1044"/>
      <c r="F29" s="1042"/>
      <c r="G29" s="1044"/>
      <c r="H29" s="1042" t="str">
        <f>IF('Материалы для Ф.5'!F17=2,CONCATENATE('Материалы для Ф.5'!D17," ",'Материалы для Ф.5'!C17),"")</f>
        <v>43 шт.</v>
      </c>
      <c r="I29" s="1044">
        <v>34</v>
      </c>
      <c r="J29" s="409"/>
      <c r="K29" s="19">
        <f t="shared" si="0"/>
        <v>1</v>
      </c>
      <c r="M29" s="372"/>
      <c r="N29" s="373"/>
      <c r="O29" s="373"/>
      <c r="P29" s="373"/>
      <c r="W29" s="49" t="str">
        <f>IF('Материалы для Ф.5'!F17=2,CONCATENATE('Материалы для Ф.5'!B17),"")</f>
        <v>ШФ-10Г1</v>
      </c>
    </row>
    <row r="30" spans="1:23" ht="16.2" x14ac:dyDescent="0.3">
      <c r="A30" s="631">
        <f>SUBTOTAL(9,$K$15:K30)</f>
        <v>14</v>
      </c>
      <c r="B30" s="276" t="str">
        <f>IF('Материалы для Ф.5'!F18=2,CONCATENATE('Материалы для Ф.5'!A18),"")</f>
        <v>Бугель для фиксации ленты</v>
      </c>
      <c r="C30" s="1042" t="str">
        <f>IF('Материалы для Ф.5'!F18=2,CONCATENATE('Материалы для Ф.5'!B18),"")</f>
        <v>B 20</v>
      </c>
      <c r="D30" s="1043"/>
      <c r="E30" s="1044"/>
      <c r="F30" s="1042"/>
      <c r="G30" s="1044"/>
      <c r="H30" s="1042" t="str">
        <f>IF('Материалы для Ф.5'!F18=2,CONCATENATE('Материалы для Ф.5'!D18," ",'Материалы для Ф.5'!C18),"")</f>
        <v>75 шт.</v>
      </c>
      <c r="I30" s="1044">
        <v>35</v>
      </c>
      <c r="J30" s="409"/>
      <c r="K30" s="19">
        <f t="shared" si="0"/>
        <v>1</v>
      </c>
      <c r="M30" s="372"/>
      <c r="N30" s="373"/>
      <c r="O30" s="373"/>
      <c r="P30" s="373"/>
      <c r="W30" s="49" t="str">
        <f>IF('Материалы для Ф.5'!F18=2,CONCATENATE('Материалы для Ф.5'!B18),"")</f>
        <v>B 20</v>
      </c>
    </row>
    <row r="31" spans="1:23" ht="16.2" x14ac:dyDescent="0.3">
      <c r="A31" s="631">
        <f>SUBTOTAL(9,$K$15:K31)</f>
        <v>15</v>
      </c>
      <c r="B31" s="276" t="str">
        <f>IF('Материалы для Ф.5'!F19=2,CONCATENATE('Материалы для Ф.5'!A19),"")</f>
        <v>Скоба</v>
      </c>
      <c r="C31" s="1042" t="str">
        <f>IF('Материалы для Ф.5'!F19=2,CONCATENATE('Материалы для Ф.5'!B19),"")</f>
        <v>СК-7-1А</v>
      </c>
      <c r="D31" s="1043"/>
      <c r="E31" s="1044"/>
      <c r="F31" s="1042"/>
      <c r="G31" s="1044"/>
      <c r="H31" s="1042" t="str">
        <f>IF('Материалы для Ф.5'!F19=2,CONCATENATE('Материалы для Ф.5'!D19," ",'Материалы для Ф.5'!C19),"")</f>
        <v>18 шт</v>
      </c>
      <c r="I31" s="1044">
        <v>36</v>
      </c>
      <c r="J31" s="409"/>
      <c r="K31" s="19">
        <f t="shared" si="0"/>
        <v>1</v>
      </c>
      <c r="M31" s="372"/>
      <c r="N31" s="373"/>
      <c r="O31" s="373"/>
      <c r="P31" s="373"/>
      <c r="W31" s="49" t="str">
        <f>IF('Материалы для Ф.5'!F19=2,CONCATENATE('Материалы для Ф.5'!B19),"")</f>
        <v>СК-7-1А</v>
      </c>
    </row>
    <row r="32" spans="1:23" ht="16.2" x14ac:dyDescent="0.3">
      <c r="A32" s="631">
        <f>SUBTOTAL(9,$K$15:K32)</f>
        <v>16</v>
      </c>
      <c r="B32" s="276" t="str">
        <f>IF('Материалы для Ф.5'!F20=2,CONCATENATE('Материалы для Ф.5'!A20),"")</f>
        <v>Зажим натяжной</v>
      </c>
      <c r="C32" s="1042" t="str">
        <f>IF('Материалы для Ф.5'!F20=2,CONCATENATE('Материалы для Ф.5'!B20),"")</f>
        <v>НБ-2-6</v>
      </c>
      <c r="D32" s="1043"/>
      <c r="E32" s="1044"/>
      <c r="F32" s="1042"/>
      <c r="G32" s="1044"/>
      <c r="H32" s="1042" t="str">
        <f>IF('Материалы для Ф.5'!F20=2,CONCATENATE('Материалы для Ф.5'!D20," ",'Материалы для Ф.5'!C20),"")</f>
        <v>15 шт.</v>
      </c>
      <c r="I32" s="1044">
        <v>37</v>
      </c>
      <c r="J32" s="409"/>
      <c r="K32" s="19">
        <f t="shared" si="0"/>
        <v>1</v>
      </c>
      <c r="M32" s="372"/>
      <c r="N32" s="373"/>
      <c r="O32" s="373"/>
      <c r="P32" s="373"/>
      <c r="W32" s="49" t="str">
        <f>IF('Материалы для Ф.5'!F20=2,CONCATENATE('Материалы для Ф.5'!B20),"")</f>
        <v>НБ-2-6</v>
      </c>
    </row>
    <row r="33" spans="1:23" ht="16.2" x14ac:dyDescent="0.3">
      <c r="A33" s="631">
        <f>SUBTOTAL(9,$K$15:K33)</f>
        <v>17</v>
      </c>
      <c r="B33" s="276" t="str">
        <f>IF('Материалы для Ф.5'!F21=2,CONCATENATE('Материалы для Ф.5'!A21),"")</f>
        <v>Изолятор</v>
      </c>
      <c r="C33" s="1042" t="str">
        <f>IF('Материалы для Ф.5'!F21=2,CONCATENATE('Материалы для Ф.5'!B21),"")</f>
        <v>ЛК 70</v>
      </c>
      <c r="D33" s="1043"/>
      <c r="E33" s="1044"/>
      <c r="F33" s="1042"/>
      <c r="G33" s="1044"/>
      <c r="H33" s="1042" t="str">
        <f>IF('Материалы для Ф.5'!F21=2,CONCATENATE('Материалы для Ф.5'!D21," ",'Материалы для Ф.5'!C21),"")</f>
        <v>15 шт.</v>
      </c>
      <c r="I33" s="1044">
        <v>38</v>
      </c>
      <c r="J33" s="409"/>
      <c r="K33" s="19">
        <f t="shared" si="0"/>
        <v>1</v>
      </c>
      <c r="M33" s="372"/>
      <c r="N33" s="373"/>
      <c r="O33" s="373"/>
      <c r="P33" s="373"/>
      <c r="W33" s="49" t="str">
        <f>IF('Материалы для Ф.5'!F21=2,CONCATENATE('Материалы для Ф.5'!B21),"")</f>
        <v>ЛК 70</v>
      </c>
    </row>
    <row r="34" spans="1:23" ht="16.2" x14ac:dyDescent="0.3">
      <c r="A34" s="631">
        <f>SUBTOTAL(9,$K$15:K34)</f>
        <v>18</v>
      </c>
      <c r="B34" s="276" t="str">
        <f>IF('Материалы для Ф.5'!F22=2,CONCATENATE('Материалы для Ф.5'!A22),"")</f>
        <v>Вязка спиральная</v>
      </c>
      <c r="C34" s="1042" t="str">
        <f>IF('Материалы для Ф.5'!F22=2,CONCATENATE('Материалы для Ф.5'!B22),"")</f>
        <v>СВ 120</v>
      </c>
      <c r="D34" s="1043"/>
      <c r="E34" s="1044"/>
      <c r="F34" s="1042"/>
      <c r="G34" s="1044"/>
      <c r="H34" s="1042" t="str">
        <f>IF('Материалы для Ф.5'!F22=2,CONCATENATE('Материалы для Ф.5'!D22," ",'Материалы для Ф.5'!C22),"")</f>
        <v>86 шт.</v>
      </c>
      <c r="I34" s="1044">
        <v>39</v>
      </c>
      <c r="J34" s="409"/>
      <c r="K34" s="19">
        <f t="shared" si="0"/>
        <v>1</v>
      </c>
      <c r="M34" s="372"/>
      <c r="N34" s="373"/>
      <c r="O34" s="373"/>
      <c r="P34" s="373"/>
      <c r="W34" s="49" t="str">
        <f>IF('Материалы для Ф.5'!F22=2,CONCATENATE('Материалы для Ф.5'!B22),"")</f>
        <v>СВ 120</v>
      </c>
    </row>
    <row r="35" spans="1:23" ht="16.2" x14ac:dyDescent="0.3">
      <c r="A35" s="631">
        <f>SUBTOTAL(9,$K$15:K35)</f>
        <v>19</v>
      </c>
      <c r="B35" s="276" t="str">
        <f>IF('Материалы для Ф.5'!F23=2,CONCATENATE('Материалы для Ф.5'!A23),"")</f>
        <v>Колпачок</v>
      </c>
      <c r="C35" s="1042" t="str">
        <f>IF('Материалы для Ф.5'!F23=2,CONCATENATE('Материалы для Ф.5'!B23),"")</f>
        <v>К22</v>
      </c>
      <c r="D35" s="1043"/>
      <c r="E35" s="1044"/>
      <c r="F35" s="1042"/>
      <c r="G35" s="1044"/>
      <c r="H35" s="1042" t="str">
        <f>IF('Материалы для Ф.5'!F23=2,CONCATENATE('Материалы для Ф.5'!D23," ",'Материалы для Ф.5'!C23),"")</f>
        <v>43 шт.</v>
      </c>
      <c r="I35" s="1044">
        <v>40</v>
      </c>
      <c r="J35" s="409"/>
      <c r="K35" s="19">
        <f t="shared" si="0"/>
        <v>1</v>
      </c>
      <c r="M35" s="372"/>
      <c r="N35" s="373"/>
      <c r="O35" s="373"/>
      <c r="P35" s="373"/>
      <c r="W35" s="49" t="str">
        <f>IF('Материалы для Ф.5'!F23=2,CONCATENATE('Материалы для Ф.5'!B23),"")</f>
        <v>К22</v>
      </c>
    </row>
    <row r="36" spans="1:23" ht="16.2" x14ac:dyDescent="0.3">
      <c r="A36" s="631">
        <f>SUBTOTAL(9,$K$15:K36)</f>
        <v>19</v>
      </c>
      <c r="B36" s="276" t="str">
        <f>IF('Материалы для Ф.5'!F24=2,CONCATENATE('Материалы для Ф.5'!A24),"")</f>
        <v/>
      </c>
      <c r="C36" s="1042" t="str">
        <f>IF('Материалы для Ф.5'!F24=2,CONCATENATE('Материалы для Ф.5'!B24),"")</f>
        <v/>
      </c>
      <c r="D36" s="1043"/>
      <c r="E36" s="1044"/>
      <c r="F36" s="1042"/>
      <c r="G36" s="1044"/>
      <c r="H36" s="1042" t="str">
        <f>IF('Материалы для Ф.5'!F24=2,CONCATENATE('Материалы для Ф.5'!D24," ",'Материалы для Ф.5'!C24),"")</f>
        <v xml:space="preserve"> </v>
      </c>
      <c r="I36" s="1044">
        <v>41</v>
      </c>
      <c r="J36" s="409"/>
      <c r="K36" s="19">
        <f t="shared" si="0"/>
        <v>0</v>
      </c>
      <c r="M36" s="372"/>
      <c r="N36" s="373"/>
      <c r="O36" s="373"/>
      <c r="P36" s="373"/>
      <c r="W36" s="49" t="str">
        <f>IF('Материалы для Ф.5'!F24=2,CONCATENATE('Материалы для Ф.5'!B24),"")</f>
        <v/>
      </c>
    </row>
    <row r="37" spans="1:23" ht="16.2" x14ac:dyDescent="0.3">
      <c r="A37" s="631">
        <f>SUBTOTAL(9,$K$15:K37)</f>
        <v>20</v>
      </c>
      <c r="B37" s="276" t="str">
        <f>IF('Материалы для Ф.5'!F25=2,CONCATENATE('Материалы для Ф.5'!A25),"")</f>
        <v>Вывод заземлителя стальной</v>
      </c>
      <c r="C37" s="1042" t="str">
        <f>IF('Материалы для Ф.5'!F25=2,CONCATENATE('Материалы для Ф.5'!B25),"")</f>
        <v>40х4</v>
      </c>
      <c r="D37" s="1043"/>
      <c r="E37" s="1044"/>
      <c r="F37" s="1042"/>
      <c r="G37" s="1044"/>
      <c r="H37" s="1042" t="str">
        <f>IF('Материалы для Ф.5'!F25=2,CONCATENATE('Материалы для Ф.5'!D25," ",'Материалы для Ф.5'!C25),"")</f>
        <v>21 шт.</v>
      </c>
      <c r="I37" s="1044">
        <v>42</v>
      </c>
      <c r="J37" s="409"/>
      <c r="K37" s="19">
        <f t="shared" si="0"/>
        <v>1</v>
      </c>
      <c r="M37" s="372"/>
      <c r="N37" s="373"/>
      <c r="O37" s="373"/>
      <c r="P37" s="373"/>
      <c r="W37" s="49" t="str">
        <f>IF('Материалы для Ф.5'!F25=2,CONCATENATE('Материалы для Ф.5'!B25),"")</f>
        <v>40х4</v>
      </c>
    </row>
    <row r="38" spans="1:23" ht="27.6" x14ac:dyDescent="0.3">
      <c r="A38" s="631">
        <f>SUBTOTAL(9,$K$15:K38)</f>
        <v>21</v>
      </c>
      <c r="B38" s="276" t="str">
        <f>IF('Материалы для Ф.5'!F26=2,CONCATENATE('Материалы для Ф.5'!A26),"")</f>
        <v>Заземлитель горизонтальный стальной</v>
      </c>
      <c r="C38" s="1042" t="str">
        <f>IF('Материалы для Ф.5'!F26=2,CONCATENATE('Материалы для Ф.5'!B26),"")</f>
        <v>40х4</v>
      </c>
      <c r="D38" s="1043"/>
      <c r="E38" s="1044"/>
      <c r="F38" s="1042"/>
      <c r="G38" s="1044"/>
      <c r="H38" s="1042" t="str">
        <f>IF('Материалы для Ф.5'!F26=2,CONCATENATE('Материалы для Ф.5'!D26," ",'Материалы для Ф.5'!C26),"")</f>
        <v>150 м</v>
      </c>
      <c r="I38" s="1044">
        <v>43</v>
      </c>
      <c r="J38" s="409"/>
      <c r="K38" s="19">
        <f t="shared" si="0"/>
        <v>1</v>
      </c>
      <c r="M38" s="372"/>
      <c r="N38" s="373"/>
      <c r="O38" s="373"/>
      <c r="P38" s="373"/>
      <c r="W38" s="49" t="str">
        <f>IF('Материалы для Ф.5'!F26=2,CONCATENATE('Материалы для Ф.5'!B26),"")</f>
        <v>40х4</v>
      </c>
    </row>
    <row r="39" spans="1:23" ht="27.6" x14ac:dyDescent="0.3">
      <c r="A39" s="631">
        <f>SUBTOTAL(9,$K$15:K39)</f>
        <v>22</v>
      </c>
      <c r="B39" s="276" t="str">
        <f>IF('Материалы для Ф.5'!F27=2,CONCATENATE('Материалы для Ф.5'!A27),"")</f>
        <v>Заземлитель вертикальный стальной</v>
      </c>
      <c r="C39" s="1042" t="str">
        <f>IF('Материалы для Ф.5'!F27=2,CONCATENATE('Материалы для Ф.5'!B27),"")</f>
        <v>63х63х6 L-3000 мм</v>
      </c>
      <c r="D39" s="1043"/>
      <c r="E39" s="1044"/>
      <c r="F39" s="1042"/>
      <c r="G39" s="1044"/>
      <c r="H39" s="1042" t="str">
        <f>IF('Материалы для Ф.5'!F27=2,CONCATENATE('Материалы для Ф.5'!D27," ",'Материалы для Ф.5'!C27),"")</f>
        <v>180 м</v>
      </c>
      <c r="I39" s="1044">
        <v>44</v>
      </c>
      <c r="J39" s="409"/>
      <c r="K39" s="19">
        <f t="shared" si="0"/>
        <v>1</v>
      </c>
      <c r="M39" s="372"/>
      <c r="N39" s="373"/>
      <c r="O39" s="373"/>
      <c r="P39" s="373"/>
      <c r="W39" s="49" t="str">
        <f>IF('Материалы для Ф.5'!F27=2,CONCATENATE('Материалы для Ф.5'!B27),"")</f>
        <v>63х63х6 L-3000 мм</v>
      </c>
    </row>
    <row r="40" spans="1:23" ht="16.2" x14ac:dyDescent="0.3">
      <c r="A40" s="631">
        <f>SUBTOTAL(9,$K$15:K40)</f>
        <v>23</v>
      </c>
      <c r="B40" s="276" t="str">
        <f>IF('Материалы для Ф.5'!F28=2,CONCATENATE('Материалы для Ф.5'!A28),"")</f>
        <v>Спуск заземляющий стальной</v>
      </c>
      <c r="C40" s="1042" t="str">
        <f>IF('Материалы для Ф.5'!F28=2,CONCATENATE('Материалы для Ф.5'!B28),"")</f>
        <v>d10 мм (цинк) L-7800 мм</v>
      </c>
      <c r="D40" s="1043"/>
      <c r="E40" s="1044"/>
      <c r="F40" s="1042"/>
      <c r="G40" s="1044"/>
      <c r="H40" s="1042" t="str">
        <f>IF('Материалы для Ф.5'!F28=2,CONCATENATE('Материалы для Ф.5'!D28," ",'Материалы для Ф.5'!C28),"")</f>
        <v>162 м</v>
      </c>
      <c r="I40" s="1044">
        <v>45</v>
      </c>
      <c r="J40" s="409"/>
      <c r="K40" s="19">
        <f t="shared" si="0"/>
        <v>1</v>
      </c>
      <c r="M40" s="372"/>
      <c r="N40" s="373"/>
      <c r="O40" s="373"/>
      <c r="P40" s="373"/>
      <c r="W40" s="49" t="str">
        <f>IF('Материалы для Ф.5'!F28=2,CONCATENATE('Материалы для Ф.5'!B28),"")</f>
        <v>d10 мм (цинк) L-7800 мм</v>
      </c>
    </row>
    <row r="41" spans="1:23" ht="16.2" x14ac:dyDescent="0.3">
      <c r="A41" s="631">
        <f>SUBTOTAL(9,$K$15:K41)</f>
        <v>23</v>
      </c>
      <c r="B41" s="276" t="str">
        <f>IF('Материалы для Ф.5'!F29=2,CONCATENATE('Материалы для Ф.5'!A29),"")</f>
        <v/>
      </c>
      <c r="C41" s="1042" t="str">
        <f>IF('Материалы для Ф.5'!F29=2,CONCATENATE('Материалы для Ф.5'!B29),"")</f>
        <v/>
      </c>
      <c r="D41" s="1043"/>
      <c r="E41" s="1044"/>
      <c r="F41" s="1042"/>
      <c r="G41" s="1044"/>
      <c r="H41" s="1042" t="str">
        <f>IF('Материалы для Ф.5'!F29=2,CONCATENATE('Материалы для Ф.5'!D29," ",'Материалы для Ф.5'!C29),"")</f>
        <v xml:space="preserve"> </v>
      </c>
      <c r="I41" s="1044">
        <v>46</v>
      </c>
      <c r="J41" s="409"/>
      <c r="K41" s="19">
        <f t="shared" si="0"/>
        <v>0</v>
      </c>
      <c r="M41" s="372"/>
      <c r="N41" s="373"/>
      <c r="O41" s="373"/>
      <c r="P41" s="373"/>
      <c r="W41" s="49" t="str">
        <f>IF('Материалы для Ф.5'!F29=2,CONCATENATE('Материалы для Ф.5'!B29),"")</f>
        <v/>
      </c>
    </row>
    <row r="42" spans="1:23" ht="27.6" x14ac:dyDescent="0.3">
      <c r="A42" s="631">
        <f>SUBTOTAL(9,$K$15:K42)</f>
        <v>24</v>
      </c>
      <c r="B42" s="276" t="str">
        <f>IF('Материалы для Ф.5'!F30=2,CONCATENATE('Материалы для Ф.5'!A30),"")</f>
        <v>Болт М20х260, ГОСТ Р ИСО 4014-2013</v>
      </c>
      <c r="C42" s="1042" t="str">
        <f>IF('Материалы для Ф.5'!F30=2,CONCATENATE('Материалы для Ф.5'!B30),"")</f>
        <v>Болт М20х260</v>
      </c>
      <c r="D42" s="1043"/>
      <c r="E42" s="1044"/>
      <c r="F42" s="1042"/>
      <c r="G42" s="1044"/>
      <c r="H42" s="1042" t="str">
        <f>IF('Материалы для Ф.5'!F30=2,CONCATENATE('Материалы для Ф.5'!D30," ",'Материалы для Ф.5'!C30),"")</f>
        <v>6 шт.</v>
      </c>
      <c r="I42" s="1044">
        <v>47</v>
      </c>
      <c r="J42" s="409"/>
      <c r="K42" s="19">
        <f t="shared" si="0"/>
        <v>1</v>
      </c>
      <c r="M42" s="372"/>
      <c r="N42" s="373"/>
      <c r="O42" s="373"/>
      <c r="P42" s="373"/>
      <c r="W42" s="49" t="str">
        <f>IF('Материалы для Ф.5'!F30=2,CONCATENATE('Материалы для Ф.5'!B30),"")</f>
        <v>Болт М20х260</v>
      </c>
    </row>
    <row r="43" spans="1:23" ht="27.6" x14ac:dyDescent="0.3">
      <c r="A43" s="631">
        <f>SUBTOTAL(9,$K$15:K43)</f>
        <v>25</v>
      </c>
      <c r="B43" s="276" t="str">
        <f>IF('Материалы для Ф.5'!F31=2,CONCATENATE('Материалы для Ф.5'!A31),"")</f>
        <v>Гайка М20, ГОСТ ISO 4032-2014</v>
      </c>
      <c r="C43" s="1042" t="str">
        <f>IF('Материалы для Ф.5'!F31=2,CONCATENATE('Материалы для Ф.5'!B31),"")</f>
        <v>Гайка М20</v>
      </c>
      <c r="D43" s="1043"/>
      <c r="E43" s="1044"/>
      <c r="F43" s="1042"/>
      <c r="G43" s="1044"/>
      <c r="H43" s="1042" t="str">
        <f>IF('Материалы для Ф.5'!F31=2,CONCATENATE('Материалы для Ф.5'!D31," ",'Материалы для Ф.5'!C31),"")</f>
        <v>11 шт.</v>
      </c>
      <c r="I43" s="1044">
        <v>48</v>
      </c>
      <c r="J43" s="409"/>
      <c r="K43" s="19">
        <f t="shared" si="0"/>
        <v>1</v>
      </c>
      <c r="M43" s="372"/>
      <c r="N43" s="373"/>
      <c r="O43" s="373"/>
      <c r="P43" s="373"/>
      <c r="W43" s="49" t="str">
        <f>IF('Материалы для Ф.5'!F31=2,CONCATENATE('Материалы для Ф.5'!B31),"")</f>
        <v>Гайка М20</v>
      </c>
    </row>
    <row r="44" spans="1:23" ht="16.2" x14ac:dyDescent="0.3">
      <c r="A44" s="631">
        <f>SUBTOTAL(9,$K$15:K44)</f>
        <v>25</v>
      </c>
      <c r="B44" s="276" t="str">
        <f>IF('Материалы для Ф.5'!F32=2,CONCATENATE('Материалы для Ф.5'!A32),"")</f>
        <v/>
      </c>
      <c r="C44" s="1042" t="str">
        <f>IF('Материалы для Ф.5'!F32=2,CONCATENATE('Материалы для Ф.5'!B32),"")</f>
        <v/>
      </c>
      <c r="D44" s="1043"/>
      <c r="E44" s="1044"/>
      <c r="F44" s="1042"/>
      <c r="G44" s="1044"/>
      <c r="H44" s="1042" t="str">
        <f>IF('Материалы для Ф.5'!F32=2,CONCATENATE('Материалы для Ф.5'!D32," ",'Материалы для Ф.5'!C32),"")</f>
        <v xml:space="preserve"> </v>
      </c>
      <c r="I44" s="1044">
        <v>49</v>
      </c>
      <c r="J44" s="409"/>
      <c r="K44" s="19">
        <f t="shared" si="0"/>
        <v>0</v>
      </c>
      <c r="M44" s="372"/>
      <c r="N44" s="373"/>
      <c r="O44" s="373"/>
      <c r="P44" s="373"/>
      <c r="W44" s="49" t="str">
        <f>IF('Материалы для Ф.5'!F32=2,CONCATENATE('Материалы для Ф.5'!B32),"")</f>
        <v/>
      </c>
    </row>
    <row r="45" spans="1:23" ht="16.2" x14ac:dyDescent="0.3">
      <c r="A45" s="631">
        <f>SUBTOTAL(9,$K$15:K45)</f>
        <v>25</v>
      </c>
      <c r="B45" s="276" t="str">
        <f>IF('Материалы для Ф.5'!F33=2,CONCATENATE('Материалы для Ф.5'!A33),"")</f>
        <v/>
      </c>
      <c r="C45" s="1042" t="str">
        <f>IF('Материалы для Ф.5'!F33=2,CONCATENATE('Материалы для Ф.5'!B33),"")</f>
        <v/>
      </c>
      <c r="D45" s="1043"/>
      <c r="E45" s="1044"/>
      <c r="F45" s="1042"/>
      <c r="G45" s="1044"/>
      <c r="H45" s="1042" t="str">
        <f>IF('Материалы для Ф.5'!F33=2,CONCATENATE('Материалы для Ф.5'!D33," ",'Материалы для Ф.5'!C33),"")</f>
        <v xml:space="preserve"> </v>
      </c>
      <c r="I45" s="1044">
        <v>50</v>
      </c>
      <c r="J45" s="409"/>
      <c r="K45" s="19">
        <f t="shared" si="0"/>
        <v>0</v>
      </c>
      <c r="M45" s="372"/>
      <c r="N45" s="373"/>
      <c r="O45" s="373"/>
      <c r="P45" s="373"/>
      <c r="W45" s="49" t="str">
        <f>IF('Материалы для Ф.5'!F33=2,CONCATENATE('Материалы для Ф.5'!B33),"")</f>
        <v/>
      </c>
    </row>
    <row r="46" spans="1:23" ht="55.2" x14ac:dyDescent="0.3">
      <c r="A46" s="631">
        <f>SUBTOTAL(9,$K$15:K46)</f>
        <v>26</v>
      </c>
      <c r="B46" s="276" t="str">
        <f>IF('Материалы для Ф.5'!F34=2,CONCATENATE('Материалы для Ф.5'!A34),"")</f>
        <v>Знак безопасности из металла оцинкованного толщиной не менее 0,5 мм, покрытого пленкой</v>
      </c>
      <c r="C46" s="1042" t="str">
        <f>IF('Материалы для Ф.5'!F34=2,CONCATENATE('Материалы для Ф.5'!B34),"")</f>
        <v>ЗБ "Не влезай, убьет!"; СТО34.01-24-001-2015</v>
      </c>
      <c r="D46" s="1043"/>
      <c r="E46" s="1044"/>
      <c r="F46" s="1042"/>
      <c r="G46" s="1044"/>
      <c r="H46" s="1042" t="str">
        <f>IF('Материалы для Ф.5'!F34=2,CONCATENATE('Материалы для Ф.5'!D34," ",'Материалы для Ф.5'!C34),"")</f>
        <v>15 шт.</v>
      </c>
      <c r="I46" s="1044">
        <v>51</v>
      </c>
      <c r="J46" s="409"/>
      <c r="K46" s="19">
        <f t="shared" si="0"/>
        <v>1</v>
      </c>
      <c r="M46" s="372"/>
      <c r="N46" s="373"/>
      <c r="O46" s="373"/>
      <c r="P46" s="373"/>
      <c r="W46" s="49" t="str">
        <f>IF('Материалы для Ф.5'!F34=2,CONCATENATE('Материалы для Ф.5'!B34),"")</f>
        <v>ЗБ "Не влезай, убьет!"; СТО34.01-24-001-2015</v>
      </c>
    </row>
    <row r="47" spans="1:23" ht="55.2" x14ac:dyDescent="0.3">
      <c r="A47" s="631">
        <f>SUBTOTAL(9,$K$15:K47)</f>
        <v>27</v>
      </c>
      <c r="B47" s="276" t="str">
        <f>IF('Материалы для Ф.5'!F35=2,CONCATENATE('Материалы для Ф.5'!A35),"")</f>
        <v>Знак безопасности из металла оцинкованного толщиной не менее 0,5 мм, покрытого пленкой</v>
      </c>
      <c r="C47" s="1042" t="str">
        <f>IF('Материалы для Ф.5'!F35=2,CONCATENATE('Материалы для Ф.5'!B35),"")</f>
        <v>ЗБ "Охранная зона ЛЭП 10 кВ -10 метров"; СТО 34.0</v>
      </c>
      <c r="D47" s="1043"/>
      <c r="E47" s="1044"/>
      <c r="F47" s="1042"/>
      <c r="G47" s="1044"/>
      <c r="H47" s="1042" t="str">
        <f>IF('Материалы для Ф.5'!F35=2,CONCATENATE('Материалы для Ф.5'!D35," ",'Материалы для Ф.5'!C35),"")</f>
        <v>15 шт.</v>
      </c>
      <c r="I47" s="1044">
        <v>52</v>
      </c>
      <c r="J47" s="409"/>
      <c r="K47" s="19">
        <f t="shared" si="0"/>
        <v>1</v>
      </c>
      <c r="M47" s="372"/>
      <c r="N47" s="373"/>
      <c r="O47" s="373"/>
      <c r="P47" s="373"/>
      <c r="W47" s="49" t="str">
        <f>IF('Материалы для Ф.5'!F35=2,CONCATENATE('Материалы для Ф.5'!B35),"")</f>
        <v>ЗБ "Охранная зона ЛЭП 10 кВ -10 метров"; СТО 34.0</v>
      </c>
    </row>
    <row r="48" spans="1:23" ht="16.2" x14ac:dyDescent="0.3">
      <c r="A48" s="631">
        <f>SUBTOTAL(9,$K$15:K48)</f>
        <v>27</v>
      </c>
      <c r="B48" s="276" t="str">
        <f>IF('Материалы для Ф.5'!F36=2,CONCATENATE('Материалы для Ф.5'!A36),"")</f>
        <v/>
      </c>
      <c r="C48" s="1042" t="str">
        <f>IF('Материалы для Ф.5'!F36=2,CONCATENATE('Материалы для Ф.5'!B36),"")</f>
        <v/>
      </c>
      <c r="D48" s="1043"/>
      <c r="E48" s="1044"/>
      <c r="F48" s="1042"/>
      <c r="G48" s="1044"/>
      <c r="H48" s="1042" t="str">
        <f>IF('Материалы для Ф.5'!F36=2,CONCATENATE('Материалы для Ф.5'!D36," ",'Материалы для Ф.5'!C36),"")</f>
        <v xml:space="preserve"> </v>
      </c>
      <c r="I48" s="1044">
        <v>53</v>
      </c>
      <c r="J48" s="409"/>
      <c r="K48" s="19">
        <f t="shared" si="0"/>
        <v>0</v>
      </c>
      <c r="M48" s="372"/>
      <c r="N48" s="373"/>
      <c r="O48" s="373"/>
      <c r="P48" s="373"/>
      <c r="W48" s="49" t="str">
        <f>IF('Материалы для Ф.5'!F36=2,CONCATENATE('Материалы для Ф.5'!B36),"")</f>
        <v/>
      </c>
    </row>
    <row r="49" spans="1:23" ht="16.2" x14ac:dyDescent="0.3">
      <c r="A49" s="631">
        <f>SUBTOTAL(9,$K$15:K49)</f>
        <v>27</v>
      </c>
      <c r="B49" s="276" t="str">
        <f>IF('Материалы для Ф.5'!F37=2,CONCATENATE('Материалы для Ф.5'!A37),"")</f>
        <v/>
      </c>
      <c r="C49" s="1042" t="str">
        <f>IF('Материалы для Ф.5'!F37=2,CONCATENATE('Материалы для Ф.5'!B37),"")</f>
        <v/>
      </c>
      <c r="D49" s="1043"/>
      <c r="E49" s="1044"/>
      <c r="F49" s="1042"/>
      <c r="G49" s="1044"/>
      <c r="H49" s="1042" t="str">
        <f>IF('Материалы для Ф.5'!F37=2,CONCATENATE('Материалы для Ф.5'!D37," ",'Материалы для Ф.5'!C37),"")</f>
        <v xml:space="preserve"> </v>
      </c>
      <c r="I49" s="1044">
        <v>54</v>
      </c>
      <c r="J49" s="409"/>
      <c r="K49" s="19">
        <f t="shared" si="0"/>
        <v>0</v>
      </c>
      <c r="M49" s="372"/>
      <c r="N49" s="373"/>
      <c r="O49" s="373"/>
      <c r="P49" s="373"/>
      <c r="W49" s="49" t="str">
        <f>IF('Материалы для Ф.5'!F37=2,CONCATENATE('Материалы для Ф.5'!B37),"")</f>
        <v/>
      </c>
    </row>
    <row r="50" spans="1:23" ht="16.2" x14ac:dyDescent="0.3">
      <c r="A50" s="631">
        <f>SUBTOTAL(9,$K$15:K50)</f>
        <v>28</v>
      </c>
      <c r="B50" s="276" t="str">
        <f>IF('Материалы для Ф.5'!F38=2,CONCATENATE('Материалы для Ф.5'!A38),"")</f>
        <v>Песок строительный класс 1</v>
      </c>
      <c r="C50" s="1042" t="str">
        <f>IF('Материалы для Ф.5'!F38=2,CONCATENATE('Материалы для Ф.5'!B38),"")</f>
        <v/>
      </c>
      <c r="D50" s="1043"/>
      <c r="E50" s="1044"/>
      <c r="F50" s="1042"/>
      <c r="G50" s="1044"/>
      <c r="H50" s="1042" t="str">
        <f>IF('Материалы для Ф.5'!F38=2,CONCATENATE('Материалы для Ф.5'!D38," ",'Материалы для Ф.5'!C38),"")</f>
        <v>86,76 м3</v>
      </c>
      <c r="I50" s="1044">
        <v>55</v>
      </c>
      <c r="J50" s="409"/>
      <c r="K50" s="19">
        <f t="shared" si="0"/>
        <v>1</v>
      </c>
      <c r="M50" s="372"/>
      <c r="N50" s="373"/>
      <c r="O50" s="373"/>
      <c r="P50" s="373"/>
      <c r="W50" s="49" t="str">
        <f>IF('Материалы для Ф.5'!F38=2,CONCATENATE('Материалы для Ф.5'!B38),"")</f>
        <v/>
      </c>
    </row>
    <row r="51" spans="1:23" ht="28.2" x14ac:dyDescent="0.3">
      <c r="A51" s="631">
        <f>SUBTOTAL(9,$K$15:K51)</f>
        <v>29</v>
      </c>
      <c r="B51" s="276" t="str">
        <f>IF('Материалы для Ф.5'!F39=2,CONCATENATE('Материалы для Ф.5'!A39),"")</f>
        <v>Труба электротехническая термостойка трехслойная</v>
      </c>
      <c r="C51" s="1042" t="str">
        <f>IF('Материалы для Ф.5'!F39=2,CONCATENATE('Материалы для Ф.5'!B39),"")</f>
        <v>ТЗК Энергопласт ТС3 160 мм SN16</v>
      </c>
      <c r="D51" s="1043"/>
      <c r="E51" s="1044"/>
      <c r="F51" s="1042"/>
      <c r="G51" s="1044"/>
      <c r="H51" s="1042" t="str">
        <f>IF('Материалы для Ф.5'!F39=2,CONCATENATE('Материалы для Ф.5'!D39," ",'Материалы для Ф.5'!C39),"")</f>
        <v>228,38 м</v>
      </c>
      <c r="I51" s="1044">
        <v>56</v>
      </c>
      <c r="J51" s="409"/>
      <c r="K51" s="19">
        <f t="shared" si="0"/>
        <v>1</v>
      </c>
      <c r="M51" s="372"/>
      <c r="N51" s="373"/>
      <c r="O51" s="373"/>
      <c r="P51" s="373"/>
      <c r="W51" s="49" t="str">
        <f>IF('Материалы для Ф.5'!F39=2,CONCATENATE('Материалы для Ф.5'!B39),"")</f>
        <v>ТЗК Энергопласт ТС3 160 мм SN16</v>
      </c>
    </row>
    <row r="52" spans="1:23" ht="16.2" x14ac:dyDescent="0.3">
      <c r="A52" s="631">
        <f>SUBTOTAL(9,$K$15:K52)</f>
        <v>30</v>
      </c>
      <c r="B52" s="276" t="str">
        <f>IF('Материалы для Ф.5'!F40=2,CONCATENATE('Материалы для Ф.5'!A40),"")</f>
        <v>Плитка защитная кабельная</v>
      </c>
      <c r="C52" s="1042" t="str">
        <f>IF('Материалы для Ф.5'!F40=2,CONCATENATE('Материалы для Ф.5'!B40),"")</f>
        <v>ПЗК 240х480х16</v>
      </c>
      <c r="D52" s="1043"/>
      <c r="E52" s="1044"/>
      <c r="F52" s="1042"/>
      <c r="G52" s="1044"/>
      <c r="H52" s="1042" t="str">
        <f>IF('Материалы для Ф.5'!F40=2,CONCATENATE('Материалы для Ф.5'!D40," ",'Материалы для Ф.5'!C40),"")</f>
        <v>1107 шт</v>
      </c>
      <c r="I52" s="1044">
        <v>57</v>
      </c>
      <c r="J52" s="409"/>
      <c r="K52" s="19">
        <f t="shared" si="0"/>
        <v>1</v>
      </c>
      <c r="M52" s="372"/>
      <c r="N52" s="373"/>
      <c r="O52" s="373"/>
      <c r="P52" s="373"/>
      <c r="W52" s="49" t="str">
        <f>IF('Материалы для Ф.5'!F40=2,CONCATENATE('Материалы для Ф.5'!B40),"")</f>
        <v>ПЗК 240х480х16</v>
      </c>
    </row>
    <row r="53" spans="1:23" ht="27.6" x14ac:dyDescent="0.3">
      <c r="A53" s="631">
        <f>SUBTOTAL(9,$K$15:K53)</f>
        <v>31</v>
      </c>
      <c r="B53" s="276" t="str">
        <f>IF('Материалы для Ф.5'!F41=2,CONCATENATE('Материалы для Ф.5'!A41),"")</f>
        <v>Указатель кабельных трасс (репер)</v>
      </c>
      <c r="C53" s="1042" t="str">
        <f>IF('Материалы для Ф.5'!F41=2,CONCATENATE('Материалы для Ф.5'!B41),"")</f>
        <v>УКТ*</v>
      </c>
      <c r="D53" s="1043"/>
      <c r="E53" s="1044"/>
      <c r="F53" s="1042"/>
      <c r="G53" s="1044"/>
      <c r="H53" s="1042" t="str">
        <f>IF('Материалы для Ф.5'!F41=2,CONCATENATE('Материалы для Ф.5'!D41," ",'Материалы для Ф.5'!C41),"")</f>
        <v>10 шт.</v>
      </c>
      <c r="I53" s="1044">
        <v>58</v>
      </c>
      <c r="J53" s="409"/>
      <c r="K53" s="19">
        <f t="shared" si="0"/>
        <v>1</v>
      </c>
      <c r="M53" s="372"/>
      <c r="N53" s="373"/>
      <c r="O53" s="373"/>
      <c r="P53" s="373"/>
      <c r="W53" s="49" t="str">
        <f>IF('Материалы для Ф.5'!F41=2,CONCATENATE('Материалы для Ф.5'!B41),"")</f>
        <v>УКТ*</v>
      </c>
    </row>
    <row r="54" spans="1:23" ht="27.6" x14ac:dyDescent="0.3">
      <c r="A54" s="631">
        <f>SUBTOTAL(9,$K$15:K54)</f>
        <v>32</v>
      </c>
      <c r="B54" s="276" t="str">
        <f>IF('Материалы для Ф.5'!F42=2,CONCATENATE('Материалы для Ф.5'!A42),"")</f>
        <v>Стяжка кабельная нейлоновая черная</v>
      </c>
      <c r="C54" s="1042" t="str">
        <f>IF('Материалы для Ф.5'!F42=2,CONCATENATE('Материалы для Ф.5'!B42),"")</f>
        <v>300х4,2</v>
      </c>
      <c r="D54" s="1043"/>
      <c r="E54" s="1044"/>
      <c r="F54" s="1042"/>
      <c r="G54" s="1044"/>
      <c r="H54" s="1042" t="str">
        <f>IF('Материалы для Ф.5'!F42=2,CONCATENATE('Материалы для Ф.5'!D42," ",'Материалы для Ф.5'!C42),"")</f>
        <v>1000 шт.</v>
      </c>
      <c r="I54" s="1044">
        <v>59</v>
      </c>
      <c r="J54" s="409"/>
      <c r="K54" s="19">
        <f t="shared" si="0"/>
        <v>1</v>
      </c>
      <c r="M54" s="372"/>
      <c r="N54" s="373"/>
      <c r="O54" s="373"/>
      <c r="P54" s="373"/>
      <c r="W54" s="49" t="str">
        <f>IF('Материалы для Ф.5'!F42=2,CONCATENATE('Материалы для Ф.5'!B42),"")</f>
        <v>300х4,2</v>
      </c>
    </row>
    <row r="55" spans="1:23" ht="27.6" x14ac:dyDescent="0.3">
      <c r="A55" s="631">
        <f>SUBTOTAL(9,$K$15:K55)</f>
        <v>33</v>
      </c>
      <c r="B55" s="276" t="str">
        <f>IF('Материалы для Ф.5'!F43=2,CONCATENATE('Материалы для Ф.5'!A43),"")</f>
        <v>Бирка кабельная свыше 1000В круглая</v>
      </c>
      <c r="C55" s="1042" t="str">
        <f>IF('Материалы для Ф.5'!F43=2,CONCATENATE('Материалы для Ф.5'!B43),"")</f>
        <v>У-135</v>
      </c>
      <c r="D55" s="1043"/>
      <c r="E55" s="1044"/>
      <c r="F55" s="1042"/>
      <c r="G55" s="1044"/>
      <c r="H55" s="1042" t="str">
        <f>IF('Материалы для Ф.5'!F43=2,CONCATENATE('Материалы для Ф.5'!D43," ",'Материалы для Ф.5'!C43),"")</f>
        <v>20 шт.</v>
      </c>
      <c r="I55" s="1044">
        <v>60</v>
      </c>
      <c r="J55" s="409"/>
      <c r="K55" s="19">
        <f t="shared" si="0"/>
        <v>1</v>
      </c>
      <c r="M55" s="372"/>
      <c r="N55" s="373"/>
      <c r="O55" s="373"/>
      <c r="P55" s="373"/>
      <c r="W55" s="49" t="str">
        <f>IF('Материалы для Ф.5'!F43=2,CONCATENATE('Материалы для Ф.5'!B43),"")</f>
        <v>У-135</v>
      </c>
    </row>
    <row r="56" spans="1:23" ht="16.2" x14ac:dyDescent="0.3">
      <c r="A56" s="631">
        <f>SUBTOTAL(9,$K$15:K56)</f>
        <v>34</v>
      </c>
      <c r="B56" s="276" t="str">
        <f>IF('Материалы для Ф.5'!F44=2,CONCATENATE('Материалы для Ф.5'!A44),"")</f>
        <v>Наконечник кабельный</v>
      </c>
      <c r="C56" s="1042" t="str">
        <f>IF('Материалы для Ф.5'!F44=2,CONCATENATE('Материалы для Ф.5'!B44),"")</f>
        <v>ТМЛ 70-12-10</v>
      </c>
      <c r="D56" s="1043"/>
      <c r="E56" s="1044"/>
      <c r="F56" s="1042"/>
      <c r="G56" s="1044"/>
      <c r="H56" s="1042" t="str">
        <f>IF('Материалы для Ф.5'!F44=2,CONCATENATE('Материалы для Ф.5'!D44," ",'Материалы для Ф.5'!C44),"")</f>
        <v>18 шт.</v>
      </c>
      <c r="I56" s="1044">
        <v>61</v>
      </c>
      <c r="J56" s="409"/>
      <c r="K56" s="19">
        <f t="shared" si="0"/>
        <v>1</v>
      </c>
      <c r="M56" s="372"/>
      <c r="N56" s="373"/>
      <c r="O56" s="373"/>
      <c r="P56" s="373"/>
      <c r="W56" s="49" t="str">
        <f>IF('Материалы для Ф.5'!F44=2,CONCATENATE('Материалы для Ф.5'!B44),"")</f>
        <v>ТМЛ 70-12-10</v>
      </c>
    </row>
    <row r="57" spans="1:23" ht="16.2" x14ac:dyDescent="0.3">
      <c r="A57" s="631">
        <f>SUBTOTAL(9,$K$15:K57)</f>
        <v>35</v>
      </c>
      <c r="B57" s="276" t="str">
        <f>IF('Материалы для Ф.5'!F45=2,CONCATENATE('Материалы для Ф.5'!A45),"")</f>
        <v>Гильза обжимная</v>
      </c>
      <c r="C57" s="1042" t="str">
        <f>IF('Материалы для Ф.5'!F45=2,CONCATENATE('Материалы для Ф.5'!B45),"")</f>
        <v>ГМЛ 70-12</v>
      </c>
      <c r="D57" s="1043"/>
      <c r="E57" s="1044"/>
      <c r="F57" s="1042"/>
      <c r="G57" s="1044"/>
      <c r="H57" s="1042" t="str">
        <f>IF('Материалы для Ф.5'!F45=2,CONCATENATE('Материалы для Ф.5'!D45," ",'Материалы для Ф.5'!C45),"")</f>
        <v>18 шт.</v>
      </c>
      <c r="I57" s="1044">
        <v>62</v>
      </c>
      <c r="J57" s="409"/>
      <c r="K57" s="19">
        <f t="shared" si="0"/>
        <v>1</v>
      </c>
      <c r="M57" s="372"/>
      <c r="N57" s="373"/>
      <c r="O57" s="373"/>
      <c r="P57" s="373"/>
      <c r="W57" s="49" t="str">
        <f>IF('Материалы для Ф.5'!F45=2,CONCATENATE('Материалы для Ф.5'!B45),"")</f>
        <v>ГМЛ 70-12</v>
      </c>
    </row>
    <row r="58" spans="1:23" ht="27.6" x14ac:dyDescent="0.3">
      <c r="A58" s="631">
        <f>SUBTOTAL(9,$K$15:K58)</f>
        <v>36</v>
      </c>
      <c r="B58" s="276" t="str">
        <f>IF('Материалы для Ф.5'!F46=2,CONCATENATE('Материалы для Ф.5'!A46),"")</f>
        <v>Уплотнитель термоусаживаемый</v>
      </c>
      <c r="C58" s="1042" t="str">
        <f>IF('Материалы для Ф.5'!F46=2,CONCATENATE('Материалы для Ф.5'!B46),"")</f>
        <v>УКПТ 205/55</v>
      </c>
      <c r="D58" s="1043"/>
      <c r="E58" s="1044"/>
      <c r="F58" s="1042"/>
      <c r="G58" s="1044"/>
      <c r="H58" s="1042" t="str">
        <f>IF('Материалы для Ф.5'!F46=2,CONCATENATE('Материалы для Ф.5'!D46," ",'Материалы для Ф.5'!C46),"")</f>
        <v>22 шт.</v>
      </c>
      <c r="I58" s="1044">
        <v>63</v>
      </c>
      <c r="J58" s="409"/>
      <c r="K58" s="19">
        <f t="shared" si="0"/>
        <v>1</v>
      </c>
      <c r="M58" s="372"/>
      <c r="N58" s="373"/>
      <c r="O58" s="373"/>
      <c r="P58" s="373"/>
      <c r="W58" s="49" t="str">
        <f>IF('Материалы для Ф.5'!F46=2,CONCATENATE('Материалы для Ф.5'!B46),"")</f>
        <v>УКПТ 205/55</v>
      </c>
    </row>
    <row r="59" spans="1:23" ht="16.2" x14ac:dyDescent="0.3">
      <c r="A59" s="631">
        <f>SUBTOTAL(9,$K$15:K59)</f>
        <v>37</v>
      </c>
      <c r="B59" s="276" t="str">
        <f>IF('Материалы для Ф.5'!F47=2,CONCATENATE('Материалы для Ф.5'!A47),"")</f>
        <v>Заглушка для труб</v>
      </c>
      <c r="C59" s="1042" t="str">
        <f>IF('Материалы для Ф.5'!F47=2,CONCATENATE('Материалы для Ф.5'!B47),"")</f>
        <v>ЗУП160 мм</v>
      </c>
      <c r="D59" s="1043"/>
      <c r="E59" s="1044"/>
      <c r="F59" s="1042"/>
      <c r="G59" s="1044"/>
      <c r="H59" s="1042" t="str">
        <f>IF('Материалы для Ф.5'!F47=2,CONCATENATE('Материалы для Ф.5'!D47," ",'Материалы для Ф.5'!C47),"")</f>
        <v>12 шт.</v>
      </c>
      <c r="I59" s="1044">
        <v>64</v>
      </c>
      <c r="J59" s="409"/>
      <c r="K59" s="19">
        <f t="shared" si="0"/>
        <v>1</v>
      </c>
      <c r="M59" s="372"/>
      <c r="N59" s="373"/>
      <c r="O59" s="373"/>
      <c r="P59" s="373"/>
      <c r="W59" s="49" t="str">
        <f>IF('Материалы для Ф.5'!F47=2,CONCATENATE('Материалы для Ф.5'!B47),"")</f>
        <v>ЗУП160 мм</v>
      </c>
    </row>
    <row r="60" spans="1:23" ht="16.2" x14ac:dyDescent="0.3">
      <c r="A60" s="631">
        <f>SUBTOTAL(9,$K$15:K60)</f>
        <v>37</v>
      </c>
      <c r="B60" s="276" t="str">
        <f>IF('Материалы для Ф.5'!F48=2,CONCATENATE('Материалы для Ф.5'!A48),"")</f>
        <v/>
      </c>
      <c r="C60" s="1042" t="str">
        <f>IF('Материалы для Ф.5'!F48=2,CONCATENATE('Материалы для Ф.5'!B48),"")</f>
        <v/>
      </c>
      <c r="D60" s="1043"/>
      <c r="E60" s="1044"/>
      <c r="F60" s="1042"/>
      <c r="G60" s="1044"/>
      <c r="H60" s="1042" t="str">
        <f>IF('Материалы для Ф.5'!F48=2,CONCATENATE('Материалы для Ф.5'!D48," ",'Материалы для Ф.5'!C48),"")</f>
        <v xml:space="preserve"> </v>
      </c>
      <c r="I60" s="1044">
        <v>65</v>
      </c>
      <c r="J60" s="409"/>
      <c r="K60" s="19">
        <f t="shared" si="0"/>
        <v>0</v>
      </c>
      <c r="M60" s="372"/>
      <c r="N60" s="373"/>
      <c r="O60" s="373"/>
      <c r="P60" s="373"/>
      <c r="W60" s="49" t="str">
        <f>IF('Материалы для Ф.5'!F48=2,CONCATENATE('Материалы для Ф.5'!B48),"")</f>
        <v/>
      </c>
    </row>
    <row r="61" spans="1:23" ht="16.2" x14ac:dyDescent="0.3">
      <c r="A61" s="631">
        <f>SUBTOTAL(9,$K$15:K61)</f>
        <v>38</v>
      </c>
      <c r="B61" s="276" t="str">
        <f>IF('Материалы для Ф.5'!F49=2,CONCATENATE('Материалы для Ф.5'!A49),"")</f>
        <v>Метизы</v>
      </c>
      <c r="C61" s="1042" t="str">
        <f>IF('Материалы для Ф.5'!F49=2,CONCATENATE('Материалы для Ф.5'!B49),"")</f>
        <v/>
      </c>
      <c r="D61" s="1043"/>
      <c r="E61" s="1044"/>
      <c r="F61" s="1042"/>
      <c r="G61" s="1044"/>
      <c r="H61" s="1042" t="str">
        <f>IF('Материалы для Ф.5'!F49=2,CONCATENATE('Материалы для Ф.5'!D49," ",'Материалы для Ф.5'!C49),"")</f>
        <v>5 кг</v>
      </c>
      <c r="I61" s="1044">
        <v>66</v>
      </c>
      <c r="J61" s="409"/>
      <c r="K61" s="19">
        <f t="shared" si="0"/>
        <v>1</v>
      </c>
      <c r="M61" s="372"/>
      <c r="N61" s="373"/>
      <c r="O61" s="373"/>
      <c r="P61" s="373"/>
      <c r="W61" s="49" t="str">
        <f>IF('Материалы для Ф.5'!F49=2,CONCATENATE('Материалы для Ф.5'!B49),"")</f>
        <v/>
      </c>
    </row>
    <row r="62" spans="1:23" ht="16.2" x14ac:dyDescent="0.3">
      <c r="A62" s="631">
        <f>SUBTOTAL(9,$K$15:K62)</f>
        <v>38</v>
      </c>
      <c r="B62" s="276" t="str">
        <f>IF('Материалы для Ф.5'!F50=2,CONCATENATE('Материалы для Ф.5'!A50),"")</f>
        <v/>
      </c>
      <c r="C62" s="1042" t="str">
        <f>IF('Материалы для Ф.5'!F50=2,CONCATENATE('Материалы для Ф.5'!B50),"")</f>
        <v/>
      </c>
      <c r="D62" s="1043"/>
      <c r="E62" s="1044"/>
      <c r="F62" s="1042"/>
      <c r="G62" s="1044"/>
      <c r="H62" s="1042" t="str">
        <f>IF('Материалы для Ф.5'!F50=2,CONCATENATE('Материалы для Ф.5'!D50," ",'Материалы для Ф.5'!C50),"")</f>
        <v xml:space="preserve"> </v>
      </c>
      <c r="I62" s="1044">
        <v>67</v>
      </c>
      <c r="J62" s="409"/>
      <c r="K62" s="19">
        <f t="shared" si="0"/>
        <v>0</v>
      </c>
      <c r="M62" s="372"/>
      <c r="N62" s="373"/>
      <c r="O62" s="373"/>
      <c r="P62" s="373"/>
      <c r="W62" s="49" t="str">
        <f>IF('Материалы для Ф.5'!F50=2,CONCATENATE('Материалы для Ф.5'!B50),"")</f>
        <v/>
      </c>
    </row>
    <row r="63" spans="1:23" ht="28.2" x14ac:dyDescent="0.3">
      <c r="A63" s="631">
        <f>SUBTOTAL(9,$K$15:K63)</f>
        <v>39</v>
      </c>
      <c r="B63" s="276" t="str">
        <f>IF('Материалы для Ф.5'!F51=2,CONCATENATE('Материалы для Ф.5'!A51),"")</f>
        <v>Труба электротехническая термостойка трехслойная</v>
      </c>
      <c r="C63" s="1042" t="str">
        <f>IF('Материалы для Ф.5'!F51=2,CONCATENATE('Материалы для Ф.5'!B51),"")</f>
        <v>ТЗК Энергопласт ТС3 160 мм SN16</v>
      </c>
      <c r="D63" s="1043"/>
      <c r="E63" s="1044"/>
      <c r="F63" s="1042"/>
      <c r="G63" s="1044"/>
      <c r="H63" s="1042" t="str">
        <f>IF('Материалы для Ф.5'!F51=2,CONCATENATE('Материалы для Ф.5'!D51," ",'Материалы для Ф.5'!C51),"")</f>
        <v>368,42 м</v>
      </c>
      <c r="I63" s="1044">
        <v>68</v>
      </c>
      <c r="J63" s="409"/>
      <c r="K63" s="19">
        <f t="shared" si="0"/>
        <v>1</v>
      </c>
      <c r="M63" s="372"/>
      <c r="N63" s="373"/>
      <c r="O63" s="373"/>
      <c r="P63" s="373"/>
      <c r="W63" s="49" t="str">
        <f>IF('Материалы для Ф.5'!F51=2,CONCATENATE('Материалы для Ф.5'!B51),"")</f>
        <v>ТЗК Энергопласт ТС3 160 мм SN16</v>
      </c>
    </row>
    <row r="64" spans="1:23" ht="27.6" x14ac:dyDescent="0.3">
      <c r="A64" s="631">
        <f>SUBTOTAL(9,$K$15:K64)</f>
        <v>40</v>
      </c>
      <c r="B64" s="276" t="str">
        <f>IF('Материалы для Ф.5'!F52=2,CONCATENATE('Материалы для Ф.5'!A52),"")</f>
        <v>Вода для приготовления бурового раствора</v>
      </c>
      <c r="C64" s="1042" t="str">
        <f>IF('Материалы для Ф.5'!F52=2,CONCATENATE('Материалы для Ф.5'!B52),"")</f>
        <v/>
      </c>
      <c r="D64" s="1043"/>
      <c r="E64" s="1044"/>
      <c r="F64" s="1042"/>
      <c r="G64" s="1044"/>
      <c r="H64" s="1042" t="str">
        <f>IF('Материалы для Ф.5'!F52=2,CONCATENATE('Материалы для Ф.5'!D52," ",'Материалы для Ф.5'!C52),"")</f>
        <v>326,16 м3</v>
      </c>
      <c r="I64" s="1044">
        <v>69</v>
      </c>
      <c r="J64" s="409"/>
      <c r="K64" s="19">
        <f t="shared" si="0"/>
        <v>1</v>
      </c>
      <c r="M64" s="372"/>
      <c r="N64" s="373"/>
      <c r="O64" s="373"/>
      <c r="P64" s="373"/>
      <c r="W64" s="49" t="str">
        <f>IF('Материалы для Ф.5'!F52=2,CONCATENATE('Материалы для Ф.5'!B52),"")</f>
        <v/>
      </c>
    </row>
    <row r="65" spans="1:23" ht="16.2" x14ac:dyDescent="0.3">
      <c r="A65" s="631">
        <f>SUBTOTAL(9,$K$15:K65)</f>
        <v>41</v>
      </c>
      <c r="B65" s="276" t="str">
        <f>IF('Материалы для Ф.5'!F53=2,CONCATENATE('Материалы для Ф.5'!A53),"")</f>
        <v>Бентонит</v>
      </c>
      <c r="C65" s="1042" t="str">
        <f>IF('Материалы для Ф.5'!F53=2,CONCATENATE('Материалы для Ф.5'!B53),"")</f>
        <v>BentoPro Ultra</v>
      </c>
      <c r="D65" s="1043"/>
      <c r="E65" s="1044"/>
      <c r="F65" s="1042"/>
      <c r="G65" s="1044"/>
      <c r="H65" s="1042" t="str">
        <f>IF('Материалы для Ф.5'!F53=2,CONCATENATE('Материалы для Ф.5'!D53," ",'Материалы для Ф.5'!C53),"")</f>
        <v>6523,2 кг</v>
      </c>
      <c r="I65" s="1044">
        <v>70</v>
      </c>
      <c r="J65" s="409"/>
      <c r="K65" s="19">
        <f t="shared" si="0"/>
        <v>1</v>
      </c>
      <c r="M65" s="372"/>
      <c r="N65" s="373"/>
      <c r="O65" s="373"/>
      <c r="P65" s="373"/>
      <c r="W65" s="49" t="str">
        <f>IF('Материалы для Ф.5'!F53=2,CONCATENATE('Материалы для Ф.5'!B53),"")</f>
        <v>BentoPro Ultra</v>
      </c>
    </row>
    <row r="66" spans="1:23" ht="16.2" x14ac:dyDescent="0.3">
      <c r="A66" s="631">
        <f>SUBTOTAL(9,$K$15:K66)</f>
        <v>42</v>
      </c>
      <c r="B66" s="276" t="str">
        <f>IF('Материалы для Ф.5'!F54=2,CONCATENATE('Материалы для Ф.5'!A54),"")</f>
        <v>Полимер</v>
      </c>
      <c r="C66" s="1042" t="str">
        <f>IF('Материалы для Ф.5'!F54=2,CONCATENATE('Материалы для Ф.5'!B54),"")</f>
        <v>EZ-MUD</v>
      </c>
      <c r="D66" s="1043"/>
      <c r="E66" s="1044"/>
      <c r="F66" s="1042"/>
      <c r="G66" s="1044"/>
      <c r="H66" s="1042" t="str">
        <f>IF('Материалы для Ф.5'!F54=2,CONCATENATE('Материалы для Ф.5'!D54," ",'Материалы для Ф.5'!C54),"")</f>
        <v>0,65232 т</v>
      </c>
      <c r="I66" s="1044">
        <v>71</v>
      </c>
      <c r="J66" s="409"/>
      <c r="K66" s="19">
        <f t="shared" si="0"/>
        <v>1</v>
      </c>
      <c r="M66" s="372"/>
      <c r="N66" s="373"/>
      <c r="O66" s="373"/>
      <c r="P66" s="373"/>
      <c r="W66" s="49" t="str">
        <f>IF('Материалы для Ф.5'!F54=2,CONCATENATE('Материалы для Ф.5'!B54),"")</f>
        <v>EZ-MUD</v>
      </c>
    </row>
    <row r="67" spans="1:23" ht="16.2" x14ac:dyDescent="0.3">
      <c r="A67" s="631">
        <f>SUBTOTAL(9,$K$15:K67)</f>
        <v>42</v>
      </c>
      <c r="B67" s="276" t="str">
        <f>IF('Материалы для Ф.5'!F55=2,CONCATENATE('Материалы для Ф.5'!A55),"")</f>
        <v/>
      </c>
      <c r="C67" s="1042" t="str">
        <f>IF('Материалы для Ф.5'!F55=2,CONCATENATE('Материалы для Ф.5'!B55),"")</f>
        <v/>
      </c>
      <c r="D67" s="1043"/>
      <c r="E67" s="1044"/>
      <c r="F67" s="1042"/>
      <c r="G67" s="1044"/>
      <c r="H67" s="1042" t="str">
        <f>IF('Материалы для Ф.5'!F55=2,CONCATENATE('Материалы для Ф.5'!D55," ",'Материалы для Ф.5'!C55),"")</f>
        <v xml:space="preserve"> </v>
      </c>
      <c r="I67" s="1044">
        <v>72</v>
      </c>
      <c r="J67" s="409"/>
      <c r="K67" s="19">
        <f t="shared" si="0"/>
        <v>0</v>
      </c>
      <c r="M67" s="372"/>
      <c r="N67" s="373"/>
      <c r="O67" s="373"/>
      <c r="P67" s="373"/>
      <c r="W67" s="49" t="str">
        <f>IF('Материалы для Ф.5'!F55=2,CONCATENATE('Материалы для Ф.5'!B55),"")</f>
        <v/>
      </c>
    </row>
    <row r="68" spans="1:23" ht="16.2" x14ac:dyDescent="0.3">
      <c r="A68" s="631">
        <f>SUBTOTAL(9,$K$15:K68)</f>
        <v>42</v>
      </c>
      <c r="B68" s="276" t="str">
        <f>IF('Материалы для Ф.5'!F56=2,CONCATENATE('Материалы для Ф.5'!A56),"")</f>
        <v/>
      </c>
      <c r="C68" s="1042" t="str">
        <f>IF('Материалы для Ф.5'!F56=2,CONCATENATE('Материалы для Ф.5'!B56),"")</f>
        <v/>
      </c>
      <c r="D68" s="1043"/>
      <c r="E68" s="1044"/>
      <c r="F68" s="1042"/>
      <c r="G68" s="1044"/>
      <c r="H68" s="1042" t="str">
        <f>IF('Материалы для Ф.5'!F56=2,CONCATENATE('Материалы для Ф.5'!D56," ",'Материалы для Ф.5'!C56),"")</f>
        <v xml:space="preserve"> </v>
      </c>
      <c r="I68" s="1044">
        <v>73</v>
      </c>
      <c r="J68" s="409"/>
      <c r="K68" s="19">
        <f t="shared" si="0"/>
        <v>0</v>
      </c>
      <c r="M68" s="372"/>
      <c r="N68" s="373"/>
      <c r="O68" s="373"/>
      <c r="P68" s="373"/>
      <c r="W68" s="49" t="str">
        <f>IF('Материалы для Ф.5'!F56=2,CONCATENATE('Материалы для Ф.5'!B56),"")</f>
        <v/>
      </c>
    </row>
    <row r="69" spans="1:23" ht="41.4" x14ac:dyDescent="0.3">
      <c r="A69" s="631">
        <f>SUBTOTAL(9,$K$15:K69)</f>
        <v>43</v>
      </c>
      <c r="B69" s="276" t="str">
        <f>IF('Материалы для Ф.5'!F57=2,CONCATENATE('Материалы для Ф.5'!A57),"")</f>
        <v>Стойка железобетонная вибрированная, ТУ 5863-007-96502166-2016</v>
      </c>
      <c r="C69" s="1042" t="str">
        <f>IF('Материалы для Ф.5'!F57=2,CONCATENATE('Материалы для Ф.5'!B57),"")</f>
        <v>СВ110-3,5 (у)</v>
      </c>
      <c r="D69" s="1043"/>
      <c r="E69" s="1044"/>
      <c r="F69" s="1042"/>
      <c r="G69" s="1044"/>
      <c r="H69" s="1042" t="str">
        <f>IF('Материалы для Ф.5'!F57=2,CONCATENATE('Материалы для Ф.5'!D57," ",'Материалы для Ф.5'!C57),"")</f>
        <v>3 шт.</v>
      </c>
      <c r="I69" s="1044">
        <v>74</v>
      </c>
      <c r="J69" s="409"/>
      <c r="K69" s="19">
        <f t="shared" si="0"/>
        <v>1</v>
      </c>
      <c r="M69" s="372"/>
      <c r="N69" s="373"/>
      <c r="O69" s="373"/>
      <c r="P69" s="373"/>
      <c r="W69" s="49" t="str">
        <f>IF('Материалы для Ф.5'!F57=2,CONCATENATE('Материалы для Ф.5'!B57),"")</f>
        <v>СВ110-3,5 (у)</v>
      </c>
    </row>
    <row r="70" spans="1:23" ht="16.2" x14ac:dyDescent="0.3">
      <c r="A70" s="631">
        <f>SUBTOTAL(9,$K$15:K70)</f>
        <v>43</v>
      </c>
      <c r="B70" s="276" t="str">
        <f>IF('Материалы для Ф.5'!F58=2,CONCATENATE('Материалы для Ф.5'!A58),"")</f>
        <v/>
      </c>
      <c r="C70" s="1042" t="str">
        <f>IF('Материалы для Ф.5'!F58=2,CONCATENATE('Материалы для Ф.5'!B58),"")</f>
        <v/>
      </c>
      <c r="D70" s="1043"/>
      <c r="E70" s="1044"/>
      <c r="F70" s="1042"/>
      <c r="G70" s="1044"/>
      <c r="H70" s="1042" t="str">
        <f>IF('Материалы для Ф.5'!F58=2,CONCATENATE('Материалы для Ф.5'!D58," ",'Материалы для Ф.5'!C58),"")</f>
        <v xml:space="preserve"> </v>
      </c>
      <c r="I70" s="1044">
        <v>75</v>
      </c>
      <c r="J70" s="409"/>
      <c r="K70" s="19">
        <f t="shared" si="0"/>
        <v>0</v>
      </c>
      <c r="M70" s="372"/>
      <c r="N70" s="373"/>
      <c r="O70" s="373"/>
      <c r="P70" s="373"/>
      <c r="W70" s="49" t="str">
        <f>IF('Материалы для Ф.5'!F58=2,CONCATENATE('Материалы для Ф.5'!B58),"")</f>
        <v/>
      </c>
    </row>
    <row r="71" spans="1:23" ht="16.2" x14ac:dyDescent="0.3">
      <c r="A71" s="631">
        <f>SUBTOTAL(9,$K$15:K71)</f>
        <v>44</v>
      </c>
      <c r="B71" s="276" t="str">
        <f>IF('Материалы для Ф.5'!F59=2,CONCATENATE('Материалы для Ф.5'!A59),"")</f>
        <v>Заземляющий проводник</v>
      </c>
      <c r="C71" s="1042" t="str">
        <f>IF('Материалы для Ф.5'!F59=2,CONCATENATE('Материалы для Ф.5'!B59),"")</f>
        <v>ЗП1</v>
      </c>
      <c r="D71" s="1043"/>
      <c r="E71" s="1044"/>
      <c r="F71" s="1042"/>
      <c r="G71" s="1044"/>
      <c r="H71" s="1042" t="str">
        <f>IF('Материалы для Ф.5'!F59=2,CONCATENATE('Материалы для Ф.5'!D59," ",'Материалы для Ф.5'!C59),"")</f>
        <v>21 м</v>
      </c>
      <c r="I71" s="1044">
        <v>76</v>
      </c>
      <c r="J71" s="409"/>
      <c r="K71" s="19">
        <f t="shared" si="0"/>
        <v>1</v>
      </c>
      <c r="M71" s="372"/>
      <c r="N71" s="373"/>
      <c r="O71" s="373"/>
      <c r="P71" s="373"/>
      <c r="W71" s="49" t="str">
        <f>IF('Материалы для Ф.5'!F59=2,CONCATENATE('Материалы для Ф.5'!B59),"")</f>
        <v>ЗП1</v>
      </c>
    </row>
    <row r="72" spans="1:23" ht="16.2" x14ac:dyDescent="0.3">
      <c r="A72" s="631">
        <f>SUBTOTAL(9,$K$15:K72)</f>
        <v>45</v>
      </c>
      <c r="B72" s="276" t="str">
        <f>IF('Материалы для Ф.5'!F60=2,CONCATENATE('Материалы для Ф.5'!A60),"")</f>
        <v>Зажим плашечный</v>
      </c>
      <c r="C72" s="1042" t="str">
        <f>IF('Материалы для Ф.5'!F60=2,CONCATENATE('Материалы для Ф.5'!B60),"")</f>
        <v>ПС2-1</v>
      </c>
      <c r="D72" s="1043"/>
      <c r="E72" s="1044"/>
      <c r="F72" s="1042"/>
      <c r="G72" s="1044"/>
      <c r="H72" s="1042" t="str">
        <f>IF('Материалы для Ф.5'!F60=2,CONCATENATE('Материалы для Ф.5'!D60," ",'Материалы для Ф.5'!C60),"")</f>
        <v>24 шт.</v>
      </c>
      <c r="I72" s="1044">
        <v>77</v>
      </c>
      <c r="J72" s="409"/>
      <c r="K72" s="19">
        <f t="shared" si="0"/>
        <v>1</v>
      </c>
      <c r="M72" s="372"/>
      <c r="N72" s="373"/>
      <c r="O72" s="373"/>
      <c r="P72" s="373"/>
      <c r="W72" s="49" t="str">
        <f>IF('Материалы для Ф.5'!F60=2,CONCATENATE('Материалы для Ф.5'!B60),"")</f>
        <v>ПС2-1</v>
      </c>
    </row>
    <row r="73" spans="1:23" ht="16.2" x14ac:dyDescent="0.3">
      <c r="A73" s="631">
        <f>SUBTOTAL(9,$K$15:K73)</f>
        <v>46</v>
      </c>
      <c r="B73" s="276" t="str">
        <f>IF('Материалы для Ф.5'!F61=2,CONCATENATE('Материалы для Ф.5'!A61),"")</f>
        <v>Оголовок</v>
      </c>
      <c r="C73" s="1042" t="str">
        <f>IF('Материалы для Ф.5'!F61=2,CONCATENATE('Материалы для Ф.5'!B61),"")</f>
        <v>ОГ56</v>
      </c>
      <c r="D73" s="1043"/>
      <c r="E73" s="1044"/>
      <c r="F73" s="1042"/>
      <c r="G73" s="1044"/>
      <c r="H73" s="1042" t="str">
        <f>IF('Материалы для Ф.5'!F61=2,CONCATENATE('Материалы для Ф.5'!D61," ",'Материалы для Ф.5'!C61),"")</f>
        <v>2 шт.</v>
      </c>
      <c r="I73" s="1044">
        <v>78</v>
      </c>
      <c r="J73" s="409"/>
      <c r="K73" s="19">
        <f t="shared" si="0"/>
        <v>1</v>
      </c>
      <c r="M73" s="372"/>
      <c r="N73" s="373"/>
      <c r="O73" s="373"/>
      <c r="P73" s="373"/>
      <c r="W73" s="49" t="str">
        <f>IF('Материалы для Ф.5'!F61=2,CONCATENATE('Материалы для Ф.5'!B61),"")</f>
        <v>ОГ56</v>
      </c>
    </row>
    <row r="74" spans="1:23" ht="16.2" x14ac:dyDescent="0.3">
      <c r="A74" s="631">
        <f>SUBTOTAL(9,$K$15:K74)</f>
        <v>47</v>
      </c>
      <c r="B74" s="276" t="str">
        <f>IF('Материалы для Ф.5'!F62=2,CONCATENATE('Материалы для Ф.5'!A62),"")</f>
        <v>Траверса</v>
      </c>
      <c r="C74" s="1042" t="str">
        <f>IF('Материалы для Ф.5'!F62=2,CONCATENATE('Материалы для Ф.5'!B62),"")</f>
        <v>ТМ2а</v>
      </c>
      <c r="D74" s="1043"/>
      <c r="E74" s="1044"/>
      <c r="F74" s="1042"/>
      <c r="G74" s="1044"/>
      <c r="H74" s="1042" t="str">
        <f>IF('Материалы для Ф.5'!F62=2,CONCATENATE('Материалы для Ф.5'!D62," ",'Материалы для Ф.5'!C62),"")</f>
        <v>5 шт.</v>
      </c>
      <c r="I74" s="1044">
        <v>79</v>
      </c>
      <c r="J74" s="409"/>
      <c r="K74" s="19">
        <f t="shared" si="0"/>
        <v>1</v>
      </c>
      <c r="M74" s="372"/>
      <c r="N74" s="373"/>
      <c r="O74" s="373"/>
      <c r="P74" s="373"/>
      <c r="W74" s="49" t="str">
        <f>IF('Материалы для Ф.5'!F62=2,CONCATENATE('Материалы для Ф.5'!B62),"")</f>
        <v>ТМ2а</v>
      </c>
    </row>
    <row r="75" spans="1:23" ht="16.2" x14ac:dyDescent="0.3">
      <c r="A75" s="631">
        <f>SUBTOTAL(9,$K$15:K75)</f>
        <v>48</v>
      </c>
      <c r="B75" s="276" t="str">
        <f>IF('Материалы для Ф.5'!F63=2,CONCATENATE('Материалы для Ф.5'!A63),"")</f>
        <v>Надставка</v>
      </c>
      <c r="C75" s="1042" t="str">
        <f>IF('Материалы для Ф.5'!F63=2,CONCATENATE('Материалы для Ф.5'!B63),"")</f>
        <v>ТС1</v>
      </c>
      <c r="D75" s="1043"/>
      <c r="E75" s="1044"/>
      <c r="F75" s="1042"/>
      <c r="G75" s="1044"/>
      <c r="H75" s="1042" t="str">
        <f>IF('Материалы для Ф.5'!F63=2,CONCATENATE('Материалы для Ф.5'!D63," ",'Материалы для Ф.5'!C63),"")</f>
        <v>2 шт.</v>
      </c>
      <c r="I75" s="1044">
        <v>80</v>
      </c>
      <c r="J75" s="409"/>
      <c r="K75" s="19">
        <f t="shared" si="0"/>
        <v>1</v>
      </c>
      <c r="M75" s="372"/>
      <c r="N75" s="373"/>
      <c r="O75" s="373"/>
      <c r="P75" s="373"/>
      <c r="W75" s="49" t="str">
        <f>IF('Материалы для Ф.5'!F63=2,CONCATENATE('Материалы для Ф.5'!B63),"")</f>
        <v>ТС1</v>
      </c>
    </row>
    <row r="76" spans="1:23" ht="16.2" x14ac:dyDescent="0.3">
      <c r="A76" s="631">
        <f>SUBTOTAL(9,$K$15:K76)</f>
        <v>49</v>
      </c>
      <c r="B76" s="276" t="str">
        <f>IF('Материалы для Ф.5'!F64=2,CONCATENATE('Материалы для Ф.5'!A64),"")</f>
        <v>Лоток стальной</v>
      </c>
      <c r="C76" s="1042" t="str">
        <f>IF('Материалы для Ф.5'!F64=2,CONCATENATE('Материалы для Ф.5'!B64),"")</f>
        <v>ЛК 3 м</v>
      </c>
      <c r="D76" s="1043"/>
      <c r="E76" s="1044"/>
      <c r="F76" s="1042"/>
      <c r="G76" s="1044"/>
      <c r="H76" s="1042" t="str">
        <f>IF('Материалы для Ф.5'!F64=2,CONCATENATE('Материалы для Ф.5'!D64," ",'Материалы для Ф.5'!C64),"")</f>
        <v>2 шт.</v>
      </c>
      <c r="I76" s="1044">
        <v>81</v>
      </c>
      <c r="J76" s="409"/>
      <c r="K76" s="19">
        <f t="shared" si="0"/>
        <v>1</v>
      </c>
      <c r="M76" s="372"/>
      <c r="N76" s="373"/>
      <c r="O76" s="373"/>
      <c r="P76" s="373"/>
      <c r="W76" s="49" t="str">
        <f>IF('Материалы для Ф.5'!F64=2,CONCATENATE('Материалы для Ф.5'!B64),"")</f>
        <v>ЛК 3 м</v>
      </c>
    </row>
    <row r="77" spans="1:23" ht="16.2" x14ac:dyDescent="0.3">
      <c r="A77" s="631">
        <f>SUBTOTAL(9,$K$15:K77)</f>
        <v>50</v>
      </c>
      <c r="B77" s="276" t="str">
        <f>IF('Материалы для Ф.5'!F65=2,CONCATENATE('Материалы для Ф.5'!A65),"")</f>
        <v>Узел крепления лотка</v>
      </c>
      <c r="C77" s="1042" t="str">
        <f>IF('Материалы для Ф.5'!F65=2,CONCATENATE('Материалы для Ф.5'!B65),"")</f>
        <v/>
      </c>
      <c r="D77" s="1043"/>
      <c r="E77" s="1044"/>
      <c r="F77" s="1042"/>
      <c r="G77" s="1044"/>
      <c r="H77" s="1042" t="str">
        <f>IF('Материалы для Ф.5'!F65=2,CONCATENATE('Материалы для Ф.5'!D65," ",'Материалы для Ф.5'!C65),"")</f>
        <v>6 шт.</v>
      </c>
      <c r="I77" s="1044">
        <v>82</v>
      </c>
      <c r="J77" s="409"/>
      <c r="K77" s="19">
        <f t="shared" si="0"/>
        <v>1</v>
      </c>
      <c r="M77" s="372"/>
      <c r="N77" s="373"/>
      <c r="O77" s="373"/>
      <c r="P77" s="373"/>
      <c r="W77" s="49" t="str">
        <f>IF('Материалы для Ф.5'!F65=2,CONCATENATE('Материалы для Ф.5'!B65),"")</f>
        <v/>
      </c>
    </row>
    <row r="78" spans="1:23" ht="16.2" x14ac:dyDescent="0.3">
      <c r="A78" s="631">
        <f>SUBTOTAL(9,$K$15:K78)</f>
        <v>51</v>
      </c>
      <c r="B78" s="276" t="str">
        <f>IF('Материалы для Ф.5'!F66=2,CONCATENATE('Материалы для Ф.5'!A66),"")</f>
        <v>Хомут</v>
      </c>
      <c r="C78" s="1042" t="str">
        <f>IF('Материалы для Ф.5'!F66=2,CONCATENATE('Материалы для Ф.5'!B66),"")</f>
        <v>Х51</v>
      </c>
      <c r="D78" s="1043"/>
      <c r="E78" s="1044"/>
      <c r="F78" s="1042"/>
      <c r="G78" s="1044"/>
      <c r="H78" s="1042" t="str">
        <f>IF('Материалы для Ф.5'!F66=2,CONCATENATE('Материалы для Ф.5'!D66," ",'Материалы для Ф.5'!C66),"")</f>
        <v>17 шт.</v>
      </c>
      <c r="I78" s="1044">
        <v>83</v>
      </c>
      <c r="J78" s="409"/>
      <c r="K78" s="19">
        <f t="shared" si="0"/>
        <v>1</v>
      </c>
      <c r="M78" s="372"/>
      <c r="N78" s="373"/>
      <c r="O78" s="373"/>
      <c r="P78" s="373"/>
      <c r="W78" s="49" t="str">
        <f>IF('Материалы для Ф.5'!F66=2,CONCATENATE('Материалы для Ф.5'!B66),"")</f>
        <v>Х51</v>
      </c>
    </row>
    <row r="79" spans="1:23" ht="16.2" x14ac:dyDescent="0.3">
      <c r="A79" s="631">
        <f>SUBTOTAL(9,$K$15:K79)</f>
        <v>51</v>
      </c>
      <c r="B79" s="276" t="str">
        <f>IF('Материалы для Ф.5'!F67=2,CONCATENATE('Материалы для Ф.5'!A67),"")</f>
        <v/>
      </c>
      <c r="C79" s="1042" t="str">
        <f>IF('Материалы для Ф.5'!F67=2,CONCATENATE('Материалы для Ф.5'!B67),"")</f>
        <v/>
      </c>
      <c r="D79" s="1043"/>
      <c r="E79" s="1044"/>
      <c r="F79" s="1042"/>
      <c r="G79" s="1044"/>
      <c r="H79" s="1042" t="str">
        <f>IF('Материалы для Ф.5'!F67=2,CONCATENATE('Материалы для Ф.5'!D67," ",'Материалы для Ф.5'!C67),"")</f>
        <v xml:space="preserve"> </v>
      </c>
      <c r="I79" s="1044">
        <v>84</v>
      </c>
      <c r="J79" s="409"/>
      <c r="K79" s="19">
        <f t="shared" si="0"/>
        <v>0</v>
      </c>
      <c r="M79" s="372"/>
      <c r="N79" s="373"/>
      <c r="O79" s="373"/>
      <c r="P79" s="373"/>
      <c r="W79" s="49" t="str">
        <f>IF('Материалы для Ф.5'!F67=2,CONCATENATE('Материалы для Ф.5'!B67),"")</f>
        <v/>
      </c>
    </row>
    <row r="80" spans="1:23" ht="16.2" x14ac:dyDescent="0.3">
      <c r="A80" s="631">
        <f>SUBTOTAL(9,$K$15:K80)</f>
        <v>52</v>
      </c>
      <c r="B80" s="276" t="str">
        <f>IF('Материалы для Ф.5'!F68=2,CONCATENATE('Материалы для Ф.5'!A68),"")</f>
        <v>Линейная арматура</v>
      </c>
      <c r="C80" s="1042" t="str">
        <f>IF('Материалы для Ф.5'!F68=2,CONCATENATE('Материалы для Ф.5'!B68),"")</f>
        <v/>
      </c>
      <c r="D80" s="1043"/>
      <c r="E80" s="1044"/>
      <c r="F80" s="1042"/>
      <c r="G80" s="1044"/>
      <c r="H80" s="1042" t="str">
        <f>IF('Материалы для Ф.5'!F68=2,CONCATENATE('Материалы для Ф.5'!D68," ",'Материалы для Ф.5'!C68),"")</f>
        <v xml:space="preserve"> </v>
      </c>
      <c r="I80" s="1044">
        <v>85</v>
      </c>
      <c r="J80" s="409"/>
      <c r="K80" s="19">
        <f t="shared" ref="K80:K143" si="1">IF(B80="",0,1)</f>
        <v>1</v>
      </c>
      <c r="M80" s="372"/>
      <c r="N80" s="373"/>
      <c r="O80" s="373"/>
      <c r="P80" s="373"/>
      <c r="W80" s="49" t="str">
        <f>IF('Материалы для Ф.5'!F68=2,CONCATENATE('Материалы для Ф.5'!B68),"")</f>
        <v/>
      </c>
    </row>
    <row r="81" spans="1:23" ht="27.6" x14ac:dyDescent="0.3">
      <c r="A81" s="631">
        <f>SUBTOTAL(9,$K$15:K81)</f>
        <v>53</v>
      </c>
      <c r="B81" s="276" t="str">
        <f>IF('Материалы для Ф.5'!F69=2,CONCATENATE('Материалы для Ф.5'!A69),"")</f>
        <v>Металлическая лента 20x0,7x1000 мм</v>
      </c>
      <c r="C81" s="1042" t="str">
        <f>IF('Материалы для Ф.5'!F69=2,CONCATENATE('Материалы для Ф.5'!B69),"")</f>
        <v>F 207</v>
      </c>
      <c r="D81" s="1043"/>
      <c r="E81" s="1044"/>
      <c r="F81" s="1042"/>
      <c r="G81" s="1044"/>
      <c r="H81" s="1042" t="str">
        <f>IF('Материалы для Ф.5'!F69=2,CONCATENATE('Материалы для Ф.5'!D69," ",'Материалы для Ф.5'!C69),"")</f>
        <v>15 м</v>
      </c>
      <c r="I81" s="1044">
        <v>86</v>
      </c>
      <c r="J81" s="409"/>
      <c r="K81" s="19">
        <f t="shared" si="1"/>
        <v>1</v>
      </c>
      <c r="M81" s="372"/>
      <c r="N81" s="373"/>
      <c r="O81" s="373"/>
      <c r="P81" s="373"/>
      <c r="W81" s="49" t="str">
        <f>IF('Материалы для Ф.5'!F69=2,CONCATENATE('Материалы для Ф.5'!B69),"")</f>
        <v>F 207</v>
      </c>
    </row>
    <row r="82" spans="1:23" ht="16.2" x14ac:dyDescent="0.3">
      <c r="A82" s="631">
        <f>SUBTOTAL(9,$K$15:K82)</f>
        <v>54</v>
      </c>
      <c r="B82" s="276" t="str">
        <f>IF('Материалы для Ф.5'!F70=2,CONCATENATE('Материалы для Ф.5'!A70),"")</f>
        <v>Изолятор штыревой</v>
      </c>
      <c r="C82" s="1042" t="str">
        <f>IF('Материалы для Ф.5'!F70=2,CONCATENATE('Материалы для Ф.5'!B70),"")</f>
        <v>ШФ-10Г1</v>
      </c>
      <c r="D82" s="1043"/>
      <c r="E82" s="1044"/>
      <c r="F82" s="1042"/>
      <c r="G82" s="1044"/>
      <c r="H82" s="1042" t="str">
        <f>IF('Материалы для Ф.5'!F70=2,CONCATENATE('Материалы для Ф.5'!D70," ",'Материалы для Ф.5'!C70),"")</f>
        <v>21 шт.</v>
      </c>
      <c r="I82" s="1044">
        <v>87</v>
      </c>
      <c r="J82" s="409"/>
      <c r="K82" s="19">
        <f t="shared" si="1"/>
        <v>1</v>
      </c>
      <c r="M82" s="372"/>
      <c r="N82" s="373"/>
      <c r="O82" s="373"/>
      <c r="P82" s="373"/>
      <c r="W82" s="49" t="str">
        <f>IF('Материалы для Ф.5'!F70=2,CONCATENATE('Материалы для Ф.5'!B70),"")</f>
        <v>ШФ-10Г1</v>
      </c>
    </row>
    <row r="83" spans="1:23" ht="16.2" x14ac:dyDescent="0.3">
      <c r="A83" s="631">
        <f>SUBTOTAL(9,$K$15:K83)</f>
        <v>55</v>
      </c>
      <c r="B83" s="276" t="str">
        <f>IF('Материалы для Ф.5'!F71=2,CONCATENATE('Материалы для Ф.5'!A71),"")</f>
        <v>Бугель для фиксации ленты</v>
      </c>
      <c r="C83" s="1042" t="str">
        <f>IF('Материалы для Ф.5'!F71=2,CONCATENATE('Материалы для Ф.5'!B71),"")</f>
        <v>B 20</v>
      </c>
      <c r="D83" s="1043"/>
      <c r="E83" s="1044"/>
      <c r="F83" s="1042"/>
      <c r="G83" s="1044"/>
      <c r="H83" s="1042" t="str">
        <f>IF('Материалы для Ф.5'!F71=2,CONCATENATE('Материалы для Ф.5'!D71," ",'Материалы для Ф.5'!C71),"")</f>
        <v>15 шт.</v>
      </c>
      <c r="I83" s="1044">
        <v>88</v>
      </c>
      <c r="J83" s="409"/>
      <c r="K83" s="19">
        <f t="shared" si="1"/>
        <v>1</v>
      </c>
      <c r="M83" s="372"/>
      <c r="N83" s="373"/>
      <c r="O83" s="373"/>
      <c r="P83" s="373"/>
      <c r="W83" s="49" t="str">
        <f>IF('Материалы для Ф.5'!F71=2,CONCATENATE('Материалы для Ф.5'!B71),"")</f>
        <v>B 20</v>
      </c>
    </row>
    <row r="84" spans="1:23" ht="16.2" x14ac:dyDescent="0.3">
      <c r="A84" s="631">
        <f>SUBTOTAL(9,$K$15:K84)</f>
        <v>56</v>
      </c>
      <c r="B84" s="276" t="str">
        <f>IF('Материалы для Ф.5'!F72=2,CONCATENATE('Материалы для Ф.5'!A72),"")</f>
        <v>Зажим натяжной</v>
      </c>
      <c r="C84" s="1042" t="str">
        <f>IF('Материалы для Ф.5'!F72=2,CONCATENATE('Материалы для Ф.5'!B72),"")</f>
        <v>НБ-2-6</v>
      </c>
      <c r="D84" s="1043"/>
      <c r="E84" s="1044"/>
      <c r="F84" s="1042"/>
      <c r="G84" s="1044"/>
      <c r="H84" s="1042" t="str">
        <f>IF('Материалы для Ф.5'!F72=2,CONCATENATE('Материалы для Ф.5'!D72," ",'Материалы для Ф.5'!C72),"")</f>
        <v>6 шт.</v>
      </c>
      <c r="I84" s="1044">
        <v>89</v>
      </c>
      <c r="J84" s="409"/>
      <c r="K84" s="19">
        <f t="shared" si="1"/>
        <v>1</v>
      </c>
      <c r="M84" s="372"/>
      <c r="N84" s="373"/>
      <c r="O84" s="373"/>
      <c r="P84" s="373"/>
      <c r="W84" s="49" t="str">
        <f>IF('Материалы для Ф.5'!F72=2,CONCATENATE('Материалы для Ф.5'!B72),"")</f>
        <v>НБ-2-6</v>
      </c>
    </row>
    <row r="85" spans="1:23" ht="16.2" x14ac:dyDescent="0.3">
      <c r="A85" s="631">
        <f>SUBTOTAL(9,$K$15:K85)</f>
        <v>57</v>
      </c>
      <c r="B85" s="276" t="str">
        <f>IF('Материалы для Ф.5'!F73=2,CONCATENATE('Материалы для Ф.5'!A73),"")</f>
        <v>Колпачок</v>
      </c>
      <c r="C85" s="1042" t="str">
        <f>IF('Материалы для Ф.5'!F73=2,CONCATENATE('Материалы для Ф.5'!B73),"")</f>
        <v>К22</v>
      </c>
      <c r="D85" s="1043"/>
      <c r="E85" s="1044"/>
      <c r="F85" s="1042"/>
      <c r="G85" s="1044"/>
      <c r="H85" s="1042" t="str">
        <f>IF('Материалы для Ф.5'!F73=2,CONCATENATE('Материалы для Ф.5'!D73," ",'Материалы для Ф.5'!C73),"")</f>
        <v>21 шт.</v>
      </c>
      <c r="I85" s="1044">
        <v>90</v>
      </c>
      <c r="J85" s="409"/>
      <c r="K85" s="19">
        <f t="shared" si="1"/>
        <v>1</v>
      </c>
      <c r="M85" s="372"/>
      <c r="N85" s="373"/>
      <c r="O85" s="373"/>
      <c r="P85" s="373"/>
      <c r="W85" s="49" t="str">
        <f>IF('Материалы для Ф.5'!F73=2,CONCATENATE('Материалы для Ф.5'!B73),"")</f>
        <v>К22</v>
      </c>
    </row>
    <row r="86" spans="1:23" ht="16.2" x14ac:dyDescent="0.3">
      <c r="A86" s="631">
        <f>SUBTOTAL(9,$K$15:K86)</f>
        <v>58</v>
      </c>
      <c r="B86" s="276" t="str">
        <f>IF('Материалы для Ф.5'!F74=2,CONCATENATE('Материалы для Ф.5'!A74),"")</f>
        <v>Вязка спиральная</v>
      </c>
      <c r="C86" s="1042" t="str">
        <f>IF('Материалы для Ф.5'!F74=2,CONCATENATE('Материалы для Ф.5'!B74),"")</f>
        <v>СВ 120</v>
      </c>
      <c r="D86" s="1043"/>
      <c r="E86" s="1044"/>
      <c r="F86" s="1042"/>
      <c r="G86" s="1044"/>
      <c r="H86" s="1042" t="str">
        <f>IF('Материалы для Ф.5'!F74=2,CONCATENATE('Материалы для Ф.5'!D74," ",'Материалы для Ф.5'!C74),"")</f>
        <v>42 шт.</v>
      </c>
      <c r="I86" s="1044">
        <v>91</v>
      </c>
      <c r="J86" s="409"/>
      <c r="K86" s="19">
        <f t="shared" si="1"/>
        <v>1</v>
      </c>
      <c r="M86" s="372"/>
      <c r="N86" s="373"/>
      <c r="O86" s="373"/>
      <c r="P86" s="373"/>
      <c r="W86" s="49" t="str">
        <f>IF('Материалы для Ф.5'!F74=2,CONCATENATE('Материалы для Ф.5'!B74),"")</f>
        <v>СВ 120</v>
      </c>
    </row>
    <row r="87" spans="1:23" ht="16.2" x14ac:dyDescent="0.3">
      <c r="A87" s="631">
        <f>SUBTOTAL(9,$K$15:K87)</f>
        <v>59</v>
      </c>
      <c r="B87" s="276" t="str">
        <f>IF('Материалы для Ф.5'!F75=2,CONCATENATE('Материалы для Ф.5'!A75),"")</f>
        <v>Металлопрокат</v>
      </c>
      <c r="C87" s="1042" t="str">
        <f>IF('Материалы для Ф.5'!F75=2,CONCATENATE('Материалы для Ф.5'!B75),"")</f>
        <v/>
      </c>
      <c r="D87" s="1043"/>
      <c r="E87" s="1044"/>
      <c r="F87" s="1042"/>
      <c r="G87" s="1044"/>
      <c r="H87" s="1042" t="str">
        <f>IF('Материалы для Ф.5'!F75=2,CONCATENATE('Материалы для Ф.5'!D75," ",'Материалы для Ф.5'!C75),"")</f>
        <v xml:space="preserve"> </v>
      </c>
      <c r="I87" s="1044">
        <v>92</v>
      </c>
      <c r="J87" s="409"/>
      <c r="K87" s="19">
        <f t="shared" si="1"/>
        <v>1</v>
      </c>
      <c r="M87" s="372"/>
      <c r="N87" s="373"/>
      <c r="O87" s="373"/>
      <c r="P87" s="373"/>
      <c r="W87" s="49" t="str">
        <f>IF('Материалы для Ф.5'!F75=2,CONCATENATE('Материалы для Ф.5'!B75),"")</f>
        <v/>
      </c>
    </row>
    <row r="88" spans="1:23" ht="16.2" x14ac:dyDescent="0.3">
      <c r="A88" s="631">
        <f>SUBTOTAL(9,$K$15:K88)</f>
        <v>60</v>
      </c>
      <c r="B88" s="276" t="str">
        <f>IF('Материалы для Ф.5'!F76=2,CONCATENATE('Материалы для Ф.5'!A76),"")</f>
        <v>Вывод заземлителя стальной</v>
      </c>
      <c r="C88" s="1042" t="str">
        <f>IF('Материалы для Ф.5'!F76=2,CONCATENATE('Материалы для Ф.5'!B76),"")</f>
        <v>40х4</v>
      </c>
      <c r="D88" s="1043"/>
      <c r="E88" s="1044"/>
      <c r="F88" s="1042"/>
      <c r="G88" s="1044"/>
      <c r="H88" s="1042" t="str">
        <f>IF('Материалы для Ф.5'!F76=2,CONCATENATE('Материалы для Ф.5'!D76," ",'Материалы для Ф.5'!C76),"")</f>
        <v>8 шт.</v>
      </c>
      <c r="I88" s="1044">
        <v>93</v>
      </c>
      <c r="J88" s="409"/>
      <c r="K88" s="19">
        <f t="shared" si="1"/>
        <v>1</v>
      </c>
      <c r="M88" s="372"/>
      <c r="N88" s="373"/>
      <c r="O88" s="373"/>
      <c r="P88" s="373"/>
      <c r="W88" s="49" t="str">
        <f>IF('Материалы для Ф.5'!F76=2,CONCATENATE('Материалы для Ф.5'!B76),"")</f>
        <v>40х4</v>
      </c>
    </row>
    <row r="89" spans="1:23" ht="27.6" x14ac:dyDescent="0.3">
      <c r="A89" s="631">
        <f>SUBTOTAL(9,$K$15:K89)</f>
        <v>61</v>
      </c>
      <c r="B89" s="276" t="str">
        <f>IF('Материалы для Ф.5'!F77=2,CONCATENATE('Материалы для Ф.5'!A77),"")</f>
        <v>Заземлитель горизонтальный стальной</v>
      </c>
      <c r="C89" s="1042" t="str">
        <f>IF('Материалы для Ф.5'!F77=2,CONCATENATE('Материалы для Ф.5'!B77),"")</f>
        <v>40х4</v>
      </c>
      <c r="D89" s="1043"/>
      <c r="E89" s="1044"/>
      <c r="F89" s="1042"/>
      <c r="G89" s="1044"/>
      <c r="H89" s="1042" t="str">
        <f>IF('Материалы для Ф.5'!F77=2,CONCATENATE('Материалы для Ф.5'!D77," ",'Материалы для Ф.5'!C77),"")</f>
        <v>30 м</v>
      </c>
      <c r="I89" s="1044">
        <v>94</v>
      </c>
      <c r="J89" s="409"/>
      <c r="K89" s="19">
        <f t="shared" si="1"/>
        <v>1</v>
      </c>
      <c r="M89" s="372"/>
      <c r="N89" s="373"/>
      <c r="O89" s="373"/>
      <c r="P89" s="373"/>
      <c r="W89" s="49" t="str">
        <f>IF('Материалы для Ф.5'!F77=2,CONCATENATE('Материалы для Ф.5'!B77),"")</f>
        <v>40х4</v>
      </c>
    </row>
    <row r="90" spans="1:23" ht="27.6" x14ac:dyDescent="0.3">
      <c r="A90" s="631">
        <f>SUBTOTAL(9,$K$15:K90)</f>
        <v>62</v>
      </c>
      <c r="B90" s="276" t="str">
        <f>IF('Материалы для Ф.5'!F78=2,CONCATENATE('Материалы для Ф.5'!A78),"")</f>
        <v>Заземлитель вертикальный стальной</v>
      </c>
      <c r="C90" s="1042" t="str">
        <f>IF('Материалы для Ф.5'!F78=2,CONCATENATE('Материалы для Ф.5'!B78),"")</f>
        <v>63х63х6 L-3000 мм</v>
      </c>
      <c r="D90" s="1043"/>
      <c r="E90" s="1044"/>
      <c r="F90" s="1042"/>
      <c r="G90" s="1044"/>
      <c r="H90" s="1042" t="str">
        <f>IF('Материалы для Ф.5'!F78=2,CONCATENATE('Материалы для Ф.5'!D78," ",'Материалы для Ф.5'!C78),"")</f>
        <v>36 м</v>
      </c>
      <c r="I90" s="1044">
        <v>95</v>
      </c>
      <c r="J90" s="409"/>
      <c r="K90" s="19">
        <f t="shared" si="1"/>
        <v>1</v>
      </c>
      <c r="M90" s="372"/>
      <c r="N90" s="373"/>
      <c r="O90" s="373"/>
      <c r="P90" s="373"/>
      <c r="W90" s="49" t="str">
        <f>IF('Материалы для Ф.5'!F78=2,CONCATENATE('Материалы для Ф.5'!B78),"")</f>
        <v>63х63х6 L-3000 мм</v>
      </c>
    </row>
    <row r="91" spans="1:23" ht="16.2" x14ac:dyDescent="0.3">
      <c r="A91" s="631">
        <f>SUBTOTAL(9,$K$15:K91)</f>
        <v>63</v>
      </c>
      <c r="B91" s="276" t="str">
        <f>IF('Материалы для Ф.5'!F79=2,CONCATENATE('Материалы для Ф.5'!A79),"")</f>
        <v>Спуск заземляющий стальной</v>
      </c>
      <c r="C91" s="1042" t="str">
        <f>IF('Материалы для Ф.5'!F79=2,CONCATENATE('Материалы для Ф.5'!B79),"")</f>
        <v>d10 мм (цинк) L-7800 мм</v>
      </c>
      <c r="D91" s="1043"/>
      <c r="E91" s="1044"/>
      <c r="F91" s="1042"/>
      <c r="G91" s="1044"/>
      <c r="H91" s="1042" t="str">
        <f>IF('Материалы для Ф.5'!F79=2,CONCATENATE('Материалы для Ф.5'!D79," ",'Материалы для Ф.5'!C79),"")</f>
        <v>54 м</v>
      </c>
      <c r="I91" s="1044">
        <v>96</v>
      </c>
      <c r="J91" s="409"/>
      <c r="K91" s="19">
        <f t="shared" si="1"/>
        <v>1</v>
      </c>
      <c r="M91" s="372"/>
      <c r="N91" s="373"/>
      <c r="O91" s="373"/>
      <c r="P91" s="373"/>
      <c r="W91" s="49" t="str">
        <f>IF('Материалы для Ф.5'!F79=2,CONCATENATE('Материалы для Ф.5'!B79),"")</f>
        <v>d10 мм (цинк) L-7800 мм</v>
      </c>
    </row>
    <row r="92" spans="1:23" ht="16.2" x14ac:dyDescent="0.3">
      <c r="A92" s="631">
        <f>SUBTOTAL(9,$K$15:K92)</f>
        <v>64</v>
      </c>
      <c r="B92" s="276" t="str">
        <f>IF('Материалы для Ф.5'!F80=2,CONCATENATE('Материалы для Ф.5'!A80),"")</f>
        <v>Стандартные изделия</v>
      </c>
      <c r="C92" s="1042" t="str">
        <f>IF('Материалы для Ф.5'!F80=2,CONCATENATE('Материалы для Ф.5'!B80),"")</f>
        <v/>
      </c>
      <c r="D92" s="1043"/>
      <c r="E92" s="1044"/>
      <c r="F92" s="1042"/>
      <c r="G92" s="1044"/>
      <c r="H92" s="1042" t="str">
        <f>IF('Материалы для Ф.5'!F80=2,CONCATENATE('Материалы для Ф.5'!D80," ",'Материалы для Ф.5'!C80),"")</f>
        <v xml:space="preserve"> </v>
      </c>
      <c r="I92" s="1044">
        <v>97</v>
      </c>
      <c r="J92" s="409"/>
      <c r="K92" s="19">
        <f t="shared" si="1"/>
        <v>1</v>
      </c>
      <c r="M92" s="372"/>
      <c r="N92" s="373"/>
      <c r="O92" s="373"/>
      <c r="P92" s="373"/>
      <c r="W92" s="49" t="str">
        <f>IF('Материалы для Ф.5'!F80=2,CONCATENATE('Материалы для Ф.5'!B80),"")</f>
        <v/>
      </c>
    </row>
    <row r="93" spans="1:23" ht="27.6" x14ac:dyDescent="0.3">
      <c r="A93" s="631">
        <f>SUBTOTAL(9,$K$15:K93)</f>
        <v>65</v>
      </c>
      <c r="B93" s="276" t="str">
        <f>IF('Материалы для Ф.5'!F81=2,CONCATENATE('Материалы для Ф.5'!A81),"")</f>
        <v>Болт М20х260, ГОСТ Р ИСО 4014-2013</v>
      </c>
      <c r="C93" s="1042" t="str">
        <f>IF('Материалы для Ф.5'!F81=2,CONCATENATE('Материалы для Ф.5'!B81),"")</f>
        <v>Болт М20х260</v>
      </c>
      <c r="D93" s="1043"/>
      <c r="E93" s="1044"/>
      <c r="F93" s="1042"/>
      <c r="G93" s="1044"/>
      <c r="H93" s="1042" t="str">
        <f>IF('Материалы для Ф.5'!F81=2,CONCATENATE('Материалы для Ф.5'!D81," ",'Материалы для Ф.5'!C81),"")</f>
        <v>2 шт.</v>
      </c>
      <c r="I93" s="1044">
        <v>98</v>
      </c>
      <c r="J93" s="409"/>
      <c r="K93" s="19">
        <f t="shared" si="1"/>
        <v>1</v>
      </c>
      <c r="M93" s="372"/>
      <c r="N93" s="373"/>
      <c r="O93" s="373"/>
      <c r="P93" s="373"/>
      <c r="W93" s="49" t="str">
        <f>IF('Материалы для Ф.5'!F81=2,CONCATENATE('Материалы для Ф.5'!B81),"")</f>
        <v>Болт М20х260</v>
      </c>
    </row>
    <row r="94" spans="1:23" ht="27.6" x14ac:dyDescent="0.3">
      <c r="A94" s="631">
        <f>SUBTOTAL(9,$K$15:K94)</f>
        <v>66</v>
      </c>
      <c r="B94" s="276" t="str">
        <f>IF('Материалы для Ф.5'!F82=2,CONCATENATE('Материалы для Ф.5'!A82),"")</f>
        <v>Гайка М20, ГОСТ ISO 4032-2014</v>
      </c>
      <c r="C94" s="1042" t="str">
        <f>IF('Материалы для Ф.5'!F82=2,CONCATENATE('Материалы для Ф.5'!B82),"")</f>
        <v>Гайка М20</v>
      </c>
      <c r="D94" s="1043"/>
      <c r="E94" s="1044"/>
      <c r="F94" s="1042"/>
      <c r="G94" s="1044"/>
      <c r="H94" s="1042" t="str">
        <f>IF('Материалы для Ф.5'!F82=2,CONCATENATE('Материалы для Ф.5'!D82," ",'Материалы для Ф.5'!C82),"")</f>
        <v>3 шт.</v>
      </c>
      <c r="I94" s="1044">
        <v>99</v>
      </c>
      <c r="J94" s="409"/>
      <c r="K94" s="19">
        <f t="shared" si="1"/>
        <v>1</v>
      </c>
      <c r="M94" s="372"/>
      <c r="N94" s="373"/>
      <c r="O94" s="373"/>
      <c r="P94" s="373"/>
      <c r="W94" s="49" t="str">
        <f>IF('Материалы для Ф.5'!F82=2,CONCATENATE('Материалы для Ф.5'!B82),"")</f>
        <v>Гайка М20</v>
      </c>
    </row>
    <row r="95" spans="1:23" ht="16.2" x14ac:dyDescent="0.3">
      <c r="A95" s="631">
        <f>SUBTOTAL(9,$K$15:K95)</f>
        <v>67</v>
      </c>
      <c r="B95" s="276" t="str">
        <f>IF('Материалы для Ф.5'!F83=2,CONCATENATE('Материалы для Ф.5'!A83),"")</f>
        <v>Прочее</v>
      </c>
      <c r="C95" s="1042" t="str">
        <f>IF('Материалы для Ф.5'!F83=2,CONCATENATE('Материалы для Ф.5'!B83),"")</f>
        <v/>
      </c>
      <c r="D95" s="1043"/>
      <c r="E95" s="1044"/>
      <c r="F95" s="1042"/>
      <c r="G95" s="1044"/>
      <c r="H95" s="1042" t="str">
        <f>IF('Материалы для Ф.5'!F83=2,CONCATENATE('Материалы для Ф.5'!D83," ",'Материалы для Ф.5'!C83),"")</f>
        <v xml:space="preserve"> </v>
      </c>
      <c r="I95" s="1044">
        <v>100</v>
      </c>
      <c r="J95" s="409"/>
      <c r="K95" s="19">
        <f t="shared" si="1"/>
        <v>1</v>
      </c>
      <c r="M95" s="372"/>
      <c r="N95" s="373"/>
      <c r="O95" s="373"/>
      <c r="P95" s="373"/>
      <c r="W95" s="49" t="str">
        <f>IF('Материалы для Ф.5'!F83=2,CONCATENATE('Материалы для Ф.5'!B83),"")</f>
        <v/>
      </c>
    </row>
    <row r="96" spans="1:23" ht="55.2" x14ac:dyDescent="0.3">
      <c r="A96" s="631">
        <f>SUBTOTAL(9,$K$15:K96)</f>
        <v>68</v>
      </c>
      <c r="B96" s="276" t="str">
        <f>IF('Материалы для Ф.5'!F84=2,CONCATENATE('Материалы для Ф.5'!A84),"")</f>
        <v>Знак безопасности из металла оцинкованного толщиной не менее 0,5 мм, покрытого пленкой</v>
      </c>
      <c r="C96" s="1042" t="str">
        <f>IF('Материалы для Ф.5'!F84=2,CONCATENATE('Материалы для Ф.5'!B84),"")</f>
        <v>ЗБ "Не влезай, убьет!"; СТО
34.01-24-001-2015</v>
      </c>
      <c r="D96" s="1043"/>
      <c r="E96" s="1044"/>
      <c r="F96" s="1042"/>
      <c r="G96" s="1044"/>
      <c r="H96" s="1042" t="str">
        <f>IF('Материалы для Ф.5'!F84=2,CONCATENATE('Материалы для Ф.5'!D84," ",'Материалы для Ф.5'!C84),"")</f>
        <v>4 шт.</v>
      </c>
      <c r="I96" s="1044">
        <v>101</v>
      </c>
      <c r="J96" s="409"/>
      <c r="K96" s="19">
        <f t="shared" si="1"/>
        <v>1</v>
      </c>
      <c r="M96" s="372"/>
      <c r="N96" s="373"/>
      <c r="O96" s="373"/>
      <c r="P96" s="373"/>
      <c r="W96" s="49" t="str">
        <f>IF('Материалы для Ф.5'!F84=2,CONCATENATE('Материалы для Ф.5'!B84),"")</f>
        <v>ЗБ "Не влезай, убьет!"; СТО
34.01-24-001-2015</v>
      </c>
    </row>
    <row r="97" spans="1:23" ht="55.2" x14ac:dyDescent="0.3">
      <c r="A97" s="631">
        <f>SUBTOTAL(9,$K$15:K97)</f>
        <v>69</v>
      </c>
      <c r="B97" s="276" t="str">
        <f>IF('Материалы для Ф.5'!F85=2,CONCATENATE('Материалы для Ф.5'!A85),"")</f>
        <v>Знак безопасности из металла оцинкованного толщиной не менее 0,5 мм, покрытого пленкой</v>
      </c>
      <c r="C97" s="1042" t="str">
        <f>IF('Материалы для Ф.5'!F85=2,CONCATENATE('Материалы для Ф.5'!B85),"")</f>
        <v>ЗБ "Охранная зона ЛЭП 10 кВ -
10 метров"; СТО 34.0</v>
      </c>
      <c r="D97" s="1043"/>
      <c r="E97" s="1044"/>
      <c r="F97" s="1042"/>
      <c r="G97" s="1044"/>
      <c r="H97" s="1042" t="str">
        <f>IF('Материалы для Ф.5'!F85=2,CONCATENATE('Материалы для Ф.5'!D85," ",'Материалы для Ф.5'!C85),"")</f>
        <v>4 шт.</v>
      </c>
      <c r="I97" s="1044">
        <v>102</v>
      </c>
      <c r="J97" s="409"/>
      <c r="K97" s="19">
        <f t="shared" si="1"/>
        <v>1</v>
      </c>
      <c r="M97" s="372"/>
      <c r="N97" s="373"/>
      <c r="O97" s="373"/>
      <c r="P97" s="373"/>
      <c r="W97" s="49" t="str">
        <f>IF('Материалы для Ф.5'!F85=2,CONCATENATE('Материалы для Ф.5'!B85),"")</f>
        <v>ЗБ "Охранная зона ЛЭП 10 кВ -
10 метров"; СТО 34.0</v>
      </c>
    </row>
    <row r="98" spans="1:23" ht="27.6" x14ac:dyDescent="0.3">
      <c r="A98" s="631">
        <f>SUBTOTAL(9,$K$15:K98)</f>
        <v>70</v>
      </c>
      <c r="B98" s="276" t="str">
        <f>IF('Материалы для Ф.5'!F86=2,CONCATENATE('Материалы для Ф.5'!A86),"")</f>
        <v>Строительство КЛ-10 кВ ф. 631-19</v>
      </c>
      <c r="C98" s="1042" t="str">
        <f>IF('Материалы для Ф.5'!F86=2,CONCATENATE('Материалы для Ф.5'!B86),"")</f>
        <v/>
      </c>
      <c r="D98" s="1043"/>
      <c r="E98" s="1044"/>
      <c r="F98" s="1042"/>
      <c r="G98" s="1044"/>
      <c r="H98" s="1042" t="str">
        <f>IF('Материалы для Ф.5'!F86=2,CONCATENATE('Материалы для Ф.5'!D86," ",'Материалы для Ф.5'!C86),"")</f>
        <v xml:space="preserve"> </v>
      </c>
      <c r="I98" s="1044">
        <v>103</v>
      </c>
      <c r="J98" s="409"/>
      <c r="K98" s="19">
        <f t="shared" si="1"/>
        <v>1</v>
      </c>
      <c r="M98" s="372"/>
      <c r="N98" s="373"/>
      <c r="O98" s="373"/>
      <c r="P98" s="373"/>
      <c r="W98" s="49" t="str">
        <f>IF('Материалы для Ф.5'!F86=2,CONCATENATE('Материалы для Ф.5'!B86),"")</f>
        <v/>
      </c>
    </row>
    <row r="99" spans="1:23" ht="16.2" x14ac:dyDescent="0.3">
      <c r="A99" s="631">
        <f>SUBTOTAL(9,$K$15:K99)</f>
        <v>71</v>
      </c>
      <c r="B99" s="276" t="str">
        <f>IF('Материалы для Ф.5'!F87=2,CONCATENATE('Материалы для Ф.5'!A87),"")</f>
        <v>Материалы</v>
      </c>
      <c r="C99" s="1042" t="str">
        <f>IF('Материалы для Ф.5'!F87=2,CONCATENATE('Материалы для Ф.5'!B87),"")</f>
        <v/>
      </c>
      <c r="D99" s="1043"/>
      <c r="E99" s="1044"/>
      <c r="F99" s="1042"/>
      <c r="G99" s="1044"/>
      <c r="H99" s="1042" t="str">
        <f>IF('Материалы для Ф.5'!F87=2,CONCATENATE('Материалы для Ф.5'!D87," ",'Материалы для Ф.5'!C87),"")</f>
        <v xml:space="preserve"> </v>
      </c>
      <c r="I99" s="1044">
        <v>104</v>
      </c>
      <c r="J99" s="409"/>
      <c r="K99" s="19">
        <f t="shared" si="1"/>
        <v>1</v>
      </c>
      <c r="M99" s="372"/>
      <c r="N99" s="373"/>
      <c r="O99" s="373"/>
      <c r="P99" s="373"/>
      <c r="W99" s="49" t="str">
        <f>IF('Материалы для Ф.5'!F87=2,CONCATENATE('Материалы для Ф.5'!B87),"")</f>
        <v/>
      </c>
    </row>
    <row r="100" spans="1:23" ht="16.2" x14ac:dyDescent="0.3">
      <c r="A100" s="631">
        <f>SUBTOTAL(9,$K$15:K100)</f>
        <v>72</v>
      </c>
      <c r="B100" s="276" t="str">
        <f>IF('Материалы для Ф.5'!F88=2,CONCATENATE('Материалы для Ф.5'!A88),"")</f>
        <v>Песок строительный класс 1</v>
      </c>
      <c r="C100" s="1042" t="str">
        <f>IF('Материалы для Ф.5'!F88=2,CONCATENATE('Материалы для Ф.5'!B88),"")</f>
        <v/>
      </c>
      <c r="D100" s="1043"/>
      <c r="E100" s="1044"/>
      <c r="F100" s="1042"/>
      <c r="G100" s="1044"/>
      <c r="H100" s="1042" t="str">
        <f>IF('Материалы для Ф.5'!F88=2,CONCATENATE('Материалы для Ф.5'!D88," ",'Материалы для Ф.5'!C88),"")</f>
        <v>8,67 м3</v>
      </c>
      <c r="I100" s="1044">
        <v>105</v>
      </c>
      <c r="J100" s="409"/>
      <c r="K100" s="19">
        <f t="shared" si="1"/>
        <v>1</v>
      </c>
      <c r="M100" s="372"/>
      <c r="N100" s="373"/>
      <c r="O100" s="373"/>
      <c r="P100" s="373"/>
      <c r="W100" s="49" t="str">
        <f>IF('Материалы для Ф.5'!F88=2,CONCATENATE('Материалы для Ф.5'!B88),"")</f>
        <v/>
      </c>
    </row>
    <row r="101" spans="1:23" ht="16.2" x14ac:dyDescent="0.3">
      <c r="A101" s="631">
        <f>SUBTOTAL(9,$K$15:K101)</f>
        <v>73</v>
      </c>
      <c r="B101" s="276" t="str">
        <f>IF('Материалы для Ф.5'!F89=2,CONCATENATE('Материалы для Ф.5'!A89),"")</f>
        <v>Плитка защитная кабельная</v>
      </c>
      <c r="C101" s="1042" t="str">
        <f>IF('Материалы для Ф.5'!F89=2,CONCATENATE('Материалы для Ф.5'!B89),"")</f>
        <v>ПЗК 240х480х16</v>
      </c>
      <c r="D101" s="1043"/>
      <c r="E101" s="1044"/>
      <c r="F101" s="1042"/>
      <c r="G101" s="1044"/>
      <c r="H101" s="1042" t="str">
        <f>IF('Материалы для Ф.5'!F89=2,CONCATENATE('Материалы для Ф.5'!D89," ",'Материалы для Ф.5'!C89),"")</f>
        <v>27 шт</v>
      </c>
      <c r="I101" s="1044">
        <v>106</v>
      </c>
      <c r="J101" s="409"/>
      <c r="K101" s="19">
        <f t="shared" si="1"/>
        <v>1</v>
      </c>
      <c r="M101" s="372"/>
      <c r="N101" s="373"/>
      <c r="O101" s="373"/>
      <c r="P101" s="373"/>
      <c r="W101" s="49" t="str">
        <f>IF('Материалы для Ф.5'!F89=2,CONCATENATE('Материалы для Ф.5'!B89),"")</f>
        <v>ПЗК 240х480х16</v>
      </c>
    </row>
    <row r="102" spans="1:23" ht="27.6" x14ac:dyDescent="0.3">
      <c r="A102" s="631">
        <f>SUBTOTAL(9,$K$15:K102)</f>
        <v>74</v>
      </c>
      <c r="B102" s="276" t="str">
        <f>IF('Материалы для Ф.5'!F90=2,CONCATENATE('Материалы для Ф.5'!A90),"")</f>
        <v>Указатель кабельных трасс (репер)</v>
      </c>
      <c r="C102" s="1042" t="str">
        <f>IF('Материалы для Ф.5'!F90=2,CONCATENATE('Материалы для Ф.5'!B90),"")</f>
        <v>УКТ*</v>
      </c>
      <c r="D102" s="1043"/>
      <c r="E102" s="1044"/>
      <c r="F102" s="1042"/>
      <c r="G102" s="1044"/>
      <c r="H102" s="1042" t="str">
        <f>IF('Материалы для Ф.5'!F90=2,CONCATENATE('Материалы для Ф.5'!D90," ",'Материалы для Ф.5'!C90),"")</f>
        <v>2 шт.</v>
      </c>
      <c r="I102" s="1044">
        <v>107</v>
      </c>
      <c r="J102" s="409"/>
      <c r="K102" s="19">
        <f t="shared" si="1"/>
        <v>1</v>
      </c>
      <c r="M102" s="372"/>
      <c r="N102" s="373"/>
      <c r="O102" s="373"/>
      <c r="P102" s="373"/>
      <c r="W102" s="49" t="str">
        <f>IF('Материалы для Ф.5'!F90=2,CONCATENATE('Материалы для Ф.5'!B90),"")</f>
        <v>УКТ*</v>
      </c>
    </row>
    <row r="103" spans="1:23" ht="27.6" x14ac:dyDescent="0.3">
      <c r="A103" s="631">
        <f>SUBTOTAL(9,$K$15:K103)</f>
        <v>75</v>
      </c>
      <c r="B103" s="276" t="str">
        <f>IF('Материалы для Ф.5'!F91=2,CONCATENATE('Материалы для Ф.5'!A91),"")</f>
        <v>Стяжка кабельная нейлоновая черная</v>
      </c>
      <c r="C103" s="1042" t="str">
        <f>IF('Материалы для Ф.5'!F91=2,CONCATENATE('Материалы для Ф.5'!B91),"")</f>
        <v>300х4,2</v>
      </c>
      <c r="D103" s="1043"/>
      <c r="E103" s="1044"/>
      <c r="F103" s="1042"/>
      <c r="G103" s="1044"/>
      <c r="H103" s="1042" t="str">
        <f>IF('Материалы для Ф.5'!F91=2,CONCATENATE('Материалы для Ф.5'!D91," ",'Материалы для Ф.5'!C91),"")</f>
        <v>200 шт.</v>
      </c>
      <c r="I103" s="1044">
        <v>108</v>
      </c>
      <c r="J103" s="409"/>
      <c r="K103" s="19">
        <f t="shared" si="1"/>
        <v>1</v>
      </c>
      <c r="M103" s="372"/>
      <c r="N103" s="373"/>
      <c r="O103" s="373"/>
      <c r="P103" s="373"/>
      <c r="W103" s="49" t="str">
        <f>IF('Материалы для Ф.5'!F91=2,CONCATENATE('Материалы для Ф.5'!B91),"")</f>
        <v>300х4,2</v>
      </c>
    </row>
    <row r="104" spans="1:23" ht="27.6" x14ac:dyDescent="0.3">
      <c r="A104" s="631">
        <f>SUBTOTAL(9,$K$15:K104)</f>
        <v>76</v>
      </c>
      <c r="B104" s="276" t="str">
        <f>IF('Материалы для Ф.5'!F92=2,CONCATENATE('Материалы для Ф.5'!A92),"")</f>
        <v>Бирка кабельная свыше 1000В круглая</v>
      </c>
      <c r="C104" s="1042" t="str">
        <f>IF('Материалы для Ф.5'!F92=2,CONCATENATE('Материалы для Ф.5'!B92),"")</f>
        <v>У-135</v>
      </c>
      <c r="D104" s="1043"/>
      <c r="E104" s="1044"/>
      <c r="F104" s="1042"/>
      <c r="G104" s="1044"/>
      <c r="H104" s="1042" t="str">
        <f>IF('Материалы для Ф.5'!F92=2,CONCATENATE('Материалы для Ф.5'!D92," ",'Материалы для Ф.5'!C92),"")</f>
        <v>10 шт.</v>
      </c>
      <c r="I104" s="1044">
        <v>109</v>
      </c>
      <c r="J104" s="409"/>
      <c r="K104" s="19">
        <f t="shared" si="1"/>
        <v>1</v>
      </c>
      <c r="M104" s="372"/>
      <c r="N104" s="373"/>
      <c r="O104" s="373"/>
      <c r="P104" s="373"/>
      <c r="W104" s="49" t="str">
        <f>IF('Материалы для Ф.5'!F92=2,CONCATENATE('Материалы для Ф.5'!B92),"")</f>
        <v>У-135</v>
      </c>
    </row>
    <row r="105" spans="1:23" ht="16.2" x14ac:dyDescent="0.3">
      <c r="A105" s="631">
        <f>SUBTOTAL(9,$K$15:K105)</f>
        <v>77</v>
      </c>
      <c r="B105" s="276" t="str">
        <f>IF('Материалы для Ф.5'!F93=2,CONCATENATE('Материалы для Ф.5'!A93),"")</f>
        <v>Наконечник кабельный</v>
      </c>
      <c r="C105" s="1042" t="str">
        <f>IF('Материалы для Ф.5'!F93=2,CONCATENATE('Материалы для Ф.5'!B93),"")</f>
        <v>ТМЛ 70-12-10</v>
      </c>
      <c r="D105" s="1043"/>
      <c r="E105" s="1044"/>
      <c r="F105" s="1042"/>
      <c r="G105" s="1044"/>
      <c r="H105" s="1042" t="str">
        <f>IF('Материалы для Ф.5'!F93=2,CONCATENATE('Материалы для Ф.5'!D93," ",'Материалы для Ф.5'!C93),"")</f>
        <v>12 шт.</v>
      </c>
      <c r="I105" s="1044">
        <v>110</v>
      </c>
      <c r="J105" s="409"/>
      <c r="K105" s="19">
        <f t="shared" si="1"/>
        <v>1</v>
      </c>
      <c r="M105" s="372"/>
      <c r="N105" s="373"/>
      <c r="O105" s="373"/>
      <c r="P105" s="373"/>
      <c r="W105" s="49" t="str">
        <f>IF('Материалы для Ф.5'!F93=2,CONCATENATE('Материалы для Ф.5'!B93),"")</f>
        <v>ТМЛ 70-12-10</v>
      </c>
    </row>
    <row r="106" spans="1:23" ht="16.2" x14ac:dyDescent="0.3">
      <c r="A106" s="631">
        <f>SUBTOTAL(9,$K$15:K106)</f>
        <v>78</v>
      </c>
      <c r="B106" s="276" t="str">
        <f>IF('Материалы для Ф.5'!F94=2,CONCATENATE('Материалы для Ф.5'!A94),"")</f>
        <v>Гильза обжимная</v>
      </c>
      <c r="C106" s="1042" t="str">
        <f>IF('Материалы для Ф.5'!F94=2,CONCATENATE('Материалы для Ф.5'!B94),"")</f>
        <v>ГМЛ 70-12</v>
      </c>
      <c r="D106" s="1043"/>
      <c r="E106" s="1044"/>
      <c r="F106" s="1042"/>
      <c r="G106" s="1044"/>
      <c r="H106" s="1042" t="str">
        <f>IF('Материалы для Ф.5'!F94=2,CONCATENATE('Материалы для Ф.5'!D94," ",'Материалы для Ф.5'!C94),"")</f>
        <v>12 шт.</v>
      </c>
      <c r="I106" s="1044">
        <v>111</v>
      </c>
      <c r="J106" s="409"/>
      <c r="K106" s="19">
        <f t="shared" si="1"/>
        <v>1</v>
      </c>
      <c r="M106" s="372"/>
      <c r="N106" s="373"/>
      <c r="O106" s="373"/>
      <c r="P106" s="373"/>
      <c r="W106" s="49" t="str">
        <f>IF('Материалы для Ф.5'!F94=2,CONCATENATE('Материалы для Ф.5'!B94),"")</f>
        <v>ГМЛ 70-12</v>
      </c>
    </row>
    <row r="107" spans="1:23" ht="27.6" x14ac:dyDescent="0.3">
      <c r="A107" s="631">
        <f>SUBTOTAL(9,$K$15:K107)</f>
        <v>79</v>
      </c>
      <c r="B107" s="276" t="str">
        <f>IF('Материалы для Ф.5'!F95=2,CONCATENATE('Материалы для Ф.5'!A95),"")</f>
        <v>Уплотнитель термоусаживаемый</v>
      </c>
      <c r="C107" s="1042" t="str">
        <f>IF('Материалы для Ф.5'!F95=2,CONCATENATE('Материалы для Ф.5'!B95),"")</f>
        <v>УКПТ 205/55</v>
      </c>
      <c r="D107" s="1043"/>
      <c r="E107" s="1044"/>
      <c r="F107" s="1042"/>
      <c r="G107" s="1044"/>
      <c r="H107" s="1042" t="str">
        <f>IF('Материалы для Ф.5'!F95=2,CONCATENATE('Материалы для Ф.5'!D95," ",'Материалы для Ф.5'!C95),"")</f>
        <v>6 шт.</v>
      </c>
      <c r="I107" s="1044">
        <v>112</v>
      </c>
      <c r="J107" s="409"/>
      <c r="K107" s="19">
        <f t="shared" si="1"/>
        <v>1</v>
      </c>
      <c r="M107" s="372"/>
      <c r="N107" s="373"/>
      <c r="O107" s="373"/>
      <c r="P107" s="373"/>
      <c r="W107" s="49" t="str">
        <f>IF('Материалы для Ф.5'!F95=2,CONCATENATE('Материалы для Ф.5'!B95),"")</f>
        <v>УКПТ 205/55</v>
      </c>
    </row>
    <row r="108" spans="1:23" ht="16.2" x14ac:dyDescent="0.3">
      <c r="A108" s="631">
        <f>SUBTOTAL(9,$K$15:K108)</f>
        <v>80</v>
      </c>
      <c r="B108" s="276" t="str">
        <f>IF('Материалы для Ф.5'!F96=2,CONCATENATE('Материалы для Ф.5'!A96),"")</f>
        <v>Прочие материалы</v>
      </c>
      <c r="C108" s="1042" t="str">
        <f>IF('Материалы для Ф.5'!F96=2,CONCATENATE('Материалы для Ф.5'!B96),"")</f>
        <v/>
      </c>
      <c r="D108" s="1043"/>
      <c r="E108" s="1044"/>
      <c r="F108" s="1042"/>
      <c r="G108" s="1044"/>
      <c r="H108" s="1042" t="str">
        <f>IF('Материалы для Ф.5'!F96=2,CONCATENATE('Материалы для Ф.5'!D96," ",'Материалы для Ф.5'!C96),"")</f>
        <v xml:space="preserve"> </v>
      </c>
      <c r="I108" s="1044">
        <v>113</v>
      </c>
      <c r="J108" s="409"/>
      <c r="K108" s="19">
        <f t="shared" si="1"/>
        <v>1</v>
      </c>
      <c r="M108" s="372"/>
      <c r="N108" s="373"/>
      <c r="O108" s="373"/>
      <c r="P108" s="373"/>
      <c r="W108" s="49" t="str">
        <f>IF('Материалы для Ф.5'!F96=2,CONCATENATE('Материалы для Ф.5'!B96),"")</f>
        <v/>
      </c>
    </row>
    <row r="109" spans="1:23" ht="16.2" x14ac:dyDescent="0.3">
      <c r="A109" s="631">
        <f>SUBTOTAL(9,$K$15:K109)</f>
        <v>81</v>
      </c>
      <c r="B109" s="276" t="str">
        <f>IF('Материалы для Ф.5'!F97=2,CONCATENATE('Материалы для Ф.5'!A97),"")</f>
        <v>Метизы</v>
      </c>
      <c r="C109" s="1042" t="str">
        <f>IF('Материалы для Ф.5'!F97=2,CONCATENATE('Материалы для Ф.5'!B97),"")</f>
        <v/>
      </c>
      <c r="D109" s="1043"/>
      <c r="E109" s="1044"/>
      <c r="F109" s="1042"/>
      <c r="G109" s="1044"/>
      <c r="H109" s="1042" t="str">
        <f>IF('Материалы для Ф.5'!F97=2,CONCATENATE('Материалы для Ф.5'!D97," ",'Материалы для Ф.5'!C97),"")</f>
        <v>3 кг</v>
      </c>
      <c r="I109" s="1044">
        <v>114</v>
      </c>
      <c r="J109" s="409"/>
      <c r="K109" s="19">
        <f t="shared" si="1"/>
        <v>1</v>
      </c>
      <c r="M109" s="372"/>
      <c r="N109" s="373"/>
      <c r="O109" s="373"/>
      <c r="P109" s="373"/>
      <c r="W109" s="49" t="str">
        <f>IF('Материалы для Ф.5'!F97=2,CONCATENATE('Материалы для Ф.5'!B97),"")</f>
        <v/>
      </c>
    </row>
    <row r="110" spans="1:23" ht="16.2" hidden="1" x14ac:dyDescent="0.3">
      <c r="A110" s="631">
        <f>SUBTOTAL(9,$K$15:K110)</f>
        <v>81</v>
      </c>
      <c r="B110" s="276" t="str">
        <f>IF('Материалы для Ф.5'!F98=2,CONCATENATE('Материалы для Ф.5'!A98),"")</f>
        <v/>
      </c>
      <c r="C110" s="1042" t="str">
        <f>IF('Материалы для Ф.5'!F98=2,CONCATENATE('Материалы для Ф.5'!B98),"")</f>
        <v/>
      </c>
      <c r="D110" s="1043"/>
      <c r="E110" s="1044"/>
      <c r="F110" s="1042"/>
      <c r="G110" s="1044"/>
      <c r="H110" s="1042" t="str">
        <f>IF('Материалы для Ф.5'!F98=2,CONCATENATE('Материалы для Ф.5'!D98," ",'Материалы для Ф.5'!C98),"")</f>
        <v/>
      </c>
      <c r="I110" s="1044">
        <v>115</v>
      </c>
      <c r="J110" s="409"/>
      <c r="K110" s="19">
        <f t="shared" si="1"/>
        <v>0</v>
      </c>
      <c r="M110" s="372"/>
      <c r="N110" s="373"/>
      <c r="O110" s="373"/>
      <c r="P110" s="373"/>
      <c r="W110" s="49" t="str">
        <f>IF('Материалы для Ф.5'!F98=2,CONCATENATE('Материалы для Ф.5'!B98),"")</f>
        <v/>
      </c>
    </row>
    <row r="111" spans="1:23" ht="16.2" hidden="1" x14ac:dyDescent="0.3">
      <c r="A111" s="631">
        <f>SUBTOTAL(9,$K$15:K111)</f>
        <v>81</v>
      </c>
      <c r="B111" s="276" t="str">
        <f>IF('Материалы для Ф.5'!F99=2,CONCATENATE('Материалы для Ф.5'!A99),"")</f>
        <v/>
      </c>
      <c r="C111" s="1042" t="str">
        <f>IF('Материалы для Ф.5'!F99=2,CONCATENATE('Материалы для Ф.5'!B99),"")</f>
        <v/>
      </c>
      <c r="D111" s="1043"/>
      <c r="E111" s="1044"/>
      <c r="F111" s="1042"/>
      <c r="G111" s="1044"/>
      <c r="H111" s="1042" t="str">
        <f>IF('Материалы для Ф.5'!F99=2,CONCATENATE('Материалы для Ф.5'!D99," ",'Материалы для Ф.5'!C99),"")</f>
        <v/>
      </c>
      <c r="I111" s="1044">
        <v>116</v>
      </c>
      <c r="J111" s="409"/>
      <c r="K111" s="19">
        <f t="shared" si="1"/>
        <v>0</v>
      </c>
      <c r="M111" s="372"/>
      <c r="N111" s="373"/>
      <c r="O111" s="373"/>
      <c r="P111" s="373"/>
      <c r="W111" s="49" t="str">
        <f>IF('Материалы для Ф.5'!F99=2,CONCATENATE('Материалы для Ф.5'!B99),"")</f>
        <v/>
      </c>
    </row>
    <row r="112" spans="1:23" ht="16.2" hidden="1" x14ac:dyDescent="0.3">
      <c r="A112" s="631">
        <f>SUBTOTAL(9,$K$15:K112)</f>
        <v>81</v>
      </c>
      <c r="B112" s="276" t="str">
        <f>IF('Материалы для Ф.5'!F100=2,CONCATENATE('Материалы для Ф.5'!A100),"")</f>
        <v/>
      </c>
      <c r="C112" s="1042" t="str">
        <f>IF('Материалы для Ф.5'!F100=2,CONCATENATE('Материалы для Ф.5'!B100),"")</f>
        <v/>
      </c>
      <c r="D112" s="1043"/>
      <c r="E112" s="1044"/>
      <c r="F112" s="1042"/>
      <c r="G112" s="1044"/>
      <c r="H112" s="1042" t="str">
        <f>IF('Материалы для Ф.5'!F100=2,CONCATENATE('Материалы для Ф.5'!D100," ",'Материалы для Ф.5'!C100),"")</f>
        <v/>
      </c>
      <c r="I112" s="1044">
        <v>117</v>
      </c>
      <c r="J112" s="409"/>
      <c r="K112" s="19">
        <f t="shared" si="1"/>
        <v>0</v>
      </c>
      <c r="M112" s="372"/>
      <c r="N112" s="373"/>
      <c r="O112" s="373"/>
      <c r="P112" s="373"/>
      <c r="W112" s="49" t="str">
        <f>IF('Материалы для Ф.5'!F100=2,CONCATENATE('Материалы для Ф.5'!B100),"")</f>
        <v/>
      </c>
    </row>
    <row r="113" spans="1:23" ht="16.2" hidden="1" x14ac:dyDescent="0.3">
      <c r="A113" s="631">
        <f>SUBTOTAL(9,$K$15:K113)</f>
        <v>81</v>
      </c>
      <c r="B113" s="276" t="str">
        <f>IF('Материалы для Ф.5'!F101=2,CONCATENATE('Материалы для Ф.5'!A101),"")</f>
        <v/>
      </c>
      <c r="C113" s="1042" t="str">
        <f>IF('Материалы для Ф.5'!F101=2,CONCATENATE('Материалы для Ф.5'!B101),"")</f>
        <v/>
      </c>
      <c r="D113" s="1043"/>
      <c r="E113" s="1044"/>
      <c r="F113" s="1042"/>
      <c r="G113" s="1044"/>
      <c r="H113" s="1042" t="str">
        <f>IF('Материалы для Ф.5'!F101=2,CONCATENATE('Материалы для Ф.5'!D101," ",'Материалы для Ф.5'!C101),"")</f>
        <v/>
      </c>
      <c r="I113" s="1044">
        <v>118</v>
      </c>
      <c r="J113" s="409"/>
      <c r="K113" s="19">
        <f t="shared" si="1"/>
        <v>0</v>
      </c>
      <c r="M113" s="372"/>
      <c r="N113" s="373"/>
      <c r="O113" s="373"/>
      <c r="P113" s="373"/>
      <c r="W113" s="49" t="str">
        <f>IF('Материалы для Ф.5'!F101=2,CONCATENATE('Материалы для Ф.5'!B101),"")</f>
        <v/>
      </c>
    </row>
    <row r="114" spans="1:23" ht="16.2" hidden="1" x14ac:dyDescent="0.3">
      <c r="A114" s="631">
        <f>SUBTOTAL(9,$K$15:K114)</f>
        <v>81</v>
      </c>
      <c r="B114" s="276" t="str">
        <f>IF('Материалы для Ф.5'!F102=2,CONCATENATE('Материалы для Ф.5'!A102),"")</f>
        <v/>
      </c>
      <c r="C114" s="1042" t="str">
        <f>IF('Материалы для Ф.5'!F102=2,CONCATENATE('Материалы для Ф.5'!B102),"")</f>
        <v/>
      </c>
      <c r="D114" s="1043"/>
      <c r="E114" s="1044"/>
      <c r="F114" s="1042"/>
      <c r="G114" s="1044"/>
      <c r="H114" s="1042" t="str">
        <f>IF('Материалы для Ф.5'!F102=2,CONCATENATE('Материалы для Ф.5'!D102," ",'Материалы для Ф.5'!C102),"")</f>
        <v/>
      </c>
      <c r="I114" s="1044">
        <v>119</v>
      </c>
      <c r="J114" s="409"/>
      <c r="K114" s="19">
        <f t="shared" si="1"/>
        <v>0</v>
      </c>
      <c r="M114" s="372"/>
      <c r="N114" s="373"/>
      <c r="O114" s="373"/>
      <c r="P114" s="373"/>
      <c r="W114" s="49" t="str">
        <f>IF('Материалы для Ф.5'!F102=2,CONCATENATE('Материалы для Ф.5'!B102),"")</f>
        <v/>
      </c>
    </row>
    <row r="115" spans="1:23" ht="16.2" hidden="1" x14ac:dyDescent="0.3">
      <c r="A115" s="631">
        <f>SUBTOTAL(9,$K$15:K115)</f>
        <v>81</v>
      </c>
      <c r="B115" s="276" t="str">
        <f>IF('Материалы для Ф.5'!F103=2,CONCATENATE('Материалы для Ф.5'!A103),"")</f>
        <v/>
      </c>
      <c r="C115" s="1042" t="str">
        <f>IF('Материалы для Ф.5'!F103=2,CONCATENATE('Материалы для Ф.5'!B103),"")</f>
        <v/>
      </c>
      <c r="D115" s="1043"/>
      <c r="E115" s="1044"/>
      <c r="F115" s="1042"/>
      <c r="G115" s="1044"/>
      <c r="H115" s="1042" t="str">
        <f>IF('Материалы для Ф.5'!F103=2,CONCATENATE('Материалы для Ф.5'!D103," ",'Материалы для Ф.5'!C103),"")</f>
        <v/>
      </c>
      <c r="I115" s="1044">
        <v>120</v>
      </c>
      <c r="J115" s="409"/>
      <c r="K115" s="19">
        <f t="shared" si="1"/>
        <v>0</v>
      </c>
      <c r="M115" s="372"/>
      <c r="N115" s="373"/>
      <c r="O115" s="373"/>
      <c r="P115" s="373"/>
      <c r="W115" s="49" t="str">
        <f>IF('Материалы для Ф.5'!F103=2,CONCATENATE('Материалы для Ф.5'!B103),"")</f>
        <v/>
      </c>
    </row>
    <row r="116" spans="1:23" ht="16.2" hidden="1" x14ac:dyDescent="0.3">
      <c r="A116" s="631">
        <f>SUBTOTAL(9,$K$15:K116)</f>
        <v>81</v>
      </c>
      <c r="B116" s="276" t="str">
        <f>IF('Материалы для Ф.5'!F104=2,CONCATENATE('Материалы для Ф.5'!A104),"")</f>
        <v/>
      </c>
      <c r="C116" s="1042" t="str">
        <f>IF('Материалы для Ф.5'!F104=2,CONCATENATE('Материалы для Ф.5'!B104),"")</f>
        <v/>
      </c>
      <c r="D116" s="1043"/>
      <c r="E116" s="1044"/>
      <c r="F116" s="1042"/>
      <c r="G116" s="1044"/>
      <c r="H116" s="1042" t="str">
        <f>IF('Материалы для Ф.5'!F104=2,CONCATENATE('Материалы для Ф.5'!D104," ",'Материалы для Ф.5'!C104),"")</f>
        <v/>
      </c>
      <c r="I116" s="1044">
        <v>121</v>
      </c>
      <c r="J116" s="409"/>
      <c r="K116" s="19">
        <f t="shared" si="1"/>
        <v>0</v>
      </c>
      <c r="M116" s="372"/>
      <c r="N116" s="373"/>
      <c r="O116" s="373"/>
      <c r="P116" s="373"/>
      <c r="W116" s="49" t="str">
        <f>IF('Материалы для Ф.5'!F104=2,CONCATENATE('Материалы для Ф.5'!B104),"")</f>
        <v/>
      </c>
    </row>
    <row r="117" spans="1:23" ht="16.2" hidden="1" x14ac:dyDescent="0.3">
      <c r="A117" s="631">
        <f>SUBTOTAL(9,$K$15:K117)</f>
        <v>81</v>
      </c>
      <c r="B117" s="276" t="str">
        <f>IF('Материалы для Ф.5'!F105=2,CONCATENATE('Материалы для Ф.5'!A105),"")</f>
        <v/>
      </c>
      <c r="C117" s="1042" t="str">
        <f>IF('Материалы для Ф.5'!F105=2,CONCATENATE('Материалы для Ф.5'!B105),"")</f>
        <v/>
      </c>
      <c r="D117" s="1043"/>
      <c r="E117" s="1044"/>
      <c r="F117" s="1042"/>
      <c r="G117" s="1044"/>
      <c r="H117" s="1042" t="str">
        <f>IF('Материалы для Ф.5'!F105=2,CONCATENATE('Материалы для Ф.5'!D105," ",'Материалы для Ф.5'!C105),"")</f>
        <v/>
      </c>
      <c r="I117" s="1044">
        <v>122</v>
      </c>
      <c r="J117" s="409"/>
      <c r="K117" s="19">
        <f t="shared" si="1"/>
        <v>0</v>
      </c>
      <c r="M117" s="372"/>
      <c r="N117" s="373"/>
      <c r="O117" s="373"/>
      <c r="P117" s="373"/>
      <c r="W117" s="49" t="str">
        <f>IF('Материалы для Ф.5'!F105=2,CONCATENATE('Материалы для Ф.5'!B105),"")</f>
        <v/>
      </c>
    </row>
    <row r="118" spans="1:23" ht="16.2" hidden="1" x14ac:dyDescent="0.3">
      <c r="A118" s="631">
        <f>SUBTOTAL(9,$K$15:K118)</f>
        <v>81</v>
      </c>
      <c r="B118" s="276" t="str">
        <f>IF('Материалы для Ф.5'!F106=2,CONCATENATE('Материалы для Ф.5'!A106),"")</f>
        <v/>
      </c>
      <c r="C118" s="1042" t="str">
        <f>IF('Материалы для Ф.5'!F106=2,CONCATENATE('Материалы для Ф.5'!B106),"")</f>
        <v/>
      </c>
      <c r="D118" s="1043"/>
      <c r="E118" s="1044"/>
      <c r="F118" s="1042"/>
      <c r="G118" s="1044"/>
      <c r="H118" s="1042" t="str">
        <f>IF('Материалы для Ф.5'!F106=2,CONCATENATE('Материалы для Ф.5'!D106," ",'Материалы для Ф.5'!C106),"")</f>
        <v/>
      </c>
      <c r="I118" s="1044">
        <v>123</v>
      </c>
      <c r="J118" s="409"/>
      <c r="K118" s="19">
        <f t="shared" si="1"/>
        <v>0</v>
      </c>
      <c r="M118" s="372"/>
      <c r="N118" s="373"/>
      <c r="O118" s="373"/>
      <c r="P118" s="373"/>
      <c r="W118" s="49" t="str">
        <f>IF('Материалы для Ф.5'!F106=2,CONCATENATE('Материалы для Ф.5'!B106),"")</f>
        <v/>
      </c>
    </row>
    <row r="119" spans="1:23" ht="16.2" hidden="1" x14ac:dyDescent="0.3">
      <c r="A119" s="631">
        <f>SUBTOTAL(9,$K$15:K119)</f>
        <v>81</v>
      </c>
      <c r="B119" s="276" t="str">
        <f>IF('Материалы для Ф.5'!F107=2,CONCATENATE('Материалы для Ф.5'!A107),"")</f>
        <v/>
      </c>
      <c r="C119" s="1042" t="str">
        <f>IF('Материалы для Ф.5'!F107=2,CONCATENATE('Материалы для Ф.5'!B107),"")</f>
        <v/>
      </c>
      <c r="D119" s="1043"/>
      <c r="E119" s="1044"/>
      <c r="F119" s="1042"/>
      <c r="G119" s="1044"/>
      <c r="H119" s="1042" t="str">
        <f>IF('Материалы для Ф.5'!F107=2,CONCATENATE('Материалы для Ф.5'!D107," ",'Материалы для Ф.5'!C107),"")</f>
        <v/>
      </c>
      <c r="I119" s="1044">
        <v>124</v>
      </c>
      <c r="J119" s="409"/>
      <c r="K119" s="19">
        <f t="shared" si="1"/>
        <v>0</v>
      </c>
      <c r="M119" s="372"/>
      <c r="N119" s="373"/>
      <c r="O119" s="373"/>
      <c r="P119" s="373"/>
      <c r="W119" s="49" t="str">
        <f>IF('Материалы для Ф.5'!F107=2,CONCATENATE('Материалы для Ф.5'!B107),"")</f>
        <v/>
      </c>
    </row>
    <row r="120" spans="1:23" ht="16.2" hidden="1" x14ac:dyDescent="0.3">
      <c r="A120" s="631">
        <f>SUBTOTAL(9,$K$15:K120)</f>
        <v>81</v>
      </c>
      <c r="B120" s="276" t="str">
        <f>IF('Материалы для Ф.5'!F108=2,CONCATENATE('Материалы для Ф.5'!A108),"")</f>
        <v/>
      </c>
      <c r="C120" s="1042" t="str">
        <f>IF('Материалы для Ф.5'!F108=2,CONCATENATE('Материалы для Ф.5'!B108),"")</f>
        <v/>
      </c>
      <c r="D120" s="1043"/>
      <c r="E120" s="1044"/>
      <c r="F120" s="1042"/>
      <c r="G120" s="1044"/>
      <c r="H120" s="1042" t="str">
        <f>IF('Материалы для Ф.5'!F108=2,CONCATENATE('Материалы для Ф.5'!D108," ",'Материалы для Ф.5'!C108),"")</f>
        <v/>
      </c>
      <c r="I120" s="1044">
        <v>125</v>
      </c>
      <c r="J120" s="409"/>
      <c r="K120" s="19">
        <f t="shared" si="1"/>
        <v>0</v>
      </c>
      <c r="M120" s="372"/>
      <c r="N120" s="373"/>
      <c r="O120" s="373"/>
      <c r="P120" s="373"/>
      <c r="W120" s="49" t="str">
        <f>IF('Материалы для Ф.5'!F108=2,CONCATENATE('Материалы для Ф.5'!B108),"")</f>
        <v/>
      </c>
    </row>
    <row r="121" spans="1:23" ht="16.2" hidden="1" x14ac:dyDescent="0.3">
      <c r="A121" s="631">
        <f>SUBTOTAL(9,$K$15:K121)</f>
        <v>81</v>
      </c>
      <c r="B121" s="276" t="str">
        <f>IF('Материалы для Ф.5'!F109=2,CONCATENATE('Материалы для Ф.5'!A109),"")</f>
        <v/>
      </c>
      <c r="C121" s="1042" t="str">
        <f>IF('Материалы для Ф.5'!F109=2,CONCATENATE('Материалы для Ф.5'!B109),"")</f>
        <v/>
      </c>
      <c r="D121" s="1043"/>
      <c r="E121" s="1044"/>
      <c r="F121" s="1042"/>
      <c r="G121" s="1044"/>
      <c r="H121" s="1042" t="str">
        <f>IF('Материалы для Ф.5'!F109=2,CONCATENATE('Материалы для Ф.5'!D109," ",'Материалы для Ф.5'!C109),"")</f>
        <v/>
      </c>
      <c r="I121" s="1044">
        <v>126</v>
      </c>
      <c r="J121" s="409"/>
      <c r="K121" s="19">
        <f t="shared" si="1"/>
        <v>0</v>
      </c>
      <c r="M121" s="372"/>
      <c r="N121" s="373"/>
      <c r="O121" s="373"/>
      <c r="P121" s="373"/>
      <c r="W121" s="49" t="str">
        <f>IF('Материалы для Ф.5'!F109=2,CONCATENATE('Материалы для Ф.5'!B109),"")</f>
        <v/>
      </c>
    </row>
    <row r="122" spans="1:23" ht="16.2" hidden="1" x14ac:dyDescent="0.3">
      <c r="A122" s="631">
        <f>SUBTOTAL(9,$K$15:K122)</f>
        <v>81</v>
      </c>
      <c r="B122" s="276" t="str">
        <f>IF('Материалы для Ф.5'!F110=2,CONCATENATE('Материалы для Ф.5'!A110),"")</f>
        <v/>
      </c>
      <c r="C122" s="1042" t="str">
        <f>IF('Материалы для Ф.5'!F110=2,CONCATENATE('Материалы для Ф.5'!B110),"")</f>
        <v/>
      </c>
      <c r="D122" s="1043"/>
      <c r="E122" s="1044"/>
      <c r="F122" s="1042"/>
      <c r="G122" s="1044"/>
      <c r="H122" s="1042" t="str">
        <f>IF('Материалы для Ф.5'!F110=2,CONCATENATE('Материалы для Ф.5'!D110," ",'Материалы для Ф.5'!C110),"")</f>
        <v/>
      </c>
      <c r="I122" s="1044">
        <v>127</v>
      </c>
      <c r="J122" s="409"/>
      <c r="K122" s="19">
        <f t="shared" si="1"/>
        <v>0</v>
      </c>
      <c r="M122" s="372"/>
      <c r="N122" s="373"/>
      <c r="O122" s="373"/>
      <c r="P122" s="373"/>
      <c r="W122" s="49" t="str">
        <f>IF('Материалы для Ф.5'!F110=2,CONCATENATE('Материалы для Ф.5'!B110),"")</f>
        <v/>
      </c>
    </row>
    <row r="123" spans="1:23" ht="16.2" hidden="1" x14ac:dyDescent="0.3">
      <c r="A123" s="631">
        <f>SUBTOTAL(9,$K$15:K123)</f>
        <v>81</v>
      </c>
      <c r="B123" s="276" t="str">
        <f>IF('Материалы для Ф.5'!F111=2,CONCATENATE('Материалы для Ф.5'!A111),"")</f>
        <v/>
      </c>
      <c r="C123" s="1042" t="str">
        <f>IF('Материалы для Ф.5'!F111=2,CONCATENATE('Материалы для Ф.5'!B111),"")</f>
        <v/>
      </c>
      <c r="D123" s="1043"/>
      <c r="E123" s="1044"/>
      <c r="F123" s="1042"/>
      <c r="G123" s="1044"/>
      <c r="H123" s="1042" t="str">
        <f>IF('Материалы для Ф.5'!F111=2,CONCATENATE('Материалы для Ф.5'!D111," ",'Материалы для Ф.5'!C111),"")</f>
        <v/>
      </c>
      <c r="I123" s="1044">
        <v>128</v>
      </c>
      <c r="J123" s="409"/>
      <c r="K123" s="19">
        <f t="shared" si="1"/>
        <v>0</v>
      </c>
      <c r="M123" s="372"/>
      <c r="N123" s="373"/>
      <c r="O123" s="373"/>
      <c r="P123" s="373"/>
      <c r="W123" s="49" t="str">
        <f>IF('Материалы для Ф.5'!F111=2,CONCATENATE('Материалы для Ф.5'!B111),"")</f>
        <v/>
      </c>
    </row>
    <row r="124" spans="1:23" ht="16.2" hidden="1" x14ac:dyDescent="0.3">
      <c r="A124" s="631">
        <f>SUBTOTAL(9,$K$15:K124)</f>
        <v>81</v>
      </c>
      <c r="B124" s="276" t="str">
        <f>IF('Материалы для Ф.5'!F112=2,CONCATENATE('Материалы для Ф.5'!A112),"")</f>
        <v/>
      </c>
      <c r="C124" s="1042" t="str">
        <f>IF('Материалы для Ф.5'!F112=2,CONCATENATE('Материалы для Ф.5'!B112),"")</f>
        <v/>
      </c>
      <c r="D124" s="1043"/>
      <c r="E124" s="1044"/>
      <c r="F124" s="1042"/>
      <c r="G124" s="1044"/>
      <c r="H124" s="1042" t="str">
        <f>IF('Материалы для Ф.5'!F112=2,CONCATENATE('Материалы для Ф.5'!D112," ",'Материалы для Ф.5'!C112),"")</f>
        <v/>
      </c>
      <c r="I124" s="1044">
        <v>129</v>
      </c>
      <c r="J124" s="409"/>
      <c r="K124" s="19">
        <f t="shared" si="1"/>
        <v>0</v>
      </c>
      <c r="M124" s="372"/>
      <c r="N124" s="373"/>
      <c r="O124" s="373"/>
      <c r="P124" s="373"/>
      <c r="W124" s="49" t="str">
        <f>IF('Материалы для Ф.5'!F112=2,CONCATENATE('Материалы для Ф.5'!B112),"")</f>
        <v/>
      </c>
    </row>
    <row r="125" spans="1:23" ht="16.2" hidden="1" x14ac:dyDescent="0.3">
      <c r="A125" s="631">
        <f>SUBTOTAL(9,$K$15:K125)</f>
        <v>81</v>
      </c>
      <c r="B125" s="276" t="str">
        <f>IF('Материалы для Ф.5'!F113=2,CONCATENATE('Материалы для Ф.5'!A113),"")</f>
        <v/>
      </c>
      <c r="C125" s="1042" t="str">
        <f>IF('Материалы для Ф.5'!F113=2,CONCATENATE('Материалы для Ф.5'!B113),"")</f>
        <v/>
      </c>
      <c r="D125" s="1043"/>
      <c r="E125" s="1044"/>
      <c r="F125" s="1042"/>
      <c r="G125" s="1044"/>
      <c r="H125" s="1042" t="str">
        <f>IF('Материалы для Ф.5'!F113=2,CONCATENATE('Материалы для Ф.5'!D113," ",'Материалы для Ф.5'!C113),"")</f>
        <v/>
      </c>
      <c r="I125" s="1044">
        <v>130</v>
      </c>
      <c r="J125" s="409"/>
      <c r="K125" s="19">
        <f t="shared" si="1"/>
        <v>0</v>
      </c>
      <c r="M125" s="372"/>
      <c r="N125" s="373"/>
      <c r="O125" s="373"/>
      <c r="P125" s="373"/>
      <c r="W125" s="49" t="str">
        <f>IF('Материалы для Ф.5'!F113=2,CONCATENATE('Материалы для Ф.5'!B113),"")</f>
        <v/>
      </c>
    </row>
    <row r="126" spans="1:23" ht="16.2" hidden="1" x14ac:dyDescent="0.3">
      <c r="A126" s="631">
        <f>SUBTOTAL(9,$K$15:K126)</f>
        <v>81</v>
      </c>
      <c r="B126" s="276" t="str">
        <f>IF('Материалы для Ф.5'!F114=2,CONCATENATE('Материалы для Ф.5'!A114),"")</f>
        <v/>
      </c>
      <c r="C126" s="1042" t="str">
        <f>IF('Материалы для Ф.5'!F114=2,CONCATENATE('Материалы для Ф.5'!B114),"")</f>
        <v/>
      </c>
      <c r="D126" s="1043"/>
      <c r="E126" s="1044"/>
      <c r="F126" s="1042"/>
      <c r="G126" s="1044"/>
      <c r="H126" s="1042" t="str">
        <f>IF('Материалы для Ф.5'!F114=2,CONCATENATE('Материалы для Ф.5'!D114," ",'Материалы для Ф.5'!C114),"")</f>
        <v/>
      </c>
      <c r="I126" s="1044">
        <v>131</v>
      </c>
      <c r="J126" s="409"/>
      <c r="K126" s="19">
        <f t="shared" si="1"/>
        <v>0</v>
      </c>
      <c r="M126" s="372"/>
      <c r="N126" s="373"/>
      <c r="O126" s="373"/>
      <c r="P126" s="373"/>
      <c r="W126" s="49" t="str">
        <f>IF('Материалы для Ф.5'!F114=2,CONCATENATE('Материалы для Ф.5'!B114),"")</f>
        <v/>
      </c>
    </row>
    <row r="127" spans="1:23" ht="16.2" hidden="1" x14ac:dyDescent="0.3">
      <c r="A127" s="631">
        <f>SUBTOTAL(9,$K$15:K127)</f>
        <v>81</v>
      </c>
      <c r="B127" s="276" t="str">
        <f>IF('Материалы для Ф.5'!F115=2,CONCATENATE('Материалы для Ф.5'!A115),"")</f>
        <v/>
      </c>
      <c r="C127" s="1042" t="str">
        <f>IF('Материалы для Ф.5'!F115=2,CONCATENATE('Материалы для Ф.5'!B115),"")</f>
        <v/>
      </c>
      <c r="D127" s="1043"/>
      <c r="E127" s="1044"/>
      <c r="F127" s="1042"/>
      <c r="G127" s="1044"/>
      <c r="H127" s="1042" t="str">
        <f>IF('Материалы для Ф.5'!F115=2,CONCATENATE('Материалы для Ф.5'!D115," ",'Материалы для Ф.5'!C115),"")</f>
        <v/>
      </c>
      <c r="I127" s="1044">
        <v>132</v>
      </c>
      <c r="J127" s="409"/>
      <c r="K127" s="19">
        <f t="shared" si="1"/>
        <v>0</v>
      </c>
      <c r="M127" s="372"/>
      <c r="N127" s="373"/>
      <c r="O127" s="373"/>
      <c r="P127" s="373"/>
      <c r="W127" s="49" t="str">
        <f>IF('Материалы для Ф.5'!F115=2,CONCATENATE('Материалы для Ф.5'!B115),"")</f>
        <v/>
      </c>
    </row>
    <row r="128" spans="1:23" ht="16.2" hidden="1" x14ac:dyDescent="0.3">
      <c r="A128" s="631">
        <f>SUBTOTAL(9,$K$15:K128)</f>
        <v>81</v>
      </c>
      <c r="B128" s="276" t="str">
        <f>IF('Материалы для Ф.5'!F116=2,CONCATENATE('Материалы для Ф.5'!A116),"")</f>
        <v/>
      </c>
      <c r="C128" s="1042" t="str">
        <f>IF('Материалы для Ф.5'!F116=2,CONCATENATE('Материалы для Ф.5'!B116),"")</f>
        <v/>
      </c>
      <c r="D128" s="1043"/>
      <c r="E128" s="1044"/>
      <c r="F128" s="1042"/>
      <c r="G128" s="1044"/>
      <c r="H128" s="1042" t="str">
        <f>IF('Материалы для Ф.5'!F116=2,CONCATENATE('Материалы для Ф.5'!D116," ",'Материалы для Ф.5'!C116),"")</f>
        <v/>
      </c>
      <c r="I128" s="1044">
        <v>133</v>
      </c>
      <c r="J128" s="409"/>
      <c r="K128" s="19">
        <f t="shared" si="1"/>
        <v>0</v>
      </c>
      <c r="M128" s="372"/>
      <c r="N128" s="373"/>
      <c r="O128" s="373"/>
      <c r="P128" s="373"/>
      <c r="W128" s="49" t="str">
        <f>IF('Материалы для Ф.5'!F116=2,CONCATENATE('Материалы для Ф.5'!B116),"")</f>
        <v/>
      </c>
    </row>
    <row r="129" spans="1:23" ht="16.2" hidden="1" x14ac:dyDescent="0.3">
      <c r="A129" s="631">
        <f>SUBTOTAL(9,$K$15:K129)</f>
        <v>81</v>
      </c>
      <c r="B129" s="276" t="str">
        <f>IF('Материалы для Ф.5'!F117=2,CONCATENATE('Материалы для Ф.5'!A117),"")</f>
        <v/>
      </c>
      <c r="C129" s="1042" t="str">
        <f>IF('Материалы для Ф.5'!F117=2,CONCATENATE('Материалы для Ф.5'!B117),"")</f>
        <v/>
      </c>
      <c r="D129" s="1043"/>
      <c r="E129" s="1044"/>
      <c r="F129" s="1042"/>
      <c r="G129" s="1044"/>
      <c r="H129" s="1042" t="str">
        <f>IF('Материалы для Ф.5'!F117=2,CONCATENATE('Материалы для Ф.5'!D117," ",'Материалы для Ф.5'!C117),"")</f>
        <v/>
      </c>
      <c r="I129" s="1044">
        <v>134</v>
      </c>
      <c r="J129" s="409"/>
      <c r="K129" s="19">
        <f t="shared" si="1"/>
        <v>0</v>
      </c>
      <c r="M129" s="372"/>
      <c r="N129" s="373"/>
      <c r="O129" s="373"/>
      <c r="P129" s="373"/>
      <c r="W129" s="49" t="str">
        <f>IF('Материалы для Ф.5'!F117=2,CONCATENATE('Материалы для Ф.5'!B117),"")</f>
        <v/>
      </c>
    </row>
    <row r="130" spans="1:23" ht="16.2" hidden="1" x14ac:dyDescent="0.3">
      <c r="A130" s="631">
        <f>SUBTOTAL(9,$K$15:K130)</f>
        <v>81</v>
      </c>
      <c r="B130" s="276" t="str">
        <f>IF('Материалы для Ф.5'!F118=2,CONCATENATE('Материалы для Ф.5'!A118),"")</f>
        <v/>
      </c>
      <c r="C130" s="1042" t="str">
        <f>IF('Материалы для Ф.5'!F118=2,CONCATENATE('Материалы для Ф.5'!B118),"")</f>
        <v/>
      </c>
      <c r="D130" s="1043"/>
      <c r="E130" s="1044"/>
      <c r="F130" s="1042"/>
      <c r="G130" s="1044"/>
      <c r="H130" s="1042" t="str">
        <f>IF('Материалы для Ф.5'!F118=2,CONCATENATE('Материалы для Ф.5'!D118," ",'Материалы для Ф.5'!C118),"")</f>
        <v/>
      </c>
      <c r="I130" s="1044">
        <v>135</v>
      </c>
      <c r="J130" s="409"/>
      <c r="K130" s="19">
        <f t="shared" si="1"/>
        <v>0</v>
      </c>
      <c r="M130" s="372"/>
      <c r="N130" s="373"/>
      <c r="O130" s="373"/>
      <c r="P130" s="373"/>
      <c r="W130" s="49" t="str">
        <f>IF('Материалы для Ф.5'!F118=2,CONCATENATE('Материалы для Ф.5'!B118),"")</f>
        <v/>
      </c>
    </row>
    <row r="131" spans="1:23" ht="16.2" hidden="1" x14ac:dyDescent="0.3">
      <c r="A131" s="631">
        <f>SUBTOTAL(9,$K$15:K131)</f>
        <v>81</v>
      </c>
      <c r="B131" s="276" t="str">
        <f>IF('Материалы для Ф.5'!F119=2,CONCATENATE('Материалы для Ф.5'!A119),"")</f>
        <v/>
      </c>
      <c r="C131" s="1042" t="str">
        <f>IF('Материалы для Ф.5'!F119=2,CONCATENATE('Материалы для Ф.5'!B119),"")</f>
        <v/>
      </c>
      <c r="D131" s="1043"/>
      <c r="E131" s="1044"/>
      <c r="F131" s="1042"/>
      <c r="G131" s="1044"/>
      <c r="H131" s="1042" t="str">
        <f>IF('Материалы для Ф.5'!F119=2,CONCATENATE('Материалы для Ф.5'!D119," ",'Материалы для Ф.5'!C119),"")</f>
        <v/>
      </c>
      <c r="I131" s="1044">
        <v>136</v>
      </c>
      <c r="J131" s="409"/>
      <c r="K131" s="19">
        <f t="shared" si="1"/>
        <v>0</v>
      </c>
      <c r="M131" s="372"/>
      <c r="N131" s="373"/>
      <c r="O131" s="373"/>
      <c r="P131" s="373"/>
      <c r="W131" s="49" t="str">
        <f>IF('Материалы для Ф.5'!F119=2,CONCATENATE('Материалы для Ф.5'!B119),"")</f>
        <v/>
      </c>
    </row>
    <row r="132" spans="1:23" ht="16.2" hidden="1" x14ac:dyDescent="0.3">
      <c r="A132" s="631">
        <f>SUBTOTAL(9,$K$15:K132)</f>
        <v>81</v>
      </c>
      <c r="B132" s="276" t="str">
        <f>IF('Материалы для Ф.5'!F120=2,CONCATENATE('Материалы для Ф.5'!A120),"")</f>
        <v/>
      </c>
      <c r="C132" s="1042" t="str">
        <f>IF('Материалы для Ф.5'!F120=2,CONCATENATE('Материалы для Ф.5'!B120),"")</f>
        <v/>
      </c>
      <c r="D132" s="1043"/>
      <c r="E132" s="1044"/>
      <c r="F132" s="1042"/>
      <c r="G132" s="1044"/>
      <c r="H132" s="1042" t="str">
        <f>IF('Материалы для Ф.5'!F120=2,CONCATENATE('Материалы для Ф.5'!D120," ",'Материалы для Ф.5'!C120),"")</f>
        <v/>
      </c>
      <c r="I132" s="1044">
        <v>137</v>
      </c>
      <c r="J132" s="409"/>
      <c r="K132" s="19">
        <f t="shared" si="1"/>
        <v>0</v>
      </c>
      <c r="M132" s="372"/>
      <c r="N132" s="373"/>
      <c r="O132" s="373"/>
      <c r="P132" s="373"/>
      <c r="W132" s="49" t="str">
        <f>IF('Материалы для Ф.5'!F120=2,CONCATENATE('Материалы для Ф.5'!B120),"")</f>
        <v/>
      </c>
    </row>
    <row r="133" spans="1:23" ht="16.2" hidden="1" x14ac:dyDescent="0.3">
      <c r="A133" s="631">
        <f>SUBTOTAL(9,$K$15:K133)</f>
        <v>81</v>
      </c>
      <c r="B133" s="276" t="str">
        <f>IF('Материалы для Ф.5'!F121=2,CONCATENATE('Материалы для Ф.5'!A121),"")</f>
        <v/>
      </c>
      <c r="C133" s="1042" t="str">
        <f>IF('Материалы для Ф.5'!F121=2,CONCATENATE('Материалы для Ф.5'!B121),"")</f>
        <v/>
      </c>
      <c r="D133" s="1043"/>
      <c r="E133" s="1044"/>
      <c r="F133" s="1042"/>
      <c r="G133" s="1044"/>
      <c r="H133" s="1042" t="str">
        <f>IF('Материалы для Ф.5'!F121=2,CONCATENATE('Материалы для Ф.5'!D121," ",'Материалы для Ф.5'!C121),"")</f>
        <v/>
      </c>
      <c r="I133" s="1044">
        <v>138</v>
      </c>
      <c r="J133" s="409"/>
      <c r="K133" s="19">
        <f t="shared" si="1"/>
        <v>0</v>
      </c>
      <c r="M133" s="372"/>
      <c r="N133" s="373"/>
      <c r="O133" s="373"/>
      <c r="P133" s="373"/>
      <c r="W133" s="49" t="str">
        <f>IF('Материалы для Ф.5'!F121=2,CONCATENATE('Материалы для Ф.5'!B121),"")</f>
        <v/>
      </c>
    </row>
    <row r="134" spans="1:23" ht="16.2" hidden="1" x14ac:dyDescent="0.3">
      <c r="A134" s="631">
        <f>SUBTOTAL(9,$K$15:K134)</f>
        <v>81</v>
      </c>
      <c r="B134" s="276" t="str">
        <f>IF('Материалы для Ф.5'!F122=2,CONCATENATE('Материалы для Ф.5'!A122),"")</f>
        <v/>
      </c>
      <c r="C134" s="1042" t="str">
        <f>IF('Материалы для Ф.5'!F122=2,CONCATENATE('Материалы для Ф.5'!B122),"")</f>
        <v/>
      </c>
      <c r="D134" s="1043"/>
      <c r="E134" s="1044"/>
      <c r="F134" s="1042"/>
      <c r="G134" s="1044"/>
      <c r="H134" s="1042" t="str">
        <f>IF('Материалы для Ф.5'!F122=2,CONCATENATE('Материалы для Ф.5'!D122," ",'Материалы для Ф.5'!C122),"")</f>
        <v/>
      </c>
      <c r="I134" s="1044">
        <v>139</v>
      </c>
      <c r="J134" s="409"/>
      <c r="K134" s="19">
        <f t="shared" si="1"/>
        <v>0</v>
      </c>
      <c r="M134" s="372"/>
      <c r="N134" s="373"/>
      <c r="O134" s="373"/>
      <c r="P134" s="373"/>
      <c r="W134" s="49" t="str">
        <f>IF('Материалы для Ф.5'!F122=2,CONCATENATE('Материалы для Ф.5'!B122),"")</f>
        <v/>
      </c>
    </row>
    <row r="135" spans="1:23" ht="16.2" hidden="1" x14ac:dyDescent="0.3">
      <c r="A135" s="631">
        <f>SUBTOTAL(9,$K$15:K135)</f>
        <v>81</v>
      </c>
      <c r="B135" s="276" t="str">
        <f>IF('Материалы для Ф.5'!F123=2,CONCATENATE('Материалы для Ф.5'!A123),"")</f>
        <v/>
      </c>
      <c r="C135" s="1042" t="str">
        <f>IF('Материалы для Ф.5'!F123=2,CONCATENATE('Материалы для Ф.5'!B123),"")</f>
        <v/>
      </c>
      <c r="D135" s="1043"/>
      <c r="E135" s="1044"/>
      <c r="F135" s="1042"/>
      <c r="G135" s="1044"/>
      <c r="H135" s="1042" t="str">
        <f>IF('Материалы для Ф.5'!F123=2,CONCATENATE('Материалы для Ф.5'!D123," ",'Материалы для Ф.5'!C123),"")</f>
        <v/>
      </c>
      <c r="I135" s="1044">
        <v>140</v>
      </c>
      <c r="J135" s="409"/>
      <c r="K135" s="19">
        <f t="shared" si="1"/>
        <v>0</v>
      </c>
      <c r="M135" s="372"/>
      <c r="N135" s="373"/>
      <c r="O135" s="373"/>
      <c r="P135" s="373"/>
      <c r="W135" s="49" t="str">
        <f>IF('Материалы для Ф.5'!F123=2,CONCATENATE('Материалы для Ф.5'!B123),"")</f>
        <v/>
      </c>
    </row>
    <row r="136" spans="1:23" ht="16.2" hidden="1" x14ac:dyDescent="0.3">
      <c r="A136" s="631">
        <f>SUBTOTAL(9,$K$15:K136)</f>
        <v>81</v>
      </c>
      <c r="B136" s="276" t="str">
        <f>IF('Материалы для Ф.5'!F124=2,CONCATENATE('Материалы для Ф.5'!A124),"")</f>
        <v/>
      </c>
      <c r="C136" s="1042" t="str">
        <f>IF('Материалы для Ф.5'!F124=2,CONCATENATE('Материалы для Ф.5'!B124),"")</f>
        <v/>
      </c>
      <c r="D136" s="1043"/>
      <c r="E136" s="1044"/>
      <c r="F136" s="1042"/>
      <c r="G136" s="1044"/>
      <c r="H136" s="1042" t="str">
        <f>IF('Материалы для Ф.5'!F124=2,CONCATENATE('Материалы для Ф.5'!D124," ",'Материалы для Ф.5'!C124),"")</f>
        <v/>
      </c>
      <c r="I136" s="1044">
        <v>141</v>
      </c>
      <c r="J136" s="409"/>
      <c r="K136" s="19">
        <f t="shared" si="1"/>
        <v>0</v>
      </c>
      <c r="M136" s="372"/>
      <c r="N136" s="373"/>
      <c r="O136" s="373"/>
      <c r="P136" s="373"/>
      <c r="W136" s="49" t="str">
        <f>IF('Материалы для Ф.5'!F124=2,CONCATENATE('Материалы для Ф.5'!B124),"")</f>
        <v/>
      </c>
    </row>
    <row r="137" spans="1:23" ht="16.2" hidden="1" x14ac:dyDescent="0.3">
      <c r="A137" s="631">
        <f>SUBTOTAL(9,$K$15:K137)</f>
        <v>81</v>
      </c>
      <c r="B137" s="276" t="str">
        <f>IF('Материалы для Ф.5'!F125=2,CONCATENATE('Материалы для Ф.5'!A125),"")</f>
        <v/>
      </c>
      <c r="C137" s="1042" t="str">
        <f>IF('Материалы для Ф.5'!F125=2,CONCATENATE('Материалы для Ф.5'!B125),"")</f>
        <v/>
      </c>
      <c r="D137" s="1043"/>
      <c r="E137" s="1044"/>
      <c r="F137" s="1042"/>
      <c r="G137" s="1044"/>
      <c r="H137" s="1042" t="str">
        <f>IF('Материалы для Ф.5'!F125=2,CONCATENATE('Материалы для Ф.5'!D125," ",'Материалы для Ф.5'!C125),"")</f>
        <v/>
      </c>
      <c r="I137" s="1044">
        <v>142</v>
      </c>
      <c r="J137" s="409"/>
      <c r="K137" s="19">
        <f t="shared" si="1"/>
        <v>0</v>
      </c>
      <c r="M137" s="372"/>
      <c r="N137" s="373"/>
      <c r="O137" s="373"/>
      <c r="P137" s="373"/>
      <c r="W137" s="49" t="str">
        <f>IF('Материалы для Ф.5'!F125=2,CONCATENATE('Материалы для Ф.5'!B125),"")</f>
        <v/>
      </c>
    </row>
    <row r="138" spans="1:23" ht="16.2" hidden="1" x14ac:dyDescent="0.3">
      <c r="A138" s="631">
        <f>SUBTOTAL(9,$K$15:K138)</f>
        <v>81</v>
      </c>
      <c r="B138" s="276" t="str">
        <f>IF('Материалы для Ф.5'!F126=2,CONCATENATE('Материалы для Ф.5'!A126),"")</f>
        <v/>
      </c>
      <c r="C138" s="1042" t="str">
        <f>IF('Материалы для Ф.5'!F126=2,CONCATENATE('Материалы для Ф.5'!B126),"")</f>
        <v/>
      </c>
      <c r="D138" s="1043"/>
      <c r="E138" s="1044"/>
      <c r="F138" s="1042"/>
      <c r="G138" s="1044"/>
      <c r="H138" s="1042" t="str">
        <f>IF('Материалы для Ф.5'!F126=2,CONCATENATE('Материалы для Ф.5'!D126," ",'Материалы для Ф.5'!C126),"")</f>
        <v/>
      </c>
      <c r="I138" s="1044">
        <v>143</v>
      </c>
      <c r="J138" s="409"/>
      <c r="K138" s="19">
        <f t="shared" si="1"/>
        <v>0</v>
      </c>
      <c r="M138" s="372"/>
      <c r="N138" s="373"/>
      <c r="O138" s="373"/>
      <c r="P138" s="373"/>
      <c r="W138" s="49" t="str">
        <f>IF('Материалы для Ф.5'!F126=2,CONCATENATE('Материалы для Ф.5'!B126),"")</f>
        <v/>
      </c>
    </row>
    <row r="139" spans="1:23" ht="16.2" hidden="1" x14ac:dyDescent="0.3">
      <c r="A139" s="631">
        <f>SUBTOTAL(9,$K$15:K139)</f>
        <v>81</v>
      </c>
      <c r="B139" s="276" t="str">
        <f>IF('Материалы для Ф.5'!F127=2,CONCATENATE('Материалы для Ф.5'!A127),"")</f>
        <v/>
      </c>
      <c r="C139" s="1042" t="str">
        <f>IF('Материалы для Ф.5'!F127=2,CONCATENATE('Материалы для Ф.5'!B127),"")</f>
        <v/>
      </c>
      <c r="D139" s="1043"/>
      <c r="E139" s="1044"/>
      <c r="F139" s="1042"/>
      <c r="G139" s="1044"/>
      <c r="H139" s="1042" t="str">
        <f>IF('Материалы для Ф.5'!F127=2,CONCATENATE('Материалы для Ф.5'!D127," ",'Материалы для Ф.5'!C127),"")</f>
        <v/>
      </c>
      <c r="I139" s="1044">
        <v>144</v>
      </c>
      <c r="J139" s="409"/>
      <c r="K139" s="19">
        <f t="shared" si="1"/>
        <v>0</v>
      </c>
      <c r="M139" s="372"/>
      <c r="N139" s="373"/>
      <c r="O139" s="373"/>
      <c r="P139" s="373"/>
      <c r="W139" s="49" t="str">
        <f>IF('Материалы для Ф.5'!F127=2,CONCATENATE('Материалы для Ф.5'!B127),"")</f>
        <v/>
      </c>
    </row>
    <row r="140" spans="1:23" ht="16.2" hidden="1" x14ac:dyDescent="0.3">
      <c r="A140" s="631">
        <f>SUBTOTAL(9,$K$15:K140)</f>
        <v>81</v>
      </c>
      <c r="B140" s="276" t="str">
        <f>IF('Материалы для Ф.5'!F128=2,CONCATENATE('Материалы для Ф.5'!A128),"")</f>
        <v/>
      </c>
      <c r="C140" s="1042" t="str">
        <f>IF('Материалы для Ф.5'!F128=2,CONCATENATE('Материалы для Ф.5'!B128),"")</f>
        <v/>
      </c>
      <c r="D140" s="1043"/>
      <c r="E140" s="1044"/>
      <c r="F140" s="1042"/>
      <c r="G140" s="1044"/>
      <c r="H140" s="1042" t="str">
        <f>IF('Материалы для Ф.5'!F128=2,CONCATENATE('Материалы для Ф.5'!D128," ",'Материалы для Ф.5'!C128),"")</f>
        <v/>
      </c>
      <c r="I140" s="1044">
        <v>145</v>
      </c>
      <c r="J140" s="409"/>
      <c r="K140" s="19">
        <f t="shared" si="1"/>
        <v>0</v>
      </c>
      <c r="M140" s="372"/>
      <c r="N140" s="373"/>
      <c r="O140" s="373"/>
      <c r="P140" s="373"/>
      <c r="W140" s="49" t="str">
        <f>IF('Материалы для Ф.5'!F128=2,CONCATENATE('Материалы для Ф.5'!B128),"")</f>
        <v/>
      </c>
    </row>
    <row r="141" spans="1:23" ht="16.2" hidden="1" x14ac:dyDescent="0.3">
      <c r="A141" s="631">
        <f>SUBTOTAL(9,$K$15:K141)</f>
        <v>81</v>
      </c>
      <c r="B141" s="276" t="str">
        <f>IF('Материалы для Ф.5'!F129=2,CONCATENATE('Материалы для Ф.5'!A129),"")</f>
        <v/>
      </c>
      <c r="C141" s="1042" t="str">
        <f>IF('Материалы для Ф.5'!F129=2,CONCATENATE('Материалы для Ф.5'!B129),"")</f>
        <v/>
      </c>
      <c r="D141" s="1043"/>
      <c r="E141" s="1044"/>
      <c r="F141" s="1042"/>
      <c r="G141" s="1044"/>
      <c r="H141" s="1042" t="str">
        <f>IF('Материалы для Ф.5'!F129=2,CONCATENATE('Материалы для Ф.5'!D129," ",'Материалы для Ф.5'!C129),"")</f>
        <v/>
      </c>
      <c r="I141" s="1044">
        <v>146</v>
      </c>
      <c r="J141" s="409"/>
      <c r="K141" s="19">
        <f t="shared" si="1"/>
        <v>0</v>
      </c>
      <c r="M141" s="372"/>
      <c r="N141" s="373"/>
      <c r="O141" s="373"/>
      <c r="P141" s="373"/>
      <c r="W141" s="49" t="str">
        <f>IF('Материалы для Ф.5'!F129=2,CONCATENATE('Материалы для Ф.5'!B129),"")</f>
        <v/>
      </c>
    </row>
    <row r="142" spans="1:23" ht="16.2" hidden="1" x14ac:dyDescent="0.3">
      <c r="A142" s="631">
        <f>SUBTOTAL(9,$K$15:K142)</f>
        <v>81</v>
      </c>
      <c r="B142" s="276" t="str">
        <f>IF('Материалы для Ф.5'!F130=2,CONCATENATE('Материалы для Ф.5'!A130),"")</f>
        <v/>
      </c>
      <c r="C142" s="1042" t="str">
        <f>IF('Материалы для Ф.5'!F130=2,CONCATENATE('Материалы для Ф.5'!B130),"")</f>
        <v/>
      </c>
      <c r="D142" s="1043"/>
      <c r="E142" s="1044"/>
      <c r="F142" s="1042"/>
      <c r="G142" s="1044"/>
      <c r="H142" s="1042" t="str">
        <f>IF('Материалы для Ф.5'!F130=2,CONCATENATE('Материалы для Ф.5'!D130," ",'Материалы для Ф.5'!C130),"")</f>
        <v/>
      </c>
      <c r="I142" s="1044">
        <v>147</v>
      </c>
      <c r="J142" s="409"/>
      <c r="K142" s="19">
        <f t="shared" si="1"/>
        <v>0</v>
      </c>
      <c r="M142" s="372"/>
      <c r="N142" s="373"/>
      <c r="O142" s="373"/>
      <c r="P142" s="373"/>
      <c r="W142" s="49" t="str">
        <f>IF('Материалы для Ф.5'!F130=2,CONCATENATE('Материалы для Ф.5'!B130),"")</f>
        <v/>
      </c>
    </row>
    <row r="143" spans="1:23" ht="16.2" hidden="1" x14ac:dyDescent="0.3">
      <c r="A143" s="631">
        <f>SUBTOTAL(9,$K$15:K143)</f>
        <v>81</v>
      </c>
      <c r="B143" s="276" t="str">
        <f>IF('Материалы для Ф.5'!F131=2,CONCATENATE('Материалы для Ф.5'!A131),"")</f>
        <v/>
      </c>
      <c r="C143" s="1042" t="str">
        <f>IF('Материалы для Ф.5'!F131=2,CONCATENATE('Материалы для Ф.5'!B131),"")</f>
        <v/>
      </c>
      <c r="D143" s="1043"/>
      <c r="E143" s="1044"/>
      <c r="F143" s="1042"/>
      <c r="G143" s="1044"/>
      <c r="H143" s="1042" t="str">
        <f>IF('Материалы для Ф.5'!F131=2,CONCATENATE('Материалы для Ф.5'!D131," ",'Материалы для Ф.5'!C131),"")</f>
        <v/>
      </c>
      <c r="I143" s="1044">
        <v>148</v>
      </c>
      <c r="J143" s="409"/>
      <c r="K143" s="19">
        <f t="shared" si="1"/>
        <v>0</v>
      </c>
      <c r="M143" s="372"/>
      <c r="N143" s="373"/>
      <c r="O143" s="373"/>
      <c r="P143" s="373"/>
      <c r="W143" s="49" t="str">
        <f>IF('Материалы для Ф.5'!F131=2,CONCATENATE('Материалы для Ф.5'!B131),"")</f>
        <v/>
      </c>
    </row>
    <row r="144" spans="1:23" ht="16.2" hidden="1" x14ac:dyDescent="0.3">
      <c r="A144" s="631">
        <f>SUBTOTAL(9,$K$15:K144)</f>
        <v>81</v>
      </c>
      <c r="B144" s="276" t="str">
        <f>IF('Материалы для Ф.5'!F132=2,CONCATENATE('Материалы для Ф.5'!A132),"")</f>
        <v/>
      </c>
      <c r="C144" s="1042" t="str">
        <f>IF('Материалы для Ф.5'!F132=2,CONCATENATE('Материалы для Ф.5'!B132),"")</f>
        <v/>
      </c>
      <c r="D144" s="1043"/>
      <c r="E144" s="1044"/>
      <c r="F144" s="1042"/>
      <c r="G144" s="1044"/>
      <c r="H144" s="1042" t="str">
        <f>IF('Материалы для Ф.5'!F132=2,CONCATENATE('Материалы для Ф.5'!D132," ",'Материалы для Ф.5'!C132),"")</f>
        <v/>
      </c>
      <c r="I144" s="1044">
        <v>149</v>
      </c>
      <c r="J144" s="409"/>
      <c r="K144" s="19">
        <f t="shared" ref="K144:K207" si="2">IF(B144="",0,1)</f>
        <v>0</v>
      </c>
      <c r="M144" s="372"/>
      <c r="N144" s="373"/>
      <c r="O144" s="373"/>
      <c r="P144" s="373"/>
      <c r="W144" s="49" t="str">
        <f>IF('Материалы для Ф.5'!F132=2,CONCATENATE('Материалы для Ф.5'!B132),"")</f>
        <v/>
      </c>
    </row>
    <row r="145" spans="1:23" ht="16.2" hidden="1" x14ac:dyDescent="0.3">
      <c r="A145" s="631">
        <f>SUBTOTAL(9,$K$15:K145)</f>
        <v>81</v>
      </c>
      <c r="B145" s="276" t="str">
        <f>IF('Материалы для Ф.5'!F133=2,CONCATENATE('Материалы для Ф.5'!A133),"")</f>
        <v/>
      </c>
      <c r="C145" s="1042" t="str">
        <f>IF('Материалы для Ф.5'!F133=2,CONCATENATE('Материалы для Ф.5'!B133),"")</f>
        <v/>
      </c>
      <c r="D145" s="1043"/>
      <c r="E145" s="1044"/>
      <c r="F145" s="1042"/>
      <c r="G145" s="1044"/>
      <c r="H145" s="1042" t="str">
        <f>IF('Материалы для Ф.5'!F133=2,CONCATENATE('Материалы для Ф.5'!D133," ",'Материалы для Ф.5'!C133),"")</f>
        <v/>
      </c>
      <c r="I145" s="1044">
        <v>150</v>
      </c>
      <c r="J145" s="409"/>
      <c r="K145" s="19">
        <f t="shared" si="2"/>
        <v>0</v>
      </c>
      <c r="M145" s="372"/>
      <c r="N145" s="373"/>
      <c r="O145" s="373"/>
      <c r="P145" s="373"/>
      <c r="W145" s="49" t="str">
        <f>IF('Материалы для Ф.5'!F133=2,CONCATENATE('Материалы для Ф.5'!B133),"")</f>
        <v/>
      </c>
    </row>
    <row r="146" spans="1:23" ht="16.2" hidden="1" x14ac:dyDescent="0.3">
      <c r="A146" s="631">
        <f>SUBTOTAL(9,$K$15:K146)</f>
        <v>81</v>
      </c>
      <c r="B146" s="276" t="str">
        <f>IF('Материалы для Ф.5'!F134=2,CONCATENATE('Материалы для Ф.5'!A134),"")</f>
        <v/>
      </c>
      <c r="C146" s="1042" t="str">
        <f>IF('Материалы для Ф.5'!F134=2,CONCATENATE('Материалы для Ф.5'!B134),"")</f>
        <v/>
      </c>
      <c r="D146" s="1043"/>
      <c r="E146" s="1044"/>
      <c r="F146" s="1042"/>
      <c r="G146" s="1044"/>
      <c r="H146" s="1042" t="str">
        <f>IF('Материалы для Ф.5'!F134=2,CONCATENATE('Материалы для Ф.5'!D134," ",'Материалы для Ф.5'!C134),"")</f>
        <v/>
      </c>
      <c r="I146" s="1044">
        <v>151</v>
      </c>
      <c r="J146" s="409"/>
      <c r="K146" s="19">
        <f t="shared" si="2"/>
        <v>0</v>
      </c>
      <c r="M146" s="372"/>
      <c r="N146" s="373"/>
      <c r="O146" s="373"/>
      <c r="P146" s="373"/>
      <c r="W146" s="49" t="str">
        <f>IF('Материалы для Ф.5'!F134=2,CONCATENATE('Материалы для Ф.5'!B134),"")</f>
        <v/>
      </c>
    </row>
    <row r="147" spans="1:23" ht="16.2" hidden="1" x14ac:dyDescent="0.3">
      <c r="A147" s="631">
        <f>SUBTOTAL(9,$K$15:K147)</f>
        <v>81</v>
      </c>
      <c r="B147" s="276" t="str">
        <f>IF('Материалы для Ф.5'!F135=2,CONCATENATE('Материалы для Ф.5'!A135),"")</f>
        <v/>
      </c>
      <c r="C147" s="1042" t="str">
        <f>IF('Материалы для Ф.5'!F135=2,CONCATENATE('Материалы для Ф.5'!B135),"")</f>
        <v/>
      </c>
      <c r="D147" s="1043"/>
      <c r="E147" s="1044"/>
      <c r="F147" s="1042"/>
      <c r="G147" s="1044"/>
      <c r="H147" s="1042" t="str">
        <f>IF('Материалы для Ф.5'!F135=2,CONCATENATE('Материалы для Ф.5'!D135," ",'Материалы для Ф.5'!C135),"")</f>
        <v/>
      </c>
      <c r="I147" s="1044">
        <v>152</v>
      </c>
      <c r="J147" s="409"/>
      <c r="K147" s="19">
        <f t="shared" si="2"/>
        <v>0</v>
      </c>
      <c r="M147" s="372"/>
      <c r="N147" s="373"/>
      <c r="O147" s="373"/>
      <c r="P147" s="373"/>
      <c r="W147" s="49" t="str">
        <f>IF('Материалы для Ф.5'!F135=2,CONCATENATE('Материалы для Ф.5'!B135),"")</f>
        <v/>
      </c>
    </row>
    <row r="148" spans="1:23" ht="16.2" hidden="1" x14ac:dyDescent="0.3">
      <c r="A148" s="631">
        <f>SUBTOTAL(9,$K$15:K148)</f>
        <v>81</v>
      </c>
      <c r="B148" s="276" t="str">
        <f>IF('Материалы для Ф.5'!F136=2,CONCATENATE('Материалы для Ф.5'!A136),"")</f>
        <v/>
      </c>
      <c r="C148" s="1042" t="str">
        <f>IF('Материалы для Ф.5'!F136=2,CONCATENATE('Материалы для Ф.5'!B136),"")</f>
        <v/>
      </c>
      <c r="D148" s="1043"/>
      <c r="E148" s="1044"/>
      <c r="F148" s="1042"/>
      <c r="G148" s="1044"/>
      <c r="H148" s="1042" t="str">
        <f>IF('Материалы для Ф.5'!F136=2,CONCATENATE('Материалы для Ф.5'!D136," ",'Материалы для Ф.5'!C136),"")</f>
        <v/>
      </c>
      <c r="I148" s="1044">
        <v>153</v>
      </c>
      <c r="J148" s="409"/>
      <c r="K148" s="19">
        <f t="shared" si="2"/>
        <v>0</v>
      </c>
      <c r="M148" s="372"/>
      <c r="N148" s="373"/>
      <c r="O148" s="373"/>
      <c r="P148" s="373"/>
      <c r="W148" s="49" t="str">
        <f>IF('Материалы для Ф.5'!F136=2,CONCATENATE('Материалы для Ф.5'!B136),"")</f>
        <v/>
      </c>
    </row>
    <row r="149" spans="1:23" ht="16.2" hidden="1" x14ac:dyDescent="0.3">
      <c r="A149" s="631">
        <f>SUBTOTAL(9,$K$15:K149)</f>
        <v>81</v>
      </c>
      <c r="B149" s="276" t="str">
        <f>IF('Материалы для Ф.5'!F137=2,CONCATENATE('Материалы для Ф.5'!A137),"")</f>
        <v/>
      </c>
      <c r="C149" s="1042" t="str">
        <f>IF('Материалы для Ф.5'!F137=2,CONCATENATE('Материалы для Ф.5'!B137),"")</f>
        <v/>
      </c>
      <c r="D149" s="1043"/>
      <c r="E149" s="1044"/>
      <c r="F149" s="1042"/>
      <c r="G149" s="1044"/>
      <c r="H149" s="1042" t="str">
        <f>IF('Материалы для Ф.5'!F137=2,CONCATENATE('Материалы для Ф.5'!D137," ",'Материалы для Ф.5'!C137),"")</f>
        <v/>
      </c>
      <c r="I149" s="1044">
        <v>154</v>
      </c>
      <c r="J149" s="409"/>
      <c r="K149" s="19">
        <f t="shared" si="2"/>
        <v>0</v>
      </c>
      <c r="M149" s="372"/>
      <c r="N149" s="373"/>
      <c r="O149" s="373"/>
      <c r="P149" s="373"/>
      <c r="W149" s="49" t="str">
        <f>IF('Материалы для Ф.5'!F137=2,CONCATENATE('Материалы для Ф.5'!B137),"")</f>
        <v/>
      </c>
    </row>
    <row r="150" spans="1:23" ht="16.2" hidden="1" x14ac:dyDescent="0.3">
      <c r="A150" s="631">
        <f>SUBTOTAL(9,$K$15:K150)</f>
        <v>81</v>
      </c>
      <c r="B150" s="276" t="str">
        <f>IF('Материалы для Ф.5'!F138=2,CONCATENATE('Материалы для Ф.5'!A138),"")</f>
        <v/>
      </c>
      <c r="C150" s="1042" t="str">
        <f>IF('Материалы для Ф.5'!F138=2,CONCATENATE('Материалы для Ф.5'!B138),"")</f>
        <v/>
      </c>
      <c r="D150" s="1043"/>
      <c r="E150" s="1044"/>
      <c r="F150" s="1042"/>
      <c r="G150" s="1044"/>
      <c r="H150" s="1042" t="str">
        <f>IF('Материалы для Ф.5'!F138=2,CONCATENATE('Материалы для Ф.5'!D138," ",'Материалы для Ф.5'!C138),"")</f>
        <v/>
      </c>
      <c r="I150" s="1044">
        <v>155</v>
      </c>
      <c r="J150" s="409"/>
      <c r="K150" s="19">
        <f t="shared" si="2"/>
        <v>0</v>
      </c>
      <c r="M150" s="372"/>
      <c r="N150" s="373"/>
      <c r="O150" s="373"/>
      <c r="P150" s="373"/>
      <c r="W150" s="49" t="str">
        <f>IF('Материалы для Ф.5'!F138=2,CONCATENATE('Материалы для Ф.5'!B138),"")</f>
        <v/>
      </c>
    </row>
    <row r="151" spans="1:23" ht="16.2" hidden="1" x14ac:dyDescent="0.3">
      <c r="A151" s="631">
        <f>SUBTOTAL(9,$K$15:K151)</f>
        <v>81</v>
      </c>
      <c r="B151" s="276" t="str">
        <f>IF('Материалы для Ф.5'!F139=2,CONCATENATE('Материалы для Ф.5'!A139),"")</f>
        <v/>
      </c>
      <c r="C151" s="1042" t="str">
        <f>IF('Материалы для Ф.5'!F139=2,CONCATENATE('Материалы для Ф.5'!B139),"")</f>
        <v/>
      </c>
      <c r="D151" s="1043"/>
      <c r="E151" s="1044"/>
      <c r="F151" s="1042"/>
      <c r="G151" s="1044"/>
      <c r="H151" s="1042" t="str">
        <f>IF('Материалы для Ф.5'!F139=2,CONCATENATE('Материалы для Ф.5'!D139," ",'Материалы для Ф.5'!C139),"")</f>
        <v/>
      </c>
      <c r="I151" s="1044">
        <v>156</v>
      </c>
      <c r="J151" s="409"/>
      <c r="K151" s="19">
        <f t="shared" si="2"/>
        <v>0</v>
      </c>
      <c r="M151" s="372"/>
      <c r="N151" s="373"/>
      <c r="O151" s="373"/>
      <c r="P151" s="373"/>
      <c r="W151" s="49" t="str">
        <f>IF('Материалы для Ф.5'!F139=2,CONCATENATE('Материалы для Ф.5'!B139),"")</f>
        <v/>
      </c>
    </row>
    <row r="152" spans="1:23" ht="16.2" hidden="1" x14ac:dyDescent="0.3">
      <c r="A152" s="631">
        <f>SUBTOTAL(9,$K$15:K152)</f>
        <v>81</v>
      </c>
      <c r="B152" s="276" t="str">
        <f>IF('Материалы для Ф.5'!F140=2,CONCATENATE('Материалы для Ф.5'!A140),"")</f>
        <v/>
      </c>
      <c r="C152" s="1042" t="str">
        <f>IF('Материалы для Ф.5'!F140=2,CONCATENATE('Материалы для Ф.5'!B140),"")</f>
        <v/>
      </c>
      <c r="D152" s="1043"/>
      <c r="E152" s="1044"/>
      <c r="F152" s="1042"/>
      <c r="G152" s="1044"/>
      <c r="H152" s="1042" t="str">
        <f>IF('Материалы для Ф.5'!F140=2,CONCATENATE('Материалы для Ф.5'!D140," ",'Материалы для Ф.5'!C140),"")</f>
        <v/>
      </c>
      <c r="I152" s="1044">
        <v>157</v>
      </c>
      <c r="J152" s="409"/>
      <c r="K152" s="19">
        <f t="shared" si="2"/>
        <v>0</v>
      </c>
      <c r="M152" s="372"/>
      <c r="N152" s="373"/>
      <c r="O152" s="373"/>
      <c r="P152" s="373"/>
      <c r="W152" s="49" t="str">
        <f>IF('Материалы для Ф.5'!F140=2,CONCATENATE('Материалы для Ф.5'!B140),"")</f>
        <v/>
      </c>
    </row>
    <row r="153" spans="1:23" ht="16.2" hidden="1" x14ac:dyDescent="0.3">
      <c r="A153" s="631">
        <f>SUBTOTAL(9,$K$15:K153)</f>
        <v>81</v>
      </c>
      <c r="B153" s="276" t="str">
        <f>IF('Материалы для Ф.5'!F141=2,CONCATENATE('Материалы для Ф.5'!A141),"")</f>
        <v/>
      </c>
      <c r="C153" s="1042" t="str">
        <f>IF('Материалы для Ф.5'!F141=2,CONCATENATE('Материалы для Ф.5'!B141),"")</f>
        <v/>
      </c>
      <c r="D153" s="1043"/>
      <c r="E153" s="1044"/>
      <c r="F153" s="1042"/>
      <c r="G153" s="1044"/>
      <c r="H153" s="1042" t="str">
        <f>IF('Материалы для Ф.5'!F141=2,CONCATENATE('Материалы для Ф.5'!D141," ",'Материалы для Ф.5'!C141),"")</f>
        <v/>
      </c>
      <c r="I153" s="1044">
        <v>158</v>
      </c>
      <c r="J153" s="409"/>
      <c r="K153" s="19">
        <f t="shared" si="2"/>
        <v>0</v>
      </c>
      <c r="M153" s="372"/>
      <c r="N153" s="373"/>
      <c r="O153" s="373"/>
      <c r="P153" s="373"/>
      <c r="W153" s="49" t="str">
        <f>IF('Материалы для Ф.5'!F141=2,CONCATENATE('Материалы для Ф.5'!B141),"")</f>
        <v/>
      </c>
    </row>
    <row r="154" spans="1:23" ht="16.2" hidden="1" x14ac:dyDescent="0.3">
      <c r="A154" s="631">
        <f>SUBTOTAL(9,$K$15:K154)</f>
        <v>81</v>
      </c>
      <c r="B154" s="276" t="str">
        <f>IF('Материалы для Ф.5'!F142=2,CONCATENATE('Материалы для Ф.5'!A142),"")</f>
        <v/>
      </c>
      <c r="C154" s="1042" t="str">
        <f>IF('Материалы для Ф.5'!F142=2,CONCATENATE('Материалы для Ф.5'!B142),"")</f>
        <v/>
      </c>
      <c r="D154" s="1043"/>
      <c r="E154" s="1044"/>
      <c r="F154" s="1042"/>
      <c r="G154" s="1044"/>
      <c r="H154" s="1042" t="str">
        <f>IF('Материалы для Ф.5'!F142=2,CONCATENATE('Материалы для Ф.5'!D142," ",'Материалы для Ф.5'!C142),"")</f>
        <v/>
      </c>
      <c r="I154" s="1044">
        <v>159</v>
      </c>
      <c r="J154" s="409"/>
      <c r="K154" s="19">
        <f t="shared" si="2"/>
        <v>0</v>
      </c>
      <c r="M154" s="372"/>
      <c r="N154" s="373"/>
      <c r="O154" s="373"/>
      <c r="P154" s="373"/>
      <c r="W154" s="49" t="str">
        <f>IF('Материалы для Ф.5'!F142=2,CONCATENATE('Материалы для Ф.5'!B142),"")</f>
        <v/>
      </c>
    </row>
    <row r="155" spans="1:23" ht="16.2" hidden="1" x14ac:dyDescent="0.3">
      <c r="A155" s="631">
        <f>SUBTOTAL(9,$K$15:K155)</f>
        <v>81</v>
      </c>
      <c r="B155" s="276" t="str">
        <f>IF('Материалы для Ф.5'!F143=2,CONCATENATE('Материалы для Ф.5'!A143),"")</f>
        <v/>
      </c>
      <c r="C155" s="1042" t="str">
        <f>IF('Материалы для Ф.5'!F143=2,CONCATENATE('Материалы для Ф.5'!B143),"")</f>
        <v/>
      </c>
      <c r="D155" s="1043"/>
      <c r="E155" s="1044"/>
      <c r="F155" s="1042"/>
      <c r="G155" s="1044"/>
      <c r="H155" s="1042" t="str">
        <f>IF('Материалы для Ф.5'!F143=2,CONCATENATE('Материалы для Ф.5'!D143," ",'Материалы для Ф.5'!C143),"")</f>
        <v/>
      </c>
      <c r="I155" s="1044">
        <v>160</v>
      </c>
      <c r="J155" s="409"/>
      <c r="K155" s="19">
        <f t="shared" si="2"/>
        <v>0</v>
      </c>
      <c r="M155" s="372"/>
      <c r="N155" s="373"/>
      <c r="O155" s="373"/>
      <c r="P155" s="373"/>
      <c r="W155" s="49" t="str">
        <f>IF('Материалы для Ф.5'!F143=2,CONCATENATE('Материалы для Ф.5'!B143),"")</f>
        <v/>
      </c>
    </row>
    <row r="156" spans="1:23" ht="16.2" hidden="1" x14ac:dyDescent="0.3">
      <c r="A156" s="631">
        <f>SUBTOTAL(9,$K$15:K156)</f>
        <v>81</v>
      </c>
      <c r="B156" s="276" t="str">
        <f>IF('Материалы для Ф.5'!F144=2,CONCATENATE('Материалы для Ф.5'!A144),"")</f>
        <v/>
      </c>
      <c r="C156" s="1042" t="str">
        <f>IF('Материалы для Ф.5'!F144=2,CONCATENATE('Материалы для Ф.5'!B144),"")</f>
        <v/>
      </c>
      <c r="D156" s="1043"/>
      <c r="E156" s="1044"/>
      <c r="F156" s="1042"/>
      <c r="G156" s="1044"/>
      <c r="H156" s="1042" t="str">
        <f>IF('Материалы для Ф.5'!F144=2,CONCATENATE('Материалы для Ф.5'!D144," ",'Материалы для Ф.5'!C144),"")</f>
        <v/>
      </c>
      <c r="I156" s="1044">
        <v>161</v>
      </c>
      <c r="J156" s="409"/>
      <c r="K156" s="19">
        <f t="shared" si="2"/>
        <v>0</v>
      </c>
      <c r="M156" s="372"/>
      <c r="N156" s="373"/>
      <c r="O156" s="373"/>
      <c r="P156" s="373"/>
      <c r="W156" s="49" t="str">
        <f>IF('Материалы для Ф.5'!F144=2,CONCATENATE('Материалы для Ф.5'!B144),"")</f>
        <v/>
      </c>
    </row>
    <row r="157" spans="1:23" ht="16.2" hidden="1" x14ac:dyDescent="0.3">
      <c r="A157" s="631">
        <f>SUBTOTAL(9,$K$15:K157)</f>
        <v>81</v>
      </c>
      <c r="B157" s="276" t="str">
        <f>IF('Материалы для Ф.5'!F145=2,CONCATENATE('Материалы для Ф.5'!A145),"")</f>
        <v/>
      </c>
      <c r="C157" s="1042" t="str">
        <f>IF('Материалы для Ф.5'!F145=2,CONCATENATE('Материалы для Ф.5'!B145),"")</f>
        <v/>
      </c>
      <c r="D157" s="1043"/>
      <c r="E157" s="1044"/>
      <c r="F157" s="1042"/>
      <c r="G157" s="1044"/>
      <c r="H157" s="1042" t="str">
        <f>IF('Материалы для Ф.5'!F145=2,CONCATENATE('Материалы для Ф.5'!D145," ",'Материалы для Ф.5'!C145),"")</f>
        <v/>
      </c>
      <c r="I157" s="1044">
        <v>162</v>
      </c>
      <c r="J157" s="409"/>
      <c r="K157" s="19">
        <f t="shared" si="2"/>
        <v>0</v>
      </c>
      <c r="M157" s="372"/>
      <c r="N157" s="373"/>
      <c r="O157" s="373"/>
      <c r="P157" s="373"/>
      <c r="W157" s="49" t="str">
        <f>IF('Материалы для Ф.5'!F145=2,CONCATENATE('Материалы для Ф.5'!B145),"")</f>
        <v/>
      </c>
    </row>
    <row r="158" spans="1:23" ht="16.2" hidden="1" x14ac:dyDescent="0.3">
      <c r="A158" s="631">
        <f>SUBTOTAL(9,$K$15:K158)</f>
        <v>81</v>
      </c>
      <c r="B158" s="276" t="str">
        <f>IF('Материалы для Ф.5'!F146=2,CONCATENATE('Материалы для Ф.5'!A146),"")</f>
        <v/>
      </c>
      <c r="C158" s="1042" t="str">
        <f>IF('Материалы для Ф.5'!F146=2,CONCATENATE('Материалы для Ф.5'!B146),"")</f>
        <v/>
      </c>
      <c r="D158" s="1043"/>
      <c r="E158" s="1044"/>
      <c r="F158" s="1042"/>
      <c r="G158" s="1044"/>
      <c r="H158" s="1042" t="str">
        <f>IF('Материалы для Ф.5'!F146=2,CONCATENATE('Материалы для Ф.5'!D146," ",'Материалы для Ф.5'!C146),"")</f>
        <v/>
      </c>
      <c r="I158" s="1044">
        <v>163</v>
      </c>
      <c r="J158" s="409"/>
      <c r="K158" s="19">
        <f t="shared" si="2"/>
        <v>0</v>
      </c>
      <c r="M158" s="372"/>
      <c r="N158" s="373"/>
      <c r="O158" s="373"/>
      <c r="P158" s="373"/>
      <c r="W158" s="49" t="str">
        <f>IF('Материалы для Ф.5'!F146=2,CONCATENATE('Материалы для Ф.5'!B146),"")</f>
        <v/>
      </c>
    </row>
    <row r="159" spans="1:23" ht="16.2" hidden="1" x14ac:dyDescent="0.3">
      <c r="A159" s="631">
        <f>SUBTOTAL(9,$K$15:K159)</f>
        <v>81</v>
      </c>
      <c r="B159" s="276" t="str">
        <f>IF('Материалы для Ф.5'!F147=2,CONCATENATE('Материалы для Ф.5'!A147),"")</f>
        <v/>
      </c>
      <c r="C159" s="1042" t="str">
        <f>IF('Материалы для Ф.5'!F147=2,CONCATENATE('Материалы для Ф.5'!B147),"")</f>
        <v/>
      </c>
      <c r="D159" s="1043"/>
      <c r="E159" s="1044"/>
      <c r="F159" s="1042"/>
      <c r="G159" s="1044"/>
      <c r="H159" s="1042" t="str">
        <f>IF('Материалы для Ф.5'!F147=2,CONCATENATE('Материалы для Ф.5'!D147," ",'Материалы для Ф.5'!C147),"")</f>
        <v/>
      </c>
      <c r="I159" s="1044">
        <v>164</v>
      </c>
      <c r="J159" s="409"/>
      <c r="K159" s="19">
        <f t="shared" si="2"/>
        <v>0</v>
      </c>
      <c r="M159" s="372"/>
      <c r="N159" s="373"/>
      <c r="O159" s="373"/>
      <c r="P159" s="373"/>
      <c r="W159" s="49" t="str">
        <f>IF('Материалы для Ф.5'!F147=2,CONCATENATE('Материалы для Ф.5'!B147),"")</f>
        <v/>
      </c>
    </row>
    <row r="160" spans="1:23" ht="16.2" hidden="1" x14ac:dyDescent="0.3">
      <c r="A160" s="631">
        <f>SUBTOTAL(9,$K$15:K160)</f>
        <v>81</v>
      </c>
      <c r="B160" s="276" t="str">
        <f>IF('Материалы для Ф.5'!F148=2,CONCATENATE('Материалы для Ф.5'!A148),"")</f>
        <v/>
      </c>
      <c r="C160" s="1042" t="str">
        <f>IF('Материалы для Ф.5'!F148=2,CONCATENATE('Материалы для Ф.5'!B148),"")</f>
        <v/>
      </c>
      <c r="D160" s="1043"/>
      <c r="E160" s="1044"/>
      <c r="F160" s="1042"/>
      <c r="G160" s="1044"/>
      <c r="H160" s="1042" t="str">
        <f>IF('Материалы для Ф.5'!F148=2,CONCATENATE('Материалы для Ф.5'!D148," ",'Материалы для Ф.5'!C148),"")</f>
        <v/>
      </c>
      <c r="I160" s="1044">
        <v>165</v>
      </c>
      <c r="J160" s="409"/>
      <c r="K160" s="19">
        <f t="shared" si="2"/>
        <v>0</v>
      </c>
      <c r="M160" s="372"/>
      <c r="N160" s="373"/>
      <c r="O160" s="373"/>
      <c r="P160" s="373"/>
      <c r="W160" s="49" t="str">
        <f>IF('Материалы для Ф.5'!F148=2,CONCATENATE('Материалы для Ф.5'!B148),"")</f>
        <v/>
      </c>
    </row>
    <row r="161" spans="1:23" ht="16.2" hidden="1" x14ac:dyDescent="0.3">
      <c r="A161" s="631">
        <f>SUBTOTAL(9,$K$15:K161)</f>
        <v>81</v>
      </c>
      <c r="B161" s="276" t="str">
        <f>IF('Материалы для Ф.5'!F149=2,CONCATENATE('Материалы для Ф.5'!A149),"")</f>
        <v/>
      </c>
      <c r="C161" s="1042" t="str">
        <f>IF('Материалы для Ф.5'!F149=2,CONCATENATE('Материалы для Ф.5'!B149),"")</f>
        <v/>
      </c>
      <c r="D161" s="1043"/>
      <c r="E161" s="1044"/>
      <c r="F161" s="1042"/>
      <c r="G161" s="1044"/>
      <c r="H161" s="1042" t="str">
        <f>IF('Материалы для Ф.5'!F149=2,CONCATENATE('Материалы для Ф.5'!D149," ",'Материалы для Ф.5'!C149),"")</f>
        <v/>
      </c>
      <c r="I161" s="1044">
        <v>166</v>
      </c>
      <c r="J161" s="409"/>
      <c r="K161" s="19">
        <f t="shared" si="2"/>
        <v>0</v>
      </c>
      <c r="M161" s="372"/>
      <c r="N161" s="373"/>
      <c r="O161" s="373"/>
      <c r="P161" s="373"/>
      <c r="W161" s="49" t="str">
        <f>IF('Материалы для Ф.5'!F149=2,CONCATENATE('Материалы для Ф.5'!B149),"")</f>
        <v/>
      </c>
    </row>
    <row r="162" spans="1:23" ht="16.2" hidden="1" x14ac:dyDescent="0.3">
      <c r="A162" s="631">
        <f>SUBTOTAL(9,$K$15:K162)</f>
        <v>81</v>
      </c>
      <c r="B162" s="276" t="str">
        <f>IF('Материалы для Ф.5'!F150=2,CONCATENATE('Материалы для Ф.5'!A150),"")</f>
        <v/>
      </c>
      <c r="C162" s="1042" t="str">
        <f>IF('Материалы для Ф.5'!F150=2,CONCATENATE('Материалы для Ф.5'!B150),"")</f>
        <v/>
      </c>
      <c r="D162" s="1043"/>
      <c r="E162" s="1044"/>
      <c r="F162" s="1042"/>
      <c r="G162" s="1044"/>
      <c r="H162" s="1042" t="str">
        <f>IF('Материалы для Ф.5'!F150=2,CONCATENATE('Материалы для Ф.5'!D150," ",'Материалы для Ф.5'!C150),"")</f>
        <v/>
      </c>
      <c r="I162" s="1044">
        <v>167</v>
      </c>
      <c r="J162" s="409"/>
      <c r="K162" s="19">
        <f t="shared" si="2"/>
        <v>0</v>
      </c>
      <c r="M162" s="372"/>
      <c r="N162" s="373"/>
      <c r="O162" s="373"/>
      <c r="P162" s="373"/>
      <c r="W162" s="49" t="str">
        <f>IF('Материалы для Ф.5'!F150=2,CONCATENATE('Материалы для Ф.5'!B150),"")</f>
        <v/>
      </c>
    </row>
    <row r="163" spans="1:23" ht="16.2" hidden="1" x14ac:dyDescent="0.3">
      <c r="A163" s="631">
        <f>SUBTOTAL(9,$K$15:K163)</f>
        <v>81</v>
      </c>
      <c r="B163" s="276" t="str">
        <f>IF('Материалы для Ф.5'!F151=2,CONCATENATE('Материалы для Ф.5'!A151),"")</f>
        <v/>
      </c>
      <c r="C163" s="1042" t="str">
        <f>IF('Материалы для Ф.5'!F151=2,CONCATENATE('Материалы для Ф.5'!B151),"")</f>
        <v/>
      </c>
      <c r="D163" s="1043"/>
      <c r="E163" s="1044"/>
      <c r="F163" s="1042"/>
      <c r="G163" s="1044"/>
      <c r="H163" s="1042" t="str">
        <f>IF('Материалы для Ф.5'!F151=2,CONCATENATE('Материалы для Ф.5'!D151," ",'Материалы для Ф.5'!C151),"")</f>
        <v/>
      </c>
      <c r="I163" s="1044">
        <v>168</v>
      </c>
      <c r="J163" s="409"/>
      <c r="K163" s="19">
        <f t="shared" si="2"/>
        <v>0</v>
      </c>
      <c r="M163" s="372"/>
      <c r="N163" s="373"/>
      <c r="O163" s="373"/>
      <c r="P163" s="373"/>
      <c r="W163" s="49" t="str">
        <f>IF('Материалы для Ф.5'!F151=2,CONCATENATE('Материалы для Ф.5'!B151),"")</f>
        <v/>
      </c>
    </row>
    <row r="164" spans="1:23" ht="16.2" hidden="1" x14ac:dyDescent="0.3">
      <c r="A164" s="631">
        <f>SUBTOTAL(9,$K$15:K164)</f>
        <v>81</v>
      </c>
      <c r="B164" s="276" t="str">
        <f>IF('Материалы для Ф.5'!F152=2,CONCATENATE('Материалы для Ф.5'!A152),"")</f>
        <v/>
      </c>
      <c r="C164" s="1042" t="str">
        <f>IF('Материалы для Ф.5'!F152=2,CONCATENATE('Материалы для Ф.5'!B152),"")</f>
        <v/>
      </c>
      <c r="D164" s="1043"/>
      <c r="E164" s="1044"/>
      <c r="F164" s="1042"/>
      <c r="G164" s="1044"/>
      <c r="H164" s="1042" t="str">
        <f>IF('Материалы для Ф.5'!F152=2,CONCATENATE('Материалы для Ф.5'!D152," ",'Материалы для Ф.5'!C152),"")</f>
        <v/>
      </c>
      <c r="I164" s="1044">
        <v>169</v>
      </c>
      <c r="J164" s="409"/>
      <c r="K164" s="19">
        <f t="shared" si="2"/>
        <v>0</v>
      </c>
      <c r="M164" s="372"/>
      <c r="N164" s="373"/>
      <c r="O164" s="373"/>
      <c r="P164" s="373"/>
      <c r="W164" s="49" t="str">
        <f>IF('Материалы для Ф.5'!F152=2,CONCATENATE('Материалы для Ф.5'!B152),"")</f>
        <v/>
      </c>
    </row>
    <row r="165" spans="1:23" ht="16.2" hidden="1" x14ac:dyDescent="0.3">
      <c r="A165" s="631">
        <f>SUBTOTAL(9,$K$15:K165)</f>
        <v>81</v>
      </c>
      <c r="B165" s="276" t="str">
        <f>IF('Материалы для Ф.5'!F153=2,CONCATENATE('Материалы для Ф.5'!A153),"")</f>
        <v/>
      </c>
      <c r="C165" s="1042" t="str">
        <f>IF('Материалы для Ф.5'!F153=2,CONCATENATE('Материалы для Ф.5'!B153),"")</f>
        <v/>
      </c>
      <c r="D165" s="1043"/>
      <c r="E165" s="1044"/>
      <c r="F165" s="1042"/>
      <c r="G165" s="1044"/>
      <c r="H165" s="1042" t="str">
        <f>IF('Материалы для Ф.5'!F153=2,CONCATENATE('Материалы для Ф.5'!D153," ",'Материалы для Ф.5'!C153),"")</f>
        <v/>
      </c>
      <c r="I165" s="1044">
        <v>170</v>
      </c>
      <c r="J165" s="409"/>
      <c r="K165" s="19">
        <f t="shared" si="2"/>
        <v>0</v>
      </c>
      <c r="M165" s="372"/>
      <c r="N165" s="373"/>
      <c r="O165" s="373"/>
      <c r="P165" s="373"/>
      <c r="W165" s="49" t="str">
        <f>IF('Материалы для Ф.5'!F153=2,CONCATENATE('Материалы для Ф.5'!B153),"")</f>
        <v/>
      </c>
    </row>
    <row r="166" spans="1:23" ht="16.2" hidden="1" x14ac:dyDescent="0.3">
      <c r="A166" s="631">
        <f>SUBTOTAL(9,$K$15:K166)</f>
        <v>81</v>
      </c>
      <c r="B166" s="276" t="str">
        <f>IF('Материалы для Ф.5'!F154=2,CONCATENATE('Материалы для Ф.5'!A154),"")</f>
        <v/>
      </c>
      <c r="C166" s="1042" t="str">
        <f>IF('Материалы для Ф.5'!F154=2,CONCATENATE('Материалы для Ф.5'!B154),"")</f>
        <v/>
      </c>
      <c r="D166" s="1043"/>
      <c r="E166" s="1044"/>
      <c r="F166" s="1042"/>
      <c r="G166" s="1044"/>
      <c r="H166" s="1042" t="str">
        <f>IF('Материалы для Ф.5'!F154=2,CONCATENATE('Материалы для Ф.5'!D154," ",'Материалы для Ф.5'!C154),"")</f>
        <v/>
      </c>
      <c r="I166" s="1044">
        <v>171</v>
      </c>
      <c r="J166" s="409"/>
      <c r="K166" s="19">
        <f t="shared" si="2"/>
        <v>0</v>
      </c>
      <c r="M166" s="372"/>
      <c r="N166" s="373"/>
      <c r="O166" s="373"/>
      <c r="P166" s="373"/>
      <c r="W166" s="49" t="str">
        <f>IF('Материалы для Ф.5'!F154=2,CONCATENATE('Материалы для Ф.5'!B154),"")</f>
        <v/>
      </c>
    </row>
    <row r="167" spans="1:23" ht="16.2" hidden="1" x14ac:dyDescent="0.3">
      <c r="A167" s="631">
        <f>SUBTOTAL(9,$K$15:K167)</f>
        <v>81</v>
      </c>
      <c r="B167" s="276" t="str">
        <f>IF('Материалы для Ф.5'!F155=2,CONCATENATE('Материалы для Ф.5'!A155),"")</f>
        <v/>
      </c>
      <c r="C167" s="1042" t="str">
        <f>IF('Материалы для Ф.5'!F155=2,CONCATENATE('Материалы для Ф.5'!B155),"")</f>
        <v/>
      </c>
      <c r="D167" s="1043"/>
      <c r="E167" s="1044"/>
      <c r="F167" s="1042"/>
      <c r="G167" s="1044"/>
      <c r="H167" s="1042" t="str">
        <f>IF('Материалы для Ф.5'!F155=2,CONCATENATE('Материалы для Ф.5'!D155," ",'Материалы для Ф.5'!C155),"")</f>
        <v/>
      </c>
      <c r="I167" s="1044">
        <v>172</v>
      </c>
      <c r="J167" s="409"/>
      <c r="K167" s="19">
        <f t="shared" si="2"/>
        <v>0</v>
      </c>
      <c r="M167" s="372"/>
      <c r="N167" s="373"/>
      <c r="O167" s="373"/>
      <c r="P167" s="373"/>
      <c r="W167" s="49" t="str">
        <f>IF('Материалы для Ф.5'!F155=2,CONCATENATE('Материалы для Ф.5'!B155),"")</f>
        <v/>
      </c>
    </row>
    <row r="168" spans="1:23" ht="16.2" hidden="1" x14ac:dyDescent="0.3">
      <c r="A168" s="631">
        <f>SUBTOTAL(9,$K$15:K168)</f>
        <v>81</v>
      </c>
      <c r="B168" s="276" t="str">
        <f>IF('Материалы для Ф.5'!F156=2,CONCATENATE('Материалы для Ф.5'!A156),"")</f>
        <v/>
      </c>
      <c r="C168" s="1042" t="str">
        <f>IF('Материалы для Ф.5'!F156=2,CONCATENATE('Материалы для Ф.5'!B156),"")</f>
        <v/>
      </c>
      <c r="D168" s="1043"/>
      <c r="E168" s="1044"/>
      <c r="F168" s="1042"/>
      <c r="G168" s="1044"/>
      <c r="H168" s="1042" t="str">
        <f>IF('Материалы для Ф.5'!F156=2,CONCATENATE('Материалы для Ф.5'!D156," ",'Материалы для Ф.5'!C156),"")</f>
        <v/>
      </c>
      <c r="I168" s="1044">
        <v>173</v>
      </c>
      <c r="J168" s="409"/>
      <c r="K168" s="19">
        <f t="shared" si="2"/>
        <v>0</v>
      </c>
      <c r="M168" s="372"/>
      <c r="N168" s="373"/>
      <c r="O168" s="373"/>
      <c r="P168" s="373"/>
      <c r="W168" s="49" t="str">
        <f>IF('Материалы для Ф.5'!F156=2,CONCATENATE('Материалы для Ф.5'!B156),"")</f>
        <v/>
      </c>
    </row>
    <row r="169" spans="1:23" ht="16.2" hidden="1" x14ac:dyDescent="0.3">
      <c r="A169" s="631">
        <f>SUBTOTAL(9,$K$15:K169)</f>
        <v>81</v>
      </c>
      <c r="B169" s="276" t="str">
        <f>IF('Материалы для Ф.5'!F157=2,CONCATENATE('Материалы для Ф.5'!A157),"")</f>
        <v/>
      </c>
      <c r="C169" s="1042" t="str">
        <f>IF('Материалы для Ф.5'!F157=2,CONCATENATE('Материалы для Ф.5'!B157),"")</f>
        <v/>
      </c>
      <c r="D169" s="1043"/>
      <c r="E169" s="1044"/>
      <c r="F169" s="1042"/>
      <c r="G169" s="1044"/>
      <c r="H169" s="1042" t="str">
        <f>IF('Материалы для Ф.5'!F157=2,CONCATENATE('Материалы для Ф.5'!D157," ",'Материалы для Ф.5'!C157),"")</f>
        <v/>
      </c>
      <c r="I169" s="1044">
        <v>174</v>
      </c>
      <c r="J169" s="409"/>
      <c r="K169" s="19">
        <f t="shared" si="2"/>
        <v>0</v>
      </c>
      <c r="M169" s="372"/>
      <c r="N169" s="373"/>
      <c r="O169" s="373"/>
      <c r="P169" s="373"/>
      <c r="W169" s="49" t="str">
        <f>IF('Материалы для Ф.5'!F157=2,CONCATENATE('Материалы для Ф.5'!B157),"")</f>
        <v/>
      </c>
    </row>
    <row r="170" spans="1:23" ht="16.2" hidden="1" x14ac:dyDescent="0.3">
      <c r="A170" s="631">
        <f>SUBTOTAL(9,$K$15:K170)</f>
        <v>81</v>
      </c>
      <c r="B170" s="276" t="str">
        <f>IF('Материалы для Ф.5'!F158=2,CONCATENATE('Материалы для Ф.5'!A158),"")</f>
        <v/>
      </c>
      <c r="C170" s="1042" t="str">
        <f>IF('Материалы для Ф.5'!F158=2,CONCATENATE('Материалы для Ф.5'!B158),"")</f>
        <v/>
      </c>
      <c r="D170" s="1043"/>
      <c r="E170" s="1044"/>
      <c r="F170" s="1042"/>
      <c r="G170" s="1044"/>
      <c r="H170" s="1042" t="str">
        <f>IF('Материалы для Ф.5'!F158=2,CONCATENATE('Материалы для Ф.5'!D158," ",'Материалы для Ф.5'!C158),"")</f>
        <v/>
      </c>
      <c r="I170" s="1044">
        <v>175</v>
      </c>
      <c r="J170" s="409"/>
      <c r="K170" s="19">
        <f t="shared" si="2"/>
        <v>0</v>
      </c>
      <c r="M170" s="372"/>
      <c r="N170" s="373"/>
      <c r="O170" s="373"/>
      <c r="P170" s="373"/>
      <c r="W170" s="49" t="str">
        <f>IF('Материалы для Ф.5'!F158=2,CONCATENATE('Материалы для Ф.5'!B158),"")</f>
        <v/>
      </c>
    </row>
    <row r="171" spans="1:23" ht="16.2" hidden="1" x14ac:dyDescent="0.3">
      <c r="A171" s="631">
        <f>SUBTOTAL(9,$K$15:K171)</f>
        <v>81</v>
      </c>
      <c r="B171" s="276" t="str">
        <f>IF('Материалы для Ф.5'!F159=2,CONCATENATE('Материалы для Ф.5'!A159),"")</f>
        <v/>
      </c>
      <c r="C171" s="1042" t="str">
        <f>IF('Материалы для Ф.5'!F159=2,CONCATENATE('Материалы для Ф.5'!B159),"")</f>
        <v/>
      </c>
      <c r="D171" s="1043"/>
      <c r="E171" s="1044"/>
      <c r="F171" s="1042"/>
      <c r="G171" s="1044"/>
      <c r="H171" s="1042" t="str">
        <f>IF('Материалы для Ф.5'!F159=2,CONCATENATE('Материалы для Ф.5'!D159," ",'Материалы для Ф.5'!C159),"")</f>
        <v/>
      </c>
      <c r="I171" s="1044">
        <v>176</v>
      </c>
      <c r="J171" s="409"/>
      <c r="K171" s="19">
        <f t="shared" si="2"/>
        <v>0</v>
      </c>
      <c r="M171" s="372"/>
      <c r="N171" s="373"/>
      <c r="O171" s="373"/>
      <c r="P171" s="373"/>
      <c r="W171" s="49" t="str">
        <f>IF('Материалы для Ф.5'!F159=2,CONCATENATE('Материалы для Ф.5'!B159),"")</f>
        <v/>
      </c>
    </row>
    <row r="172" spans="1:23" ht="16.2" hidden="1" x14ac:dyDescent="0.3">
      <c r="A172" s="631">
        <f>SUBTOTAL(9,$K$15:K172)</f>
        <v>81</v>
      </c>
      <c r="B172" s="276" t="str">
        <f>IF('Материалы для Ф.5'!F160=2,CONCATENATE('Материалы для Ф.5'!A160),"")</f>
        <v/>
      </c>
      <c r="C172" s="1042" t="str">
        <f>IF('Материалы для Ф.5'!F160=2,CONCATENATE('Материалы для Ф.5'!B160),"")</f>
        <v/>
      </c>
      <c r="D172" s="1043"/>
      <c r="E172" s="1044"/>
      <c r="F172" s="1042"/>
      <c r="G172" s="1044"/>
      <c r="H172" s="1042" t="str">
        <f>IF('Материалы для Ф.5'!F160=2,CONCATENATE('Материалы для Ф.5'!D160," ",'Материалы для Ф.5'!C160),"")</f>
        <v/>
      </c>
      <c r="I172" s="1044">
        <v>177</v>
      </c>
      <c r="J172" s="409"/>
      <c r="K172" s="19">
        <f t="shared" si="2"/>
        <v>0</v>
      </c>
      <c r="M172" s="372"/>
      <c r="N172" s="373"/>
      <c r="O172" s="373"/>
      <c r="P172" s="373"/>
      <c r="W172" s="49" t="str">
        <f>IF('Материалы для Ф.5'!F160=2,CONCATENATE('Материалы для Ф.5'!B160),"")</f>
        <v/>
      </c>
    </row>
    <row r="173" spans="1:23" ht="16.2" hidden="1" x14ac:dyDescent="0.3">
      <c r="A173" s="631">
        <f>SUBTOTAL(9,$K$15:K173)</f>
        <v>81</v>
      </c>
      <c r="B173" s="276" t="str">
        <f>IF('Материалы для Ф.5'!F161=2,CONCATENATE('Материалы для Ф.5'!A161),"")</f>
        <v/>
      </c>
      <c r="C173" s="1042" t="str">
        <f>IF('Материалы для Ф.5'!F161=2,CONCATENATE('Материалы для Ф.5'!B161),"")</f>
        <v/>
      </c>
      <c r="D173" s="1043"/>
      <c r="E173" s="1044"/>
      <c r="F173" s="1042"/>
      <c r="G173" s="1044"/>
      <c r="H173" s="1042" t="str">
        <f>IF('Материалы для Ф.5'!F161=2,CONCATENATE('Материалы для Ф.5'!D161," ",'Материалы для Ф.5'!C161),"")</f>
        <v/>
      </c>
      <c r="I173" s="1044">
        <v>178</v>
      </c>
      <c r="J173" s="409"/>
      <c r="K173" s="19">
        <f t="shared" si="2"/>
        <v>0</v>
      </c>
      <c r="M173" s="372"/>
      <c r="N173" s="373"/>
      <c r="O173" s="373"/>
      <c r="P173" s="373"/>
      <c r="W173" s="49" t="str">
        <f>IF('Материалы для Ф.5'!F161=2,CONCATENATE('Материалы для Ф.5'!B161),"")</f>
        <v/>
      </c>
    </row>
    <row r="174" spans="1:23" ht="16.2" hidden="1" x14ac:dyDescent="0.3">
      <c r="A174" s="631">
        <f>SUBTOTAL(9,$K$15:K174)</f>
        <v>81</v>
      </c>
      <c r="B174" s="276" t="str">
        <f>IF('Материалы для Ф.5'!F162=2,CONCATENATE('Материалы для Ф.5'!A162),"")</f>
        <v/>
      </c>
      <c r="C174" s="1042" t="str">
        <f>IF('Материалы для Ф.5'!F162=2,CONCATENATE('Материалы для Ф.5'!B162),"")</f>
        <v/>
      </c>
      <c r="D174" s="1043"/>
      <c r="E174" s="1044"/>
      <c r="F174" s="1042"/>
      <c r="G174" s="1044"/>
      <c r="H174" s="1042" t="str">
        <f>IF('Материалы для Ф.5'!F162=2,CONCATENATE('Материалы для Ф.5'!D162," ",'Материалы для Ф.5'!C162),"")</f>
        <v/>
      </c>
      <c r="I174" s="1044">
        <v>179</v>
      </c>
      <c r="J174" s="409"/>
      <c r="K174" s="19">
        <f t="shared" si="2"/>
        <v>0</v>
      </c>
      <c r="M174" s="372"/>
      <c r="N174" s="373"/>
      <c r="O174" s="373"/>
      <c r="P174" s="373"/>
      <c r="W174" s="49" t="str">
        <f>IF('Материалы для Ф.5'!F162=2,CONCATENATE('Материалы для Ф.5'!B162),"")</f>
        <v/>
      </c>
    </row>
    <row r="175" spans="1:23" ht="16.2" hidden="1" x14ac:dyDescent="0.3">
      <c r="A175" s="631">
        <f>SUBTOTAL(9,$K$15:K175)</f>
        <v>81</v>
      </c>
      <c r="B175" s="276" t="str">
        <f>IF('Материалы для Ф.5'!F163=2,CONCATENATE('Материалы для Ф.5'!A163),"")</f>
        <v/>
      </c>
      <c r="C175" s="1042" t="str">
        <f>IF('Материалы для Ф.5'!F163=2,CONCATENATE('Материалы для Ф.5'!B163),"")</f>
        <v/>
      </c>
      <c r="D175" s="1043"/>
      <c r="E175" s="1044"/>
      <c r="F175" s="1042"/>
      <c r="G175" s="1044"/>
      <c r="H175" s="1042" t="str">
        <f>IF('Материалы для Ф.5'!F163=2,CONCATENATE('Материалы для Ф.5'!D163," ",'Материалы для Ф.5'!C163),"")</f>
        <v/>
      </c>
      <c r="I175" s="1044">
        <v>180</v>
      </c>
      <c r="J175" s="409"/>
      <c r="K175" s="19">
        <f t="shared" si="2"/>
        <v>0</v>
      </c>
      <c r="M175" s="372"/>
      <c r="N175" s="373"/>
      <c r="O175" s="373"/>
      <c r="P175" s="373"/>
      <c r="W175" s="49" t="str">
        <f>IF('Материалы для Ф.5'!F163=2,CONCATENATE('Материалы для Ф.5'!B163),"")</f>
        <v/>
      </c>
    </row>
    <row r="176" spans="1:23" ht="16.2" hidden="1" x14ac:dyDescent="0.3">
      <c r="A176" s="631">
        <f>SUBTOTAL(9,$K$15:K176)</f>
        <v>81</v>
      </c>
      <c r="B176" s="276" t="str">
        <f>IF('Материалы для Ф.5'!F164=2,CONCATENATE('Материалы для Ф.5'!A164),"")</f>
        <v/>
      </c>
      <c r="C176" s="1042" t="str">
        <f>IF('Материалы для Ф.5'!F164=2,CONCATENATE('Материалы для Ф.5'!B164),"")</f>
        <v/>
      </c>
      <c r="D176" s="1043"/>
      <c r="E176" s="1044"/>
      <c r="F176" s="1042"/>
      <c r="G176" s="1044"/>
      <c r="H176" s="1042" t="str">
        <f>IF('Материалы для Ф.5'!F164=2,CONCATENATE('Материалы для Ф.5'!D164," ",'Материалы для Ф.5'!C164),"")</f>
        <v/>
      </c>
      <c r="I176" s="1044">
        <v>181</v>
      </c>
      <c r="J176" s="409"/>
      <c r="K176" s="19">
        <f t="shared" si="2"/>
        <v>0</v>
      </c>
      <c r="M176" s="372"/>
      <c r="N176" s="373"/>
      <c r="O176" s="373"/>
      <c r="P176" s="373"/>
      <c r="W176" s="49" t="str">
        <f>IF('Материалы для Ф.5'!F164=2,CONCATENATE('Материалы для Ф.5'!B164),"")</f>
        <v/>
      </c>
    </row>
    <row r="177" spans="1:23" ht="16.2" hidden="1" x14ac:dyDescent="0.3">
      <c r="A177" s="631">
        <f>SUBTOTAL(9,$K$15:K177)</f>
        <v>81</v>
      </c>
      <c r="B177" s="276" t="str">
        <f>IF('Материалы для Ф.5'!F165=2,CONCATENATE('Материалы для Ф.5'!A165),"")</f>
        <v/>
      </c>
      <c r="C177" s="1042" t="str">
        <f>IF('Материалы для Ф.5'!F165=2,CONCATENATE('Материалы для Ф.5'!B165),"")</f>
        <v/>
      </c>
      <c r="D177" s="1043"/>
      <c r="E177" s="1044"/>
      <c r="F177" s="1042"/>
      <c r="G177" s="1044"/>
      <c r="H177" s="1042" t="str">
        <f>IF('Материалы для Ф.5'!F165=2,CONCATENATE('Материалы для Ф.5'!D165," ",'Материалы для Ф.5'!C165),"")</f>
        <v/>
      </c>
      <c r="I177" s="1044">
        <v>182</v>
      </c>
      <c r="J177" s="409"/>
      <c r="K177" s="19">
        <f t="shared" si="2"/>
        <v>0</v>
      </c>
      <c r="M177" s="372"/>
      <c r="N177" s="373"/>
      <c r="O177" s="373"/>
      <c r="P177" s="373"/>
      <c r="W177" s="49" t="str">
        <f>IF('Материалы для Ф.5'!F165=2,CONCATENATE('Материалы для Ф.5'!B165),"")</f>
        <v/>
      </c>
    </row>
    <row r="178" spans="1:23" ht="16.2" hidden="1" x14ac:dyDescent="0.3">
      <c r="A178" s="631">
        <f>SUBTOTAL(9,$K$15:K178)</f>
        <v>81</v>
      </c>
      <c r="B178" s="276" t="str">
        <f>IF('Материалы для Ф.5'!F166=2,CONCATENATE('Материалы для Ф.5'!A166),"")</f>
        <v/>
      </c>
      <c r="C178" s="1042" t="str">
        <f>IF('Материалы для Ф.5'!F166=2,CONCATENATE('Материалы для Ф.5'!B166),"")</f>
        <v/>
      </c>
      <c r="D178" s="1043"/>
      <c r="E178" s="1044"/>
      <c r="F178" s="1042"/>
      <c r="G178" s="1044"/>
      <c r="H178" s="1042" t="str">
        <f>IF('Материалы для Ф.5'!F166=2,CONCATENATE('Материалы для Ф.5'!D166," ",'Материалы для Ф.5'!C166),"")</f>
        <v/>
      </c>
      <c r="I178" s="1044">
        <v>183</v>
      </c>
      <c r="J178" s="409"/>
      <c r="K178" s="19">
        <f t="shared" si="2"/>
        <v>0</v>
      </c>
      <c r="M178" s="372"/>
      <c r="N178" s="373"/>
      <c r="O178" s="373"/>
      <c r="P178" s="373"/>
      <c r="W178" s="49" t="str">
        <f>IF('Материалы для Ф.5'!F166=2,CONCATENATE('Материалы для Ф.5'!B166),"")</f>
        <v/>
      </c>
    </row>
    <row r="179" spans="1:23" ht="16.2" hidden="1" x14ac:dyDescent="0.3">
      <c r="A179" s="631">
        <f>SUBTOTAL(9,$K$15:K179)</f>
        <v>81</v>
      </c>
      <c r="B179" s="276" t="str">
        <f>IF('Материалы для Ф.5'!F167=2,CONCATENATE('Материалы для Ф.5'!A167),"")</f>
        <v/>
      </c>
      <c r="C179" s="1042" t="str">
        <f>IF('Материалы для Ф.5'!F167=2,CONCATENATE('Материалы для Ф.5'!B167),"")</f>
        <v/>
      </c>
      <c r="D179" s="1043"/>
      <c r="E179" s="1044"/>
      <c r="F179" s="1042"/>
      <c r="G179" s="1044"/>
      <c r="H179" s="1042" t="str">
        <f>IF('Материалы для Ф.5'!F167=2,CONCATENATE('Материалы для Ф.5'!D167," ",'Материалы для Ф.5'!C167),"")</f>
        <v/>
      </c>
      <c r="I179" s="1044">
        <v>184</v>
      </c>
      <c r="J179" s="409"/>
      <c r="K179" s="19">
        <f t="shared" si="2"/>
        <v>0</v>
      </c>
      <c r="M179" s="372"/>
      <c r="N179" s="373"/>
      <c r="O179" s="373"/>
      <c r="P179" s="373"/>
      <c r="W179" s="49" t="str">
        <f>IF('Материалы для Ф.5'!F167=2,CONCATENATE('Материалы для Ф.5'!B167),"")</f>
        <v/>
      </c>
    </row>
    <row r="180" spans="1:23" ht="16.2" hidden="1" x14ac:dyDescent="0.3">
      <c r="A180" s="631">
        <f>SUBTOTAL(9,$K$15:K180)</f>
        <v>81</v>
      </c>
      <c r="B180" s="276" t="str">
        <f>IF('Материалы для Ф.5'!F168=2,CONCATENATE('Материалы для Ф.5'!A168),"")</f>
        <v/>
      </c>
      <c r="C180" s="1042" t="str">
        <f>IF('Материалы для Ф.5'!F168=2,CONCATENATE('Материалы для Ф.5'!B168),"")</f>
        <v/>
      </c>
      <c r="D180" s="1043"/>
      <c r="E180" s="1044"/>
      <c r="F180" s="1042"/>
      <c r="G180" s="1044"/>
      <c r="H180" s="1042" t="str">
        <f>IF('Материалы для Ф.5'!F168=2,CONCATENATE('Материалы для Ф.5'!D168," ",'Материалы для Ф.5'!C168),"")</f>
        <v/>
      </c>
      <c r="I180" s="1044">
        <v>185</v>
      </c>
      <c r="J180" s="409"/>
      <c r="K180" s="19">
        <f t="shared" si="2"/>
        <v>0</v>
      </c>
      <c r="M180" s="372"/>
      <c r="N180" s="373"/>
      <c r="O180" s="373"/>
      <c r="P180" s="373"/>
      <c r="W180" s="49" t="str">
        <f>IF('Материалы для Ф.5'!F168=2,CONCATENATE('Материалы для Ф.5'!B168),"")</f>
        <v/>
      </c>
    </row>
    <row r="181" spans="1:23" ht="16.2" hidden="1" x14ac:dyDescent="0.3">
      <c r="A181" s="631">
        <f>SUBTOTAL(9,$K$15:K181)</f>
        <v>81</v>
      </c>
      <c r="B181" s="276" t="str">
        <f>IF('Материалы для Ф.5'!F169=2,CONCATENATE('Материалы для Ф.5'!A169),"")</f>
        <v/>
      </c>
      <c r="C181" s="1042" t="str">
        <f>IF('Материалы для Ф.5'!F169=2,CONCATENATE('Материалы для Ф.5'!B169),"")</f>
        <v/>
      </c>
      <c r="D181" s="1043"/>
      <c r="E181" s="1044"/>
      <c r="F181" s="1042"/>
      <c r="G181" s="1044"/>
      <c r="H181" s="1042" t="str">
        <f>IF('Материалы для Ф.5'!F169=2,CONCATENATE('Материалы для Ф.5'!D169," ",'Материалы для Ф.5'!C169),"")</f>
        <v/>
      </c>
      <c r="I181" s="1044">
        <v>186</v>
      </c>
      <c r="J181" s="409"/>
      <c r="K181" s="19">
        <f t="shared" si="2"/>
        <v>0</v>
      </c>
      <c r="M181" s="372"/>
      <c r="N181" s="373"/>
      <c r="O181" s="373"/>
      <c r="P181" s="373"/>
      <c r="W181" s="49" t="str">
        <f>IF('Материалы для Ф.5'!F169=2,CONCATENATE('Материалы для Ф.5'!B169),"")</f>
        <v/>
      </c>
    </row>
    <row r="182" spans="1:23" ht="16.2" hidden="1" x14ac:dyDescent="0.3">
      <c r="A182" s="631">
        <f>SUBTOTAL(9,$K$15:K182)</f>
        <v>81</v>
      </c>
      <c r="B182" s="276" t="str">
        <f>IF('Материалы для Ф.5'!F170=2,CONCATENATE('Материалы для Ф.5'!A170),"")</f>
        <v/>
      </c>
      <c r="C182" s="1042" t="str">
        <f>IF('Материалы для Ф.5'!F170=2,CONCATENATE('Материалы для Ф.5'!B170),"")</f>
        <v/>
      </c>
      <c r="D182" s="1043"/>
      <c r="E182" s="1044"/>
      <c r="F182" s="1042"/>
      <c r="G182" s="1044"/>
      <c r="H182" s="1042" t="str">
        <f>IF('Материалы для Ф.5'!F170=2,CONCATENATE('Материалы для Ф.5'!D170," ",'Материалы для Ф.5'!C170),"")</f>
        <v/>
      </c>
      <c r="I182" s="1044">
        <v>187</v>
      </c>
      <c r="J182" s="409"/>
      <c r="K182" s="19">
        <f t="shared" si="2"/>
        <v>0</v>
      </c>
      <c r="M182" s="372"/>
      <c r="N182" s="373"/>
      <c r="O182" s="373"/>
      <c r="P182" s="373"/>
      <c r="W182" s="49" t="str">
        <f>IF('Материалы для Ф.5'!F170=2,CONCATENATE('Материалы для Ф.5'!B170),"")</f>
        <v/>
      </c>
    </row>
    <row r="183" spans="1:23" ht="16.2" hidden="1" x14ac:dyDescent="0.3">
      <c r="A183" s="631">
        <f>SUBTOTAL(9,$K$15:K183)</f>
        <v>81</v>
      </c>
      <c r="B183" s="276" t="str">
        <f>IF('Материалы для Ф.5'!F171=2,CONCATENATE('Материалы для Ф.5'!A171),"")</f>
        <v/>
      </c>
      <c r="C183" s="1042" t="str">
        <f>IF('Материалы для Ф.5'!F171=2,CONCATENATE('Материалы для Ф.5'!B171),"")</f>
        <v/>
      </c>
      <c r="D183" s="1043"/>
      <c r="E183" s="1044"/>
      <c r="F183" s="1042"/>
      <c r="G183" s="1044"/>
      <c r="H183" s="1042" t="str">
        <f>IF('Материалы для Ф.5'!F171=2,CONCATENATE('Материалы для Ф.5'!D171," ",'Материалы для Ф.5'!C171),"")</f>
        <v/>
      </c>
      <c r="I183" s="1044">
        <v>188</v>
      </c>
      <c r="J183" s="409"/>
      <c r="K183" s="19">
        <f t="shared" si="2"/>
        <v>0</v>
      </c>
      <c r="M183" s="372"/>
      <c r="N183" s="373"/>
      <c r="O183" s="373"/>
      <c r="P183" s="373"/>
      <c r="W183" s="49" t="str">
        <f>IF('Материалы для Ф.5'!F171=2,CONCATENATE('Материалы для Ф.5'!B171),"")</f>
        <v/>
      </c>
    </row>
    <row r="184" spans="1:23" ht="16.2" hidden="1" x14ac:dyDescent="0.3">
      <c r="A184" s="631">
        <f>SUBTOTAL(9,$K$15:K184)</f>
        <v>81</v>
      </c>
      <c r="B184" s="276" t="str">
        <f>IF('Материалы для Ф.5'!F172=2,CONCATENATE('Материалы для Ф.5'!A172),"")</f>
        <v/>
      </c>
      <c r="C184" s="1042" t="str">
        <f>IF('Материалы для Ф.5'!F172=2,CONCATENATE('Материалы для Ф.5'!B172),"")</f>
        <v/>
      </c>
      <c r="D184" s="1043"/>
      <c r="E184" s="1044"/>
      <c r="F184" s="1042"/>
      <c r="G184" s="1044"/>
      <c r="H184" s="1042" t="str">
        <f>IF('Материалы для Ф.5'!F172=2,CONCATENATE('Материалы для Ф.5'!D172," ",'Материалы для Ф.5'!C172),"")</f>
        <v/>
      </c>
      <c r="I184" s="1044">
        <v>189</v>
      </c>
      <c r="J184" s="409"/>
      <c r="K184" s="19">
        <f t="shared" si="2"/>
        <v>0</v>
      </c>
      <c r="M184" s="372"/>
      <c r="N184" s="373"/>
      <c r="O184" s="373"/>
      <c r="P184" s="373"/>
      <c r="W184" s="49" t="str">
        <f>IF('Материалы для Ф.5'!F172=2,CONCATENATE('Материалы для Ф.5'!B172),"")</f>
        <v/>
      </c>
    </row>
    <row r="185" spans="1:23" ht="16.2" hidden="1" x14ac:dyDescent="0.3">
      <c r="A185" s="631">
        <f>SUBTOTAL(9,$K$15:K185)</f>
        <v>81</v>
      </c>
      <c r="B185" s="276" t="str">
        <f>IF('Материалы для Ф.5'!F173=2,CONCATENATE('Материалы для Ф.5'!A173),"")</f>
        <v/>
      </c>
      <c r="C185" s="1042" t="str">
        <f>IF('Материалы для Ф.5'!F173=2,CONCATENATE('Материалы для Ф.5'!B173),"")</f>
        <v/>
      </c>
      <c r="D185" s="1043"/>
      <c r="E185" s="1044"/>
      <c r="F185" s="1042"/>
      <c r="G185" s="1044"/>
      <c r="H185" s="1042" t="str">
        <f>IF('Материалы для Ф.5'!F173=2,CONCATENATE('Материалы для Ф.5'!D173," ",'Материалы для Ф.5'!C173),"")</f>
        <v/>
      </c>
      <c r="I185" s="1044">
        <v>190</v>
      </c>
      <c r="J185" s="409"/>
      <c r="K185" s="19">
        <f t="shared" si="2"/>
        <v>0</v>
      </c>
      <c r="M185" s="372"/>
      <c r="N185" s="373"/>
      <c r="O185" s="373"/>
      <c r="P185" s="373"/>
      <c r="W185" s="49" t="str">
        <f>IF('Материалы для Ф.5'!F173=2,CONCATENATE('Материалы для Ф.5'!B173),"")</f>
        <v/>
      </c>
    </row>
    <row r="186" spans="1:23" ht="16.2" hidden="1" x14ac:dyDescent="0.3">
      <c r="A186" s="631">
        <f>SUBTOTAL(9,$K$15:K186)</f>
        <v>81</v>
      </c>
      <c r="B186" s="276" t="str">
        <f>IF('Материалы для Ф.5'!F174=2,CONCATENATE('Материалы для Ф.5'!A174),"")</f>
        <v/>
      </c>
      <c r="C186" s="1042" t="str">
        <f>IF('Материалы для Ф.5'!F174=2,CONCATENATE('Материалы для Ф.5'!B174),"")</f>
        <v/>
      </c>
      <c r="D186" s="1043"/>
      <c r="E186" s="1044"/>
      <c r="F186" s="1042"/>
      <c r="G186" s="1044"/>
      <c r="H186" s="1042" t="str">
        <f>IF('Материалы для Ф.5'!F174=2,CONCATENATE('Материалы для Ф.5'!D174," ",'Материалы для Ф.5'!C174),"")</f>
        <v/>
      </c>
      <c r="I186" s="1044">
        <v>191</v>
      </c>
      <c r="J186" s="409"/>
      <c r="K186" s="19">
        <f t="shared" si="2"/>
        <v>0</v>
      </c>
      <c r="M186" s="372"/>
      <c r="N186" s="373"/>
      <c r="O186" s="373"/>
      <c r="P186" s="373"/>
      <c r="W186" s="49" t="str">
        <f>IF('Материалы для Ф.5'!F174=2,CONCATENATE('Материалы для Ф.5'!B174),"")</f>
        <v/>
      </c>
    </row>
    <row r="187" spans="1:23" ht="16.2" hidden="1" x14ac:dyDescent="0.3">
      <c r="A187" s="631">
        <f>SUBTOTAL(9,$K$15:K187)</f>
        <v>81</v>
      </c>
      <c r="B187" s="276" t="str">
        <f>IF('Материалы для Ф.5'!F175=2,CONCATENATE('Материалы для Ф.5'!A175),"")</f>
        <v/>
      </c>
      <c r="C187" s="1042" t="str">
        <f>IF('Материалы для Ф.5'!F175=2,CONCATENATE('Материалы для Ф.5'!B175),"")</f>
        <v/>
      </c>
      <c r="D187" s="1043"/>
      <c r="E187" s="1044"/>
      <c r="F187" s="1042"/>
      <c r="G187" s="1044"/>
      <c r="H187" s="1042" t="str">
        <f>IF('Материалы для Ф.5'!F175=2,CONCATENATE('Материалы для Ф.5'!D175," ",'Материалы для Ф.5'!C175),"")</f>
        <v/>
      </c>
      <c r="I187" s="1044">
        <v>192</v>
      </c>
      <c r="J187" s="409"/>
      <c r="K187" s="19">
        <f t="shared" si="2"/>
        <v>0</v>
      </c>
      <c r="M187" s="372"/>
      <c r="N187" s="373"/>
      <c r="O187" s="373"/>
      <c r="P187" s="373"/>
      <c r="W187" s="49" t="str">
        <f>IF('Материалы для Ф.5'!F175=2,CONCATENATE('Материалы для Ф.5'!B175),"")</f>
        <v/>
      </c>
    </row>
    <row r="188" spans="1:23" ht="16.2" hidden="1" x14ac:dyDescent="0.3">
      <c r="A188" s="631">
        <f>SUBTOTAL(9,$K$15:K188)</f>
        <v>81</v>
      </c>
      <c r="B188" s="276" t="str">
        <f>IF('Материалы для Ф.5'!F176=2,CONCATENATE('Материалы для Ф.5'!A176),"")</f>
        <v/>
      </c>
      <c r="C188" s="1042" t="str">
        <f>IF('Материалы для Ф.5'!F176=2,CONCATENATE('Материалы для Ф.5'!B176),"")</f>
        <v/>
      </c>
      <c r="D188" s="1043"/>
      <c r="E188" s="1044"/>
      <c r="F188" s="1042"/>
      <c r="G188" s="1044"/>
      <c r="H188" s="1042" t="str">
        <f>IF('Материалы для Ф.5'!F176=2,CONCATENATE('Материалы для Ф.5'!D176," ",'Материалы для Ф.5'!C176),"")</f>
        <v/>
      </c>
      <c r="I188" s="1044">
        <v>193</v>
      </c>
      <c r="J188" s="409"/>
      <c r="K188" s="19">
        <f t="shared" si="2"/>
        <v>0</v>
      </c>
      <c r="M188" s="372"/>
      <c r="N188" s="373"/>
      <c r="O188" s="373"/>
      <c r="P188" s="373"/>
      <c r="W188" s="49" t="str">
        <f>IF('Материалы для Ф.5'!F176=2,CONCATENATE('Материалы для Ф.5'!B176),"")</f>
        <v/>
      </c>
    </row>
    <row r="189" spans="1:23" ht="16.2" hidden="1" x14ac:dyDescent="0.3">
      <c r="A189" s="631">
        <f>SUBTOTAL(9,$K$15:K189)</f>
        <v>81</v>
      </c>
      <c r="B189" s="276" t="str">
        <f>IF('Материалы для Ф.5'!F177=2,CONCATENATE('Материалы для Ф.5'!A177),"")</f>
        <v/>
      </c>
      <c r="C189" s="1042" t="str">
        <f>IF('Материалы для Ф.5'!F177=2,CONCATENATE('Материалы для Ф.5'!B177),"")</f>
        <v/>
      </c>
      <c r="D189" s="1043"/>
      <c r="E189" s="1044"/>
      <c r="F189" s="1042"/>
      <c r="G189" s="1044"/>
      <c r="H189" s="1042" t="str">
        <f>IF('Материалы для Ф.5'!F177=2,CONCATENATE('Материалы для Ф.5'!D177," ",'Материалы для Ф.5'!C177),"")</f>
        <v/>
      </c>
      <c r="I189" s="1044">
        <v>194</v>
      </c>
      <c r="J189" s="409"/>
      <c r="K189" s="19">
        <f t="shared" si="2"/>
        <v>0</v>
      </c>
      <c r="M189" s="372"/>
      <c r="N189" s="373"/>
      <c r="O189" s="373"/>
      <c r="P189" s="373"/>
      <c r="W189" s="49" t="str">
        <f>IF('Материалы для Ф.5'!F177=2,CONCATENATE('Материалы для Ф.5'!B177),"")</f>
        <v/>
      </c>
    </row>
    <row r="190" spans="1:23" ht="16.2" hidden="1" x14ac:dyDescent="0.3">
      <c r="A190" s="631">
        <f>SUBTOTAL(9,$K$15:K190)</f>
        <v>81</v>
      </c>
      <c r="B190" s="276" t="str">
        <f>IF('Материалы для Ф.5'!F178=2,CONCATENATE('Материалы для Ф.5'!A178),"")</f>
        <v/>
      </c>
      <c r="C190" s="1042" t="str">
        <f>IF('Материалы для Ф.5'!F178=2,CONCATENATE('Материалы для Ф.5'!B178),"")</f>
        <v/>
      </c>
      <c r="D190" s="1043"/>
      <c r="E190" s="1044"/>
      <c r="F190" s="1042"/>
      <c r="G190" s="1044"/>
      <c r="H190" s="1042" t="str">
        <f>IF('Материалы для Ф.5'!F178=2,CONCATENATE('Материалы для Ф.5'!D178," ",'Материалы для Ф.5'!C178),"")</f>
        <v/>
      </c>
      <c r="I190" s="1044">
        <v>195</v>
      </c>
      <c r="J190" s="409"/>
      <c r="K190" s="19">
        <f t="shared" si="2"/>
        <v>0</v>
      </c>
      <c r="M190" s="372"/>
      <c r="N190" s="373"/>
      <c r="O190" s="373"/>
      <c r="P190" s="373"/>
      <c r="W190" s="49" t="str">
        <f>IF('Материалы для Ф.5'!F178=2,CONCATENATE('Материалы для Ф.5'!B178),"")</f>
        <v/>
      </c>
    </row>
    <row r="191" spans="1:23" ht="16.2" hidden="1" x14ac:dyDescent="0.3">
      <c r="A191" s="631">
        <f>SUBTOTAL(9,$K$15:K191)</f>
        <v>81</v>
      </c>
      <c r="B191" s="276" t="str">
        <f>IF('Материалы для Ф.5'!F179=2,CONCATENATE('Материалы для Ф.5'!A179),"")</f>
        <v/>
      </c>
      <c r="C191" s="1042" t="str">
        <f>IF('Материалы для Ф.5'!F179=2,CONCATENATE('Материалы для Ф.5'!B179),"")</f>
        <v/>
      </c>
      <c r="D191" s="1043"/>
      <c r="E191" s="1044"/>
      <c r="F191" s="1042"/>
      <c r="G191" s="1044"/>
      <c r="H191" s="1042" t="str">
        <f>IF('Материалы для Ф.5'!F179=2,CONCATENATE('Материалы для Ф.5'!D179," ",'Материалы для Ф.5'!C179),"")</f>
        <v/>
      </c>
      <c r="I191" s="1044">
        <v>196</v>
      </c>
      <c r="J191" s="409"/>
      <c r="K191" s="19">
        <f t="shared" si="2"/>
        <v>0</v>
      </c>
      <c r="M191" s="372"/>
      <c r="N191" s="373"/>
      <c r="O191" s="373"/>
      <c r="P191" s="373"/>
      <c r="W191" s="49" t="str">
        <f>IF('Материалы для Ф.5'!F179=2,CONCATENATE('Материалы для Ф.5'!B179),"")</f>
        <v/>
      </c>
    </row>
    <row r="192" spans="1:23" ht="16.2" hidden="1" x14ac:dyDescent="0.3">
      <c r="A192" s="631">
        <f>SUBTOTAL(9,$K$15:K192)</f>
        <v>81</v>
      </c>
      <c r="B192" s="276" t="str">
        <f>IF('Материалы для Ф.5'!F180=2,CONCATENATE('Материалы для Ф.5'!A180),"")</f>
        <v/>
      </c>
      <c r="C192" s="1042" t="str">
        <f>IF('Материалы для Ф.5'!F180=2,CONCATENATE('Материалы для Ф.5'!B180),"")</f>
        <v/>
      </c>
      <c r="D192" s="1043"/>
      <c r="E192" s="1044"/>
      <c r="F192" s="1042"/>
      <c r="G192" s="1044"/>
      <c r="H192" s="1042" t="str">
        <f>IF('Материалы для Ф.5'!F180=2,CONCATENATE('Материалы для Ф.5'!D180," ",'Материалы для Ф.5'!C180),"")</f>
        <v/>
      </c>
      <c r="I192" s="1044">
        <v>197</v>
      </c>
      <c r="J192" s="409"/>
      <c r="K192" s="19">
        <f t="shared" si="2"/>
        <v>0</v>
      </c>
      <c r="M192" s="372"/>
      <c r="N192" s="373"/>
      <c r="O192" s="373"/>
      <c r="P192" s="373"/>
      <c r="W192" s="49" t="str">
        <f>IF('Материалы для Ф.5'!F180=2,CONCATENATE('Материалы для Ф.5'!B180),"")</f>
        <v/>
      </c>
    </row>
    <row r="193" spans="1:23" ht="16.2" hidden="1" x14ac:dyDescent="0.3">
      <c r="A193" s="631">
        <f>SUBTOTAL(9,$K$15:K193)</f>
        <v>81</v>
      </c>
      <c r="B193" s="276" t="str">
        <f>IF('Материалы для Ф.5'!F181=2,CONCATENATE('Материалы для Ф.5'!A181),"")</f>
        <v/>
      </c>
      <c r="C193" s="1042" t="str">
        <f>IF('Материалы для Ф.5'!F181=2,CONCATENATE('Материалы для Ф.5'!B181),"")</f>
        <v/>
      </c>
      <c r="D193" s="1043"/>
      <c r="E193" s="1044"/>
      <c r="F193" s="1042"/>
      <c r="G193" s="1044"/>
      <c r="H193" s="1042" t="str">
        <f>IF('Материалы для Ф.5'!F181=2,CONCATENATE('Материалы для Ф.5'!D181," ",'Материалы для Ф.5'!C181),"")</f>
        <v/>
      </c>
      <c r="I193" s="1044">
        <v>198</v>
      </c>
      <c r="J193" s="409"/>
      <c r="K193" s="19">
        <f t="shared" si="2"/>
        <v>0</v>
      </c>
      <c r="M193" s="372"/>
      <c r="N193" s="373"/>
      <c r="O193" s="373"/>
      <c r="P193" s="373"/>
      <c r="W193" s="49" t="str">
        <f>IF('Материалы для Ф.5'!F181=2,CONCATENATE('Материалы для Ф.5'!B181),"")</f>
        <v/>
      </c>
    </row>
    <row r="194" spans="1:23" ht="16.2" hidden="1" x14ac:dyDescent="0.3">
      <c r="A194" s="631">
        <f>SUBTOTAL(9,$K$15:K194)</f>
        <v>81</v>
      </c>
      <c r="B194" s="276" t="str">
        <f>IF('Материалы для Ф.5'!F182=2,CONCATENATE('Материалы для Ф.5'!A182),"")</f>
        <v/>
      </c>
      <c r="C194" s="1042" t="str">
        <f>IF('Материалы для Ф.5'!F182=2,CONCATENATE('Материалы для Ф.5'!B182),"")</f>
        <v/>
      </c>
      <c r="D194" s="1043"/>
      <c r="E194" s="1044"/>
      <c r="F194" s="1042"/>
      <c r="G194" s="1044"/>
      <c r="H194" s="1042" t="str">
        <f>IF('Материалы для Ф.5'!F182=2,CONCATENATE('Материалы для Ф.5'!D182," ",'Материалы для Ф.5'!C182),"")</f>
        <v/>
      </c>
      <c r="I194" s="1044">
        <v>199</v>
      </c>
      <c r="J194" s="409"/>
      <c r="K194" s="19">
        <f t="shared" si="2"/>
        <v>0</v>
      </c>
      <c r="M194" s="372"/>
      <c r="N194" s="373"/>
      <c r="O194" s="373"/>
      <c r="P194" s="373"/>
      <c r="W194" s="49" t="str">
        <f>IF('Материалы для Ф.5'!F182=2,CONCATENATE('Материалы для Ф.5'!B182),"")</f>
        <v/>
      </c>
    </row>
    <row r="195" spans="1:23" ht="16.2" hidden="1" x14ac:dyDescent="0.3">
      <c r="A195" s="631">
        <f>SUBTOTAL(9,$K$15:K195)</f>
        <v>81</v>
      </c>
      <c r="B195" s="276" t="str">
        <f>IF('Материалы для Ф.5'!F183=2,CONCATENATE('Материалы для Ф.5'!A183),"")</f>
        <v/>
      </c>
      <c r="C195" s="1042" t="str">
        <f>IF('Материалы для Ф.5'!F183=2,CONCATENATE('Материалы для Ф.5'!B183),"")</f>
        <v/>
      </c>
      <c r="D195" s="1043"/>
      <c r="E195" s="1044"/>
      <c r="F195" s="1042"/>
      <c r="G195" s="1044"/>
      <c r="H195" s="1042" t="str">
        <f>IF('Материалы для Ф.5'!F183=2,CONCATENATE('Материалы для Ф.5'!D183," ",'Материалы для Ф.5'!C183),"")</f>
        <v/>
      </c>
      <c r="I195" s="1044">
        <v>200</v>
      </c>
      <c r="J195" s="409"/>
      <c r="K195" s="19">
        <f t="shared" si="2"/>
        <v>0</v>
      </c>
      <c r="M195" s="372"/>
      <c r="N195" s="373"/>
      <c r="O195" s="373"/>
      <c r="P195" s="373"/>
      <c r="W195" s="49" t="str">
        <f>IF('Материалы для Ф.5'!F183=2,CONCATENATE('Материалы для Ф.5'!B183),"")</f>
        <v/>
      </c>
    </row>
    <row r="196" spans="1:23" ht="16.2" hidden="1" x14ac:dyDescent="0.3">
      <c r="A196" s="631">
        <f>SUBTOTAL(9,$K$15:K196)</f>
        <v>81</v>
      </c>
      <c r="B196" s="276" t="str">
        <f>IF('Материалы для Ф.5'!F184=2,CONCATENATE('Материалы для Ф.5'!A184),"")</f>
        <v/>
      </c>
      <c r="C196" s="1042" t="str">
        <f>IF('Материалы для Ф.5'!F184=2,CONCATENATE('Материалы для Ф.5'!B184),"")</f>
        <v/>
      </c>
      <c r="D196" s="1043"/>
      <c r="E196" s="1044"/>
      <c r="F196" s="1042"/>
      <c r="G196" s="1044"/>
      <c r="H196" s="1042" t="str">
        <f>IF('Материалы для Ф.5'!F184=2,CONCATENATE('Материалы для Ф.5'!D184," ",'Материалы для Ф.5'!C184),"")</f>
        <v/>
      </c>
      <c r="I196" s="1044">
        <v>201</v>
      </c>
      <c r="J196" s="409"/>
      <c r="K196" s="19">
        <f t="shared" si="2"/>
        <v>0</v>
      </c>
      <c r="M196" s="372"/>
      <c r="N196" s="373"/>
      <c r="O196" s="373"/>
      <c r="P196" s="373"/>
      <c r="W196" s="49" t="str">
        <f>IF('Материалы для Ф.5'!F184=2,CONCATENATE('Материалы для Ф.5'!B184),"")</f>
        <v/>
      </c>
    </row>
    <row r="197" spans="1:23" ht="16.2" hidden="1" x14ac:dyDescent="0.3">
      <c r="A197" s="631">
        <f>SUBTOTAL(9,$K$15:K197)</f>
        <v>81</v>
      </c>
      <c r="B197" s="276" t="str">
        <f>IF('Материалы для Ф.5'!F185=2,CONCATENATE('Материалы для Ф.5'!A185),"")</f>
        <v/>
      </c>
      <c r="C197" s="1042" t="str">
        <f>IF('Материалы для Ф.5'!F185=2,CONCATENATE('Материалы для Ф.5'!B185),"")</f>
        <v/>
      </c>
      <c r="D197" s="1043"/>
      <c r="E197" s="1044"/>
      <c r="F197" s="1042"/>
      <c r="G197" s="1044"/>
      <c r="H197" s="1042" t="str">
        <f>IF('Материалы для Ф.5'!F185=2,CONCATENATE('Материалы для Ф.5'!D185," ",'Материалы для Ф.5'!C185),"")</f>
        <v/>
      </c>
      <c r="I197" s="1044">
        <v>202</v>
      </c>
      <c r="J197" s="409"/>
      <c r="K197" s="19">
        <f t="shared" si="2"/>
        <v>0</v>
      </c>
      <c r="M197" s="372"/>
      <c r="N197" s="373"/>
      <c r="O197" s="373"/>
      <c r="P197" s="373"/>
      <c r="W197" s="49" t="str">
        <f>IF('Материалы для Ф.5'!F185=2,CONCATENATE('Материалы для Ф.5'!B185),"")</f>
        <v/>
      </c>
    </row>
    <row r="198" spans="1:23" ht="16.2" hidden="1" x14ac:dyDescent="0.3">
      <c r="A198" s="631">
        <f>SUBTOTAL(9,$K$15:K198)</f>
        <v>81</v>
      </c>
      <c r="B198" s="276" t="str">
        <f>IF('Материалы для Ф.5'!F186=2,CONCATENATE('Материалы для Ф.5'!A186),"")</f>
        <v/>
      </c>
      <c r="C198" s="1042" t="str">
        <f>IF('Материалы для Ф.5'!F186=2,CONCATENATE('Материалы для Ф.5'!B186),"")</f>
        <v/>
      </c>
      <c r="D198" s="1043"/>
      <c r="E198" s="1044"/>
      <c r="F198" s="1042"/>
      <c r="G198" s="1044"/>
      <c r="H198" s="1042" t="str">
        <f>IF('Материалы для Ф.5'!F186=2,CONCATENATE('Материалы для Ф.5'!D186," ",'Материалы для Ф.5'!C186),"")</f>
        <v/>
      </c>
      <c r="I198" s="1044">
        <v>203</v>
      </c>
      <c r="J198" s="409"/>
      <c r="K198" s="19">
        <f t="shared" si="2"/>
        <v>0</v>
      </c>
      <c r="M198" s="372"/>
      <c r="N198" s="373"/>
      <c r="O198" s="373"/>
      <c r="P198" s="373"/>
      <c r="W198" s="49" t="str">
        <f>IF('Материалы для Ф.5'!F186=2,CONCATENATE('Материалы для Ф.5'!B186),"")</f>
        <v/>
      </c>
    </row>
    <row r="199" spans="1:23" ht="16.2" hidden="1" x14ac:dyDescent="0.3">
      <c r="A199" s="631">
        <f>SUBTOTAL(9,$K$15:K199)</f>
        <v>81</v>
      </c>
      <c r="B199" s="276" t="str">
        <f>IF('Материалы для Ф.5'!F187=2,CONCATENATE('Материалы для Ф.5'!A187),"")</f>
        <v/>
      </c>
      <c r="C199" s="1042" t="str">
        <f>IF('Материалы для Ф.5'!F187=2,CONCATENATE('Материалы для Ф.5'!B187),"")</f>
        <v/>
      </c>
      <c r="D199" s="1043"/>
      <c r="E199" s="1044"/>
      <c r="F199" s="1042"/>
      <c r="G199" s="1044"/>
      <c r="H199" s="1042" t="str">
        <f>IF('Материалы для Ф.5'!F187=2,CONCATENATE('Материалы для Ф.5'!D187," ",'Материалы для Ф.5'!C187),"")</f>
        <v/>
      </c>
      <c r="I199" s="1044">
        <v>204</v>
      </c>
      <c r="J199" s="409"/>
      <c r="K199" s="19">
        <f t="shared" si="2"/>
        <v>0</v>
      </c>
      <c r="M199" s="372"/>
      <c r="N199" s="373"/>
      <c r="O199" s="373"/>
      <c r="P199" s="373"/>
      <c r="W199" s="49" t="str">
        <f>IF('Материалы для Ф.5'!F187=2,CONCATENATE('Материалы для Ф.5'!B187),"")</f>
        <v/>
      </c>
    </row>
    <row r="200" spans="1:23" ht="16.2" hidden="1" x14ac:dyDescent="0.3">
      <c r="A200" s="631">
        <f>SUBTOTAL(9,$K$15:K200)</f>
        <v>81</v>
      </c>
      <c r="B200" s="276" t="str">
        <f>IF('Материалы для Ф.5'!F188=2,CONCATENATE('Материалы для Ф.5'!A188),"")</f>
        <v/>
      </c>
      <c r="C200" s="1042" t="str">
        <f>IF('Материалы для Ф.5'!F188=2,CONCATENATE('Материалы для Ф.5'!B188),"")</f>
        <v/>
      </c>
      <c r="D200" s="1043"/>
      <c r="E200" s="1044"/>
      <c r="F200" s="1042"/>
      <c r="G200" s="1044"/>
      <c r="H200" s="1042" t="str">
        <f>IF('Материалы для Ф.5'!F188=2,CONCATENATE('Материалы для Ф.5'!D188," ",'Материалы для Ф.5'!C188),"")</f>
        <v/>
      </c>
      <c r="I200" s="1044">
        <v>205</v>
      </c>
      <c r="J200" s="409"/>
      <c r="K200" s="19">
        <f t="shared" si="2"/>
        <v>0</v>
      </c>
      <c r="M200" s="372"/>
      <c r="N200" s="373"/>
      <c r="O200" s="373"/>
      <c r="P200" s="373"/>
      <c r="W200" s="49" t="str">
        <f>IF('Материалы для Ф.5'!F188=2,CONCATENATE('Материалы для Ф.5'!B188),"")</f>
        <v/>
      </c>
    </row>
    <row r="201" spans="1:23" ht="16.2" hidden="1" x14ac:dyDescent="0.3">
      <c r="A201" s="631">
        <f>SUBTOTAL(9,$K$15:K201)</f>
        <v>81</v>
      </c>
      <c r="B201" s="276" t="str">
        <f>IF('Материалы для Ф.5'!F189=2,CONCATENATE('Материалы для Ф.5'!A189),"")</f>
        <v/>
      </c>
      <c r="C201" s="1042" t="str">
        <f>IF('Материалы для Ф.5'!F189=2,CONCATENATE('Материалы для Ф.5'!B189),"")</f>
        <v/>
      </c>
      <c r="D201" s="1043"/>
      <c r="E201" s="1044"/>
      <c r="F201" s="1042"/>
      <c r="G201" s="1044"/>
      <c r="H201" s="1042" t="str">
        <f>IF('Материалы для Ф.5'!F189=2,CONCATENATE('Материалы для Ф.5'!D189," ",'Материалы для Ф.5'!C189),"")</f>
        <v/>
      </c>
      <c r="I201" s="1044">
        <v>206</v>
      </c>
      <c r="J201" s="409"/>
      <c r="K201" s="19">
        <f t="shared" si="2"/>
        <v>0</v>
      </c>
      <c r="M201" s="372"/>
      <c r="N201" s="373"/>
      <c r="O201" s="373"/>
      <c r="P201" s="373"/>
      <c r="W201" s="49" t="str">
        <f>IF('Материалы для Ф.5'!F189=2,CONCATENATE('Материалы для Ф.5'!B189),"")</f>
        <v/>
      </c>
    </row>
    <row r="202" spans="1:23" ht="16.2" hidden="1" x14ac:dyDescent="0.3">
      <c r="A202" s="631">
        <f>SUBTOTAL(9,$K$15:K202)</f>
        <v>81</v>
      </c>
      <c r="B202" s="276" t="str">
        <f>IF('Материалы для Ф.5'!F190=2,CONCATENATE('Материалы для Ф.5'!A190),"")</f>
        <v/>
      </c>
      <c r="C202" s="1042" t="str">
        <f>IF('Материалы для Ф.5'!F190=2,CONCATENATE('Материалы для Ф.5'!B190),"")</f>
        <v/>
      </c>
      <c r="D202" s="1043"/>
      <c r="E202" s="1044"/>
      <c r="F202" s="1042"/>
      <c r="G202" s="1044"/>
      <c r="H202" s="1042" t="str">
        <f>IF('Материалы для Ф.5'!F190=2,CONCATENATE('Материалы для Ф.5'!D190," ",'Материалы для Ф.5'!C190),"")</f>
        <v/>
      </c>
      <c r="I202" s="1044">
        <v>207</v>
      </c>
      <c r="J202" s="409"/>
      <c r="K202" s="19">
        <f t="shared" si="2"/>
        <v>0</v>
      </c>
      <c r="M202" s="372"/>
      <c r="N202" s="373"/>
      <c r="O202" s="373"/>
      <c r="P202" s="373"/>
      <c r="W202" s="49" t="str">
        <f>IF('Материалы для Ф.5'!F190=2,CONCATENATE('Материалы для Ф.5'!B190),"")</f>
        <v/>
      </c>
    </row>
    <row r="203" spans="1:23" ht="16.2" hidden="1" x14ac:dyDescent="0.3">
      <c r="A203" s="631">
        <f>SUBTOTAL(9,$K$15:K203)</f>
        <v>81</v>
      </c>
      <c r="B203" s="276" t="str">
        <f>IF('Материалы для Ф.5'!F191=2,CONCATENATE('Материалы для Ф.5'!A191),"")</f>
        <v/>
      </c>
      <c r="C203" s="1042" t="str">
        <f>IF('Материалы для Ф.5'!F191=2,CONCATENATE('Материалы для Ф.5'!B191),"")</f>
        <v/>
      </c>
      <c r="D203" s="1043"/>
      <c r="E203" s="1044"/>
      <c r="F203" s="1042"/>
      <c r="G203" s="1044"/>
      <c r="H203" s="1042" t="str">
        <f>IF('Материалы для Ф.5'!F191=2,CONCATENATE('Материалы для Ф.5'!D191," ",'Материалы для Ф.5'!C191),"")</f>
        <v/>
      </c>
      <c r="I203" s="1044">
        <v>208</v>
      </c>
      <c r="J203" s="409"/>
      <c r="K203" s="19">
        <f t="shared" si="2"/>
        <v>0</v>
      </c>
      <c r="M203" s="372"/>
      <c r="N203" s="373"/>
      <c r="O203" s="373"/>
      <c r="P203" s="373"/>
      <c r="W203" s="49" t="str">
        <f>IF('Материалы для Ф.5'!F191=2,CONCATENATE('Материалы для Ф.5'!B191),"")</f>
        <v/>
      </c>
    </row>
    <row r="204" spans="1:23" ht="16.2" hidden="1" x14ac:dyDescent="0.3">
      <c r="A204" s="631">
        <f>SUBTOTAL(9,$K$15:K204)</f>
        <v>81</v>
      </c>
      <c r="B204" s="276" t="str">
        <f>IF('Материалы для Ф.5'!F192=2,CONCATENATE('Материалы для Ф.5'!A192),"")</f>
        <v/>
      </c>
      <c r="C204" s="1042" t="str">
        <f>IF('Материалы для Ф.5'!F192=2,CONCATENATE('Материалы для Ф.5'!B192),"")</f>
        <v/>
      </c>
      <c r="D204" s="1043"/>
      <c r="E204" s="1044"/>
      <c r="F204" s="1042"/>
      <c r="G204" s="1044"/>
      <c r="H204" s="1042" t="str">
        <f>IF('Материалы для Ф.5'!F192=2,CONCATENATE('Материалы для Ф.5'!D192," ",'Материалы для Ф.5'!C192),"")</f>
        <v/>
      </c>
      <c r="I204" s="1044">
        <v>209</v>
      </c>
      <c r="J204" s="409"/>
      <c r="K204" s="19">
        <f t="shared" si="2"/>
        <v>0</v>
      </c>
      <c r="M204" s="372"/>
      <c r="N204" s="373"/>
      <c r="O204" s="373"/>
      <c r="P204" s="373"/>
      <c r="W204" s="49" t="str">
        <f>IF('Материалы для Ф.5'!F192=2,CONCATENATE('Материалы для Ф.5'!B192),"")</f>
        <v/>
      </c>
    </row>
    <row r="205" spans="1:23" ht="16.2" hidden="1" x14ac:dyDescent="0.3">
      <c r="A205" s="631">
        <f>SUBTOTAL(9,$K$15:K205)</f>
        <v>81</v>
      </c>
      <c r="B205" s="276" t="str">
        <f>IF('Материалы для Ф.5'!F193=2,CONCATENATE('Материалы для Ф.5'!A193),"")</f>
        <v/>
      </c>
      <c r="C205" s="1042" t="str">
        <f>IF('Материалы для Ф.5'!F193=2,CONCATENATE('Материалы для Ф.5'!B193),"")</f>
        <v/>
      </c>
      <c r="D205" s="1043"/>
      <c r="E205" s="1044"/>
      <c r="F205" s="1042"/>
      <c r="G205" s="1044"/>
      <c r="H205" s="1042" t="str">
        <f>IF('Материалы для Ф.5'!F193=2,CONCATENATE('Материалы для Ф.5'!D193," ",'Материалы для Ф.5'!C193),"")</f>
        <v/>
      </c>
      <c r="I205" s="1044">
        <v>210</v>
      </c>
      <c r="J205" s="409"/>
      <c r="K205" s="19">
        <f t="shared" si="2"/>
        <v>0</v>
      </c>
      <c r="M205" s="372"/>
      <c r="N205" s="373"/>
      <c r="O205" s="373"/>
      <c r="P205" s="373"/>
      <c r="W205" s="49" t="str">
        <f>IF('Материалы для Ф.5'!F193=2,CONCATENATE('Материалы для Ф.5'!B193),"")</f>
        <v/>
      </c>
    </row>
    <row r="206" spans="1:23" ht="16.2" hidden="1" x14ac:dyDescent="0.3">
      <c r="A206" s="631">
        <f>SUBTOTAL(9,$K$15:K206)</f>
        <v>81</v>
      </c>
      <c r="B206" s="276" t="str">
        <f>IF('Материалы для Ф.5'!F194=2,CONCATENATE('Материалы для Ф.5'!A194),"")</f>
        <v/>
      </c>
      <c r="C206" s="1042" t="str">
        <f>IF('Материалы для Ф.5'!F194=2,CONCATENATE('Материалы для Ф.5'!B194),"")</f>
        <v/>
      </c>
      <c r="D206" s="1043"/>
      <c r="E206" s="1044"/>
      <c r="F206" s="1042"/>
      <c r="G206" s="1044"/>
      <c r="H206" s="1042" t="str">
        <f>IF('Материалы для Ф.5'!F194=2,CONCATENATE('Материалы для Ф.5'!D194," ",'Материалы для Ф.5'!C194),"")</f>
        <v/>
      </c>
      <c r="I206" s="1044">
        <v>211</v>
      </c>
      <c r="J206" s="409"/>
      <c r="K206" s="19">
        <f t="shared" si="2"/>
        <v>0</v>
      </c>
      <c r="M206" s="372"/>
      <c r="N206" s="373"/>
      <c r="O206" s="373"/>
      <c r="P206" s="373"/>
      <c r="W206" s="49" t="str">
        <f>IF('Материалы для Ф.5'!F194=2,CONCATENATE('Материалы для Ф.5'!B194),"")</f>
        <v/>
      </c>
    </row>
    <row r="207" spans="1:23" ht="16.2" hidden="1" x14ac:dyDescent="0.3">
      <c r="A207" s="631">
        <f>SUBTOTAL(9,$K$15:K207)</f>
        <v>81</v>
      </c>
      <c r="B207" s="276" t="str">
        <f>IF('Материалы для Ф.5'!F195=2,CONCATENATE('Материалы для Ф.5'!A195),"")</f>
        <v/>
      </c>
      <c r="C207" s="1042" t="str">
        <f>IF('Материалы для Ф.5'!F195=2,CONCATENATE('Материалы для Ф.5'!B195),"")</f>
        <v/>
      </c>
      <c r="D207" s="1043"/>
      <c r="E207" s="1044"/>
      <c r="F207" s="1042"/>
      <c r="G207" s="1044"/>
      <c r="H207" s="1042" t="str">
        <f>IF('Материалы для Ф.5'!F195=2,CONCATENATE('Материалы для Ф.5'!D195," ",'Материалы для Ф.5'!C195),"")</f>
        <v/>
      </c>
      <c r="I207" s="1044">
        <v>212</v>
      </c>
      <c r="J207" s="409"/>
      <c r="K207" s="19">
        <f t="shared" si="2"/>
        <v>0</v>
      </c>
      <c r="M207" s="372"/>
      <c r="N207" s="373"/>
      <c r="O207" s="373"/>
      <c r="P207" s="373"/>
      <c r="W207" s="49" t="str">
        <f>IF('Материалы для Ф.5'!F195=2,CONCATENATE('Материалы для Ф.5'!B195),"")</f>
        <v/>
      </c>
    </row>
    <row r="208" spans="1:23" ht="16.2" hidden="1" x14ac:dyDescent="0.3">
      <c r="A208" s="631">
        <f>SUBTOTAL(9,$K$15:K208)</f>
        <v>81</v>
      </c>
      <c r="B208" s="276" t="str">
        <f>IF('Материалы для Ф.5'!F196=2,CONCATENATE('Материалы для Ф.5'!A196),"")</f>
        <v/>
      </c>
      <c r="C208" s="1042" t="str">
        <f>IF('Материалы для Ф.5'!F196=2,CONCATENATE('Материалы для Ф.5'!B196),"")</f>
        <v/>
      </c>
      <c r="D208" s="1043"/>
      <c r="E208" s="1044"/>
      <c r="F208" s="1042"/>
      <c r="G208" s="1044"/>
      <c r="H208" s="1042" t="str">
        <f>IF('Материалы для Ф.5'!F196=2,CONCATENATE('Материалы для Ф.5'!D196," ",'Материалы для Ф.5'!C196),"")</f>
        <v/>
      </c>
      <c r="I208" s="1044">
        <v>213</v>
      </c>
      <c r="J208" s="409"/>
      <c r="K208" s="19">
        <f t="shared" ref="K208:K271" si="3">IF(B208="",0,1)</f>
        <v>0</v>
      </c>
      <c r="M208" s="372"/>
      <c r="N208" s="373"/>
      <c r="O208" s="373"/>
      <c r="P208" s="373"/>
      <c r="W208" s="49" t="str">
        <f>IF('Материалы для Ф.5'!F196=2,CONCATENATE('Материалы для Ф.5'!B196),"")</f>
        <v/>
      </c>
    </row>
    <row r="209" spans="1:23" ht="16.2" hidden="1" x14ac:dyDescent="0.3">
      <c r="A209" s="631">
        <f>SUBTOTAL(9,$K$15:K209)</f>
        <v>81</v>
      </c>
      <c r="B209" s="276" t="str">
        <f>IF('Материалы для Ф.5'!F197=2,CONCATENATE('Материалы для Ф.5'!A197),"")</f>
        <v/>
      </c>
      <c r="C209" s="1042" t="str">
        <f>IF('Материалы для Ф.5'!F197=2,CONCATENATE('Материалы для Ф.5'!B197),"")</f>
        <v/>
      </c>
      <c r="D209" s="1043"/>
      <c r="E209" s="1044"/>
      <c r="F209" s="1042"/>
      <c r="G209" s="1044"/>
      <c r="H209" s="1042" t="str">
        <f>IF('Материалы для Ф.5'!F197=2,CONCATENATE('Материалы для Ф.5'!D197," ",'Материалы для Ф.5'!C197),"")</f>
        <v/>
      </c>
      <c r="I209" s="1044">
        <v>214</v>
      </c>
      <c r="J209" s="409"/>
      <c r="K209" s="19">
        <f t="shared" si="3"/>
        <v>0</v>
      </c>
      <c r="M209" s="372"/>
      <c r="N209" s="373"/>
      <c r="O209" s="373"/>
      <c r="P209" s="373"/>
      <c r="W209" s="49" t="str">
        <f>IF('Материалы для Ф.5'!F197=2,CONCATENATE('Материалы для Ф.5'!B197),"")</f>
        <v/>
      </c>
    </row>
    <row r="210" spans="1:23" ht="16.2" hidden="1" x14ac:dyDescent="0.3">
      <c r="A210" s="631">
        <f>SUBTOTAL(9,$K$15:K210)</f>
        <v>81</v>
      </c>
      <c r="B210" s="276" t="str">
        <f>IF('Материалы для Ф.5'!F198=2,CONCATENATE('Материалы для Ф.5'!A198),"")</f>
        <v/>
      </c>
      <c r="C210" s="1042" t="str">
        <f>IF('Материалы для Ф.5'!F198=2,CONCATENATE('Материалы для Ф.5'!B198),"")</f>
        <v/>
      </c>
      <c r="D210" s="1043"/>
      <c r="E210" s="1044"/>
      <c r="F210" s="1042"/>
      <c r="G210" s="1044"/>
      <c r="H210" s="1042" t="str">
        <f>IF('Материалы для Ф.5'!F198=2,CONCATENATE('Материалы для Ф.5'!D198," ",'Материалы для Ф.5'!C198),"")</f>
        <v/>
      </c>
      <c r="I210" s="1044">
        <v>215</v>
      </c>
      <c r="J210" s="409"/>
      <c r="K210" s="19">
        <f t="shared" si="3"/>
        <v>0</v>
      </c>
      <c r="M210" s="372"/>
      <c r="N210" s="373"/>
      <c r="O210" s="373"/>
      <c r="P210" s="373"/>
      <c r="W210" s="49" t="str">
        <f>IF('Материалы для Ф.5'!F198=2,CONCATENATE('Материалы для Ф.5'!B198),"")</f>
        <v/>
      </c>
    </row>
    <row r="211" spans="1:23" ht="16.2" hidden="1" x14ac:dyDescent="0.3">
      <c r="A211" s="631">
        <f>SUBTOTAL(9,$K$15:K211)</f>
        <v>81</v>
      </c>
      <c r="B211" s="276" t="str">
        <f>IF('Материалы для Ф.5'!F199=2,CONCATENATE('Материалы для Ф.5'!A199),"")</f>
        <v/>
      </c>
      <c r="C211" s="1042" t="str">
        <f>IF('Материалы для Ф.5'!F199=2,CONCATENATE('Материалы для Ф.5'!B199),"")</f>
        <v/>
      </c>
      <c r="D211" s="1043"/>
      <c r="E211" s="1044"/>
      <c r="F211" s="1042"/>
      <c r="G211" s="1044"/>
      <c r="H211" s="1042" t="str">
        <f>IF('Материалы для Ф.5'!F199=2,CONCATENATE('Материалы для Ф.5'!D199," ",'Материалы для Ф.5'!C199),"")</f>
        <v/>
      </c>
      <c r="I211" s="1044">
        <v>216</v>
      </c>
      <c r="J211" s="409"/>
      <c r="K211" s="19">
        <f t="shared" si="3"/>
        <v>0</v>
      </c>
      <c r="M211" s="372"/>
      <c r="N211" s="373"/>
      <c r="O211" s="373"/>
      <c r="P211" s="373"/>
      <c r="W211" s="49" t="str">
        <f>IF('Материалы для Ф.5'!F199=2,CONCATENATE('Материалы для Ф.5'!B199),"")</f>
        <v/>
      </c>
    </row>
    <row r="212" spans="1:23" ht="16.2" hidden="1" x14ac:dyDescent="0.3">
      <c r="A212" s="631">
        <f>SUBTOTAL(9,$K$15:K212)</f>
        <v>81</v>
      </c>
      <c r="B212" s="276" t="str">
        <f>IF('Материалы для Ф.5'!F200=2,CONCATENATE('Материалы для Ф.5'!A200),"")</f>
        <v/>
      </c>
      <c r="C212" s="1042" t="str">
        <f>IF('Материалы для Ф.5'!F200=2,CONCATENATE('Материалы для Ф.5'!B200),"")</f>
        <v/>
      </c>
      <c r="D212" s="1043"/>
      <c r="E212" s="1044"/>
      <c r="F212" s="1042"/>
      <c r="G212" s="1044"/>
      <c r="H212" s="1042" t="str">
        <f>IF('Материалы для Ф.5'!F200=2,CONCATENATE('Материалы для Ф.5'!D200," ",'Материалы для Ф.5'!C200),"")</f>
        <v/>
      </c>
      <c r="I212" s="1044">
        <v>217</v>
      </c>
      <c r="J212" s="409"/>
      <c r="K212" s="19">
        <f t="shared" si="3"/>
        <v>0</v>
      </c>
      <c r="M212" s="372"/>
      <c r="N212" s="373"/>
      <c r="O212" s="373"/>
      <c r="P212" s="373"/>
      <c r="W212" s="49" t="str">
        <f>IF('Материалы для Ф.5'!F200=2,CONCATENATE('Материалы для Ф.5'!B200),"")</f>
        <v/>
      </c>
    </row>
    <row r="213" spans="1:23" ht="16.2" hidden="1" x14ac:dyDescent="0.3">
      <c r="A213" s="631">
        <f>SUBTOTAL(9,$K$15:K213)</f>
        <v>81</v>
      </c>
      <c r="B213" s="276" t="str">
        <f>IF('Материалы для Ф.5'!F201=2,CONCATENATE('Материалы для Ф.5'!A201),"")</f>
        <v/>
      </c>
      <c r="C213" s="1042" t="str">
        <f>IF('Материалы для Ф.5'!F201=2,CONCATENATE('Материалы для Ф.5'!B201),"")</f>
        <v/>
      </c>
      <c r="D213" s="1043"/>
      <c r="E213" s="1044"/>
      <c r="F213" s="1042"/>
      <c r="G213" s="1044"/>
      <c r="H213" s="1042" t="str">
        <f>IF('Материалы для Ф.5'!F201=2,CONCATENATE('Материалы для Ф.5'!D201," ",'Материалы для Ф.5'!C201),"")</f>
        <v/>
      </c>
      <c r="I213" s="1044">
        <v>218</v>
      </c>
      <c r="J213" s="409"/>
      <c r="K213" s="19">
        <f t="shared" si="3"/>
        <v>0</v>
      </c>
      <c r="M213" s="372"/>
      <c r="N213" s="373"/>
      <c r="O213" s="373"/>
      <c r="P213" s="373"/>
      <c r="W213" s="49" t="str">
        <f>IF('Материалы для Ф.5'!F201=2,CONCATENATE('Материалы для Ф.5'!B201),"")</f>
        <v/>
      </c>
    </row>
    <row r="214" spans="1:23" ht="16.2" hidden="1" x14ac:dyDescent="0.3">
      <c r="A214" s="631">
        <f>SUBTOTAL(9,$K$15:K214)</f>
        <v>81</v>
      </c>
      <c r="B214" s="276" t="str">
        <f>IF('Материалы для Ф.5'!F202=2,CONCATENATE('Материалы для Ф.5'!A202),"")</f>
        <v/>
      </c>
      <c r="C214" s="1042" t="str">
        <f>IF('Материалы для Ф.5'!F202=2,CONCATENATE('Материалы для Ф.5'!B202),"")</f>
        <v/>
      </c>
      <c r="D214" s="1043"/>
      <c r="E214" s="1044"/>
      <c r="F214" s="1042"/>
      <c r="G214" s="1044"/>
      <c r="H214" s="1042" t="str">
        <f>IF('Материалы для Ф.5'!F202=2,CONCATENATE('Материалы для Ф.5'!D202," ",'Материалы для Ф.5'!C202),"")</f>
        <v/>
      </c>
      <c r="I214" s="1044">
        <v>219</v>
      </c>
      <c r="J214" s="409"/>
      <c r="K214" s="19">
        <f t="shared" si="3"/>
        <v>0</v>
      </c>
      <c r="M214" s="372"/>
      <c r="N214" s="373"/>
      <c r="O214" s="373"/>
      <c r="P214" s="373"/>
      <c r="W214" s="49" t="str">
        <f>IF('Материалы для Ф.5'!F202=2,CONCATENATE('Материалы для Ф.5'!B202),"")</f>
        <v/>
      </c>
    </row>
    <row r="215" spans="1:23" ht="16.2" hidden="1" x14ac:dyDescent="0.3">
      <c r="A215" s="631">
        <f>SUBTOTAL(9,$K$15:K215)</f>
        <v>81</v>
      </c>
      <c r="B215" s="276" t="str">
        <f>IF('Материалы для Ф.5'!F203=2,CONCATENATE('Материалы для Ф.5'!A203),"")</f>
        <v/>
      </c>
      <c r="C215" s="1042" t="str">
        <f>IF('Материалы для Ф.5'!F203=2,CONCATENATE('Материалы для Ф.5'!B203),"")</f>
        <v/>
      </c>
      <c r="D215" s="1043"/>
      <c r="E215" s="1044"/>
      <c r="F215" s="1042"/>
      <c r="G215" s="1044"/>
      <c r="H215" s="1042" t="str">
        <f>IF('Материалы для Ф.5'!F203=2,CONCATENATE('Материалы для Ф.5'!D203," ",'Материалы для Ф.5'!C203),"")</f>
        <v/>
      </c>
      <c r="I215" s="1044">
        <v>220</v>
      </c>
      <c r="J215" s="409"/>
      <c r="K215" s="19">
        <f t="shared" si="3"/>
        <v>0</v>
      </c>
      <c r="M215" s="372"/>
      <c r="N215" s="373"/>
      <c r="O215" s="373"/>
      <c r="P215" s="373"/>
      <c r="W215" s="49" t="str">
        <f>IF('Материалы для Ф.5'!F203=2,CONCATENATE('Материалы для Ф.5'!B203),"")</f>
        <v/>
      </c>
    </row>
    <row r="216" spans="1:23" ht="16.2" hidden="1" x14ac:dyDescent="0.3">
      <c r="A216" s="631">
        <f>SUBTOTAL(9,$K$15:K216)</f>
        <v>81</v>
      </c>
      <c r="B216" s="276" t="str">
        <f>IF('Материалы для Ф.5'!F204=2,CONCATENATE('Материалы для Ф.5'!A204),"")</f>
        <v/>
      </c>
      <c r="C216" s="1042" t="str">
        <f>IF('Материалы для Ф.5'!F204=2,CONCATENATE('Материалы для Ф.5'!B204),"")</f>
        <v/>
      </c>
      <c r="D216" s="1043"/>
      <c r="E216" s="1044"/>
      <c r="F216" s="1042"/>
      <c r="G216" s="1044"/>
      <c r="H216" s="1042" t="str">
        <f>IF('Материалы для Ф.5'!F204=2,CONCATENATE('Материалы для Ф.5'!D204," ",'Материалы для Ф.5'!C204),"")</f>
        <v/>
      </c>
      <c r="I216" s="1044">
        <v>221</v>
      </c>
      <c r="J216" s="409"/>
      <c r="K216" s="19">
        <f t="shared" si="3"/>
        <v>0</v>
      </c>
      <c r="M216" s="372"/>
      <c r="N216" s="373"/>
      <c r="O216" s="373"/>
      <c r="P216" s="373"/>
      <c r="W216" s="49" t="str">
        <f>IF('Материалы для Ф.5'!F204=2,CONCATENATE('Материалы для Ф.5'!B204),"")</f>
        <v/>
      </c>
    </row>
    <row r="217" spans="1:23" ht="16.2" hidden="1" x14ac:dyDescent="0.3">
      <c r="A217" s="631">
        <f>SUBTOTAL(9,$K$15:K217)</f>
        <v>81</v>
      </c>
      <c r="B217" s="276" t="str">
        <f>IF('Материалы для Ф.5'!F205=2,CONCATENATE('Материалы для Ф.5'!A205),"")</f>
        <v/>
      </c>
      <c r="C217" s="1042" t="str">
        <f>IF('Материалы для Ф.5'!F205=2,CONCATENATE('Материалы для Ф.5'!B205),"")</f>
        <v/>
      </c>
      <c r="D217" s="1043"/>
      <c r="E217" s="1044"/>
      <c r="F217" s="1042"/>
      <c r="G217" s="1044"/>
      <c r="H217" s="1042" t="str">
        <f>IF('Материалы для Ф.5'!F205=2,CONCATENATE('Материалы для Ф.5'!D205," ",'Материалы для Ф.5'!C205),"")</f>
        <v/>
      </c>
      <c r="I217" s="1044">
        <v>222</v>
      </c>
      <c r="J217" s="409"/>
      <c r="K217" s="19">
        <f t="shared" si="3"/>
        <v>0</v>
      </c>
      <c r="M217" s="372"/>
      <c r="N217" s="373"/>
      <c r="O217" s="373"/>
      <c r="P217" s="373"/>
      <c r="W217" s="49" t="str">
        <f>IF('Материалы для Ф.5'!F205=2,CONCATENATE('Материалы для Ф.5'!B205),"")</f>
        <v/>
      </c>
    </row>
    <row r="218" spans="1:23" ht="16.2" hidden="1" x14ac:dyDescent="0.3">
      <c r="A218" s="631">
        <f>SUBTOTAL(9,$K$15:K218)</f>
        <v>81</v>
      </c>
      <c r="B218" s="276" t="str">
        <f>IF('Материалы для Ф.5'!F206=2,CONCATENATE('Материалы для Ф.5'!A206),"")</f>
        <v/>
      </c>
      <c r="C218" s="1042" t="str">
        <f>IF('Материалы для Ф.5'!F206=2,CONCATENATE('Материалы для Ф.5'!B206),"")</f>
        <v/>
      </c>
      <c r="D218" s="1043"/>
      <c r="E218" s="1044"/>
      <c r="F218" s="1042"/>
      <c r="G218" s="1044"/>
      <c r="H218" s="1042" t="str">
        <f>IF('Материалы для Ф.5'!F206=2,CONCATENATE('Материалы для Ф.5'!D206," ",'Материалы для Ф.5'!C206),"")</f>
        <v/>
      </c>
      <c r="I218" s="1044">
        <v>223</v>
      </c>
      <c r="J218" s="409"/>
      <c r="K218" s="19">
        <f t="shared" si="3"/>
        <v>0</v>
      </c>
      <c r="M218" s="372"/>
      <c r="N218" s="373"/>
      <c r="O218" s="373"/>
      <c r="P218" s="373"/>
      <c r="W218" s="49" t="str">
        <f>IF('Материалы для Ф.5'!F206=2,CONCATENATE('Материалы для Ф.5'!B206),"")</f>
        <v/>
      </c>
    </row>
    <row r="219" spans="1:23" ht="16.2" hidden="1" x14ac:dyDescent="0.3">
      <c r="A219" s="631">
        <f>SUBTOTAL(9,$K$15:K219)</f>
        <v>81</v>
      </c>
      <c r="B219" s="276" t="str">
        <f>IF('Материалы для Ф.5'!F207=2,CONCATENATE('Материалы для Ф.5'!A207),"")</f>
        <v/>
      </c>
      <c r="C219" s="1042" t="str">
        <f>IF('Материалы для Ф.5'!F207=2,CONCATENATE('Материалы для Ф.5'!B207),"")</f>
        <v/>
      </c>
      <c r="D219" s="1043"/>
      <c r="E219" s="1044"/>
      <c r="F219" s="1042"/>
      <c r="G219" s="1044"/>
      <c r="H219" s="1042" t="str">
        <f>IF('Материалы для Ф.5'!F207=2,CONCATENATE('Материалы для Ф.5'!D207," ",'Материалы для Ф.5'!C207),"")</f>
        <v/>
      </c>
      <c r="I219" s="1044">
        <v>224</v>
      </c>
      <c r="J219" s="409"/>
      <c r="K219" s="19">
        <f t="shared" si="3"/>
        <v>0</v>
      </c>
      <c r="M219" s="372"/>
      <c r="N219" s="373"/>
      <c r="O219" s="373"/>
      <c r="P219" s="373"/>
      <c r="W219" s="49" t="str">
        <f>IF('Материалы для Ф.5'!F207=2,CONCATENATE('Материалы для Ф.5'!B207),"")</f>
        <v/>
      </c>
    </row>
    <row r="220" spans="1:23" ht="16.2" hidden="1" x14ac:dyDescent="0.3">
      <c r="A220" s="631">
        <f>SUBTOTAL(9,$K$15:K220)</f>
        <v>81</v>
      </c>
      <c r="B220" s="276" t="str">
        <f>IF('Материалы для Ф.5'!F208=2,CONCATENATE('Материалы для Ф.5'!A208),"")</f>
        <v/>
      </c>
      <c r="C220" s="1042" t="str">
        <f>IF('Материалы для Ф.5'!F208=2,CONCATENATE('Материалы для Ф.5'!B208),"")</f>
        <v/>
      </c>
      <c r="D220" s="1043"/>
      <c r="E220" s="1044"/>
      <c r="F220" s="1042"/>
      <c r="G220" s="1044"/>
      <c r="H220" s="1042" t="str">
        <f>IF('Материалы для Ф.5'!F208=2,CONCATENATE('Материалы для Ф.5'!D208," ",'Материалы для Ф.5'!C208),"")</f>
        <v/>
      </c>
      <c r="I220" s="1044">
        <v>225</v>
      </c>
      <c r="J220" s="409"/>
      <c r="K220" s="19">
        <f t="shared" si="3"/>
        <v>0</v>
      </c>
      <c r="M220" s="372"/>
      <c r="N220" s="373"/>
      <c r="O220" s="373"/>
      <c r="P220" s="373"/>
      <c r="W220" s="49" t="str">
        <f>IF('Материалы для Ф.5'!F208=2,CONCATENATE('Материалы для Ф.5'!B208),"")</f>
        <v/>
      </c>
    </row>
    <row r="221" spans="1:23" ht="16.2" hidden="1" x14ac:dyDescent="0.3">
      <c r="A221" s="631">
        <f>SUBTOTAL(9,$K$15:K221)</f>
        <v>81</v>
      </c>
      <c r="B221" s="276" t="str">
        <f>IF('Материалы для Ф.5'!F209=2,CONCATENATE('Материалы для Ф.5'!A209),"")</f>
        <v/>
      </c>
      <c r="C221" s="1042" t="str">
        <f>IF('Материалы для Ф.5'!F209=2,CONCATENATE('Материалы для Ф.5'!B209),"")</f>
        <v/>
      </c>
      <c r="D221" s="1043"/>
      <c r="E221" s="1044"/>
      <c r="F221" s="1042"/>
      <c r="G221" s="1044"/>
      <c r="H221" s="1042" t="str">
        <f>IF('Материалы для Ф.5'!F209=2,CONCATENATE('Материалы для Ф.5'!D209," ",'Материалы для Ф.5'!C209),"")</f>
        <v/>
      </c>
      <c r="I221" s="1044">
        <v>226</v>
      </c>
      <c r="J221" s="409"/>
      <c r="K221" s="19">
        <f t="shared" si="3"/>
        <v>0</v>
      </c>
      <c r="M221" s="372"/>
      <c r="N221" s="373"/>
      <c r="O221" s="373"/>
      <c r="P221" s="373"/>
      <c r="W221" s="49" t="str">
        <f>IF('Материалы для Ф.5'!F209=2,CONCATENATE('Материалы для Ф.5'!B209),"")</f>
        <v/>
      </c>
    </row>
    <row r="222" spans="1:23" ht="16.2" hidden="1" x14ac:dyDescent="0.3">
      <c r="A222" s="631">
        <f>SUBTOTAL(9,$K$15:K222)</f>
        <v>81</v>
      </c>
      <c r="B222" s="276" t="str">
        <f>IF('Материалы для Ф.5'!F210=2,CONCATENATE('Материалы для Ф.5'!A210),"")</f>
        <v/>
      </c>
      <c r="C222" s="1042" t="str">
        <f>IF('Материалы для Ф.5'!F210=2,CONCATENATE('Материалы для Ф.5'!B210),"")</f>
        <v/>
      </c>
      <c r="D222" s="1043"/>
      <c r="E222" s="1044"/>
      <c r="F222" s="1042"/>
      <c r="G222" s="1044"/>
      <c r="H222" s="1042" t="str">
        <f>IF('Материалы для Ф.5'!F210=2,CONCATENATE('Материалы для Ф.5'!D210," ",'Материалы для Ф.5'!C210),"")</f>
        <v/>
      </c>
      <c r="I222" s="1044">
        <v>227</v>
      </c>
      <c r="J222" s="409"/>
      <c r="K222" s="19">
        <f t="shared" si="3"/>
        <v>0</v>
      </c>
      <c r="M222" s="372"/>
      <c r="N222" s="373"/>
      <c r="O222" s="373"/>
      <c r="P222" s="373"/>
      <c r="W222" s="49" t="str">
        <f>IF('Материалы для Ф.5'!F210=2,CONCATENATE('Материалы для Ф.5'!B210),"")</f>
        <v/>
      </c>
    </row>
    <row r="223" spans="1:23" ht="16.2" hidden="1" x14ac:dyDescent="0.3">
      <c r="A223" s="631">
        <f>SUBTOTAL(9,$K$15:K223)</f>
        <v>81</v>
      </c>
      <c r="B223" s="276" t="str">
        <f>IF('Материалы для Ф.5'!F211=2,CONCATENATE('Материалы для Ф.5'!A211),"")</f>
        <v/>
      </c>
      <c r="C223" s="1042" t="str">
        <f>IF('Материалы для Ф.5'!F211=2,CONCATENATE('Материалы для Ф.5'!B211),"")</f>
        <v/>
      </c>
      <c r="D223" s="1043"/>
      <c r="E223" s="1044"/>
      <c r="F223" s="1042"/>
      <c r="G223" s="1044"/>
      <c r="H223" s="1042" t="str">
        <f>IF('Материалы для Ф.5'!F211=2,CONCATENATE('Материалы для Ф.5'!D211," ",'Материалы для Ф.5'!C211),"")</f>
        <v/>
      </c>
      <c r="I223" s="1044">
        <v>228</v>
      </c>
      <c r="J223" s="409"/>
      <c r="K223" s="19">
        <f t="shared" si="3"/>
        <v>0</v>
      </c>
      <c r="M223" s="372"/>
      <c r="N223" s="373"/>
      <c r="O223" s="373"/>
      <c r="P223" s="373"/>
      <c r="W223" s="49" t="str">
        <f>IF('Материалы для Ф.5'!F211=2,CONCATENATE('Материалы для Ф.5'!B211),"")</f>
        <v/>
      </c>
    </row>
    <row r="224" spans="1:23" ht="16.2" hidden="1" x14ac:dyDescent="0.3">
      <c r="A224" s="631">
        <f>SUBTOTAL(9,$K$15:K224)</f>
        <v>81</v>
      </c>
      <c r="B224" s="276" t="str">
        <f>IF('Материалы для Ф.5'!F212=2,CONCATENATE('Материалы для Ф.5'!A212),"")</f>
        <v/>
      </c>
      <c r="C224" s="1042" t="str">
        <f>IF('Материалы для Ф.5'!F212=2,CONCATENATE('Материалы для Ф.5'!B212),"")</f>
        <v/>
      </c>
      <c r="D224" s="1043"/>
      <c r="E224" s="1044"/>
      <c r="F224" s="1042"/>
      <c r="G224" s="1044"/>
      <c r="H224" s="1042" t="str">
        <f>IF('Материалы для Ф.5'!F212=2,CONCATENATE('Материалы для Ф.5'!D212," ",'Материалы для Ф.5'!C212),"")</f>
        <v/>
      </c>
      <c r="I224" s="1044">
        <v>229</v>
      </c>
      <c r="J224" s="409"/>
      <c r="K224" s="19">
        <f t="shared" si="3"/>
        <v>0</v>
      </c>
      <c r="M224" s="372"/>
      <c r="N224" s="373"/>
      <c r="O224" s="373"/>
      <c r="P224" s="373"/>
      <c r="W224" s="49" t="str">
        <f>IF('Материалы для Ф.5'!F212=2,CONCATENATE('Материалы для Ф.5'!B212),"")</f>
        <v/>
      </c>
    </row>
    <row r="225" spans="1:23" ht="16.2" hidden="1" x14ac:dyDescent="0.3">
      <c r="A225" s="631">
        <f>SUBTOTAL(9,$K$15:K225)</f>
        <v>81</v>
      </c>
      <c r="B225" s="276" t="str">
        <f>IF('Материалы для Ф.5'!F213=2,CONCATENATE('Материалы для Ф.5'!A213),"")</f>
        <v/>
      </c>
      <c r="C225" s="1042" t="str">
        <f>IF('Материалы для Ф.5'!F213=2,CONCATENATE('Материалы для Ф.5'!B213),"")</f>
        <v/>
      </c>
      <c r="D225" s="1043"/>
      <c r="E225" s="1044"/>
      <c r="F225" s="1042"/>
      <c r="G225" s="1044"/>
      <c r="H225" s="1042" t="str">
        <f>IF('Материалы для Ф.5'!F213=2,CONCATENATE('Материалы для Ф.5'!D213," ",'Материалы для Ф.5'!C213),"")</f>
        <v/>
      </c>
      <c r="I225" s="1044">
        <v>230</v>
      </c>
      <c r="J225" s="409"/>
      <c r="K225" s="19">
        <f t="shared" si="3"/>
        <v>0</v>
      </c>
      <c r="M225" s="372"/>
      <c r="N225" s="373"/>
      <c r="O225" s="373"/>
      <c r="P225" s="373"/>
      <c r="W225" s="49" t="str">
        <f>IF('Материалы для Ф.5'!F213=2,CONCATENATE('Материалы для Ф.5'!B213),"")</f>
        <v/>
      </c>
    </row>
    <row r="226" spans="1:23" ht="16.2" hidden="1" x14ac:dyDescent="0.3">
      <c r="A226" s="631">
        <f>SUBTOTAL(9,$K$15:K226)</f>
        <v>81</v>
      </c>
      <c r="B226" s="276" t="str">
        <f>IF('Материалы для Ф.5'!F214=2,CONCATENATE('Материалы для Ф.5'!A214),"")</f>
        <v/>
      </c>
      <c r="C226" s="1042" t="str">
        <f>IF('Материалы для Ф.5'!F214=2,CONCATENATE('Материалы для Ф.5'!B214),"")</f>
        <v/>
      </c>
      <c r="D226" s="1043"/>
      <c r="E226" s="1044"/>
      <c r="F226" s="1042"/>
      <c r="G226" s="1044"/>
      <c r="H226" s="1042" t="str">
        <f>IF('Материалы для Ф.5'!F214=2,CONCATENATE('Материалы для Ф.5'!D214," ",'Материалы для Ф.5'!C214),"")</f>
        <v/>
      </c>
      <c r="I226" s="1044">
        <v>231</v>
      </c>
      <c r="J226" s="409"/>
      <c r="K226" s="19">
        <f t="shared" si="3"/>
        <v>0</v>
      </c>
      <c r="M226" s="372"/>
      <c r="N226" s="373"/>
      <c r="O226" s="373"/>
      <c r="P226" s="373"/>
      <c r="W226" s="49" t="str">
        <f>IF('Материалы для Ф.5'!F214=2,CONCATENATE('Материалы для Ф.5'!B214),"")</f>
        <v/>
      </c>
    </row>
    <row r="227" spans="1:23" ht="16.2" hidden="1" x14ac:dyDescent="0.3">
      <c r="A227" s="631">
        <f>SUBTOTAL(9,$K$15:K227)</f>
        <v>81</v>
      </c>
      <c r="B227" s="276" t="str">
        <f>IF('Материалы для Ф.5'!F215=2,CONCATENATE('Материалы для Ф.5'!A215),"")</f>
        <v/>
      </c>
      <c r="C227" s="1042" t="str">
        <f>IF('Материалы для Ф.5'!F215=2,CONCATENATE('Материалы для Ф.5'!B215),"")</f>
        <v/>
      </c>
      <c r="D227" s="1043"/>
      <c r="E227" s="1044"/>
      <c r="F227" s="1042"/>
      <c r="G227" s="1044"/>
      <c r="H227" s="1042" t="str">
        <f>IF('Материалы для Ф.5'!F215=2,CONCATENATE('Материалы для Ф.5'!D215," ",'Материалы для Ф.5'!C215),"")</f>
        <v/>
      </c>
      <c r="I227" s="1044">
        <v>232</v>
      </c>
      <c r="J227" s="409"/>
      <c r="K227" s="19">
        <f t="shared" si="3"/>
        <v>0</v>
      </c>
      <c r="M227" s="372"/>
      <c r="N227" s="373"/>
      <c r="O227" s="373"/>
      <c r="P227" s="373"/>
      <c r="W227" s="49" t="str">
        <f>IF('Материалы для Ф.5'!F215=2,CONCATENATE('Материалы для Ф.5'!B215),"")</f>
        <v/>
      </c>
    </row>
    <row r="228" spans="1:23" ht="16.2" hidden="1" x14ac:dyDescent="0.3">
      <c r="A228" s="631">
        <f>SUBTOTAL(9,$K$15:K228)</f>
        <v>81</v>
      </c>
      <c r="B228" s="276" t="str">
        <f>IF('Материалы для Ф.5'!F216=2,CONCATENATE('Материалы для Ф.5'!A216),"")</f>
        <v/>
      </c>
      <c r="C228" s="1042" t="str">
        <f>IF('Материалы для Ф.5'!F216=2,CONCATENATE('Материалы для Ф.5'!B216),"")</f>
        <v/>
      </c>
      <c r="D228" s="1043"/>
      <c r="E228" s="1044"/>
      <c r="F228" s="1042"/>
      <c r="G228" s="1044"/>
      <c r="H228" s="1042" t="str">
        <f>IF('Материалы для Ф.5'!F216=2,CONCATENATE('Материалы для Ф.5'!D216," ",'Материалы для Ф.5'!C216),"")</f>
        <v/>
      </c>
      <c r="I228" s="1044">
        <v>233</v>
      </c>
      <c r="J228" s="409"/>
      <c r="K228" s="19">
        <f t="shared" si="3"/>
        <v>0</v>
      </c>
      <c r="M228" s="372"/>
      <c r="N228" s="373"/>
      <c r="O228" s="373"/>
      <c r="P228" s="373"/>
      <c r="W228" s="49" t="str">
        <f>IF('Материалы для Ф.5'!F216=2,CONCATENATE('Материалы для Ф.5'!B216),"")</f>
        <v/>
      </c>
    </row>
    <row r="229" spans="1:23" ht="16.2" hidden="1" x14ac:dyDescent="0.3">
      <c r="A229" s="631">
        <f>SUBTOTAL(9,$K$15:K229)</f>
        <v>81</v>
      </c>
      <c r="B229" s="276" t="str">
        <f>IF('Материалы для Ф.5'!F217=2,CONCATENATE('Материалы для Ф.5'!A217),"")</f>
        <v/>
      </c>
      <c r="C229" s="1042" t="str">
        <f>IF('Материалы для Ф.5'!F217=2,CONCATENATE('Материалы для Ф.5'!B217),"")</f>
        <v/>
      </c>
      <c r="D229" s="1043"/>
      <c r="E229" s="1044"/>
      <c r="F229" s="1042"/>
      <c r="G229" s="1044"/>
      <c r="H229" s="1042" t="str">
        <f>IF('Материалы для Ф.5'!F217=2,CONCATENATE('Материалы для Ф.5'!D217," ",'Материалы для Ф.5'!C217),"")</f>
        <v/>
      </c>
      <c r="I229" s="1044">
        <v>234</v>
      </c>
      <c r="J229" s="409"/>
      <c r="K229" s="19">
        <f t="shared" si="3"/>
        <v>0</v>
      </c>
      <c r="M229" s="372"/>
      <c r="N229" s="373"/>
      <c r="O229" s="373"/>
      <c r="P229" s="373"/>
      <c r="W229" s="49" t="str">
        <f>IF('Материалы для Ф.5'!F217=2,CONCATENATE('Материалы для Ф.5'!B217),"")</f>
        <v/>
      </c>
    </row>
    <row r="230" spans="1:23" ht="16.2" hidden="1" x14ac:dyDescent="0.3">
      <c r="A230" s="631">
        <f>SUBTOTAL(9,$K$15:K230)</f>
        <v>81</v>
      </c>
      <c r="B230" s="276" t="str">
        <f>IF('Материалы для Ф.5'!F218=2,CONCATENATE('Материалы для Ф.5'!A218),"")</f>
        <v/>
      </c>
      <c r="C230" s="1042" t="str">
        <f>IF('Материалы для Ф.5'!F218=2,CONCATENATE('Материалы для Ф.5'!B218),"")</f>
        <v/>
      </c>
      <c r="D230" s="1043"/>
      <c r="E230" s="1044"/>
      <c r="F230" s="1042"/>
      <c r="G230" s="1044"/>
      <c r="H230" s="1042" t="str">
        <f>IF('Материалы для Ф.5'!F218=2,CONCATENATE('Материалы для Ф.5'!D218," ",'Материалы для Ф.5'!C218),"")</f>
        <v/>
      </c>
      <c r="I230" s="1044">
        <v>235</v>
      </c>
      <c r="J230" s="409"/>
      <c r="K230" s="19">
        <f t="shared" si="3"/>
        <v>0</v>
      </c>
      <c r="M230" s="372"/>
      <c r="N230" s="373"/>
      <c r="O230" s="373"/>
      <c r="P230" s="373"/>
      <c r="W230" s="49" t="str">
        <f>IF('Материалы для Ф.5'!F218=2,CONCATENATE('Материалы для Ф.5'!B218),"")</f>
        <v/>
      </c>
    </row>
    <row r="231" spans="1:23" ht="16.2" hidden="1" x14ac:dyDescent="0.3">
      <c r="A231" s="631">
        <f>SUBTOTAL(9,$K$15:K231)</f>
        <v>81</v>
      </c>
      <c r="B231" s="276" t="str">
        <f>IF('Материалы для Ф.5'!F219=2,CONCATENATE('Материалы для Ф.5'!A219),"")</f>
        <v/>
      </c>
      <c r="C231" s="1042" t="str">
        <f>IF('Материалы для Ф.5'!F219=2,CONCATENATE('Материалы для Ф.5'!B219),"")</f>
        <v/>
      </c>
      <c r="D231" s="1043"/>
      <c r="E231" s="1044"/>
      <c r="F231" s="1042"/>
      <c r="G231" s="1044"/>
      <c r="H231" s="1042" t="str">
        <f>IF('Материалы для Ф.5'!F219=2,CONCATENATE('Материалы для Ф.5'!D219," ",'Материалы для Ф.5'!C219),"")</f>
        <v/>
      </c>
      <c r="I231" s="1044">
        <v>236</v>
      </c>
      <c r="J231" s="409"/>
      <c r="K231" s="19">
        <f t="shared" si="3"/>
        <v>0</v>
      </c>
      <c r="M231" s="372"/>
      <c r="N231" s="373"/>
      <c r="O231" s="373"/>
      <c r="P231" s="373"/>
      <c r="W231" s="49" t="str">
        <f>IF('Материалы для Ф.5'!F219=2,CONCATENATE('Материалы для Ф.5'!B219),"")</f>
        <v/>
      </c>
    </row>
    <row r="232" spans="1:23" ht="16.2" hidden="1" x14ac:dyDescent="0.3">
      <c r="A232" s="631">
        <f>SUBTOTAL(9,$K$15:K232)</f>
        <v>81</v>
      </c>
      <c r="B232" s="276" t="str">
        <f>IF('Материалы для Ф.5'!F220=2,CONCATENATE('Материалы для Ф.5'!A220),"")</f>
        <v/>
      </c>
      <c r="C232" s="1042" t="str">
        <f>IF('Материалы для Ф.5'!F220=2,CONCATENATE('Материалы для Ф.5'!B220),"")</f>
        <v/>
      </c>
      <c r="D232" s="1043"/>
      <c r="E232" s="1044"/>
      <c r="F232" s="1042"/>
      <c r="G232" s="1044"/>
      <c r="H232" s="1042" t="str">
        <f>IF('Материалы для Ф.5'!F220=2,CONCATENATE('Материалы для Ф.5'!D220," ",'Материалы для Ф.5'!C220),"")</f>
        <v/>
      </c>
      <c r="I232" s="1044">
        <v>237</v>
      </c>
      <c r="J232" s="409"/>
      <c r="K232" s="19">
        <f t="shared" si="3"/>
        <v>0</v>
      </c>
      <c r="M232" s="372"/>
      <c r="N232" s="373"/>
      <c r="O232" s="373"/>
      <c r="P232" s="373"/>
      <c r="W232" s="49" t="str">
        <f>IF('Материалы для Ф.5'!F220=2,CONCATENATE('Материалы для Ф.5'!B220),"")</f>
        <v/>
      </c>
    </row>
    <row r="233" spans="1:23" ht="16.2" hidden="1" x14ac:dyDescent="0.3">
      <c r="A233" s="631">
        <f>SUBTOTAL(9,$K$15:K233)</f>
        <v>81</v>
      </c>
      <c r="B233" s="276" t="str">
        <f>IF('Материалы для Ф.5'!F221=2,CONCATENATE('Материалы для Ф.5'!A221),"")</f>
        <v/>
      </c>
      <c r="C233" s="1042" t="str">
        <f>IF('Материалы для Ф.5'!F221=2,CONCATENATE('Материалы для Ф.5'!B221),"")</f>
        <v/>
      </c>
      <c r="D233" s="1043"/>
      <c r="E233" s="1044"/>
      <c r="F233" s="1042"/>
      <c r="G233" s="1044"/>
      <c r="H233" s="1042" t="str">
        <f>IF('Материалы для Ф.5'!F221=2,CONCATENATE('Материалы для Ф.5'!D221," ",'Материалы для Ф.5'!C221),"")</f>
        <v/>
      </c>
      <c r="I233" s="1044">
        <v>238</v>
      </c>
      <c r="J233" s="409"/>
      <c r="K233" s="19">
        <f t="shared" si="3"/>
        <v>0</v>
      </c>
      <c r="M233" s="372"/>
      <c r="N233" s="373"/>
      <c r="O233" s="373"/>
      <c r="P233" s="373"/>
      <c r="W233" s="49" t="str">
        <f>IF('Материалы для Ф.5'!F221=2,CONCATENATE('Материалы для Ф.5'!B221),"")</f>
        <v/>
      </c>
    </row>
    <row r="234" spans="1:23" ht="16.2" hidden="1" x14ac:dyDescent="0.3">
      <c r="A234" s="631">
        <f>SUBTOTAL(9,$K$15:K234)</f>
        <v>81</v>
      </c>
      <c r="B234" s="276" t="str">
        <f>IF('Материалы для Ф.5'!F222=2,CONCATENATE('Материалы для Ф.5'!A222),"")</f>
        <v/>
      </c>
      <c r="C234" s="1042" t="str">
        <f>IF('Материалы для Ф.5'!F222=2,CONCATENATE('Материалы для Ф.5'!B222),"")</f>
        <v/>
      </c>
      <c r="D234" s="1043"/>
      <c r="E234" s="1044"/>
      <c r="F234" s="1042"/>
      <c r="G234" s="1044"/>
      <c r="H234" s="1042" t="str">
        <f>IF('Материалы для Ф.5'!F222=2,CONCATENATE('Материалы для Ф.5'!D222," ",'Материалы для Ф.5'!C222),"")</f>
        <v/>
      </c>
      <c r="I234" s="1044">
        <v>239</v>
      </c>
      <c r="J234" s="409"/>
      <c r="K234" s="19">
        <f t="shared" si="3"/>
        <v>0</v>
      </c>
      <c r="M234" s="372"/>
      <c r="N234" s="373"/>
      <c r="O234" s="373"/>
      <c r="P234" s="373"/>
      <c r="W234" s="49" t="str">
        <f>IF('Материалы для Ф.5'!F222=2,CONCATENATE('Материалы для Ф.5'!B222),"")</f>
        <v/>
      </c>
    </row>
    <row r="235" spans="1:23" ht="16.2" hidden="1" x14ac:dyDescent="0.3">
      <c r="A235" s="631">
        <f>SUBTOTAL(9,$K$15:K235)</f>
        <v>81</v>
      </c>
      <c r="B235" s="276" t="str">
        <f>IF('Материалы для Ф.5'!F223=2,CONCATENATE('Материалы для Ф.5'!A223),"")</f>
        <v/>
      </c>
      <c r="C235" s="1042" t="str">
        <f>IF('Материалы для Ф.5'!F223=2,CONCATENATE('Материалы для Ф.5'!B223),"")</f>
        <v/>
      </c>
      <c r="D235" s="1043"/>
      <c r="E235" s="1044"/>
      <c r="F235" s="1042"/>
      <c r="G235" s="1044"/>
      <c r="H235" s="1042" t="str">
        <f>IF('Материалы для Ф.5'!F223=2,CONCATENATE('Материалы для Ф.5'!D223," ",'Материалы для Ф.5'!C223),"")</f>
        <v/>
      </c>
      <c r="I235" s="1044">
        <v>240</v>
      </c>
      <c r="J235" s="409"/>
      <c r="K235" s="19">
        <f t="shared" si="3"/>
        <v>0</v>
      </c>
      <c r="M235" s="372"/>
      <c r="N235" s="373"/>
      <c r="O235" s="373"/>
      <c r="P235" s="373"/>
      <c r="W235" s="49" t="str">
        <f>IF('Материалы для Ф.5'!F223=2,CONCATENATE('Материалы для Ф.5'!B223),"")</f>
        <v/>
      </c>
    </row>
    <row r="236" spans="1:23" ht="16.2" hidden="1" x14ac:dyDescent="0.3">
      <c r="A236" s="631">
        <f>SUBTOTAL(9,$K$15:K236)</f>
        <v>81</v>
      </c>
      <c r="B236" s="276" t="str">
        <f>IF('Материалы для Ф.5'!F224=2,CONCATENATE('Материалы для Ф.5'!A224),"")</f>
        <v/>
      </c>
      <c r="C236" s="1042" t="str">
        <f>IF('Материалы для Ф.5'!F224=2,CONCATENATE('Материалы для Ф.5'!B224),"")</f>
        <v/>
      </c>
      <c r="D236" s="1043"/>
      <c r="E236" s="1044"/>
      <c r="F236" s="1042"/>
      <c r="G236" s="1044"/>
      <c r="H236" s="1042" t="str">
        <f>IF('Материалы для Ф.5'!F224=2,CONCATENATE('Материалы для Ф.5'!D224," ",'Материалы для Ф.5'!C224),"")</f>
        <v/>
      </c>
      <c r="I236" s="1044">
        <v>241</v>
      </c>
      <c r="J236" s="409"/>
      <c r="K236" s="19">
        <f t="shared" si="3"/>
        <v>0</v>
      </c>
      <c r="M236" s="372"/>
      <c r="N236" s="373"/>
      <c r="O236" s="373"/>
      <c r="P236" s="373"/>
      <c r="W236" s="49" t="str">
        <f>IF('Материалы для Ф.5'!F224=2,CONCATENATE('Материалы для Ф.5'!B224),"")</f>
        <v/>
      </c>
    </row>
    <row r="237" spans="1:23" ht="16.2" hidden="1" x14ac:dyDescent="0.3">
      <c r="A237" s="631">
        <f>SUBTOTAL(9,$K$15:K237)</f>
        <v>81</v>
      </c>
      <c r="B237" s="276" t="str">
        <f>IF('Материалы для Ф.5'!F225=2,CONCATENATE('Материалы для Ф.5'!A225),"")</f>
        <v/>
      </c>
      <c r="C237" s="1042" t="str">
        <f>IF('Материалы для Ф.5'!F225=2,CONCATENATE('Материалы для Ф.5'!B225),"")</f>
        <v/>
      </c>
      <c r="D237" s="1043"/>
      <c r="E237" s="1044"/>
      <c r="F237" s="1042"/>
      <c r="G237" s="1044"/>
      <c r="H237" s="1042" t="str">
        <f>IF('Материалы для Ф.5'!F225=2,CONCATENATE('Материалы для Ф.5'!D225," ",'Материалы для Ф.5'!C225),"")</f>
        <v/>
      </c>
      <c r="I237" s="1044">
        <v>242</v>
      </c>
      <c r="J237" s="409"/>
      <c r="K237" s="19">
        <f t="shared" si="3"/>
        <v>0</v>
      </c>
      <c r="M237" s="372"/>
      <c r="N237" s="373"/>
      <c r="O237" s="373"/>
      <c r="P237" s="373"/>
      <c r="W237" s="49" t="str">
        <f>IF('Материалы для Ф.5'!F225=2,CONCATENATE('Материалы для Ф.5'!B225),"")</f>
        <v/>
      </c>
    </row>
    <row r="238" spans="1:23" ht="16.2" hidden="1" x14ac:dyDescent="0.3">
      <c r="A238" s="631">
        <f>SUBTOTAL(9,$K$15:K238)</f>
        <v>81</v>
      </c>
      <c r="B238" s="276" t="str">
        <f>IF('Материалы для Ф.5'!F226=2,CONCATENATE('Материалы для Ф.5'!A226),"")</f>
        <v/>
      </c>
      <c r="C238" s="1042" t="str">
        <f>IF('Материалы для Ф.5'!F226=2,CONCATENATE('Материалы для Ф.5'!B226),"")</f>
        <v/>
      </c>
      <c r="D238" s="1043"/>
      <c r="E238" s="1044"/>
      <c r="F238" s="1042"/>
      <c r="G238" s="1044"/>
      <c r="H238" s="1042" t="str">
        <f>IF('Материалы для Ф.5'!F226=2,CONCATENATE('Материалы для Ф.5'!D226," ",'Материалы для Ф.5'!C226),"")</f>
        <v/>
      </c>
      <c r="I238" s="1044">
        <v>243</v>
      </c>
      <c r="J238" s="409"/>
      <c r="K238" s="19">
        <f t="shared" si="3"/>
        <v>0</v>
      </c>
      <c r="M238" s="372"/>
      <c r="N238" s="373"/>
      <c r="O238" s="373"/>
      <c r="P238" s="373"/>
      <c r="W238" s="49" t="str">
        <f>IF('Материалы для Ф.5'!F226=2,CONCATENATE('Материалы для Ф.5'!B226),"")</f>
        <v/>
      </c>
    </row>
    <row r="239" spans="1:23" ht="16.2" hidden="1" x14ac:dyDescent="0.3">
      <c r="A239" s="631">
        <f>SUBTOTAL(9,$K$15:K239)</f>
        <v>81</v>
      </c>
      <c r="B239" s="276" t="str">
        <f>IF('Материалы для Ф.5'!F227=2,CONCATENATE('Материалы для Ф.5'!A227),"")</f>
        <v/>
      </c>
      <c r="C239" s="1042" t="str">
        <f>IF('Материалы для Ф.5'!F227=2,CONCATENATE('Материалы для Ф.5'!B227),"")</f>
        <v/>
      </c>
      <c r="D239" s="1043"/>
      <c r="E239" s="1044"/>
      <c r="F239" s="1042"/>
      <c r="G239" s="1044"/>
      <c r="H239" s="1042" t="str">
        <f>IF('Материалы для Ф.5'!F227=2,CONCATENATE('Материалы для Ф.5'!D227," ",'Материалы для Ф.5'!C227),"")</f>
        <v/>
      </c>
      <c r="I239" s="1044">
        <v>244</v>
      </c>
      <c r="J239" s="409"/>
      <c r="K239" s="19">
        <f t="shared" si="3"/>
        <v>0</v>
      </c>
      <c r="M239" s="372"/>
      <c r="N239" s="373"/>
      <c r="O239" s="373"/>
      <c r="P239" s="373"/>
      <c r="W239" s="49" t="str">
        <f>IF('Материалы для Ф.5'!F227=2,CONCATENATE('Материалы для Ф.5'!B227),"")</f>
        <v/>
      </c>
    </row>
    <row r="240" spans="1:23" ht="16.2" hidden="1" x14ac:dyDescent="0.3">
      <c r="A240" s="631">
        <f>SUBTOTAL(9,$K$15:K240)</f>
        <v>81</v>
      </c>
      <c r="B240" s="276" t="str">
        <f>IF('Материалы для Ф.5'!F228=2,CONCATENATE('Материалы для Ф.5'!A228),"")</f>
        <v/>
      </c>
      <c r="C240" s="1042" t="str">
        <f>IF('Материалы для Ф.5'!F228=2,CONCATENATE('Материалы для Ф.5'!B228),"")</f>
        <v/>
      </c>
      <c r="D240" s="1043"/>
      <c r="E240" s="1044"/>
      <c r="F240" s="1042"/>
      <c r="G240" s="1044"/>
      <c r="H240" s="1042" t="str">
        <f>IF('Материалы для Ф.5'!F228=2,CONCATENATE('Материалы для Ф.5'!D228," ",'Материалы для Ф.5'!C228),"")</f>
        <v/>
      </c>
      <c r="I240" s="1044">
        <v>245</v>
      </c>
      <c r="J240" s="409"/>
      <c r="K240" s="19">
        <f t="shared" si="3"/>
        <v>0</v>
      </c>
      <c r="M240" s="372"/>
      <c r="N240" s="373"/>
      <c r="O240" s="373"/>
      <c r="P240" s="373"/>
      <c r="W240" s="49" t="str">
        <f>IF('Материалы для Ф.5'!F228=2,CONCATENATE('Материалы для Ф.5'!B228),"")</f>
        <v/>
      </c>
    </row>
    <row r="241" spans="1:23" ht="16.2" hidden="1" x14ac:dyDescent="0.3">
      <c r="A241" s="631">
        <f>SUBTOTAL(9,$K$15:K241)</f>
        <v>81</v>
      </c>
      <c r="B241" s="276" t="str">
        <f>IF('Материалы для Ф.5'!F229=2,CONCATENATE('Материалы для Ф.5'!A229),"")</f>
        <v/>
      </c>
      <c r="C241" s="1042" t="str">
        <f>IF('Материалы для Ф.5'!F229=2,CONCATENATE('Материалы для Ф.5'!B229),"")</f>
        <v/>
      </c>
      <c r="D241" s="1043"/>
      <c r="E241" s="1044"/>
      <c r="F241" s="1042"/>
      <c r="G241" s="1044"/>
      <c r="H241" s="1042" t="str">
        <f>IF('Материалы для Ф.5'!F229=2,CONCATENATE('Материалы для Ф.5'!D229," ",'Материалы для Ф.5'!C229),"")</f>
        <v/>
      </c>
      <c r="I241" s="1044">
        <v>246</v>
      </c>
      <c r="J241" s="409"/>
      <c r="K241" s="19">
        <f t="shared" si="3"/>
        <v>0</v>
      </c>
      <c r="M241" s="372"/>
      <c r="N241" s="373"/>
      <c r="O241" s="373"/>
      <c r="P241" s="373"/>
      <c r="W241" s="49" t="str">
        <f>IF('Материалы для Ф.5'!F229=2,CONCATENATE('Материалы для Ф.5'!B229),"")</f>
        <v/>
      </c>
    </row>
    <row r="242" spans="1:23" ht="16.2" hidden="1" x14ac:dyDescent="0.3">
      <c r="A242" s="631">
        <f>SUBTOTAL(9,$K$15:K242)</f>
        <v>81</v>
      </c>
      <c r="B242" s="276" t="str">
        <f>IF('Материалы для Ф.5'!F230=2,CONCATENATE('Материалы для Ф.5'!A230),"")</f>
        <v/>
      </c>
      <c r="C242" s="1042" t="str">
        <f>IF('Материалы для Ф.5'!F230=2,CONCATENATE('Материалы для Ф.5'!B230),"")</f>
        <v/>
      </c>
      <c r="D242" s="1043"/>
      <c r="E242" s="1044"/>
      <c r="F242" s="1042"/>
      <c r="G242" s="1044"/>
      <c r="H242" s="1042" t="str">
        <f>IF('Материалы для Ф.5'!F230=2,CONCATENATE('Материалы для Ф.5'!D230," ",'Материалы для Ф.5'!C230),"")</f>
        <v/>
      </c>
      <c r="I242" s="1044">
        <v>247</v>
      </c>
      <c r="J242" s="409"/>
      <c r="K242" s="19">
        <f t="shared" si="3"/>
        <v>0</v>
      </c>
      <c r="M242" s="372"/>
      <c r="N242" s="373"/>
      <c r="O242" s="373"/>
      <c r="P242" s="373"/>
      <c r="W242" s="49" t="str">
        <f>IF('Материалы для Ф.5'!F230=2,CONCATENATE('Материалы для Ф.5'!B230),"")</f>
        <v/>
      </c>
    </row>
    <row r="243" spans="1:23" ht="16.2" hidden="1" x14ac:dyDescent="0.3">
      <c r="A243" s="631">
        <f>SUBTOTAL(9,$K$15:K243)</f>
        <v>81</v>
      </c>
      <c r="B243" s="276" t="str">
        <f>IF('Материалы для Ф.5'!F231=2,CONCATENATE('Материалы для Ф.5'!A231),"")</f>
        <v/>
      </c>
      <c r="C243" s="1042" t="str">
        <f>IF('Материалы для Ф.5'!F231=2,CONCATENATE('Материалы для Ф.5'!B231),"")</f>
        <v/>
      </c>
      <c r="D243" s="1043"/>
      <c r="E243" s="1044"/>
      <c r="F243" s="1042"/>
      <c r="G243" s="1044"/>
      <c r="H243" s="1042" t="str">
        <f>IF('Материалы для Ф.5'!F231=2,CONCATENATE('Материалы для Ф.5'!D231," ",'Материалы для Ф.5'!C231),"")</f>
        <v/>
      </c>
      <c r="I243" s="1044">
        <v>248</v>
      </c>
      <c r="J243" s="409"/>
      <c r="K243" s="19">
        <f t="shared" si="3"/>
        <v>0</v>
      </c>
      <c r="M243" s="372"/>
      <c r="N243" s="373"/>
      <c r="O243" s="373"/>
      <c r="P243" s="373"/>
      <c r="W243" s="49" t="str">
        <f>IF('Материалы для Ф.5'!F231=2,CONCATENATE('Материалы для Ф.5'!B231),"")</f>
        <v/>
      </c>
    </row>
    <row r="244" spans="1:23" ht="16.2" hidden="1" x14ac:dyDescent="0.3">
      <c r="A244" s="631">
        <f>SUBTOTAL(9,$K$15:K244)</f>
        <v>81</v>
      </c>
      <c r="B244" s="276" t="str">
        <f>IF('Материалы для Ф.5'!F232=2,CONCATENATE('Материалы для Ф.5'!A232),"")</f>
        <v/>
      </c>
      <c r="C244" s="1042" t="str">
        <f>IF('Материалы для Ф.5'!F232=2,CONCATENATE('Материалы для Ф.5'!B232),"")</f>
        <v/>
      </c>
      <c r="D244" s="1043"/>
      <c r="E244" s="1044"/>
      <c r="F244" s="1042"/>
      <c r="G244" s="1044"/>
      <c r="H244" s="1042" t="str">
        <f>IF('Материалы для Ф.5'!F232=2,CONCATENATE('Материалы для Ф.5'!D232," ",'Материалы для Ф.5'!C232),"")</f>
        <v/>
      </c>
      <c r="I244" s="1044">
        <v>249</v>
      </c>
      <c r="J244" s="409"/>
      <c r="K244" s="19">
        <f t="shared" si="3"/>
        <v>0</v>
      </c>
      <c r="M244" s="372"/>
      <c r="N244" s="373"/>
      <c r="O244" s="373"/>
      <c r="P244" s="373"/>
      <c r="W244" s="49" t="str">
        <f>IF('Материалы для Ф.5'!F232=2,CONCATENATE('Материалы для Ф.5'!B232),"")</f>
        <v/>
      </c>
    </row>
    <row r="245" spans="1:23" ht="16.2" hidden="1" x14ac:dyDescent="0.3">
      <c r="A245" s="631">
        <f>SUBTOTAL(9,$K$15:K245)</f>
        <v>81</v>
      </c>
      <c r="B245" s="276" t="str">
        <f>IF('Материалы для Ф.5'!F233=2,CONCATENATE('Материалы для Ф.5'!A233),"")</f>
        <v/>
      </c>
      <c r="C245" s="1042" t="str">
        <f>IF('Материалы для Ф.5'!F233=2,CONCATENATE('Материалы для Ф.5'!B233),"")</f>
        <v/>
      </c>
      <c r="D245" s="1043"/>
      <c r="E245" s="1044"/>
      <c r="F245" s="1042"/>
      <c r="G245" s="1044"/>
      <c r="H245" s="1042" t="str">
        <f>IF('Материалы для Ф.5'!F233=2,CONCATENATE('Материалы для Ф.5'!D233," ",'Материалы для Ф.5'!C233),"")</f>
        <v/>
      </c>
      <c r="I245" s="1044">
        <v>250</v>
      </c>
      <c r="J245" s="409"/>
      <c r="K245" s="19">
        <f t="shared" si="3"/>
        <v>0</v>
      </c>
      <c r="M245" s="372"/>
      <c r="N245" s="373"/>
      <c r="O245" s="373"/>
      <c r="P245" s="373"/>
      <c r="W245" s="49" t="str">
        <f>IF('Материалы для Ф.5'!F233=2,CONCATENATE('Материалы для Ф.5'!B233),"")</f>
        <v/>
      </c>
    </row>
    <row r="246" spans="1:23" ht="16.2" hidden="1" x14ac:dyDescent="0.3">
      <c r="A246" s="631">
        <f>SUBTOTAL(9,$K$15:K246)</f>
        <v>81</v>
      </c>
      <c r="B246" s="276" t="str">
        <f>IF('Материалы для Ф.5'!F234=2,CONCATENATE('Материалы для Ф.5'!A234),"")</f>
        <v/>
      </c>
      <c r="C246" s="1042" t="str">
        <f>IF('Материалы для Ф.5'!F234=2,CONCATENATE('Материалы для Ф.5'!B234),"")</f>
        <v/>
      </c>
      <c r="D246" s="1043"/>
      <c r="E246" s="1044"/>
      <c r="F246" s="1042"/>
      <c r="G246" s="1044"/>
      <c r="H246" s="1042" t="str">
        <f>IF('Материалы для Ф.5'!F234=2,CONCATENATE('Материалы для Ф.5'!D234," ",'Материалы для Ф.5'!C234),"")</f>
        <v/>
      </c>
      <c r="I246" s="1044">
        <v>251</v>
      </c>
      <c r="J246" s="409"/>
      <c r="K246" s="19">
        <f t="shared" si="3"/>
        <v>0</v>
      </c>
      <c r="M246" s="372"/>
      <c r="N246" s="373"/>
      <c r="O246" s="373"/>
      <c r="P246" s="373"/>
      <c r="W246" s="49" t="str">
        <f>IF('Материалы для Ф.5'!F234=2,CONCATENATE('Материалы для Ф.5'!B234),"")</f>
        <v/>
      </c>
    </row>
    <row r="247" spans="1:23" ht="16.2" hidden="1" x14ac:dyDescent="0.3">
      <c r="A247" s="631">
        <f>SUBTOTAL(9,$K$15:K247)</f>
        <v>81</v>
      </c>
      <c r="B247" s="276" t="str">
        <f>IF('Материалы для Ф.5'!F235=2,CONCATENATE('Материалы для Ф.5'!A235),"")</f>
        <v/>
      </c>
      <c r="C247" s="1042" t="str">
        <f>IF('Материалы для Ф.5'!F235=2,CONCATENATE('Материалы для Ф.5'!B235),"")</f>
        <v/>
      </c>
      <c r="D247" s="1043"/>
      <c r="E247" s="1044"/>
      <c r="F247" s="1042"/>
      <c r="G247" s="1044"/>
      <c r="H247" s="1042" t="str">
        <f>IF('Материалы для Ф.5'!F235=2,CONCATENATE('Материалы для Ф.5'!D235," ",'Материалы для Ф.5'!C235),"")</f>
        <v/>
      </c>
      <c r="I247" s="1044">
        <v>252</v>
      </c>
      <c r="J247" s="409"/>
      <c r="K247" s="19">
        <f t="shared" si="3"/>
        <v>0</v>
      </c>
      <c r="M247" s="372"/>
      <c r="N247" s="373"/>
      <c r="O247" s="373"/>
      <c r="P247" s="373"/>
      <c r="W247" s="49" t="str">
        <f>IF('Материалы для Ф.5'!F235=2,CONCATENATE('Материалы для Ф.5'!B235),"")</f>
        <v/>
      </c>
    </row>
    <row r="248" spans="1:23" ht="16.2" hidden="1" x14ac:dyDescent="0.3">
      <c r="A248" s="631">
        <f>SUBTOTAL(9,$K$15:K248)</f>
        <v>81</v>
      </c>
      <c r="B248" s="276" t="str">
        <f>IF('Материалы для Ф.5'!F236=2,CONCATENATE('Материалы для Ф.5'!A236),"")</f>
        <v/>
      </c>
      <c r="C248" s="1042" t="str">
        <f>IF('Материалы для Ф.5'!F236=2,CONCATENATE('Материалы для Ф.5'!B236),"")</f>
        <v/>
      </c>
      <c r="D248" s="1043"/>
      <c r="E248" s="1044"/>
      <c r="F248" s="1042"/>
      <c r="G248" s="1044"/>
      <c r="H248" s="1042" t="str">
        <f>IF('Материалы для Ф.5'!F236=2,CONCATENATE('Материалы для Ф.5'!D236," ",'Материалы для Ф.5'!C236),"")</f>
        <v/>
      </c>
      <c r="I248" s="1044">
        <v>253</v>
      </c>
      <c r="J248" s="409"/>
      <c r="K248" s="19">
        <f t="shared" si="3"/>
        <v>0</v>
      </c>
      <c r="M248" s="372"/>
      <c r="N248" s="373"/>
      <c r="O248" s="373"/>
      <c r="P248" s="373"/>
      <c r="W248" s="49" t="str">
        <f>IF('Материалы для Ф.5'!F236=2,CONCATENATE('Материалы для Ф.5'!B236),"")</f>
        <v/>
      </c>
    </row>
    <row r="249" spans="1:23" ht="16.2" hidden="1" x14ac:dyDescent="0.3">
      <c r="A249" s="631">
        <f>SUBTOTAL(9,$K$15:K249)</f>
        <v>81</v>
      </c>
      <c r="B249" s="276" t="str">
        <f>IF('Материалы для Ф.5'!F237=2,CONCATENATE('Материалы для Ф.5'!A237),"")</f>
        <v/>
      </c>
      <c r="C249" s="1042" t="str">
        <f>IF('Материалы для Ф.5'!F237=2,CONCATENATE('Материалы для Ф.5'!B237),"")</f>
        <v/>
      </c>
      <c r="D249" s="1043"/>
      <c r="E249" s="1044"/>
      <c r="F249" s="1042"/>
      <c r="G249" s="1044"/>
      <c r="H249" s="1042" t="str">
        <f>IF('Материалы для Ф.5'!F237=2,CONCATENATE('Материалы для Ф.5'!D237," ",'Материалы для Ф.5'!C237),"")</f>
        <v/>
      </c>
      <c r="I249" s="1044">
        <v>254</v>
      </c>
      <c r="J249" s="409"/>
      <c r="K249" s="19">
        <f t="shared" si="3"/>
        <v>0</v>
      </c>
      <c r="M249" s="372"/>
      <c r="N249" s="373"/>
      <c r="O249" s="373"/>
      <c r="P249" s="373"/>
      <c r="W249" s="49" t="str">
        <f>IF('Материалы для Ф.5'!F237=2,CONCATENATE('Материалы для Ф.5'!B237),"")</f>
        <v/>
      </c>
    </row>
    <row r="250" spans="1:23" ht="16.2" hidden="1" x14ac:dyDescent="0.3">
      <c r="A250" s="631">
        <f>SUBTOTAL(9,$K$15:K250)</f>
        <v>81</v>
      </c>
      <c r="B250" s="276" t="str">
        <f>IF('Материалы для Ф.5'!F238=2,CONCATENATE('Материалы для Ф.5'!A238),"")</f>
        <v/>
      </c>
      <c r="C250" s="1042" t="str">
        <f>IF('Материалы для Ф.5'!F238=2,CONCATENATE('Материалы для Ф.5'!B238),"")</f>
        <v/>
      </c>
      <c r="D250" s="1043"/>
      <c r="E250" s="1044"/>
      <c r="F250" s="1042"/>
      <c r="G250" s="1044"/>
      <c r="H250" s="1042" t="str">
        <f>IF('Материалы для Ф.5'!F238=2,CONCATENATE('Материалы для Ф.5'!D238," ",'Материалы для Ф.5'!C238),"")</f>
        <v/>
      </c>
      <c r="I250" s="1044">
        <v>255</v>
      </c>
      <c r="J250" s="409"/>
      <c r="K250" s="19">
        <f t="shared" si="3"/>
        <v>0</v>
      </c>
      <c r="M250" s="372"/>
      <c r="N250" s="373"/>
      <c r="O250" s="373"/>
      <c r="P250" s="373"/>
      <c r="W250" s="49" t="str">
        <f>IF('Материалы для Ф.5'!F238=2,CONCATENATE('Материалы для Ф.5'!B238),"")</f>
        <v/>
      </c>
    </row>
    <row r="251" spans="1:23" ht="16.2" hidden="1" x14ac:dyDescent="0.3">
      <c r="A251" s="631">
        <f>SUBTOTAL(9,$K$15:K251)</f>
        <v>81</v>
      </c>
      <c r="B251" s="276" t="str">
        <f>IF('Материалы для Ф.5'!F239=2,CONCATENATE('Материалы для Ф.5'!A239),"")</f>
        <v/>
      </c>
      <c r="C251" s="1042" t="str">
        <f>IF('Материалы для Ф.5'!F239=2,CONCATENATE('Материалы для Ф.5'!B239),"")</f>
        <v/>
      </c>
      <c r="D251" s="1043"/>
      <c r="E251" s="1044"/>
      <c r="F251" s="1042"/>
      <c r="G251" s="1044"/>
      <c r="H251" s="1042" t="str">
        <f>IF('Материалы для Ф.5'!F239=2,CONCATENATE('Материалы для Ф.5'!D239," ",'Материалы для Ф.5'!C239),"")</f>
        <v/>
      </c>
      <c r="I251" s="1044">
        <v>256</v>
      </c>
      <c r="J251" s="409"/>
      <c r="K251" s="19">
        <f t="shared" si="3"/>
        <v>0</v>
      </c>
      <c r="M251" s="372"/>
      <c r="N251" s="373"/>
      <c r="O251" s="373"/>
      <c r="P251" s="373"/>
      <c r="W251" s="49" t="str">
        <f>IF('Материалы для Ф.5'!F239=2,CONCATENATE('Материалы для Ф.5'!B239),"")</f>
        <v/>
      </c>
    </row>
    <row r="252" spans="1:23" ht="16.2" hidden="1" x14ac:dyDescent="0.3">
      <c r="A252" s="631">
        <f>SUBTOTAL(9,$K$15:K252)</f>
        <v>81</v>
      </c>
      <c r="B252" s="276" t="str">
        <f>IF('Материалы для Ф.5'!F240=2,CONCATENATE('Материалы для Ф.5'!A240),"")</f>
        <v/>
      </c>
      <c r="C252" s="1042" t="str">
        <f>IF('Материалы для Ф.5'!F240=2,CONCATENATE('Материалы для Ф.5'!B240),"")</f>
        <v/>
      </c>
      <c r="D252" s="1043"/>
      <c r="E252" s="1044"/>
      <c r="F252" s="1042"/>
      <c r="G252" s="1044"/>
      <c r="H252" s="1042" t="str">
        <f>IF('Материалы для Ф.5'!F240=2,CONCATENATE('Материалы для Ф.5'!D240," ",'Материалы для Ф.5'!C240),"")</f>
        <v/>
      </c>
      <c r="I252" s="1044">
        <v>257</v>
      </c>
      <c r="J252" s="409"/>
      <c r="K252" s="19">
        <f t="shared" si="3"/>
        <v>0</v>
      </c>
      <c r="M252" s="372"/>
      <c r="N252" s="373"/>
      <c r="O252" s="373"/>
      <c r="P252" s="373"/>
      <c r="W252" s="49" t="str">
        <f>IF('Материалы для Ф.5'!F240=2,CONCATENATE('Материалы для Ф.5'!B240),"")</f>
        <v/>
      </c>
    </row>
    <row r="253" spans="1:23" ht="16.2" hidden="1" x14ac:dyDescent="0.3">
      <c r="A253" s="631">
        <f>SUBTOTAL(9,$K$15:K253)</f>
        <v>81</v>
      </c>
      <c r="B253" s="276" t="str">
        <f>IF('Материалы для Ф.5'!F241=2,CONCATENATE('Материалы для Ф.5'!A241),"")</f>
        <v/>
      </c>
      <c r="C253" s="1042" t="str">
        <f>IF('Материалы для Ф.5'!F241=2,CONCATENATE('Материалы для Ф.5'!B241),"")</f>
        <v/>
      </c>
      <c r="D253" s="1043"/>
      <c r="E253" s="1044"/>
      <c r="F253" s="1042"/>
      <c r="G253" s="1044"/>
      <c r="H253" s="1042" t="str">
        <f>IF('Материалы для Ф.5'!F241=2,CONCATENATE('Материалы для Ф.5'!D241," ",'Материалы для Ф.5'!C241),"")</f>
        <v/>
      </c>
      <c r="I253" s="1044">
        <v>258</v>
      </c>
      <c r="J253" s="409"/>
      <c r="K253" s="19">
        <f t="shared" si="3"/>
        <v>0</v>
      </c>
      <c r="M253" s="372"/>
      <c r="N253" s="373"/>
      <c r="O253" s="373"/>
      <c r="P253" s="373"/>
      <c r="W253" s="49" t="str">
        <f>IF('Материалы для Ф.5'!F241=2,CONCATENATE('Материалы для Ф.5'!B241),"")</f>
        <v/>
      </c>
    </row>
    <row r="254" spans="1:23" ht="16.2" hidden="1" x14ac:dyDescent="0.3">
      <c r="A254" s="631">
        <f>SUBTOTAL(9,$K$15:K254)</f>
        <v>81</v>
      </c>
      <c r="B254" s="276" t="str">
        <f>IF('Материалы для Ф.5'!F242=2,CONCATENATE('Материалы для Ф.5'!A242),"")</f>
        <v/>
      </c>
      <c r="C254" s="1042" t="str">
        <f>IF('Материалы для Ф.5'!F242=2,CONCATENATE('Материалы для Ф.5'!B242),"")</f>
        <v/>
      </c>
      <c r="D254" s="1043"/>
      <c r="E254" s="1044"/>
      <c r="F254" s="1042"/>
      <c r="G254" s="1044"/>
      <c r="H254" s="1042" t="str">
        <f>IF('Материалы для Ф.5'!F242=2,CONCATENATE('Материалы для Ф.5'!D242," ",'Материалы для Ф.5'!C242),"")</f>
        <v/>
      </c>
      <c r="I254" s="1044">
        <v>259</v>
      </c>
      <c r="J254" s="409"/>
      <c r="K254" s="19">
        <f t="shared" si="3"/>
        <v>0</v>
      </c>
      <c r="M254" s="372"/>
      <c r="N254" s="373"/>
      <c r="O254" s="373"/>
      <c r="P254" s="373"/>
      <c r="W254" s="49" t="str">
        <f>IF('Материалы для Ф.5'!F242=2,CONCATENATE('Материалы для Ф.5'!B242),"")</f>
        <v/>
      </c>
    </row>
    <row r="255" spans="1:23" ht="16.2" hidden="1" x14ac:dyDescent="0.3">
      <c r="A255" s="631">
        <f>SUBTOTAL(9,$K$15:K255)</f>
        <v>81</v>
      </c>
      <c r="B255" s="276" t="str">
        <f>IF('Материалы для Ф.5'!F243=2,CONCATENATE('Материалы для Ф.5'!A243),"")</f>
        <v/>
      </c>
      <c r="C255" s="1042" t="str">
        <f>IF('Материалы для Ф.5'!F243=2,CONCATENATE('Материалы для Ф.5'!B243),"")</f>
        <v/>
      </c>
      <c r="D255" s="1043"/>
      <c r="E255" s="1044"/>
      <c r="F255" s="1042"/>
      <c r="G255" s="1044"/>
      <c r="H255" s="1042" t="str">
        <f>IF('Материалы для Ф.5'!F243=2,CONCATENATE('Материалы для Ф.5'!D243," ",'Материалы для Ф.5'!C243),"")</f>
        <v/>
      </c>
      <c r="I255" s="1044">
        <v>260</v>
      </c>
      <c r="J255" s="409"/>
      <c r="K255" s="19">
        <f t="shared" si="3"/>
        <v>0</v>
      </c>
      <c r="M255" s="372"/>
      <c r="N255" s="373"/>
      <c r="O255" s="373"/>
      <c r="P255" s="373"/>
      <c r="W255" s="49" t="str">
        <f>IF('Материалы для Ф.5'!F243=2,CONCATENATE('Материалы для Ф.5'!B243),"")</f>
        <v/>
      </c>
    </row>
    <row r="256" spans="1:23" ht="16.2" hidden="1" x14ac:dyDescent="0.3">
      <c r="A256" s="631">
        <f>SUBTOTAL(9,$K$15:K256)</f>
        <v>81</v>
      </c>
      <c r="B256" s="276" t="str">
        <f>IF('Материалы для Ф.5'!F244=2,CONCATENATE('Материалы для Ф.5'!A244),"")</f>
        <v/>
      </c>
      <c r="C256" s="1042" t="str">
        <f>IF('Материалы для Ф.5'!F244=2,CONCATENATE('Материалы для Ф.5'!B244),"")</f>
        <v/>
      </c>
      <c r="D256" s="1043"/>
      <c r="E256" s="1044"/>
      <c r="F256" s="1042"/>
      <c r="G256" s="1044"/>
      <c r="H256" s="1042" t="str">
        <f>IF('Материалы для Ф.5'!F244=2,CONCATENATE('Материалы для Ф.5'!D244," ",'Материалы для Ф.5'!C244),"")</f>
        <v/>
      </c>
      <c r="I256" s="1044">
        <v>261</v>
      </c>
      <c r="J256" s="409"/>
      <c r="K256" s="19">
        <f t="shared" si="3"/>
        <v>0</v>
      </c>
      <c r="M256" s="372"/>
      <c r="N256" s="373"/>
      <c r="O256" s="373"/>
      <c r="P256" s="373"/>
      <c r="W256" s="49" t="str">
        <f>IF('Материалы для Ф.5'!F244=2,CONCATENATE('Материалы для Ф.5'!B244),"")</f>
        <v/>
      </c>
    </row>
    <row r="257" spans="1:23" ht="16.2" hidden="1" x14ac:dyDescent="0.3">
      <c r="A257" s="631">
        <f>SUBTOTAL(9,$K$15:K257)</f>
        <v>81</v>
      </c>
      <c r="B257" s="276" t="str">
        <f>IF('Материалы для Ф.5'!F245=2,CONCATENATE('Материалы для Ф.5'!A245),"")</f>
        <v/>
      </c>
      <c r="C257" s="1042" t="str">
        <f>IF('Материалы для Ф.5'!F245=2,CONCATENATE('Материалы для Ф.5'!B245),"")</f>
        <v/>
      </c>
      <c r="D257" s="1043"/>
      <c r="E257" s="1044"/>
      <c r="F257" s="1042"/>
      <c r="G257" s="1044"/>
      <c r="H257" s="1042" t="str">
        <f>IF('Материалы для Ф.5'!F245=2,CONCATENATE('Материалы для Ф.5'!D245," ",'Материалы для Ф.5'!C245),"")</f>
        <v/>
      </c>
      <c r="I257" s="1044">
        <v>262</v>
      </c>
      <c r="J257" s="409"/>
      <c r="K257" s="19">
        <f t="shared" si="3"/>
        <v>0</v>
      </c>
      <c r="M257" s="372"/>
      <c r="N257" s="373"/>
      <c r="O257" s="373"/>
      <c r="P257" s="373"/>
      <c r="W257" s="49" t="str">
        <f>IF('Материалы для Ф.5'!F245=2,CONCATENATE('Материалы для Ф.5'!B245),"")</f>
        <v/>
      </c>
    </row>
    <row r="258" spans="1:23" ht="16.2" hidden="1" x14ac:dyDescent="0.3">
      <c r="A258" s="631">
        <f>SUBTOTAL(9,$K$15:K258)</f>
        <v>81</v>
      </c>
      <c r="B258" s="276" t="str">
        <f>IF('Материалы для Ф.5'!F246=2,CONCATENATE('Материалы для Ф.5'!A246),"")</f>
        <v/>
      </c>
      <c r="C258" s="1042" t="str">
        <f>IF('Материалы для Ф.5'!F246=2,CONCATENATE('Материалы для Ф.5'!B246),"")</f>
        <v/>
      </c>
      <c r="D258" s="1043"/>
      <c r="E258" s="1044"/>
      <c r="F258" s="1042"/>
      <c r="G258" s="1044"/>
      <c r="H258" s="1042" t="str">
        <f>IF('Материалы для Ф.5'!F246=2,CONCATENATE('Материалы для Ф.5'!D246," ",'Материалы для Ф.5'!C246),"")</f>
        <v/>
      </c>
      <c r="I258" s="1044">
        <v>263</v>
      </c>
      <c r="J258" s="409"/>
      <c r="K258" s="19">
        <f t="shared" si="3"/>
        <v>0</v>
      </c>
      <c r="M258" s="372"/>
      <c r="N258" s="373"/>
      <c r="O258" s="373"/>
      <c r="P258" s="373"/>
      <c r="W258" s="49" t="str">
        <f>IF('Материалы для Ф.5'!F246=2,CONCATENATE('Материалы для Ф.5'!B246),"")</f>
        <v/>
      </c>
    </row>
    <row r="259" spans="1:23" ht="16.2" hidden="1" x14ac:dyDescent="0.3">
      <c r="A259" s="631">
        <f>SUBTOTAL(9,$K$15:K259)</f>
        <v>81</v>
      </c>
      <c r="B259" s="276" t="str">
        <f>IF('Материалы для Ф.5'!F247=2,CONCATENATE('Материалы для Ф.5'!A247),"")</f>
        <v/>
      </c>
      <c r="C259" s="1042" t="str">
        <f>IF('Материалы для Ф.5'!F247=2,CONCATENATE('Материалы для Ф.5'!B247),"")</f>
        <v/>
      </c>
      <c r="D259" s="1043"/>
      <c r="E259" s="1044"/>
      <c r="F259" s="1042"/>
      <c r="G259" s="1044"/>
      <c r="H259" s="1042" t="str">
        <f>IF('Материалы для Ф.5'!F247=2,CONCATENATE('Материалы для Ф.5'!D247," ",'Материалы для Ф.5'!C247),"")</f>
        <v/>
      </c>
      <c r="I259" s="1044">
        <v>264</v>
      </c>
      <c r="J259" s="409"/>
      <c r="K259" s="19">
        <f t="shared" si="3"/>
        <v>0</v>
      </c>
      <c r="M259" s="372"/>
      <c r="N259" s="373"/>
      <c r="O259" s="373"/>
      <c r="P259" s="373"/>
      <c r="W259" s="49" t="str">
        <f>IF('Материалы для Ф.5'!F247=2,CONCATENATE('Материалы для Ф.5'!B247),"")</f>
        <v/>
      </c>
    </row>
    <row r="260" spans="1:23" ht="16.2" hidden="1" x14ac:dyDescent="0.3">
      <c r="A260" s="631">
        <f>SUBTOTAL(9,$K$15:K260)</f>
        <v>81</v>
      </c>
      <c r="B260" s="276" t="str">
        <f>IF('Материалы для Ф.5'!F248=2,CONCATENATE('Материалы для Ф.5'!A248),"")</f>
        <v/>
      </c>
      <c r="C260" s="1042" t="str">
        <f>IF('Материалы для Ф.5'!F248=2,CONCATENATE('Материалы для Ф.5'!B248),"")</f>
        <v/>
      </c>
      <c r="D260" s="1043"/>
      <c r="E260" s="1044"/>
      <c r="F260" s="1042"/>
      <c r="G260" s="1044"/>
      <c r="H260" s="1042" t="str">
        <f>IF('Материалы для Ф.5'!F248=2,CONCATENATE('Материалы для Ф.5'!D248," ",'Материалы для Ф.5'!C248),"")</f>
        <v/>
      </c>
      <c r="I260" s="1044">
        <v>265</v>
      </c>
      <c r="J260" s="409"/>
      <c r="K260" s="19">
        <f t="shared" si="3"/>
        <v>0</v>
      </c>
      <c r="M260" s="372"/>
      <c r="N260" s="373"/>
      <c r="O260" s="373"/>
      <c r="P260" s="373"/>
      <c r="W260" s="49" t="str">
        <f>IF('Материалы для Ф.5'!F248=2,CONCATENATE('Материалы для Ф.5'!B248),"")</f>
        <v/>
      </c>
    </row>
    <row r="261" spans="1:23" ht="16.2" hidden="1" x14ac:dyDescent="0.3">
      <c r="A261" s="631">
        <f>SUBTOTAL(9,$K$15:K261)</f>
        <v>81</v>
      </c>
      <c r="B261" s="276" t="str">
        <f>IF('Материалы для Ф.5'!F249=2,CONCATENATE('Материалы для Ф.5'!A249),"")</f>
        <v/>
      </c>
      <c r="C261" s="1042" t="str">
        <f>IF('Материалы для Ф.5'!F249=2,CONCATENATE('Материалы для Ф.5'!B249),"")</f>
        <v/>
      </c>
      <c r="D261" s="1043"/>
      <c r="E261" s="1044"/>
      <c r="F261" s="1042"/>
      <c r="G261" s="1044"/>
      <c r="H261" s="1042" t="str">
        <f>IF('Материалы для Ф.5'!F249=2,CONCATENATE('Материалы для Ф.5'!D249," ",'Материалы для Ф.5'!C249),"")</f>
        <v/>
      </c>
      <c r="I261" s="1044">
        <v>266</v>
      </c>
      <c r="J261" s="409"/>
      <c r="K261" s="19">
        <f t="shared" si="3"/>
        <v>0</v>
      </c>
      <c r="M261" s="372"/>
      <c r="N261" s="373"/>
      <c r="O261" s="373"/>
      <c r="P261" s="373"/>
      <c r="W261" s="49" t="str">
        <f>IF('Материалы для Ф.5'!F249=2,CONCATENATE('Материалы для Ф.5'!B249),"")</f>
        <v/>
      </c>
    </row>
    <row r="262" spans="1:23" ht="16.2" hidden="1" x14ac:dyDescent="0.3">
      <c r="A262" s="631">
        <f>SUBTOTAL(9,$K$15:K262)</f>
        <v>81</v>
      </c>
      <c r="B262" s="276" t="str">
        <f>IF('Материалы для Ф.5'!F250=2,CONCATENATE('Материалы для Ф.5'!A250),"")</f>
        <v/>
      </c>
      <c r="C262" s="1042" t="str">
        <f>IF('Материалы для Ф.5'!F250=2,CONCATENATE('Материалы для Ф.5'!B250),"")</f>
        <v/>
      </c>
      <c r="D262" s="1043"/>
      <c r="E262" s="1044"/>
      <c r="F262" s="1042"/>
      <c r="G262" s="1044"/>
      <c r="H262" s="1042" t="str">
        <f>IF('Материалы для Ф.5'!F250=2,CONCATENATE('Материалы для Ф.5'!D250," ",'Материалы для Ф.5'!C250),"")</f>
        <v/>
      </c>
      <c r="I262" s="1044">
        <v>267</v>
      </c>
      <c r="J262" s="409"/>
      <c r="K262" s="19">
        <f t="shared" si="3"/>
        <v>0</v>
      </c>
      <c r="M262" s="372"/>
      <c r="N262" s="373"/>
      <c r="O262" s="373"/>
      <c r="P262" s="373"/>
      <c r="W262" s="49" t="str">
        <f>IF('Материалы для Ф.5'!F250=2,CONCATENATE('Материалы для Ф.5'!B250),"")</f>
        <v/>
      </c>
    </row>
    <row r="263" spans="1:23" ht="16.2" hidden="1" x14ac:dyDescent="0.3">
      <c r="A263" s="631">
        <f>SUBTOTAL(9,$K$15:K263)</f>
        <v>81</v>
      </c>
      <c r="B263" s="276" t="str">
        <f>IF('Материалы для Ф.5'!F251=2,CONCATENATE('Материалы для Ф.5'!A251),"")</f>
        <v/>
      </c>
      <c r="C263" s="1042" t="str">
        <f>IF('Материалы для Ф.5'!F251=2,CONCATENATE('Материалы для Ф.5'!B251),"")</f>
        <v/>
      </c>
      <c r="D263" s="1043"/>
      <c r="E263" s="1044"/>
      <c r="F263" s="1042"/>
      <c r="G263" s="1044"/>
      <c r="H263" s="1042" t="str">
        <f>IF('Материалы для Ф.5'!F251=2,CONCATENATE('Материалы для Ф.5'!D251," ",'Материалы для Ф.5'!C251),"")</f>
        <v/>
      </c>
      <c r="I263" s="1044">
        <v>268</v>
      </c>
      <c r="J263" s="409"/>
      <c r="K263" s="19">
        <f t="shared" si="3"/>
        <v>0</v>
      </c>
      <c r="M263" s="372"/>
      <c r="N263" s="373"/>
      <c r="O263" s="373"/>
      <c r="P263" s="373"/>
      <c r="W263" s="49" t="str">
        <f>IF('Материалы для Ф.5'!F251=2,CONCATENATE('Материалы для Ф.5'!B251),"")</f>
        <v/>
      </c>
    </row>
    <row r="264" spans="1:23" ht="16.2" hidden="1" x14ac:dyDescent="0.3">
      <c r="A264" s="631">
        <f>SUBTOTAL(9,$K$15:K264)</f>
        <v>81</v>
      </c>
      <c r="B264" s="276" t="str">
        <f>IF('Материалы для Ф.5'!F252=2,CONCATENATE('Материалы для Ф.5'!A252),"")</f>
        <v/>
      </c>
      <c r="C264" s="1042" t="str">
        <f>IF('Материалы для Ф.5'!F252=2,CONCATENATE('Материалы для Ф.5'!B252),"")</f>
        <v/>
      </c>
      <c r="D264" s="1043"/>
      <c r="E264" s="1044"/>
      <c r="F264" s="1042"/>
      <c r="G264" s="1044"/>
      <c r="H264" s="1042" t="str">
        <f>IF('Материалы для Ф.5'!F252=2,CONCATENATE('Материалы для Ф.5'!D252," ",'Материалы для Ф.5'!C252),"")</f>
        <v/>
      </c>
      <c r="I264" s="1044">
        <v>269</v>
      </c>
      <c r="J264" s="409"/>
      <c r="K264" s="19">
        <f t="shared" si="3"/>
        <v>0</v>
      </c>
      <c r="M264" s="372"/>
      <c r="N264" s="373"/>
      <c r="O264" s="373"/>
      <c r="P264" s="373"/>
      <c r="W264" s="49" t="str">
        <f>IF('Материалы для Ф.5'!F252=2,CONCATENATE('Материалы для Ф.5'!B252),"")</f>
        <v/>
      </c>
    </row>
    <row r="265" spans="1:23" ht="16.2" hidden="1" x14ac:dyDescent="0.3">
      <c r="A265" s="631">
        <f>SUBTOTAL(9,$K$15:K265)</f>
        <v>81</v>
      </c>
      <c r="B265" s="276" t="str">
        <f>IF('Материалы для Ф.5'!F253=2,CONCATENATE('Материалы для Ф.5'!A253),"")</f>
        <v/>
      </c>
      <c r="C265" s="1042" t="str">
        <f>IF('Материалы для Ф.5'!F253=2,CONCATENATE('Материалы для Ф.5'!B253),"")</f>
        <v/>
      </c>
      <c r="D265" s="1043"/>
      <c r="E265" s="1044"/>
      <c r="F265" s="1042"/>
      <c r="G265" s="1044"/>
      <c r="H265" s="1042" t="str">
        <f>IF('Материалы для Ф.5'!F253=2,CONCATENATE('Материалы для Ф.5'!D253," ",'Материалы для Ф.5'!C253),"")</f>
        <v/>
      </c>
      <c r="I265" s="1044">
        <v>270</v>
      </c>
      <c r="J265" s="409"/>
      <c r="K265" s="19">
        <f t="shared" si="3"/>
        <v>0</v>
      </c>
      <c r="M265" s="372"/>
      <c r="N265" s="373"/>
      <c r="O265" s="373"/>
      <c r="P265" s="373"/>
      <c r="W265" s="49" t="str">
        <f>IF('Материалы для Ф.5'!F253=2,CONCATENATE('Материалы для Ф.5'!B253),"")</f>
        <v/>
      </c>
    </row>
    <row r="266" spans="1:23" ht="16.2" hidden="1" x14ac:dyDescent="0.3">
      <c r="A266" s="631">
        <f>SUBTOTAL(9,$K$15:K266)</f>
        <v>81</v>
      </c>
      <c r="B266" s="276" t="str">
        <f>IF('Материалы для Ф.5'!F254=2,CONCATENATE('Материалы для Ф.5'!A254),"")</f>
        <v/>
      </c>
      <c r="C266" s="1042" t="str">
        <f>IF('Материалы для Ф.5'!F254=2,CONCATENATE('Материалы для Ф.5'!B254),"")</f>
        <v/>
      </c>
      <c r="D266" s="1043"/>
      <c r="E266" s="1044"/>
      <c r="F266" s="1042"/>
      <c r="G266" s="1044"/>
      <c r="H266" s="1042" t="str">
        <f>IF('Материалы для Ф.5'!F254=2,CONCATENATE('Материалы для Ф.5'!D254," ",'Материалы для Ф.5'!C254),"")</f>
        <v/>
      </c>
      <c r="I266" s="1044">
        <v>271</v>
      </c>
      <c r="J266" s="409"/>
      <c r="K266" s="19">
        <f t="shared" si="3"/>
        <v>0</v>
      </c>
      <c r="M266" s="372"/>
      <c r="N266" s="373"/>
      <c r="O266" s="373"/>
      <c r="P266" s="373"/>
      <c r="W266" s="49" t="str">
        <f>IF('Материалы для Ф.5'!F254=2,CONCATENATE('Материалы для Ф.5'!B254),"")</f>
        <v/>
      </c>
    </row>
    <row r="267" spans="1:23" ht="16.2" hidden="1" x14ac:dyDescent="0.3">
      <c r="A267" s="631">
        <f>SUBTOTAL(9,$K$15:K267)</f>
        <v>81</v>
      </c>
      <c r="B267" s="276" t="str">
        <f>IF('Материалы для Ф.5'!F255=2,CONCATENATE('Материалы для Ф.5'!A255),"")</f>
        <v/>
      </c>
      <c r="C267" s="1042" t="str">
        <f>IF('Материалы для Ф.5'!F255=2,CONCATENATE('Материалы для Ф.5'!B255),"")</f>
        <v/>
      </c>
      <c r="D267" s="1043"/>
      <c r="E267" s="1044"/>
      <c r="F267" s="1042"/>
      <c r="G267" s="1044"/>
      <c r="H267" s="1042" t="str">
        <f>IF('Материалы для Ф.5'!F255=2,CONCATENATE('Материалы для Ф.5'!D255," ",'Материалы для Ф.5'!C255),"")</f>
        <v/>
      </c>
      <c r="I267" s="1044">
        <v>272</v>
      </c>
      <c r="J267" s="409"/>
      <c r="K267" s="19">
        <f t="shared" si="3"/>
        <v>0</v>
      </c>
      <c r="M267" s="372"/>
      <c r="N267" s="373"/>
      <c r="O267" s="373"/>
      <c r="P267" s="373"/>
      <c r="W267" s="49" t="str">
        <f>IF('Материалы для Ф.5'!F255=2,CONCATENATE('Материалы для Ф.5'!B255),"")</f>
        <v/>
      </c>
    </row>
    <row r="268" spans="1:23" ht="16.2" hidden="1" x14ac:dyDescent="0.3">
      <c r="A268" s="631">
        <f>SUBTOTAL(9,$K$15:K268)</f>
        <v>81</v>
      </c>
      <c r="B268" s="276" t="str">
        <f>IF('Материалы для Ф.5'!F256=2,CONCATENATE('Материалы для Ф.5'!A256),"")</f>
        <v/>
      </c>
      <c r="C268" s="1042" t="str">
        <f>IF('Материалы для Ф.5'!F256=2,CONCATENATE('Материалы для Ф.5'!B256),"")</f>
        <v/>
      </c>
      <c r="D268" s="1043"/>
      <c r="E268" s="1044"/>
      <c r="F268" s="1042"/>
      <c r="G268" s="1044"/>
      <c r="H268" s="1042" t="str">
        <f>IF('Материалы для Ф.5'!F256=2,CONCATENATE('Материалы для Ф.5'!D256," ",'Материалы для Ф.5'!C256),"")</f>
        <v/>
      </c>
      <c r="I268" s="1044">
        <v>273</v>
      </c>
      <c r="J268" s="409"/>
      <c r="K268" s="19">
        <f t="shared" si="3"/>
        <v>0</v>
      </c>
      <c r="M268" s="372"/>
      <c r="N268" s="373"/>
      <c r="O268" s="373"/>
      <c r="P268" s="373"/>
      <c r="W268" s="49" t="str">
        <f>IF('Материалы для Ф.5'!F256=2,CONCATENATE('Материалы для Ф.5'!B256),"")</f>
        <v/>
      </c>
    </row>
    <row r="269" spans="1:23" ht="16.2" hidden="1" x14ac:dyDescent="0.3">
      <c r="A269" s="631">
        <f>SUBTOTAL(9,$K$15:K269)</f>
        <v>81</v>
      </c>
      <c r="B269" s="276" t="str">
        <f>IF('Материалы для Ф.5'!F257=2,CONCATENATE('Материалы для Ф.5'!A257),"")</f>
        <v/>
      </c>
      <c r="C269" s="1042" t="str">
        <f>IF('Материалы для Ф.5'!F257=2,CONCATENATE('Материалы для Ф.5'!B257),"")</f>
        <v/>
      </c>
      <c r="D269" s="1043"/>
      <c r="E269" s="1044"/>
      <c r="F269" s="1042"/>
      <c r="G269" s="1044"/>
      <c r="H269" s="1042" t="str">
        <f>IF('Материалы для Ф.5'!F257=2,CONCATENATE('Материалы для Ф.5'!D257," ",'Материалы для Ф.5'!C257),"")</f>
        <v/>
      </c>
      <c r="I269" s="1044">
        <v>274</v>
      </c>
      <c r="J269" s="409"/>
      <c r="K269" s="19">
        <f t="shared" si="3"/>
        <v>0</v>
      </c>
      <c r="M269" s="372"/>
      <c r="N269" s="373"/>
      <c r="O269" s="373"/>
      <c r="P269" s="373"/>
      <c r="W269" s="49" t="str">
        <f>IF('Материалы для Ф.5'!F257=2,CONCATENATE('Материалы для Ф.5'!B257),"")</f>
        <v/>
      </c>
    </row>
    <row r="270" spans="1:23" ht="16.2" hidden="1" x14ac:dyDescent="0.3">
      <c r="A270" s="631">
        <f>SUBTOTAL(9,$K$15:K270)</f>
        <v>81</v>
      </c>
      <c r="B270" s="276" t="str">
        <f>IF('Материалы для Ф.5'!F258=2,CONCATENATE('Материалы для Ф.5'!A258),"")</f>
        <v/>
      </c>
      <c r="C270" s="1042" t="str">
        <f>IF('Материалы для Ф.5'!F258=2,CONCATENATE('Материалы для Ф.5'!B258),"")</f>
        <v/>
      </c>
      <c r="D270" s="1043"/>
      <c r="E270" s="1044"/>
      <c r="F270" s="1042"/>
      <c r="G270" s="1044"/>
      <c r="H270" s="1042" t="str">
        <f>IF('Материалы для Ф.5'!F258=2,CONCATENATE('Материалы для Ф.5'!D258," ",'Материалы для Ф.5'!C258),"")</f>
        <v/>
      </c>
      <c r="I270" s="1044">
        <v>275</v>
      </c>
      <c r="J270" s="409"/>
      <c r="K270" s="19">
        <f t="shared" si="3"/>
        <v>0</v>
      </c>
      <c r="M270" s="372"/>
      <c r="N270" s="373"/>
      <c r="O270" s="373"/>
      <c r="P270" s="373"/>
      <c r="W270" s="49" t="str">
        <f>IF('Материалы для Ф.5'!F258=2,CONCATENATE('Материалы для Ф.5'!B258),"")</f>
        <v/>
      </c>
    </row>
    <row r="271" spans="1:23" ht="16.2" hidden="1" x14ac:dyDescent="0.3">
      <c r="A271" s="631">
        <f>SUBTOTAL(9,$K$15:K271)</f>
        <v>81</v>
      </c>
      <c r="B271" s="276" t="str">
        <f>IF('Материалы для Ф.5'!F259=2,CONCATENATE('Материалы для Ф.5'!A259),"")</f>
        <v/>
      </c>
      <c r="C271" s="1042" t="str">
        <f>IF('Материалы для Ф.5'!F259=2,CONCATENATE('Материалы для Ф.5'!B259),"")</f>
        <v/>
      </c>
      <c r="D271" s="1043"/>
      <c r="E271" s="1044"/>
      <c r="F271" s="1042"/>
      <c r="G271" s="1044"/>
      <c r="H271" s="1042" t="str">
        <f>IF('Материалы для Ф.5'!F259=2,CONCATENATE('Материалы для Ф.5'!D259," ",'Материалы для Ф.5'!C259),"")</f>
        <v/>
      </c>
      <c r="I271" s="1044">
        <v>276</v>
      </c>
      <c r="J271" s="409"/>
      <c r="K271" s="19">
        <f t="shared" si="3"/>
        <v>0</v>
      </c>
      <c r="M271" s="372"/>
      <c r="N271" s="373"/>
      <c r="O271" s="373"/>
      <c r="P271" s="373"/>
      <c r="W271" s="49" t="str">
        <f>IF('Материалы для Ф.5'!F259=2,CONCATENATE('Материалы для Ф.5'!B259),"")</f>
        <v/>
      </c>
    </row>
    <row r="272" spans="1:23" ht="16.2" hidden="1" x14ac:dyDescent="0.3">
      <c r="A272" s="631">
        <f>SUBTOTAL(9,$K$15:K272)</f>
        <v>81</v>
      </c>
      <c r="B272" s="276" t="str">
        <f>IF('Материалы для Ф.5'!F260=2,CONCATENATE('Материалы для Ф.5'!A260),"")</f>
        <v/>
      </c>
      <c r="C272" s="1042" t="str">
        <f>IF('Материалы для Ф.5'!F260=2,CONCATENATE('Материалы для Ф.5'!B260),"")</f>
        <v/>
      </c>
      <c r="D272" s="1043"/>
      <c r="E272" s="1044"/>
      <c r="F272" s="1042"/>
      <c r="G272" s="1044"/>
      <c r="H272" s="1042" t="str">
        <f>IF('Материалы для Ф.5'!F260=2,CONCATENATE('Материалы для Ф.5'!D260," ",'Материалы для Ф.5'!C260),"")</f>
        <v/>
      </c>
      <c r="I272" s="1044">
        <v>277</v>
      </c>
      <c r="J272" s="409"/>
      <c r="K272" s="19">
        <f t="shared" ref="K272:K335" si="4">IF(B272="",0,1)</f>
        <v>0</v>
      </c>
      <c r="M272" s="372"/>
      <c r="N272" s="373"/>
      <c r="O272" s="373"/>
      <c r="P272" s="373"/>
      <c r="W272" s="49" t="str">
        <f>IF('Материалы для Ф.5'!F260=2,CONCATENATE('Материалы для Ф.5'!B260),"")</f>
        <v/>
      </c>
    </row>
    <row r="273" spans="1:23" ht="16.2" hidden="1" x14ac:dyDescent="0.3">
      <c r="A273" s="631">
        <f>SUBTOTAL(9,$K$15:K273)</f>
        <v>81</v>
      </c>
      <c r="B273" s="276" t="str">
        <f>IF('Материалы для Ф.5'!F261=2,CONCATENATE('Материалы для Ф.5'!A261),"")</f>
        <v/>
      </c>
      <c r="C273" s="1042" t="str">
        <f>IF('Материалы для Ф.5'!F261=2,CONCATENATE('Материалы для Ф.5'!B261),"")</f>
        <v/>
      </c>
      <c r="D273" s="1043"/>
      <c r="E273" s="1044"/>
      <c r="F273" s="1042"/>
      <c r="G273" s="1044"/>
      <c r="H273" s="1042" t="str">
        <f>IF('Материалы для Ф.5'!F261=2,CONCATENATE('Материалы для Ф.5'!D261," ",'Материалы для Ф.5'!C261),"")</f>
        <v/>
      </c>
      <c r="I273" s="1044">
        <v>278</v>
      </c>
      <c r="J273" s="409"/>
      <c r="K273" s="19">
        <f t="shared" si="4"/>
        <v>0</v>
      </c>
      <c r="M273" s="372"/>
      <c r="N273" s="373"/>
      <c r="O273" s="373"/>
      <c r="P273" s="373"/>
      <c r="W273" s="49" t="str">
        <f>IF('Материалы для Ф.5'!F261=2,CONCATENATE('Материалы для Ф.5'!B261),"")</f>
        <v/>
      </c>
    </row>
    <row r="274" spans="1:23" ht="16.2" hidden="1" x14ac:dyDescent="0.3">
      <c r="A274" s="631">
        <f>SUBTOTAL(9,$K$15:K274)</f>
        <v>81</v>
      </c>
      <c r="B274" s="276" t="str">
        <f>IF('Материалы для Ф.5'!F262=2,CONCATENATE('Материалы для Ф.5'!A262),"")</f>
        <v/>
      </c>
      <c r="C274" s="1042" t="str">
        <f>IF('Материалы для Ф.5'!F262=2,CONCATENATE('Материалы для Ф.5'!B262),"")</f>
        <v/>
      </c>
      <c r="D274" s="1043"/>
      <c r="E274" s="1044"/>
      <c r="F274" s="1042"/>
      <c r="G274" s="1044"/>
      <c r="H274" s="1042" t="str">
        <f>IF('Материалы для Ф.5'!F262=2,CONCATENATE('Материалы для Ф.5'!D262," ",'Материалы для Ф.5'!C262),"")</f>
        <v/>
      </c>
      <c r="I274" s="1044">
        <v>279</v>
      </c>
      <c r="J274" s="409"/>
      <c r="K274" s="19">
        <f t="shared" si="4"/>
        <v>0</v>
      </c>
      <c r="M274" s="372"/>
      <c r="N274" s="373"/>
      <c r="O274" s="373"/>
      <c r="P274" s="373"/>
      <c r="W274" s="49" t="str">
        <f>IF('Материалы для Ф.5'!F262=2,CONCATENATE('Материалы для Ф.5'!B262),"")</f>
        <v/>
      </c>
    </row>
    <row r="275" spans="1:23" ht="16.2" hidden="1" x14ac:dyDescent="0.3">
      <c r="A275" s="631">
        <f>SUBTOTAL(9,$K$15:K275)</f>
        <v>81</v>
      </c>
      <c r="B275" s="276" t="str">
        <f>IF('Материалы для Ф.5'!F263=2,CONCATENATE('Материалы для Ф.5'!A263),"")</f>
        <v/>
      </c>
      <c r="C275" s="1042" t="str">
        <f>IF('Материалы для Ф.5'!F263=2,CONCATENATE('Материалы для Ф.5'!B263),"")</f>
        <v/>
      </c>
      <c r="D275" s="1043"/>
      <c r="E275" s="1044"/>
      <c r="F275" s="1042"/>
      <c r="G275" s="1044"/>
      <c r="H275" s="1042" t="str">
        <f>IF('Материалы для Ф.5'!F263=2,CONCATENATE('Материалы для Ф.5'!D263," ",'Материалы для Ф.5'!C263),"")</f>
        <v/>
      </c>
      <c r="I275" s="1044">
        <v>280</v>
      </c>
      <c r="J275" s="409"/>
      <c r="K275" s="19">
        <f t="shared" si="4"/>
        <v>0</v>
      </c>
      <c r="M275" s="372"/>
      <c r="N275" s="373"/>
      <c r="O275" s="373"/>
      <c r="P275" s="373"/>
      <c r="W275" s="49" t="str">
        <f>IF('Материалы для Ф.5'!F263=2,CONCATENATE('Материалы для Ф.5'!B263),"")</f>
        <v/>
      </c>
    </row>
    <row r="276" spans="1:23" ht="16.2" hidden="1" x14ac:dyDescent="0.3">
      <c r="A276" s="631">
        <f>SUBTOTAL(9,$K$15:K276)</f>
        <v>81</v>
      </c>
      <c r="B276" s="276" t="str">
        <f>IF('Материалы для Ф.5'!F264=2,CONCATENATE('Материалы для Ф.5'!A264),"")</f>
        <v/>
      </c>
      <c r="C276" s="1042" t="str">
        <f>IF('Материалы для Ф.5'!F264=2,CONCATENATE('Материалы для Ф.5'!B264),"")</f>
        <v/>
      </c>
      <c r="D276" s="1043"/>
      <c r="E276" s="1044"/>
      <c r="F276" s="1042"/>
      <c r="G276" s="1044"/>
      <c r="H276" s="1042" t="str">
        <f>IF('Материалы для Ф.5'!F264=2,CONCATENATE('Материалы для Ф.5'!D264," ",'Материалы для Ф.5'!C264),"")</f>
        <v/>
      </c>
      <c r="I276" s="1044">
        <v>281</v>
      </c>
      <c r="J276" s="409"/>
      <c r="K276" s="19">
        <f t="shared" si="4"/>
        <v>0</v>
      </c>
      <c r="M276" s="372"/>
      <c r="N276" s="373"/>
      <c r="O276" s="373"/>
      <c r="P276" s="373"/>
      <c r="W276" s="49" t="str">
        <f>IF('Материалы для Ф.5'!F264=2,CONCATENATE('Материалы для Ф.5'!B264),"")</f>
        <v/>
      </c>
    </row>
    <row r="277" spans="1:23" ht="16.2" hidden="1" x14ac:dyDescent="0.3">
      <c r="A277" s="631">
        <f>SUBTOTAL(9,$K$15:K277)</f>
        <v>81</v>
      </c>
      <c r="B277" s="276" t="str">
        <f>IF('Материалы для Ф.5'!F265=2,CONCATENATE('Материалы для Ф.5'!A265),"")</f>
        <v/>
      </c>
      <c r="C277" s="1042" t="str">
        <f>IF('Материалы для Ф.5'!F265=2,CONCATENATE('Материалы для Ф.5'!B265),"")</f>
        <v/>
      </c>
      <c r="D277" s="1043"/>
      <c r="E277" s="1044"/>
      <c r="F277" s="1042"/>
      <c r="G277" s="1044"/>
      <c r="H277" s="1042" t="str">
        <f>IF('Материалы для Ф.5'!F265=2,CONCATENATE('Материалы для Ф.5'!D265," ",'Материалы для Ф.5'!C265),"")</f>
        <v/>
      </c>
      <c r="I277" s="1044">
        <v>282</v>
      </c>
      <c r="J277" s="409"/>
      <c r="K277" s="19">
        <f t="shared" si="4"/>
        <v>0</v>
      </c>
      <c r="M277" s="372"/>
      <c r="N277" s="373"/>
      <c r="O277" s="373"/>
      <c r="P277" s="373"/>
      <c r="W277" s="49" t="str">
        <f>IF('Материалы для Ф.5'!F265=2,CONCATENATE('Материалы для Ф.5'!B265),"")</f>
        <v/>
      </c>
    </row>
    <row r="278" spans="1:23" ht="16.2" hidden="1" x14ac:dyDescent="0.3">
      <c r="A278" s="631">
        <f>SUBTOTAL(9,$K$15:K278)</f>
        <v>81</v>
      </c>
      <c r="B278" s="276" t="str">
        <f>IF('Материалы для Ф.5'!F266=2,CONCATENATE('Материалы для Ф.5'!A266),"")</f>
        <v/>
      </c>
      <c r="C278" s="1042" t="str">
        <f>IF('Материалы для Ф.5'!F266=2,CONCATENATE('Материалы для Ф.5'!B266),"")</f>
        <v/>
      </c>
      <c r="D278" s="1043"/>
      <c r="E278" s="1044"/>
      <c r="F278" s="1042"/>
      <c r="G278" s="1044"/>
      <c r="H278" s="1042" t="str">
        <f>IF('Материалы для Ф.5'!F266=2,CONCATENATE('Материалы для Ф.5'!D266," ",'Материалы для Ф.5'!C266),"")</f>
        <v/>
      </c>
      <c r="I278" s="1044">
        <v>283</v>
      </c>
      <c r="J278" s="409"/>
      <c r="K278" s="19">
        <f t="shared" si="4"/>
        <v>0</v>
      </c>
      <c r="M278" s="372"/>
      <c r="N278" s="373"/>
      <c r="O278" s="373"/>
      <c r="P278" s="373"/>
      <c r="W278" s="49" t="str">
        <f>IF('Материалы для Ф.5'!F266=2,CONCATENATE('Материалы для Ф.5'!B266),"")</f>
        <v/>
      </c>
    </row>
    <row r="279" spans="1:23" ht="16.2" hidden="1" x14ac:dyDescent="0.3">
      <c r="A279" s="631">
        <f>SUBTOTAL(9,$K$15:K279)</f>
        <v>81</v>
      </c>
      <c r="B279" s="276" t="str">
        <f>IF('Материалы для Ф.5'!F267=2,CONCATENATE('Материалы для Ф.5'!A267),"")</f>
        <v/>
      </c>
      <c r="C279" s="1042" t="str">
        <f>IF('Материалы для Ф.5'!F267=2,CONCATENATE('Материалы для Ф.5'!B267),"")</f>
        <v/>
      </c>
      <c r="D279" s="1043"/>
      <c r="E279" s="1044"/>
      <c r="F279" s="1042"/>
      <c r="G279" s="1044"/>
      <c r="H279" s="1042" t="str">
        <f>IF('Материалы для Ф.5'!F267=2,CONCATENATE('Материалы для Ф.5'!D267," ",'Материалы для Ф.5'!C267),"")</f>
        <v/>
      </c>
      <c r="I279" s="1044">
        <v>284</v>
      </c>
      <c r="J279" s="409"/>
      <c r="K279" s="19">
        <f t="shared" si="4"/>
        <v>0</v>
      </c>
      <c r="M279" s="372"/>
      <c r="N279" s="373"/>
      <c r="O279" s="373"/>
      <c r="P279" s="373"/>
      <c r="W279" s="49" t="str">
        <f>IF('Материалы для Ф.5'!F267=2,CONCATENATE('Материалы для Ф.5'!B267),"")</f>
        <v/>
      </c>
    </row>
    <row r="280" spans="1:23" ht="16.2" hidden="1" x14ac:dyDescent="0.3">
      <c r="A280" s="631">
        <f>SUBTOTAL(9,$K$15:K280)</f>
        <v>81</v>
      </c>
      <c r="B280" s="276" t="str">
        <f>IF('Материалы для Ф.5'!F268=2,CONCATENATE('Материалы для Ф.5'!A268),"")</f>
        <v/>
      </c>
      <c r="C280" s="1042" t="str">
        <f>IF('Материалы для Ф.5'!F268=2,CONCATENATE('Материалы для Ф.5'!B268),"")</f>
        <v/>
      </c>
      <c r="D280" s="1043"/>
      <c r="E280" s="1044"/>
      <c r="F280" s="1042"/>
      <c r="G280" s="1044"/>
      <c r="H280" s="1042" t="str">
        <f>IF('Материалы для Ф.5'!F268=2,CONCATENATE('Материалы для Ф.5'!D268," ",'Материалы для Ф.5'!C268),"")</f>
        <v/>
      </c>
      <c r="I280" s="1044">
        <v>285</v>
      </c>
      <c r="J280" s="409"/>
      <c r="K280" s="19">
        <f t="shared" si="4"/>
        <v>0</v>
      </c>
      <c r="M280" s="372"/>
      <c r="N280" s="373"/>
      <c r="O280" s="373"/>
      <c r="P280" s="373"/>
      <c r="W280" s="49" t="str">
        <f>IF('Материалы для Ф.5'!F268=2,CONCATENATE('Материалы для Ф.5'!B268),"")</f>
        <v/>
      </c>
    </row>
    <row r="281" spans="1:23" ht="16.2" hidden="1" x14ac:dyDescent="0.3">
      <c r="A281" s="631">
        <f>SUBTOTAL(9,$K$15:K281)</f>
        <v>81</v>
      </c>
      <c r="B281" s="276" t="str">
        <f>IF('Материалы для Ф.5'!F269=2,CONCATENATE('Материалы для Ф.5'!A269),"")</f>
        <v/>
      </c>
      <c r="C281" s="1042" t="str">
        <f>IF('Материалы для Ф.5'!F269=2,CONCATENATE('Материалы для Ф.5'!B269),"")</f>
        <v/>
      </c>
      <c r="D281" s="1043"/>
      <c r="E281" s="1044"/>
      <c r="F281" s="1042"/>
      <c r="G281" s="1044"/>
      <c r="H281" s="1042" t="str">
        <f>IF('Материалы для Ф.5'!F269=2,CONCATENATE('Материалы для Ф.5'!D269," ",'Материалы для Ф.5'!C269),"")</f>
        <v/>
      </c>
      <c r="I281" s="1044">
        <v>286</v>
      </c>
      <c r="J281" s="409"/>
      <c r="K281" s="19">
        <f t="shared" si="4"/>
        <v>0</v>
      </c>
      <c r="M281" s="372"/>
      <c r="N281" s="373"/>
      <c r="O281" s="373"/>
      <c r="P281" s="373"/>
      <c r="W281" s="49" t="str">
        <f>IF('Материалы для Ф.5'!F269=2,CONCATENATE('Материалы для Ф.5'!B269),"")</f>
        <v/>
      </c>
    </row>
    <row r="282" spans="1:23" ht="16.2" hidden="1" x14ac:dyDescent="0.3">
      <c r="A282" s="631">
        <f>SUBTOTAL(9,$K$15:K282)</f>
        <v>81</v>
      </c>
      <c r="B282" s="276" t="str">
        <f>IF('Материалы для Ф.5'!F270=2,CONCATENATE('Материалы для Ф.5'!A270),"")</f>
        <v/>
      </c>
      <c r="C282" s="1042" t="str">
        <f>IF('Материалы для Ф.5'!F270=2,CONCATENATE('Материалы для Ф.5'!B270),"")</f>
        <v/>
      </c>
      <c r="D282" s="1043"/>
      <c r="E282" s="1044"/>
      <c r="F282" s="1042"/>
      <c r="G282" s="1044"/>
      <c r="H282" s="1042" t="str">
        <f>IF('Материалы для Ф.5'!F270=2,CONCATENATE('Материалы для Ф.5'!D270," ",'Материалы для Ф.5'!C270),"")</f>
        <v/>
      </c>
      <c r="I282" s="1044">
        <v>287</v>
      </c>
      <c r="J282" s="409"/>
      <c r="K282" s="19">
        <f t="shared" si="4"/>
        <v>0</v>
      </c>
      <c r="M282" s="372"/>
      <c r="N282" s="373"/>
      <c r="O282" s="373"/>
      <c r="P282" s="373"/>
      <c r="W282" s="49" t="str">
        <f>IF('Материалы для Ф.5'!F270=2,CONCATENATE('Материалы для Ф.5'!B270),"")</f>
        <v/>
      </c>
    </row>
    <row r="283" spans="1:23" ht="16.2" hidden="1" x14ac:dyDescent="0.3">
      <c r="A283" s="631">
        <f>SUBTOTAL(9,$K$15:K283)</f>
        <v>81</v>
      </c>
      <c r="B283" s="276" t="str">
        <f>IF('Материалы для Ф.5'!F271=2,CONCATENATE('Материалы для Ф.5'!A271),"")</f>
        <v/>
      </c>
      <c r="C283" s="1042" t="str">
        <f>IF('Материалы для Ф.5'!F271=2,CONCATENATE('Материалы для Ф.5'!B271),"")</f>
        <v/>
      </c>
      <c r="D283" s="1043"/>
      <c r="E283" s="1044"/>
      <c r="F283" s="1042"/>
      <c r="G283" s="1044"/>
      <c r="H283" s="1042" t="str">
        <f>IF('Материалы для Ф.5'!F271=2,CONCATENATE('Материалы для Ф.5'!D271," ",'Материалы для Ф.5'!C271),"")</f>
        <v/>
      </c>
      <c r="I283" s="1044">
        <v>288</v>
      </c>
      <c r="J283" s="409"/>
      <c r="K283" s="19">
        <f t="shared" si="4"/>
        <v>0</v>
      </c>
      <c r="M283" s="372"/>
      <c r="N283" s="373"/>
      <c r="O283" s="373"/>
      <c r="P283" s="373"/>
      <c r="W283" s="49" t="str">
        <f>IF('Материалы для Ф.5'!F271=2,CONCATENATE('Материалы для Ф.5'!B271),"")</f>
        <v/>
      </c>
    </row>
    <row r="284" spans="1:23" ht="16.2" hidden="1" x14ac:dyDescent="0.3">
      <c r="A284" s="631">
        <f>SUBTOTAL(9,$K$15:K284)</f>
        <v>81</v>
      </c>
      <c r="B284" s="276" t="str">
        <f>IF('Материалы для Ф.5'!F272=2,CONCATENATE('Материалы для Ф.5'!A272),"")</f>
        <v/>
      </c>
      <c r="C284" s="1042" t="str">
        <f>IF('Материалы для Ф.5'!F272=2,CONCATENATE('Материалы для Ф.5'!B272),"")</f>
        <v/>
      </c>
      <c r="D284" s="1043"/>
      <c r="E284" s="1044"/>
      <c r="F284" s="1042"/>
      <c r="G284" s="1044"/>
      <c r="H284" s="1042" t="str">
        <f>IF('Материалы для Ф.5'!F272=2,CONCATENATE('Материалы для Ф.5'!D272," ",'Материалы для Ф.5'!C272),"")</f>
        <v/>
      </c>
      <c r="I284" s="1044">
        <v>289</v>
      </c>
      <c r="J284" s="409"/>
      <c r="K284" s="19">
        <f t="shared" si="4"/>
        <v>0</v>
      </c>
      <c r="M284" s="372"/>
      <c r="N284" s="373"/>
      <c r="O284" s="373"/>
      <c r="P284" s="373"/>
      <c r="W284" s="49" t="str">
        <f>IF('Материалы для Ф.5'!F272=2,CONCATENATE('Материалы для Ф.5'!B272),"")</f>
        <v/>
      </c>
    </row>
    <row r="285" spans="1:23" ht="16.2" hidden="1" x14ac:dyDescent="0.3">
      <c r="A285" s="631">
        <f>SUBTOTAL(9,$K$15:K285)</f>
        <v>81</v>
      </c>
      <c r="B285" s="276" t="str">
        <f>IF('Материалы для Ф.5'!F273=2,CONCATENATE('Материалы для Ф.5'!A273),"")</f>
        <v/>
      </c>
      <c r="C285" s="1042" t="str">
        <f>IF('Материалы для Ф.5'!F273=2,CONCATENATE('Материалы для Ф.5'!B273),"")</f>
        <v/>
      </c>
      <c r="D285" s="1043"/>
      <c r="E285" s="1044"/>
      <c r="F285" s="1042"/>
      <c r="G285" s="1044"/>
      <c r="H285" s="1042" t="str">
        <f>IF('Материалы для Ф.5'!F273=2,CONCATENATE('Материалы для Ф.5'!D273," ",'Материалы для Ф.5'!C273),"")</f>
        <v/>
      </c>
      <c r="I285" s="1044">
        <v>290</v>
      </c>
      <c r="J285" s="409"/>
      <c r="K285" s="19">
        <f t="shared" si="4"/>
        <v>0</v>
      </c>
      <c r="M285" s="372"/>
      <c r="N285" s="373"/>
      <c r="O285" s="373"/>
      <c r="P285" s="373"/>
      <c r="W285" s="49" t="str">
        <f>IF('Материалы для Ф.5'!F273=2,CONCATENATE('Материалы для Ф.5'!B273),"")</f>
        <v/>
      </c>
    </row>
    <row r="286" spans="1:23" ht="16.2" hidden="1" x14ac:dyDescent="0.3">
      <c r="A286" s="631">
        <f>SUBTOTAL(9,$K$15:K286)</f>
        <v>81</v>
      </c>
      <c r="B286" s="276" t="str">
        <f>IF('Материалы для Ф.5'!F274=2,CONCATENATE('Материалы для Ф.5'!A274),"")</f>
        <v/>
      </c>
      <c r="C286" s="1042" t="str">
        <f>IF('Материалы для Ф.5'!F274=2,CONCATENATE('Материалы для Ф.5'!B274),"")</f>
        <v/>
      </c>
      <c r="D286" s="1043"/>
      <c r="E286" s="1044"/>
      <c r="F286" s="1042"/>
      <c r="G286" s="1044"/>
      <c r="H286" s="1042" t="str">
        <f>IF('Материалы для Ф.5'!F274=2,CONCATENATE('Материалы для Ф.5'!D274," ",'Материалы для Ф.5'!C274),"")</f>
        <v/>
      </c>
      <c r="I286" s="1044">
        <v>291</v>
      </c>
      <c r="J286" s="409"/>
      <c r="K286" s="19">
        <f t="shared" si="4"/>
        <v>0</v>
      </c>
      <c r="M286" s="372"/>
      <c r="N286" s="373"/>
      <c r="O286" s="373"/>
      <c r="P286" s="373"/>
      <c r="W286" s="49" t="str">
        <f>IF('Материалы для Ф.5'!F274=2,CONCATENATE('Материалы для Ф.5'!B274),"")</f>
        <v/>
      </c>
    </row>
    <row r="287" spans="1:23" ht="16.2" hidden="1" x14ac:dyDescent="0.3">
      <c r="A287" s="631">
        <f>SUBTOTAL(9,$K$15:K287)</f>
        <v>81</v>
      </c>
      <c r="B287" s="276" t="str">
        <f>IF('Материалы для Ф.5'!F275=2,CONCATENATE('Материалы для Ф.5'!A275),"")</f>
        <v/>
      </c>
      <c r="C287" s="1042" t="str">
        <f>IF('Материалы для Ф.5'!F275=2,CONCATENATE('Материалы для Ф.5'!B275),"")</f>
        <v/>
      </c>
      <c r="D287" s="1043"/>
      <c r="E287" s="1044"/>
      <c r="F287" s="1042"/>
      <c r="G287" s="1044"/>
      <c r="H287" s="1042" t="str">
        <f>IF('Материалы для Ф.5'!F275=2,CONCATENATE('Материалы для Ф.5'!D275," ",'Материалы для Ф.5'!C275),"")</f>
        <v/>
      </c>
      <c r="I287" s="1044">
        <v>292</v>
      </c>
      <c r="J287" s="409"/>
      <c r="K287" s="19">
        <f t="shared" si="4"/>
        <v>0</v>
      </c>
      <c r="M287" s="372"/>
      <c r="N287" s="373"/>
      <c r="O287" s="373"/>
      <c r="P287" s="373"/>
      <c r="W287" s="49" t="str">
        <f>IF('Материалы для Ф.5'!F275=2,CONCATENATE('Материалы для Ф.5'!B275),"")</f>
        <v/>
      </c>
    </row>
    <row r="288" spans="1:23" ht="16.2" hidden="1" x14ac:dyDescent="0.3">
      <c r="A288" s="631">
        <f>SUBTOTAL(9,$K$15:K288)</f>
        <v>81</v>
      </c>
      <c r="B288" s="276" t="str">
        <f>IF('Материалы для Ф.5'!F276=2,CONCATENATE('Материалы для Ф.5'!A276),"")</f>
        <v/>
      </c>
      <c r="C288" s="1042" t="str">
        <f>IF('Материалы для Ф.5'!F276=2,CONCATENATE('Материалы для Ф.5'!B276),"")</f>
        <v/>
      </c>
      <c r="D288" s="1043"/>
      <c r="E288" s="1044"/>
      <c r="F288" s="1042"/>
      <c r="G288" s="1044"/>
      <c r="H288" s="1042" t="str">
        <f>IF('Материалы для Ф.5'!F276=2,CONCATENATE('Материалы для Ф.5'!D276," ",'Материалы для Ф.5'!C276),"")</f>
        <v/>
      </c>
      <c r="I288" s="1044">
        <v>293</v>
      </c>
      <c r="J288" s="409"/>
      <c r="K288" s="19">
        <f t="shared" si="4"/>
        <v>0</v>
      </c>
      <c r="M288" s="372"/>
      <c r="N288" s="373"/>
      <c r="O288" s="373"/>
      <c r="P288" s="373"/>
      <c r="W288" s="49" t="str">
        <f>IF('Материалы для Ф.5'!F276=2,CONCATENATE('Материалы для Ф.5'!B276),"")</f>
        <v/>
      </c>
    </row>
    <row r="289" spans="1:23" ht="16.2" hidden="1" x14ac:dyDescent="0.3">
      <c r="A289" s="631">
        <f>SUBTOTAL(9,$K$15:K289)</f>
        <v>81</v>
      </c>
      <c r="B289" s="276" t="str">
        <f>IF('Материалы для Ф.5'!F277=2,CONCATENATE('Материалы для Ф.5'!A277),"")</f>
        <v/>
      </c>
      <c r="C289" s="1042" t="str">
        <f>IF('Материалы для Ф.5'!F277=2,CONCATENATE('Материалы для Ф.5'!B277),"")</f>
        <v/>
      </c>
      <c r="D289" s="1043"/>
      <c r="E289" s="1044"/>
      <c r="F289" s="1042"/>
      <c r="G289" s="1044"/>
      <c r="H289" s="1042" t="str">
        <f>IF('Материалы для Ф.5'!F277=2,CONCATENATE('Материалы для Ф.5'!D277," ",'Материалы для Ф.5'!C277),"")</f>
        <v/>
      </c>
      <c r="I289" s="1044">
        <v>294</v>
      </c>
      <c r="J289" s="409"/>
      <c r="K289" s="19">
        <f t="shared" si="4"/>
        <v>0</v>
      </c>
      <c r="M289" s="372"/>
      <c r="N289" s="373"/>
      <c r="O289" s="373"/>
      <c r="P289" s="373"/>
      <c r="W289" s="49" t="str">
        <f>IF('Материалы для Ф.5'!F277=2,CONCATENATE('Материалы для Ф.5'!B277),"")</f>
        <v/>
      </c>
    </row>
    <row r="290" spans="1:23" ht="16.2" hidden="1" x14ac:dyDescent="0.3">
      <c r="A290" s="631">
        <f>SUBTOTAL(9,$K$15:K290)</f>
        <v>81</v>
      </c>
      <c r="B290" s="276" t="str">
        <f>IF('Материалы для Ф.5'!F278=2,CONCATENATE('Материалы для Ф.5'!A278),"")</f>
        <v/>
      </c>
      <c r="C290" s="1042" t="str">
        <f>IF('Материалы для Ф.5'!F278=2,CONCATENATE('Материалы для Ф.5'!B278),"")</f>
        <v/>
      </c>
      <c r="D290" s="1043"/>
      <c r="E290" s="1044"/>
      <c r="F290" s="1042"/>
      <c r="G290" s="1044"/>
      <c r="H290" s="1042" t="str">
        <f>IF('Материалы для Ф.5'!F278=2,CONCATENATE('Материалы для Ф.5'!D278," ",'Материалы для Ф.5'!C278),"")</f>
        <v/>
      </c>
      <c r="I290" s="1044">
        <v>295</v>
      </c>
      <c r="J290" s="409"/>
      <c r="K290" s="19">
        <f t="shared" si="4"/>
        <v>0</v>
      </c>
      <c r="M290" s="372"/>
      <c r="N290" s="373"/>
      <c r="O290" s="373"/>
      <c r="P290" s="373"/>
      <c r="W290" s="49" t="str">
        <f>IF('Материалы для Ф.5'!F278=2,CONCATENATE('Материалы для Ф.5'!B278),"")</f>
        <v/>
      </c>
    </row>
    <row r="291" spans="1:23" ht="16.2" hidden="1" x14ac:dyDescent="0.3">
      <c r="A291" s="631">
        <f>SUBTOTAL(9,$K$15:K291)</f>
        <v>81</v>
      </c>
      <c r="B291" s="276" t="str">
        <f>IF('Материалы для Ф.5'!F279=2,CONCATENATE('Материалы для Ф.5'!A279),"")</f>
        <v/>
      </c>
      <c r="C291" s="1042" t="str">
        <f>IF('Материалы для Ф.5'!F279=2,CONCATENATE('Материалы для Ф.5'!B279),"")</f>
        <v/>
      </c>
      <c r="D291" s="1043"/>
      <c r="E291" s="1044"/>
      <c r="F291" s="1042"/>
      <c r="G291" s="1044"/>
      <c r="H291" s="1042" t="str">
        <f>IF('Материалы для Ф.5'!F279=2,CONCATENATE('Материалы для Ф.5'!D279," ",'Материалы для Ф.5'!C279),"")</f>
        <v/>
      </c>
      <c r="I291" s="1044">
        <v>296</v>
      </c>
      <c r="J291" s="409"/>
      <c r="K291" s="19">
        <f t="shared" si="4"/>
        <v>0</v>
      </c>
      <c r="M291" s="372"/>
      <c r="N291" s="373"/>
      <c r="O291" s="373"/>
      <c r="P291" s="373"/>
      <c r="W291" s="49" t="str">
        <f>IF('Материалы для Ф.5'!F279=2,CONCATENATE('Материалы для Ф.5'!B279),"")</f>
        <v/>
      </c>
    </row>
    <row r="292" spans="1:23" ht="16.2" hidden="1" x14ac:dyDescent="0.3">
      <c r="A292" s="631">
        <f>SUBTOTAL(9,$K$15:K292)</f>
        <v>81</v>
      </c>
      <c r="B292" s="276" t="str">
        <f>IF('Материалы для Ф.5'!F280=2,CONCATENATE('Материалы для Ф.5'!A280),"")</f>
        <v/>
      </c>
      <c r="C292" s="1042" t="str">
        <f>IF('Материалы для Ф.5'!F280=2,CONCATENATE('Материалы для Ф.5'!B280),"")</f>
        <v/>
      </c>
      <c r="D292" s="1043"/>
      <c r="E292" s="1044"/>
      <c r="F292" s="1042"/>
      <c r="G292" s="1044"/>
      <c r="H292" s="1042" t="str">
        <f>IF('Материалы для Ф.5'!F280=2,CONCATENATE('Материалы для Ф.5'!D280," ",'Материалы для Ф.5'!C280),"")</f>
        <v/>
      </c>
      <c r="I292" s="1044">
        <v>297</v>
      </c>
      <c r="J292" s="409"/>
      <c r="K292" s="19">
        <f t="shared" si="4"/>
        <v>0</v>
      </c>
      <c r="M292" s="372"/>
      <c r="N292" s="373"/>
      <c r="O292" s="373"/>
      <c r="P292" s="373"/>
      <c r="W292" s="49" t="str">
        <f>IF('Материалы для Ф.5'!F280=2,CONCATENATE('Материалы для Ф.5'!B280),"")</f>
        <v/>
      </c>
    </row>
    <row r="293" spans="1:23" ht="16.2" hidden="1" x14ac:dyDescent="0.3">
      <c r="A293" s="631">
        <f>SUBTOTAL(9,$K$15:K293)</f>
        <v>81</v>
      </c>
      <c r="B293" s="276" t="str">
        <f>IF('Материалы для Ф.5'!F281=2,CONCATENATE('Материалы для Ф.5'!A281),"")</f>
        <v/>
      </c>
      <c r="C293" s="1042" t="str">
        <f>IF('Материалы для Ф.5'!F281=2,CONCATENATE('Материалы для Ф.5'!B281),"")</f>
        <v/>
      </c>
      <c r="D293" s="1043"/>
      <c r="E293" s="1044"/>
      <c r="F293" s="1042"/>
      <c r="G293" s="1044"/>
      <c r="H293" s="1042" t="str">
        <f>IF('Материалы для Ф.5'!F281=2,CONCATENATE('Материалы для Ф.5'!D281," ",'Материалы для Ф.5'!C281),"")</f>
        <v/>
      </c>
      <c r="I293" s="1044">
        <v>298</v>
      </c>
      <c r="J293" s="409"/>
      <c r="K293" s="19">
        <f t="shared" si="4"/>
        <v>0</v>
      </c>
      <c r="M293" s="372"/>
      <c r="N293" s="373"/>
      <c r="O293" s="373"/>
      <c r="P293" s="373"/>
      <c r="W293" s="49" t="str">
        <f>IF('Материалы для Ф.5'!F281=2,CONCATENATE('Материалы для Ф.5'!B281),"")</f>
        <v/>
      </c>
    </row>
    <row r="294" spans="1:23" ht="16.2" hidden="1" x14ac:dyDescent="0.3">
      <c r="A294" s="631">
        <f>SUBTOTAL(9,$K$15:K294)</f>
        <v>81</v>
      </c>
      <c r="B294" s="276" t="str">
        <f>IF('Материалы для Ф.5'!F282=2,CONCATENATE('Материалы для Ф.5'!A282),"")</f>
        <v/>
      </c>
      <c r="C294" s="1042" t="str">
        <f>IF('Материалы для Ф.5'!F282=2,CONCATENATE('Материалы для Ф.5'!B282),"")</f>
        <v/>
      </c>
      <c r="D294" s="1043"/>
      <c r="E294" s="1044"/>
      <c r="F294" s="1042"/>
      <c r="G294" s="1044"/>
      <c r="H294" s="1042" t="str">
        <f>IF('Материалы для Ф.5'!F282=2,CONCATENATE('Материалы для Ф.5'!D282," ",'Материалы для Ф.5'!C282),"")</f>
        <v/>
      </c>
      <c r="I294" s="1044">
        <v>299</v>
      </c>
      <c r="J294" s="409"/>
      <c r="K294" s="19">
        <f t="shared" si="4"/>
        <v>0</v>
      </c>
      <c r="M294" s="372"/>
      <c r="N294" s="373"/>
      <c r="O294" s="373"/>
      <c r="P294" s="373"/>
      <c r="W294" s="49" t="str">
        <f>IF('Материалы для Ф.5'!F282=2,CONCATENATE('Материалы для Ф.5'!B282),"")</f>
        <v/>
      </c>
    </row>
    <row r="295" spans="1:23" ht="16.2" hidden="1" x14ac:dyDescent="0.3">
      <c r="A295" s="631">
        <f>SUBTOTAL(9,$K$15:K295)</f>
        <v>81</v>
      </c>
      <c r="B295" s="276" t="str">
        <f>IF('Материалы для Ф.5'!F283=2,CONCATENATE('Материалы для Ф.5'!A283),"")</f>
        <v/>
      </c>
      <c r="C295" s="1042" t="str">
        <f>IF('Материалы для Ф.5'!F283=2,CONCATENATE('Материалы для Ф.5'!B283),"")</f>
        <v/>
      </c>
      <c r="D295" s="1043"/>
      <c r="E295" s="1044"/>
      <c r="F295" s="1042"/>
      <c r="G295" s="1044"/>
      <c r="H295" s="1042" t="str">
        <f>IF('Материалы для Ф.5'!F283=2,CONCATENATE('Материалы для Ф.5'!D283," ",'Материалы для Ф.5'!C283),"")</f>
        <v/>
      </c>
      <c r="I295" s="1044">
        <v>300</v>
      </c>
      <c r="J295" s="409"/>
      <c r="K295" s="19">
        <f t="shared" si="4"/>
        <v>0</v>
      </c>
      <c r="M295" s="372"/>
      <c r="N295" s="373"/>
      <c r="O295" s="373"/>
      <c r="P295" s="373"/>
      <c r="W295" s="49" t="str">
        <f>IF('Материалы для Ф.5'!F283=2,CONCATENATE('Материалы для Ф.5'!B283),"")</f>
        <v/>
      </c>
    </row>
    <row r="296" spans="1:23" ht="16.2" hidden="1" x14ac:dyDescent="0.3">
      <c r="A296" s="631">
        <f>SUBTOTAL(9,$K$15:K296)</f>
        <v>81</v>
      </c>
      <c r="B296" s="276" t="str">
        <f>IF('Материалы для Ф.5'!F284=2,CONCATENATE('Материалы для Ф.5'!A284),"")</f>
        <v/>
      </c>
      <c r="C296" s="1042" t="str">
        <f>IF('Материалы для Ф.5'!F284=2,CONCATENATE('Материалы для Ф.5'!B284),"")</f>
        <v/>
      </c>
      <c r="D296" s="1043"/>
      <c r="E296" s="1044"/>
      <c r="F296" s="1042"/>
      <c r="G296" s="1044"/>
      <c r="H296" s="1042" t="str">
        <f>IF('Материалы для Ф.5'!F284=2,CONCATENATE('Материалы для Ф.5'!D284," ",'Материалы для Ф.5'!C284),"")</f>
        <v/>
      </c>
      <c r="I296" s="1044">
        <v>301</v>
      </c>
      <c r="J296" s="409"/>
      <c r="K296" s="19">
        <f t="shared" si="4"/>
        <v>0</v>
      </c>
      <c r="M296" s="372"/>
      <c r="N296" s="373"/>
      <c r="O296" s="373"/>
      <c r="P296" s="373"/>
      <c r="W296" s="49" t="str">
        <f>IF('Материалы для Ф.5'!F284=2,CONCATENATE('Материалы для Ф.5'!B284),"")</f>
        <v/>
      </c>
    </row>
    <row r="297" spans="1:23" ht="16.2" hidden="1" x14ac:dyDescent="0.3">
      <c r="A297" s="631">
        <f>SUBTOTAL(9,$K$15:K297)</f>
        <v>81</v>
      </c>
      <c r="B297" s="276" t="str">
        <f>IF('Материалы для Ф.5'!F285=2,CONCATENATE('Материалы для Ф.5'!A285),"")</f>
        <v/>
      </c>
      <c r="C297" s="1042" t="str">
        <f>IF('Материалы для Ф.5'!F285=2,CONCATENATE('Материалы для Ф.5'!B285),"")</f>
        <v/>
      </c>
      <c r="D297" s="1043"/>
      <c r="E297" s="1044"/>
      <c r="F297" s="1042"/>
      <c r="G297" s="1044"/>
      <c r="H297" s="1042" t="str">
        <f>IF('Материалы для Ф.5'!F285=2,CONCATENATE('Материалы для Ф.5'!D285," ",'Материалы для Ф.5'!C285),"")</f>
        <v/>
      </c>
      <c r="I297" s="1044">
        <v>302</v>
      </c>
      <c r="J297" s="409"/>
      <c r="K297" s="19">
        <f t="shared" si="4"/>
        <v>0</v>
      </c>
      <c r="M297" s="372"/>
      <c r="N297" s="373"/>
      <c r="O297" s="373"/>
      <c r="P297" s="373"/>
      <c r="W297" s="49" t="str">
        <f>IF('Материалы для Ф.5'!F285=2,CONCATENATE('Материалы для Ф.5'!B285),"")</f>
        <v/>
      </c>
    </row>
    <row r="298" spans="1:23" ht="16.2" hidden="1" x14ac:dyDescent="0.3">
      <c r="A298" s="631">
        <f>SUBTOTAL(9,$K$15:K298)</f>
        <v>81</v>
      </c>
      <c r="B298" s="276" t="str">
        <f>IF('Материалы для Ф.5'!F286=2,CONCATENATE('Материалы для Ф.5'!A286),"")</f>
        <v/>
      </c>
      <c r="C298" s="1042" t="str">
        <f>IF('Материалы для Ф.5'!F286=2,CONCATENATE('Материалы для Ф.5'!B286),"")</f>
        <v/>
      </c>
      <c r="D298" s="1043"/>
      <c r="E298" s="1044"/>
      <c r="F298" s="1042"/>
      <c r="G298" s="1044"/>
      <c r="H298" s="1042" t="str">
        <f>IF('Материалы для Ф.5'!F286=2,CONCATENATE('Материалы для Ф.5'!D286," ",'Материалы для Ф.5'!C286),"")</f>
        <v/>
      </c>
      <c r="I298" s="1044">
        <v>303</v>
      </c>
      <c r="J298" s="409"/>
      <c r="K298" s="19">
        <f t="shared" si="4"/>
        <v>0</v>
      </c>
      <c r="M298" s="372"/>
      <c r="N298" s="373"/>
      <c r="O298" s="373"/>
      <c r="P298" s="373"/>
      <c r="W298" s="49" t="str">
        <f>IF('Материалы для Ф.5'!F286=2,CONCATENATE('Материалы для Ф.5'!B286),"")</f>
        <v/>
      </c>
    </row>
    <row r="299" spans="1:23" ht="16.2" hidden="1" x14ac:dyDescent="0.3">
      <c r="A299" s="631">
        <f>SUBTOTAL(9,$K$15:K299)</f>
        <v>81</v>
      </c>
      <c r="B299" s="276" t="str">
        <f>IF('Материалы для Ф.5'!F287=2,CONCATENATE('Материалы для Ф.5'!A287),"")</f>
        <v/>
      </c>
      <c r="C299" s="1042" t="str">
        <f>IF('Материалы для Ф.5'!F287=2,CONCATENATE('Материалы для Ф.5'!B287),"")</f>
        <v/>
      </c>
      <c r="D299" s="1043"/>
      <c r="E299" s="1044"/>
      <c r="F299" s="1042"/>
      <c r="G299" s="1044"/>
      <c r="H299" s="1042" t="str">
        <f>IF('Материалы для Ф.5'!F287=2,CONCATENATE('Материалы для Ф.5'!D287," ",'Материалы для Ф.5'!C287),"")</f>
        <v/>
      </c>
      <c r="I299" s="1044">
        <v>304</v>
      </c>
      <c r="J299" s="409"/>
      <c r="K299" s="19">
        <f t="shared" si="4"/>
        <v>0</v>
      </c>
      <c r="M299" s="372"/>
      <c r="N299" s="373"/>
      <c r="O299" s="373"/>
      <c r="P299" s="373"/>
      <c r="W299" s="49" t="str">
        <f>IF('Материалы для Ф.5'!F287=2,CONCATENATE('Материалы для Ф.5'!B287),"")</f>
        <v/>
      </c>
    </row>
    <row r="300" spans="1:23" ht="16.2" hidden="1" x14ac:dyDescent="0.3">
      <c r="A300" s="631">
        <f>SUBTOTAL(9,$K$15:K300)</f>
        <v>81</v>
      </c>
      <c r="B300" s="276" t="str">
        <f>IF('Материалы для Ф.5'!F288=2,CONCATENATE('Материалы для Ф.5'!A288),"")</f>
        <v/>
      </c>
      <c r="C300" s="1042" t="str">
        <f>IF('Материалы для Ф.5'!F288=2,CONCATENATE('Материалы для Ф.5'!B288),"")</f>
        <v/>
      </c>
      <c r="D300" s="1043"/>
      <c r="E300" s="1044"/>
      <c r="F300" s="1042"/>
      <c r="G300" s="1044"/>
      <c r="H300" s="1042" t="str">
        <f>IF('Материалы для Ф.5'!F288=2,CONCATENATE('Материалы для Ф.5'!D288," ",'Материалы для Ф.5'!C288),"")</f>
        <v/>
      </c>
      <c r="I300" s="1044">
        <v>305</v>
      </c>
      <c r="J300" s="409"/>
      <c r="K300" s="19">
        <f t="shared" si="4"/>
        <v>0</v>
      </c>
      <c r="M300" s="372"/>
      <c r="N300" s="373"/>
      <c r="O300" s="373"/>
      <c r="P300" s="373"/>
      <c r="W300" s="49" t="str">
        <f>IF('Материалы для Ф.5'!F288=2,CONCATENATE('Материалы для Ф.5'!B288),"")</f>
        <v/>
      </c>
    </row>
    <row r="301" spans="1:23" ht="16.2" hidden="1" x14ac:dyDescent="0.3">
      <c r="A301" s="631">
        <f>SUBTOTAL(9,$K$15:K301)</f>
        <v>81</v>
      </c>
      <c r="B301" s="276" t="str">
        <f>IF('Материалы для Ф.5'!F289=2,CONCATENATE('Материалы для Ф.5'!A289),"")</f>
        <v/>
      </c>
      <c r="C301" s="1042" t="str">
        <f>IF('Материалы для Ф.5'!F289=2,CONCATENATE('Материалы для Ф.5'!B289),"")</f>
        <v/>
      </c>
      <c r="D301" s="1043"/>
      <c r="E301" s="1044"/>
      <c r="F301" s="1042"/>
      <c r="G301" s="1044"/>
      <c r="H301" s="1042" t="str">
        <f>IF('Материалы для Ф.5'!F289=2,CONCATENATE('Материалы для Ф.5'!D289," ",'Материалы для Ф.5'!C289),"")</f>
        <v/>
      </c>
      <c r="I301" s="1044">
        <v>306</v>
      </c>
      <c r="J301" s="409"/>
      <c r="K301" s="19">
        <f t="shared" si="4"/>
        <v>0</v>
      </c>
      <c r="M301" s="372"/>
      <c r="N301" s="373"/>
      <c r="O301" s="373"/>
      <c r="P301" s="373"/>
      <c r="W301" s="49" t="str">
        <f>IF('Материалы для Ф.5'!F289=2,CONCATENATE('Материалы для Ф.5'!B289),"")</f>
        <v/>
      </c>
    </row>
    <row r="302" spans="1:23" ht="16.2" hidden="1" x14ac:dyDescent="0.3">
      <c r="A302" s="631">
        <f>SUBTOTAL(9,$K$15:K302)</f>
        <v>81</v>
      </c>
      <c r="B302" s="276" t="str">
        <f>IF('Материалы для Ф.5'!F290=2,CONCATENATE('Материалы для Ф.5'!A290),"")</f>
        <v/>
      </c>
      <c r="C302" s="1042" t="str">
        <f>IF('Материалы для Ф.5'!F290=2,CONCATENATE('Материалы для Ф.5'!B290),"")</f>
        <v/>
      </c>
      <c r="D302" s="1043"/>
      <c r="E302" s="1044"/>
      <c r="F302" s="1042"/>
      <c r="G302" s="1044"/>
      <c r="H302" s="1042" t="str">
        <f>IF('Материалы для Ф.5'!F290=2,CONCATENATE('Материалы для Ф.5'!D290," ",'Материалы для Ф.5'!C290),"")</f>
        <v/>
      </c>
      <c r="I302" s="1044">
        <v>307</v>
      </c>
      <c r="J302" s="409"/>
      <c r="K302" s="19">
        <f t="shared" si="4"/>
        <v>0</v>
      </c>
      <c r="M302" s="372"/>
      <c r="N302" s="373"/>
      <c r="O302" s="373"/>
      <c r="P302" s="373"/>
      <c r="W302" s="49" t="str">
        <f>IF('Материалы для Ф.5'!F290=2,CONCATENATE('Материалы для Ф.5'!B290),"")</f>
        <v/>
      </c>
    </row>
    <row r="303" spans="1:23" ht="16.2" hidden="1" x14ac:dyDescent="0.3">
      <c r="A303" s="631">
        <f>SUBTOTAL(9,$K$15:K303)</f>
        <v>81</v>
      </c>
      <c r="B303" s="276" t="str">
        <f>IF('Материалы для Ф.5'!F291=2,CONCATENATE('Материалы для Ф.5'!A291),"")</f>
        <v/>
      </c>
      <c r="C303" s="1042" t="str">
        <f>IF('Материалы для Ф.5'!F291=2,CONCATENATE('Материалы для Ф.5'!B291),"")</f>
        <v/>
      </c>
      <c r="D303" s="1043"/>
      <c r="E303" s="1044"/>
      <c r="F303" s="1042"/>
      <c r="G303" s="1044"/>
      <c r="H303" s="1042" t="str">
        <f>IF('Материалы для Ф.5'!F291=2,CONCATENATE('Материалы для Ф.5'!D291," ",'Материалы для Ф.5'!C291),"")</f>
        <v/>
      </c>
      <c r="I303" s="1044">
        <v>308</v>
      </c>
      <c r="J303" s="409"/>
      <c r="K303" s="19">
        <f t="shared" si="4"/>
        <v>0</v>
      </c>
      <c r="M303" s="372"/>
      <c r="N303" s="373"/>
      <c r="O303" s="373"/>
      <c r="P303" s="373"/>
      <c r="W303" s="49" t="str">
        <f>IF('Материалы для Ф.5'!F291=2,CONCATENATE('Материалы для Ф.5'!B291),"")</f>
        <v/>
      </c>
    </row>
    <row r="304" spans="1:23" ht="16.2" hidden="1" x14ac:dyDescent="0.3">
      <c r="A304" s="631">
        <f>SUBTOTAL(9,$K$15:K304)</f>
        <v>81</v>
      </c>
      <c r="B304" s="276" t="str">
        <f>IF('Материалы для Ф.5'!F292=2,CONCATENATE('Материалы для Ф.5'!A292),"")</f>
        <v/>
      </c>
      <c r="C304" s="1042" t="str">
        <f>IF('Материалы для Ф.5'!F292=2,CONCATENATE('Материалы для Ф.5'!B292),"")</f>
        <v/>
      </c>
      <c r="D304" s="1043"/>
      <c r="E304" s="1044"/>
      <c r="F304" s="1042"/>
      <c r="G304" s="1044"/>
      <c r="H304" s="1042" t="str">
        <f>IF('Материалы для Ф.5'!F292=2,CONCATENATE('Материалы для Ф.5'!D292," ",'Материалы для Ф.5'!C292),"")</f>
        <v/>
      </c>
      <c r="I304" s="1044">
        <v>309</v>
      </c>
      <c r="J304" s="409"/>
      <c r="K304" s="19">
        <f t="shared" si="4"/>
        <v>0</v>
      </c>
      <c r="M304" s="372"/>
      <c r="N304" s="373"/>
      <c r="O304" s="373"/>
      <c r="P304" s="373"/>
      <c r="W304" s="49" t="str">
        <f>IF('Материалы для Ф.5'!F292=2,CONCATENATE('Материалы для Ф.5'!B292),"")</f>
        <v/>
      </c>
    </row>
    <row r="305" spans="1:23" ht="16.2" hidden="1" x14ac:dyDescent="0.3">
      <c r="A305" s="631">
        <f>SUBTOTAL(9,$K$15:K305)</f>
        <v>81</v>
      </c>
      <c r="B305" s="276" t="str">
        <f>IF('Материалы для Ф.5'!F293=2,CONCATENATE('Материалы для Ф.5'!A293),"")</f>
        <v/>
      </c>
      <c r="C305" s="1042" t="str">
        <f>IF('Материалы для Ф.5'!F293=2,CONCATENATE('Материалы для Ф.5'!B293),"")</f>
        <v/>
      </c>
      <c r="D305" s="1043"/>
      <c r="E305" s="1044"/>
      <c r="F305" s="1042"/>
      <c r="G305" s="1044"/>
      <c r="H305" s="1042" t="str">
        <f>IF('Материалы для Ф.5'!F293=2,CONCATENATE('Материалы для Ф.5'!D293," ",'Материалы для Ф.5'!C293),"")</f>
        <v/>
      </c>
      <c r="I305" s="1044">
        <v>310</v>
      </c>
      <c r="J305" s="409"/>
      <c r="K305" s="19">
        <f t="shared" si="4"/>
        <v>0</v>
      </c>
      <c r="M305" s="372"/>
      <c r="N305" s="373"/>
      <c r="O305" s="373"/>
      <c r="P305" s="373"/>
      <c r="W305" s="49" t="str">
        <f>IF('Материалы для Ф.5'!F293=2,CONCATENATE('Материалы для Ф.5'!B293),"")</f>
        <v/>
      </c>
    </row>
    <row r="306" spans="1:23" ht="16.2" hidden="1" x14ac:dyDescent="0.3">
      <c r="A306" s="631">
        <f>SUBTOTAL(9,$K$15:K306)</f>
        <v>81</v>
      </c>
      <c r="B306" s="276" t="str">
        <f>IF('Материалы для Ф.5'!F294=2,CONCATENATE('Материалы для Ф.5'!A294),"")</f>
        <v/>
      </c>
      <c r="C306" s="1042" t="str">
        <f>IF('Материалы для Ф.5'!F294=2,CONCATENATE('Материалы для Ф.5'!B294),"")</f>
        <v/>
      </c>
      <c r="D306" s="1043"/>
      <c r="E306" s="1044"/>
      <c r="F306" s="1042"/>
      <c r="G306" s="1044"/>
      <c r="H306" s="1042" t="str">
        <f>IF('Материалы для Ф.5'!F294=2,CONCATENATE('Материалы для Ф.5'!D294," ",'Материалы для Ф.5'!C294),"")</f>
        <v/>
      </c>
      <c r="I306" s="1044">
        <v>311</v>
      </c>
      <c r="J306" s="409"/>
      <c r="K306" s="19">
        <f t="shared" si="4"/>
        <v>0</v>
      </c>
      <c r="M306" s="372"/>
      <c r="N306" s="373"/>
      <c r="O306" s="373"/>
      <c r="P306" s="373"/>
      <c r="W306" s="49" t="str">
        <f>IF('Материалы для Ф.5'!F294=2,CONCATENATE('Материалы для Ф.5'!B294),"")</f>
        <v/>
      </c>
    </row>
    <row r="307" spans="1:23" ht="16.2" hidden="1" x14ac:dyDescent="0.3">
      <c r="A307" s="631">
        <f>SUBTOTAL(9,$K$15:K307)</f>
        <v>81</v>
      </c>
      <c r="B307" s="276" t="str">
        <f>IF('Материалы для Ф.5'!F295=2,CONCATENATE('Материалы для Ф.5'!A295),"")</f>
        <v/>
      </c>
      <c r="C307" s="1042" t="str">
        <f>IF('Материалы для Ф.5'!F295=2,CONCATENATE('Материалы для Ф.5'!B295),"")</f>
        <v/>
      </c>
      <c r="D307" s="1043"/>
      <c r="E307" s="1044"/>
      <c r="F307" s="1042"/>
      <c r="G307" s="1044"/>
      <c r="H307" s="1042" t="str">
        <f>IF('Материалы для Ф.5'!F295=2,CONCATENATE('Материалы для Ф.5'!D295," ",'Материалы для Ф.5'!C295),"")</f>
        <v/>
      </c>
      <c r="I307" s="1044">
        <v>312</v>
      </c>
      <c r="J307" s="409"/>
      <c r="K307" s="19">
        <f t="shared" si="4"/>
        <v>0</v>
      </c>
      <c r="M307" s="372"/>
      <c r="N307" s="373"/>
      <c r="O307" s="373"/>
      <c r="P307" s="373"/>
      <c r="W307" s="49" t="str">
        <f>IF('Материалы для Ф.5'!F295=2,CONCATENATE('Материалы для Ф.5'!B295),"")</f>
        <v/>
      </c>
    </row>
    <row r="308" spans="1:23" ht="16.2" hidden="1" x14ac:dyDescent="0.3">
      <c r="A308" s="631">
        <f>SUBTOTAL(9,$K$15:K308)</f>
        <v>81</v>
      </c>
      <c r="B308" s="276" t="str">
        <f>IF('Материалы для Ф.5'!F296=2,CONCATENATE('Материалы для Ф.5'!A296),"")</f>
        <v/>
      </c>
      <c r="C308" s="1042" t="str">
        <f>IF('Материалы для Ф.5'!F296=2,CONCATENATE('Материалы для Ф.5'!B296),"")</f>
        <v/>
      </c>
      <c r="D308" s="1043"/>
      <c r="E308" s="1044"/>
      <c r="F308" s="1042"/>
      <c r="G308" s="1044"/>
      <c r="H308" s="1042" t="str">
        <f>IF('Материалы для Ф.5'!F296=2,CONCATENATE('Материалы для Ф.5'!D296," ",'Материалы для Ф.5'!C296),"")</f>
        <v/>
      </c>
      <c r="I308" s="1044">
        <v>313</v>
      </c>
      <c r="J308" s="409"/>
      <c r="K308" s="19">
        <f t="shared" si="4"/>
        <v>0</v>
      </c>
      <c r="M308" s="372"/>
      <c r="N308" s="373"/>
      <c r="O308" s="373"/>
      <c r="P308" s="373"/>
      <c r="W308" s="49" t="str">
        <f>IF('Материалы для Ф.5'!F296=2,CONCATENATE('Материалы для Ф.5'!B296),"")</f>
        <v/>
      </c>
    </row>
    <row r="309" spans="1:23" ht="16.2" hidden="1" x14ac:dyDescent="0.3">
      <c r="A309" s="631">
        <f>SUBTOTAL(9,$K$15:K309)</f>
        <v>81</v>
      </c>
      <c r="B309" s="276" t="str">
        <f>IF('Материалы для Ф.5'!F297=2,CONCATENATE('Материалы для Ф.5'!A297),"")</f>
        <v/>
      </c>
      <c r="C309" s="1042" t="str">
        <f>IF('Материалы для Ф.5'!F297=2,CONCATENATE('Материалы для Ф.5'!B297),"")</f>
        <v/>
      </c>
      <c r="D309" s="1043"/>
      <c r="E309" s="1044"/>
      <c r="F309" s="1042"/>
      <c r="G309" s="1044"/>
      <c r="H309" s="1042" t="str">
        <f>IF('Материалы для Ф.5'!F297=2,CONCATENATE('Материалы для Ф.5'!D297," ",'Материалы для Ф.5'!C297),"")</f>
        <v/>
      </c>
      <c r="I309" s="1044">
        <v>314</v>
      </c>
      <c r="J309" s="409"/>
      <c r="K309" s="19">
        <f t="shared" si="4"/>
        <v>0</v>
      </c>
      <c r="M309" s="372"/>
      <c r="N309" s="373"/>
      <c r="O309" s="373"/>
      <c r="P309" s="373"/>
      <c r="W309" s="49" t="str">
        <f>IF('Материалы для Ф.5'!F297=2,CONCATENATE('Материалы для Ф.5'!B297),"")</f>
        <v/>
      </c>
    </row>
    <row r="310" spans="1:23" ht="16.2" hidden="1" x14ac:dyDescent="0.3">
      <c r="A310" s="631">
        <f>SUBTOTAL(9,$K$15:K310)</f>
        <v>81</v>
      </c>
      <c r="B310" s="276" t="str">
        <f>IF('Материалы для Ф.5'!F298=2,CONCATENATE('Материалы для Ф.5'!A298),"")</f>
        <v/>
      </c>
      <c r="C310" s="1042" t="str">
        <f>IF('Материалы для Ф.5'!F298=2,CONCATENATE('Материалы для Ф.5'!B298),"")</f>
        <v/>
      </c>
      <c r="D310" s="1043"/>
      <c r="E310" s="1044"/>
      <c r="F310" s="1042"/>
      <c r="G310" s="1044"/>
      <c r="H310" s="1042" t="str">
        <f>IF('Материалы для Ф.5'!F298=2,CONCATENATE('Материалы для Ф.5'!D298," ",'Материалы для Ф.5'!C298),"")</f>
        <v/>
      </c>
      <c r="I310" s="1044">
        <v>315</v>
      </c>
      <c r="J310" s="409"/>
      <c r="K310" s="19">
        <f t="shared" si="4"/>
        <v>0</v>
      </c>
      <c r="M310" s="372"/>
      <c r="N310" s="373"/>
      <c r="O310" s="373"/>
      <c r="P310" s="373"/>
      <c r="W310" s="49" t="str">
        <f>IF('Материалы для Ф.5'!F298=2,CONCATENATE('Материалы для Ф.5'!B298),"")</f>
        <v/>
      </c>
    </row>
    <row r="311" spans="1:23" ht="16.2" hidden="1" x14ac:dyDescent="0.3">
      <c r="A311" s="631">
        <f>SUBTOTAL(9,$K$15:K311)</f>
        <v>81</v>
      </c>
      <c r="B311" s="276" t="str">
        <f>IF('Материалы для Ф.5'!F299=2,CONCATENATE('Материалы для Ф.5'!A299),"")</f>
        <v/>
      </c>
      <c r="C311" s="1042" t="str">
        <f>IF('Материалы для Ф.5'!F299=2,CONCATENATE('Материалы для Ф.5'!B299),"")</f>
        <v/>
      </c>
      <c r="D311" s="1043"/>
      <c r="E311" s="1044"/>
      <c r="F311" s="1042"/>
      <c r="G311" s="1044"/>
      <c r="H311" s="1042" t="str">
        <f>IF('Материалы для Ф.5'!F299=2,CONCATENATE('Материалы для Ф.5'!D299," ",'Материалы для Ф.5'!C299),"")</f>
        <v/>
      </c>
      <c r="I311" s="1044">
        <v>316</v>
      </c>
      <c r="J311" s="409"/>
      <c r="K311" s="19">
        <f t="shared" si="4"/>
        <v>0</v>
      </c>
      <c r="M311" s="372"/>
      <c r="N311" s="373"/>
      <c r="O311" s="373"/>
      <c r="P311" s="373"/>
      <c r="W311" s="49" t="str">
        <f>IF('Материалы для Ф.5'!F299=2,CONCATENATE('Материалы для Ф.5'!B299),"")</f>
        <v/>
      </c>
    </row>
    <row r="312" spans="1:23" ht="16.2" hidden="1" x14ac:dyDescent="0.3">
      <c r="A312" s="631">
        <f>SUBTOTAL(9,$K$15:K312)</f>
        <v>81</v>
      </c>
      <c r="B312" s="276" t="str">
        <f>IF('Материалы для Ф.5'!F300=2,CONCATENATE('Материалы для Ф.5'!A300),"")</f>
        <v/>
      </c>
      <c r="C312" s="1042" t="str">
        <f>IF('Материалы для Ф.5'!F300=2,CONCATENATE('Материалы для Ф.5'!B300),"")</f>
        <v/>
      </c>
      <c r="D312" s="1043"/>
      <c r="E312" s="1044"/>
      <c r="F312" s="1042"/>
      <c r="G312" s="1044"/>
      <c r="H312" s="1042" t="str">
        <f>IF('Материалы для Ф.5'!F300=2,CONCATENATE('Материалы для Ф.5'!D300," ",'Материалы для Ф.5'!C300),"")</f>
        <v/>
      </c>
      <c r="I312" s="1044">
        <v>317</v>
      </c>
      <c r="J312" s="409"/>
      <c r="K312" s="19">
        <f t="shared" si="4"/>
        <v>0</v>
      </c>
      <c r="M312" s="372"/>
      <c r="N312" s="373"/>
      <c r="O312" s="373"/>
      <c r="P312" s="373"/>
      <c r="W312" s="49" t="str">
        <f>IF('Материалы для Ф.5'!F300=2,CONCATENATE('Материалы для Ф.5'!B300),"")</f>
        <v/>
      </c>
    </row>
    <row r="313" spans="1:23" ht="16.2" hidden="1" x14ac:dyDescent="0.3">
      <c r="A313" s="631">
        <f>SUBTOTAL(9,$K$15:K313)</f>
        <v>81</v>
      </c>
      <c r="B313" s="276" t="str">
        <f>IF('Материалы для Ф.5'!F301=2,CONCATENATE('Материалы для Ф.5'!A301),"")</f>
        <v/>
      </c>
      <c r="C313" s="1042" t="str">
        <f>IF('Материалы для Ф.5'!F301=2,CONCATENATE('Материалы для Ф.5'!B301),"")</f>
        <v/>
      </c>
      <c r="D313" s="1043"/>
      <c r="E313" s="1044"/>
      <c r="F313" s="1042"/>
      <c r="G313" s="1044"/>
      <c r="H313" s="1042" t="str">
        <f>IF('Материалы для Ф.5'!F301=2,CONCATENATE('Материалы для Ф.5'!D301," ",'Материалы для Ф.5'!C301),"")</f>
        <v/>
      </c>
      <c r="I313" s="1044">
        <v>318</v>
      </c>
      <c r="J313" s="409"/>
      <c r="K313" s="19">
        <f t="shared" si="4"/>
        <v>0</v>
      </c>
      <c r="M313" s="372"/>
      <c r="N313" s="373"/>
      <c r="O313" s="373"/>
      <c r="P313" s="373"/>
      <c r="W313" s="49" t="str">
        <f>IF('Материалы для Ф.5'!F301=2,CONCATENATE('Материалы для Ф.5'!B301),"")</f>
        <v/>
      </c>
    </row>
    <row r="314" spans="1:23" ht="16.2" hidden="1" x14ac:dyDescent="0.3">
      <c r="A314" s="631">
        <f>SUBTOTAL(9,$K$15:K314)</f>
        <v>81</v>
      </c>
      <c r="B314" s="276" t="str">
        <f>IF('Материалы для Ф.5'!F302=2,CONCATENATE('Материалы для Ф.5'!A302),"")</f>
        <v/>
      </c>
      <c r="C314" s="1042" t="str">
        <f>IF('Материалы для Ф.5'!F302=2,CONCATENATE('Материалы для Ф.5'!B302),"")</f>
        <v/>
      </c>
      <c r="D314" s="1043"/>
      <c r="E314" s="1044"/>
      <c r="F314" s="1042"/>
      <c r="G314" s="1044"/>
      <c r="H314" s="1042" t="str">
        <f>IF('Материалы для Ф.5'!F302=2,CONCATENATE('Материалы для Ф.5'!D302," ",'Материалы для Ф.5'!C302),"")</f>
        <v/>
      </c>
      <c r="I314" s="1044">
        <v>319</v>
      </c>
      <c r="J314" s="409"/>
      <c r="K314" s="19">
        <f t="shared" si="4"/>
        <v>0</v>
      </c>
      <c r="M314" s="372"/>
      <c r="N314" s="373"/>
      <c r="O314" s="373"/>
      <c r="P314" s="373"/>
      <c r="W314" s="49" t="str">
        <f>IF('Материалы для Ф.5'!F302=2,CONCATENATE('Материалы для Ф.5'!B302),"")</f>
        <v/>
      </c>
    </row>
    <row r="315" spans="1:23" ht="16.2" hidden="1" x14ac:dyDescent="0.3">
      <c r="A315" s="631">
        <f>SUBTOTAL(9,$K$15:K315)</f>
        <v>81</v>
      </c>
      <c r="B315" s="276" t="str">
        <f>IF('Материалы для Ф.5'!F303=2,CONCATENATE('Материалы для Ф.5'!A303),"")</f>
        <v/>
      </c>
      <c r="C315" s="1042" t="str">
        <f>IF('Материалы для Ф.5'!F303=2,CONCATENATE('Материалы для Ф.5'!B303),"")</f>
        <v/>
      </c>
      <c r="D315" s="1043"/>
      <c r="E315" s="1044"/>
      <c r="F315" s="1042"/>
      <c r="G315" s="1044"/>
      <c r="H315" s="1042" t="str">
        <f>IF('Материалы для Ф.5'!F303=2,CONCATENATE('Материалы для Ф.5'!D303," ",'Материалы для Ф.5'!C303),"")</f>
        <v/>
      </c>
      <c r="I315" s="1044">
        <v>320</v>
      </c>
      <c r="J315" s="409"/>
      <c r="K315" s="19">
        <f t="shared" si="4"/>
        <v>0</v>
      </c>
      <c r="M315" s="372"/>
      <c r="N315" s="373"/>
      <c r="O315" s="373"/>
      <c r="P315" s="373"/>
      <c r="W315" s="49" t="str">
        <f>IF('Материалы для Ф.5'!F303=2,CONCATENATE('Материалы для Ф.5'!B303),"")</f>
        <v/>
      </c>
    </row>
    <row r="316" spans="1:23" ht="16.2" hidden="1" x14ac:dyDescent="0.3">
      <c r="A316" s="631">
        <f>SUBTOTAL(9,$K$15:K316)</f>
        <v>81</v>
      </c>
      <c r="B316" s="276" t="str">
        <f>IF('Материалы для Ф.5'!F304=2,CONCATENATE('Материалы для Ф.5'!A304),"")</f>
        <v/>
      </c>
      <c r="C316" s="1042" t="str">
        <f>IF('Материалы для Ф.5'!F304=2,CONCATENATE('Материалы для Ф.5'!B304),"")</f>
        <v/>
      </c>
      <c r="D316" s="1043"/>
      <c r="E316" s="1044"/>
      <c r="F316" s="1042"/>
      <c r="G316" s="1044"/>
      <c r="H316" s="1042" t="str">
        <f>IF('Материалы для Ф.5'!F304=2,CONCATENATE('Материалы для Ф.5'!D304," ",'Материалы для Ф.5'!C304),"")</f>
        <v/>
      </c>
      <c r="I316" s="1044">
        <v>321</v>
      </c>
      <c r="J316" s="409"/>
      <c r="K316" s="19">
        <f t="shared" si="4"/>
        <v>0</v>
      </c>
      <c r="M316" s="372"/>
      <c r="N316" s="373"/>
      <c r="O316" s="373"/>
      <c r="P316" s="373"/>
      <c r="W316" s="49" t="str">
        <f>IF('Материалы для Ф.5'!F304=2,CONCATENATE('Материалы для Ф.5'!B304),"")</f>
        <v/>
      </c>
    </row>
    <row r="317" spans="1:23" ht="16.2" hidden="1" x14ac:dyDescent="0.3">
      <c r="A317" s="631">
        <f>SUBTOTAL(9,$K$15:K317)</f>
        <v>81</v>
      </c>
      <c r="B317" s="276" t="str">
        <f>IF('Материалы для Ф.5'!F305=2,CONCATENATE('Материалы для Ф.5'!A305),"")</f>
        <v/>
      </c>
      <c r="C317" s="1042" t="str">
        <f>IF('Материалы для Ф.5'!F305=2,CONCATENATE('Материалы для Ф.5'!B305),"")</f>
        <v/>
      </c>
      <c r="D317" s="1043"/>
      <c r="E317" s="1044"/>
      <c r="F317" s="1042"/>
      <c r="G317" s="1044"/>
      <c r="H317" s="1042" t="str">
        <f>IF('Материалы для Ф.5'!F305=2,CONCATENATE('Материалы для Ф.5'!D305," ",'Материалы для Ф.5'!C305),"")</f>
        <v/>
      </c>
      <c r="I317" s="1044">
        <v>322</v>
      </c>
      <c r="J317" s="409"/>
      <c r="K317" s="19">
        <f t="shared" si="4"/>
        <v>0</v>
      </c>
      <c r="M317" s="372"/>
      <c r="N317" s="373"/>
      <c r="O317" s="373"/>
      <c r="P317" s="373"/>
      <c r="W317" s="49" t="str">
        <f>IF('Материалы для Ф.5'!F305=2,CONCATENATE('Материалы для Ф.5'!B305),"")</f>
        <v/>
      </c>
    </row>
    <row r="318" spans="1:23" ht="16.2" hidden="1" x14ac:dyDescent="0.3">
      <c r="A318" s="631">
        <f>SUBTOTAL(9,$K$15:K318)</f>
        <v>81</v>
      </c>
      <c r="B318" s="276" t="str">
        <f>IF('Материалы для Ф.5'!F306=2,CONCATENATE('Материалы для Ф.5'!A306),"")</f>
        <v/>
      </c>
      <c r="C318" s="1042" t="str">
        <f>IF('Материалы для Ф.5'!F306=2,CONCATENATE('Материалы для Ф.5'!B306),"")</f>
        <v/>
      </c>
      <c r="D318" s="1043"/>
      <c r="E318" s="1044"/>
      <c r="F318" s="1042"/>
      <c r="G318" s="1044"/>
      <c r="H318" s="1042" t="str">
        <f>IF('Материалы для Ф.5'!F306=2,CONCATENATE('Материалы для Ф.5'!D306," ",'Материалы для Ф.5'!C306),"")</f>
        <v/>
      </c>
      <c r="I318" s="1044">
        <v>323</v>
      </c>
      <c r="J318" s="409"/>
      <c r="K318" s="19">
        <f t="shared" si="4"/>
        <v>0</v>
      </c>
      <c r="M318" s="372"/>
      <c r="N318" s="373"/>
      <c r="O318" s="373"/>
      <c r="P318" s="373"/>
      <c r="W318" s="49" t="str">
        <f>IF('Материалы для Ф.5'!F306=2,CONCATENATE('Материалы для Ф.5'!B306),"")</f>
        <v/>
      </c>
    </row>
    <row r="319" spans="1:23" ht="16.2" hidden="1" x14ac:dyDescent="0.3">
      <c r="A319" s="631">
        <f>SUBTOTAL(9,$K$15:K319)</f>
        <v>81</v>
      </c>
      <c r="B319" s="276" t="str">
        <f>IF('Материалы для Ф.5'!F307=2,CONCATENATE('Материалы для Ф.5'!A307),"")</f>
        <v/>
      </c>
      <c r="C319" s="1042" t="str">
        <f>IF('Материалы для Ф.5'!F307=2,CONCATENATE('Материалы для Ф.5'!B307),"")</f>
        <v/>
      </c>
      <c r="D319" s="1043"/>
      <c r="E319" s="1044"/>
      <c r="F319" s="1042"/>
      <c r="G319" s="1044"/>
      <c r="H319" s="1042" t="str">
        <f>IF('Материалы для Ф.5'!F307=2,CONCATENATE('Материалы для Ф.5'!D307," ",'Материалы для Ф.5'!C307),"")</f>
        <v/>
      </c>
      <c r="I319" s="1044">
        <v>324</v>
      </c>
      <c r="J319" s="409"/>
      <c r="K319" s="19">
        <f t="shared" si="4"/>
        <v>0</v>
      </c>
      <c r="M319" s="372"/>
      <c r="N319" s="373"/>
      <c r="O319" s="373"/>
      <c r="P319" s="373"/>
      <c r="W319" s="49" t="str">
        <f>IF('Материалы для Ф.5'!F307=2,CONCATENATE('Материалы для Ф.5'!B307),"")</f>
        <v/>
      </c>
    </row>
    <row r="320" spans="1:23" ht="16.2" hidden="1" x14ac:dyDescent="0.3">
      <c r="A320" s="631">
        <f>SUBTOTAL(9,$K$15:K320)</f>
        <v>81</v>
      </c>
      <c r="B320" s="276" t="str">
        <f>IF('Материалы для Ф.5'!F308=2,CONCATENATE('Материалы для Ф.5'!A308),"")</f>
        <v/>
      </c>
      <c r="C320" s="1042" t="str">
        <f>IF('Материалы для Ф.5'!F308=2,CONCATENATE('Материалы для Ф.5'!B308),"")</f>
        <v/>
      </c>
      <c r="D320" s="1043"/>
      <c r="E320" s="1044"/>
      <c r="F320" s="1042"/>
      <c r="G320" s="1044"/>
      <c r="H320" s="1042" t="str">
        <f>IF('Материалы для Ф.5'!F308=2,CONCATENATE('Материалы для Ф.5'!D308," ",'Материалы для Ф.5'!C308),"")</f>
        <v/>
      </c>
      <c r="I320" s="1044">
        <v>325</v>
      </c>
      <c r="J320" s="409"/>
      <c r="K320" s="19">
        <f t="shared" si="4"/>
        <v>0</v>
      </c>
      <c r="M320" s="372"/>
      <c r="N320" s="373"/>
      <c r="O320" s="373"/>
      <c r="P320" s="373"/>
      <c r="W320" s="49" t="str">
        <f>IF('Материалы для Ф.5'!F308=2,CONCATENATE('Материалы для Ф.5'!B308),"")</f>
        <v/>
      </c>
    </row>
    <row r="321" spans="1:23" ht="16.2" hidden="1" x14ac:dyDescent="0.3">
      <c r="A321" s="631">
        <f>SUBTOTAL(9,$K$15:K321)</f>
        <v>81</v>
      </c>
      <c r="B321" s="276" t="str">
        <f>IF('Материалы для Ф.5'!F309=2,CONCATENATE('Материалы для Ф.5'!A309),"")</f>
        <v/>
      </c>
      <c r="C321" s="1042" t="str">
        <f>IF('Материалы для Ф.5'!F309=2,CONCATENATE('Материалы для Ф.5'!B309),"")</f>
        <v/>
      </c>
      <c r="D321" s="1043"/>
      <c r="E321" s="1044"/>
      <c r="F321" s="1042"/>
      <c r="G321" s="1044"/>
      <c r="H321" s="1042" t="str">
        <f>IF('Материалы для Ф.5'!F309=2,CONCATENATE('Материалы для Ф.5'!D309," ",'Материалы для Ф.5'!C309),"")</f>
        <v/>
      </c>
      <c r="I321" s="1044">
        <v>326</v>
      </c>
      <c r="J321" s="409"/>
      <c r="K321" s="19">
        <f t="shared" si="4"/>
        <v>0</v>
      </c>
      <c r="M321" s="372"/>
      <c r="N321" s="373"/>
      <c r="O321" s="373"/>
      <c r="P321" s="373"/>
      <c r="W321" s="49" t="str">
        <f>IF('Материалы для Ф.5'!F309=2,CONCATENATE('Материалы для Ф.5'!B309),"")</f>
        <v/>
      </c>
    </row>
    <row r="322" spans="1:23" ht="16.2" hidden="1" x14ac:dyDescent="0.3">
      <c r="A322" s="631">
        <f>SUBTOTAL(9,$K$15:K322)</f>
        <v>81</v>
      </c>
      <c r="B322" s="276" t="str">
        <f>IF('Материалы для Ф.5'!F310=2,CONCATENATE('Материалы для Ф.5'!A310),"")</f>
        <v/>
      </c>
      <c r="C322" s="1042" t="str">
        <f>IF('Материалы для Ф.5'!F310=2,CONCATENATE('Материалы для Ф.5'!B310),"")</f>
        <v/>
      </c>
      <c r="D322" s="1043"/>
      <c r="E322" s="1044"/>
      <c r="F322" s="1042"/>
      <c r="G322" s="1044"/>
      <c r="H322" s="1042" t="str">
        <f>IF('Материалы для Ф.5'!F310=2,CONCATENATE('Материалы для Ф.5'!D310," ",'Материалы для Ф.5'!C310),"")</f>
        <v/>
      </c>
      <c r="I322" s="1044">
        <v>327</v>
      </c>
      <c r="J322" s="409"/>
      <c r="K322" s="19">
        <f t="shared" si="4"/>
        <v>0</v>
      </c>
      <c r="M322" s="372"/>
      <c r="N322" s="373"/>
      <c r="O322" s="373"/>
      <c r="P322" s="373"/>
      <c r="W322" s="49" t="str">
        <f>IF('Материалы для Ф.5'!F310=2,CONCATENATE('Материалы для Ф.5'!B310),"")</f>
        <v/>
      </c>
    </row>
    <row r="323" spans="1:23" ht="16.2" hidden="1" x14ac:dyDescent="0.3">
      <c r="A323" s="631">
        <f>SUBTOTAL(9,$K$15:K323)</f>
        <v>81</v>
      </c>
      <c r="B323" s="276" t="str">
        <f>IF('Материалы для Ф.5'!F311=2,CONCATENATE('Материалы для Ф.5'!A311),"")</f>
        <v/>
      </c>
      <c r="C323" s="1042" t="str">
        <f>IF('Материалы для Ф.5'!F311=2,CONCATENATE('Материалы для Ф.5'!B311),"")</f>
        <v/>
      </c>
      <c r="D323" s="1043"/>
      <c r="E323" s="1044"/>
      <c r="F323" s="1042"/>
      <c r="G323" s="1044"/>
      <c r="H323" s="1042" t="str">
        <f>IF('Материалы для Ф.5'!F311=2,CONCATENATE('Материалы для Ф.5'!D311," ",'Материалы для Ф.5'!C311),"")</f>
        <v/>
      </c>
      <c r="I323" s="1044">
        <v>328</v>
      </c>
      <c r="J323" s="409"/>
      <c r="K323" s="19">
        <f t="shared" si="4"/>
        <v>0</v>
      </c>
      <c r="M323" s="372"/>
      <c r="N323" s="373"/>
      <c r="O323" s="373"/>
      <c r="P323" s="373"/>
      <c r="W323" s="49" t="str">
        <f>IF('Материалы для Ф.5'!F311=2,CONCATENATE('Материалы для Ф.5'!B311),"")</f>
        <v/>
      </c>
    </row>
    <row r="324" spans="1:23" ht="16.2" hidden="1" x14ac:dyDescent="0.3">
      <c r="A324" s="631">
        <f>SUBTOTAL(9,$K$15:K324)</f>
        <v>81</v>
      </c>
      <c r="B324" s="276" t="str">
        <f>IF('Материалы для Ф.5'!F312=2,CONCATENATE('Материалы для Ф.5'!A312),"")</f>
        <v/>
      </c>
      <c r="C324" s="1042" t="str">
        <f>IF('Материалы для Ф.5'!F312=2,CONCATENATE('Материалы для Ф.5'!B312),"")</f>
        <v/>
      </c>
      <c r="D324" s="1043"/>
      <c r="E324" s="1044"/>
      <c r="F324" s="1042"/>
      <c r="G324" s="1044"/>
      <c r="H324" s="1042" t="str">
        <f>IF('Материалы для Ф.5'!F312=2,CONCATENATE('Материалы для Ф.5'!D312," ",'Материалы для Ф.5'!C312),"")</f>
        <v/>
      </c>
      <c r="I324" s="1044">
        <v>329</v>
      </c>
      <c r="J324" s="409"/>
      <c r="K324" s="19">
        <f t="shared" si="4"/>
        <v>0</v>
      </c>
      <c r="M324" s="372"/>
      <c r="N324" s="373"/>
      <c r="O324" s="373"/>
      <c r="P324" s="373"/>
      <c r="W324" s="49" t="str">
        <f>IF('Материалы для Ф.5'!F312=2,CONCATENATE('Материалы для Ф.5'!B312),"")</f>
        <v/>
      </c>
    </row>
    <row r="325" spans="1:23" ht="16.2" hidden="1" x14ac:dyDescent="0.3">
      <c r="A325" s="631">
        <f>SUBTOTAL(9,$K$15:K325)</f>
        <v>81</v>
      </c>
      <c r="B325" s="276" t="str">
        <f>IF('Материалы для Ф.5'!F313=2,CONCATENATE('Материалы для Ф.5'!A313),"")</f>
        <v/>
      </c>
      <c r="C325" s="1042" t="str">
        <f>IF('Материалы для Ф.5'!F313=2,CONCATENATE('Материалы для Ф.5'!B313),"")</f>
        <v/>
      </c>
      <c r="D325" s="1043"/>
      <c r="E325" s="1044"/>
      <c r="F325" s="1042"/>
      <c r="G325" s="1044"/>
      <c r="H325" s="1042" t="str">
        <f>IF('Материалы для Ф.5'!F313=2,CONCATENATE('Материалы для Ф.5'!D313," ",'Материалы для Ф.5'!C313),"")</f>
        <v/>
      </c>
      <c r="I325" s="1044">
        <v>330</v>
      </c>
      <c r="J325" s="409"/>
      <c r="K325" s="19">
        <f t="shared" si="4"/>
        <v>0</v>
      </c>
      <c r="M325" s="372"/>
      <c r="N325" s="373"/>
      <c r="O325" s="373"/>
      <c r="P325" s="373"/>
      <c r="W325" s="49" t="str">
        <f>IF('Материалы для Ф.5'!F313=2,CONCATENATE('Материалы для Ф.5'!B313),"")</f>
        <v/>
      </c>
    </row>
    <row r="326" spans="1:23" ht="16.2" hidden="1" x14ac:dyDescent="0.3">
      <c r="A326" s="631">
        <f>SUBTOTAL(9,$K$15:K326)</f>
        <v>81</v>
      </c>
      <c r="B326" s="276" t="str">
        <f>IF('Материалы для Ф.5'!F314=2,CONCATENATE('Материалы для Ф.5'!A314),"")</f>
        <v/>
      </c>
      <c r="C326" s="1042" t="str">
        <f>IF('Материалы для Ф.5'!F314=2,CONCATENATE('Материалы для Ф.5'!B314),"")</f>
        <v/>
      </c>
      <c r="D326" s="1043"/>
      <c r="E326" s="1044"/>
      <c r="F326" s="1042"/>
      <c r="G326" s="1044"/>
      <c r="H326" s="1042" t="str">
        <f>IF('Материалы для Ф.5'!F314=2,CONCATENATE('Материалы для Ф.5'!D314," ",'Материалы для Ф.5'!C314),"")</f>
        <v/>
      </c>
      <c r="I326" s="1044">
        <v>331</v>
      </c>
      <c r="J326" s="409"/>
      <c r="K326" s="19">
        <f t="shared" si="4"/>
        <v>0</v>
      </c>
      <c r="M326" s="372"/>
      <c r="N326" s="373"/>
      <c r="O326" s="373"/>
      <c r="P326" s="373"/>
      <c r="W326" s="49" t="str">
        <f>IF('Материалы для Ф.5'!F314=2,CONCATENATE('Материалы для Ф.5'!B314),"")</f>
        <v/>
      </c>
    </row>
    <row r="327" spans="1:23" ht="16.2" hidden="1" x14ac:dyDescent="0.3">
      <c r="A327" s="631">
        <f>SUBTOTAL(9,$K$15:K327)</f>
        <v>81</v>
      </c>
      <c r="B327" s="276" t="str">
        <f>IF('Материалы для Ф.5'!F315=2,CONCATENATE('Материалы для Ф.5'!A315),"")</f>
        <v/>
      </c>
      <c r="C327" s="1042" t="str">
        <f>IF('Материалы для Ф.5'!F315=2,CONCATENATE('Материалы для Ф.5'!B315),"")</f>
        <v/>
      </c>
      <c r="D327" s="1043"/>
      <c r="E327" s="1044"/>
      <c r="F327" s="1042"/>
      <c r="G327" s="1044"/>
      <c r="H327" s="1042" t="str">
        <f>IF('Материалы для Ф.5'!F315=2,CONCATENATE('Материалы для Ф.5'!D315," ",'Материалы для Ф.5'!C315),"")</f>
        <v/>
      </c>
      <c r="I327" s="1044">
        <v>332</v>
      </c>
      <c r="J327" s="409"/>
      <c r="K327" s="19">
        <f t="shared" si="4"/>
        <v>0</v>
      </c>
      <c r="M327" s="372"/>
      <c r="N327" s="373"/>
      <c r="O327" s="373"/>
      <c r="P327" s="373"/>
      <c r="W327" s="49" t="str">
        <f>IF('Материалы для Ф.5'!F315=2,CONCATENATE('Материалы для Ф.5'!B315),"")</f>
        <v/>
      </c>
    </row>
    <row r="328" spans="1:23" ht="16.2" hidden="1" x14ac:dyDescent="0.3">
      <c r="A328" s="631">
        <f>SUBTOTAL(9,$K$15:K328)</f>
        <v>81</v>
      </c>
      <c r="B328" s="276" t="str">
        <f>IF('Материалы для Ф.5'!F316=2,CONCATENATE('Материалы для Ф.5'!A316),"")</f>
        <v/>
      </c>
      <c r="C328" s="1042" t="str">
        <f>IF('Материалы для Ф.5'!F316=2,CONCATENATE('Материалы для Ф.5'!B316),"")</f>
        <v/>
      </c>
      <c r="D328" s="1043"/>
      <c r="E328" s="1044"/>
      <c r="F328" s="1042"/>
      <c r="G328" s="1044"/>
      <c r="H328" s="1042" t="str">
        <f>IF('Материалы для Ф.5'!F316=2,CONCATENATE('Материалы для Ф.5'!D316," ",'Материалы для Ф.5'!C316),"")</f>
        <v/>
      </c>
      <c r="I328" s="1044">
        <v>333</v>
      </c>
      <c r="J328" s="409"/>
      <c r="K328" s="19">
        <f t="shared" si="4"/>
        <v>0</v>
      </c>
      <c r="M328" s="372"/>
      <c r="N328" s="373"/>
      <c r="O328" s="373"/>
      <c r="P328" s="373"/>
      <c r="W328" s="49" t="str">
        <f>IF('Материалы для Ф.5'!F316=2,CONCATENATE('Материалы для Ф.5'!B316),"")</f>
        <v/>
      </c>
    </row>
    <row r="329" spans="1:23" ht="16.2" hidden="1" x14ac:dyDescent="0.3">
      <c r="A329" s="631">
        <f>SUBTOTAL(9,$K$15:K329)</f>
        <v>81</v>
      </c>
      <c r="B329" s="276" t="str">
        <f>IF('Материалы для Ф.5'!F317=2,CONCATENATE('Материалы для Ф.5'!A317),"")</f>
        <v/>
      </c>
      <c r="C329" s="1042" t="str">
        <f>IF('Материалы для Ф.5'!F317=2,CONCATENATE('Материалы для Ф.5'!B317),"")</f>
        <v/>
      </c>
      <c r="D329" s="1043"/>
      <c r="E329" s="1044"/>
      <c r="F329" s="1042"/>
      <c r="G329" s="1044"/>
      <c r="H329" s="1042" t="str">
        <f>IF('Материалы для Ф.5'!F317=2,CONCATENATE('Материалы для Ф.5'!D317," ",'Материалы для Ф.5'!C317),"")</f>
        <v/>
      </c>
      <c r="I329" s="1044">
        <v>334</v>
      </c>
      <c r="J329" s="409"/>
      <c r="K329" s="19">
        <f t="shared" si="4"/>
        <v>0</v>
      </c>
      <c r="M329" s="372"/>
      <c r="N329" s="373"/>
      <c r="O329" s="373"/>
      <c r="P329" s="373"/>
      <c r="W329" s="49" t="str">
        <f>IF('Материалы для Ф.5'!F317=2,CONCATENATE('Материалы для Ф.5'!B317),"")</f>
        <v/>
      </c>
    </row>
    <row r="330" spans="1:23" ht="16.2" hidden="1" x14ac:dyDescent="0.3">
      <c r="A330" s="631">
        <f>SUBTOTAL(9,$K$15:K330)</f>
        <v>81</v>
      </c>
      <c r="B330" s="276" t="str">
        <f>IF('Материалы для Ф.5'!F318=2,CONCATENATE('Материалы для Ф.5'!A318),"")</f>
        <v/>
      </c>
      <c r="C330" s="1042" t="str">
        <f>IF('Материалы для Ф.5'!F318=2,CONCATENATE('Материалы для Ф.5'!B318),"")</f>
        <v/>
      </c>
      <c r="D330" s="1043"/>
      <c r="E330" s="1044"/>
      <c r="F330" s="1042"/>
      <c r="G330" s="1044"/>
      <c r="H330" s="1042" t="str">
        <f>IF('Материалы для Ф.5'!F318=2,CONCATENATE('Материалы для Ф.5'!D318," ",'Материалы для Ф.5'!C318),"")</f>
        <v/>
      </c>
      <c r="I330" s="1044">
        <v>335</v>
      </c>
      <c r="J330" s="409"/>
      <c r="K330" s="19">
        <f t="shared" si="4"/>
        <v>0</v>
      </c>
      <c r="M330" s="372"/>
      <c r="N330" s="373"/>
      <c r="O330" s="373"/>
      <c r="P330" s="373"/>
      <c r="W330" s="49" t="str">
        <f>IF('Материалы для Ф.5'!F318=2,CONCATENATE('Материалы для Ф.5'!B318),"")</f>
        <v/>
      </c>
    </row>
    <row r="331" spans="1:23" ht="16.2" hidden="1" x14ac:dyDescent="0.3">
      <c r="A331" s="631">
        <f>SUBTOTAL(9,$K$15:K331)</f>
        <v>81</v>
      </c>
      <c r="B331" s="276" t="str">
        <f>IF('Материалы для Ф.5'!F319=2,CONCATENATE('Материалы для Ф.5'!A319),"")</f>
        <v/>
      </c>
      <c r="C331" s="1042" t="str">
        <f>IF('Материалы для Ф.5'!F319=2,CONCATENATE('Материалы для Ф.5'!B319),"")</f>
        <v/>
      </c>
      <c r="D331" s="1043"/>
      <c r="E331" s="1044"/>
      <c r="F331" s="1042"/>
      <c r="G331" s="1044"/>
      <c r="H331" s="1042" t="str">
        <f>IF('Материалы для Ф.5'!F319=2,CONCATENATE('Материалы для Ф.5'!D319," ",'Материалы для Ф.5'!C319),"")</f>
        <v/>
      </c>
      <c r="I331" s="1044">
        <v>336</v>
      </c>
      <c r="J331" s="409"/>
      <c r="K331" s="19">
        <f t="shared" si="4"/>
        <v>0</v>
      </c>
      <c r="M331" s="372"/>
      <c r="N331" s="373"/>
      <c r="O331" s="373"/>
      <c r="P331" s="373"/>
      <c r="W331" s="49" t="str">
        <f>IF('Материалы для Ф.5'!F319=2,CONCATENATE('Материалы для Ф.5'!B319),"")</f>
        <v/>
      </c>
    </row>
    <row r="332" spans="1:23" ht="16.2" hidden="1" x14ac:dyDescent="0.3">
      <c r="A332" s="631">
        <f>SUBTOTAL(9,$K$15:K332)</f>
        <v>81</v>
      </c>
      <c r="B332" s="276" t="str">
        <f>IF('Материалы для Ф.5'!F320=2,CONCATENATE('Материалы для Ф.5'!A320),"")</f>
        <v/>
      </c>
      <c r="C332" s="1042" t="str">
        <f>IF('Материалы для Ф.5'!F320=2,CONCATENATE('Материалы для Ф.5'!B320),"")</f>
        <v/>
      </c>
      <c r="D332" s="1043"/>
      <c r="E332" s="1044"/>
      <c r="F332" s="1042"/>
      <c r="G332" s="1044"/>
      <c r="H332" s="1042" t="str">
        <f>IF('Материалы для Ф.5'!F320=2,CONCATENATE('Материалы для Ф.5'!D320," ",'Материалы для Ф.5'!C320),"")</f>
        <v/>
      </c>
      <c r="I332" s="1044">
        <v>337</v>
      </c>
      <c r="J332" s="409"/>
      <c r="K332" s="19">
        <f t="shared" si="4"/>
        <v>0</v>
      </c>
      <c r="M332" s="372"/>
      <c r="N332" s="373"/>
      <c r="O332" s="373"/>
      <c r="P332" s="373"/>
      <c r="W332" s="49" t="str">
        <f>IF('Материалы для Ф.5'!F320=2,CONCATENATE('Материалы для Ф.5'!B320),"")</f>
        <v/>
      </c>
    </row>
    <row r="333" spans="1:23" ht="16.2" hidden="1" x14ac:dyDescent="0.3">
      <c r="A333" s="631">
        <f>SUBTOTAL(9,$K$15:K333)</f>
        <v>81</v>
      </c>
      <c r="B333" s="276" t="str">
        <f>IF('Материалы для Ф.5'!F321=2,CONCATENATE('Материалы для Ф.5'!A321),"")</f>
        <v/>
      </c>
      <c r="C333" s="1042" t="str">
        <f>IF('Материалы для Ф.5'!F321=2,CONCATENATE('Материалы для Ф.5'!B321),"")</f>
        <v/>
      </c>
      <c r="D333" s="1043"/>
      <c r="E333" s="1044"/>
      <c r="F333" s="1042"/>
      <c r="G333" s="1044"/>
      <c r="H333" s="1042" t="str">
        <f>IF('Материалы для Ф.5'!F321=2,CONCATENATE('Материалы для Ф.5'!D321," ",'Материалы для Ф.5'!C321),"")</f>
        <v/>
      </c>
      <c r="I333" s="1044">
        <v>338</v>
      </c>
      <c r="J333" s="409"/>
      <c r="K333" s="19">
        <f t="shared" si="4"/>
        <v>0</v>
      </c>
      <c r="M333" s="372"/>
      <c r="N333" s="373"/>
      <c r="O333" s="373"/>
      <c r="P333" s="373"/>
      <c r="W333" s="49" t="str">
        <f>IF('Материалы для Ф.5'!F321=2,CONCATENATE('Материалы для Ф.5'!B321),"")</f>
        <v/>
      </c>
    </row>
    <row r="334" spans="1:23" ht="16.2" hidden="1" x14ac:dyDescent="0.3">
      <c r="A334" s="631">
        <f>SUBTOTAL(9,$K$15:K334)</f>
        <v>81</v>
      </c>
      <c r="B334" s="276" t="str">
        <f>IF('Материалы для Ф.5'!F322=2,CONCATENATE('Материалы для Ф.5'!A322),"")</f>
        <v/>
      </c>
      <c r="C334" s="1042" t="str">
        <f>IF('Материалы для Ф.5'!F322=2,CONCATENATE('Материалы для Ф.5'!B322),"")</f>
        <v/>
      </c>
      <c r="D334" s="1043"/>
      <c r="E334" s="1044"/>
      <c r="F334" s="1042"/>
      <c r="G334" s="1044"/>
      <c r="H334" s="1042" t="str">
        <f>IF('Материалы для Ф.5'!F322=2,CONCATENATE('Материалы для Ф.5'!D322," ",'Материалы для Ф.5'!C322),"")</f>
        <v/>
      </c>
      <c r="I334" s="1044">
        <v>339</v>
      </c>
      <c r="J334" s="409"/>
      <c r="K334" s="19">
        <f t="shared" si="4"/>
        <v>0</v>
      </c>
      <c r="M334" s="372"/>
      <c r="N334" s="373"/>
      <c r="O334" s="373"/>
      <c r="P334" s="373"/>
      <c r="W334" s="49" t="str">
        <f>IF('Материалы для Ф.5'!F322=2,CONCATENATE('Материалы для Ф.5'!B322),"")</f>
        <v/>
      </c>
    </row>
    <row r="335" spans="1:23" ht="16.2" hidden="1" x14ac:dyDescent="0.3">
      <c r="A335" s="631">
        <f>SUBTOTAL(9,$K$15:K335)</f>
        <v>81</v>
      </c>
      <c r="B335" s="276" t="str">
        <f>IF('Материалы для Ф.5'!F323=2,CONCATENATE('Материалы для Ф.5'!A323),"")</f>
        <v/>
      </c>
      <c r="C335" s="1042" t="str">
        <f>IF('Материалы для Ф.5'!F323=2,CONCATENATE('Материалы для Ф.5'!B323),"")</f>
        <v/>
      </c>
      <c r="D335" s="1043"/>
      <c r="E335" s="1044"/>
      <c r="F335" s="1042"/>
      <c r="G335" s="1044"/>
      <c r="H335" s="1042" t="str">
        <f>IF('Материалы для Ф.5'!F323=2,CONCATENATE('Материалы для Ф.5'!D323," ",'Материалы для Ф.5'!C323),"")</f>
        <v/>
      </c>
      <c r="I335" s="1044">
        <v>340</v>
      </c>
      <c r="J335" s="409"/>
      <c r="K335" s="19">
        <f t="shared" si="4"/>
        <v>0</v>
      </c>
      <c r="M335" s="372"/>
      <c r="N335" s="373"/>
      <c r="O335" s="373"/>
      <c r="P335" s="373"/>
      <c r="W335" s="49" t="str">
        <f>IF('Материалы для Ф.5'!F323=2,CONCATENATE('Материалы для Ф.5'!B323),"")</f>
        <v/>
      </c>
    </row>
    <row r="336" spans="1:23" ht="16.2" hidden="1" x14ac:dyDescent="0.3">
      <c r="A336" s="631">
        <f>SUBTOTAL(9,$K$15:K336)</f>
        <v>81</v>
      </c>
      <c r="B336" s="276" t="str">
        <f>IF('Материалы для Ф.5'!F324=2,CONCATENATE('Материалы для Ф.5'!A324),"")</f>
        <v/>
      </c>
      <c r="C336" s="1042" t="str">
        <f>IF('Материалы для Ф.5'!F324=2,CONCATENATE('Материалы для Ф.5'!B324),"")</f>
        <v/>
      </c>
      <c r="D336" s="1043"/>
      <c r="E336" s="1044"/>
      <c r="F336" s="1042"/>
      <c r="G336" s="1044"/>
      <c r="H336" s="1042" t="str">
        <f>IF('Материалы для Ф.5'!F324=2,CONCATENATE('Материалы для Ф.5'!D324," ",'Материалы для Ф.5'!C324),"")</f>
        <v/>
      </c>
      <c r="I336" s="1044">
        <v>341</v>
      </c>
      <c r="J336" s="409"/>
      <c r="K336" s="19">
        <f t="shared" ref="K336:K399" si="5">IF(B336="",0,1)</f>
        <v>0</v>
      </c>
      <c r="M336" s="372"/>
      <c r="N336" s="373"/>
      <c r="O336" s="373"/>
      <c r="P336" s="373"/>
      <c r="W336" s="49" t="str">
        <f>IF('Материалы для Ф.5'!F324=2,CONCATENATE('Материалы для Ф.5'!B324),"")</f>
        <v/>
      </c>
    </row>
    <row r="337" spans="1:23" ht="16.2" hidden="1" x14ac:dyDescent="0.3">
      <c r="A337" s="631">
        <f>SUBTOTAL(9,$K$15:K337)</f>
        <v>81</v>
      </c>
      <c r="B337" s="276" t="str">
        <f>IF('Материалы для Ф.5'!F325=2,CONCATENATE('Материалы для Ф.5'!A325),"")</f>
        <v/>
      </c>
      <c r="C337" s="1042" t="str">
        <f>IF('Материалы для Ф.5'!F325=2,CONCATENATE('Материалы для Ф.5'!B325),"")</f>
        <v/>
      </c>
      <c r="D337" s="1043"/>
      <c r="E337" s="1044"/>
      <c r="F337" s="1042"/>
      <c r="G337" s="1044"/>
      <c r="H337" s="1042" t="str">
        <f>IF('Материалы для Ф.5'!F325=2,CONCATENATE('Материалы для Ф.5'!D325," ",'Материалы для Ф.5'!C325),"")</f>
        <v/>
      </c>
      <c r="I337" s="1044">
        <v>342</v>
      </c>
      <c r="J337" s="409"/>
      <c r="K337" s="19">
        <f t="shared" si="5"/>
        <v>0</v>
      </c>
      <c r="M337" s="372"/>
      <c r="N337" s="373"/>
      <c r="O337" s="373"/>
      <c r="P337" s="373"/>
      <c r="W337" s="49" t="str">
        <f>IF('Материалы для Ф.5'!F325=2,CONCATENATE('Материалы для Ф.5'!B325),"")</f>
        <v/>
      </c>
    </row>
    <row r="338" spans="1:23" ht="16.2" hidden="1" x14ac:dyDescent="0.3">
      <c r="A338" s="631">
        <f>SUBTOTAL(9,$K$15:K338)</f>
        <v>81</v>
      </c>
      <c r="B338" s="276" t="str">
        <f>IF('Материалы для Ф.5'!F326=2,CONCATENATE('Материалы для Ф.5'!A326),"")</f>
        <v/>
      </c>
      <c r="C338" s="1042" t="str">
        <f>IF('Материалы для Ф.5'!F326=2,CONCATENATE('Материалы для Ф.5'!B326),"")</f>
        <v/>
      </c>
      <c r="D338" s="1043"/>
      <c r="E338" s="1044"/>
      <c r="F338" s="1042"/>
      <c r="G338" s="1044"/>
      <c r="H338" s="1042" t="str">
        <f>IF('Материалы для Ф.5'!F326=2,CONCATENATE('Материалы для Ф.5'!D326," ",'Материалы для Ф.5'!C326),"")</f>
        <v/>
      </c>
      <c r="I338" s="1044">
        <v>343</v>
      </c>
      <c r="J338" s="409"/>
      <c r="K338" s="19">
        <f t="shared" si="5"/>
        <v>0</v>
      </c>
      <c r="M338" s="372"/>
      <c r="N338" s="373"/>
      <c r="O338" s="373"/>
      <c r="P338" s="373"/>
      <c r="W338" s="49" t="str">
        <f>IF('Материалы для Ф.5'!F326=2,CONCATENATE('Материалы для Ф.5'!B326),"")</f>
        <v/>
      </c>
    </row>
    <row r="339" spans="1:23" ht="16.2" hidden="1" x14ac:dyDescent="0.3">
      <c r="A339" s="631">
        <f>SUBTOTAL(9,$K$15:K339)</f>
        <v>81</v>
      </c>
      <c r="B339" s="276" t="str">
        <f>IF('Материалы для Ф.5'!F327=2,CONCATENATE('Материалы для Ф.5'!A327),"")</f>
        <v/>
      </c>
      <c r="C339" s="1042" t="str">
        <f>IF('Материалы для Ф.5'!F327=2,CONCATENATE('Материалы для Ф.5'!B327),"")</f>
        <v/>
      </c>
      <c r="D339" s="1043"/>
      <c r="E339" s="1044"/>
      <c r="F339" s="1042"/>
      <c r="G339" s="1044"/>
      <c r="H339" s="1042" t="str">
        <f>IF('Материалы для Ф.5'!F327=2,CONCATENATE('Материалы для Ф.5'!D327," ",'Материалы для Ф.5'!C327),"")</f>
        <v/>
      </c>
      <c r="I339" s="1044">
        <v>344</v>
      </c>
      <c r="J339" s="409"/>
      <c r="K339" s="19">
        <f t="shared" si="5"/>
        <v>0</v>
      </c>
      <c r="M339" s="372"/>
      <c r="N339" s="373"/>
      <c r="O339" s="373"/>
      <c r="P339" s="373"/>
      <c r="W339" s="49" t="str">
        <f>IF('Материалы для Ф.5'!F327=2,CONCATENATE('Материалы для Ф.5'!B327),"")</f>
        <v/>
      </c>
    </row>
    <row r="340" spans="1:23" ht="16.2" hidden="1" x14ac:dyDescent="0.3">
      <c r="A340" s="631">
        <f>SUBTOTAL(9,$K$15:K340)</f>
        <v>81</v>
      </c>
      <c r="B340" s="276" t="str">
        <f>IF('Материалы для Ф.5'!F328=2,CONCATENATE('Материалы для Ф.5'!A328),"")</f>
        <v/>
      </c>
      <c r="C340" s="1042" t="str">
        <f>IF('Материалы для Ф.5'!F328=2,CONCATENATE('Материалы для Ф.5'!B328),"")</f>
        <v/>
      </c>
      <c r="D340" s="1043"/>
      <c r="E340" s="1044"/>
      <c r="F340" s="1042"/>
      <c r="G340" s="1044"/>
      <c r="H340" s="1042" t="str">
        <f>IF('Материалы для Ф.5'!F328=2,CONCATENATE('Материалы для Ф.5'!D328," ",'Материалы для Ф.5'!C328),"")</f>
        <v/>
      </c>
      <c r="I340" s="1044">
        <v>345</v>
      </c>
      <c r="J340" s="409"/>
      <c r="K340" s="19">
        <f t="shared" si="5"/>
        <v>0</v>
      </c>
      <c r="M340" s="372"/>
      <c r="N340" s="373"/>
      <c r="O340" s="373"/>
      <c r="P340" s="373"/>
      <c r="W340" s="49" t="str">
        <f>IF('Материалы для Ф.5'!F328=2,CONCATENATE('Материалы для Ф.5'!B328),"")</f>
        <v/>
      </c>
    </row>
    <row r="341" spans="1:23" ht="16.2" hidden="1" x14ac:dyDescent="0.3">
      <c r="A341" s="631">
        <f>SUBTOTAL(9,$K$15:K341)</f>
        <v>81</v>
      </c>
      <c r="B341" s="276" t="str">
        <f>IF('Материалы для Ф.5'!F329=2,CONCATENATE('Материалы для Ф.5'!A329),"")</f>
        <v/>
      </c>
      <c r="C341" s="1042" t="str">
        <f>IF('Материалы для Ф.5'!F329=2,CONCATENATE('Материалы для Ф.5'!B329),"")</f>
        <v/>
      </c>
      <c r="D341" s="1043"/>
      <c r="E341" s="1044"/>
      <c r="F341" s="1042"/>
      <c r="G341" s="1044"/>
      <c r="H341" s="1042" t="str">
        <f>IF('Материалы для Ф.5'!F329=2,CONCATENATE('Материалы для Ф.5'!D329," ",'Материалы для Ф.5'!C329),"")</f>
        <v/>
      </c>
      <c r="I341" s="1044">
        <v>346</v>
      </c>
      <c r="J341" s="409"/>
      <c r="K341" s="19">
        <f t="shared" si="5"/>
        <v>0</v>
      </c>
      <c r="M341" s="372"/>
      <c r="N341" s="373"/>
      <c r="O341" s="373"/>
      <c r="P341" s="373"/>
      <c r="W341" s="49" t="str">
        <f>IF('Материалы для Ф.5'!F329=2,CONCATENATE('Материалы для Ф.5'!B329),"")</f>
        <v/>
      </c>
    </row>
    <row r="342" spans="1:23" ht="16.2" hidden="1" x14ac:dyDescent="0.3">
      <c r="A342" s="631">
        <f>SUBTOTAL(9,$K$15:K342)</f>
        <v>81</v>
      </c>
      <c r="B342" s="276" t="str">
        <f>IF('Материалы для Ф.5'!F330=2,CONCATENATE('Материалы для Ф.5'!A330),"")</f>
        <v/>
      </c>
      <c r="C342" s="1042" t="str">
        <f>IF('Материалы для Ф.5'!F330=2,CONCATENATE('Материалы для Ф.5'!B330),"")</f>
        <v/>
      </c>
      <c r="D342" s="1043"/>
      <c r="E342" s="1044"/>
      <c r="F342" s="1042"/>
      <c r="G342" s="1044"/>
      <c r="H342" s="1042" t="str">
        <f>IF('Материалы для Ф.5'!F330=2,CONCATENATE('Материалы для Ф.5'!D330," ",'Материалы для Ф.5'!C330),"")</f>
        <v/>
      </c>
      <c r="I342" s="1044">
        <v>347</v>
      </c>
      <c r="J342" s="409"/>
      <c r="K342" s="19">
        <f t="shared" si="5"/>
        <v>0</v>
      </c>
      <c r="M342" s="372"/>
      <c r="N342" s="373"/>
      <c r="O342" s="373"/>
      <c r="P342" s="373"/>
      <c r="W342" s="49" t="str">
        <f>IF('Материалы для Ф.5'!F330=2,CONCATENATE('Материалы для Ф.5'!B330),"")</f>
        <v/>
      </c>
    </row>
    <row r="343" spans="1:23" ht="16.2" hidden="1" x14ac:dyDescent="0.3">
      <c r="A343" s="631">
        <f>SUBTOTAL(9,$K$15:K343)</f>
        <v>81</v>
      </c>
      <c r="B343" s="276" t="str">
        <f>IF('Материалы для Ф.5'!F331=2,CONCATENATE('Материалы для Ф.5'!A331),"")</f>
        <v/>
      </c>
      <c r="C343" s="1042" t="str">
        <f>IF('Материалы для Ф.5'!F331=2,CONCATENATE('Материалы для Ф.5'!B331),"")</f>
        <v/>
      </c>
      <c r="D343" s="1043"/>
      <c r="E343" s="1044"/>
      <c r="F343" s="1042"/>
      <c r="G343" s="1044"/>
      <c r="H343" s="1042" t="str">
        <f>IF('Материалы для Ф.5'!F331=2,CONCATENATE('Материалы для Ф.5'!D331," ",'Материалы для Ф.5'!C331),"")</f>
        <v/>
      </c>
      <c r="I343" s="1044">
        <v>348</v>
      </c>
      <c r="J343" s="409"/>
      <c r="K343" s="19">
        <f t="shared" si="5"/>
        <v>0</v>
      </c>
      <c r="M343" s="372"/>
      <c r="N343" s="373"/>
      <c r="O343" s="373"/>
      <c r="P343" s="373"/>
      <c r="W343" s="49" t="str">
        <f>IF('Материалы для Ф.5'!F331=2,CONCATENATE('Материалы для Ф.5'!B331),"")</f>
        <v/>
      </c>
    </row>
    <row r="344" spans="1:23" ht="16.2" hidden="1" x14ac:dyDescent="0.3">
      <c r="A344" s="631">
        <f>SUBTOTAL(9,$K$15:K344)</f>
        <v>81</v>
      </c>
      <c r="B344" s="276" t="str">
        <f>IF('Материалы для Ф.5'!F332=2,CONCATENATE('Материалы для Ф.5'!A332),"")</f>
        <v/>
      </c>
      <c r="C344" s="1042" t="str">
        <f>IF('Материалы для Ф.5'!F332=2,CONCATENATE('Материалы для Ф.5'!B332),"")</f>
        <v/>
      </c>
      <c r="D344" s="1043"/>
      <c r="E344" s="1044"/>
      <c r="F344" s="1042"/>
      <c r="G344" s="1044"/>
      <c r="H344" s="1042" t="str">
        <f>IF('Материалы для Ф.5'!F332=2,CONCATENATE('Материалы для Ф.5'!D332," ",'Материалы для Ф.5'!C332),"")</f>
        <v/>
      </c>
      <c r="I344" s="1044">
        <v>349</v>
      </c>
      <c r="J344" s="409"/>
      <c r="K344" s="19">
        <f t="shared" si="5"/>
        <v>0</v>
      </c>
      <c r="M344" s="372"/>
      <c r="N344" s="373"/>
      <c r="O344" s="373"/>
      <c r="P344" s="373"/>
      <c r="W344" s="49" t="str">
        <f>IF('Материалы для Ф.5'!F332=2,CONCATENATE('Материалы для Ф.5'!B332),"")</f>
        <v/>
      </c>
    </row>
    <row r="345" spans="1:23" ht="16.2" hidden="1" x14ac:dyDescent="0.3">
      <c r="A345" s="631">
        <f>SUBTOTAL(9,$K$15:K345)</f>
        <v>81</v>
      </c>
      <c r="B345" s="276" t="str">
        <f>IF('Материалы для Ф.5'!F333=2,CONCATENATE('Материалы для Ф.5'!A333),"")</f>
        <v/>
      </c>
      <c r="C345" s="1042" t="str">
        <f>IF('Материалы для Ф.5'!F333=2,CONCATENATE('Материалы для Ф.5'!B333),"")</f>
        <v/>
      </c>
      <c r="D345" s="1043"/>
      <c r="E345" s="1044"/>
      <c r="F345" s="1042"/>
      <c r="G345" s="1044"/>
      <c r="H345" s="1042" t="str">
        <f>IF('Материалы для Ф.5'!F333=2,CONCATENATE('Материалы для Ф.5'!D333," ",'Материалы для Ф.5'!C333),"")</f>
        <v/>
      </c>
      <c r="I345" s="1044">
        <v>350</v>
      </c>
      <c r="J345" s="409"/>
      <c r="K345" s="19">
        <f t="shared" si="5"/>
        <v>0</v>
      </c>
      <c r="M345" s="372"/>
      <c r="N345" s="373"/>
      <c r="O345" s="373"/>
      <c r="P345" s="373"/>
      <c r="W345" s="49" t="str">
        <f>IF('Материалы для Ф.5'!F333=2,CONCATENATE('Материалы для Ф.5'!B333),"")</f>
        <v/>
      </c>
    </row>
    <row r="346" spans="1:23" ht="16.2" hidden="1" x14ac:dyDescent="0.3">
      <c r="A346" s="631">
        <f>SUBTOTAL(9,$K$15:K346)</f>
        <v>81</v>
      </c>
      <c r="B346" s="276" t="str">
        <f>IF('Материалы для Ф.5'!F334=2,CONCATENATE('Материалы для Ф.5'!A334),"")</f>
        <v/>
      </c>
      <c r="C346" s="1042" t="str">
        <f>IF('Материалы для Ф.5'!F334=2,CONCATENATE('Материалы для Ф.5'!B334),"")</f>
        <v/>
      </c>
      <c r="D346" s="1043"/>
      <c r="E346" s="1044"/>
      <c r="F346" s="1042"/>
      <c r="G346" s="1044"/>
      <c r="H346" s="1042" t="str">
        <f>IF('Материалы для Ф.5'!F334=2,CONCATENATE('Материалы для Ф.5'!D334," ",'Материалы для Ф.5'!C334),"")</f>
        <v/>
      </c>
      <c r="I346" s="1044">
        <v>351</v>
      </c>
      <c r="J346" s="409"/>
      <c r="K346" s="19">
        <f t="shared" si="5"/>
        <v>0</v>
      </c>
      <c r="M346" s="372"/>
      <c r="N346" s="373"/>
      <c r="O346" s="373"/>
      <c r="P346" s="373"/>
      <c r="W346" s="49" t="str">
        <f>IF('Материалы для Ф.5'!F334=2,CONCATENATE('Материалы для Ф.5'!B334),"")</f>
        <v/>
      </c>
    </row>
    <row r="347" spans="1:23" ht="16.2" hidden="1" x14ac:dyDescent="0.3">
      <c r="A347" s="631">
        <f>SUBTOTAL(9,$K$15:K347)</f>
        <v>81</v>
      </c>
      <c r="B347" s="276" t="str">
        <f>IF('Материалы для Ф.5'!F335=2,CONCATENATE('Материалы для Ф.5'!A335),"")</f>
        <v/>
      </c>
      <c r="C347" s="1042" t="str">
        <f>IF('Материалы для Ф.5'!F335=2,CONCATENATE('Материалы для Ф.5'!B335),"")</f>
        <v/>
      </c>
      <c r="D347" s="1043"/>
      <c r="E347" s="1044"/>
      <c r="F347" s="1042"/>
      <c r="G347" s="1044"/>
      <c r="H347" s="1042" t="str">
        <f>IF('Материалы для Ф.5'!F335=2,CONCATENATE('Материалы для Ф.5'!D335," ",'Материалы для Ф.5'!C335),"")</f>
        <v/>
      </c>
      <c r="I347" s="1044">
        <v>352</v>
      </c>
      <c r="J347" s="409"/>
      <c r="K347" s="19">
        <f t="shared" si="5"/>
        <v>0</v>
      </c>
      <c r="M347" s="372"/>
      <c r="N347" s="373"/>
      <c r="O347" s="373"/>
      <c r="P347" s="373"/>
      <c r="W347" s="49" t="str">
        <f>IF('Материалы для Ф.5'!F335=2,CONCATENATE('Материалы для Ф.5'!B335),"")</f>
        <v/>
      </c>
    </row>
    <row r="348" spans="1:23" ht="16.2" hidden="1" x14ac:dyDescent="0.3">
      <c r="A348" s="631">
        <f>SUBTOTAL(9,$K$15:K348)</f>
        <v>81</v>
      </c>
      <c r="B348" s="276" t="str">
        <f>IF('Материалы для Ф.5'!F336=2,CONCATENATE('Материалы для Ф.5'!A336),"")</f>
        <v/>
      </c>
      <c r="C348" s="1042" t="str">
        <f>IF('Материалы для Ф.5'!F336=2,CONCATENATE('Материалы для Ф.5'!B336),"")</f>
        <v/>
      </c>
      <c r="D348" s="1043"/>
      <c r="E348" s="1044"/>
      <c r="F348" s="1042"/>
      <c r="G348" s="1044"/>
      <c r="H348" s="1042" t="str">
        <f>IF('Материалы для Ф.5'!F336=2,CONCATENATE('Материалы для Ф.5'!D336," ",'Материалы для Ф.5'!C336),"")</f>
        <v/>
      </c>
      <c r="I348" s="1044">
        <v>353</v>
      </c>
      <c r="J348" s="409"/>
      <c r="K348" s="19">
        <f t="shared" si="5"/>
        <v>0</v>
      </c>
      <c r="M348" s="372"/>
      <c r="N348" s="373"/>
      <c r="O348" s="373"/>
      <c r="P348" s="373"/>
      <c r="W348" s="49" t="str">
        <f>IF('Материалы для Ф.5'!F336=2,CONCATENATE('Материалы для Ф.5'!B336),"")</f>
        <v/>
      </c>
    </row>
    <row r="349" spans="1:23" ht="16.2" hidden="1" x14ac:dyDescent="0.3">
      <c r="A349" s="631">
        <f>SUBTOTAL(9,$K$15:K349)</f>
        <v>81</v>
      </c>
      <c r="B349" s="276" t="str">
        <f>IF('Материалы для Ф.5'!F337=2,CONCATENATE('Материалы для Ф.5'!A337),"")</f>
        <v/>
      </c>
      <c r="C349" s="1042" t="str">
        <f>IF('Материалы для Ф.5'!F337=2,CONCATENATE('Материалы для Ф.5'!B337),"")</f>
        <v/>
      </c>
      <c r="D349" s="1043"/>
      <c r="E349" s="1044"/>
      <c r="F349" s="1042"/>
      <c r="G349" s="1044"/>
      <c r="H349" s="1042" t="str">
        <f>IF('Материалы для Ф.5'!F337=2,CONCATENATE('Материалы для Ф.5'!D337," ",'Материалы для Ф.5'!C337),"")</f>
        <v/>
      </c>
      <c r="I349" s="1044">
        <v>354</v>
      </c>
      <c r="J349" s="409"/>
      <c r="K349" s="19">
        <f t="shared" si="5"/>
        <v>0</v>
      </c>
      <c r="M349" s="372"/>
      <c r="N349" s="373"/>
      <c r="O349" s="373"/>
      <c r="P349" s="373"/>
      <c r="W349" s="49" t="str">
        <f>IF('Материалы для Ф.5'!F337=2,CONCATENATE('Материалы для Ф.5'!B337),"")</f>
        <v/>
      </c>
    </row>
    <row r="350" spans="1:23" ht="16.2" hidden="1" x14ac:dyDescent="0.3">
      <c r="A350" s="631">
        <f>SUBTOTAL(9,$K$15:K350)</f>
        <v>81</v>
      </c>
      <c r="B350" s="276" t="str">
        <f>IF('Материалы для Ф.5'!F338=2,CONCATENATE('Материалы для Ф.5'!A338),"")</f>
        <v/>
      </c>
      <c r="C350" s="1042" t="str">
        <f>IF('Материалы для Ф.5'!F338=2,CONCATENATE('Материалы для Ф.5'!B338),"")</f>
        <v/>
      </c>
      <c r="D350" s="1043"/>
      <c r="E350" s="1044"/>
      <c r="F350" s="1042"/>
      <c r="G350" s="1044"/>
      <c r="H350" s="1042" t="str">
        <f>IF('Материалы для Ф.5'!F338=2,CONCATENATE('Материалы для Ф.5'!D338," ",'Материалы для Ф.5'!C338),"")</f>
        <v/>
      </c>
      <c r="I350" s="1044">
        <v>355</v>
      </c>
      <c r="J350" s="409"/>
      <c r="K350" s="19">
        <f t="shared" si="5"/>
        <v>0</v>
      </c>
      <c r="M350" s="372"/>
      <c r="N350" s="373"/>
      <c r="O350" s="373"/>
      <c r="P350" s="373"/>
      <c r="W350" s="49" t="str">
        <f>IF('Материалы для Ф.5'!F338=2,CONCATENATE('Материалы для Ф.5'!B338),"")</f>
        <v/>
      </c>
    </row>
    <row r="351" spans="1:23" ht="16.2" hidden="1" x14ac:dyDescent="0.3">
      <c r="A351" s="631">
        <f>SUBTOTAL(9,$K$15:K351)</f>
        <v>81</v>
      </c>
      <c r="B351" s="276" t="str">
        <f>IF('Материалы для Ф.5'!F339=2,CONCATENATE('Материалы для Ф.5'!A339),"")</f>
        <v/>
      </c>
      <c r="C351" s="1042" t="str">
        <f>IF('Материалы для Ф.5'!F339=2,CONCATENATE('Материалы для Ф.5'!B339),"")</f>
        <v/>
      </c>
      <c r="D351" s="1043"/>
      <c r="E351" s="1044"/>
      <c r="F351" s="1042"/>
      <c r="G351" s="1044"/>
      <c r="H351" s="1042" t="str">
        <f>IF('Материалы для Ф.5'!F339=2,CONCATENATE('Материалы для Ф.5'!D339," ",'Материалы для Ф.5'!C339),"")</f>
        <v/>
      </c>
      <c r="I351" s="1044">
        <v>356</v>
      </c>
      <c r="J351" s="409"/>
      <c r="K351" s="19">
        <f t="shared" si="5"/>
        <v>0</v>
      </c>
      <c r="M351" s="372"/>
      <c r="N351" s="373"/>
      <c r="O351" s="373"/>
      <c r="P351" s="373"/>
      <c r="W351" s="49" t="str">
        <f>IF('Материалы для Ф.5'!F339=2,CONCATENATE('Материалы для Ф.5'!B339),"")</f>
        <v/>
      </c>
    </row>
    <row r="352" spans="1:23" ht="16.2" hidden="1" x14ac:dyDescent="0.3">
      <c r="A352" s="631">
        <f>SUBTOTAL(9,$K$15:K352)</f>
        <v>81</v>
      </c>
      <c r="B352" s="276" t="str">
        <f>IF('Материалы для Ф.5'!F340=2,CONCATENATE('Материалы для Ф.5'!A340),"")</f>
        <v/>
      </c>
      <c r="C352" s="1042" t="str">
        <f>IF('Материалы для Ф.5'!F340=2,CONCATENATE('Материалы для Ф.5'!B340),"")</f>
        <v/>
      </c>
      <c r="D352" s="1043"/>
      <c r="E352" s="1044"/>
      <c r="F352" s="1042"/>
      <c r="G352" s="1044"/>
      <c r="H352" s="1042" t="str">
        <f>IF('Материалы для Ф.5'!F340=2,CONCATENATE('Материалы для Ф.5'!D340," ",'Материалы для Ф.5'!C340),"")</f>
        <v/>
      </c>
      <c r="I352" s="1044">
        <v>357</v>
      </c>
      <c r="J352" s="409"/>
      <c r="K352" s="19">
        <f t="shared" si="5"/>
        <v>0</v>
      </c>
      <c r="M352" s="372"/>
      <c r="N352" s="373"/>
      <c r="O352" s="373"/>
      <c r="P352" s="373"/>
      <c r="W352" s="49" t="str">
        <f>IF('Материалы для Ф.5'!F340=2,CONCATENATE('Материалы для Ф.5'!B340),"")</f>
        <v/>
      </c>
    </row>
    <row r="353" spans="1:23" ht="16.2" hidden="1" x14ac:dyDescent="0.3">
      <c r="A353" s="631">
        <f>SUBTOTAL(9,$K$15:K353)</f>
        <v>81</v>
      </c>
      <c r="B353" s="276" t="str">
        <f>IF('Материалы для Ф.5'!F341=2,CONCATENATE('Материалы для Ф.5'!A341),"")</f>
        <v/>
      </c>
      <c r="C353" s="1042" t="str">
        <f>IF('Материалы для Ф.5'!F341=2,CONCATENATE('Материалы для Ф.5'!B341),"")</f>
        <v/>
      </c>
      <c r="D353" s="1043"/>
      <c r="E353" s="1044"/>
      <c r="F353" s="1042"/>
      <c r="G353" s="1044"/>
      <c r="H353" s="1042" t="str">
        <f>IF('Материалы для Ф.5'!F341=2,CONCATENATE('Материалы для Ф.5'!D341," ",'Материалы для Ф.5'!C341),"")</f>
        <v/>
      </c>
      <c r="I353" s="1044">
        <v>358</v>
      </c>
      <c r="J353" s="409"/>
      <c r="K353" s="19">
        <f t="shared" si="5"/>
        <v>0</v>
      </c>
      <c r="M353" s="372"/>
      <c r="N353" s="373"/>
      <c r="O353" s="373"/>
      <c r="P353" s="373"/>
      <c r="W353" s="49" t="str">
        <f>IF('Материалы для Ф.5'!F341=2,CONCATENATE('Материалы для Ф.5'!B341),"")</f>
        <v/>
      </c>
    </row>
    <row r="354" spans="1:23" ht="16.2" hidden="1" x14ac:dyDescent="0.3">
      <c r="A354" s="631">
        <f>SUBTOTAL(9,$K$15:K354)</f>
        <v>81</v>
      </c>
      <c r="B354" s="276" t="str">
        <f>IF('Материалы для Ф.5'!F342=2,CONCATENATE('Материалы для Ф.5'!A342),"")</f>
        <v/>
      </c>
      <c r="C354" s="1042" t="str">
        <f>IF('Материалы для Ф.5'!F342=2,CONCATENATE('Материалы для Ф.5'!B342),"")</f>
        <v/>
      </c>
      <c r="D354" s="1043"/>
      <c r="E354" s="1044"/>
      <c r="F354" s="1042"/>
      <c r="G354" s="1044"/>
      <c r="H354" s="1042" t="str">
        <f>IF('Материалы для Ф.5'!F342=2,CONCATENATE('Материалы для Ф.5'!D342," ",'Материалы для Ф.5'!C342),"")</f>
        <v/>
      </c>
      <c r="I354" s="1044">
        <v>359</v>
      </c>
      <c r="J354" s="409"/>
      <c r="K354" s="19">
        <f t="shared" si="5"/>
        <v>0</v>
      </c>
      <c r="M354" s="372"/>
      <c r="N354" s="373"/>
      <c r="O354" s="373"/>
      <c r="P354" s="373"/>
      <c r="W354" s="49" t="str">
        <f>IF('Материалы для Ф.5'!F342=2,CONCATENATE('Материалы для Ф.5'!B342),"")</f>
        <v/>
      </c>
    </row>
    <row r="355" spans="1:23" ht="16.2" hidden="1" x14ac:dyDescent="0.3">
      <c r="A355" s="631">
        <f>SUBTOTAL(9,$K$15:K355)</f>
        <v>81</v>
      </c>
      <c r="B355" s="276" t="str">
        <f>IF('Материалы для Ф.5'!F343=2,CONCATENATE('Материалы для Ф.5'!A343),"")</f>
        <v/>
      </c>
      <c r="C355" s="1042" t="str">
        <f>IF('Материалы для Ф.5'!F343=2,CONCATENATE('Материалы для Ф.5'!B343),"")</f>
        <v/>
      </c>
      <c r="D355" s="1043"/>
      <c r="E355" s="1044"/>
      <c r="F355" s="1042"/>
      <c r="G355" s="1044"/>
      <c r="H355" s="1042" t="str">
        <f>IF('Материалы для Ф.5'!F343=2,CONCATENATE('Материалы для Ф.5'!D343," ",'Материалы для Ф.5'!C343),"")</f>
        <v/>
      </c>
      <c r="I355" s="1044">
        <v>360</v>
      </c>
      <c r="J355" s="409"/>
      <c r="K355" s="19">
        <f t="shared" si="5"/>
        <v>0</v>
      </c>
      <c r="M355" s="372"/>
      <c r="N355" s="373"/>
      <c r="O355" s="373"/>
      <c r="P355" s="373"/>
      <c r="W355" s="49" t="str">
        <f>IF('Материалы для Ф.5'!F343=2,CONCATENATE('Материалы для Ф.5'!B343),"")</f>
        <v/>
      </c>
    </row>
    <row r="356" spans="1:23" ht="16.2" hidden="1" x14ac:dyDescent="0.3">
      <c r="A356" s="631">
        <f>SUBTOTAL(9,$K$15:K356)</f>
        <v>81</v>
      </c>
      <c r="B356" s="276" t="str">
        <f>IF('Материалы для Ф.5'!F344=2,CONCATENATE('Материалы для Ф.5'!A344),"")</f>
        <v/>
      </c>
      <c r="C356" s="1042" t="str">
        <f>IF('Материалы для Ф.5'!F344=2,CONCATENATE('Материалы для Ф.5'!B344),"")</f>
        <v/>
      </c>
      <c r="D356" s="1043"/>
      <c r="E356" s="1044"/>
      <c r="F356" s="1042"/>
      <c r="G356" s="1044"/>
      <c r="H356" s="1042" t="str">
        <f>IF('Материалы для Ф.5'!F344=2,CONCATENATE('Материалы для Ф.5'!D344," ",'Материалы для Ф.5'!C344),"")</f>
        <v/>
      </c>
      <c r="I356" s="1044">
        <v>361</v>
      </c>
      <c r="J356" s="409"/>
      <c r="K356" s="19">
        <f t="shared" si="5"/>
        <v>0</v>
      </c>
      <c r="M356" s="372"/>
      <c r="N356" s="373"/>
      <c r="O356" s="373"/>
      <c r="P356" s="373"/>
      <c r="W356" s="49" t="str">
        <f>IF('Материалы для Ф.5'!F344=2,CONCATENATE('Материалы для Ф.5'!B344),"")</f>
        <v/>
      </c>
    </row>
    <row r="357" spans="1:23" ht="16.2" hidden="1" x14ac:dyDescent="0.3">
      <c r="A357" s="631">
        <f>SUBTOTAL(9,$K$15:K357)</f>
        <v>81</v>
      </c>
      <c r="B357" s="276" t="str">
        <f>IF('Материалы для Ф.5'!F345=2,CONCATENATE('Материалы для Ф.5'!A345),"")</f>
        <v/>
      </c>
      <c r="C357" s="1042" t="str">
        <f>IF('Материалы для Ф.5'!F345=2,CONCATENATE('Материалы для Ф.5'!B345),"")</f>
        <v/>
      </c>
      <c r="D357" s="1043"/>
      <c r="E357" s="1044"/>
      <c r="F357" s="1042"/>
      <c r="G357" s="1044"/>
      <c r="H357" s="1042" t="str">
        <f>IF('Материалы для Ф.5'!F345=2,CONCATENATE('Материалы для Ф.5'!D345," ",'Материалы для Ф.5'!C345),"")</f>
        <v/>
      </c>
      <c r="I357" s="1044">
        <v>362</v>
      </c>
      <c r="J357" s="409"/>
      <c r="K357" s="19">
        <f t="shared" si="5"/>
        <v>0</v>
      </c>
      <c r="M357" s="372"/>
      <c r="N357" s="373"/>
      <c r="O357" s="373"/>
      <c r="P357" s="373"/>
      <c r="W357" s="49" t="str">
        <f>IF('Материалы для Ф.5'!F345=2,CONCATENATE('Материалы для Ф.5'!B345),"")</f>
        <v/>
      </c>
    </row>
    <row r="358" spans="1:23" ht="16.2" hidden="1" x14ac:dyDescent="0.3">
      <c r="A358" s="631">
        <f>SUBTOTAL(9,$K$15:K358)</f>
        <v>81</v>
      </c>
      <c r="B358" s="276" t="str">
        <f>IF('Материалы для Ф.5'!F346=2,CONCATENATE('Материалы для Ф.5'!A346),"")</f>
        <v/>
      </c>
      <c r="C358" s="1042" t="str">
        <f>IF('Материалы для Ф.5'!F346=2,CONCATENATE('Материалы для Ф.5'!B346),"")</f>
        <v/>
      </c>
      <c r="D358" s="1043"/>
      <c r="E358" s="1044"/>
      <c r="F358" s="1042"/>
      <c r="G358" s="1044"/>
      <c r="H358" s="1042" t="str">
        <f>IF('Материалы для Ф.5'!F346=2,CONCATENATE('Материалы для Ф.5'!D346," ",'Материалы для Ф.5'!C346),"")</f>
        <v/>
      </c>
      <c r="I358" s="1044">
        <v>363</v>
      </c>
      <c r="J358" s="409"/>
      <c r="K358" s="19">
        <f t="shared" si="5"/>
        <v>0</v>
      </c>
      <c r="M358" s="372"/>
      <c r="N358" s="373"/>
      <c r="O358" s="373"/>
      <c r="P358" s="373"/>
      <c r="W358" s="49" t="str">
        <f>IF('Материалы для Ф.5'!F346=2,CONCATENATE('Материалы для Ф.5'!B346),"")</f>
        <v/>
      </c>
    </row>
    <row r="359" spans="1:23" ht="16.2" hidden="1" x14ac:dyDescent="0.3">
      <c r="A359" s="631">
        <f>SUBTOTAL(9,$K$15:K359)</f>
        <v>81</v>
      </c>
      <c r="B359" s="276" t="str">
        <f>IF('Материалы для Ф.5'!F347=2,CONCATENATE('Материалы для Ф.5'!A347),"")</f>
        <v/>
      </c>
      <c r="C359" s="1042" t="str">
        <f>IF('Материалы для Ф.5'!F347=2,CONCATENATE('Материалы для Ф.5'!B347),"")</f>
        <v/>
      </c>
      <c r="D359" s="1043"/>
      <c r="E359" s="1044"/>
      <c r="F359" s="1042"/>
      <c r="G359" s="1044"/>
      <c r="H359" s="1042" t="str">
        <f>IF('Материалы для Ф.5'!F347=2,CONCATENATE('Материалы для Ф.5'!D347," ",'Материалы для Ф.5'!C347),"")</f>
        <v/>
      </c>
      <c r="I359" s="1044">
        <v>364</v>
      </c>
      <c r="J359" s="409"/>
      <c r="K359" s="19">
        <f t="shared" si="5"/>
        <v>0</v>
      </c>
      <c r="M359" s="372"/>
      <c r="N359" s="373"/>
      <c r="O359" s="373"/>
      <c r="P359" s="373"/>
      <c r="W359" s="49" t="str">
        <f>IF('Материалы для Ф.5'!F347=2,CONCATENATE('Материалы для Ф.5'!B347),"")</f>
        <v/>
      </c>
    </row>
    <row r="360" spans="1:23" ht="16.2" hidden="1" x14ac:dyDescent="0.3">
      <c r="A360" s="631">
        <f>SUBTOTAL(9,$K$15:K360)</f>
        <v>81</v>
      </c>
      <c r="B360" s="276" t="str">
        <f>IF('Материалы для Ф.5'!F348=2,CONCATENATE('Материалы для Ф.5'!A348),"")</f>
        <v/>
      </c>
      <c r="C360" s="1042" t="str">
        <f>IF('Материалы для Ф.5'!F348=2,CONCATENATE('Материалы для Ф.5'!B348),"")</f>
        <v/>
      </c>
      <c r="D360" s="1043"/>
      <c r="E360" s="1044"/>
      <c r="F360" s="1042"/>
      <c r="G360" s="1044"/>
      <c r="H360" s="1042" t="str">
        <f>IF('Материалы для Ф.5'!F348=2,CONCATENATE('Материалы для Ф.5'!D348," ",'Материалы для Ф.5'!C348),"")</f>
        <v/>
      </c>
      <c r="I360" s="1044">
        <v>365</v>
      </c>
      <c r="J360" s="409"/>
      <c r="K360" s="19">
        <f t="shared" si="5"/>
        <v>0</v>
      </c>
      <c r="M360" s="372"/>
      <c r="N360" s="373"/>
      <c r="O360" s="373"/>
      <c r="P360" s="373"/>
      <c r="W360" s="49" t="str">
        <f>IF('Материалы для Ф.5'!F348=2,CONCATENATE('Материалы для Ф.5'!B348),"")</f>
        <v/>
      </c>
    </row>
    <row r="361" spans="1:23" ht="16.2" hidden="1" x14ac:dyDescent="0.3">
      <c r="A361" s="631">
        <f>SUBTOTAL(9,$K$15:K361)</f>
        <v>81</v>
      </c>
      <c r="B361" s="276" t="str">
        <f>IF('Материалы для Ф.5'!F349=2,CONCATENATE('Материалы для Ф.5'!A349),"")</f>
        <v/>
      </c>
      <c r="C361" s="1042" t="str">
        <f>IF('Материалы для Ф.5'!F349=2,CONCATENATE('Материалы для Ф.5'!B349),"")</f>
        <v/>
      </c>
      <c r="D361" s="1043"/>
      <c r="E361" s="1044"/>
      <c r="F361" s="1042"/>
      <c r="G361" s="1044"/>
      <c r="H361" s="1042" t="str">
        <f>IF('Материалы для Ф.5'!F349=2,CONCATENATE('Материалы для Ф.5'!D349," ",'Материалы для Ф.5'!C349),"")</f>
        <v/>
      </c>
      <c r="I361" s="1044">
        <v>366</v>
      </c>
      <c r="J361" s="409"/>
      <c r="K361" s="19">
        <f t="shared" si="5"/>
        <v>0</v>
      </c>
      <c r="M361" s="372"/>
      <c r="N361" s="373"/>
      <c r="O361" s="373"/>
      <c r="P361" s="373"/>
      <c r="W361" s="49" t="str">
        <f>IF('Материалы для Ф.5'!F349=2,CONCATENATE('Материалы для Ф.5'!B349),"")</f>
        <v/>
      </c>
    </row>
    <row r="362" spans="1:23" ht="16.2" hidden="1" x14ac:dyDescent="0.3">
      <c r="A362" s="631">
        <f>SUBTOTAL(9,$K$15:K362)</f>
        <v>81</v>
      </c>
      <c r="B362" s="276" t="str">
        <f>IF('Материалы для Ф.5'!F350=2,CONCATENATE('Материалы для Ф.5'!A350),"")</f>
        <v/>
      </c>
      <c r="C362" s="1042" t="str">
        <f>IF('Материалы для Ф.5'!F350=2,CONCATENATE('Материалы для Ф.5'!B350),"")</f>
        <v/>
      </c>
      <c r="D362" s="1043"/>
      <c r="E362" s="1044"/>
      <c r="F362" s="1042"/>
      <c r="G362" s="1044"/>
      <c r="H362" s="1042" t="str">
        <f>IF('Материалы для Ф.5'!F350=2,CONCATENATE('Материалы для Ф.5'!D350," ",'Материалы для Ф.5'!C350),"")</f>
        <v/>
      </c>
      <c r="I362" s="1044">
        <v>367</v>
      </c>
      <c r="J362" s="409"/>
      <c r="K362" s="19">
        <f t="shared" si="5"/>
        <v>0</v>
      </c>
      <c r="M362" s="372"/>
      <c r="N362" s="373"/>
      <c r="O362" s="373"/>
      <c r="P362" s="373"/>
      <c r="W362" s="49" t="str">
        <f>IF('Материалы для Ф.5'!F350=2,CONCATENATE('Материалы для Ф.5'!B350),"")</f>
        <v/>
      </c>
    </row>
    <row r="363" spans="1:23" ht="16.2" hidden="1" x14ac:dyDescent="0.3">
      <c r="A363" s="631">
        <f>SUBTOTAL(9,$K$15:K363)</f>
        <v>81</v>
      </c>
      <c r="B363" s="276" t="str">
        <f>IF('Материалы для Ф.5'!F351=2,CONCATENATE('Материалы для Ф.5'!A351),"")</f>
        <v/>
      </c>
      <c r="C363" s="1042" t="str">
        <f>IF('Материалы для Ф.5'!F351=2,CONCATENATE('Материалы для Ф.5'!B351),"")</f>
        <v/>
      </c>
      <c r="D363" s="1043"/>
      <c r="E363" s="1044"/>
      <c r="F363" s="1042"/>
      <c r="G363" s="1044"/>
      <c r="H363" s="1042" t="str">
        <f>IF('Материалы для Ф.5'!F351=2,CONCATENATE('Материалы для Ф.5'!D351," ",'Материалы для Ф.5'!C351),"")</f>
        <v/>
      </c>
      <c r="I363" s="1044">
        <v>368</v>
      </c>
      <c r="J363" s="409"/>
      <c r="K363" s="19">
        <f t="shared" si="5"/>
        <v>0</v>
      </c>
      <c r="M363" s="372"/>
      <c r="N363" s="373"/>
      <c r="O363" s="373"/>
      <c r="P363" s="373"/>
      <c r="W363" s="49" t="str">
        <f>IF('Материалы для Ф.5'!F351=2,CONCATENATE('Материалы для Ф.5'!B351),"")</f>
        <v/>
      </c>
    </row>
    <row r="364" spans="1:23" ht="16.2" hidden="1" x14ac:dyDescent="0.3">
      <c r="A364" s="631">
        <f>SUBTOTAL(9,$K$15:K364)</f>
        <v>81</v>
      </c>
      <c r="B364" s="276" t="str">
        <f>IF('Материалы для Ф.5'!F352=2,CONCATENATE('Материалы для Ф.5'!A352),"")</f>
        <v/>
      </c>
      <c r="C364" s="1042" t="str">
        <f>IF('Материалы для Ф.5'!F352=2,CONCATENATE('Материалы для Ф.5'!B352),"")</f>
        <v/>
      </c>
      <c r="D364" s="1043"/>
      <c r="E364" s="1044"/>
      <c r="F364" s="1042"/>
      <c r="G364" s="1044"/>
      <c r="H364" s="1042" t="str">
        <f>IF('Материалы для Ф.5'!F352=2,CONCATENATE('Материалы для Ф.5'!D352," ",'Материалы для Ф.5'!C352),"")</f>
        <v/>
      </c>
      <c r="I364" s="1044">
        <v>369</v>
      </c>
      <c r="J364" s="409"/>
      <c r="K364" s="19">
        <f t="shared" si="5"/>
        <v>0</v>
      </c>
      <c r="M364" s="372"/>
      <c r="N364" s="373"/>
      <c r="O364" s="373"/>
      <c r="P364" s="373"/>
      <c r="W364" s="49" t="str">
        <f>IF('Материалы для Ф.5'!F352=2,CONCATENATE('Материалы для Ф.5'!B352),"")</f>
        <v/>
      </c>
    </row>
    <row r="365" spans="1:23" ht="16.2" hidden="1" x14ac:dyDescent="0.3">
      <c r="A365" s="631">
        <f>SUBTOTAL(9,$K$15:K365)</f>
        <v>81</v>
      </c>
      <c r="B365" s="276" t="str">
        <f>IF('Материалы для Ф.5'!F353=2,CONCATENATE('Материалы для Ф.5'!A353),"")</f>
        <v/>
      </c>
      <c r="C365" s="1042" t="str">
        <f>IF('Материалы для Ф.5'!F353=2,CONCATENATE('Материалы для Ф.5'!B353),"")</f>
        <v/>
      </c>
      <c r="D365" s="1043"/>
      <c r="E365" s="1044"/>
      <c r="F365" s="1042"/>
      <c r="G365" s="1044"/>
      <c r="H365" s="1042" t="str">
        <f>IF('Материалы для Ф.5'!F353=2,CONCATENATE('Материалы для Ф.5'!D353," ",'Материалы для Ф.5'!C353),"")</f>
        <v/>
      </c>
      <c r="I365" s="1044">
        <v>370</v>
      </c>
      <c r="J365" s="409"/>
      <c r="K365" s="19">
        <f t="shared" si="5"/>
        <v>0</v>
      </c>
      <c r="M365" s="372"/>
      <c r="N365" s="373"/>
      <c r="O365" s="373"/>
      <c r="P365" s="373"/>
      <c r="W365" s="49" t="str">
        <f>IF('Материалы для Ф.5'!F353=2,CONCATENATE('Материалы для Ф.5'!B353),"")</f>
        <v/>
      </c>
    </row>
    <row r="366" spans="1:23" ht="16.2" hidden="1" x14ac:dyDescent="0.3">
      <c r="A366" s="631">
        <f>SUBTOTAL(9,$K$15:K366)</f>
        <v>81</v>
      </c>
      <c r="B366" s="276" t="str">
        <f>IF('Материалы для Ф.5'!F354=2,CONCATENATE('Материалы для Ф.5'!A354),"")</f>
        <v/>
      </c>
      <c r="C366" s="1042" t="str">
        <f>IF('Материалы для Ф.5'!F354=2,CONCATENATE('Материалы для Ф.5'!B354),"")</f>
        <v/>
      </c>
      <c r="D366" s="1043"/>
      <c r="E366" s="1044"/>
      <c r="F366" s="1042"/>
      <c r="G366" s="1044"/>
      <c r="H366" s="1042" t="str">
        <f>IF('Материалы для Ф.5'!F354=2,CONCATENATE('Материалы для Ф.5'!D354," ",'Материалы для Ф.5'!C354),"")</f>
        <v/>
      </c>
      <c r="I366" s="1044">
        <v>371</v>
      </c>
      <c r="J366" s="409"/>
      <c r="K366" s="19">
        <f t="shared" si="5"/>
        <v>0</v>
      </c>
      <c r="M366" s="372"/>
      <c r="N366" s="373"/>
      <c r="O366" s="373"/>
      <c r="P366" s="373"/>
      <c r="W366" s="49" t="str">
        <f>IF('Материалы для Ф.5'!F354=2,CONCATENATE('Материалы для Ф.5'!B354),"")</f>
        <v/>
      </c>
    </row>
    <row r="367" spans="1:23" ht="16.2" hidden="1" x14ac:dyDescent="0.3">
      <c r="A367" s="631">
        <f>SUBTOTAL(9,$K$15:K367)</f>
        <v>81</v>
      </c>
      <c r="B367" s="276" t="str">
        <f>IF('Материалы для Ф.5'!F355=2,CONCATENATE('Материалы для Ф.5'!A355),"")</f>
        <v/>
      </c>
      <c r="C367" s="1042" t="str">
        <f>IF('Материалы для Ф.5'!F355=2,CONCATENATE('Материалы для Ф.5'!B355),"")</f>
        <v/>
      </c>
      <c r="D367" s="1043"/>
      <c r="E367" s="1044"/>
      <c r="F367" s="1042"/>
      <c r="G367" s="1044"/>
      <c r="H367" s="1042" t="str">
        <f>IF('Материалы для Ф.5'!F355=2,CONCATENATE('Материалы для Ф.5'!D355," ",'Материалы для Ф.5'!C355),"")</f>
        <v/>
      </c>
      <c r="I367" s="1044">
        <v>372</v>
      </c>
      <c r="J367" s="409"/>
      <c r="K367" s="19">
        <f t="shared" si="5"/>
        <v>0</v>
      </c>
      <c r="M367" s="372"/>
      <c r="N367" s="373"/>
      <c r="O367" s="373"/>
      <c r="P367" s="373"/>
      <c r="W367" s="49" t="str">
        <f>IF('Материалы для Ф.5'!F355=2,CONCATENATE('Материалы для Ф.5'!B355),"")</f>
        <v/>
      </c>
    </row>
    <row r="368" spans="1:23" ht="16.2" hidden="1" x14ac:dyDescent="0.3">
      <c r="A368" s="631">
        <f>SUBTOTAL(9,$K$15:K368)</f>
        <v>81</v>
      </c>
      <c r="B368" s="276" t="str">
        <f>IF('Материалы для Ф.5'!F356=2,CONCATENATE('Материалы для Ф.5'!A356),"")</f>
        <v/>
      </c>
      <c r="C368" s="1042" t="str">
        <f>IF('Материалы для Ф.5'!F356=2,CONCATENATE('Материалы для Ф.5'!B356),"")</f>
        <v/>
      </c>
      <c r="D368" s="1043"/>
      <c r="E368" s="1044"/>
      <c r="F368" s="1042"/>
      <c r="G368" s="1044"/>
      <c r="H368" s="1042" t="str">
        <f>IF('Материалы для Ф.5'!F356=2,CONCATENATE('Материалы для Ф.5'!D356," ",'Материалы для Ф.5'!C356),"")</f>
        <v/>
      </c>
      <c r="I368" s="1044">
        <v>373</v>
      </c>
      <c r="J368" s="409"/>
      <c r="K368" s="19">
        <f t="shared" si="5"/>
        <v>0</v>
      </c>
      <c r="M368" s="372"/>
      <c r="N368" s="373"/>
      <c r="O368" s="373"/>
      <c r="P368" s="373"/>
      <c r="W368" s="49" t="str">
        <f>IF('Материалы для Ф.5'!F356=2,CONCATENATE('Материалы для Ф.5'!B356),"")</f>
        <v/>
      </c>
    </row>
    <row r="369" spans="1:23" ht="16.2" hidden="1" x14ac:dyDescent="0.3">
      <c r="A369" s="631">
        <f>SUBTOTAL(9,$K$15:K369)</f>
        <v>81</v>
      </c>
      <c r="B369" s="276" t="str">
        <f>IF('Материалы для Ф.5'!F357=2,CONCATENATE('Материалы для Ф.5'!A357),"")</f>
        <v/>
      </c>
      <c r="C369" s="1042" t="str">
        <f>IF('Материалы для Ф.5'!F357=2,CONCATENATE('Материалы для Ф.5'!B357),"")</f>
        <v/>
      </c>
      <c r="D369" s="1043"/>
      <c r="E369" s="1044"/>
      <c r="F369" s="1042"/>
      <c r="G369" s="1044"/>
      <c r="H369" s="1042" t="str">
        <f>IF('Материалы для Ф.5'!F357=2,CONCATENATE('Материалы для Ф.5'!D357," ",'Материалы для Ф.5'!C357),"")</f>
        <v/>
      </c>
      <c r="I369" s="1044">
        <v>374</v>
      </c>
      <c r="J369" s="409"/>
      <c r="K369" s="19">
        <f t="shared" si="5"/>
        <v>0</v>
      </c>
      <c r="M369" s="372"/>
      <c r="N369" s="373"/>
      <c r="O369" s="373"/>
      <c r="P369" s="373"/>
      <c r="W369" s="49" t="str">
        <f>IF('Материалы для Ф.5'!F357=2,CONCATENATE('Материалы для Ф.5'!B357),"")</f>
        <v/>
      </c>
    </row>
    <row r="370" spans="1:23" ht="16.2" hidden="1" x14ac:dyDescent="0.3">
      <c r="A370" s="631">
        <f>SUBTOTAL(9,$K$15:K370)</f>
        <v>81</v>
      </c>
      <c r="B370" s="276" t="str">
        <f>IF('Материалы для Ф.5'!F358=2,CONCATENATE('Материалы для Ф.5'!A358),"")</f>
        <v/>
      </c>
      <c r="C370" s="1042" t="str">
        <f>IF('Материалы для Ф.5'!F358=2,CONCATENATE('Материалы для Ф.5'!B358),"")</f>
        <v/>
      </c>
      <c r="D370" s="1043"/>
      <c r="E370" s="1044"/>
      <c r="F370" s="1042"/>
      <c r="G370" s="1044"/>
      <c r="H370" s="1042" t="str">
        <f>IF('Материалы для Ф.5'!F358=2,CONCATENATE('Материалы для Ф.5'!D358," ",'Материалы для Ф.5'!C358),"")</f>
        <v/>
      </c>
      <c r="I370" s="1044">
        <v>375</v>
      </c>
      <c r="J370" s="409"/>
      <c r="K370" s="19">
        <f t="shared" si="5"/>
        <v>0</v>
      </c>
      <c r="M370" s="372"/>
      <c r="N370" s="373"/>
      <c r="O370" s="373"/>
      <c r="P370" s="373"/>
      <c r="W370" s="49" t="str">
        <f>IF('Материалы для Ф.5'!F358=2,CONCATENATE('Материалы для Ф.5'!B358),"")</f>
        <v/>
      </c>
    </row>
    <row r="371" spans="1:23" ht="16.2" hidden="1" x14ac:dyDescent="0.3">
      <c r="A371" s="631">
        <f>SUBTOTAL(9,$K$15:K371)</f>
        <v>81</v>
      </c>
      <c r="B371" s="276" t="str">
        <f>IF('Материалы для Ф.5'!F359=2,CONCATENATE('Материалы для Ф.5'!A359),"")</f>
        <v/>
      </c>
      <c r="C371" s="1042" t="str">
        <f>IF('Материалы для Ф.5'!F359=2,CONCATENATE('Материалы для Ф.5'!B359),"")</f>
        <v/>
      </c>
      <c r="D371" s="1043"/>
      <c r="E371" s="1044"/>
      <c r="F371" s="1042"/>
      <c r="G371" s="1044"/>
      <c r="H371" s="1042" t="str">
        <f>IF('Материалы для Ф.5'!F359=2,CONCATENATE('Материалы для Ф.5'!D359," ",'Материалы для Ф.5'!C359),"")</f>
        <v/>
      </c>
      <c r="I371" s="1044">
        <v>376</v>
      </c>
      <c r="J371" s="409"/>
      <c r="K371" s="19">
        <f t="shared" si="5"/>
        <v>0</v>
      </c>
      <c r="M371" s="372"/>
      <c r="N371" s="373"/>
      <c r="O371" s="373"/>
      <c r="P371" s="373"/>
      <c r="W371" s="49" t="str">
        <f>IF('Материалы для Ф.5'!F359=2,CONCATENATE('Материалы для Ф.5'!B359),"")</f>
        <v/>
      </c>
    </row>
    <row r="372" spans="1:23" ht="16.2" hidden="1" x14ac:dyDescent="0.3">
      <c r="A372" s="631">
        <f>SUBTOTAL(9,$K$15:K372)</f>
        <v>81</v>
      </c>
      <c r="B372" s="276" t="str">
        <f>IF('Материалы для Ф.5'!F360=2,CONCATENATE('Материалы для Ф.5'!A360),"")</f>
        <v/>
      </c>
      <c r="C372" s="1042" t="str">
        <f>IF('Материалы для Ф.5'!F360=2,CONCATENATE('Материалы для Ф.5'!B360),"")</f>
        <v/>
      </c>
      <c r="D372" s="1043"/>
      <c r="E372" s="1044"/>
      <c r="F372" s="1042"/>
      <c r="G372" s="1044"/>
      <c r="H372" s="1042" t="str">
        <f>IF('Материалы для Ф.5'!F360=2,CONCATENATE('Материалы для Ф.5'!D360," ",'Материалы для Ф.5'!C360),"")</f>
        <v/>
      </c>
      <c r="I372" s="1044">
        <v>377</v>
      </c>
      <c r="J372" s="409"/>
      <c r="K372" s="19">
        <f t="shared" si="5"/>
        <v>0</v>
      </c>
      <c r="M372" s="372"/>
      <c r="N372" s="373"/>
      <c r="O372" s="373"/>
      <c r="P372" s="373"/>
      <c r="W372" s="49" t="str">
        <f>IF('Материалы для Ф.5'!F360=2,CONCATENATE('Материалы для Ф.5'!B360),"")</f>
        <v/>
      </c>
    </row>
    <row r="373" spans="1:23" ht="16.2" hidden="1" x14ac:dyDescent="0.3">
      <c r="A373" s="631">
        <f>SUBTOTAL(9,$K$15:K373)</f>
        <v>81</v>
      </c>
      <c r="B373" s="276" t="str">
        <f>IF('Материалы для Ф.5'!F361=2,CONCATENATE('Материалы для Ф.5'!A361),"")</f>
        <v/>
      </c>
      <c r="C373" s="1042" t="str">
        <f>IF('Материалы для Ф.5'!F361=2,CONCATENATE('Материалы для Ф.5'!B361),"")</f>
        <v/>
      </c>
      <c r="D373" s="1043"/>
      <c r="E373" s="1044"/>
      <c r="F373" s="1042"/>
      <c r="G373" s="1044"/>
      <c r="H373" s="1042" t="str">
        <f>IF('Материалы для Ф.5'!F361=2,CONCATENATE('Материалы для Ф.5'!D361," ",'Материалы для Ф.5'!C361),"")</f>
        <v/>
      </c>
      <c r="I373" s="1044">
        <v>378</v>
      </c>
      <c r="J373" s="409"/>
      <c r="K373" s="19">
        <f t="shared" si="5"/>
        <v>0</v>
      </c>
      <c r="M373" s="372"/>
      <c r="N373" s="373"/>
      <c r="O373" s="373"/>
      <c r="P373" s="373"/>
      <c r="W373" s="49" t="str">
        <f>IF('Материалы для Ф.5'!F361=2,CONCATENATE('Материалы для Ф.5'!B361),"")</f>
        <v/>
      </c>
    </row>
    <row r="374" spans="1:23" ht="16.2" hidden="1" x14ac:dyDescent="0.3">
      <c r="A374" s="631">
        <f>SUBTOTAL(9,$K$15:K374)</f>
        <v>81</v>
      </c>
      <c r="B374" s="276" t="str">
        <f>IF('Материалы для Ф.5'!F362=2,CONCATENATE('Материалы для Ф.5'!A362),"")</f>
        <v/>
      </c>
      <c r="C374" s="1042" t="str">
        <f>IF('Материалы для Ф.5'!F362=2,CONCATENATE('Материалы для Ф.5'!B362),"")</f>
        <v/>
      </c>
      <c r="D374" s="1043"/>
      <c r="E374" s="1044"/>
      <c r="F374" s="1042"/>
      <c r="G374" s="1044"/>
      <c r="H374" s="1042" t="str">
        <f>IF('Материалы для Ф.5'!F362=2,CONCATENATE('Материалы для Ф.5'!D362," ",'Материалы для Ф.5'!C362),"")</f>
        <v/>
      </c>
      <c r="I374" s="1044">
        <v>379</v>
      </c>
      <c r="J374" s="409"/>
      <c r="K374" s="19">
        <f t="shared" si="5"/>
        <v>0</v>
      </c>
      <c r="M374" s="372"/>
      <c r="N374" s="373"/>
      <c r="O374" s="373"/>
      <c r="P374" s="373"/>
      <c r="W374" s="49" t="str">
        <f>IF('Материалы для Ф.5'!F362=2,CONCATENATE('Материалы для Ф.5'!B362),"")</f>
        <v/>
      </c>
    </row>
    <row r="375" spans="1:23" ht="16.2" hidden="1" x14ac:dyDescent="0.3">
      <c r="A375" s="631">
        <f>SUBTOTAL(9,$K$15:K375)</f>
        <v>81</v>
      </c>
      <c r="B375" s="276" t="str">
        <f>IF('Материалы для Ф.5'!F363=2,CONCATENATE('Материалы для Ф.5'!A363),"")</f>
        <v/>
      </c>
      <c r="C375" s="1042" t="str">
        <f>IF('Материалы для Ф.5'!F363=2,CONCATENATE('Материалы для Ф.5'!B363),"")</f>
        <v/>
      </c>
      <c r="D375" s="1043"/>
      <c r="E375" s="1044"/>
      <c r="F375" s="1042"/>
      <c r="G375" s="1044"/>
      <c r="H375" s="1042" t="str">
        <f>IF('Материалы для Ф.5'!F363=2,CONCATENATE('Материалы для Ф.5'!D363," ",'Материалы для Ф.5'!C363),"")</f>
        <v/>
      </c>
      <c r="I375" s="1044">
        <v>380</v>
      </c>
      <c r="J375" s="409"/>
      <c r="K375" s="19">
        <f t="shared" si="5"/>
        <v>0</v>
      </c>
      <c r="M375" s="372"/>
      <c r="N375" s="373"/>
      <c r="O375" s="373"/>
      <c r="P375" s="373"/>
      <c r="W375" s="49" t="str">
        <f>IF('Материалы для Ф.5'!F363=2,CONCATENATE('Материалы для Ф.5'!B363),"")</f>
        <v/>
      </c>
    </row>
    <row r="376" spans="1:23" ht="16.2" hidden="1" x14ac:dyDescent="0.3">
      <c r="A376" s="631">
        <f>SUBTOTAL(9,$K$15:K376)</f>
        <v>81</v>
      </c>
      <c r="B376" s="276" t="str">
        <f>IF('Материалы для Ф.5'!F364=2,CONCATENATE('Материалы для Ф.5'!A364),"")</f>
        <v/>
      </c>
      <c r="C376" s="1042" t="str">
        <f>IF('Материалы для Ф.5'!F364=2,CONCATENATE('Материалы для Ф.5'!B364),"")</f>
        <v/>
      </c>
      <c r="D376" s="1043"/>
      <c r="E376" s="1044"/>
      <c r="F376" s="1042"/>
      <c r="G376" s="1044"/>
      <c r="H376" s="1042" t="str">
        <f>IF('Материалы для Ф.5'!F364=2,CONCATENATE('Материалы для Ф.5'!D364," ",'Материалы для Ф.5'!C364),"")</f>
        <v/>
      </c>
      <c r="I376" s="1044">
        <v>381</v>
      </c>
      <c r="J376" s="409"/>
      <c r="K376" s="19">
        <f t="shared" si="5"/>
        <v>0</v>
      </c>
      <c r="M376" s="372"/>
      <c r="N376" s="373"/>
      <c r="O376" s="373"/>
      <c r="P376" s="373"/>
      <c r="W376" s="49" t="str">
        <f>IF('Материалы для Ф.5'!F364=2,CONCATENATE('Материалы для Ф.5'!B364),"")</f>
        <v/>
      </c>
    </row>
    <row r="377" spans="1:23" ht="16.2" hidden="1" x14ac:dyDescent="0.3">
      <c r="A377" s="631">
        <f>SUBTOTAL(9,$K$15:K377)</f>
        <v>81</v>
      </c>
      <c r="B377" s="276" t="str">
        <f>IF('Материалы для Ф.5'!F365=2,CONCATENATE('Материалы для Ф.5'!A365),"")</f>
        <v/>
      </c>
      <c r="C377" s="1042" t="str">
        <f>IF('Материалы для Ф.5'!F365=2,CONCATENATE('Материалы для Ф.5'!B365),"")</f>
        <v/>
      </c>
      <c r="D377" s="1043"/>
      <c r="E377" s="1044"/>
      <c r="F377" s="1042"/>
      <c r="G377" s="1044"/>
      <c r="H377" s="1042" t="str">
        <f>IF('Материалы для Ф.5'!F365=2,CONCATENATE('Материалы для Ф.5'!D365," ",'Материалы для Ф.5'!C365),"")</f>
        <v/>
      </c>
      <c r="I377" s="1044">
        <v>382</v>
      </c>
      <c r="J377" s="409"/>
      <c r="K377" s="19">
        <f t="shared" si="5"/>
        <v>0</v>
      </c>
      <c r="M377" s="372"/>
      <c r="N377" s="373"/>
      <c r="O377" s="373"/>
      <c r="P377" s="373"/>
      <c r="W377" s="49" t="str">
        <f>IF('Материалы для Ф.5'!F365=2,CONCATENATE('Материалы для Ф.5'!B365),"")</f>
        <v/>
      </c>
    </row>
    <row r="378" spans="1:23" ht="16.2" hidden="1" x14ac:dyDescent="0.3">
      <c r="A378" s="631">
        <f>SUBTOTAL(9,$K$15:K378)</f>
        <v>81</v>
      </c>
      <c r="B378" s="276" t="str">
        <f>IF('Материалы для Ф.5'!F366=2,CONCATENATE('Материалы для Ф.5'!A366),"")</f>
        <v/>
      </c>
      <c r="C378" s="1042" t="str">
        <f>IF('Материалы для Ф.5'!F366=2,CONCATENATE('Материалы для Ф.5'!B366),"")</f>
        <v/>
      </c>
      <c r="D378" s="1043"/>
      <c r="E378" s="1044"/>
      <c r="F378" s="1042"/>
      <c r="G378" s="1044"/>
      <c r="H378" s="1042" t="str">
        <f>IF('Материалы для Ф.5'!F366=2,CONCATENATE('Материалы для Ф.5'!D366," ",'Материалы для Ф.5'!C366),"")</f>
        <v/>
      </c>
      <c r="I378" s="1044">
        <v>383</v>
      </c>
      <c r="J378" s="409"/>
      <c r="K378" s="19">
        <f t="shared" si="5"/>
        <v>0</v>
      </c>
      <c r="M378" s="372"/>
      <c r="N378" s="373"/>
      <c r="O378" s="373"/>
      <c r="P378" s="373"/>
      <c r="W378" s="49" t="str">
        <f>IF('Материалы для Ф.5'!F366=2,CONCATENATE('Материалы для Ф.5'!B366),"")</f>
        <v/>
      </c>
    </row>
    <row r="379" spans="1:23" ht="16.2" hidden="1" x14ac:dyDescent="0.3">
      <c r="A379" s="631">
        <f>SUBTOTAL(9,$K$15:K379)</f>
        <v>81</v>
      </c>
      <c r="B379" s="276" t="str">
        <f>IF('Материалы для Ф.5'!F367=2,CONCATENATE('Материалы для Ф.5'!A367),"")</f>
        <v/>
      </c>
      <c r="C379" s="1042" t="str">
        <f>IF('Материалы для Ф.5'!F367=2,CONCATENATE('Материалы для Ф.5'!B367),"")</f>
        <v/>
      </c>
      <c r="D379" s="1043"/>
      <c r="E379" s="1044"/>
      <c r="F379" s="1042"/>
      <c r="G379" s="1044"/>
      <c r="H379" s="1042" t="str">
        <f>IF('Материалы для Ф.5'!F367=2,CONCATENATE('Материалы для Ф.5'!D367," ",'Материалы для Ф.5'!C367),"")</f>
        <v/>
      </c>
      <c r="I379" s="1044">
        <v>384</v>
      </c>
      <c r="J379" s="409"/>
      <c r="K379" s="19">
        <f t="shared" si="5"/>
        <v>0</v>
      </c>
      <c r="M379" s="372"/>
      <c r="N379" s="373"/>
      <c r="O379" s="373"/>
      <c r="P379" s="373"/>
      <c r="W379" s="49" t="str">
        <f>IF('Материалы для Ф.5'!F367=2,CONCATENATE('Материалы для Ф.5'!B367),"")</f>
        <v/>
      </c>
    </row>
    <row r="380" spans="1:23" ht="16.2" hidden="1" x14ac:dyDescent="0.3">
      <c r="A380" s="631">
        <f>SUBTOTAL(9,$K$15:K380)</f>
        <v>81</v>
      </c>
      <c r="B380" s="276" t="str">
        <f>IF('Материалы для Ф.5'!F368=2,CONCATENATE('Материалы для Ф.5'!A368),"")</f>
        <v/>
      </c>
      <c r="C380" s="1042" t="str">
        <f>IF('Материалы для Ф.5'!F368=2,CONCATENATE('Материалы для Ф.5'!B368),"")</f>
        <v/>
      </c>
      <c r="D380" s="1043"/>
      <c r="E380" s="1044"/>
      <c r="F380" s="1042"/>
      <c r="G380" s="1044"/>
      <c r="H380" s="1042" t="str">
        <f>IF('Материалы для Ф.5'!F368=2,CONCATENATE('Материалы для Ф.5'!D368," ",'Материалы для Ф.5'!C368),"")</f>
        <v/>
      </c>
      <c r="I380" s="1044">
        <v>385</v>
      </c>
      <c r="J380" s="409"/>
      <c r="K380" s="19">
        <f t="shared" si="5"/>
        <v>0</v>
      </c>
      <c r="M380" s="372"/>
      <c r="N380" s="373"/>
      <c r="O380" s="373"/>
      <c r="P380" s="373"/>
      <c r="W380" s="49" t="str">
        <f>IF('Материалы для Ф.5'!F368=2,CONCATENATE('Материалы для Ф.5'!B368),"")</f>
        <v/>
      </c>
    </row>
    <row r="381" spans="1:23" ht="16.2" hidden="1" x14ac:dyDescent="0.3">
      <c r="A381" s="631">
        <f>SUBTOTAL(9,$K$15:K381)</f>
        <v>81</v>
      </c>
      <c r="B381" s="276" t="str">
        <f>IF('Материалы для Ф.5'!F369=2,CONCATENATE('Материалы для Ф.5'!A369),"")</f>
        <v/>
      </c>
      <c r="C381" s="1042" t="str">
        <f>IF('Материалы для Ф.5'!F369=2,CONCATENATE('Материалы для Ф.5'!B369),"")</f>
        <v/>
      </c>
      <c r="D381" s="1043"/>
      <c r="E381" s="1044"/>
      <c r="F381" s="1042"/>
      <c r="G381" s="1044"/>
      <c r="H381" s="1042" t="str">
        <f>IF('Материалы для Ф.5'!F369=2,CONCATENATE('Материалы для Ф.5'!D369," ",'Материалы для Ф.5'!C369),"")</f>
        <v/>
      </c>
      <c r="I381" s="1044">
        <v>386</v>
      </c>
      <c r="J381" s="409"/>
      <c r="K381" s="19">
        <f t="shared" si="5"/>
        <v>0</v>
      </c>
      <c r="M381" s="372"/>
      <c r="N381" s="373"/>
      <c r="O381" s="373"/>
      <c r="P381" s="373"/>
      <c r="W381" s="49" t="str">
        <f>IF('Материалы для Ф.5'!F369=2,CONCATENATE('Материалы для Ф.5'!B369),"")</f>
        <v/>
      </c>
    </row>
    <row r="382" spans="1:23" ht="16.2" hidden="1" x14ac:dyDescent="0.3">
      <c r="A382" s="631">
        <f>SUBTOTAL(9,$K$15:K382)</f>
        <v>81</v>
      </c>
      <c r="B382" s="276" t="str">
        <f>IF('Материалы для Ф.5'!F370=2,CONCATENATE('Материалы для Ф.5'!A370),"")</f>
        <v/>
      </c>
      <c r="C382" s="1042" t="str">
        <f>IF('Материалы для Ф.5'!F370=2,CONCATENATE('Материалы для Ф.5'!B370),"")</f>
        <v/>
      </c>
      <c r="D382" s="1043"/>
      <c r="E382" s="1044"/>
      <c r="F382" s="1042"/>
      <c r="G382" s="1044"/>
      <c r="H382" s="1042" t="str">
        <f>IF('Материалы для Ф.5'!F370=2,CONCATENATE('Материалы для Ф.5'!D370," ",'Материалы для Ф.5'!C370),"")</f>
        <v/>
      </c>
      <c r="I382" s="1044">
        <v>387</v>
      </c>
      <c r="J382" s="409"/>
      <c r="K382" s="19">
        <f t="shared" si="5"/>
        <v>0</v>
      </c>
      <c r="M382" s="372"/>
      <c r="N382" s="373"/>
      <c r="O382" s="373"/>
      <c r="P382" s="373"/>
      <c r="W382" s="49" t="str">
        <f>IF('Материалы для Ф.5'!F370=2,CONCATENATE('Материалы для Ф.5'!B370),"")</f>
        <v/>
      </c>
    </row>
    <row r="383" spans="1:23" ht="16.2" hidden="1" x14ac:dyDescent="0.3">
      <c r="A383" s="631">
        <f>SUBTOTAL(9,$K$15:K383)</f>
        <v>81</v>
      </c>
      <c r="B383" s="276" t="str">
        <f>IF('Материалы для Ф.5'!F371=2,CONCATENATE('Материалы для Ф.5'!A371),"")</f>
        <v/>
      </c>
      <c r="C383" s="1042" t="str">
        <f>IF('Материалы для Ф.5'!F371=2,CONCATENATE('Материалы для Ф.5'!B371),"")</f>
        <v/>
      </c>
      <c r="D383" s="1043"/>
      <c r="E383" s="1044"/>
      <c r="F383" s="1042"/>
      <c r="G383" s="1044"/>
      <c r="H383" s="1042" t="str">
        <f>IF('Материалы для Ф.5'!F371=2,CONCATENATE('Материалы для Ф.5'!D371," ",'Материалы для Ф.5'!C371),"")</f>
        <v/>
      </c>
      <c r="I383" s="1044">
        <v>388</v>
      </c>
      <c r="J383" s="409"/>
      <c r="K383" s="19">
        <f t="shared" si="5"/>
        <v>0</v>
      </c>
      <c r="M383" s="372"/>
      <c r="N383" s="373"/>
      <c r="O383" s="373"/>
      <c r="P383" s="373"/>
      <c r="W383" s="49" t="str">
        <f>IF('Материалы для Ф.5'!F371=2,CONCATENATE('Материалы для Ф.5'!B371),"")</f>
        <v/>
      </c>
    </row>
    <row r="384" spans="1:23" ht="16.2" hidden="1" x14ac:dyDescent="0.3">
      <c r="A384" s="631">
        <f>SUBTOTAL(9,$K$15:K384)</f>
        <v>81</v>
      </c>
      <c r="B384" s="276" t="str">
        <f>IF('Материалы для Ф.5'!F372=2,CONCATENATE('Материалы для Ф.5'!A372),"")</f>
        <v/>
      </c>
      <c r="C384" s="1042" t="str">
        <f>IF('Материалы для Ф.5'!F372=2,CONCATENATE('Материалы для Ф.5'!B372),"")</f>
        <v/>
      </c>
      <c r="D384" s="1043"/>
      <c r="E384" s="1044"/>
      <c r="F384" s="1042"/>
      <c r="G384" s="1044"/>
      <c r="H384" s="1042" t="str">
        <f>IF('Материалы для Ф.5'!F372=2,CONCATENATE('Материалы для Ф.5'!D372," ",'Материалы для Ф.5'!C372),"")</f>
        <v/>
      </c>
      <c r="I384" s="1044">
        <v>389</v>
      </c>
      <c r="J384" s="409"/>
      <c r="K384" s="19">
        <f t="shared" si="5"/>
        <v>0</v>
      </c>
      <c r="M384" s="372"/>
      <c r="N384" s="373"/>
      <c r="O384" s="373"/>
      <c r="P384" s="373"/>
      <c r="W384" s="49" t="str">
        <f>IF('Материалы для Ф.5'!F372=2,CONCATENATE('Материалы для Ф.5'!B372),"")</f>
        <v/>
      </c>
    </row>
    <row r="385" spans="1:23" ht="16.2" hidden="1" x14ac:dyDescent="0.3">
      <c r="A385" s="631">
        <f>SUBTOTAL(9,$K$15:K385)</f>
        <v>81</v>
      </c>
      <c r="B385" s="276" t="str">
        <f>IF('Материалы для Ф.5'!F373=2,CONCATENATE('Материалы для Ф.5'!A373),"")</f>
        <v/>
      </c>
      <c r="C385" s="1042" t="str">
        <f>IF('Материалы для Ф.5'!F373=2,CONCATENATE('Материалы для Ф.5'!B373),"")</f>
        <v/>
      </c>
      <c r="D385" s="1043"/>
      <c r="E385" s="1044"/>
      <c r="F385" s="1042"/>
      <c r="G385" s="1044"/>
      <c r="H385" s="1042" t="str">
        <f>IF('Материалы для Ф.5'!F373=2,CONCATENATE('Материалы для Ф.5'!D373," ",'Материалы для Ф.5'!C373),"")</f>
        <v/>
      </c>
      <c r="I385" s="1044">
        <v>390</v>
      </c>
      <c r="J385" s="409"/>
      <c r="K385" s="19">
        <f t="shared" si="5"/>
        <v>0</v>
      </c>
      <c r="M385" s="372"/>
      <c r="N385" s="373"/>
      <c r="O385" s="373"/>
      <c r="P385" s="373"/>
      <c r="W385" s="49" t="str">
        <f>IF('Материалы для Ф.5'!F373=2,CONCATENATE('Материалы для Ф.5'!B373),"")</f>
        <v/>
      </c>
    </row>
    <row r="386" spans="1:23" ht="16.2" hidden="1" x14ac:dyDescent="0.3">
      <c r="A386" s="631">
        <f>SUBTOTAL(9,$K$15:K386)</f>
        <v>81</v>
      </c>
      <c r="B386" s="276" t="str">
        <f>IF('Материалы для Ф.5'!F374=2,CONCATENATE('Материалы для Ф.5'!A374),"")</f>
        <v/>
      </c>
      <c r="C386" s="1042" t="str">
        <f>IF('Материалы для Ф.5'!F374=2,CONCATENATE('Материалы для Ф.5'!B374),"")</f>
        <v/>
      </c>
      <c r="D386" s="1043"/>
      <c r="E386" s="1044"/>
      <c r="F386" s="1042"/>
      <c r="G386" s="1044"/>
      <c r="H386" s="1042" t="str">
        <f>IF('Материалы для Ф.5'!F374=2,CONCATENATE('Материалы для Ф.5'!D374," ",'Материалы для Ф.5'!C374),"")</f>
        <v/>
      </c>
      <c r="I386" s="1044">
        <v>391</v>
      </c>
      <c r="J386" s="409"/>
      <c r="K386" s="19">
        <f t="shared" si="5"/>
        <v>0</v>
      </c>
      <c r="M386" s="372"/>
      <c r="N386" s="373"/>
      <c r="O386" s="373"/>
      <c r="P386" s="373"/>
      <c r="W386" s="49" t="str">
        <f>IF('Материалы для Ф.5'!F374=2,CONCATENATE('Материалы для Ф.5'!B374),"")</f>
        <v/>
      </c>
    </row>
    <row r="387" spans="1:23" ht="16.2" hidden="1" x14ac:dyDescent="0.3">
      <c r="A387" s="631">
        <f>SUBTOTAL(9,$K$15:K387)</f>
        <v>81</v>
      </c>
      <c r="B387" s="276" t="str">
        <f>IF('Материалы для Ф.5'!F375=2,CONCATENATE('Материалы для Ф.5'!A375),"")</f>
        <v/>
      </c>
      <c r="C387" s="1042" t="str">
        <f>IF('Материалы для Ф.5'!F375=2,CONCATENATE('Материалы для Ф.5'!B375),"")</f>
        <v/>
      </c>
      <c r="D387" s="1043"/>
      <c r="E387" s="1044"/>
      <c r="F387" s="1042"/>
      <c r="G387" s="1044"/>
      <c r="H387" s="1042" t="str">
        <f>IF('Материалы для Ф.5'!F375=2,CONCATENATE('Материалы для Ф.5'!D375," ",'Материалы для Ф.5'!C375),"")</f>
        <v/>
      </c>
      <c r="I387" s="1044">
        <v>392</v>
      </c>
      <c r="J387" s="409"/>
      <c r="K387" s="19">
        <f t="shared" si="5"/>
        <v>0</v>
      </c>
      <c r="M387" s="372"/>
      <c r="N387" s="373"/>
      <c r="O387" s="373"/>
      <c r="P387" s="373"/>
      <c r="W387" s="49" t="str">
        <f>IF('Материалы для Ф.5'!F375=2,CONCATENATE('Материалы для Ф.5'!B375),"")</f>
        <v/>
      </c>
    </row>
    <row r="388" spans="1:23" ht="16.2" hidden="1" x14ac:dyDescent="0.3">
      <c r="A388" s="631">
        <f>SUBTOTAL(9,$K$15:K388)</f>
        <v>81</v>
      </c>
      <c r="B388" s="276" t="str">
        <f>IF('Материалы для Ф.5'!F376=2,CONCATENATE('Материалы для Ф.5'!A376),"")</f>
        <v/>
      </c>
      <c r="C388" s="1042" t="str">
        <f>IF('Материалы для Ф.5'!F376=2,CONCATENATE('Материалы для Ф.5'!B376),"")</f>
        <v/>
      </c>
      <c r="D388" s="1043"/>
      <c r="E388" s="1044"/>
      <c r="F388" s="1042"/>
      <c r="G388" s="1044"/>
      <c r="H388" s="1042" t="str">
        <f>IF('Материалы для Ф.5'!F376=2,CONCATENATE('Материалы для Ф.5'!D376," ",'Материалы для Ф.5'!C376),"")</f>
        <v/>
      </c>
      <c r="I388" s="1044">
        <v>393</v>
      </c>
      <c r="J388" s="409"/>
      <c r="K388" s="19">
        <f t="shared" si="5"/>
        <v>0</v>
      </c>
      <c r="M388" s="372"/>
      <c r="N388" s="373"/>
      <c r="O388" s="373"/>
      <c r="P388" s="373"/>
      <c r="W388" s="49" t="str">
        <f>IF('Материалы для Ф.5'!F376=2,CONCATENATE('Материалы для Ф.5'!B376),"")</f>
        <v/>
      </c>
    </row>
    <row r="389" spans="1:23" ht="16.2" hidden="1" x14ac:dyDescent="0.3">
      <c r="A389" s="631">
        <f>SUBTOTAL(9,$K$15:K389)</f>
        <v>81</v>
      </c>
      <c r="B389" s="276" t="str">
        <f>IF('Материалы для Ф.5'!F377=2,CONCATENATE('Материалы для Ф.5'!A377),"")</f>
        <v/>
      </c>
      <c r="C389" s="1042" t="str">
        <f>IF('Материалы для Ф.5'!F377=2,CONCATENATE('Материалы для Ф.5'!B377),"")</f>
        <v/>
      </c>
      <c r="D389" s="1043"/>
      <c r="E389" s="1044"/>
      <c r="F389" s="1042"/>
      <c r="G389" s="1044"/>
      <c r="H389" s="1042" t="str">
        <f>IF('Материалы для Ф.5'!F377=2,CONCATENATE('Материалы для Ф.5'!D377," ",'Материалы для Ф.5'!C377),"")</f>
        <v/>
      </c>
      <c r="I389" s="1044">
        <v>394</v>
      </c>
      <c r="J389" s="409"/>
      <c r="K389" s="19">
        <f t="shared" si="5"/>
        <v>0</v>
      </c>
      <c r="M389" s="372"/>
      <c r="N389" s="373"/>
      <c r="O389" s="373"/>
      <c r="P389" s="373"/>
      <c r="W389" s="49" t="str">
        <f>IF('Материалы для Ф.5'!F377=2,CONCATENATE('Материалы для Ф.5'!B377),"")</f>
        <v/>
      </c>
    </row>
    <row r="390" spans="1:23" ht="16.2" hidden="1" x14ac:dyDescent="0.3">
      <c r="A390" s="631">
        <f>SUBTOTAL(9,$K$15:K390)</f>
        <v>81</v>
      </c>
      <c r="B390" s="276" t="str">
        <f>IF('Материалы для Ф.5'!F378=2,CONCATENATE('Материалы для Ф.5'!A378),"")</f>
        <v/>
      </c>
      <c r="C390" s="1042" t="str">
        <f>IF('Материалы для Ф.5'!F378=2,CONCATENATE('Материалы для Ф.5'!B378),"")</f>
        <v/>
      </c>
      <c r="D390" s="1043"/>
      <c r="E390" s="1044"/>
      <c r="F390" s="1042"/>
      <c r="G390" s="1044"/>
      <c r="H390" s="1042" t="str">
        <f>IF('Материалы для Ф.5'!F378=2,CONCATENATE('Материалы для Ф.5'!D378," ",'Материалы для Ф.5'!C378),"")</f>
        <v/>
      </c>
      <c r="I390" s="1044">
        <v>395</v>
      </c>
      <c r="J390" s="409"/>
      <c r="K390" s="19">
        <f t="shared" si="5"/>
        <v>0</v>
      </c>
      <c r="M390" s="372"/>
      <c r="N390" s="373"/>
      <c r="O390" s="373"/>
      <c r="P390" s="373"/>
      <c r="W390" s="49" t="str">
        <f>IF('Материалы для Ф.5'!F378=2,CONCATENATE('Материалы для Ф.5'!B378),"")</f>
        <v/>
      </c>
    </row>
    <row r="391" spans="1:23" ht="16.2" hidden="1" x14ac:dyDescent="0.3">
      <c r="A391" s="631">
        <f>SUBTOTAL(9,$K$15:K391)</f>
        <v>81</v>
      </c>
      <c r="B391" s="276" t="str">
        <f>IF('Материалы для Ф.5'!F379=2,CONCATENATE('Материалы для Ф.5'!A379),"")</f>
        <v/>
      </c>
      <c r="C391" s="1042" t="str">
        <f>IF('Материалы для Ф.5'!F379=2,CONCATENATE('Материалы для Ф.5'!B379),"")</f>
        <v/>
      </c>
      <c r="D391" s="1043"/>
      <c r="E391" s="1044"/>
      <c r="F391" s="1042"/>
      <c r="G391" s="1044"/>
      <c r="H391" s="1042" t="str">
        <f>IF('Материалы для Ф.5'!F379=2,CONCATENATE('Материалы для Ф.5'!D379," ",'Материалы для Ф.5'!C379),"")</f>
        <v/>
      </c>
      <c r="I391" s="1044">
        <v>396</v>
      </c>
      <c r="J391" s="409"/>
      <c r="K391" s="19">
        <f t="shared" si="5"/>
        <v>0</v>
      </c>
      <c r="M391" s="372"/>
      <c r="N391" s="373"/>
      <c r="O391" s="373"/>
      <c r="P391" s="373"/>
      <c r="W391" s="49" t="str">
        <f>IF('Материалы для Ф.5'!F379=2,CONCATENATE('Материалы для Ф.5'!B379),"")</f>
        <v/>
      </c>
    </row>
    <row r="392" spans="1:23" ht="16.2" hidden="1" x14ac:dyDescent="0.3">
      <c r="A392" s="631">
        <f>SUBTOTAL(9,$K$15:K392)</f>
        <v>81</v>
      </c>
      <c r="B392" s="276" t="str">
        <f>IF('Материалы для Ф.5'!F380=2,CONCATENATE('Материалы для Ф.5'!A380),"")</f>
        <v/>
      </c>
      <c r="C392" s="1042" t="str">
        <f>IF('Материалы для Ф.5'!F380=2,CONCATENATE('Материалы для Ф.5'!B380),"")</f>
        <v/>
      </c>
      <c r="D392" s="1043"/>
      <c r="E392" s="1044"/>
      <c r="F392" s="1042"/>
      <c r="G392" s="1044"/>
      <c r="H392" s="1042" t="str">
        <f>IF('Материалы для Ф.5'!F380=2,CONCATENATE('Материалы для Ф.5'!D380," ",'Материалы для Ф.5'!C380),"")</f>
        <v/>
      </c>
      <c r="I392" s="1044">
        <v>397</v>
      </c>
      <c r="J392" s="409"/>
      <c r="K392" s="19">
        <f t="shared" si="5"/>
        <v>0</v>
      </c>
      <c r="M392" s="372"/>
      <c r="N392" s="373"/>
      <c r="O392" s="373"/>
      <c r="P392" s="373"/>
      <c r="W392" s="49" t="str">
        <f>IF('Материалы для Ф.5'!F380=2,CONCATENATE('Материалы для Ф.5'!B380),"")</f>
        <v/>
      </c>
    </row>
    <row r="393" spans="1:23" ht="16.2" hidden="1" x14ac:dyDescent="0.3">
      <c r="A393" s="631">
        <f>SUBTOTAL(9,$K$15:K393)</f>
        <v>81</v>
      </c>
      <c r="B393" s="276" t="str">
        <f>IF('Материалы для Ф.5'!F381=2,CONCATENATE('Материалы для Ф.5'!A381),"")</f>
        <v/>
      </c>
      <c r="C393" s="1042" t="str">
        <f>IF('Материалы для Ф.5'!F381=2,CONCATENATE('Материалы для Ф.5'!B381),"")</f>
        <v/>
      </c>
      <c r="D393" s="1043"/>
      <c r="E393" s="1044"/>
      <c r="F393" s="1042"/>
      <c r="G393" s="1044"/>
      <c r="H393" s="1042" t="str">
        <f>IF('Материалы для Ф.5'!F381=2,CONCATENATE('Материалы для Ф.5'!D381," ",'Материалы для Ф.5'!C381),"")</f>
        <v/>
      </c>
      <c r="I393" s="1044">
        <v>398</v>
      </c>
      <c r="J393" s="409"/>
      <c r="K393" s="19">
        <f t="shared" si="5"/>
        <v>0</v>
      </c>
      <c r="M393" s="372"/>
      <c r="N393" s="373"/>
      <c r="O393" s="373"/>
      <c r="P393" s="373"/>
      <c r="W393" s="49" t="str">
        <f>IF('Материалы для Ф.5'!F381=2,CONCATENATE('Материалы для Ф.5'!B381),"")</f>
        <v/>
      </c>
    </row>
    <row r="394" spans="1:23" ht="16.2" hidden="1" x14ac:dyDescent="0.3">
      <c r="A394" s="631">
        <f>SUBTOTAL(9,$K$15:K394)</f>
        <v>81</v>
      </c>
      <c r="B394" s="276" t="str">
        <f>IF('Материалы для Ф.5'!F382=2,CONCATENATE('Материалы для Ф.5'!A382),"")</f>
        <v/>
      </c>
      <c r="C394" s="1042" t="str">
        <f>IF('Материалы для Ф.5'!F382=2,CONCATENATE('Материалы для Ф.5'!B382),"")</f>
        <v/>
      </c>
      <c r="D394" s="1043"/>
      <c r="E394" s="1044"/>
      <c r="F394" s="1042"/>
      <c r="G394" s="1044"/>
      <c r="H394" s="1042" t="str">
        <f>IF('Материалы для Ф.5'!F382=2,CONCATENATE('Материалы для Ф.5'!D382," ",'Материалы для Ф.5'!C382),"")</f>
        <v/>
      </c>
      <c r="I394" s="1044">
        <v>399</v>
      </c>
      <c r="J394" s="409"/>
      <c r="K394" s="19">
        <f t="shared" si="5"/>
        <v>0</v>
      </c>
      <c r="M394" s="372"/>
      <c r="N394" s="373"/>
      <c r="O394" s="373"/>
      <c r="P394" s="373"/>
      <c r="W394" s="49" t="str">
        <f>IF('Материалы для Ф.5'!F382=2,CONCATENATE('Материалы для Ф.5'!B382),"")</f>
        <v/>
      </c>
    </row>
    <row r="395" spans="1:23" ht="16.2" hidden="1" x14ac:dyDescent="0.3">
      <c r="A395" s="631">
        <f>SUBTOTAL(9,$K$15:K395)</f>
        <v>81</v>
      </c>
      <c r="B395" s="276" t="str">
        <f>IF('Материалы для Ф.5'!F383=2,CONCATENATE('Материалы для Ф.5'!A383),"")</f>
        <v/>
      </c>
      <c r="C395" s="1042" t="str">
        <f>IF('Материалы для Ф.5'!F383=2,CONCATENATE('Материалы для Ф.5'!B383),"")</f>
        <v/>
      </c>
      <c r="D395" s="1043"/>
      <c r="E395" s="1044"/>
      <c r="F395" s="1042"/>
      <c r="G395" s="1044"/>
      <c r="H395" s="1042" t="str">
        <f>IF('Материалы для Ф.5'!F383=2,CONCATENATE('Материалы для Ф.5'!D383," ",'Материалы для Ф.5'!C383),"")</f>
        <v/>
      </c>
      <c r="I395" s="1044">
        <v>400</v>
      </c>
      <c r="J395" s="409"/>
      <c r="K395" s="19">
        <f t="shared" si="5"/>
        <v>0</v>
      </c>
      <c r="M395" s="372"/>
      <c r="N395" s="373"/>
      <c r="O395" s="373"/>
      <c r="P395" s="373"/>
      <c r="W395" s="49" t="str">
        <f>IF('Материалы для Ф.5'!F383=2,CONCATENATE('Материалы для Ф.5'!B383),"")</f>
        <v/>
      </c>
    </row>
    <row r="396" spans="1:23" ht="16.2" hidden="1" x14ac:dyDescent="0.3">
      <c r="A396" s="631">
        <f>SUBTOTAL(9,$K$15:K396)</f>
        <v>81</v>
      </c>
      <c r="B396" s="276" t="str">
        <f>IF('Материалы для Ф.5'!F384=2,CONCATENATE('Материалы для Ф.5'!A384),"")</f>
        <v/>
      </c>
      <c r="C396" s="1042" t="str">
        <f>IF('Материалы для Ф.5'!F384=2,CONCATENATE('Материалы для Ф.5'!B384),"")</f>
        <v/>
      </c>
      <c r="D396" s="1043"/>
      <c r="E396" s="1044"/>
      <c r="F396" s="1042"/>
      <c r="G396" s="1044"/>
      <c r="H396" s="1042" t="str">
        <f>IF('Материалы для Ф.5'!F384=2,CONCATENATE('Материалы для Ф.5'!D384," ",'Материалы для Ф.5'!C384),"")</f>
        <v/>
      </c>
      <c r="I396" s="1044">
        <v>401</v>
      </c>
      <c r="J396" s="409"/>
      <c r="K396" s="19">
        <f t="shared" si="5"/>
        <v>0</v>
      </c>
      <c r="M396" s="372"/>
      <c r="N396" s="373"/>
      <c r="O396" s="373"/>
      <c r="P396" s="373"/>
      <c r="W396" s="49" t="str">
        <f>IF('Материалы для Ф.5'!F384=2,CONCATENATE('Материалы для Ф.5'!B384),"")</f>
        <v/>
      </c>
    </row>
    <row r="397" spans="1:23" ht="16.2" hidden="1" x14ac:dyDescent="0.3">
      <c r="A397" s="631">
        <f>SUBTOTAL(9,$K$15:K397)</f>
        <v>81</v>
      </c>
      <c r="B397" s="276" t="str">
        <f>IF('Материалы для Ф.5'!F385=2,CONCATENATE('Материалы для Ф.5'!A385),"")</f>
        <v/>
      </c>
      <c r="C397" s="1042" t="str">
        <f>IF('Материалы для Ф.5'!F385=2,CONCATENATE('Материалы для Ф.5'!B385),"")</f>
        <v/>
      </c>
      <c r="D397" s="1043"/>
      <c r="E397" s="1044"/>
      <c r="F397" s="1042"/>
      <c r="G397" s="1044"/>
      <c r="H397" s="1042" t="str">
        <f>IF('Материалы для Ф.5'!F385=2,CONCATENATE('Материалы для Ф.5'!D385," ",'Материалы для Ф.5'!C385),"")</f>
        <v/>
      </c>
      <c r="I397" s="1044">
        <v>402</v>
      </c>
      <c r="J397" s="409"/>
      <c r="K397" s="19">
        <f t="shared" si="5"/>
        <v>0</v>
      </c>
      <c r="M397" s="372"/>
      <c r="N397" s="373"/>
      <c r="O397" s="373"/>
      <c r="P397" s="373"/>
      <c r="W397" s="49" t="str">
        <f>IF('Материалы для Ф.5'!F385=2,CONCATENATE('Материалы для Ф.5'!B385),"")</f>
        <v/>
      </c>
    </row>
    <row r="398" spans="1:23" ht="16.2" hidden="1" x14ac:dyDescent="0.3">
      <c r="A398" s="631">
        <f>SUBTOTAL(9,$K$15:K398)</f>
        <v>81</v>
      </c>
      <c r="B398" s="276" t="str">
        <f>IF('Материалы для Ф.5'!F386=2,CONCATENATE('Материалы для Ф.5'!A386),"")</f>
        <v/>
      </c>
      <c r="C398" s="1042" t="str">
        <f>IF('Материалы для Ф.5'!F386=2,CONCATENATE('Материалы для Ф.5'!B386),"")</f>
        <v/>
      </c>
      <c r="D398" s="1043"/>
      <c r="E398" s="1044"/>
      <c r="F398" s="1042"/>
      <c r="G398" s="1044"/>
      <c r="H398" s="1042" t="str">
        <f>IF('Материалы для Ф.5'!F386=2,CONCATENATE('Материалы для Ф.5'!D386," ",'Материалы для Ф.5'!C386),"")</f>
        <v/>
      </c>
      <c r="I398" s="1044">
        <v>403</v>
      </c>
      <c r="J398" s="409"/>
      <c r="K398" s="19">
        <f t="shared" si="5"/>
        <v>0</v>
      </c>
      <c r="M398" s="372"/>
      <c r="N398" s="373"/>
      <c r="O398" s="373"/>
      <c r="P398" s="373"/>
      <c r="W398" s="49" t="str">
        <f>IF('Материалы для Ф.5'!F386=2,CONCATENATE('Материалы для Ф.5'!B386),"")</f>
        <v/>
      </c>
    </row>
    <row r="399" spans="1:23" ht="16.2" hidden="1" x14ac:dyDescent="0.3">
      <c r="A399" s="631">
        <f>SUBTOTAL(9,$K$15:K399)</f>
        <v>81</v>
      </c>
      <c r="B399" s="276" t="str">
        <f>IF('Материалы для Ф.5'!F387=2,CONCATENATE('Материалы для Ф.5'!A387),"")</f>
        <v/>
      </c>
      <c r="C399" s="1042" t="str">
        <f>IF('Материалы для Ф.5'!F387=2,CONCATENATE('Материалы для Ф.5'!B387),"")</f>
        <v/>
      </c>
      <c r="D399" s="1043"/>
      <c r="E399" s="1044"/>
      <c r="F399" s="1042"/>
      <c r="G399" s="1044"/>
      <c r="H399" s="1042" t="str">
        <f>IF('Материалы для Ф.5'!F387=2,CONCATENATE('Материалы для Ф.5'!D387," ",'Материалы для Ф.5'!C387),"")</f>
        <v/>
      </c>
      <c r="I399" s="1044">
        <v>404</v>
      </c>
      <c r="J399" s="409"/>
      <c r="K399" s="19">
        <f t="shared" si="5"/>
        <v>0</v>
      </c>
      <c r="M399" s="372"/>
      <c r="N399" s="373"/>
      <c r="O399" s="373"/>
      <c r="P399" s="373"/>
      <c r="W399" s="49" t="str">
        <f>IF('Материалы для Ф.5'!F387=2,CONCATENATE('Материалы для Ф.5'!B387),"")</f>
        <v/>
      </c>
    </row>
    <row r="400" spans="1:23" ht="16.2" hidden="1" x14ac:dyDescent="0.3">
      <c r="A400" s="631">
        <f>SUBTOTAL(9,$K$15:K400)</f>
        <v>81</v>
      </c>
      <c r="B400" s="276" t="str">
        <f>IF('Материалы для Ф.5'!F388=2,CONCATENATE('Материалы для Ф.5'!A388),"")</f>
        <v/>
      </c>
      <c r="C400" s="1042" t="str">
        <f>IF('Материалы для Ф.5'!F388=2,CONCATENATE('Материалы для Ф.5'!B388),"")</f>
        <v/>
      </c>
      <c r="D400" s="1043"/>
      <c r="E400" s="1044"/>
      <c r="F400" s="1042"/>
      <c r="G400" s="1044"/>
      <c r="H400" s="1042" t="str">
        <f>IF('Материалы для Ф.5'!F388=2,CONCATENATE('Материалы для Ф.5'!D388," ",'Материалы для Ф.5'!C388),"")</f>
        <v/>
      </c>
      <c r="I400" s="1044">
        <v>405</v>
      </c>
      <c r="J400" s="409"/>
      <c r="K400" s="19">
        <f t="shared" ref="K400:K463" si="6">IF(B400="",0,1)</f>
        <v>0</v>
      </c>
      <c r="M400" s="372"/>
      <c r="N400" s="373"/>
      <c r="O400" s="373"/>
      <c r="P400" s="373"/>
      <c r="W400" s="49" t="str">
        <f>IF('Материалы для Ф.5'!F388=2,CONCATENATE('Материалы для Ф.5'!B388),"")</f>
        <v/>
      </c>
    </row>
    <row r="401" spans="1:23" ht="16.2" hidden="1" x14ac:dyDescent="0.3">
      <c r="A401" s="631">
        <f>SUBTOTAL(9,$K$15:K401)</f>
        <v>81</v>
      </c>
      <c r="B401" s="276" t="str">
        <f>IF('Материалы для Ф.5'!F389=2,CONCATENATE('Материалы для Ф.5'!A389),"")</f>
        <v/>
      </c>
      <c r="C401" s="1042" t="str">
        <f>IF('Материалы для Ф.5'!F389=2,CONCATENATE('Материалы для Ф.5'!B389),"")</f>
        <v/>
      </c>
      <c r="D401" s="1043"/>
      <c r="E401" s="1044"/>
      <c r="F401" s="1042"/>
      <c r="G401" s="1044"/>
      <c r="H401" s="1042" t="str">
        <f>IF('Материалы для Ф.5'!F389=2,CONCATENATE('Материалы для Ф.5'!D389," ",'Материалы для Ф.5'!C389),"")</f>
        <v/>
      </c>
      <c r="I401" s="1044">
        <v>406</v>
      </c>
      <c r="J401" s="409"/>
      <c r="K401" s="19">
        <f t="shared" si="6"/>
        <v>0</v>
      </c>
      <c r="M401" s="372"/>
      <c r="N401" s="373"/>
      <c r="O401" s="373"/>
      <c r="P401" s="373"/>
      <c r="W401" s="49" t="str">
        <f>IF('Материалы для Ф.5'!F389=2,CONCATENATE('Материалы для Ф.5'!B389),"")</f>
        <v/>
      </c>
    </row>
    <row r="402" spans="1:23" ht="16.2" hidden="1" x14ac:dyDescent="0.3">
      <c r="A402" s="631">
        <f>SUBTOTAL(9,$K$15:K402)</f>
        <v>81</v>
      </c>
      <c r="B402" s="276" t="str">
        <f>IF('Материалы для Ф.5'!F390=2,CONCATENATE('Материалы для Ф.5'!A390),"")</f>
        <v/>
      </c>
      <c r="C402" s="1042" t="str">
        <f>IF('Материалы для Ф.5'!F390=2,CONCATENATE('Материалы для Ф.5'!B390),"")</f>
        <v/>
      </c>
      <c r="D402" s="1043"/>
      <c r="E402" s="1044"/>
      <c r="F402" s="1042"/>
      <c r="G402" s="1044"/>
      <c r="H402" s="1042" t="str">
        <f>IF('Материалы для Ф.5'!F390=2,CONCATENATE('Материалы для Ф.5'!D390," ",'Материалы для Ф.5'!C390),"")</f>
        <v/>
      </c>
      <c r="I402" s="1044">
        <v>407</v>
      </c>
      <c r="J402" s="409"/>
      <c r="K402" s="19">
        <f t="shared" si="6"/>
        <v>0</v>
      </c>
      <c r="M402" s="372"/>
      <c r="N402" s="373"/>
      <c r="O402" s="373"/>
      <c r="P402" s="373"/>
      <c r="W402" s="49" t="str">
        <f>IF('Материалы для Ф.5'!F390=2,CONCATENATE('Материалы для Ф.5'!B390),"")</f>
        <v/>
      </c>
    </row>
    <row r="403" spans="1:23" ht="16.2" hidden="1" x14ac:dyDescent="0.3">
      <c r="A403" s="631">
        <f>SUBTOTAL(9,$K$15:K403)</f>
        <v>81</v>
      </c>
      <c r="B403" s="276" t="str">
        <f>IF('Материалы для Ф.5'!F391=2,CONCATENATE('Материалы для Ф.5'!A391),"")</f>
        <v/>
      </c>
      <c r="C403" s="1042" t="str">
        <f>IF('Материалы для Ф.5'!F391=2,CONCATENATE('Материалы для Ф.5'!B391),"")</f>
        <v/>
      </c>
      <c r="D403" s="1043"/>
      <c r="E403" s="1044"/>
      <c r="F403" s="1042"/>
      <c r="G403" s="1044"/>
      <c r="H403" s="1042" t="str">
        <f>IF('Материалы для Ф.5'!F391=2,CONCATENATE('Материалы для Ф.5'!D391," ",'Материалы для Ф.5'!C391),"")</f>
        <v/>
      </c>
      <c r="I403" s="1044">
        <v>408</v>
      </c>
      <c r="J403" s="409"/>
      <c r="K403" s="19">
        <f t="shared" si="6"/>
        <v>0</v>
      </c>
      <c r="M403" s="372"/>
      <c r="N403" s="373"/>
      <c r="O403" s="373"/>
      <c r="P403" s="373"/>
      <c r="W403" s="49" t="str">
        <f>IF('Материалы для Ф.5'!F391=2,CONCATENATE('Материалы для Ф.5'!B391),"")</f>
        <v/>
      </c>
    </row>
    <row r="404" spans="1:23" ht="16.2" hidden="1" x14ac:dyDescent="0.3">
      <c r="A404" s="631">
        <f>SUBTOTAL(9,$K$15:K404)</f>
        <v>81</v>
      </c>
      <c r="B404" s="276" t="str">
        <f>IF('Материалы для Ф.5'!F392=2,CONCATENATE('Материалы для Ф.5'!A392),"")</f>
        <v/>
      </c>
      <c r="C404" s="1042" t="str">
        <f>IF('Материалы для Ф.5'!F392=2,CONCATENATE('Материалы для Ф.5'!B392),"")</f>
        <v/>
      </c>
      <c r="D404" s="1043"/>
      <c r="E404" s="1044"/>
      <c r="F404" s="1042"/>
      <c r="G404" s="1044"/>
      <c r="H404" s="1042" t="str">
        <f>IF('Материалы для Ф.5'!F392=2,CONCATENATE('Материалы для Ф.5'!D392," ",'Материалы для Ф.5'!C392),"")</f>
        <v/>
      </c>
      <c r="I404" s="1044">
        <v>409</v>
      </c>
      <c r="J404" s="409"/>
      <c r="K404" s="19">
        <f t="shared" si="6"/>
        <v>0</v>
      </c>
      <c r="M404" s="372"/>
      <c r="N404" s="373"/>
      <c r="O404" s="373"/>
      <c r="P404" s="373"/>
      <c r="W404" s="49" t="str">
        <f>IF('Материалы для Ф.5'!F392=2,CONCATENATE('Материалы для Ф.5'!B392),"")</f>
        <v/>
      </c>
    </row>
    <row r="405" spans="1:23" ht="16.2" hidden="1" x14ac:dyDescent="0.3">
      <c r="A405" s="631">
        <f>SUBTOTAL(9,$K$15:K405)</f>
        <v>81</v>
      </c>
      <c r="B405" s="276" t="str">
        <f>IF('Материалы для Ф.5'!F393=2,CONCATENATE('Материалы для Ф.5'!A393),"")</f>
        <v/>
      </c>
      <c r="C405" s="1042" t="str">
        <f>IF('Материалы для Ф.5'!F393=2,CONCATENATE('Материалы для Ф.5'!B393),"")</f>
        <v/>
      </c>
      <c r="D405" s="1043"/>
      <c r="E405" s="1044"/>
      <c r="F405" s="1042"/>
      <c r="G405" s="1044"/>
      <c r="H405" s="1042" t="str">
        <f>IF('Материалы для Ф.5'!F393=2,CONCATENATE('Материалы для Ф.5'!D393," ",'Материалы для Ф.5'!C393),"")</f>
        <v/>
      </c>
      <c r="I405" s="1044">
        <v>410</v>
      </c>
      <c r="J405" s="409"/>
      <c r="K405" s="19">
        <f t="shared" si="6"/>
        <v>0</v>
      </c>
      <c r="M405" s="372"/>
      <c r="N405" s="373"/>
      <c r="O405" s="373"/>
      <c r="P405" s="373"/>
      <c r="W405" s="49" t="str">
        <f>IF('Материалы для Ф.5'!F393=2,CONCATENATE('Материалы для Ф.5'!B393),"")</f>
        <v/>
      </c>
    </row>
    <row r="406" spans="1:23" ht="16.2" hidden="1" x14ac:dyDescent="0.3">
      <c r="A406" s="631">
        <f>SUBTOTAL(9,$K$15:K406)</f>
        <v>81</v>
      </c>
      <c r="B406" s="276" t="str">
        <f>IF('Материалы для Ф.5'!F394=2,CONCATENATE('Материалы для Ф.5'!A394),"")</f>
        <v/>
      </c>
      <c r="C406" s="1042" t="str">
        <f>IF('Материалы для Ф.5'!F394=2,CONCATENATE('Материалы для Ф.5'!B394),"")</f>
        <v/>
      </c>
      <c r="D406" s="1043"/>
      <c r="E406" s="1044"/>
      <c r="F406" s="1042"/>
      <c r="G406" s="1044"/>
      <c r="H406" s="1042" t="str">
        <f>IF('Материалы для Ф.5'!F394=2,CONCATENATE('Материалы для Ф.5'!D394," ",'Материалы для Ф.5'!C394),"")</f>
        <v/>
      </c>
      <c r="I406" s="1044">
        <v>411</v>
      </c>
      <c r="J406" s="409"/>
      <c r="K406" s="19">
        <f t="shared" si="6"/>
        <v>0</v>
      </c>
      <c r="M406" s="372"/>
      <c r="N406" s="373"/>
      <c r="O406" s="373"/>
      <c r="P406" s="373"/>
      <c r="W406" s="49" t="str">
        <f>IF('Материалы для Ф.5'!F394=2,CONCATENATE('Материалы для Ф.5'!B394),"")</f>
        <v/>
      </c>
    </row>
    <row r="407" spans="1:23" ht="16.2" hidden="1" x14ac:dyDescent="0.3">
      <c r="A407" s="631">
        <f>SUBTOTAL(9,$K$15:K407)</f>
        <v>81</v>
      </c>
      <c r="B407" s="276" t="str">
        <f>IF('Материалы для Ф.5'!F395=2,CONCATENATE('Материалы для Ф.5'!A395),"")</f>
        <v/>
      </c>
      <c r="C407" s="1042" t="str">
        <f>IF('Материалы для Ф.5'!F395=2,CONCATENATE('Материалы для Ф.5'!B395),"")</f>
        <v/>
      </c>
      <c r="D407" s="1043"/>
      <c r="E407" s="1044"/>
      <c r="F407" s="1042"/>
      <c r="G407" s="1044"/>
      <c r="H407" s="1042" t="str">
        <f>IF('Материалы для Ф.5'!F395=2,CONCATENATE('Материалы для Ф.5'!D395," ",'Материалы для Ф.5'!C395),"")</f>
        <v/>
      </c>
      <c r="I407" s="1044">
        <v>412</v>
      </c>
      <c r="J407" s="409"/>
      <c r="K407" s="19">
        <f t="shared" si="6"/>
        <v>0</v>
      </c>
      <c r="M407" s="372"/>
      <c r="N407" s="373"/>
      <c r="O407" s="373"/>
      <c r="P407" s="373"/>
      <c r="W407" s="49" t="str">
        <f>IF('Материалы для Ф.5'!F395=2,CONCATENATE('Материалы для Ф.5'!B395),"")</f>
        <v/>
      </c>
    </row>
    <row r="408" spans="1:23" ht="16.2" hidden="1" x14ac:dyDescent="0.3">
      <c r="A408" s="631">
        <f>SUBTOTAL(9,$K$15:K408)</f>
        <v>81</v>
      </c>
      <c r="B408" s="276" t="str">
        <f>IF('Материалы для Ф.5'!F396=2,CONCATENATE('Материалы для Ф.5'!A396),"")</f>
        <v/>
      </c>
      <c r="C408" s="1042" t="str">
        <f>IF('Материалы для Ф.5'!F396=2,CONCATENATE('Материалы для Ф.5'!B396),"")</f>
        <v/>
      </c>
      <c r="D408" s="1043"/>
      <c r="E408" s="1044"/>
      <c r="F408" s="1042"/>
      <c r="G408" s="1044"/>
      <c r="H408" s="1042" t="str">
        <f>IF('Материалы для Ф.5'!F396=2,CONCATENATE('Материалы для Ф.5'!D396," ",'Материалы для Ф.5'!C396),"")</f>
        <v/>
      </c>
      <c r="I408" s="1044">
        <v>413</v>
      </c>
      <c r="J408" s="409"/>
      <c r="K408" s="19">
        <f t="shared" si="6"/>
        <v>0</v>
      </c>
      <c r="M408" s="372"/>
      <c r="N408" s="373"/>
      <c r="O408" s="373"/>
      <c r="P408" s="373"/>
      <c r="W408" s="49" t="str">
        <f>IF('Материалы для Ф.5'!F396=2,CONCATENATE('Материалы для Ф.5'!B396),"")</f>
        <v/>
      </c>
    </row>
    <row r="409" spans="1:23" ht="16.2" hidden="1" x14ac:dyDescent="0.3">
      <c r="A409" s="631">
        <f>SUBTOTAL(9,$K$15:K409)</f>
        <v>81</v>
      </c>
      <c r="B409" s="276" t="str">
        <f>IF('Материалы для Ф.5'!F397=2,CONCATENATE('Материалы для Ф.5'!A397),"")</f>
        <v/>
      </c>
      <c r="C409" s="1042" t="str">
        <f>IF('Материалы для Ф.5'!F397=2,CONCATENATE('Материалы для Ф.5'!B397),"")</f>
        <v/>
      </c>
      <c r="D409" s="1043"/>
      <c r="E409" s="1044"/>
      <c r="F409" s="1042"/>
      <c r="G409" s="1044"/>
      <c r="H409" s="1042" t="str">
        <f>IF('Материалы для Ф.5'!F397=2,CONCATENATE('Материалы для Ф.5'!D397," ",'Материалы для Ф.5'!C397),"")</f>
        <v/>
      </c>
      <c r="I409" s="1044">
        <v>414</v>
      </c>
      <c r="J409" s="409"/>
      <c r="K409" s="19">
        <f t="shared" si="6"/>
        <v>0</v>
      </c>
      <c r="M409" s="372"/>
      <c r="N409" s="373"/>
      <c r="O409" s="373"/>
      <c r="P409" s="373"/>
      <c r="W409" s="49" t="str">
        <f>IF('Материалы для Ф.5'!F397=2,CONCATENATE('Материалы для Ф.5'!B397),"")</f>
        <v/>
      </c>
    </row>
    <row r="410" spans="1:23" ht="16.2" hidden="1" x14ac:dyDescent="0.3">
      <c r="A410" s="631">
        <f>SUBTOTAL(9,$K$15:K410)</f>
        <v>81</v>
      </c>
      <c r="B410" s="276" t="str">
        <f>IF('Материалы для Ф.5'!F398=2,CONCATENATE('Материалы для Ф.5'!A398),"")</f>
        <v/>
      </c>
      <c r="C410" s="1042" t="str">
        <f>IF('Материалы для Ф.5'!F398=2,CONCATENATE('Материалы для Ф.5'!B398),"")</f>
        <v/>
      </c>
      <c r="D410" s="1043"/>
      <c r="E410" s="1044"/>
      <c r="F410" s="1042"/>
      <c r="G410" s="1044"/>
      <c r="H410" s="1042" t="str">
        <f>IF('Материалы для Ф.5'!F398=2,CONCATENATE('Материалы для Ф.5'!D398," ",'Материалы для Ф.5'!C398),"")</f>
        <v/>
      </c>
      <c r="I410" s="1044">
        <v>415</v>
      </c>
      <c r="J410" s="409"/>
      <c r="K410" s="19">
        <f t="shared" si="6"/>
        <v>0</v>
      </c>
      <c r="M410" s="372"/>
      <c r="N410" s="373"/>
      <c r="O410" s="373"/>
      <c r="P410" s="373"/>
      <c r="W410" s="49" t="str">
        <f>IF('Материалы для Ф.5'!F398=2,CONCATENATE('Материалы для Ф.5'!B398),"")</f>
        <v/>
      </c>
    </row>
    <row r="411" spans="1:23" ht="16.2" hidden="1" x14ac:dyDescent="0.3">
      <c r="A411" s="631">
        <f>SUBTOTAL(9,$K$15:K411)</f>
        <v>81</v>
      </c>
      <c r="B411" s="276" t="str">
        <f>IF('Материалы для Ф.5'!F399=2,CONCATENATE('Материалы для Ф.5'!A399),"")</f>
        <v/>
      </c>
      <c r="C411" s="1042" t="str">
        <f>IF('Материалы для Ф.5'!F399=2,CONCATENATE('Материалы для Ф.5'!B399),"")</f>
        <v/>
      </c>
      <c r="D411" s="1043"/>
      <c r="E411" s="1044"/>
      <c r="F411" s="1042"/>
      <c r="G411" s="1044"/>
      <c r="H411" s="1042" t="str">
        <f>IF('Материалы для Ф.5'!F399=2,CONCATENATE('Материалы для Ф.5'!D399," ",'Материалы для Ф.5'!C399),"")</f>
        <v/>
      </c>
      <c r="I411" s="1044">
        <v>416</v>
      </c>
      <c r="J411" s="409"/>
      <c r="K411" s="19">
        <f t="shared" si="6"/>
        <v>0</v>
      </c>
      <c r="M411" s="372"/>
      <c r="N411" s="373"/>
      <c r="O411" s="373"/>
      <c r="P411" s="373"/>
      <c r="W411" s="49" t="str">
        <f>IF('Материалы для Ф.5'!F399=2,CONCATENATE('Материалы для Ф.5'!B399),"")</f>
        <v/>
      </c>
    </row>
    <row r="412" spans="1:23" ht="16.2" hidden="1" x14ac:dyDescent="0.3">
      <c r="A412" s="631">
        <f>SUBTOTAL(9,$K$15:K412)</f>
        <v>81</v>
      </c>
      <c r="B412" s="276" t="str">
        <f>IF('Материалы для Ф.5'!F400=2,CONCATENATE('Материалы для Ф.5'!A400),"")</f>
        <v/>
      </c>
      <c r="C412" s="1042" t="str">
        <f>IF('Материалы для Ф.5'!F400=2,CONCATENATE('Материалы для Ф.5'!B400),"")</f>
        <v/>
      </c>
      <c r="D412" s="1043"/>
      <c r="E412" s="1044"/>
      <c r="F412" s="1042"/>
      <c r="G412" s="1044"/>
      <c r="H412" s="1042" t="str">
        <f>IF('Материалы для Ф.5'!F400=2,CONCATENATE('Материалы для Ф.5'!D400," ",'Материалы для Ф.5'!C400),"")</f>
        <v/>
      </c>
      <c r="I412" s="1044">
        <v>417</v>
      </c>
      <c r="J412" s="409"/>
      <c r="K412" s="19">
        <f t="shared" si="6"/>
        <v>0</v>
      </c>
      <c r="M412" s="372"/>
      <c r="N412" s="373"/>
      <c r="O412" s="373"/>
      <c r="P412" s="373"/>
      <c r="W412" s="49" t="str">
        <f>IF('Материалы для Ф.5'!F400=2,CONCATENATE('Материалы для Ф.5'!B400),"")</f>
        <v/>
      </c>
    </row>
    <row r="413" spans="1:23" ht="16.2" hidden="1" x14ac:dyDescent="0.3">
      <c r="A413" s="631">
        <f>SUBTOTAL(9,$K$15:K413)</f>
        <v>81</v>
      </c>
      <c r="B413" s="276" t="str">
        <f>IF('Материалы для Ф.5'!F401=2,CONCATENATE('Материалы для Ф.5'!A401),"")</f>
        <v/>
      </c>
      <c r="C413" s="1042" t="str">
        <f>IF('Материалы для Ф.5'!F401=2,CONCATENATE('Материалы для Ф.5'!B401),"")</f>
        <v/>
      </c>
      <c r="D413" s="1043"/>
      <c r="E413" s="1044"/>
      <c r="F413" s="1042"/>
      <c r="G413" s="1044"/>
      <c r="H413" s="1042" t="str">
        <f>IF('Материалы для Ф.5'!F401=2,CONCATENATE('Материалы для Ф.5'!D401," ",'Материалы для Ф.5'!C401),"")</f>
        <v/>
      </c>
      <c r="I413" s="1044">
        <v>418</v>
      </c>
      <c r="J413" s="409"/>
      <c r="K413" s="19">
        <f t="shared" si="6"/>
        <v>0</v>
      </c>
      <c r="M413" s="372"/>
      <c r="N413" s="373"/>
      <c r="O413" s="373"/>
      <c r="P413" s="373"/>
      <c r="W413" s="49" t="str">
        <f>IF('Материалы для Ф.5'!F401=2,CONCATENATE('Материалы для Ф.5'!B401),"")</f>
        <v/>
      </c>
    </row>
    <row r="414" spans="1:23" ht="16.2" hidden="1" x14ac:dyDescent="0.3">
      <c r="A414" s="631">
        <f>SUBTOTAL(9,$K$15:K414)</f>
        <v>81</v>
      </c>
      <c r="B414" s="276" t="str">
        <f>IF('Материалы для Ф.5'!F402=2,CONCATENATE('Материалы для Ф.5'!A402),"")</f>
        <v/>
      </c>
      <c r="C414" s="1042" t="str">
        <f>IF('Материалы для Ф.5'!F402=2,CONCATENATE('Материалы для Ф.5'!B402),"")</f>
        <v/>
      </c>
      <c r="D414" s="1043"/>
      <c r="E414" s="1044"/>
      <c r="F414" s="1042"/>
      <c r="G414" s="1044"/>
      <c r="H414" s="1042" t="str">
        <f>IF('Материалы для Ф.5'!F402=2,CONCATENATE('Материалы для Ф.5'!D402," ",'Материалы для Ф.5'!C402),"")</f>
        <v/>
      </c>
      <c r="I414" s="1044">
        <v>419</v>
      </c>
      <c r="J414" s="409"/>
      <c r="K414" s="19">
        <f t="shared" si="6"/>
        <v>0</v>
      </c>
      <c r="M414" s="372"/>
      <c r="N414" s="373"/>
      <c r="O414" s="373"/>
      <c r="P414" s="373"/>
      <c r="W414" s="49" t="str">
        <f>IF('Материалы для Ф.5'!F402=2,CONCATENATE('Материалы для Ф.5'!B402),"")</f>
        <v/>
      </c>
    </row>
    <row r="415" spans="1:23" ht="16.2" hidden="1" x14ac:dyDescent="0.3">
      <c r="A415" s="631">
        <f>SUBTOTAL(9,$K$15:K415)</f>
        <v>81</v>
      </c>
      <c r="B415" s="276" t="str">
        <f>IF('Материалы для Ф.5'!F403=2,CONCATENATE('Материалы для Ф.5'!A403),"")</f>
        <v/>
      </c>
      <c r="C415" s="1042" t="str">
        <f>IF('Материалы для Ф.5'!F403=2,CONCATENATE('Материалы для Ф.5'!B403),"")</f>
        <v/>
      </c>
      <c r="D415" s="1043"/>
      <c r="E415" s="1044"/>
      <c r="F415" s="1042"/>
      <c r="G415" s="1044"/>
      <c r="H415" s="1042" t="str">
        <f>IF('Материалы для Ф.5'!F403=2,CONCATENATE('Материалы для Ф.5'!D403," ",'Материалы для Ф.5'!C403),"")</f>
        <v/>
      </c>
      <c r="I415" s="1044">
        <v>420</v>
      </c>
      <c r="J415" s="409"/>
      <c r="K415" s="19">
        <f t="shared" si="6"/>
        <v>0</v>
      </c>
      <c r="M415" s="372"/>
      <c r="N415" s="373"/>
      <c r="O415" s="373"/>
      <c r="P415" s="373"/>
      <c r="W415" s="49" t="str">
        <f>IF('Материалы для Ф.5'!F403=2,CONCATENATE('Материалы для Ф.5'!B403),"")</f>
        <v/>
      </c>
    </row>
    <row r="416" spans="1:23" ht="16.2" hidden="1" x14ac:dyDescent="0.3">
      <c r="A416" s="631">
        <f>SUBTOTAL(9,$K$15:K416)</f>
        <v>81</v>
      </c>
      <c r="B416" s="276" t="str">
        <f>IF('Материалы для Ф.5'!F404=2,CONCATENATE('Материалы для Ф.5'!A404),"")</f>
        <v/>
      </c>
      <c r="C416" s="1042" t="str">
        <f>IF('Материалы для Ф.5'!F404=2,CONCATENATE('Материалы для Ф.5'!B404),"")</f>
        <v/>
      </c>
      <c r="D416" s="1043"/>
      <c r="E416" s="1044"/>
      <c r="F416" s="1042"/>
      <c r="G416" s="1044"/>
      <c r="H416" s="1042" t="str">
        <f>IF('Материалы для Ф.5'!F404=2,CONCATENATE('Материалы для Ф.5'!D404," ",'Материалы для Ф.5'!C404),"")</f>
        <v/>
      </c>
      <c r="I416" s="1044">
        <v>421</v>
      </c>
      <c r="J416" s="409"/>
      <c r="K416" s="19">
        <f t="shared" si="6"/>
        <v>0</v>
      </c>
      <c r="M416" s="372"/>
      <c r="N416" s="373"/>
      <c r="O416" s="373"/>
      <c r="P416" s="373"/>
      <c r="W416" s="49" t="str">
        <f>IF('Материалы для Ф.5'!F404=2,CONCATENATE('Материалы для Ф.5'!B404),"")</f>
        <v/>
      </c>
    </row>
    <row r="417" spans="1:23" ht="16.2" hidden="1" x14ac:dyDescent="0.3">
      <c r="A417" s="631">
        <f>SUBTOTAL(9,$K$15:K417)</f>
        <v>81</v>
      </c>
      <c r="B417" s="276" t="str">
        <f>IF('Материалы для Ф.5'!F405=2,CONCATENATE('Материалы для Ф.5'!A405),"")</f>
        <v/>
      </c>
      <c r="C417" s="1042" t="str">
        <f>IF('Материалы для Ф.5'!F405=2,CONCATENATE('Материалы для Ф.5'!B405),"")</f>
        <v/>
      </c>
      <c r="D417" s="1043"/>
      <c r="E417" s="1044"/>
      <c r="F417" s="1042"/>
      <c r="G417" s="1044"/>
      <c r="H417" s="1042" t="str">
        <f>IF('Материалы для Ф.5'!F405=2,CONCATENATE('Материалы для Ф.5'!D405," ",'Материалы для Ф.5'!C405),"")</f>
        <v/>
      </c>
      <c r="I417" s="1044">
        <v>422</v>
      </c>
      <c r="J417" s="409"/>
      <c r="K417" s="19">
        <f t="shared" si="6"/>
        <v>0</v>
      </c>
      <c r="M417" s="372"/>
      <c r="N417" s="373"/>
      <c r="O417" s="373"/>
      <c r="P417" s="373"/>
      <c r="W417" s="49" t="str">
        <f>IF('Материалы для Ф.5'!F405=2,CONCATENATE('Материалы для Ф.5'!B405),"")</f>
        <v/>
      </c>
    </row>
    <row r="418" spans="1:23" ht="16.2" hidden="1" x14ac:dyDescent="0.3">
      <c r="A418" s="631">
        <f>SUBTOTAL(9,$K$15:K418)</f>
        <v>81</v>
      </c>
      <c r="B418" s="276" t="str">
        <f>IF('Материалы для Ф.5'!F406=2,CONCATENATE('Материалы для Ф.5'!A406),"")</f>
        <v/>
      </c>
      <c r="C418" s="1042" t="str">
        <f>IF('Материалы для Ф.5'!F406=2,CONCATENATE('Материалы для Ф.5'!B406),"")</f>
        <v/>
      </c>
      <c r="D418" s="1043"/>
      <c r="E418" s="1044"/>
      <c r="F418" s="1042"/>
      <c r="G418" s="1044"/>
      <c r="H418" s="1042" t="str">
        <f>IF('Материалы для Ф.5'!F406=2,CONCATENATE('Материалы для Ф.5'!D406," ",'Материалы для Ф.5'!C406),"")</f>
        <v/>
      </c>
      <c r="I418" s="1044">
        <v>423</v>
      </c>
      <c r="J418" s="409"/>
      <c r="K418" s="19">
        <f t="shared" si="6"/>
        <v>0</v>
      </c>
      <c r="M418" s="372"/>
      <c r="N418" s="373"/>
      <c r="O418" s="373"/>
      <c r="P418" s="373"/>
      <c r="W418" s="49" t="str">
        <f>IF('Материалы для Ф.5'!F406=2,CONCATENATE('Материалы для Ф.5'!B406),"")</f>
        <v/>
      </c>
    </row>
    <row r="419" spans="1:23" ht="16.2" hidden="1" x14ac:dyDescent="0.3">
      <c r="A419" s="631">
        <f>SUBTOTAL(9,$K$15:K419)</f>
        <v>81</v>
      </c>
      <c r="B419" s="276" t="str">
        <f>IF('Материалы для Ф.5'!F407=2,CONCATENATE('Материалы для Ф.5'!A407),"")</f>
        <v/>
      </c>
      <c r="C419" s="1042" t="str">
        <f>IF('Материалы для Ф.5'!F407=2,CONCATENATE('Материалы для Ф.5'!B407),"")</f>
        <v/>
      </c>
      <c r="D419" s="1043"/>
      <c r="E419" s="1044"/>
      <c r="F419" s="1042"/>
      <c r="G419" s="1044"/>
      <c r="H419" s="1042" t="str">
        <f>IF('Материалы для Ф.5'!F407=2,CONCATENATE('Материалы для Ф.5'!D407," ",'Материалы для Ф.5'!C407),"")</f>
        <v/>
      </c>
      <c r="I419" s="1044">
        <v>424</v>
      </c>
      <c r="J419" s="409"/>
      <c r="K419" s="19">
        <f t="shared" si="6"/>
        <v>0</v>
      </c>
      <c r="M419" s="372"/>
      <c r="N419" s="373"/>
      <c r="O419" s="373"/>
      <c r="P419" s="373"/>
      <c r="W419" s="49" t="str">
        <f>IF('Материалы для Ф.5'!F407=2,CONCATENATE('Материалы для Ф.5'!B407),"")</f>
        <v/>
      </c>
    </row>
    <row r="420" spans="1:23" ht="16.2" hidden="1" x14ac:dyDescent="0.3">
      <c r="A420" s="631">
        <f>SUBTOTAL(9,$K$15:K420)</f>
        <v>81</v>
      </c>
      <c r="B420" s="276" t="str">
        <f>IF('Материалы для Ф.5'!F408=2,CONCATENATE('Материалы для Ф.5'!A408),"")</f>
        <v/>
      </c>
      <c r="C420" s="1042" t="str">
        <f>IF('Материалы для Ф.5'!F408=2,CONCATENATE('Материалы для Ф.5'!B408),"")</f>
        <v/>
      </c>
      <c r="D420" s="1043"/>
      <c r="E420" s="1044"/>
      <c r="F420" s="1042"/>
      <c r="G420" s="1044"/>
      <c r="H420" s="1042" t="str">
        <f>IF('Материалы для Ф.5'!F408=2,CONCATENATE('Материалы для Ф.5'!D408," ",'Материалы для Ф.5'!C408),"")</f>
        <v/>
      </c>
      <c r="I420" s="1044">
        <v>425</v>
      </c>
      <c r="J420" s="409"/>
      <c r="K420" s="19">
        <f t="shared" si="6"/>
        <v>0</v>
      </c>
      <c r="M420" s="372"/>
      <c r="N420" s="373"/>
      <c r="O420" s="373"/>
      <c r="P420" s="373"/>
      <c r="W420" s="49" t="str">
        <f>IF('Материалы для Ф.5'!F408=2,CONCATENATE('Материалы для Ф.5'!B408),"")</f>
        <v/>
      </c>
    </row>
    <row r="421" spans="1:23" ht="16.2" hidden="1" x14ac:dyDescent="0.3">
      <c r="A421" s="631">
        <f>SUBTOTAL(9,$K$15:K421)</f>
        <v>81</v>
      </c>
      <c r="B421" s="276" t="str">
        <f>IF('Материалы для Ф.5'!F409=2,CONCATENATE('Материалы для Ф.5'!A409),"")</f>
        <v/>
      </c>
      <c r="C421" s="1042" t="str">
        <f>IF('Материалы для Ф.5'!F409=2,CONCATENATE('Материалы для Ф.5'!B409),"")</f>
        <v/>
      </c>
      <c r="D421" s="1043"/>
      <c r="E421" s="1044"/>
      <c r="F421" s="1042"/>
      <c r="G421" s="1044"/>
      <c r="H421" s="1042" t="str">
        <f>IF('Материалы для Ф.5'!F409=2,CONCATENATE('Материалы для Ф.5'!D409," ",'Материалы для Ф.5'!C409),"")</f>
        <v/>
      </c>
      <c r="I421" s="1044">
        <v>426</v>
      </c>
      <c r="J421" s="409"/>
      <c r="K421" s="19">
        <f t="shared" si="6"/>
        <v>0</v>
      </c>
      <c r="M421" s="372"/>
      <c r="N421" s="373"/>
      <c r="O421" s="373"/>
      <c r="P421" s="373"/>
      <c r="W421" s="49" t="str">
        <f>IF('Материалы для Ф.5'!F409=2,CONCATENATE('Материалы для Ф.5'!B409),"")</f>
        <v/>
      </c>
    </row>
    <row r="422" spans="1:23" ht="16.2" hidden="1" x14ac:dyDescent="0.3">
      <c r="A422" s="631">
        <f>SUBTOTAL(9,$K$15:K422)</f>
        <v>81</v>
      </c>
      <c r="B422" s="276" t="str">
        <f>IF('Материалы для Ф.5'!F410=2,CONCATENATE('Материалы для Ф.5'!A410),"")</f>
        <v/>
      </c>
      <c r="C422" s="1042" t="str">
        <f>IF('Материалы для Ф.5'!F410=2,CONCATENATE('Материалы для Ф.5'!B410),"")</f>
        <v/>
      </c>
      <c r="D422" s="1043"/>
      <c r="E422" s="1044"/>
      <c r="F422" s="1042"/>
      <c r="G422" s="1044"/>
      <c r="H422" s="1042" t="str">
        <f>IF('Материалы для Ф.5'!F410=2,CONCATENATE('Материалы для Ф.5'!D410," ",'Материалы для Ф.5'!C410),"")</f>
        <v/>
      </c>
      <c r="I422" s="1044">
        <v>427</v>
      </c>
      <c r="J422" s="409"/>
      <c r="K422" s="19">
        <f t="shared" si="6"/>
        <v>0</v>
      </c>
      <c r="M422" s="372"/>
      <c r="N422" s="373"/>
      <c r="O422" s="373"/>
      <c r="P422" s="373"/>
      <c r="W422" s="49" t="str">
        <f>IF('Материалы для Ф.5'!F410=2,CONCATENATE('Материалы для Ф.5'!B410),"")</f>
        <v/>
      </c>
    </row>
    <row r="423" spans="1:23" ht="16.2" hidden="1" x14ac:dyDescent="0.3">
      <c r="A423" s="631">
        <f>SUBTOTAL(9,$K$15:K423)</f>
        <v>81</v>
      </c>
      <c r="B423" s="276" t="str">
        <f>IF('Материалы для Ф.5'!F411=2,CONCATENATE('Материалы для Ф.5'!A411),"")</f>
        <v/>
      </c>
      <c r="C423" s="1042" t="str">
        <f>IF('Материалы для Ф.5'!F411=2,CONCATENATE('Материалы для Ф.5'!B411),"")</f>
        <v/>
      </c>
      <c r="D423" s="1043"/>
      <c r="E423" s="1044"/>
      <c r="F423" s="1042"/>
      <c r="G423" s="1044"/>
      <c r="H423" s="1042" t="str">
        <f>IF('Материалы для Ф.5'!F411=2,CONCATENATE('Материалы для Ф.5'!D411," ",'Материалы для Ф.5'!C411),"")</f>
        <v/>
      </c>
      <c r="I423" s="1044">
        <v>428</v>
      </c>
      <c r="J423" s="409"/>
      <c r="K423" s="19">
        <f t="shared" si="6"/>
        <v>0</v>
      </c>
      <c r="M423" s="372"/>
      <c r="N423" s="373"/>
      <c r="O423" s="373"/>
      <c r="P423" s="373"/>
      <c r="W423" s="49" t="str">
        <f>IF('Материалы для Ф.5'!F411=2,CONCATENATE('Материалы для Ф.5'!B411),"")</f>
        <v/>
      </c>
    </row>
    <row r="424" spans="1:23" ht="16.2" hidden="1" x14ac:dyDescent="0.3">
      <c r="A424" s="631">
        <f>SUBTOTAL(9,$K$15:K424)</f>
        <v>81</v>
      </c>
      <c r="B424" s="276" t="str">
        <f>IF('Материалы для Ф.5'!F412=2,CONCATENATE('Материалы для Ф.5'!A412),"")</f>
        <v/>
      </c>
      <c r="C424" s="1042" t="str">
        <f>IF('Материалы для Ф.5'!F412=2,CONCATENATE('Материалы для Ф.5'!B412),"")</f>
        <v/>
      </c>
      <c r="D424" s="1043"/>
      <c r="E424" s="1044"/>
      <c r="F424" s="1042"/>
      <c r="G424" s="1044"/>
      <c r="H424" s="1042" t="str">
        <f>IF('Материалы для Ф.5'!F412=2,CONCATENATE('Материалы для Ф.5'!D412," ",'Материалы для Ф.5'!C412),"")</f>
        <v/>
      </c>
      <c r="I424" s="1044">
        <v>429</v>
      </c>
      <c r="J424" s="409"/>
      <c r="K424" s="19">
        <f t="shared" si="6"/>
        <v>0</v>
      </c>
      <c r="M424" s="372"/>
      <c r="N424" s="373"/>
      <c r="O424" s="373"/>
      <c r="P424" s="373"/>
      <c r="W424" s="49" t="str">
        <f>IF('Материалы для Ф.5'!F412=2,CONCATENATE('Материалы для Ф.5'!B412),"")</f>
        <v/>
      </c>
    </row>
    <row r="425" spans="1:23" ht="16.2" hidden="1" x14ac:dyDescent="0.3">
      <c r="A425" s="631">
        <f>SUBTOTAL(9,$K$15:K425)</f>
        <v>81</v>
      </c>
      <c r="B425" s="276" t="str">
        <f>IF('Материалы для Ф.5'!F413=2,CONCATENATE('Материалы для Ф.5'!A413),"")</f>
        <v/>
      </c>
      <c r="C425" s="1042" t="str">
        <f>IF('Материалы для Ф.5'!F413=2,CONCATENATE('Материалы для Ф.5'!B413),"")</f>
        <v/>
      </c>
      <c r="D425" s="1043"/>
      <c r="E425" s="1044"/>
      <c r="F425" s="1042"/>
      <c r="G425" s="1044"/>
      <c r="H425" s="1042" t="str">
        <f>IF('Материалы для Ф.5'!F413=2,CONCATENATE('Материалы для Ф.5'!D413," ",'Материалы для Ф.5'!C413),"")</f>
        <v/>
      </c>
      <c r="I425" s="1044">
        <v>430</v>
      </c>
      <c r="J425" s="409"/>
      <c r="K425" s="19">
        <f t="shared" si="6"/>
        <v>0</v>
      </c>
      <c r="M425" s="372"/>
      <c r="N425" s="373"/>
      <c r="O425" s="373"/>
      <c r="P425" s="373"/>
      <c r="W425" s="49" t="str">
        <f>IF('Материалы для Ф.5'!F413=2,CONCATENATE('Материалы для Ф.5'!B413),"")</f>
        <v/>
      </c>
    </row>
    <row r="426" spans="1:23" ht="16.2" hidden="1" x14ac:dyDescent="0.3">
      <c r="A426" s="631">
        <f>SUBTOTAL(9,$K$15:K426)</f>
        <v>81</v>
      </c>
      <c r="B426" s="276" t="str">
        <f>IF('Материалы для Ф.5'!F414=2,CONCATENATE('Материалы для Ф.5'!A414),"")</f>
        <v/>
      </c>
      <c r="C426" s="1042" t="str">
        <f>IF('Материалы для Ф.5'!F414=2,CONCATENATE('Материалы для Ф.5'!B414),"")</f>
        <v/>
      </c>
      <c r="D426" s="1043"/>
      <c r="E426" s="1044"/>
      <c r="F426" s="1042"/>
      <c r="G426" s="1044"/>
      <c r="H426" s="1042" t="str">
        <f>IF('Материалы для Ф.5'!F414=2,CONCATENATE('Материалы для Ф.5'!D414," ",'Материалы для Ф.5'!C414),"")</f>
        <v/>
      </c>
      <c r="I426" s="1044">
        <v>431</v>
      </c>
      <c r="J426" s="409"/>
      <c r="K426" s="19">
        <f t="shared" si="6"/>
        <v>0</v>
      </c>
      <c r="M426" s="372"/>
      <c r="N426" s="373"/>
      <c r="O426" s="373"/>
      <c r="P426" s="373"/>
      <c r="W426" s="49" t="str">
        <f>IF('Материалы для Ф.5'!F414=2,CONCATENATE('Материалы для Ф.5'!B414),"")</f>
        <v/>
      </c>
    </row>
    <row r="427" spans="1:23" ht="16.2" hidden="1" x14ac:dyDescent="0.3">
      <c r="A427" s="631">
        <f>SUBTOTAL(9,$K$15:K427)</f>
        <v>81</v>
      </c>
      <c r="B427" s="276" t="str">
        <f>IF('Материалы для Ф.5'!F415=2,CONCATENATE('Материалы для Ф.5'!A415),"")</f>
        <v/>
      </c>
      <c r="C427" s="1042" t="str">
        <f>IF('Материалы для Ф.5'!F415=2,CONCATENATE('Материалы для Ф.5'!B415),"")</f>
        <v/>
      </c>
      <c r="D427" s="1043"/>
      <c r="E427" s="1044"/>
      <c r="F427" s="1042"/>
      <c r="G427" s="1044"/>
      <c r="H427" s="1042" t="str">
        <f>IF('Материалы для Ф.5'!F415=2,CONCATENATE('Материалы для Ф.5'!D415," ",'Материалы для Ф.5'!C415),"")</f>
        <v/>
      </c>
      <c r="I427" s="1044">
        <v>432</v>
      </c>
      <c r="J427" s="409"/>
      <c r="K427" s="19">
        <f t="shared" si="6"/>
        <v>0</v>
      </c>
      <c r="M427" s="372"/>
      <c r="N427" s="373"/>
      <c r="O427" s="373"/>
      <c r="P427" s="373"/>
      <c r="W427" s="49" t="str">
        <f>IF('Материалы для Ф.5'!F415=2,CONCATENATE('Материалы для Ф.5'!B415),"")</f>
        <v/>
      </c>
    </row>
    <row r="428" spans="1:23" ht="16.2" hidden="1" x14ac:dyDescent="0.3">
      <c r="A428" s="631">
        <f>SUBTOTAL(9,$K$15:K428)</f>
        <v>81</v>
      </c>
      <c r="B428" s="276" t="str">
        <f>IF('Материалы для Ф.5'!F416=2,CONCATENATE('Материалы для Ф.5'!A416),"")</f>
        <v/>
      </c>
      <c r="C428" s="1042" t="str">
        <f>IF('Материалы для Ф.5'!F416=2,CONCATENATE('Материалы для Ф.5'!B416),"")</f>
        <v/>
      </c>
      <c r="D428" s="1043"/>
      <c r="E428" s="1044"/>
      <c r="F428" s="1042"/>
      <c r="G428" s="1044"/>
      <c r="H428" s="1042" t="str">
        <f>IF('Материалы для Ф.5'!F416=2,CONCATENATE('Материалы для Ф.5'!D416," ",'Материалы для Ф.5'!C416),"")</f>
        <v/>
      </c>
      <c r="I428" s="1044">
        <v>433</v>
      </c>
      <c r="J428" s="409"/>
      <c r="K428" s="19">
        <f t="shared" si="6"/>
        <v>0</v>
      </c>
      <c r="M428" s="372"/>
      <c r="N428" s="373"/>
      <c r="O428" s="373"/>
      <c r="P428" s="373"/>
      <c r="W428" s="49" t="str">
        <f>IF('Материалы для Ф.5'!F416=2,CONCATENATE('Материалы для Ф.5'!B416),"")</f>
        <v/>
      </c>
    </row>
    <row r="429" spans="1:23" ht="16.2" hidden="1" x14ac:dyDescent="0.3">
      <c r="A429" s="631">
        <f>SUBTOTAL(9,$K$15:K429)</f>
        <v>81</v>
      </c>
      <c r="B429" s="276" t="str">
        <f>IF('Материалы для Ф.5'!F417=2,CONCATENATE('Материалы для Ф.5'!A417),"")</f>
        <v/>
      </c>
      <c r="C429" s="1042" t="str">
        <f>IF('Материалы для Ф.5'!F417=2,CONCATENATE('Материалы для Ф.5'!B417),"")</f>
        <v/>
      </c>
      <c r="D429" s="1043"/>
      <c r="E429" s="1044"/>
      <c r="F429" s="1042"/>
      <c r="G429" s="1044"/>
      <c r="H429" s="1042" t="str">
        <f>IF('Материалы для Ф.5'!F417=2,CONCATENATE('Материалы для Ф.5'!D417," ",'Материалы для Ф.5'!C417),"")</f>
        <v/>
      </c>
      <c r="I429" s="1044">
        <v>434</v>
      </c>
      <c r="J429" s="409"/>
      <c r="K429" s="19">
        <f t="shared" si="6"/>
        <v>0</v>
      </c>
      <c r="M429" s="372"/>
      <c r="N429" s="373"/>
      <c r="O429" s="373"/>
      <c r="P429" s="373"/>
      <c r="W429" s="49" t="str">
        <f>IF('Материалы для Ф.5'!F417=2,CONCATENATE('Материалы для Ф.5'!B417),"")</f>
        <v/>
      </c>
    </row>
    <row r="430" spans="1:23" ht="16.2" hidden="1" x14ac:dyDescent="0.3">
      <c r="A430" s="631">
        <f>SUBTOTAL(9,$K$15:K430)</f>
        <v>81</v>
      </c>
      <c r="B430" s="276" t="str">
        <f>IF('Материалы для Ф.5'!F418=2,CONCATENATE('Материалы для Ф.5'!A418),"")</f>
        <v/>
      </c>
      <c r="C430" s="1042" t="str">
        <f>IF('Материалы для Ф.5'!F418=2,CONCATENATE('Материалы для Ф.5'!B418),"")</f>
        <v/>
      </c>
      <c r="D430" s="1043"/>
      <c r="E430" s="1044"/>
      <c r="F430" s="1042"/>
      <c r="G430" s="1044"/>
      <c r="H430" s="1042" t="str">
        <f>IF('Материалы для Ф.5'!F418=2,CONCATENATE('Материалы для Ф.5'!D418," ",'Материалы для Ф.5'!C418),"")</f>
        <v/>
      </c>
      <c r="I430" s="1044">
        <v>435</v>
      </c>
      <c r="J430" s="409"/>
      <c r="K430" s="19">
        <f t="shared" si="6"/>
        <v>0</v>
      </c>
      <c r="M430" s="372"/>
      <c r="N430" s="373"/>
      <c r="O430" s="373"/>
      <c r="P430" s="373"/>
      <c r="W430" s="49" t="str">
        <f>IF('Материалы для Ф.5'!F418=2,CONCATENATE('Материалы для Ф.5'!B418),"")</f>
        <v/>
      </c>
    </row>
    <row r="431" spans="1:23" ht="16.2" hidden="1" x14ac:dyDescent="0.3">
      <c r="A431" s="631">
        <f>SUBTOTAL(9,$K$15:K431)</f>
        <v>81</v>
      </c>
      <c r="B431" s="276" t="str">
        <f>IF('Материалы для Ф.5'!F419=2,CONCATENATE('Материалы для Ф.5'!A419),"")</f>
        <v/>
      </c>
      <c r="C431" s="1042" t="str">
        <f>IF('Материалы для Ф.5'!F419=2,CONCATENATE('Материалы для Ф.5'!B419),"")</f>
        <v/>
      </c>
      <c r="D431" s="1043"/>
      <c r="E431" s="1044"/>
      <c r="F431" s="1042"/>
      <c r="G431" s="1044"/>
      <c r="H431" s="1042" t="str">
        <f>IF('Материалы для Ф.5'!F419=2,CONCATENATE('Материалы для Ф.5'!D419," ",'Материалы для Ф.5'!C419),"")</f>
        <v/>
      </c>
      <c r="I431" s="1044">
        <v>436</v>
      </c>
      <c r="J431" s="409"/>
      <c r="K431" s="19">
        <f t="shared" si="6"/>
        <v>0</v>
      </c>
      <c r="M431" s="372"/>
      <c r="N431" s="373"/>
      <c r="O431" s="373"/>
      <c r="P431" s="373"/>
      <c r="W431" s="49" t="str">
        <f>IF('Материалы для Ф.5'!F419=2,CONCATENATE('Материалы для Ф.5'!B419),"")</f>
        <v/>
      </c>
    </row>
    <row r="432" spans="1:23" ht="16.2" hidden="1" x14ac:dyDescent="0.3">
      <c r="A432" s="631">
        <f>SUBTOTAL(9,$K$15:K432)</f>
        <v>81</v>
      </c>
      <c r="B432" s="276" t="str">
        <f>IF('Материалы для Ф.5'!F420=2,CONCATENATE('Материалы для Ф.5'!A420),"")</f>
        <v/>
      </c>
      <c r="C432" s="1042" t="str">
        <f>IF('Материалы для Ф.5'!F420=2,CONCATENATE('Материалы для Ф.5'!B420),"")</f>
        <v/>
      </c>
      <c r="D432" s="1043"/>
      <c r="E432" s="1044"/>
      <c r="F432" s="1042"/>
      <c r="G432" s="1044"/>
      <c r="H432" s="1042" t="str">
        <f>IF('Материалы для Ф.5'!F420=2,CONCATENATE('Материалы для Ф.5'!D420," ",'Материалы для Ф.5'!C420),"")</f>
        <v/>
      </c>
      <c r="I432" s="1044">
        <v>437</v>
      </c>
      <c r="J432" s="409"/>
      <c r="K432" s="19">
        <f t="shared" si="6"/>
        <v>0</v>
      </c>
      <c r="M432" s="372"/>
      <c r="N432" s="373"/>
      <c r="O432" s="373"/>
      <c r="P432" s="373"/>
      <c r="W432" s="49" t="str">
        <f>IF('Материалы для Ф.5'!F420=2,CONCATENATE('Материалы для Ф.5'!B420),"")</f>
        <v/>
      </c>
    </row>
    <row r="433" spans="1:23" ht="16.2" hidden="1" x14ac:dyDescent="0.3">
      <c r="A433" s="631">
        <f>SUBTOTAL(9,$K$15:K433)</f>
        <v>81</v>
      </c>
      <c r="B433" s="276" t="str">
        <f>IF('Материалы для Ф.5'!F421=2,CONCATENATE('Материалы для Ф.5'!A421),"")</f>
        <v/>
      </c>
      <c r="C433" s="1042" t="str">
        <f>IF('Материалы для Ф.5'!F421=2,CONCATENATE('Материалы для Ф.5'!B421),"")</f>
        <v/>
      </c>
      <c r="D433" s="1043"/>
      <c r="E433" s="1044"/>
      <c r="F433" s="1042"/>
      <c r="G433" s="1044"/>
      <c r="H433" s="1042" t="str">
        <f>IF('Материалы для Ф.5'!F421=2,CONCATENATE('Материалы для Ф.5'!D421," ",'Материалы для Ф.5'!C421),"")</f>
        <v/>
      </c>
      <c r="I433" s="1044">
        <v>438</v>
      </c>
      <c r="J433" s="409"/>
      <c r="K433" s="19">
        <f t="shared" si="6"/>
        <v>0</v>
      </c>
      <c r="M433" s="372"/>
      <c r="N433" s="373"/>
      <c r="O433" s="373"/>
      <c r="P433" s="373"/>
      <c r="W433" s="49" t="str">
        <f>IF('Материалы для Ф.5'!F421=2,CONCATENATE('Материалы для Ф.5'!B421),"")</f>
        <v/>
      </c>
    </row>
    <row r="434" spans="1:23" ht="16.2" hidden="1" x14ac:dyDescent="0.3">
      <c r="A434" s="631">
        <f>SUBTOTAL(9,$K$15:K434)</f>
        <v>81</v>
      </c>
      <c r="B434" s="276" t="str">
        <f>IF('Материалы для Ф.5'!F422=2,CONCATENATE('Материалы для Ф.5'!A422),"")</f>
        <v/>
      </c>
      <c r="C434" s="1042" t="str">
        <f>IF('Материалы для Ф.5'!F422=2,CONCATENATE('Материалы для Ф.5'!B422),"")</f>
        <v/>
      </c>
      <c r="D434" s="1043"/>
      <c r="E434" s="1044"/>
      <c r="F434" s="1042"/>
      <c r="G434" s="1044"/>
      <c r="H434" s="1042" t="str">
        <f>IF('Материалы для Ф.5'!F422=2,CONCATENATE('Материалы для Ф.5'!D422," ",'Материалы для Ф.5'!C422),"")</f>
        <v/>
      </c>
      <c r="I434" s="1044">
        <v>439</v>
      </c>
      <c r="J434" s="409"/>
      <c r="K434" s="19">
        <f t="shared" si="6"/>
        <v>0</v>
      </c>
      <c r="M434" s="372"/>
      <c r="N434" s="373"/>
      <c r="O434" s="373"/>
      <c r="P434" s="373"/>
      <c r="W434" s="49" t="str">
        <f>IF('Материалы для Ф.5'!F422=2,CONCATENATE('Материалы для Ф.5'!B422),"")</f>
        <v/>
      </c>
    </row>
    <row r="435" spans="1:23" ht="16.2" hidden="1" x14ac:dyDescent="0.3">
      <c r="A435" s="631">
        <f>SUBTOTAL(9,$K$15:K435)</f>
        <v>81</v>
      </c>
      <c r="B435" s="276" t="str">
        <f>IF('Материалы для Ф.5'!F423=2,CONCATENATE('Материалы для Ф.5'!A423),"")</f>
        <v/>
      </c>
      <c r="C435" s="1042" t="str">
        <f>IF('Материалы для Ф.5'!F423=2,CONCATENATE('Материалы для Ф.5'!B423),"")</f>
        <v/>
      </c>
      <c r="D435" s="1043"/>
      <c r="E435" s="1044"/>
      <c r="F435" s="1042"/>
      <c r="G435" s="1044"/>
      <c r="H435" s="1042" t="str">
        <f>IF('Материалы для Ф.5'!F423=2,CONCATENATE('Материалы для Ф.5'!D423," ",'Материалы для Ф.5'!C423),"")</f>
        <v/>
      </c>
      <c r="I435" s="1044">
        <v>440</v>
      </c>
      <c r="J435" s="409"/>
      <c r="K435" s="19">
        <f t="shared" si="6"/>
        <v>0</v>
      </c>
      <c r="M435" s="372"/>
      <c r="N435" s="373"/>
      <c r="O435" s="373"/>
      <c r="P435" s="373"/>
      <c r="W435" s="49" t="str">
        <f>IF('Материалы для Ф.5'!F423=2,CONCATENATE('Материалы для Ф.5'!B423),"")</f>
        <v/>
      </c>
    </row>
    <row r="436" spans="1:23" ht="16.2" hidden="1" x14ac:dyDescent="0.3">
      <c r="A436" s="631">
        <f>SUBTOTAL(9,$K$15:K436)</f>
        <v>81</v>
      </c>
      <c r="B436" s="276" t="str">
        <f>IF('Материалы для Ф.5'!F424=2,CONCATENATE('Материалы для Ф.5'!A424),"")</f>
        <v/>
      </c>
      <c r="C436" s="1042" t="str">
        <f>IF('Материалы для Ф.5'!F424=2,CONCATENATE('Материалы для Ф.5'!B424),"")</f>
        <v/>
      </c>
      <c r="D436" s="1043"/>
      <c r="E436" s="1044"/>
      <c r="F436" s="1042"/>
      <c r="G436" s="1044"/>
      <c r="H436" s="1042" t="str">
        <f>IF('Материалы для Ф.5'!F424=2,CONCATENATE('Материалы для Ф.5'!D424," ",'Материалы для Ф.5'!C424),"")</f>
        <v/>
      </c>
      <c r="I436" s="1044">
        <v>441</v>
      </c>
      <c r="J436" s="409"/>
      <c r="K436" s="19">
        <f t="shared" si="6"/>
        <v>0</v>
      </c>
      <c r="M436" s="372"/>
      <c r="N436" s="373"/>
      <c r="O436" s="373"/>
      <c r="P436" s="373"/>
      <c r="W436" s="49" t="str">
        <f>IF('Материалы для Ф.5'!F424=2,CONCATENATE('Материалы для Ф.5'!B424),"")</f>
        <v/>
      </c>
    </row>
    <row r="437" spans="1:23" ht="16.2" hidden="1" x14ac:dyDescent="0.3">
      <c r="A437" s="631">
        <f>SUBTOTAL(9,$K$15:K437)</f>
        <v>81</v>
      </c>
      <c r="B437" s="276" t="str">
        <f>IF('Материалы для Ф.5'!F425=2,CONCATENATE('Материалы для Ф.5'!A425),"")</f>
        <v/>
      </c>
      <c r="C437" s="1042" t="str">
        <f>IF('Материалы для Ф.5'!F425=2,CONCATENATE('Материалы для Ф.5'!B425),"")</f>
        <v/>
      </c>
      <c r="D437" s="1043"/>
      <c r="E437" s="1044"/>
      <c r="F437" s="1042"/>
      <c r="G437" s="1044"/>
      <c r="H437" s="1042" t="str">
        <f>IF('Материалы для Ф.5'!F425=2,CONCATENATE('Материалы для Ф.5'!D425," ",'Материалы для Ф.5'!C425),"")</f>
        <v/>
      </c>
      <c r="I437" s="1044">
        <v>442</v>
      </c>
      <c r="J437" s="409"/>
      <c r="K437" s="19">
        <f t="shared" si="6"/>
        <v>0</v>
      </c>
      <c r="M437" s="372"/>
      <c r="N437" s="373"/>
      <c r="O437" s="373"/>
      <c r="P437" s="373"/>
      <c r="W437" s="49" t="str">
        <f>IF('Материалы для Ф.5'!F425=2,CONCATENATE('Материалы для Ф.5'!B425),"")</f>
        <v/>
      </c>
    </row>
    <row r="438" spans="1:23" ht="16.2" hidden="1" x14ac:dyDescent="0.3">
      <c r="A438" s="631">
        <f>SUBTOTAL(9,$K$15:K438)</f>
        <v>81</v>
      </c>
      <c r="B438" s="276" t="str">
        <f>IF('Материалы для Ф.5'!F426=2,CONCATENATE('Материалы для Ф.5'!A426),"")</f>
        <v/>
      </c>
      <c r="C438" s="1042" t="str">
        <f>IF('Материалы для Ф.5'!F426=2,CONCATENATE('Материалы для Ф.5'!B426),"")</f>
        <v/>
      </c>
      <c r="D438" s="1043"/>
      <c r="E438" s="1044"/>
      <c r="F438" s="1042"/>
      <c r="G438" s="1044"/>
      <c r="H438" s="1042" t="str">
        <f>IF('Материалы для Ф.5'!F426=2,CONCATENATE('Материалы для Ф.5'!D426," ",'Материалы для Ф.5'!C426),"")</f>
        <v/>
      </c>
      <c r="I438" s="1044">
        <v>443</v>
      </c>
      <c r="J438" s="409"/>
      <c r="K438" s="19">
        <f t="shared" si="6"/>
        <v>0</v>
      </c>
      <c r="M438" s="372"/>
      <c r="N438" s="373"/>
      <c r="O438" s="373"/>
      <c r="P438" s="373"/>
      <c r="W438" s="49" t="str">
        <f>IF('Материалы для Ф.5'!F426=2,CONCATENATE('Материалы для Ф.5'!B426),"")</f>
        <v/>
      </c>
    </row>
    <row r="439" spans="1:23" ht="16.2" hidden="1" x14ac:dyDescent="0.3">
      <c r="A439" s="631">
        <f>SUBTOTAL(9,$K$15:K439)</f>
        <v>81</v>
      </c>
      <c r="B439" s="276" t="str">
        <f>IF('Материалы для Ф.5'!F427=2,CONCATENATE('Материалы для Ф.5'!A427),"")</f>
        <v/>
      </c>
      <c r="C439" s="1042" t="str">
        <f>IF('Материалы для Ф.5'!F427=2,CONCATENATE('Материалы для Ф.5'!B427),"")</f>
        <v/>
      </c>
      <c r="D439" s="1043"/>
      <c r="E439" s="1044"/>
      <c r="F439" s="1042"/>
      <c r="G439" s="1044"/>
      <c r="H439" s="1042" t="str">
        <f>IF('Материалы для Ф.5'!F427=2,CONCATENATE('Материалы для Ф.5'!D427," ",'Материалы для Ф.5'!C427),"")</f>
        <v/>
      </c>
      <c r="I439" s="1044">
        <v>444</v>
      </c>
      <c r="J439" s="409"/>
      <c r="K439" s="19">
        <f t="shared" si="6"/>
        <v>0</v>
      </c>
      <c r="M439" s="372"/>
      <c r="N439" s="373"/>
      <c r="O439" s="373"/>
      <c r="P439" s="373"/>
      <c r="W439" s="49" t="str">
        <f>IF('Материалы для Ф.5'!F427=2,CONCATENATE('Материалы для Ф.5'!B427),"")</f>
        <v/>
      </c>
    </row>
    <row r="440" spans="1:23" ht="16.2" hidden="1" x14ac:dyDescent="0.3">
      <c r="A440" s="631">
        <f>SUBTOTAL(9,$K$15:K440)</f>
        <v>81</v>
      </c>
      <c r="B440" s="276" t="str">
        <f>IF('Материалы для Ф.5'!F428=2,CONCATENATE('Материалы для Ф.5'!A428),"")</f>
        <v/>
      </c>
      <c r="C440" s="1042" t="str">
        <f>IF('Материалы для Ф.5'!F428=2,CONCATENATE('Материалы для Ф.5'!B428),"")</f>
        <v/>
      </c>
      <c r="D440" s="1043"/>
      <c r="E440" s="1044"/>
      <c r="F440" s="1042"/>
      <c r="G440" s="1044"/>
      <c r="H440" s="1042" t="str">
        <f>IF('Материалы для Ф.5'!F428=2,CONCATENATE('Материалы для Ф.5'!D428," ",'Материалы для Ф.5'!C428),"")</f>
        <v/>
      </c>
      <c r="I440" s="1044">
        <v>445</v>
      </c>
      <c r="J440" s="409"/>
      <c r="K440" s="19">
        <f t="shared" si="6"/>
        <v>0</v>
      </c>
      <c r="M440" s="372"/>
      <c r="N440" s="373"/>
      <c r="O440" s="373"/>
      <c r="P440" s="373"/>
      <c r="W440" s="49" t="str">
        <f>IF('Материалы для Ф.5'!F428=2,CONCATENATE('Материалы для Ф.5'!B428),"")</f>
        <v/>
      </c>
    </row>
    <row r="441" spans="1:23" ht="16.2" hidden="1" x14ac:dyDescent="0.3">
      <c r="A441" s="631">
        <f>SUBTOTAL(9,$K$15:K441)</f>
        <v>81</v>
      </c>
      <c r="B441" s="276" t="str">
        <f>IF('Материалы для Ф.5'!F429=2,CONCATENATE('Материалы для Ф.5'!A429),"")</f>
        <v/>
      </c>
      <c r="C441" s="1042" t="str">
        <f>IF('Материалы для Ф.5'!F429=2,CONCATENATE('Материалы для Ф.5'!B429),"")</f>
        <v/>
      </c>
      <c r="D441" s="1043"/>
      <c r="E441" s="1044"/>
      <c r="F441" s="1042"/>
      <c r="G441" s="1044"/>
      <c r="H441" s="1042" t="str">
        <f>IF('Материалы для Ф.5'!F429=2,CONCATENATE('Материалы для Ф.5'!D429," ",'Материалы для Ф.5'!C429),"")</f>
        <v/>
      </c>
      <c r="I441" s="1044">
        <v>446</v>
      </c>
      <c r="J441" s="409"/>
      <c r="K441" s="19">
        <f t="shared" si="6"/>
        <v>0</v>
      </c>
      <c r="M441" s="372"/>
      <c r="N441" s="373"/>
      <c r="O441" s="373"/>
      <c r="P441" s="373"/>
      <c r="W441" s="49" t="str">
        <f>IF('Материалы для Ф.5'!F429=2,CONCATENATE('Материалы для Ф.5'!B429),"")</f>
        <v/>
      </c>
    </row>
    <row r="442" spans="1:23" ht="16.2" hidden="1" x14ac:dyDescent="0.3">
      <c r="A442" s="631">
        <f>SUBTOTAL(9,$K$15:K442)</f>
        <v>81</v>
      </c>
      <c r="B442" s="276" t="str">
        <f>IF('Материалы для Ф.5'!F430=2,CONCATENATE('Материалы для Ф.5'!A430),"")</f>
        <v/>
      </c>
      <c r="C442" s="1042" t="str">
        <f>IF('Материалы для Ф.5'!F430=2,CONCATENATE('Материалы для Ф.5'!B430),"")</f>
        <v/>
      </c>
      <c r="D442" s="1043"/>
      <c r="E442" s="1044"/>
      <c r="F442" s="1042"/>
      <c r="G442" s="1044"/>
      <c r="H442" s="1042" t="str">
        <f>IF('Материалы для Ф.5'!F430=2,CONCATENATE('Материалы для Ф.5'!D430," ",'Материалы для Ф.5'!C430),"")</f>
        <v/>
      </c>
      <c r="I442" s="1044">
        <v>447</v>
      </c>
      <c r="J442" s="409"/>
      <c r="K442" s="19">
        <f t="shared" si="6"/>
        <v>0</v>
      </c>
      <c r="M442" s="372"/>
      <c r="N442" s="373"/>
      <c r="O442" s="373"/>
      <c r="P442" s="373"/>
      <c r="W442" s="49" t="str">
        <f>IF('Материалы для Ф.5'!F430=2,CONCATENATE('Материалы для Ф.5'!B430),"")</f>
        <v/>
      </c>
    </row>
    <row r="443" spans="1:23" ht="16.2" hidden="1" x14ac:dyDescent="0.3">
      <c r="A443" s="631">
        <f>SUBTOTAL(9,$K$15:K443)</f>
        <v>81</v>
      </c>
      <c r="B443" s="276" t="str">
        <f>IF('Материалы для Ф.5'!F431=2,CONCATENATE('Материалы для Ф.5'!A431),"")</f>
        <v/>
      </c>
      <c r="C443" s="1042" t="str">
        <f>IF('Материалы для Ф.5'!F431=2,CONCATENATE('Материалы для Ф.5'!B431),"")</f>
        <v/>
      </c>
      <c r="D443" s="1043"/>
      <c r="E443" s="1044"/>
      <c r="F443" s="1042"/>
      <c r="G443" s="1044"/>
      <c r="H443" s="1042" t="str">
        <f>IF('Материалы для Ф.5'!F431=2,CONCATENATE('Материалы для Ф.5'!D431," ",'Материалы для Ф.5'!C431),"")</f>
        <v/>
      </c>
      <c r="I443" s="1044">
        <v>448</v>
      </c>
      <c r="J443" s="409"/>
      <c r="K443" s="19">
        <f t="shared" si="6"/>
        <v>0</v>
      </c>
      <c r="M443" s="372"/>
      <c r="N443" s="373"/>
      <c r="O443" s="373"/>
      <c r="P443" s="373"/>
      <c r="W443" s="49" t="str">
        <f>IF('Материалы для Ф.5'!F431=2,CONCATENATE('Материалы для Ф.5'!B431),"")</f>
        <v/>
      </c>
    </row>
    <row r="444" spans="1:23" ht="16.2" hidden="1" x14ac:dyDescent="0.3">
      <c r="A444" s="631">
        <f>SUBTOTAL(9,$K$15:K444)</f>
        <v>81</v>
      </c>
      <c r="B444" s="276" t="str">
        <f>IF('Материалы для Ф.5'!F432=2,CONCATENATE('Материалы для Ф.5'!A432),"")</f>
        <v/>
      </c>
      <c r="C444" s="1042" t="str">
        <f>IF('Материалы для Ф.5'!F432=2,CONCATENATE('Материалы для Ф.5'!B432),"")</f>
        <v/>
      </c>
      <c r="D444" s="1043"/>
      <c r="E444" s="1044"/>
      <c r="F444" s="1042"/>
      <c r="G444" s="1044"/>
      <c r="H444" s="1042" t="str">
        <f>IF('Материалы для Ф.5'!F432=2,CONCATENATE('Материалы для Ф.5'!D432," ",'Материалы для Ф.5'!C432),"")</f>
        <v/>
      </c>
      <c r="I444" s="1044">
        <v>449</v>
      </c>
      <c r="J444" s="409"/>
      <c r="K444" s="19">
        <f t="shared" si="6"/>
        <v>0</v>
      </c>
      <c r="M444" s="372"/>
      <c r="N444" s="373"/>
      <c r="O444" s="373"/>
      <c r="P444" s="373"/>
      <c r="W444" s="49" t="str">
        <f>IF('Материалы для Ф.5'!F432=2,CONCATENATE('Материалы для Ф.5'!B432),"")</f>
        <v/>
      </c>
    </row>
    <row r="445" spans="1:23" ht="16.2" hidden="1" x14ac:dyDescent="0.3">
      <c r="A445" s="631">
        <f>SUBTOTAL(9,$K$15:K445)</f>
        <v>81</v>
      </c>
      <c r="B445" s="276" t="str">
        <f>IF('Материалы для Ф.5'!F433=2,CONCATENATE('Материалы для Ф.5'!A433),"")</f>
        <v/>
      </c>
      <c r="C445" s="1042" t="str">
        <f>IF('Материалы для Ф.5'!F433=2,CONCATENATE('Материалы для Ф.5'!B433),"")</f>
        <v/>
      </c>
      <c r="D445" s="1043"/>
      <c r="E445" s="1044"/>
      <c r="F445" s="1042"/>
      <c r="G445" s="1044"/>
      <c r="H445" s="1042" t="str">
        <f>IF('Материалы для Ф.5'!F433=2,CONCATENATE('Материалы для Ф.5'!D433," ",'Материалы для Ф.5'!C433),"")</f>
        <v/>
      </c>
      <c r="I445" s="1044">
        <v>450</v>
      </c>
      <c r="J445" s="409"/>
      <c r="K445" s="19">
        <f t="shared" si="6"/>
        <v>0</v>
      </c>
      <c r="M445" s="372"/>
      <c r="N445" s="373"/>
      <c r="O445" s="373"/>
      <c r="P445" s="373"/>
      <c r="W445" s="49" t="str">
        <f>IF('Материалы для Ф.5'!F433=2,CONCATENATE('Материалы для Ф.5'!B433),"")</f>
        <v/>
      </c>
    </row>
    <row r="446" spans="1:23" ht="16.2" hidden="1" x14ac:dyDescent="0.3">
      <c r="A446" s="631">
        <f>SUBTOTAL(9,$K$15:K446)</f>
        <v>81</v>
      </c>
      <c r="B446" s="276" t="str">
        <f>IF('Материалы для Ф.5'!F434=2,CONCATENATE('Материалы для Ф.5'!A434),"")</f>
        <v/>
      </c>
      <c r="C446" s="1042" t="str">
        <f>IF('Материалы для Ф.5'!F434=2,CONCATENATE('Материалы для Ф.5'!B434),"")</f>
        <v/>
      </c>
      <c r="D446" s="1043"/>
      <c r="E446" s="1044"/>
      <c r="F446" s="1042"/>
      <c r="G446" s="1044"/>
      <c r="H446" s="1042" t="str">
        <f>IF('Материалы для Ф.5'!F434=2,CONCATENATE('Материалы для Ф.5'!D434," ",'Материалы для Ф.5'!C434),"")</f>
        <v/>
      </c>
      <c r="I446" s="1044">
        <v>451</v>
      </c>
      <c r="J446" s="409"/>
      <c r="K446" s="19">
        <f t="shared" si="6"/>
        <v>0</v>
      </c>
      <c r="M446" s="372"/>
      <c r="N446" s="373"/>
      <c r="O446" s="373"/>
      <c r="P446" s="373"/>
      <c r="W446" s="49" t="str">
        <f>IF('Материалы для Ф.5'!F434=2,CONCATENATE('Материалы для Ф.5'!B434),"")</f>
        <v/>
      </c>
    </row>
    <row r="447" spans="1:23" ht="16.2" hidden="1" x14ac:dyDescent="0.3">
      <c r="A447" s="631">
        <f>SUBTOTAL(9,$K$15:K447)</f>
        <v>81</v>
      </c>
      <c r="B447" s="276" t="str">
        <f>IF('Материалы для Ф.5'!F435=2,CONCATENATE('Материалы для Ф.5'!A435),"")</f>
        <v/>
      </c>
      <c r="C447" s="1042" t="str">
        <f>IF('Материалы для Ф.5'!F435=2,CONCATENATE('Материалы для Ф.5'!B435),"")</f>
        <v/>
      </c>
      <c r="D447" s="1043"/>
      <c r="E447" s="1044"/>
      <c r="F447" s="1042"/>
      <c r="G447" s="1044"/>
      <c r="H447" s="1042" t="str">
        <f>IF('Материалы для Ф.5'!F435=2,CONCATENATE('Материалы для Ф.5'!D435," ",'Материалы для Ф.5'!C435),"")</f>
        <v/>
      </c>
      <c r="I447" s="1044">
        <v>452</v>
      </c>
      <c r="J447" s="409"/>
      <c r="K447" s="19">
        <f t="shared" si="6"/>
        <v>0</v>
      </c>
      <c r="M447" s="372"/>
      <c r="N447" s="373"/>
      <c r="O447" s="373"/>
      <c r="P447" s="373"/>
      <c r="W447" s="49" t="str">
        <f>IF('Материалы для Ф.5'!F435=2,CONCATENATE('Материалы для Ф.5'!B435),"")</f>
        <v/>
      </c>
    </row>
    <row r="448" spans="1:23" ht="16.2" hidden="1" x14ac:dyDescent="0.3">
      <c r="A448" s="631">
        <f>SUBTOTAL(9,$K$15:K448)</f>
        <v>81</v>
      </c>
      <c r="B448" s="276" t="str">
        <f>IF('Материалы для Ф.5'!F436=2,CONCATENATE('Материалы для Ф.5'!A436),"")</f>
        <v/>
      </c>
      <c r="C448" s="1042" t="str">
        <f>IF('Материалы для Ф.5'!F436=2,CONCATENATE('Материалы для Ф.5'!B436),"")</f>
        <v/>
      </c>
      <c r="D448" s="1043"/>
      <c r="E448" s="1044"/>
      <c r="F448" s="1042"/>
      <c r="G448" s="1044"/>
      <c r="H448" s="1042" t="str">
        <f>IF('Материалы для Ф.5'!F436=2,CONCATENATE('Материалы для Ф.5'!D436," ",'Материалы для Ф.5'!C436),"")</f>
        <v/>
      </c>
      <c r="I448" s="1044">
        <v>453</v>
      </c>
      <c r="J448" s="409"/>
      <c r="K448" s="19">
        <f t="shared" si="6"/>
        <v>0</v>
      </c>
      <c r="M448" s="372"/>
      <c r="N448" s="373"/>
      <c r="O448" s="373"/>
      <c r="P448" s="373"/>
      <c r="W448" s="49" t="str">
        <f>IF('Материалы для Ф.5'!F436=2,CONCATENATE('Материалы для Ф.5'!B436),"")</f>
        <v/>
      </c>
    </row>
    <row r="449" spans="1:23" ht="16.2" hidden="1" x14ac:dyDescent="0.3">
      <c r="A449" s="631">
        <f>SUBTOTAL(9,$K$15:K449)</f>
        <v>81</v>
      </c>
      <c r="B449" s="276" t="str">
        <f>IF('Материалы для Ф.5'!F437=2,CONCATENATE('Материалы для Ф.5'!A437),"")</f>
        <v/>
      </c>
      <c r="C449" s="1042" t="str">
        <f>IF('Материалы для Ф.5'!F437=2,CONCATENATE('Материалы для Ф.5'!B437),"")</f>
        <v/>
      </c>
      <c r="D449" s="1043"/>
      <c r="E449" s="1044"/>
      <c r="F449" s="1042"/>
      <c r="G449" s="1044"/>
      <c r="H449" s="1042" t="str">
        <f>IF('Материалы для Ф.5'!F437=2,CONCATENATE('Материалы для Ф.5'!D437," ",'Материалы для Ф.5'!C437),"")</f>
        <v/>
      </c>
      <c r="I449" s="1044">
        <v>454</v>
      </c>
      <c r="J449" s="409"/>
      <c r="K449" s="19">
        <f t="shared" si="6"/>
        <v>0</v>
      </c>
      <c r="M449" s="372"/>
      <c r="N449" s="373"/>
      <c r="O449" s="373"/>
      <c r="P449" s="373"/>
      <c r="W449" s="49" t="str">
        <f>IF('Материалы для Ф.5'!F437=2,CONCATENATE('Материалы для Ф.5'!B437),"")</f>
        <v/>
      </c>
    </row>
    <row r="450" spans="1:23" ht="16.2" hidden="1" x14ac:dyDescent="0.3">
      <c r="A450" s="631">
        <f>SUBTOTAL(9,$K$15:K450)</f>
        <v>81</v>
      </c>
      <c r="B450" s="276" t="str">
        <f>IF('Материалы для Ф.5'!F438=2,CONCATENATE('Материалы для Ф.5'!A438),"")</f>
        <v/>
      </c>
      <c r="C450" s="1042" t="str">
        <f>IF('Материалы для Ф.5'!F438=2,CONCATENATE('Материалы для Ф.5'!B438),"")</f>
        <v/>
      </c>
      <c r="D450" s="1043"/>
      <c r="E450" s="1044"/>
      <c r="F450" s="1042"/>
      <c r="G450" s="1044"/>
      <c r="H450" s="1042" t="str">
        <f>IF('Материалы для Ф.5'!F438=2,CONCATENATE('Материалы для Ф.5'!D438," ",'Материалы для Ф.5'!C438),"")</f>
        <v/>
      </c>
      <c r="I450" s="1044">
        <v>455</v>
      </c>
      <c r="J450" s="409"/>
      <c r="K450" s="19">
        <f t="shared" si="6"/>
        <v>0</v>
      </c>
      <c r="M450" s="372"/>
      <c r="N450" s="373"/>
      <c r="O450" s="373"/>
      <c r="P450" s="373"/>
      <c r="W450" s="49" t="str">
        <f>IF('Материалы для Ф.5'!F438=2,CONCATENATE('Материалы для Ф.5'!B438),"")</f>
        <v/>
      </c>
    </row>
    <row r="451" spans="1:23" ht="16.2" hidden="1" x14ac:dyDescent="0.3">
      <c r="A451" s="631">
        <f>SUBTOTAL(9,$K$15:K451)</f>
        <v>81</v>
      </c>
      <c r="B451" s="276" t="str">
        <f>IF('Материалы для Ф.5'!F439=2,CONCATENATE('Материалы для Ф.5'!A439),"")</f>
        <v/>
      </c>
      <c r="C451" s="1042" t="str">
        <f>IF('Материалы для Ф.5'!F439=2,CONCATENATE('Материалы для Ф.5'!B439),"")</f>
        <v/>
      </c>
      <c r="D451" s="1043"/>
      <c r="E451" s="1044"/>
      <c r="F451" s="1042"/>
      <c r="G451" s="1044"/>
      <c r="H451" s="1042" t="str">
        <f>IF('Материалы для Ф.5'!F439=2,CONCATENATE('Материалы для Ф.5'!D439," ",'Материалы для Ф.5'!C439),"")</f>
        <v/>
      </c>
      <c r="I451" s="1044">
        <v>456</v>
      </c>
      <c r="J451" s="409"/>
      <c r="K451" s="19">
        <f t="shared" si="6"/>
        <v>0</v>
      </c>
      <c r="M451" s="372"/>
      <c r="N451" s="373"/>
      <c r="O451" s="373"/>
      <c r="P451" s="373"/>
      <c r="W451" s="49" t="str">
        <f>IF('Материалы для Ф.5'!F439=2,CONCATENATE('Материалы для Ф.5'!B439),"")</f>
        <v/>
      </c>
    </row>
    <row r="452" spans="1:23" ht="16.2" hidden="1" x14ac:dyDescent="0.3">
      <c r="A452" s="631">
        <f>SUBTOTAL(9,$K$15:K452)</f>
        <v>81</v>
      </c>
      <c r="B452" s="276" t="str">
        <f>IF('Материалы для Ф.5'!F440=2,CONCATENATE('Материалы для Ф.5'!A440),"")</f>
        <v/>
      </c>
      <c r="C452" s="1042" t="str">
        <f>IF('Материалы для Ф.5'!F440=2,CONCATENATE('Материалы для Ф.5'!B440),"")</f>
        <v/>
      </c>
      <c r="D452" s="1043"/>
      <c r="E452" s="1044"/>
      <c r="F452" s="1042"/>
      <c r="G452" s="1044"/>
      <c r="H452" s="1042" t="str">
        <f>IF('Материалы для Ф.5'!F440=2,CONCATENATE('Материалы для Ф.5'!D440," ",'Материалы для Ф.5'!C440),"")</f>
        <v/>
      </c>
      <c r="I452" s="1044">
        <v>457</v>
      </c>
      <c r="J452" s="409"/>
      <c r="K452" s="19">
        <f t="shared" si="6"/>
        <v>0</v>
      </c>
      <c r="M452" s="372"/>
      <c r="N452" s="373"/>
      <c r="O452" s="373"/>
      <c r="P452" s="373"/>
      <c r="W452" s="49" t="str">
        <f>IF('Материалы для Ф.5'!F440=2,CONCATENATE('Материалы для Ф.5'!B440),"")</f>
        <v/>
      </c>
    </row>
    <row r="453" spans="1:23" ht="16.2" hidden="1" x14ac:dyDescent="0.3">
      <c r="A453" s="631">
        <f>SUBTOTAL(9,$K$15:K453)</f>
        <v>81</v>
      </c>
      <c r="B453" s="276" t="str">
        <f>IF('Материалы для Ф.5'!F441=2,CONCATENATE('Материалы для Ф.5'!A441),"")</f>
        <v/>
      </c>
      <c r="C453" s="1042" t="str">
        <f>IF('Материалы для Ф.5'!F441=2,CONCATENATE('Материалы для Ф.5'!B441),"")</f>
        <v/>
      </c>
      <c r="D453" s="1043"/>
      <c r="E453" s="1044"/>
      <c r="F453" s="1042"/>
      <c r="G453" s="1044"/>
      <c r="H453" s="1042" t="str">
        <f>IF('Материалы для Ф.5'!F441=2,CONCATENATE('Материалы для Ф.5'!D441," ",'Материалы для Ф.5'!C441),"")</f>
        <v/>
      </c>
      <c r="I453" s="1044">
        <v>458</v>
      </c>
      <c r="J453" s="409"/>
      <c r="K453" s="19">
        <f t="shared" si="6"/>
        <v>0</v>
      </c>
      <c r="M453" s="372"/>
      <c r="N453" s="373"/>
      <c r="O453" s="373"/>
      <c r="P453" s="373"/>
      <c r="W453" s="49" t="str">
        <f>IF('Материалы для Ф.5'!F441=2,CONCATENATE('Материалы для Ф.5'!B441),"")</f>
        <v/>
      </c>
    </row>
    <row r="454" spans="1:23" ht="16.2" hidden="1" x14ac:dyDescent="0.3">
      <c r="A454" s="631">
        <f>SUBTOTAL(9,$K$15:K454)</f>
        <v>81</v>
      </c>
      <c r="B454" s="276" t="str">
        <f>IF('Материалы для Ф.5'!F442=2,CONCATENATE('Материалы для Ф.5'!A442),"")</f>
        <v/>
      </c>
      <c r="C454" s="1042" t="str">
        <f>IF('Материалы для Ф.5'!F442=2,CONCATENATE('Материалы для Ф.5'!B442),"")</f>
        <v/>
      </c>
      <c r="D454" s="1043"/>
      <c r="E454" s="1044"/>
      <c r="F454" s="1042"/>
      <c r="G454" s="1044"/>
      <c r="H454" s="1042" t="str">
        <f>IF('Материалы для Ф.5'!F442=2,CONCATENATE('Материалы для Ф.5'!D442," ",'Материалы для Ф.5'!C442),"")</f>
        <v/>
      </c>
      <c r="I454" s="1044">
        <v>459</v>
      </c>
      <c r="J454" s="409"/>
      <c r="K454" s="19">
        <f t="shared" si="6"/>
        <v>0</v>
      </c>
      <c r="M454" s="372"/>
      <c r="N454" s="373"/>
      <c r="O454" s="373"/>
      <c r="P454" s="373"/>
      <c r="W454" s="49" t="str">
        <f>IF('Материалы для Ф.5'!F442=2,CONCATENATE('Материалы для Ф.5'!B442),"")</f>
        <v/>
      </c>
    </row>
    <row r="455" spans="1:23" ht="16.2" hidden="1" x14ac:dyDescent="0.3">
      <c r="A455" s="631">
        <f>SUBTOTAL(9,$K$15:K455)</f>
        <v>81</v>
      </c>
      <c r="B455" s="276" t="str">
        <f>IF('Материалы для Ф.5'!F443=2,CONCATENATE('Материалы для Ф.5'!A443),"")</f>
        <v/>
      </c>
      <c r="C455" s="1042" t="str">
        <f>IF('Материалы для Ф.5'!F443=2,CONCATENATE('Материалы для Ф.5'!B443),"")</f>
        <v/>
      </c>
      <c r="D455" s="1043"/>
      <c r="E455" s="1044"/>
      <c r="F455" s="1042"/>
      <c r="G455" s="1044"/>
      <c r="H455" s="1042" t="str">
        <f>IF('Материалы для Ф.5'!F443=2,CONCATENATE('Материалы для Ф.5'!D443," ",'Материалы для Ф.5'!C443),"")</f>
        <v/>
      </c>
      <c r="I455" s="1044">
        <v>460</v>
      </c>
      <c r="J455" s="409"/>
      <c r="K455" s="19">
        <f t="shared" si="6"/>
        <v>0</v>
      </c>
      <c r="M455" s="372"/>
      <c r="N455" s="373"/>
      <c r="O455" s="373"/>
      <c r="P455" s="373"/>
      <c r="W455" s="49" t="str">
        <f>IF('Материалы для Ф.5'!F443=2,CONCATENATE('Материалы для Ф.5'!B443),"")</f>
        <v/>
      </c>
    </row>
    <row r="456" spans="1:23" ht="16.2" hidden="1" x14ac:dyDescent="0.3">
      <c r="A456" s="631">
        <f>SUBTOTAL(9,$K$15:K456)</f>
        <v>81</v>
      </c>
      <c r="B456" s="276" t="str">
        <f>IF('Материалы для Ф.5'!F444=2,CONCATENATE('Материалы для Ф.5'!A444),"")</f>
        <v/>
      </c>
      <c r="C456" s="1042" t="str">
        <f>IF('Материалы для Ф.5'!F444=2,CONCATENATE('Материалы для Ф.5'!B444),"")</f>
        <v/>
      </c>
      <c r="D456" s="1043"/>
      <c r="E456" s="1044"/>
      <c r="F456" s="1042"/>
      <c r="G456" s="1044"/>
      <c r="H456" s="1042" t="str">
        <f>IF('Материалы для Ф.5'!F444=2,CONCATENATE('Материалы для Ф.5'!D444," ",'Материалы для Ф.5'!C444),"")</f>
        <v/>
      </c>
      <c r="I456" s="1044">
        <v>461</v>
      </c>
      <c r="J456" s="409"/>
      <c r="K456" s="19">
        <f t="shared" si="6"/>
        <v>0</v>
      </c>
      <c r="M456" s="372"/>
      <c r="N456" s="373"/>
      <c r="O456" s="373"/>
      <c r="P456" s="373"/>
      <c r="W456" s="49" t="str">
        <f>IF('Материалы для Ф.5'!F444=2,CONCATENATE('Материалы для Ф.5'!B444),"")</f>
        <v/>
      </c>
    </row>
    <row r="457" spans="1:23" ht="16.2" hidden="1" x14ac:dyDescent="0.3">
      <c r="A457" s="631">
        <f>SUBTOTAL(9,$K$15:K457)</f>
        <v>81</v>
      </c>
      <c r="B457" s="276" t="str">
        <f>IF('Материалы для Ф.5'!F445=2,CONCATENATE('Материалы для Ф.5'!A445),"")</f>
        <v/>
      </c>
      <c r="C457" s="1042" t="str">
        <f>IF('Материалы для Ф.5'!F445=2,CONCATENATE('Материалы для Ф.5'!B445),"")</f>
        <v/>
      </c>
      <c r="D457" s="1043"/>
      <c r="E457" s="1044"/>
      <c r="F457" s="1042"/>
      <c r="G457" s="1044"/>
      <c r="H457" s="1042" t="str">
        <f>IF('Материалы для Ф.5'!F445=2,CONCATENATE('Материалы для Ф.5'!D445," ",'Материалы для Ф.5'!C445),"")</f>
        <v/>
      </c>
      <c r="I457" s="1044">
        <v>462</v>
      </c>
      <c r="J457" s="409"/>
      <c r="K457" s="19">
        <f t="shared" si="6"/>
        <v>0</v>
      </c>
      <c r="M457" s="372"/>
      <c r="N457" s="373"/>
      <c r="O457" s="373"/>
      <c r="P457" s="373"/>
      <c r="W457" s="49" t="str">
        <f>IF('Материалы для Ф.5'!F445=2,CONCATENATE('Материалы для Ф.5'!B445),"")</f>
        <v/>
      </c>
    </row>
    <row r="458" spans="1:23" ht="16.2" hidden="1" x14ac:dyDescent="0.3">
      <c r="A458" s="631">
        <f>SUBTOTAL(9,$K$15:K458)</f>
        <v>81</v>
      </c>
      <c r="B458" s="276" t="str">
        <f>IF('Материалы для Ф.5'!F446=2,CONCATENATE('Материалы для Ф.5'!A446),"")</f>
        <v/>
      </c>
      <c r="C458" s="1042" t="str">
        <f>IF('Материалы для Ф.5'!F446=2,CONCATENATE('Материалы для Ф.5'!B446),"")</f>
        <v/>
      </c>
      <c r="D458" s="1043"/>
      <c r="E458" s="1044"/>
      <c r="F458" s="1042"/>
      <c r="G458" s="1044"/>
      <c r="H458" s="1042" t="str">
        <f>IF('Материалы для Ф.5'!F446=2,CONCATENATE('Материалы для Ф.5'!D446," ",'Материалы для Ф.5'!C446),"")</f>
        <v/>
      </c>
      <c r="I458" s="1044">
        <v>463</v>
      </c>
      <c r="J458" s="409"/>
      <c r="K458" s="19">
        <f t="shared" si="6"/>
        <v>0</v>
      </c>
      <c r="M458" s="372"/>
      <c r="N458" s="373"/>
      <c r="O458" s="373"/>
      <c r="P458" s="373"/>
      <c r="W458" s="49" t="str">
        <f>IF('Материалы для Ф.5'!F446=2,CONCATENATE('Материалы для Ф.5'!B446),"")</f>
        <v/>
      </c>
    </row>
    <row r="459" spans="1:23" ht="16.2" hidden="1" x14ac:dyDescent="0.3">
      <c r="A459" s="631">
        <f>SUBTOTAL(9,$K$15:K459)</f>
        <v>81</v>
      </c>
      <c r="B459" s="276" t="str">
        <f>IF('Материалы для Ф.5'!F447=2,CONCATENATE('Материалы для Ф.5'!A447),"")</f>
        <v/>
      </c>
      <c r="C459" s="1042" t="str">
        <f>IF('Материалы для Ф.5'!F447=2,CONCATENATE('Материалы для Ф.5'!B447),"")</f>
        <v/>
      </c>
      <c r="D459" s="1043"/>
      <c r="E459" s="1044"/>
      <c r="F459" s="1042"/>
      <c r="G459" s="1044"/>
      <c r="H459" s="1042" t="str">
        <f>IF('Материалы для Ф.5'!F447=2,CONCATENATE('Материалы для Ф.5'!D447," ",'Материалы для Ф.5'!C447),"")</f>
        <v/>
      </c>
      <c r="I459" s="1044">
        <v>464</v>
      </c>
      <c r="J459" s="409"/>
      <c r="K459" s="19">
        <f t="shared" si="6"/>
        <v>0</v>
      </c>
      <c r="M459" s="372"/>
      <c r="N459" s="373"/>
      <c r="O459" s="373"/>
      <c r="P459" s="373"/>
      <c r="W459" s="49" t="str">
        <f>IF('Материалы для Ф.5'!F447=2,CONCATENATE('Материалы для Ф.5'!B447),"")</f>
        <v/>
      </c>
    </row>
    <row r="460" spans="1:23" ht="16.2" hidden="1" x14ac:dyDescent="0.3">
      <c r="A460" s="631">
        <f>SUBTOTAL(9,$K$15:K460)</f>
        <v>81</v>
      </c>
      <c r="B460" s="276" t="str">
        <f>IF('Материалы для Ф.5'!F448=2,CONCATENATE('Материалы для Ф.5'!A448),"")</f>
        <v/>
      </c>
      <c r="C460" s="1042" t="str">
        <f>IF('Материалы для Ф.5'!F448=2,CONCATENATE('Материалы для Ф.5'!B448),"")</f>
        <v/>
      </c>
      <c r="D460" s="1043"/>
      <c r="E460" s="1044"/>
      <c r="F460" s="1042"/>
      <c r="G460" s="1044"/>
      <c r="H460" s="1042" t="str">
        <f>IF('Материалы для Ф.5'!F448=2,CONCATENATE('Материалы для Ф.5'!D448," ",'Материалы для Ф.5'!C448),"")</f>
        <v/>
      </c>
      <c r="I460" s="1044">
        <v>465</v>
      </c>
      <c r="J460" s="409"/>
      <c r="K460" s="19">
        <f t="shared" si="6"/>
        <v>0</v>
      </c>
      <c r="M460" s="372"/>
      <c r="N460" s="373"/>
      <c r="O460" s="373"/>
      <c r="P460" s="373"/>
      <c r="W460" s="49" t="str">
        <f>IF('Материалы для Ф.5'!F448=2,CONCATENATE('Материалы для Ф.5'!B448),"")</f>
        <v/>
      </c>
    </row>
    <row r="461" spans="1:23" ht="16.2" hidden="1" x14ac:dyDescent="0.3">
      <c r="A461" s="631">
        <f>SUBTOTAL(9,$K$15:K461)</f>
        <v>81</v>
      </c>
      <c r="B461" s="276" t="str">
        <f>IF('Материалы для Ф.5'!F449=2,CONCATENATE('Материалы для Ф.5'!A449),"")</f>
        <v/>
      </c>
      <c r="C461" s="1042" t="str">
        <f>IF('Материалы для Ф.5'!F449=2,CONCATENATE('Материалы для Ф.5'!B449),"")</f>
        <v/>
      </c>
      <c r="D461" s="1043"/>
      <c r="E461" s="1044"/>
      <c r="F461" s="1042"/>
      <c r="G461" s="1044"/>
      <c r="H461" s="1042" t="str">
        <f>IF('Материалы для Ф.5'!F449=2,CONCATENATE('Материалы для Ф.5'!D449," ",'Материалы для Ф.5'!C449),"")</f>
        <v/>
      </c>
      <c r="I461" s="1044">
        <v>466</v>
      </c>
      <c r="J461" s="409"/>
      <c r="K461" s="19">
        <f t="shared" si="6"/>
        <v>0</v>
      </c>
      <c r="M461" s="372"/>
      <c r="N461" s="373"/>
      <c r="O461" s="373"/>
      <c r="P461" s="373"/>
      <c r="W461" s="49" t="str">
        <f>IF('Материалы для Ф.5'!F449=2,CONCATENATE('Материалы для Ф.5'!B449),"")</f>
        <v/>
      </c>
    </row>
    <row r="462" spans="1:23" ht="16.2" hidden="1" x14ac:dyDescent="0.3">
      <c r="A462" s="631">
        <f>SUBTOTAL(9,$K$15:K462)</f>
        <v>81</v>
      </c>
      <c r="B462" s="276" t="str">
        <f>IF('Материалы для Ф.5'!F450=2,CONCATENATE('Материалы для Ф.5'!A450),"")</f>
        <v/>
      </c>
      <c r="C462" s="1042" t="str">
        <f>IF('Материалы для Ф.5'!F450=2,CONCATENATE('Материалы для Ф.5'!B450),"")</f>
        <v/>
      </c>
      <c r="D462" s="1043"/>
      <c r="E462" s="1044"/>
      <c r="F462" s="1042"/>
      <c r="G462" s="1044"/>
      <c r="H462" s="1042" t="str">
        <f>IF('Материалы для Ф.5'!F450=2,CONCATENATE('Материалы для Ф.5'!D450," ",'Материалы для Ф.5'!C450),"")</f>
        <v/>
      </c>
      <c r="I462" s="1044">
        <v>467</v>
      </c>
      <c r="J462" s="409"/>
      <c r="K462" s="19">
        <f t="shared" si="6"/>
        <v>0</v>
      </c>
      <c r="M462" s="372"/>
      <c r="N462" s="373"/>
      <c r="O462" s="373"/>
      <c r="P462" s="373"/>
      <c r="W462" s="49" t="str">
        <f>IF('Материалы для Ф.5'!F450=2,CONCATENATE('Материалы для Ф.5'!B450),"")</f>
        <v/>
      </c>
    </row>
    <row r="463" spans="1:23" ht="16.2" hidden="1" x14ac:dyDescent="0.3">
      <c r="A463" s="631">
        <f>SUBTOTAL(9,$K$15:K463)</f>
        <v>81</v>
      </c>
      <c r="B463" s="276" t="str">
        <f>IF('Материалы для Ф.5'!F451=2,CONCATENATE('Материалы для Ф.5'!A451),"")</f>
        <v/>
      </c>
      <c r="C463" s="1042" t="str">
        <f>IF('Материалы для Ф.5'!F451=2,CONCATENATE('Материалы для Ф.5'!B451),"")</f>
        <v/>
      </c>
      <c r="D463" s="1043"/>
      <c r="E463" s="1044"/>
      <c r="F463" s="1042"/>
      <c r="G463" s="1044"/>
      <c r="H463" s="1042" t="str">
        <f>IF('Материалы для Ф.5'!F451=2,CONCATENATE('Материалы для Ф.5'!D451," ",'Материалы для Ф.5'!C451),"")</f>
        <v/>
      </c>
      <c r="I463" s="1044">
        <v>468</v>
      </c>
      <c r="J463" s="409"/>
      <c r="K463" s="19">
        <f t="shared" si="6"/>
        <v>0</v>
      </c>
      <c r="M463" s="372"/>
      <c r="N463" s="373"/>
      <c r="O463" s="373"/>
      <c r="P463" s="373"/>
      <c r="W463" s="49" t="str">
        <f>IF('Материалы для Ф.5'!F451=2,CONCATENATE('Материалы для Ф.5'!B451),"")</f>
        <v/>
      </c>
    </row>
    <row r="464" spans="1:23" ht="16.2" hidden="1" x14ac:dyDescent="0.3">
      <c r="A464" s="631">
        <f>SUBTOTAL(9,$K$15:K464)</f>
        <v>81</v>
      </c>
      <c r="B464" s="276" t="str">
        <f>IF('Материалы для Ф.5'!F452=2,CONCATENATE('Материалы для Ф.5'!A452),"")</f>
        <v/>
      </c>
      <c r="C464" s="1042" t="str">
        <f>IF('Материалы для Ф.5'!F452=2,CONCATENATE('Материалы для Ф.5'!B452),"")</f>
        <v/>
      </c>
      <c r="D464" s="1043"/>
      <c r="E464" s="1044"/>
      <c r="F464" s="1042"/>
      <c r="G464" s="1044"/>
      <c r="H464" s="1042" t="str">
        <f>IF('Материалы для Ф.5'!F452=2,CONCATENATE('Материалы для Ф.5'!D452," ",'Материалы для Ф.5'!C452),"")</f>
        <v/>
      </c>
      <c r="I464" s="1044">
        <v>469</v>
      </c>
      <c r="J464" s="409"/>
      <c r="K464" s="19">
        <f t="shared" ref="K464:K527" si="7">IF(B464="",0,1)</f>
        <v>0</v>
      </c>
      <c r="M464" s="372"/>
      <c r="N464" s="373"/>
      <c r="O464" s="373"/>
      <c r="P464" s="373"/>
      <c r="W464" s="49" t="str">
        <f>IF('Материалы для Ф.5'!F452=2,CONCATENATE('Материалы для Ф.5'!B452),"")</f>
        <v/>
      </c>
    </row>
    <row r="465" spans="1:23" ht="16.2" hidden="1" x14ac:dyDescent="0.3">
      <c r="A465" s="631">
        <f>SUBTOTAL(9,$K$15:K465)</f>
        <v>81</v>
      </c>
      <c r="B465" s="276" t="str">
        <f>IF('Материалы для Ф.5'!F453=2,CONCATENATE('Материалы для Ф.5'!A453),"")</f>
        <v/>
      </c>
      <c r="C465" s="1042" t="str">
        <f>IF('Материалы для Ф.5'!F453=2,CONCATENATE('Материалы для Ф.5'!B453),"")</f>
        <v/>
      </c>
      <c r="D465" s="1043"/>
      <c r="E465" s="1044"/>
      <c r="F465" s="1042"/>
      <c r="G465" s="1044"/>
      <c r="H465" s="1042" t="str">
        <f>IF('Материалы для Ф.5'!F453=2,CONCATENATE('Материалы для Ф.5'!D453," ",'Материалы для Ф.5'!C453),"")</f>
        <v/>
      </c>
      <c r="I465" s="1044">
        <v>470</v>
      </c>
      <c r="J465" s="409"/>
      <c r="K465" s="19">
        <f t="shared" si="7"/>
        <v>0</v>
      </c>
      <c r="M465" s="372"/>
      <c r="N465" s="373"/>
      <c r="O465" s="373"/>
      <c r="P465" s="373"/>
      <c r="W465" s="49" t="str">
        <f>IF('Материалы для Ф.5'!F453=2,CONCATENATE('Материалы для Ф.5'!B453),"")</f>
        <v/>
      </c>
    </row>
    <row r="466" spans="1:23" ht="16.2" hidden="1" x14ac:dyDescent="0.3">
      <c r="A466" s="631">
        <f>SUBTOTAL(9,$K$15:K466)</f>
        <v>81</v>
      </c>
      <c r="B466" s="276" t="str">
        <f>IF('Материалы для Ф.5'!F454=2,CONCATENATE('Материалы для Ф.5'!A454),"")</f>
        <v/>
      </c>
      <c r="C466" s="1042" t="str">
        <f>IF('Материалы для Ф.5'!F454=2,CONCATENATE('Материалы для Ф.5'!B454),"")</f>
        <v/>
      </c>
      <c r="D466" s="1043"/>
      <c r="E466" s="1044"/>
      <c r="F466" s="1042"/>
      <c r="G466" s="1044"/>
      <c r="H466" s="1042" t="str">
        <f>IF('Материалы для Ф.5'!F454=2,CONCATENATE('Материалы для Ф.5'!D454," ",'Материалы для Ф.5'!C454),"")</f>
        <v/>
      </c>
      <c r="I466" s="1044">
        <v>471</v>
      </c>
      <c r="J466" s="409"/>
      <c r="K466" s="19">
        <f t="shared" si="7"/>
        <v>0</v>
      </c>
      <c r="M466" s="372"/>
      <c r="N466" s="373"/>
      <c r="O466" s="373"/>
      <c r="P466" s="373"/>
      <c r="W466" s="49" t="str">
        <f>IF('Материалы для Ф.5'!F454=2,CONCATENATE('Материалы для Ф.5'!B454),"")</f>
        <v/>
      </c>
    </row>
    <row r="467" spans="1:23" ht="16.2" hidden="1" x14ac:dyDescent="0.3">
      <c r="A467" s="631">
        <f>SUBTOTAL(9,$K$15:K467)</f>
        <v>81</v>
      </c>
      <c r="B467" s="276" t="str">
        <f>IF('Материалы для Ф.5'!F455=2,CONCATENATE('Материалы для Ф.5'!A455),"")</f>
        <v/>
      </c>
      <c r="C467" s="1042" t="str">
        <f>IF('Материалы для Ф.5'!F455=2,CONCATENATE('Материалы для Ф.5'!B455),"")</f>
        <v/>
      </c>
      <c r="D467" s="1043"/>
      <c r="E467" s="1044"/>
      <c r="F467" s="1042"/>
      <c r="G467" s="1044"/>
      <c r="H467" s="1042" t="str">
        <f>IF('Материалы для Ф.5'!F455=2,CONCATENATE('Материалы для Ф.5'!D455," ",'Материалы для Ф.5'!C455),"")</f>
        <v/>
      </c>
      <c r="I467" s="1044">
        <v>472</v>
      </c>
      <c r="J467" s="409"/>
      <c r="K467" s="19">
        <f t="shared" si="7"/>
        <v>0</v>
      </c>
      <c r="M467" s="372"/>
      <c r="N467" s="373"/>
      <c r="O467" s="373"/>
      <c r="P467" s="373"/>
      <c r="W467" s="49" t="str">
        <f>IF('Материалы для Ф.5'!F455=2,CONCATENATE('Материалы для Ф.5'!B455),"")</f>
        <v/>
      </c>
    </row>
    <row r="468" spans="1:23" ht="16.2" hidden="1" x14ac:dyDescent="0.3">
      <c r="A468" s="631">
        <f>SUBTOTAL(9,$K$15:K468)</f>
        <v>81</v>
      </c>
      <c r="B468" s="276" t="str">
        <f>IF('Материалы для Ф.5'!F456=2,CONCATENATE('Материалы для Ф.5'!A456),"")</f>
        <v/>
      </c>
      <c r="C468" s="1042" t="str">
        <f>IF('Материалы для Ф.5'!F456=2,CONCATENATE('Материалы для Ф.5'!B456),"")</f>
        <v/>
      </c>
      <c r="D468" s="1043"/>
      <c r="E468" s="1044"/>
      <c r="F468" s="1042"/>
      <c r="G468" s="1044"/>
      <c r="H468" s="1042" t="str">
        <f>IF('Материалы для Ф.5'!F456=2,CONCATENATE('Материалы для Ф.5'!D456," ",'Материалы для Ф.5'!C456),"")</f>
        <v/>
      </c>
      <c r="I468" s="1044">
        <v>473</v>
      </c>
      <c r="J468" s="409"/>
      <c r="K468" s="19">
        <f t="shared" si="7"/>
        <v>0</v>
      </c>
      <c r="M468" s="372"/>
      <c r="N468" s="373"/>
      <c r="O468" s="373"/>
      <c r="P468" s="373"/>
      <c r="W468" s="49" t="str">
        <f>IF('Материалы для Ф.5'!F456=2,CONCATENATE('Материалы для Ф.5'!B456),"")</f>
        <v/>
      </c>
    </row>
    <row r="469" spans="1:23" ht="16.2" hidden="1" x14ac:dyDescent="0.3">
      <c r="A469" s="631">
        <f>SUBTOTAL(9,$K$15:K469)</f>
        <v>81</v>
      </c>
      <c r="B469" s="276" t="str">
        <f>IF('Материалы для Ф.5'!F457=2,CONCATENATE('Материалы для Ф.5'!A457),"")</f>
        <v/>
      </c>
      <c r="C469" s="1042" t="str">
        <f>IF('Материалы для Ф.5'!F457=2,CONCATENATE('Материалы для Ф.5'!B457),"")</f>
        <v/>
      </c>
      <c r="D469" s="1043"/>
      <c r="E469" s="1044"/>
      <c r="F469" s="1042"/>
      <c r="G469" s="1044"/>
      <c r="H469" s="1042" t="str">
        <f>IF('Материалы для Ф.5'!F457=2,CONCATENATE('Материалы для Ф.5'!D457," ",'Материалы для Ф.5'!C457),"")</f>
        <v/>
      </c>
      <c r="I469" s="1044">
        <v>474</v>
      </c>
      <c r="J469" s="409"/>
      <c r="K469" s="19">
        <f t="shared" si="7"/>
        <v>0</v>
      </c>
      <c r="M469" s="372"/>
      <c r="N469" s="373"/>
      <c r="O469" s="373"/>
      <c r="P469" s="373"/>
      <c r="W469" s="49" t="str">
        <f>IF('Материалы для Ф.5'!F457=2,CONCATENATE('Материалы для Ф.5'!B457),"")</f>
        <v/>
      </c>
    </row>
    <row r="470" spans="1:23" ht="16.2" hidden="1" x14ac:dyDescent="0.3">
      <c r="A470" s="631">
        <f>SUBTOTAL(9,$K$15:K470)</f>
        <v>81</v>
      </c>
      <c r="B470" s="276" t="str">
        <f>IF('Материалы для Ф.5'!F458=2,CONCATENATE('Материалы для Ф.5'!A458),"")</f>
        <v/>
      </c>
      <c r="C470" s="1042" t="str">
        <f>IF('Материалы для Ф.5'!F458=2,CONCATENATE('Материалы для Ф.5'!B458),"")</f>
        <v/>
      </c>
      <c r="D470" s="1043"/>
      <c r="E470" s="1044"/>
      <c r="F470" s="1042"/>
      <c r="G470" s="1044"/>
      <c r="H470" s="1042" t="str">
        <f>IF('Материалы для Ф.5'!F458=2,CONCATENATE('Материалы для Ф.5'!D458," ",'Материалы для Ф.5'!C458),"")</f>
        <v/>
      </c>
      <c r="I470" s="1044">
        <v>475</v>
      </c>
      <c r="J470" s="409"/>
      <c r="K470" s="19">
        <f t="shared" si="7"/>
        <v>0</v>
      </c>
      <c r="M470" s="372"/>
      <c r="N470" s="373"/>
      <c r="O470" s="373"/>
      <c r="P470" s="373"/>
      <c r="W470" s="49" t="str">
        <f>IF('Материалы для Ф.5'!F458=2,CONCATENATE('Материалы для Ф.5'!B458),"")</f>
        <v/>
      </c>
    </row>
    <row r="471" spans="1:23" ht="16.2" hidden="1" x14ac:dyDescent="0.3">
      <c r="A471" s="631">
        <f>SUBTOTAL(9,$K$15:K471)</f>
        <v>81</v>
      </c>
      <c r="B471" s="276" t="str">
        <f>IF('Материалы для Ф.5'!F459=2,CONCATENATE('Материалы для Ф.5'!A459),"")</f>
        <v/>
      </c>
      <c r="C471" s="1042" t="str">
        <f>IF('Материалы для Ф.5'!F459=2,CONCATENATE('Материалы для Ф.5'!B459),"")</f>
        <v/>
      </c>
      <c r="D471" s="1043"/>
      <c r="E471" s="1044"/>
      <c r="F471" s="1042"/>
      <c r="G471" s="1044"/>
      <c r="H471" s="1042" t="str">
        <f>IF('Материалы для Ф.5'!F459=2,CONCATENATE('Материалы для Ф.5'!D459," ",'Материалы для Ф.5'!C459),"")</f>
        <v/>
      </c>
      <c r="I471" s="1044">
        <v>476</v>
      </c>
      <c r="J471" s="409"/>
      <c r="K471" s="19">
        <f t="shared" si="7"/>
        <v>0</v>
      </c>
      <c r="M471" s="372"/>
      <c r="N471" s="373"/>
      <c r="O471" s="373"/>
      <c r="P471" s="373"/>
      <c r="W471" s="49" t="str">
        <f>IF('Материалы для Ф.5'!F459=2,CONCATENATE('Материалы для Ф.5'!B459),"")</f>
        <v/>
      </c>
    </row>
    <row r="472" spans="1:23" ht="16.2" hidden="1" x14ac:dyDescent="0.3">
      <c r="A472" s="631">
        <f>SUBTOTAL(9,$K$15:K472)</f>
        <v>81</v>
      </c>
      <c r="B472" s="276" t="str">
        <f>IF('Материалы для Ф.5'!F460=2,CONCATENATE('Материалы для Ф.5'!A460),"")</f>
        <v/>
      </c>
      <c r="C472" s="1042" t="str">
        <f>IF('Материалы для Ф.5'!F460=2,CONCATENATE('Материалы для Ф.5'!B460),"")</f>
        <v/>
      </c>
      <c r="D472" s="1043"/>
      <c r="E472" s="1044"/>
      <c r="F472" s="1042"/>
      <c r="G472" s="1044"/>
      <c r="H472" s="1042" t="str">
        <f>IF('Материалы для Ф.5'!F460=2,CONCATENATE('Материалы для Ф.5'!D460," ",'Материалы для Ф.5'!C460),"")</f>
        <v/>
      </c>
      <c r="I472" s="1044">
        <v>477</v>
      </c>
      <c r="J472" s="409"/>
      <c r="K472" s="19">
        <f t="shared" si="7"/>
        <v>0</v>
      </c>
      <c r="M472" s="372"/>
      <c r="N472" s="373"/>
      <c r="O472" s="373"/>
      <c r="P472" s="373"/>
      <c r="W472" s="49" t="str">
        <f>IF('Материалы для Ф.5'!F460=2,CONCATENATE('Материалы для Ф.5'!B460),"")</f>
        <v/>
      </c>
    </row>
    <row r="473" spans="1:23" ht="16.2" hidden="1" x14ac:dyDescent="0.3">
      <c r="A473" s="631">
        <f>SUBTOTAL(9,$K$15:K473)</f>
        <v>81</v>
      </c>
      <c r="B473" s="276" t="str">
        <f>IF('Материалы для Ф.5'!F461=2,CONCATENATE('Материалы для Ф.5'!A461),"")</f>
        <v/>
      </c>
      <c r="C473" s="1042" t="str">
        <f>IF('Материалы для Ф.5'!F461=2,CONCATENATE('Материалы для Ф.5'!B461),"")</f>
        <v/>
      </c>
      <c r="D473" s="1043"/>
      <c r="E473" s="1044"/>
      <c r="F473" s="1042"/>
      <c r="G473" s="1044"/>
      <c r="H473" s="1042" t="str">
        <f>IF('Материалы для Ф.5'!F461=2,CONCATENATE('Материалы для Ф.5'!D461," ",'Материалы для Ф.5'!C461),"")</f>
        <v/>
      </c>
      <c r="I473" s="1044">
        <v>478</v>
      </c>
      <c r="J473" s="409"/>
      <c r="K473" s="19">
        <f t="shared" si="7"/>
        <v>0</v>
      </c>
      <c r="M473" s="372"/>
      <c r="N473" s="373"/>
      <c r="O473" s="373"/>
      <c r="P473" s="373"/>
      <c r="W473" s="49" t="str">
        <f>IF('Материалы для Ф.5'!F461=2,CONCATENATE('Материалы для Ф.5'!B461),"")</f>
        <v/>
      </c>
    </row>
    <row r="474" spans="1:23" ht="16.2" hidden="1" x14ac:dyDescent="0.3">
      <c r="A474" s="631">
        <f>SUBTOTAL(9,$K$15:K474)</f>
        <v>81</v>
      </c>
      <c r="B474" s="276" t="str">
        <f>IF('Материалы для Ф.5'!F462=2,CONCATENATE('Материалы для Ф.5'!A462),"")</f>
        <v/>
      </c>
      <c r="C474" s="1042" t="str">
        <f>IF('Материалы для Ф.5'!F462=2,CONCATENATE('Материалы для Ф.5'!B462),"")</f>
        <v/>
      </c>
      <c r="D474" s="1043"/>
      <c r="E474" s="1044"/>
      <c r="F474" s="1042"/>
      <c r="G474" s="1044"/>
      <c r="H474" s="1042" t="str">
        <f>IF('Материалы для Ф.5'!F462=2,CONCATENATE('Материалы для Ф.5'!D462," ",'Материалы для Ф.5'!C462),"")</f>
        <v/>
      </c>
      <c r="I474" s="1044">
        <v>479</v>
      </c>
      <c r="J474" s="409"/>
      <c r="K474" s="19">
        <f t="shared" si="7"/>
        <v>0</v>
      </c>
      <c r="M474" s="372"/>
      <c r="N474" s="373"/>
      <c r="O474" s="373"/>
      <c r="P474" s="373"/>
      <c r="W474" s="49" t="str">
        <f>IF('Материалы для Ф.5'!F462=2,CONCATENATE('Материалы для Ф.5'!B462),"")</f>
        <v/>
      </c>
    </row>
    <row r="475" spans="1:23" ht="16.2" hidden="1" x14ac:dyDescent="0.3">
      <c r="A475" s="631">
        <f>SUBTOTAL(9,$K$15:K475)</f>
        <v>81</v>
      </c>
      <c r="B475" s="276" t="str">
        <f>IF('Материалы для Ф.5'!F463=2,CONCATENATE('Материалы для Ф.5'!A463),"")</f>
        <v/>
      </c>
      <c r="C475" s="1042" t="str">
        <f>IF('Материалы для Ф.5'!F463=2,CONCATENATE('Материалы для Ф.5'!B463),"")</f>
        <v/>
      </c>
      <c r="D475" s="1043"/>
      <c r="E475" s="1044"/>
      <c r="F475" s="1042"/>
      <c r="G475" s="1044"/>
      <c r="H475" s="1042" t="str">
        <f>IF('Материалы для Ф.5'!F463=2,CONCATENATE('Материалы для Ф.5'!D463," ",'Материалы для Ф.5'!C463),"")</f>
        <v/>
      </c>
      <c r="I475" s="1044">
        <v>480</v>
      </c>
      <c r="J475" s="409"/>
      <c r="K475" s="19">
        <f t="shared" si="7"/>
        <v>0</v>
      </c>
      <c r="M475" s="372"/>
      <c r="N475" s="373"/>
      <c r="O475" s="373"/>
      <c r="P475" s="373"/>
      <c r="W475" s="49" t="str">
        <f>IF('Материалы для Ф.5'!F463=2,CONCATENATE('Материалы для Ф.5'!B463),"")</f>
        <v/>
      </c>
    </row>
    <row r="476" spans="1:23" ht="16.2" hidden="1" x14ac:dyDescent="0.3">
      <c r="A476" s="631">
        <f>SUBTOTAL(9,$K$15:K476)</f>
        <v>81</v>
      </c>
      <c r="B476" s="276" t="str">
        <f>IF('Материалы для Ф.5'!F464=2,CONCATENATE('Материалы для Ф.5'!A464),"")</f>
        <v/>
      </c>
      <c r="C476" s="1042" t="str">
        <f>IF('Материалы для Ф.5'!F464=2,CONCATENATE('Материалы для Ф.5'!B464),"")</f>
        <v/>
      </c>
      <c r="D476" s="1043"/>
      <c r="E476" s="1044"/>
      <c r="F476" s="1042"/>
      <c r="G476" s="1044"/>
      <c r="H476" s="1042" t="str">
        <f>IF('Материалы для Ф.5'!F464=2,CONCATENATE('Материалы для Ф.5'!D464," ",'Материалы для Ф.5'!C464),"")</f>
        <v/>
      </c>
      <c r="I476" s="1044">
        <v>481</v>
      </c>
      <c r="J476" s="409"/>
      <c r="K476" s="19">
        <f t="shared" si="7"/>
        <v>0</v>
      </c>
      <c r="M476" s="372"/>
      <c r="N476" s="373"/>
      <c r="O476" s="373"/>
      <c r="P476" s="373"/>
      <c r="W476" s="49" t="str">
        <f>IF('Материалы для Ф.5'!F464=2,CONCATENATE('Материалы для Ф.5'!B464),"")</f>
        <v/>
      </c>
    </row>
    <row r="477" spans="1:23" ht="16.2" hidden="1" x14ac:dyDescent="0.3">
      <c r="A477" s="631">
        <f>SUBTOTAL(9,$K$15:K477)</f>
        <v>81</v>
      </c>
      <c r="B477" s="276" t="str">
        <f>IF('Материалы для Ф.5'!F465=2,CONCATENATE('Материалы для Ф.5'!A465),"")</f>
        <v/>
      </c>
      <c r="C477" s="1042" t="str">
        <f>IF('Материалы для Ф.5'!F465=2,CONCATENATE('Материалы для Ф.5'!B465),"")</f>
        <v/>
      </c>
      <c r="D477" s="1043"/>
      <c r="E477" s="1044"/>
      <c r="F477" s="1042"/>
      <c r="G477" s="1044"/>
      <c r="H477" s="1042" t="str">
        <f>IF('Материалы для Ф.5'!F465=2,CONCATENATE('Материалы для Ф.5'!D465," ",'Материалы для Ф.5'!C465),"")</f>
        <v/>
      </c>
      <c r="I477" s="1044">
        <v>482</v>
      </c>
      <c r="J477" s="409"/>
      <c r="K477" s="19">
        <f t="shared" si="7"/>
        <v>0</v>
      </c>
      <c r="M477" s="372"/>
      <c r="N477" s="373"/>
      <c r="O477" s="373"/>
      <c r="P477" s="373"/>
      <c r="W477" s="49" t="str">
        <f>IF('Материалы для Ф.5'!F465=2,CONCATENATE('Материалы для Ф.5'!B465),"")</f>
        <v/>
      </c>
    </row>
    <row r="478" spans="1:23" ht="16.2" hidden="1" x14ac:dyDescent="0.3">
      <c r="A478" s="631">
        <f>SUBTOTAL(9,$K$15:K478)</f>
        <v>81</v>
      </c>
      <c r="B478" s="276" t="str">
        <f>IF('Материалы для Ф.5'!F466=2,CONCATENATE('Материалы для Ф.5'!A466),"")</f>
        <v/>
      </c>
      <c r="C478" s="1042" t="str">
        <f>IF('Материалы для Ф.5'!F466=2,CONCATENATE('Материалы для Ф.5'!B466),"")</f>
        <v/>
      </c>
      <c r="D478" s="1043"/>
      <c r="E478" s="1044"/>
      <c r="F478" s="1042"/>
      <c r="G478" s="1044"/>
      <c r="H478" s="1042" t="str">
        <f>IF('Материалы для Ф.5'!F466=2,CONCATENATE('Материалы для Ф.5'!D466," ",'Материалы для Ф.5'!C466),"")</f>
        <v/>
      </c>
      <c r="I478" s="1044">
        <v>483</v>
      </c>
      <c r="J478" s="409"/>
      <c r="K478" s="19">
        <f t="shared" si="7"/>
        <v>0</v>
      </c>
      <c r="M478" s="372"/>
      <c r="N478" s="373"/>
      <c r="O478" s="373"/>
      <c r="P478" s="373"/>
      <c r="W478" s="49" t="str">
        <f>IF('Материалы для Ф.5'!F466=2,CONCATENATE('Материалы для Ф.5'!B466),"")</f>
        <v/>
      </c>
    </row>
    <row r="479" spans="1:23" ht="16.2" hidden="1" x14ac:dyDescent="0.3">
      <c r="A479" s="631">
        <f>SUBTOTAL(9,$K$15:K479)</f>
        <v>81</v>
      </c>
      <c r="B479" s="276" t="str">
        <f>IF('Материалы для Ф.5'!F467=2,CONCATENATE('Материалы для Ф.5'!A467),"")</f>
        <v/>
      </c>
      <c r="C479" s="1042" t="str">
        <f>IF('Материалы для Ф.5'!F467=2,CONCATENATE('Материалы для Ф.5'!B467),"")</f>
        <v/>
      </c>
      <c r="D479" s="1043"/>
      <c r="E479" s="1044"/>
      <c r="F479" s="1042"/>
      <c r="G479" s="1044"/>
      <c r="H479" s="1042" t="str">
        <f>IF('Материалы для Ф.5'!F467=2,CONCATENATE('Материалы для Ф.5'!D467," ",'Материалы для Ф.5'!C467),"")</f>
        <v/>
      </c>
      <c r="I479" s="1044">
        <v>484</v>
      </c>
      <c r="J479" s="409"/>
      <c r="K479" s="19">
        <f t="shared" si="7"/>
        <v>0</v>
      </c>
      <c r="M479" s="372"/>
      <c r="N479" s="373"/>
      <c r="O479" s="373"/>
      <c r="P479" s="373"/>
      <c r="W479" s="49" t="str">
        <f>IF('Материалы для Ф.5'!F467=2,CONCATENATE('Материалы для Ф.5'!B467),"")</f>
        <v/>
      </c>
    </row>
    <row r="480" spans="1:23" ht="16.2" hidden="1" x14ac:dyDescent="0.3">
      <c r="A480" s="631">
        <f>SUBTOTAL(9,$K$15:K480)</f>
        <v>81</v>
      </c>
      <c r="B480" s="276" t="str">
        <f>IF('Материалы для Ф.5'!F468=2,CONCATENATE('Материалы для Ф.5'!A468),"")</f>
        <v/>
      </c>
      <c r="C480" s="1042" t="str">
        <f>IF('Материалы для Ф.5'!F468=2,CONCATENATE('Материалы для Ф.5'!B468),"")</f>
        <v/>
      </c>
      <c r="D480" s="1043"/>
      <c r="E480" s="1044"/>
      <c r="F480" s="1042"/>
      <c r="G480" s="1044"/>
      <c r="H480" s="1042" t="str">
        <f>IF('Материалы для Ф.5'!F468=2,CONCATENATE('Материалы для Ф.5'!D468," ",'Материалы для Ф.5'!C468),"")</f>
        <v/>
      </c>
      <c r="I480" s="1044">
        <v>485</v>
      </c>
      <c r="J480" s="409"/>
      <c r="K480" s="19">
        <f t="shared" si="7"/>
        <v>0</v>
      </c>
      <c r="M480" s="372"/>
      <c r="N480" s="373"/>
      <c r="O480" s="373"/>
      <c r="P480" s="373"/>
      <c r="W480" s="49" t="str">
        <f>IF('Материалы для Ф.5'!F468=2,CONCATENATE('Материалы для Ф.5'!B468),"")</f>
        <v/>
      </c>
    </row>
    <row r="481" spans="1:23" ht="16.2" hidden="1" x14ac:dyDescent="0.3">
      <c r="A481" s="631">
        <f>SUBTOTAL(9,$K$15:K481)</f>
        <v>81</v>
      </c>
      <c r="B481" s="276" t="str">
        <f>IF('Материалы для Ф.5'!F469=2,CONCATENATE('Материалы для Ф.5'!A469),"")</f>
        <v/>
      </c>
      <c r="C481" s="1042" t="str">
        <f>IF('Материалы для Ф.5'!F469=2,CONCATENATE('Материалы для Ф.5'!B469),"")</f>
        <v/>
      </c>
      <c r="D481" s="1043"/>
      <c r="E481" s="1044"/>
      <c r="F481" s="1042"/>
      <c r="G481" s="1044"/>
      <c r="H481" s="1042" t="str">
        <f>IF('Материалы для Ф.5'!F469=2,CONCATENATE('Материалы для Ф.5'!D469," ",'Материалы для Ф.5'!C469),"")</f>
        <v/>
      </c>
      <c r="I481" s="1044">
        <v>486</v>
      </c>
      <c r="J481" s="409"/>
      <c r="K481" s="19">
        <f t="shared" si="7"/>
        <v>0</v>
      </c>
      <c r="M481" s="372"/>
      <c r="N481" s="373"/>
      <c r="O481" s="373"/>
      <c r="P481" s="373"/>
      <c r="W481" s="49" t="str">
        <f>IF('Материалы для Ф.5'!F469=2,CONCATENATE('Материалы для Ф.5'!B469),"")</f>
        <v/>
      </c>
    </row>
    <row r="482" spans="1:23" ht="16.2" hidden="1" x14ac:dyDescent="0.3">
      <c r="A482" s="631">
        <f>SUBTOTAL(9,$K$15:K482)</f>
        <v>81</v>
      </c>
      <c r="B482" s="276" t="str">
        <f>IF('Материалы для Ф.5'!F470=2,CONCATENATE('Материалы для Ф.5'!A470),"")</f>
        <v/>
      </c>
      <c r="C482" s="1042" t="str">
        <f>IF('Материалы для Ф.5'!F470=2,CONCATENATE('Материалы для Ф.5'!B470),"")</f>
        <v/>
      </c>
      <c r="D482" s="1043"/>
      <c r="E482" s="1044"/>
      <c r="F482" s="1042"/>
      <c r="G482" s="1044"/>
      <c r="H482" s="1042" t="str">
        <f>IF('Материалы для Ф.5'!F470=2,CONCATENATE('Материалы для Ф.5'!D470," ",'Материалы для Ф.5'!C470),"")</f>
        <v/>
      </c>
      <c r="I482" s="1044">
        <v>487</v>
      </c>
      <c r="J482" s="409"/>
      <c r="K482" s="19">
        <f t="shared" si="7"/>
        <v>0</v>
      </c>
      <c r="M482" s="372"/>
      <c r="N482" s="373"/>
      <c r="O482" s="373"/>
      <c r="P482" s="373"/>
      <c r="W482" s="49" t="str">
        <f>IF('Материалы для Ф.5'!F470=2,CONCATENATE('Материалы для Ф.5'!B470),"")</f>
        <v/>
      </c>
    </row>
    <row r="483" spans="1:23" ht="16.2" hidden="1" x14ac:dyDescent="0.3">
      <c r="A483" s="631">
        <f>SUBTOTAL(9,$K$15:K483)</f>
        <v>81</v>
      </c>
      <c r="B483" s="276" t="str">
        <f>IF('Материалы для Ф.5'!F471=2,CONCATENATE('Материалы для Ф.5'!A471),"")</f>
        <v/>
      </c>
      <c r="C483" s="1042" t="str">
        <f>IF('Материалы для Ф.5'!F471=2,CONCATENATE('Материалы для Ф.5'!B471),"")</f>
        <v/>
      </c>
      <c r="D483" s="1043"/>
      <c r="E483" s="1044"/>
      <c r="F483" s="1042"/>
      <c r="G483" s="1044"/>
      <c r="H483" s="1042" t="str">
        <f>IF('Материалы для Ф.5'!F471=2,CONCATENATE('Материалы для Ф.5'!D471," ",'Материалы для Ф.5'!C471),"")</f>
        <v/>
      </c>
      <c r="I483" s="1044">
        <v>488</v>
      </c>
      <c r="J483" s="409"/>
      <c r="K483" s="19">
        <f t="shared" si="7"/>
        <v>0</v>
      </c>
      <c r="M483" s="372"/>
      <c r="N483" s="373"/>
      <c r="O483" s="373"/>
      <c r="P483" s="373"/>
      <c r="W483" s="49" t="str">
        <f>IF('Материалы для Ф.5'!F471=2,CONCATENATE('Материалы для Ф.5'!B471),"")</f>
        <v/>
      </c>
    </row>
    <row r="484" spans="1:23" ht="16.2" hidden="1" x14ac:dyDescent="0.3">
      <c r="A484" s="631">
        <f>SUBTOTAL(9,$K$15:K484)</f>
        <v>81</v>
      </c>
      <c r="B484" s="276" t="str">
        <f>IF('Материалы для Ф.5'!F472=2,CONCATENATE('Материалы для Ф.5'!A472),"")</f>
        <v/>
      </c>
      <c r="C484" s="1042" t="str">
        <f>IF('Материалы для Ф.5'!F472=2,CONCATENATE('Материалы для Ф.5'!B472),"")</f>
        <v/>
      </c>
      <c r="D484" s="1043"/>
      <c r="E484" s="1044"/>
      <c r="F484" s="1042"/>
      <c r="G484" s="1044"/>
      <c r="H484" s="1042" t="str">
        <f>IF('Материалы для Ф.5'!F472=2,CONCATENATE('Материалы для Ф.5'!D472," ",'Материалы для Ф.5'!C472),"")</f>
        <v/>
      </c>
      <c r="I484" s="1044">
        <v>489</v>
      </c>
      <c r="J484" s="409"/>
      <c r="K484" s="19">
        <f t="shared" si="7"/>
        <v>0</v>
      </c>
      <c r="M484" s="372"/>
      <c r="N484" s="373"/>
      <c r="O484" s="373"/>
      <c r="P484" s="373"/>
      <c r="W484" s="49" t="str">
        <f>IF('Материалы для Ф.5'!F472=2,CONCATENATE('Материалы для Ф.5'!B472),"")</f>
        <v/>
      </c>
    </row>
    <row r="485" spans="1:23" ht="16.2" hidden="1" x14ac:dyDescent="0.3">
      <c r="A485" s="631">
        <f>SUBTOTAL(9,$K$15:K485)</f>
        <v>81</v>
      </c>
      <c r="B485" s="276" t="str">
        <f>IF('Материалы для Ф.5'!F473=2,CONCATENATE('Материалы для Ф.5'!A473),"")</f>
        <v/>
      </c>
      <c r="C485" s="1042" t="str">
        <f>IF('Материалы для Ф.5'!F473=2,CONCATENATE('Материалы для Ф.5'!B473),"")</f>
        <v/>
      </c>
      <c r="D485" s="1043"/>
      <c r="E485" s="1044"/>
      <c r="F485" s="1042"/>
      <c r="G485" s="1044"/>
      <c r="H485" s="1042" t="str">
        <f>IF('Материалы для Ф.5'!F473=2,CONCATENATE('Материалы для Ф.5'!D473," ",'Материалы для Ф.5'!C473),"")</f>
        <v/>
      </c>
      <c r="I485" s="1044">
        <v>490</v>
      </c>
      <c r="J485" s="409"/>
      <c r="K485" s="19">
        <f t="shared" si="7"/>
        <v>0</v>
      </c>
      <c r="M485" s="372"/>
      <c r="N485" s="373"/>
      <c r="O485" s="373"/>
      <c r="P485" s="373"/>
      <c r="W485" s="49" t="str">
        <f>IF('Материалы для Ф.5'!F473=2,CONCATENATE('Материалы для Ф.5'!B473),"")</f>
        <v/>
      </c>
    </row>
    <row r="486" spans="1:23" ht="16.2" hidden="1" x14ac:dyDescent="0.3">
      <c r="A486" s="631">
        <f>SUBTOTAL(9,$K$15:K486)</f>
        <v>81</v>
      </c>
      <c r="B486" s="276" t="str">
        <f>IF('Материалы для Ф.5'!F474=2,CONCATENATE('Материалы для Ф.5'!A474),"")</f>
        <v/>
      </c>
      <c r="C486" s="1042" t="str">
        <f>IF('Материалы для Ф.5'!F474=2,CONCATENATE('Материалы для Ф.5'!B474),"")</f>
        <v/>
      </c>
      <c r="D486" s="1043"/>
      <c r="E486" s="1044"/>
      <c r="F486" s="1042"/>
      <c r="G486" s="1044"/>
      <c r="H486" s="1042" t="str">
        <f>IF('Материалы для Ф.5'!F474=2,CONCATENATE('Материалы для Ф.5'!D474," ",'Материалы для Ф.5'!C474),"")</f>
        <v/>
      </c>
      <c r="I486" s="1044">
        <v>491</v>
      </c>
      <c r="J486" s="409"/>
      <c r="K486" s="19">
        <f t="shared" si="7"/>
        <v>0</v>
      </c>
      <c r="M486" s="372"/>
      <c r="N486" s="373"/>
      <c r="O486" s="373"/>
      <c r="P486" s="373"/>
      <c r="W486" s="49" t="str">
        <f>IF('Материалы для Ф.5'!F474=2,CONCATENATE('Материалы для Ф.5'!B474),"")</f>
        <v/>
      </c>
    </row>
    <row r="487" spans="1:23" ht="16.2" hidden="1" x14ac:dyDescent="0.3">
      <c r="A487" s="631">
        <f>SUBTOTAL(9,$K$15:K487)</f>
        <v>81</v>
      </c>
      <c r="B487" s="276" t="str">
        <f>IF('Материалы для Ф.5'!F475=2,CONCATENATE('Материалы для Ф.5'!A475),"")</f>
        <v/>
      </c>
      <c r="C487" s="1042" t="str">
        <f>IF('Материалы для Ф.5'!F475=2,CONCATENATE('Материалы для Ф.5'!B475),"")</f>
        <v/>
      </c>
      <c r="D487" s="1043"/>
      <c r="E487" s="1044"/>
      <c r="F487" s="1042"/>
      <c r="G487" s="1044"/>
      <c r="H487" s="1042" t="str">
        <f>IF('Материалы для Ф.5'!F475=2,CONCATENATE('Материалы для Ф.5'!D475," ",'Материалы для Ф.5'!C475),"")</f>
        <v/>
      </c>
      <c r="I487" s="1044">
        <v>492</v>
      </c>
      <c r="J487" s="409"/>
      <c r="K487" s="19">
        <f t="shared" si="7"/>
        <v>0</v>
      </c>
      <c r="M487" s="372"/>
      <c r="N487" s="373"/>
      <c r="O487" s="373"/>
      <c r="P487" s="373"/>
      <c r="W487" s="49" t="str">
        <f>IF('Материалы для Ф.5'!F475=2,CONCATENATE('Материалы для Ф.5'!B475),"")</f>
        <v/>
      </c>
    </row>
    <row r="488" spans="1:23" ht="16.2" hidden="1" x14ac:dyDescent="0.3">
      <c r="A488" s="631">
        <f>SUBTOTAL(9,$K$15:K488)</f>
        <v>81</v>
      </c>
      <c r="B488" s="276" t="str">
        <f>IF('Материалы для Ф.5'!F476=2,CONCATENATE('Материалы для Ф.5'!A476),"")</f>
        <v/>
      </c>
      <c r="C488" s="1042" t="str">
        <f>IF('Материалы для Ф.5'!F476=2,CONCATENATE('Материалы для Ф.5'!B476),"")</f>
        <v/>
      </c>
      <c r="D488" s="1043"/>
      <c r="E488" s="1044"/>
      <c r="F488" s="1042"/>
      <c r="G488" s="1044"/>
      <c r="H488" s="1042" t="str">
        <f>IF('Материалы для Ф.5'!F476=2,CONCATENATE('Материалы для Ф.5'!D476," ",'Материалы для Ф.5'!C476),"")</f>
        <v/>
      </c>
      <c r="I488" s="1044">
        <v>493</v>
      </c>
      <c r="J488" s="409"/>
      <c r="K488" s="19">
        <f t="shared" si="7"/>
        <v>0</v>
      </c>
      <c r="M488" s="372"/>
      <c r="N488" s="373"/>
      <c r="O488" s="373"/>
      <c r="P488" s="373"/>
      <c r="W488" s="49" t="str">
        <f>IF('Материалы для Ф.5'!F476=2,CONCATENATE('Материалы для Ф.5'!B476),"")</f>
        <v/>
      </c>
    </row>
    <row r="489" spans="1:23" ht="16.2" hidden="1" x14ac:dyDescent="0.3">
      <c r="A489" s="631">
        <f>SUBTOTAL(9,$K$15:K489)</f>
        <v>81</v>
      </c>
      <c r="B489" s="276" t="str">
        <f>IF('Материалы для Ф.5'!F477=2,CONCATENATE('Материалы для Ф.5'!A477),"")</f>
        <v/>
      </c>
      <c r="C489" s="1042" t="str">
        <f>IF('Материалы для Ф.5'!F477=2,CONCATENATE('Материалы для Ф.5'!B477),"")</f>
        <v/>
      </c>
      <c r="D489" s="1043"/>
      <c r="E489" s="1044"/>
      <c r="F489" s="1042"/>
      <c r="G489" s="1044"/>
      <c r="H489" s="1042" t="str">
        <f>IF('Материалы для Ф.5'!F477=2,CONCATENATE('Материалы для Ф.5'!D477," ",'Материалы для Ф.5'!C477),"")</f>
        <v/>
      </c>
      <c r="I489" s="1044">
        <v>494</v>
      </c>
      <c r="J489" s="409"/>
      <c r="K489" s="19">
        <f t="shared" si="7"/>
        <v>0</v>
      </c>
      <c r="M489" s="372"/>
      <c r="N489" s="373"/>
      <c r="O489" s="373"/>
      <c r="P489" s="373"/>
      <c r="W489" s="49" t="str">
        <f>IF('Материалы для Ф.5'!F477=2,CONCATENATE('Материалы для Ф.5'!B477),"")</f>
        <v/>
      </c>
    </row>
    <row r="490" spans="1:23" ht="16.2" hidden="1" x14ac:dyDescent="0.3">
      <c r="A490" s="631">
        <f>SUBTOTAL(9,$K$15:K490)</f>
        <v>81</v>
      </c>
      <c r="B490" s="276" t="str">
        <f>IF('Материалы для Ф.5'!F478=2,CONCATENATE('Материалы для Ф.5'!A478),"")</f>
        <v/>
      </c>
      <c r="C490" s="1042" t="str">
        <f>IF('Материалы для Ф.5'!F478=2,CONCATENATE('Материалы для Ф.5'!B478),"")</f>
        <v/>
      </c>
      <c r="D490" s="1043"/>
      <c r="E490" s="1044"/>
      <c r="F490" s="1042"/>
      <c r="G490" s="1044"/>
      <c r="H490" s="1042" t="str">
        <f>IF('Материалы для Ф.5'!F478=2,CONCATENATE('Материалы для Ф.5'!D478," ",'Материалы для Ф.5'!C478),"")</f>
        <v/>
      </c>
      <c r="I490" s="1044">
        <v>495</v>
      </c>
      <c r="J490" s="409"/>
      <c r="K490" s="19">
        <f t="shared" si="7"/>
        <v>0</v>
      </c>
      <c r="M490" s="372"/>
      <c r="N490" s="373"/>
      <c r="O490" s="373"/>
      <c r="P490" s="373"/>
      <c r="W490" s="49" t="str">
        <f>IF('Материалы для Ф.5'!F478=2,CONCATENATE('Материалы для Ф.5'!B478),"")</f>
        <v/>
      </c>
    </row>
    <row r="491" spans="1:23" ht="16.2" hidden="1" x14ac:dyDescent="0.3">
      <c r="A491" s="631">
        <f>SUBTOTAL(9,$K$15:K491)</f>
        <v>81</v>
      </c>
      <c r="B491" s="276" t="str">
        <f>IF('Материалы для Ф.5'!F479=2,CONCATENATE('Материалы для Ф.5'!A479),"")</f>
        <v/>
      </c>
      <c r="C491" s="1042" t="str">
        <f>IF('Материалы для Ф.5'!F479=2,CONCATENATE('Материалы для Ф.5'!B479),"")</f>
        <v/>
      </c>
      <c r="D491" s="1043"/>
      <c r="E491" s="1044"/>
      <c r="F491" s="1042"/>
      <c r="G491" s="1044"/>
      <c r="H491" s="1042" t="str">
        <f>IF('Материалы для Ф.5'!F479=2,CONCATENATE('Материалы для Ф.5'!D479," ",'Материалы для Ф.5'!C479),"")</f>
        <v/>
      </c>
      <c r="I491" s="1044">
        <v>496</v>
      </c>
      <c r="J491" s="409"/>
      <c r="K491" s="19">
        <f t="shared" si="7"/>
        <v>0</v>
      </c>
      <c r="M491" s="372"/>
      <c r="N491" s="373"/>
      <c r="O491" s="373"/>
      <c r="P491" s="373"/>
      <c r="W491" s="49" t="str">
        <f>IF('Материалы для Ф.5'!F479=2,CONCATENATE('Материалы для Ф.5'!B479),"")</f>
        <v/>
      </c>
    </row>
    <row r="492" spans="1:23" ht="16.2" hidden="1" x14ac:dyDescent="0.3">
      <c r="A492" s="631">
        <f>SUBTOTAL(9,$K$15:K492)</f>
        <v>81</v>
      </c>
      <c r="B492" s="276" t="str">
        <f>IF('Материалы для Ф.5'!F480=2,CONCATENATE('Материалы для Ф.5'!A480),"")</f>
        <v/>
      </c>
      <c r="C492" s="1042" t="str">
        <f>IF('Материалы для Ф.5'!F480=2,CONCATENATE('Материалы для Ф.5'!B480),"")</f>
        <v/>
      </c>
      <c r="D492" s="1043"/>
      <c r="E492" s="1044"/>
      <c r="F492" s="1042"/>
      <c r="G492" s="1044"/>
      <c r="H492" s="1042" t="str">
        <f>IF('Материалы для Ф.5'!F480=2,CONCATENATE('Материалы для Ф.5'!D480," ",'Материалы для Ф.5'!C480),"")</f>
        <v/>
      </c>
      <c r="I492" s="1044">
        <v>497</v>
      </c>
      <c r="J492" s="409"/>
      <c r="K492" s="19">
        <f t="shared" si="7"/>
        <v>0</v>
      </c>
      <c r="M492" s="372"/>
      <c r="N492" s="373"/>
      <c r="O492" s="373"/>
      <c r="P492" s="373"/>
      <c r="W492" s="49" t="str">
        <f>IF('Материалы для Ф.5'!F480=2,CONCATENATE('Материалы для Ф.5'!B480),"")</f>
        <v/>
      </c>
    </row>
    <row r="493" spans="1:23" ht="16.2" hidden="1" x14ac:dyDescent="0.3">
      <c r="A493" s="631">
        <f>SUBTOTAL(9,$K$15:K493)</f>
        <v>81</v>
      </c>
      <c r="B493" s="276" t="str">
        <f>IF('Материалы для Ф.5'!F481=2,CONCATENATE('Материалы для Ф.5'!A481),"")</f>
        <v/>
      </c>
      <c r="C493" s="1042" t="str">
        <f>IF('Материалы для Ф.5'!F481=2,CONCATENATE('Материалы для Ф.5'!B481),"")</f>
        <v/>
      </c>
      <c r="D493" s="1043"/>
      <c r="E493" s="1044"/>
      <c r="F493" s="1042"/>
      <c r="G493" s="1044"/>
      <c r="H493" s="1042" t="str">
        <f>IF('Материалы для Ф.5'!F481=2,CONCATENATE('Материалы для Ф.5'!D481," ",'Материалы для Ф.5'!C481),"")</f>
        <v/>
      </c>
      <c r="I493" s="1044">
        <v>498</v>
      </c>
      <c r="J493" s="409"/>
      <c r="K493" s="19">
        <f t="shared" si="7"/>
        <v>0</v>
      </c>
      <c r="M493" s="372"/>
      <c r="N493" s="373"/>
      <c r="O493" s="373"/>
      <c r="P493" s="373"/>
      <c r="W493" s="49" t="str">
        <f>IF('Материалы для Ф.5'!F481=2,CONCATENATE('Материалы для Ф.5'!B481),"")</f>
        <v/>
      </c>
    </row>
    <row r="494" spans="1:23" ht="16.2" hidden="1" x14ac:dyDescent="0.3">
      <c r="A494" s="631">
        <f>SUBTOTAL(9,$K$15:K494)</f>
        <v>81</v>
      </c>
      <c r="B494" s="276" t="str">
        <f>IF('Материалы для Ф.5'!F482=2,CONCATENATE('Материалы для Ф.5'!A482),"")</f>
        <v/>
      </c>
      <c r="C494" s="1042" t="str">
        <f>IF('Материалы для Ф.5'!F482=2,CONCATENATE('Материалы для Ф.5'!B482),"")</f>
        <v/>
      </c>
      <c r="D494" s="1043"/>
      <c r="E494" s="1044"/>
      <c r="F494" s="1042"/>
      <c r="G494" s="1044"/>
      <c r="H494" s="1042" t="str">
        <f>IF('Материалы для Ф.5'!F482=2,CONCATENATE('Материалы для Ф.5'!D482," ",'Материалы для Ф.5'!C482),"")</f>
        <v/>
      </c>
      <c r="I494" s="1044">
        <v>499</v>
      </c>
      <c r="J494" s="409"/>
      <c r="K494" s="19">
        <f t="shared" si="7"/>
        <v>0</v>
      </c>
      <c r="M494" s="372"/>
      <c r="N494" s="373"/>
      <c r="O494" s="373"/>
      <c r="P494" s="373"/>
      <c r="W494" s="49" t="str">
        <f>IF('Материалы для Ф.5'!F482=2,CONCATENATE('Материалы для Ф.5'!B482),"")</f>
        <v/>
      </c>
    </row>
    <row r="495" spans="1:23" ht="16.2" hidden="1" x14ac:dyDescent="0.3">
      <c r="A495" s="631">
        <f>SUBTOTAL(9,$K$15:K495)</f>
        <v>81</v>
      </c>
      <c r="B495" s="276" t="str">
        <f>IF('Материалы для Ф.5'!F483=2,CONCATENATE('Материалы для Ф.5'!A483),"")</f>
        <v/>
      </c>
      <c r="C495" s="1042" t="str">
        <f>IF('Материалы для Ф.5'!F483=2,CONCATENATE('Материалы для Ф.5'!B483),"")</f>
        <v/>
      </c>
      <c r="D495" s="1043"/>
      <c r="E495" s="1044"/>
      <c r="F495" s="1042"/>
      <c r="G495" s="1044"/>
      <c r="H495" s="1042" t="str">
        <f>IF('Материалы для Ф.5'!F483=2,CONCATENATE('Материалы для Ф.5'!D483," ",'Материалы для Ф.5'!C483),"")</f>
        <v/>
      </c>
      <c r="I495" s="1044">
        <v>500</v>
      </c>
      <c r="J495" s="409"/>
      <c r="K495" s="19">
        <f t="shared" si="7"/>
        <v>0</v>
      </c>
      <c r="M495" s="372"/>
      <c r="N495" s="373"/>
      <c r="O495" s="373"/>
      <c r="P495" s="373"/>
      <c r="W495" s="49" t="str">
        <f>IF('Материалы для Ф.5'!F483=2,CONCATENATE('Материалы для Ф.5'!B483),"")</f>
        <v/>
      </c>
    </row>
    <row r="496" spans="1:23" ht="16.2" hidden="1" x14ac:dyDescent="0.3">
      <c r="A496" s="631">
        <f>SUBTOTAL(9,$K$15:K496)</f>
        <v>81</v>
      </c>
      <c r="B496" s="276" t="str">
        <f>IF('Материалы для Ф.5'!F484=2,CONCATENATE('Материалы для Ф.5'!A484),"")</f>
        <v/>
      </c>
      <c r="C496" s="1042" t="str">
        <f>IF('Материалы для Ф.5'!F484=2,CONCATENATE('Материалы для Ф.5'!B484),"")</f>
        <v/>
      </c>
      <c r="D496" s="1043"/>
      <c r="E496" s="1044"/>
      <c r="F496" s="1042"/>
      <c r="G496" s="1044"/>
      <c r="H496" s="1042" t="str">
        <f>IF('Материалы для Ф.5'!F484=2,CONCATENATE('Материалы для Ф.5'!D484," ",'Материалы для Ф.5'!C484),"")</f>
        <v/>
      </c>
      <c r="I496" s="1044">
        <v>501</v>
      </c>
      <c r="J496" s="409"/>
      <c r="K496" s="19">
        <f t="shared" si="7"/>
        <v>0</v>
      </c>
      <c r="M496" s="372"/>
      <c r="N496" s="373"/>
      <c r="O496" s="373"/>
      <c r="P496" s="373"/>
      <c r="W496" s="49" t="str">
        <f>IF('Материалы для Ф.5'!F484=2,CONCATENATE('Материалы для Ф.5'!B484),"")</f>
        <v/>
      </c>
    </row>
    <row r="497" spans="1:23" ht="16.2" hidden="1" x14ac:dyDescent="0.3">
      <c r="A497" s="631">
        <f>SUBTOTAL(9,$K$15:K497)</f>
        <v>81</v>
      </c>
      <c r="B497" s="276" t="str">
        <f>IF('Материалы для Ф.5'!F485=2,CONCATENATE('Материалы для Ф.5'!A485),"")</f>
        <v/>
      </c>
      <c r="C497" s="1042" t="str">
        <f>IF('Материалы для Ф.5'!F485=2,CONCATENATE('Материалы для Ф.5'!B485),"")</f>
        <v/>
      </c>
      <c r="D497" s="1043"/>
      <c r="E497" s="1044"/>
      <c r="F497" s="1042"/>
      <c r="G497" s="1044"/>
      <c r="H497" s="1042" t="str">
        <f>IF('Материалы для Ф.5'!F485=2,CONCATENATE('Материалы для Ф.5'!D485," ",'Материалы для Ф.5'!C485),"")</f>
        <v/>
      </c>
      <c r="I497" s="1044">
        <v>502</v>
      </c>
      <c r="J497" s="409"/>
      <c r="K497" s="19">
        <f t="shared" si="7"/>
        <v>0</v>
      </c>
      <c r="M497" s="372"/>
      <c r="N497" s="373"/>
      <c r="O497" s="373"/>
      <c r="P497" s="373"/>
      <c r="W497" s="49" t="str">
        <f>IF('Материалы для Ф.5'!F485=2,CONCATENATE('Материалы для Ф.5'!B485),"")</f>
        <v/>
      </c>
    </row>
    <row r="498" spans="1:23" ht="16.2" hidden="1" x14ac:dyDescent="0.3">
      <c r="A498" s="631">
        <f>SUBTOTAL(9,$K$15:K498)</f>
        <v>81</v>
      </c>
      <c r="B498" s="276" t="str">
        <f>IF('Материалы для Ф.5'!F486=2,CONCATENATE('Материалы для Ф.5'!A486),"")</f>
        <v/>
      </c>
      <c r="C498" s="1042" t="str">
        <f>IF('Материалы для Ф.5'!F486=2,CONCATENATE('Материалы для Ф.5'!B486),"")</f>
        <v/>
      </c>
      <c r="D498" s="1043"/>
      <c r="E498" s="1044"/>
      <c r="F498" s="1042"/>
      <c r="G498" s="1044"/>
      <c r="H498" s="1042" t="str">
        <f>IF('Материалы для Ф.5'!F486=2,CONCATENATE('Материалы для Ф.5'!D486," ",'Материалы для Ф.5'!C486),"")</f>
        <v/>
      </c>
      <c r="I498" s="1044">
        <v>503</v>
      </c>
      <c r="J498" s="409"/>
      <c r="K498" s="19">
        <f t="shared" si="7"/>
        <v>0</v>
      </c>
      <c r="M498" s="372"/>
      <c r="N498" s="373"/>
      <c r="O498" s="373"/>
      <c r="P498" s="373"/>
      <c r="W498" s="49" t="str">
        <f>IF('Материалы для Ф.5'!F486=2,CONCATENATE('Материалы для Ф.5'!B486),"")</f>
        <v/>
      </c>
    </row>
    <row r="499" spans="1:23" ht="16.2" hidden="1" x14ac:dyDescent="0.3">
      <c r="A499" s="631">
        <f>SUBTOTAL(9,$K$15:K499)</f>
        <v>81</v>
      </c>
      <c r="B499" s="276" t="str">
        <f>IF('Материалы для Ф.5'!F487=2,CONCATENATE('Материалы для Ф.5'!A487),"")</f>
        <v/>
      </c>
      <c r="C499" s="1042" t="str">
        <f>IF('Материалы для Ф.5'!F487=2,CONCATENATE('Материалы для Ф.5'!B487),"")</f>
        <v/>
      </c>
      <c r="D499" s="1043"/>
      <c r="E499" s="1044"/>
      <c r="F499" s="1042"/>
      <c r="G499" s="1044"/>
      <c r="H499" s="1042" t="str">
        <f>IF('Материалы для Ф.5'!F487=2,CONCATENATE('Материалы для Ф.5'!D487," ",'Материалы для Ф.5'!C487),"")</f>
        <v/>
      </c>
      <c r="I499" s="1044">
        <v>504</v>
      </c>
      <c r="J499" s="409"/>
      <c r="K499" s="19">
        <f t="shared" si="7"/>
        <v>0</v>
      </c>
      <c r="M499" s="372"/>
      <c r="N499" s="373"/>
      <c r="O499" s="373"/>
      <c r="P499" s="373"/>
      <c r="W499" s="49" t="str">
        <f>IF('Материалы для Ф.5'!F487=2,CONCATENATE('Материалы для Ф.5'!B487),"")</f>
        <v/>
      </c>
    </row>
    <row r="500" spans="1:23" ht="16.2" hidden="1" x14ac:dyDescent="0.3">
      <c r="A500" s="631">
        <f>SUBTOTAL(9,$K$15:K500)</f>
        <v>81</v>
      </c>
      <c r="B500" s="276" t="str">
        <f>IF('Материалы для Ф.5'!F488=2,CONCATENATE('Материалы для Ф.5'!A488),"")</f>
        <v/>
      </c>
      <c r="C500" s="1042" t="str">
        <f>IF('Материалы для Ф.5'!F488=2,CONCATENATE('Материалы для Ф.5'!B488),"")</f>
        <v/>
      </c>
      <c r="D500" s="1043"/>
      <c r="E500" s="1044"/>
      <c r="F500" s="1042"/>
      <c r="G500" s="1044"/>
      <c r="H500" s="1042" t="str">
        <f>IF('Материалы для Ф.5'!F488=2,CONCATENATE('Материалы для Ф.5'!D488," ",'Материалы для Ф.5'!C488),"")</f>
        <v/>
      </c>
      <c r="I500" s="1044">
        <v>505</v>
      </c>
      <c r="J500" s="409"/>
      <c r="K500" s="19">
        <f t="shared" si="7"/>
        <v>0</v>
      </c>
      <c r="M500" s="372"/>
      <c r="N500" s="373"/>
      <c r="O500" s="373"/>
      <c r="P500" s="373"/>
      <c r="W500" s="49" t="str">
        <f>IF('Материалы для Ф.5'!F488=2,CONCATENATE('Материалы для Ф.5'!B488),"")</f>
        <v/>
      </c>
    </row>
    <row r="501" spans="1:23" ht="16.2" hidden="1" x14ac:dyDescent="0.3">
      <c r="A501" s="631">
        <f>SUBTOTAL(9,$K$15:K501)</f>
        <v>81</v>
      </c>
      <c r="B501" s="276" t="str">
        <f>IF('Материалы для Ф.5'!F489=2,CONCATENATE('Материалы для Ф.5'!A489),"")</f>
        <v/>
      </c>
      <c r="C501" s="1042" t="str">
        <f>IF('Материалы для Ф.5'!F489=2,CONCATENATE('Материалы для Ф.5'!B489),"")</f>
        <v/>
      </c>
      <c r="D501" s="1043"/>
      <c r="E501" s="1044"/>
      <c r="F501" s="1042"/>
      <c r="G501" s="1044"/>
      <c r="H501" s="1042" t="str">
        <f>IF('Материалы для Ф.5'!F489=2,CONCATENATE('Материалы для Ф.5'!D489," ",'Материалы для Ф.5'!C489),"")</f>
        <v/>
      </c>
      <c r="I501" s="1044">
        <v>506</v>
      </c>
      <c r="J501" s="409"/>
      <c r="K501" s="19">
        <f t="shared" si="7"/>
        <v>0</v>
      </c>
      <c r="M501" s="372"/>
      <c r="N501" s="373"/>
      <c r="O501" s="373"/>
      <c r="P501" s="373"/>
      <c r="W501" s="49" t="str">
        <f>IF('Материалы для Ф.5'!F489=2,CONCATENATE('Материалы для Ф.5'!B489),"")</f>
        <v/>
      </c>
    </row>
    <row r="502" spans="1:23" ht="16.2" hidden="1" x14ac:dyDescent="0.3">
      <c r="A502" s="631">
        <f>SUBTOTAL(9,$K$15:K502)</f>
        <v>81</v>
      </c>
      <c r="B502" s="276" t="str">
        <f>IF('Материалы для Ф.5'!F490=2,CONCATENATE('Материалы для Ф.5'!A490),"")</f>
        <v/>
      </c>
      <c r="C502" s="1042" t="str">
        <f>IF('Материалы для Ф.5'!F490=2,CONCATENATE('Материалы для Ф.5'!B490),"")</f>
        <v/>
      </c>
      <c r="D502" s="1043"/>
      <c r="E502" s="1044"/>
      <c r="F502" s="1042"/>
      <c r="G502" s="1044"/>
      <c r="H502" s="1042" t="str">
        <f>IF('Материалы для Ф.5'!F490=2,CONCATENATE('Материалы для Ф.5'!D490," ",'Материалы для Ф.5'!C490),"")</f>
        <v/>
      </c>
      <c r="I502" s="1044">
        <v>507</v>
      </c>
      <c r="J502" s="409"/>
      <c r="K502" s="19">
        <f t="shared" si="7"/>
        <v>0</v>
      </c>
      <c r="M502" s="372"/>
      <c r="N502" s="373"/>
      <c r="O502" s="373"/>
      <c r="P502" s="373"/>
      <c r="W502" s="49" t="str">
        <f>IF('Материалы для Ф.5'!F490=2,CONCATENATE('Материалы для Ф.5'!B490),"")</f>
        <v/>
      </c>
    </row>
    <row r="503" spans="1:23" ht="16.2" hidden="1" x14ac:dyDescent="0.3">
      <c r="A503" s="631">
        <f>SUBTOTAL(9,$K$15:K503)</f>
        <v>81</v>
      </c>
      <c r="B503" s="276" t="str">
        <f>IF('Материалы для Ф.5'!F491=2,CONCATENATE('Материалы для Ф.5'!A491),"")</f>
        <v/>
      </c>
      <c r="C503" s="1042" t="str">
        <f>IF('Материалы для Ф.5'!F491=2,CONCATENATE('Материалы для Ф.5'!B491),"")</f>
        <v/>
      </c>
      <c r="D503" s="1043"/>
      <c r="E503" s="1044"/>
      <c r="F503" s="1042"/>
      <c r="G503" s="1044"/>
      <c r="H503" s="1042" t="str">
        <f>IF('Материалы для Ф.5'!F491=2,CONCATENATE('Материалы для Ф.5'!D491," ",'Материалы для Ф.5'!C491),"")</f>
        <v/>
      </c>
      <c r="I503" s="1044">
        <v>508</v>
      </c>
      <c r="J503" s="409"/>
      <c r="K503" s="19">
        <f t="shared" si="7"/>
        <v>0</v>
      </c>
      <c r="M503" s="372"/>
      <c r="N503" s="373"/>
      <c r="O503" s="373"/>
      <c r="P503" s="373"/>
      <c r="W503" s="49" t="str">
        <f>IF('Материалы для Ф.5'!F491=2,CONCATENATE('Материалы для Ф.5'!B491),"")</f>
        <v/>
      </c>
    </row>
    <row r="504" spans="1:23" ht="16.2" hidden="1" x14ac:dyDescent="0.3">
      <c r="A504" s="631">
        <f>SUBTOTAL(9,$K$15:K504)</f>
        <v>81</v>
      </c>
      <c r="B504" s="276" t="str">
        <f>IF('Материалы для Ф.5'!F492=2,CONCATENATE('Материалы для Ф.5'!A492),"")</f>
        <v/>
      </c>
      <c r="C504" s="1042" t="str">
        <f>IF('Материалы для Ф.5'!F492=2,CONCATENATE('Материалы для Ф.5'!B492),"")</f>
        <v/>
      </c>
      <c r="D504" s="1043"/>
      <c r="E504" s="1044"/>
      <c r="F504" s="1042"/>
      <c r="G504" s="1044"/>
      <c r="H504" s="1042" t="str">
        <f>IF('Материалы для Ф.5'!F492=2,CONCATENATE('Материалы для Ф.5'!D492," ",'Материалы для Ф.5'!C492),"")</f>
        <v/>
      </c>
      <c r="I504" s="1044">
        <v>509</v>
      </c>
      <c r="J504" s="409"/>
      <c r="K504" s="19">
        <f t="shared" si="7"/>
        <v>0</v>
      </c>
      <c r="M504" s="372"/>
      <c r="N504" s="373"/>
      <c r="O504" s="373"/>
      <c r="P504" s="373"/>
      <c r="W504" s="49" t="str">
        <f>IF('Материалы для Ф.5'!F492=2,CONCATENATE('Материалы для Ф.5'!B492),"")</f>
        <v/>
      </c>
    </row>
    <row r="505" spans="1:23" ht="16.2" hidden="1" x14ac:dyDescent="0.3">
      <c r="A505" s="631">
        <f>SUBTOTAL(9,$K$15:K505)</f>
        <v>81</v>
      </c>
      <c r="B505" s="276" t="str">
        <f>IF('Материалы для Ф.5'!F493=2,CONCATENATE('Материалы для Ф.5'!A493),"")</f>
        <v/>
      </c>
      <c r="C505" s="1042" t="str">
        <f>IF('Материалы для Ф.5'!F493=2,CONCATENATE('Материалы для Ф.5'!B493),"")</f>
        <v/>
      </c>
      <c r="D505" s="1043"/>
      <c r="E505" s="1044"/>
      <c r="F505" s="1042"/>
      <c r="G505" s="1044"/>
      <c r="H505" s="1042" t="str">
        <f>IF('Материалы для Ф.5'!F493=2,CONCATENATE('Материалы для Ф.5'!D493," ",'Материалы для Ф.5'!C493),"")</f>
        <v/>
      </c>
      <c r="I505" s="1044">
        <v>510</v>
      </c>
      <c r="J505" s="409"/>
      <c r="K505" s="19">
        <f t="shared" si="7"/>
        <v>0</v>
      </c>
      <c r="M505" s="372"/>
      <c r="N505" s="373"/>
      <c r="O505" s="373"/>
      <c r="P505" s="373"/>
      <c r="W505" s="49" t="str">
        <f>IF('Материалы для Ф.5'!F493=2,CONCATENATE('Материалы для Ф.5'!B493),"")</f>
        <v/>
      </c>
    </row>
    <row r="506" spans="1:23" ht="16.2" hidden="1" x14ac:dyDescent="0.3">
      <c r="A506" s="631">
        <f>SUBTOTAL(9,$K$15:K506)</f>
        <v>81</v>
      </c>
      <c r="B506" s="276" t="str">
        <f>IF('Материалы для Ф.5'!F494=2,CONCATENATE('Материалы для Ф.5'!A494),"")</f>
        <v/>
      </c>
      <c r="C506" s="1042" t="str">
        <f>IF('Материалы для Ф.5'!F494=2,CONCATENATE('Материалы для Ф.5'!B494),"")</f>
        <v/>
      </c>
      <c r="D506" s="1043"/>
      <c r="E506" s="1044"/>
      <c r="F506" s="1042"/>
      <c r="G506" s="1044"/>
      <c r="H506" s="1042" t="str">
        <f>IF('Материалы для Ф.5'!F494=2,CONCATENATE('Материалы для Ф.5'!D494," ",'Материалы для Ф.5'!C494),"")</f>
        <v/>
      </c>
      <c r="I506" s="1044">
        <v>511</v>
      </c>
      <c r="J506" s="409"/>
      <c r="K506" s="19">
        <f t="shared" si="7"/>
        <v>0</v>
      </c>
      <c r="M506" s="372"/>
      <c r="N506" s="373"/>
      <c r="O506" s="373"/>
      <c r="P506" s="373"/>
      <c r="W506" s="49" t="str">
        <f>IF('Материалы для Ф.5'!F494=2,CONCATENATE('Материалы для Ф.5'!B494),"")</f>
        <v/>
      </c>
    </row>
    <row r="507" spans="1:23" ht="16.2" hidden="1" x14ac:dyDescent="0.3">
      <c r="A507" s="631">
        <f>SUBTOTAL(9,$K$15:K507)</f>
        <v>81</v>
      </c>
      <c r="B507" s="276" t="str">
        <f>IF('Материалы для Ф.5'!F495=2,CONCATENATE('Материалы для Ф.5'!A495),"")</f>
        <v/>
      </c>
      <c r="C507" s="1042" t="str">
        <f>IF('Материалы для Ф.5'!F495=2,CONCATENATE('Материалы для Ф.5'!B495),"")</f>
        <v/>
      </c>
      <c r="D507" s="1043"/>
      <c r="E507" s="1044"/>
      <c r="F507" s="1042"/>
      <c r="G507" s="1044"/>
      <c r="H507" s="1042" t="str">
        <f>IF('Материалы для Ф.5'!F495=2,CONCATENATE('Материалы для Ф.5'!D495," ",'Материалы для Ф.5'!C495),"")</f>
        <v/>
      </c>
      <c r="I507" s="1044">
        <v>512</v>
      </c>
      <c r="J507" s="409"/>
      <c r="K507" s="19">
        <f t="shared" si="7"/>
        <v>0</v>
      </c>
      <c r="M507" s="372"/>
      <c r="N507" s="373"/>
      <c r="O507" s="373"/>
      <c r="P507" s="373"/>
      <c r="W507" s="49" t="str">
        <f>IF('Материалы для Ф.5'!F495=2,CONCATENATE('Материалы для Ф.5'!B495),"")</f>
        <v/>
      </c>
    </row>
    <row r="508" spans="1:23" ht="16.2" hidden="1" x14ac:dyDescent="0.3">
      <c r="A508" s="631">
        <f>SUBTOTAL(9,$K$15:K508)</f>
        <v>81</v>
      </c>
      <c r="B508" s="276" t="str">
        <f>IF('Материалы для Ф.5'!F496=2,CONCATENATE('Материалы для Ф.5'!A496),"")</f>
        <v/>
      </c>
      <c r="C508" s="1042" t="str">
        <f>IF('Материалы для Ф.5'!F496=2,CONCATENATE('Материалы для Ф.5'!B496),"")</f>
        <v/>
      </c>
      <c r="D508" s="1043"/>
      <c r="E508" s="1044"/>
      <c r="F508" s="1042"/>
      <c r="G508" s="1044"/>
      <c r="H508" s="1042" t="str">
        <f>IF('Материалы для Ф.5'!F496=2,CONCATENATE('Материалы для Ф.5'!D496," ",'Материалы для Ф.5'!C496),"")</f>
        <v/>
      </c>
      <c r="I508" s="1044">
        <v>513</v>
      </c>
      <c r="J508" s="409"/>
      <c r="K508" s="19">
        <f t="shared" si="7"/>
        <v>0</v>
      </c>
      <c r="M508" s="372"/>
      <c r="N508" s="373"/>
      <c r="O508" s="373"/>
      <c r="P508" s="373"/>
      <c r="W508" s="49" t="str">
        <f>IF('Материалы для Ф.5'!F496=2,CONCATENATE('Материалы для Ф.5'!B496),"")</f>
        <v/>
      </c>
    </row>
    <row r="509" spans="1:23" ht="16.2" hidden="1" x14ac:dyDescent="0.3">
      <c r="A509" s="631">
        <f>SUBTOTAL(9,$K$15:K509)</f>
        <v>81</v>
      </c>
      <c r="B509" s="276" t="str">
        <f>IF('Материалы для Ф.5'!F497=2,CONCATENATE('Материалы для Ф.5'!A497),"")</f>
        <v/>
      </c>
      <c r="C509" s="1042" t="str">
        <f>IF('Материалы для Ф.5'!F497=2,CONCATENATE('Материалы для Ф.5'!B497),"")</f>
        <v/>
      </c>
      <c r="D509" s="1043"/>
      <c r="E509" s="1044"/>
      <c r="F509" s="1042"/>
      <c r="G509" s="1044"/>
      <c r="H509" s="1042" t="str">
        <f>IF('Материалы для Ф.5'!F497=2,CONCATENATE('Материалы для Ф.5'!D497," ",'Материалы для Ф.5'!C497),"")</f>
        <v/>
      </c>
      <c r="I509" s="1044">
        <v>514</v>
      </c>
      <c r="J509" s="409"/>
      <c r="K509" s="19">
        <f t="shared" si="7"/>
        <v>0</v>
      </c>
      <c r="M509" s="372"/>
      <c r="N509" s="373"/>
      <c r="O509" s="373"/>
      <c r="P509" s="373"/>
      <c r="W509" s="49" t="str">
        <f>IF('Материалы для Ф.5'!F497=2,CONCATENATE('Материалы для Ф.5'!B497),"")</f>
        <v/>
      </c>
    </row>
    <row r="510" spans="1:23" ht="16.2" hidden="1" x14ac:dyDescent="0.3">
      <c r="A510" s="631">
        <f>SUBTOTAL(9,$K$15:K510)</f>
        <v>81</v>
      </c>
      <c r="B510" s="276" t="str">
        <f>IF('Материалы для Ф.5'!F498=2,CONCATENATE('Материалы для Ф.5'!A498),"")</f>
        <v/>
      </c>
      <c r="C510" s="1042" t="str">
        <f>IF('Материалы для Ф.5'!F498=2,CONCATENATE('Материалы для Ф.5'!B498),"")</f>
        <v/>
      </c>
      <c r="D510" s="1043"/>
      <c r="E510" s="1044"/>
      <c r="F510" s="1042"/>
      <c r="G510" s="1044"/>
      <c r="H510" s="1042" t="str">
        <f>IF('Материалы для Ф.5'!F498=2,CONCATENATE('Материалы для Ф.5'!D498," ",'Материалы для Ф.5'!C498),"")</f>
        <v/>
      </c>
      <c r="I510" s="1044">
        <v>515</v>
      </c>
      <c r="J510" s="409"/>
      <c r="K510" s="19">
        <f t="shared" si="7"/>
        <v>0</v>
      </c>
      <c r="M510" s="372"/>
      <c r="N510" s="373"/>
      <c r="O510" s="373"/>
      <c r="P510" s="373"/>
      <c r="W510" s="49" t="str">
        <f>IF('Материалы для Ф.5'!F498=2,CONCATENATE('Материалы для Ф.5'!B498),"")</f>
        <v/>
      </c>
    </row>
    <row r="511" spans="1:23" ht="16.2" hidden="1" x14ac:dyDescent="0.3">
      <c r="A511" s="631">
        <f>SUBTOTAL(9,$K$15:K511)</f>
        <v>81</v>
      </c>
      <c r="B511" s="276" t="str">
        <f>IF('Материалы для Ф.5'!F499=2,CONCATENATE('Материалы для Ф.5'!A499),"")</f>
        <v/>
      </c>
      <c r="C511" s="1042" t="str">
        <f>IF('Материалы для Ф.5'!F499=2,CONCATENATE('Материалы для Ф.5'!B499),"")</f>
        <v/>
      </c>
      <c r="D511" s="1043"/>
      <c r="E511" s="1044"/>
      <c r="F511" s="1042"/>
      <c r="G511" s="1044"/>
      <c r="H511" s="1042" t="str">
        <f>IF('Материалы для Ф.5'!F499=2,CONCATENATE('Материалы для Ф.5'!D499," ",'Материалы для Ф.5'!C499),"")</f>
        <v/>
      </c>
      <c r="I511" s="1044">
        <v>516</v>
      </c>
      <c r="J511" s="409"/>
      <c r="K511" s="19">
        <f t="shared" si="7"/>
        <v>0</v>
      </c>
      <c r="M511" s="372"/>
      <c r="N511" s="373"/>
      <c r="O511" s="373"/>
      <c r="P511" s="373"/>
      <c r="W511" s="49" t="str">
        <f>IF('Материалы для Ф.5'!F499=2,CONCATENATE('Материалы для Ф.5'!B499),"")</f>
        <v/>
      </c>
    </row>
    <row r="512" spans="1:23" ht="16.2" hidden="1" x14ac:dyDescent="0.3">
      <c r="A512" s="631">
        <f>SUBTOTAL(9,$K$15:K512)</f>
        <v>81</v>
      </c>
      <c r="B512" s="276" t="str">
        <f>IF('Материалы для Ф.5'!F500=2,CONCATENATE('Материалы для Ф.5'!A500),"")</f>
        <v/>
      </c>
      <c r="C512" s="1042" t="str">
        <f>IF('Материалы для Ф.5'!F500=2,CONCATENATE('Материалы для Ф.5'!B500),"")</f>
        <v/>
      </c>
      <c r="D512" s="1043"/>
      <c r="E512" s="1044"/>
      <c r="F512" s="1042"/>
      <c r="G512" s="1044"/>
      <c r="H512" s="1042" t="str">
        <f>IF('Материалы для Ф.5'!F500=2,CONCATENATE('Материалы для Ф.5'!D500," ",'Материалы для Ф.5'!C500),"")</f>
        <v/>
      </c>
      <c r="I512" s="1044">
        <v>517</v>
      </c>
      <c r="J512" s="409"/>
      <c r="K512" s="19">
        <f t="shared" si="7"/>
        <v>0</v>
      </c>
      <c r="M512" s="372"/>
      <c r="N512" s="373"/>
      <c r="O512" s="373"/>
      <c r="P512" s="373"/>
      <c r="W512" s="49" t="str">
        <f>IF('Материалы для Ф.5'!F500=2,CONCATENATE('Материалы для Ф.5'!B500),"")</f>
        <v/>
      </c>
    </row>
    <row r="513" spans="1:23" ht="16.2" hidden="1" x14ac:dyDescent="0.3">
      <c r="A513" s="631">
        <f>SUBTOTAL(9,$K$15:K513)</f>
        <v>81</v>
      </c>
      <c r="B513" s="276" t="str">
        <f>IF('Материалы для Ф.5'!F501=2,CONCATENATE('Материалы для Ф.5'!A501),"")</f>
        <v/>
      </c>
      <c r="C513" s="1042" t="str">
        <f>IF('Материалы для Ф.5'!F501=2,CONCATENATE('Материалы для Ф.5'!B501),"")</f>
        <v/>
      </c>
      <c r="D513" s="1043"/>
      <c r="E513" s="1044"/>
      <c r="F513" s="1042"/>
      <c r="G513" s="1044"/>
      <c r="H513" s="1042" t="str">
        <f>IF('Материалы для Ф.5'!F501=2,CONCATENATE('Материалы для Ф.5'!D501," ",'Материалы для Ф.5'!C501),"")</f>
        <v/>
      </c>
      <c r="I513" s="1044">
        <v>518</v>
      </c>
      <c r="J513" s="409"/>
      <c r="K513" s="19">
        <f t="shared" si="7"/>
        <v>0</v>
      </c>
      <c r="M513" s="372"/>
      <c r="N513" s="373"/>
      <c r="O513" s="373"/>
      <c r="P513" s="373"/>
      <c r="W513" s="49" t="str">
        <f>IF('Материалы для Ф.5'!F501=2,CONCATENATE('Материалы для Ф.5'!B501),"")</f>
        <v/>
      </c>
    </row>
    <row r="514" spans="1:23" ht="16.2" hidden="1" x14ac:dyDescent="0.3">
      <c r="A514" s="631">
        <f>SUBTOTAL(9,$K$15:K514)</f>
        <v>81</v>
      </c>
      <c r="B514" s="276" t="str">
        <f>IF('Материалы для Ф.5'!F502=2,CONCATENATE('Материалы для Ф.5'!A502),"")</f>
        <v/>
      </c>
      <c r="C514" s="1042" t="str">
        <f>IF('Материалы для Ф.5'!F502=2,CONCATENATE('Материалы для Ф.5'!B502),"")</f>
        <v/>
      </c>
      <c r="D514" s="1043"/>
      <c r="E514" s="1044"/>
      <c r="F514" s="1042"/>
      <c r="G514" s="1044"/>
      <c r="H514" s="1042" t="str">
        <f>IF('Материалы для Ф.5'!F502=2,CONCATENATE('Материалы для Ф.5'!D502," ",'Материалы для Ф.5'!C502),"")</f>
        <v/>
      </c>
      <c r="I514" s="1044">
        <v>519</v>
      </c>
      <c r="J514" s="409"/>
      <c r="K514" s="19">
        <f t="shared" si="7"/>
        <v>0</v>
      </c>
      <c r="M514" s="372"/>
      <c r="N514" s="373"/>
      <c r="O514" s="373"/>
      <c r="P514" s="373"/>
      <c r="W514" s="49" t="str">
        <f>IF('Материалы для Ф.5'!F502=2,CONCATENATE('Материалы для Ф.5'!B502),"")</f>
        <v/>
      </c>
    </row>
    <row r="515" spans="1:23" ht="16.2" hidden="1" x14ac:dyDescent="0.3">
      <c r="A515" s="631">
        <f>SUBTOTAL(9,$K$15:K515)</f>
        <v>81</v>
      </c>
      <c r="B515" s="276" t="str">
        <f>IF('Материалы для Ф.5'!F503=2,CONCATENATE('Материалы для Ф.5'!A503),"")</f>
        <v/>
      </c>
      <c r="C515" s="1042" t="str">
        <f>IF('Материалы для Ф.5'!F503=2,CONCATENATE('Материалы для Ф.5'!B503),"")</f>
        <v/>
      </c>
      <c r="D515" s="1043"/>
      <c r="E515" s="1044"/>
      <c r="F515" s="1042"/>
      <c r="G515" s="1044"/>
      <c r="H515" s="1042" t="str">
        <f>IF('Материалы для Ф.5'!F503=2,CONCATENATE('Материалы для Ф.5'!D503," ",'Материалы для Ф.5'!C503),"")</f>
        <v/>
      </c>
      <c r="I515" s="1044">
        <v>520</v>
      </c>
      <c r="J515" s="409"/>
      <c r="K515" s="19">
        <f t="shared" si="7"/>
        <v>0</v>
      </c>
      <c r="M515" s="372"/>
      <c r="N515" s="373"/>
      <c r="O515" s="373"/>
      <c r="P515" s="373"/>
      <c r="W515" s="49" t="str">
        <f>IF('Материалы для Ф.5'!F503=2,CONCATENATE('Материалы для Ф.5'!B503),"")</f>
        <v/>
      </c>
    </row>
    <row r="516" spans="1:23" ht="16.2" hidden="1" x14ac:dyDescent="0.3">
      <c r="A516" s="631">
        <f>SUBTOTAL(9,$K$15:K516)</f>
        <v>81</v>
      </c>
      <c r="B516" s="276" t="str">
        <f>IF('Материалы для Ф.5'!F504=2,CONCATENATE('Материалы для Ф.5'!A504),"")</f>
        <v/>
      </c>
      <c r="C516" s="1042" t="str">
        <f>IF('Материалы для Ф.5'!F504=2,CONCATENATE('Материалы для Ф.5'!B504),"")</f>
        <v/>
      </c>
      <c r="D516" s="1043"/>
      <c r="E516" s="1044"/>
      <c r="F516" s="1042"/>
      <c r="G516" s="1044"/>
      <c r="H516" s="1042" t="str">
        <f>IF('Материалы для Ф.5'!F504=2,CONCATENATE('Материалы для Ф.5'!D504," ",'Материалы для Ф.5'!C504),"")</f>
        <v/>
      </c>
      <c r="I516" s="1044">
        <v>521</v>
      </c>
      <c r="J516" s="409"/>
      <c r="K516" s="19">
        <f t="shared" si="7"/>
        <v>0</v>
      </c>
      <c r="M516" s="372"/>
      <c r="N516" s="373"/>
      <c r="O516" s="373"/>
      <c r="P516" s="373"/>
      <c r="W516" s="49" t="str">
        <f>IF('Материалы для Ф.5'!F504=2,CONCATENATE('Материалы для Ф.5'!B504),"")</f>
        <v/>
      </c>
    </row>
    <row r="517" spans="1:23" ht="16.2" hidden="1" x14ac:dyDescent="0.3">
      <c r="A517" s="631">
        <f>SUBTOTAL(9,$K$15:K517)</f>
        <v>81</v>
      </c>
      <c r="B517" s="276" t="str">
        <f>IF('Материалы для Ф.5'!F505=2,CONCATENATE('Материалы для Ф.5'!A505),"")</f>
        <v/>
      </c>
      <c r="C517" s="1042" t="str">
        <f>IF('Материалы для Ф.5'!F505=2,CONCATENATE('Материалы для Ф.5'!B505),"")</f>
        <v/>
      </c>
      <c r="D517" s="1043"/>
      <c r="E517" s="1044"/>
      <c r="F517" s="1042"/>
      <c r="G517" s="1044"/>
      <c r="H517" s="1042" t="str">
        <f>IF('Материалы для Ф.5'!F505=2,CONCATENATE('Материалы для Ф.5'!D505," ",'Материалы для Ф.5'!C505),"")</f>
        <v/>
      </c>
      <c r="I517" s="1044">
        <v>522</v>
      </c>
      <c r="J517" s="409"/>
      <c r="K517" s="19">
        <f t="shared" si="7"/>
        <v>0</v>
      </c>
      <c r="M517" s="372"/>
      <c r="N517" s="373"/>
      <c r="O517" s="373"/>
      <c r="P517" s="373"/>
      <c r="W517" s="49" t="str">
        <f>IF('Материалы для Ф.5'!F505=2,CONCATENATE('Материалы для Ф.5'!B505),"")</f>
        <v/>
      </c>
    </row>
    <row r="518" spans="1:23" ht="16.2" hidden="1" x14ac:dyDescent="0.3">
      <c r="A518" s="631">
        <f>SUBTOTAL(9,$K$15:K518)</f>
        <v>81</v>
      </c>
      <c r="B518" s="276" t="str">
        <f>IF('Материалы для Ф.5'!F506=2,CONCATENATE('Материалы для Ф.5'!A506),"")</f>
        <v/>
      </c>
      <c r="C518" s="1042" t="str">
        <f>IF('Материалы для Ф.5'!F506=2,CONCATENATE('Материалы для Ф.5'!B506),"")</f>
        <v/>
      </c>
      <c r="D518" s="1043"/>
      <c r="E518" s="1044"/>
      <c r="F518" s="1042"/>
      <c r="G518" s="1044"/>
      <c r="H518" s="1042" t="str">
        <f>IF('Материалы для Ф.5'!F506=2,CONCATENATE('Материалы для Ф.5'!D506," ",'Материалы для Ф.5'!C506),"")</f>
        <v/>
      </c>
      <c r="I518" s="1044">
        <v>523</v>
      </c>
      <c r="J518" s="409"/>
      <c r="K518" s="19">
        <f t="shared" si="7"/>
        <v>0</v>
      </c>
      <c r="M518" s="372"/>
      <c r="N518" s="373"/>
      <c r="O518" s="373"/>
      <c r="P518" s="373"/>
      <c r="W518" s="49" t="str">
        <f>IF('Материалы для Ф.5'!F506=2,CONCATENATE('Материалы для Ф.5'!B506),"")</f>
        <v/>
      </c>
    </row>
    <row r="519" spans="1:23" ht="16.2" hidden="1" x14ac:dyDescent="0.3">
      <c r="A519" s="631">
        <f>SUBTOTAL(9,$K$15:K519)</f>
        <v>81</v>
      </c>
      <c r="B519" s="276" t="str">
        <f>IF('Материалы для Ф.5'!F507=2,CONCATENATE('Материалы для Ф.5'!A507),"")</f>
        <v/>
      </c>
      <c r="C519" s="1042" t="str">
        <f>IF('Материалы для Ф.5'!F507=2,CONCATENATE('Материалы для Ф.5'!B507),"")</f>
        <v/>
      </c>
      <c r="D519" s="1043"/>
      <c r="E519" s="1044"/>
      <c r="F519" s="1042"/>
      <c r="G519" s="1044"/>
      <c r="H519" s="1042" t="str">
        <f>IF('Материалы для Ф.5'!F507=2,CONCATENATE('Материалы для Ф.5'!D507," ",'Материалы для Ф.5'!C507),"")</f>
        <v/>
      </c>
      <c r="I519" s="1044">
        <v>524</v>
      </c>
      <c r="J519" s="409"/>
      <c r="K519" s="19">
        <f t="shared" si="7"/>
        <v>0</v>
      </c>
      <c r="M519" s="372"/>
      <c r="N519" s="373"/>
      <c r="O519" s="373"/>
      <c r="P519" s="373"/>
      <c r="W519" s="49" t="str">
        <f>IF('Материалы для Ф.5'!F507=2,CONCATENATE('Материалы для Ф.5'!B507),"")</f>
        <v/>
      </c>
    </row>
    <row r="520" spans="1:23" ht="16.2" hidden="1" x14ac:dyDescent="0.3">
      <c r="A520" s="631">
        <f>SUBTOTAL(9,$K$15:K520)</f>
        <v>81</v>
      </c>
      <c r="B520" s="276" t="str">
        <f>IF('Материалы для Ф.5'!F508=2,CONCATENATE('Материалы для Ф.5'!A508),"")</f>
        <v/>
      </c>
      <c r="C520" s="1042" t="str">
        <f>IF('Материалы для Ф.5'!F508=2,CONCATENATE('Материалы для Ф.5'!B508),"")</f>
        <v/>
      </c>
      <c r="D520" s="1043"/>
      <c r="E520" s="1044"/>
      <c r="F520" s="1042"/>
      <c r="G520" s="1044"/>
      <c r="H520" s="1042" t="str">
        <f>IF('Материалы для Ф.5'!F508=2,CONCATENATE('Материалы для Ф.5'!D508," ",'Материалы для Ф.5'!C508),"")</f>
        <v/>
      </c>
      <c r="I520" s="1044">
        <v>525</v>
      </c>
      <c r="J520" s="409"/>
      <c r="K520" s="19">
        <f t="shared" si="7"/>
        <v>0</v>
      </c>
      <c r="M520" s="372"/>
      <c r="N520" s="373"/>
      <c r="O520" s="373"/>
      <c r="P520" s="373"/>
      <c r="W520" s="49" t="str">
        <f>IF('Материалы для Ф.5'!F508=2,CONCATENATE('Материалы для Ф.5'!B508),"")</f>
        <v/>
      </c>
    </row>
    <row r="521" spans="1:23" ht="16.2" hidden="1" x14ac:dyDescent="0.3">
      <c r="A521" s="631">
        <f>SUBTOTAL(9,$K$15:K521)</f>
        <v>81</v>
      </c>
      <c r="B521" s="276" t="str">
        <f>IF('Материалы для Ф.5'!F509=2,CONCATENATE('Материалы для Ф.5'!A509),"")</f>
        <v/>
      </c>
      <c r="C521" s="1042" t="str">
        <f>IF('Материалы для Ф.5'!F509=2,CONCATENATE('Материалы для Ф.5'!B509),"")</f>
        <v/>
      </c>
      <c r="D521" s="1043"/>
      <c r="E521" s="1044"/>
      <c r="F521" s="1042"/>
      <c r="G521" s="1044"/>
      <c r="H521" s="1042" t="str">
        <f>IF('Материалы для Ф.5'!F509=2,CONCATENATE('Материалы для Ф.5'!D509," ",'Материалы для Ф.5'!C509),"")</f>
        <v/>
      </c>
      <c r="I521" s="1044">
        <v>526</v>
      </c>
      <c r="J521" s="409"/>
      <c r="K521" s="19">
        <f t="shared" si="7"/>
        <v>0</v>
      </c>
      <c r="M521" s="372"/>
      <c r="N521" s="373"/>
      <c r="O521" s="373"/>
      <c r="P521" s="373"/>
      <c r="W521" s="49" t="str">
        <f>IF('Материалы для Ф.5'!F509=2,CONCATENATE('Материалы для Ф.5'!B509),"")</f>
        <v/>
      </c>
    </row>
    <row r="522" spans="1:23" ht="16.2" hidden="1" x14ac:dyDescent="0.3">
      <c r="A522" s="631">
        <f>SUBTOTAL(9,$K$15:K522)</f>
        <v>81</v>
      </c>
      <c r="B522" s="276" t="str">
        <f>IF('Материалы для Ф.5'!F510=2,CONCATENATE('Материалы для Ф.5'!A510),"")</f>
        <v/>
      </c>
      <c r="C522" s="1042" t="str">
        <f>IF('Материалы для Ф.5'!F510=2,CONCATENATE('Материалы для Ф.5'!B510),"")</f>
        <v/>
      </c>
      <c r="D522" s="1043"/>
      <c r="E522" s="1044"/>
      <c r="F522" s="1042"/>
      <c r="G522" s="1044"/>
      <c r="H522" s="1042" t="str">
        <f>IF('Материалы для Ф.5'!F510=2,CONCATENATE('Материалы для Ф.5'!D510," ",'Материалы для Ф.5'!C510),"")</f>
        <v/>
      </c>
      <c r="I522" s="1044">
        <v>527</v>
      </c>
      <c r="J522" s="409"/>
      <c r="K522" s="19">
        <f t="shared" si="7"/>
        <v>0</v>
      </c>
      <c r="M522" s="372"/>
      <c r="N522" s="373"/>
      <c r="O522" s="373"/>
      <c r="P522" s="373"/>
      <c r="W522" s="49" t="str">
        <f>IF('Материалы для Ф.5'!F510=2,CONCATENATE('Материалы для Ф.5'!B510),"")</f>
        <v/>
      </c>
    </row>
    <row r="523" spans="1:23" ht="16.2" hidden="1" x14ac:dyDescent="0.3">
      <c r="A523" s="631">
        <f>SUBTOTAL(9,$K$15:K523)</f>
        <v>81</v>
      </c>
      <c r="B523" s="276" t="str">
        <f>IF('Материалы для Ф.5'!F511=2,CONCATENATE('Материалы для Ф.5'!A511),"")</f>
        <v/>
      </c>
      <c r="C523" s="1042" t="str">
        <f>IF('Материалы для Ф.5'!F511=2,CONCATENATE('Материалы для Ф.5'!B511),"")</f>
        <v/>
      </c>
      <c r="D523" s="1043"/>
      <c r="E523" s="1044"/>
      <c r="F523" s="1042"/>
      <c r="G523" s="1044"/>
      <c r="H523" s="1042" t="str">
        <f>IF('Материалы для Ф.5'!F511=2,CONCATENATE('Материалы для Ф.5'!D511," ",'Материалы для Ф.5'!C511),"")</f>
        <v/>
      </c>
      <c r="I523" s="1044">
        <v>528</v>
      </c>
      <c r="J523" s="409"/>
      <c r="K523" s="19">
        <f t="shared" si="7"/>
        <v>0</v>
      </c>
      <c r="M523" s="372"/>
      <c r="N523" s="373"/>
      <c r="O523" s="373"/>
      <c r="P523" s="373"/>
      <c r="W523" s="49" t="str">
        <f>IF('Материалы для Ф.5'!F511=2,CONCATENATE('Материалы для Ф.5'!B511),"")</f>
        <v/>
      </c>
    </row>
    <row r="524" spans="1:23" ht="16.2" hidden="1" x14ac:dyDescent="0.3">
      <c r="A524" s="631">
        <f>SUBTOTAL(9,$K$15:K524)</f>
        <v>81</v>
      </c>
      <c r="B524" s="276" t="str">
        <f>IF('Материалы для Ф.5'!F512=2,CONCATENATE('Материалы для Ф.5'!A512),"")</f>
        <v/>
      </c>
      <c r="C524" s="1042" t="str">
        <f>IF('Материалы для Ф.5'!F512=2,CONCATENATE('Материалы для Ф.5'!B512),"")</f>
        <v/>
      </c>
      <c r="D524" s="1043"/>
      <c r="E524" s="1044"/>
      <c r="F524" s="1042"/>
      <c r="G524" s="1044"/>
      <c r="H524" s="1042" t="str">
        <f>IF('Материалы для Ф.5'!F512=2,CONCATENATE('Материалы для Ф.5'!D512," ",'Материалы для Ф.5'!C512),"")</f>
        <v/>
      </c>
      <c r="I524" s="1044">
        <v>529</v>
      </c>
      <c r="J524" s="409"/>
      <c r="K524" s="19">
        <f t="shared" si="7"/>
        <v>0</v>
      </c>
      <c r="M524" s="372"/>
      <c r="N524" s="373"/>
      <c r="O524" s="373"/>
      <c r="P524" s="373"/>
      <c r="W524" s="49" t="str">
        <f>IF('Материалы для Ф.5'!F512=2,CONCATENATE('Материалы для Ф.5'!B512),"")</f>
        <v/>
      </c>
    </row>
    <row r="525" spans="1:23" ht="16.2" hidden="1" x14ac:dyDescent="0.3">
      <c r="A525" s="631">
        <f>SUBTOTAL(9,$K$15:K525)</f>
        <v>81</v>
      </c>
      <c r="B525" s="276" t="str">
        <f>IF('Материалы для Ф.5'!F513=2,CONCATENATE('Материалы для Ф.5'!A513),"")</f>
        <v/>
      </c>
      <c r="C525" s="1042" t="str">
        <f>IF('Материалы для Ф.5'!F513=2,CONCATENATE('Материалы для Ф.5'!B513),"")</f>
        <v/>
      </c>
      <c r="D525" s="1043"/>
      <c r="E525" s="1044"/>
      <c r="F525" s="1042"/>
      <c r="G525" s="1044"/>
      <c r="H525" s="1042" t="str">
        <f>IF('Материалы для Ф.5'!F513=2,CONCATENATE('Материалы для Ф.5'!D513," ",'Материалы для Ф.5'!C513),"")</f>
        <v/>
      </c>
      <c r="I525" s="1044">
        <v>530</v>
      </c>
      <c r="J525" s="409"/>
      <c r="K525" s="19">
        <f t="shared" si="7"/>
        <v>0</v>
      </c>
      <c r="M525" s="372"/>
      <c r="N525" s="373"/>
      <c r="O525" s="373"/>
      <c r="P525" s="373"/>
      <c r="W525" s="49" t="str">
        <f>IF('Материалы для Ф.5'!F513=2,CONCATENATE('Материалы для Ф.5'!B513),"")</f>
        <v/>
      </c>
    </row>
    <row r="526" spans="1:23" ht="16.2" hidden="1" x14ac:dyDescent="0.3">
      <c r="A526" s="631">
        <f>SUBTOTAL(9,$K$15:K526)</f>
        <v>81</v>
      </c>
      <c r="B526" s="276" t="str">
        <f>IF('Материалы для Ф.5'!F514=2,CONCATENATE('Материалы для Ф.5'!A514),"")</f>
        <v/>
      </c>
      <c r="C526" s="1042" t="str">
        <f>IF('Материалы для Ф.5'!F514=2,CONCATENATE('Материалы для Ф.5'!B514),"")</f>
        <v/>
      </c>
      <c r="D526" s="1043"/>
      <c r="E526" s="1044"/>
      <c r="F526" s="1042"/>
      <c r="G526" s="1044"/>
      <c r="H526" s="1042" t="str">
        <f>IF('Материалы для Ф.5'!F514=2,CONCATENATE('Материалы для Ф.5'!D514," ",'Материалы для Ф.5'!C514),"")</f>
        <v/>
      </c>
      <c r="I526" s="1044">
        <v>531</v>
      </c>
      <c r="J526" s="409"/>
      <c r="K526" s="19">
        <f t="shared" si="7"/>
        <v>0</v>
      </c>
      <c r="M526" s="372"/>
      <c r="N526" s="373"/>
      <c r="O526" s="373"/>
      <c r="P526" s="373"/>
      <c r="W526" s="49" t="str">
        <f>IF('Материалы для Ф.5'!F514=2,CONCATENATE('Материалы для Ф.5'!B514),"")</f>
        <v/>
      </c>
    </row>
    <row r="527" spans="1:23" ht="16.2" hidden="1" x14ac:dyDescent="0.3">
      <c r="A527" s="631">
        <f>SUBTOTAL(9,$K$15:K527)</f>
        <v>81</v>
      </c>
      <c r="B527" s="276" t="str">
        <f>IF('Материалы для Ф.5'!F515=2,CONCATENATE('Материалы для Ф.5'!A515),"")</f>
        <v/>
      </c>
      <c r="C527" s="1042" t="str">
        <f>IF('Материалы для Ф.5'!F515=2,CONCATENATE('Материалы для Ф.5'!B515),"")</f>
        <v/>
      </c>
      <c r="D527" s="1043"/>
      <c r="E527" s="1044"/>
      <c r="F527" s="1042"/>
      <c r="G527" s="1044"/>
      <c r="H527" s="1042" t="str">
        <f>IF('Материалы для Ф.5'!F515=2,CONCATENATE('Материалы для Ф.5'!D515," ",'Материалы для Ф.5'!C515),"")</f>
        <v/>
      </c>
      <c r="I527" s="1044">
        <v>532</v>
      </c>
      <c r="J527" s="409"/>
      <c r="K527" s="19">
        <f t="shared" si="7"/>
        <v>0</v>
      </c>
      <c r="M527" s="372"/>
      <c r="N527" s="373"/>
      <c r="O527" s="373"/>
      <c r="P527" s="373"/>
      <c r="W527" s="49" t="str">
        <f>IF('Материалы для Ф.5'!F515=2,CONCATENATE('Материалы для Ф.5'!B515),"")</f>
        <v/>
      </c>
    </row>
    <row r="528" spans="1:23" ht="16.2" hidden="1" x14ac:dyDescent="0.3">
      <c r="A528" s="631">
        <f>SUBTOTAL(9,$K$15:K528)</f>
        <v>81</v>
      </c>
      <c r="B528" s="276" t="str">
        <f>IF('Материалы для Ф.5'!F516=2,CONCATENATE('Материалы для Ф.5'!A516),"")</f>
        <v/>
      </c>
      <c r="C528" s="1042" t="str">
        <f>IF('Материалы для Ф.5'!F516=2,CONCATENATE('Материалы для Ф.5'!B516),"")</f>
        <v/>
      </c>
      <c r="D528" s="1043"/>
      <c r="E528" s="1044"/>
      <c r="F528" s="1042"/>
      <c r="G528" s="1044"/>
      <c r="H528" s="1042" t="str">
        <f>IF('Материалы для Ф.5'!F516=2,CONCATENATE('Материалы для Ф.5'!D516," ",'Материалы для Ф.5'!C516),"")</f>
        <v/>
      </c>
      <c r="I528" s="1044">
        <v>533</v>
      </c>
      <c r="J528" s="409"/>
      <c r="K528" s="19">
        <f t="shared" ref="K528:K591" si="8">IF(B528="",0,1)</f>
        <v>0</v>
      </c>
      <c r="M528" s="372"/>
      <c r="N528" s="373"/>
      <c r="O528" s="373"/>
      <c r="P528" s="373"/>
      <c r="W528" s="49" t="str">
        <f>IF('Материалы для Ф.5'!F516=2,CONCATENATE('Материалы для Ф.5'!B516),"")</f>
        <v/>
      </c>
    </row>
    <row r="529" spans="1:23" ht="16.2" hidden="1" x14ac:dyDescent="0.3">
      <c r="A529" s="631">
        <f>SUBTOTAL(9,$K$15:K529)</f>
        <v>81</v>
      </c>
      <c r="B529" s="276" t="str">
        <f>IF('Материалы для Ф.5'!F517=2,CONCATENATE('Материалы для Ф.5'!A517),"")</f>
        <v/>
      </c>
      <c r="C529" s="1042" t="str">
        <f>IF('Материалы для Ф.5'!F517=2,CONCATENATE('Материалы для Ф.5'!B517),"")</f>
        <v/>
      </c>
      <c r="D529" s="1043"/>
      <c r="E529" s="1044"/>
      <c r="F529" s="1042"/>
      <c r="G529" s="1044"/>
      <c r="H529" s="1042" t="str">
        <f>IF('Материалы для Ф.5'!F517=2,CONCATENATE('Материалы для Ф.5'!D517," ",'Материалы для Ф.5'!C517),"")</f>
        <v/>
      </c>
      <c r="I529" s="1044">
        <v>534</v>
      </c>
      <c r="J529" s="409"/>
      <c r="K529" s="19">
        <f t="shared" si="8"/>
        <v>0</v>
      </c>
      <c r="M529" s="372"/>
      <c r="N529" s="373"/>
      <c r="O529" s="373"/>
      <c r="P529" s="373"/>
      <c r="W529" s="49" t="str">
        <f>IF('Материалы для Ф.5'!F517=2,CONCATENATE('Материалы для Ф.5'!B517),"")</f>
        <v/>
      </c>
    </row>
    <row r="530" spans="1:23" ht="16.2" hidden="1" x14ac:dyDescent="0.3">
      <c r="A530" s="631">
        <f>SUBTOTAL(9,$K$15:K530)</f>
        <v>81</v>
      </c>
      <c r="B530" s="276" t="str">
        <f>IF('Материалы для Ф.5'!F518=2,CONCATENATE('Материалы для Ф.5'!A518),"")</f>
        <v/>
      </c>
      <c r="C530" s="1042" t="str">
        <f>IF('Материалы для Ф.5'!F518=2,CONCATENATE('Материалы для Ф.5'!B518),"")</f>
        <v/>
      </c>
      <c r="D530" s="1043"/>
      <c r="E530" s="1044"/>
      <c r="F530" s="1042"/>
      <c r="G530" s="1044"/>
      <c r="H530" s="1042" t="str">
        <f>IF('Материалы для Ф.5'!F518=2,CONCATENATE('Материалы для Ф.5'!D518," ",'Материалы для Ф.5'!C518),"")</f>
        <v/>
      </c>
      <c r="I530" s="1044">
        <v>535</v>
      </c>
      <c r="J530" s="409"/>
      <c r="K530" s="19">
        <f t="shared" si="8"/>
        <v>0</v>
      </c>
      <c r="M530" s="372"/>
      <c r="N530" s="373"/>
      <c r="O530" s="373"/>
      <c r="P530" s="373"/>
      <c r="W530" s="49" t="str">
        <f>IF('Материалы для Ф.5'!F518=2,CONCATENATE('Материалы для Ф.5'!B518),"")</f>
        <v/>
      </c>
    </row>
    <row r="531" spans="1:23" ht="16.2" hidden="1" x14ac:dyDescent="0.3">
      <c r="A531" s="631">
        <f>SUBTOTAL(9,$K$15:K531)</f>
        <v>81</v>
      </c>
      <c r="B531" s="276" t="str">
        <f>IF('Материалы для Ф.5'!F519=2,CONCATENATE('Материалы для Ф.5'!A519),"")</f>
        <v/>
      </c>
      <c r="C531" s="1042" t="str">
        <f>IF('Материалы для Ф.5'!F519=2,CONCATENATE('Материалы для Ф.5'!B519),"")</f>
        <v/>
      </c>
      <c r="D531" s="1043"/>
      <c r="E531" s="1044"/>
      <c r="F531" s="1042"/>
      <c r="G531" s="1044"/>
      <c r="H531" s="1042" t="str">
        <f>IF('Материалы для Ф.5'!F519=2,CONCATENATE('Материалы для Ф.5'!D519," ",'Материалы для Ф.5'!C519),"")</f>
        <v/>
      </c>
      <c r="I531" s="1044">
        <v>536</v>
      </c>
      <c r="J531" s="409"/>
      <c r="K531" s="19">
        <f t="shared" si="8"/>
        <v>0</v>
      </c>
      <c r="M531" s="372"/>
      <c r="N531" s="373"/>
      <c r="O531" s="373"/>
      <c r="P531" s="373"/>
      <c r="W531" s="49" t="str">
        <f>IF('Материалы для Ф.5'!F519=2,CONCATENATE('Материалы для Ф.5'!B519),"")</f>
        <v/>
      </c>
    </row>
    <row r="532" spans="1:23" ht="16.2" hidden="1" x14ac:dyDescent="0.3">
      <c r="A532" s="631">
        <f>SUBTOTAL(9,$K$15:K532)</f>
        <v>81</v>
      </c>
      <c r="B532" s="276" t="str">
        <f>IF('Материалы для Ф.5'!F520=2,CONCATENATE('Материалы для Ф.5'!A520),"")</f>
        <v/>
      </c>
      <c r="C532" s="1042" t="str">
        <f>IF('Материалы для Ф.5'!F520=2,CONCATENATE('Материалы для Ф.5'!B520),"")</f>
        <v/>
      </c>
      <c r="D532" s="1043"/>
      <c r="E532" s="1044"/>
      <c r="F532" s="1042"/>
      <c r="G532" s="1044"/>
      <c r="H532" s="1042" t="str">
        <f>IF('Материалы для Ф.5'!F520=2,CONCATENATE('Материалы для Ф.5'!D520," ",'Материалы для Ф.5'!C520),"")</f>
        <v/>
      </c>
      <c r="I532" s="1044">
        <v>537</v>
      </c>
      <c r="J532" s="409"/>
      <c r="K532" s="19">
        <f t="shared" si="8"/>
        <v>0</v>
      </c>
      <c r="M532" s="372"/>
      <c r="N532" s="373"/>
      <c r="O532" s="373"/>
      <c r="P532" s="373"/>
      <c r="W532" s="49" t="str">
        <f>IF('Материалы для Ф.5'!F520=2,CONCATENATE('Материалы для Ф.5'!B520),"")</f>
        <v/>
      </c>
    </row>
    <row r="533" spans="1:23" ht="16.2" hidden="1" x14ac:dyDescent="0.3">
      <c r="A533" s="631">
        <f>SUBTOTAL(9,$K$15:K533)</f>
        <v>81</v>
      </c>
      <c r="B533" s="276" t="str">
        <f>IF('Материалы для Ф.5'!F521=2,CONCATENATE('Материалы для Ф.5'!A521),"")</f>
        <v/>
      </c>
      <c r="C533" s="1042" t="str">
        <f>IF('Материалы для Ф.5'!F521=2,CONCATENATE('Материалы для Ф.5'!B521),"")</f>
        <v/>
      </c>
      <c r="D533" s="1043"/>
      <c r="E533" s="1044"/>
      <c r="F533" s="1042"/>
      <c r="G533" s="1044"/>
      <c r="H533" s="1042" t="str">
        <f>IF('Материалы для Ф.5'!F521=2,CONCATENATE('Материалы для Ф.5'!D521," ",'Материалы для Ф.5'!C521),"")</f>
        <v/>
      </c>
      <c r="I533" s="1044">
        <v>538</v>
      </c>
      <c r="J533" s="409"/>
      <c r="K533" s="19">
        <f t="shared" si="8"/>
        <v>0</v>
      </c>
      <c r="M533" s="372"/>
      <c r="N533" s="373"/>
      <c r="O533" s="373"/>
      <c r="P533" s="373"/>
      <c r="W533" s="49" t="str">
        <f>IF('Материалы для Ф.5'!F521=2,CONCATENATE('Материалы для Ф.5'!B521),"")</f>
        <v/>
      </c>
    </row>
    <row r="534" spans="1:23" ht="16.2" hidden="1" x14ac:dyDescent="0.3">
      <c r="A534" s="631">
        <f>SUBTOTAL(9,$K$15:K534)</f>
        <v>81</v>
      </c>
      <c r="B534" s="276" t="str">
        <f>IF('Материалы для Ф.5'!F522=2,CONCATENATE('Материалы для Ф.5'!A522),"")</f>
        <v/>
      </c>
      <c r="C534" s="1042" t="str">
        <f>IF('Материалы для Ф.5'!F522=2,CONCATENATE('Материалы для Ф.5'!B522),"")</f>
        <v/>
      </c>
      <c r="D534" s="1043"/>
      <c r="E534" s="1044"/>
      <c r="F534" s="1042"/>
      <c r="G534" s="1044"/>
      <c r="H534" s="1042" t="str">
        <f>IF('Материалы для Ф.5'!F522=2,CONCATENATE('Материалы для Ф.5'!D522," ",'Материалы для Ф.5'!C522),"")</f>
        <v/>
      </c>
      <c r="I534" s="1044">
        <v>539</v>
      </c>
      <c r="J534" s="409"/>
      <c r="K534" s="19">
        <f t="shared" si="8"/>
        <v>0</v>
      </c>
      <c r="M534" s="372"/>
      <c r="N534" s="373"/>
      <c r="O534" s="373"/>
      <c r="P534" s="373"/>
      <c r="W534" s="49" t="str">
        <f>IF('Материалы для Ф.5'!F522=2,CONCATENATE('Материалы для Ф.5'!B522),"")</f>
        <v/>
      </c>
    </row>
    <row r="535" spans="1:23" ht="16.2" hidden="1" x14ac:dyDescent="0.3">
      <c r="A535" s="631">
        <f>SUBTOTAL(9,$K$15:K535)</f>
        <v>81</v>
      </c>
      <c r="B535" s="276" t="str">
        <f>IF('Материалы для Ф.5'!F523=2,CONCATENATE('Материалы для Ф.5'!A523),"")</f>
        <v/>
      </c>
      <c r="C535" s="1042" t="str">
        <f>IF('Материалы для Ф.5'!F523=2,CONCATENATE('Материалы для Ф.5'!B523),"")</f>
        <v/>
      </c>
      <c r="D535" s="1043"/>
      <c r="E535" s="1044"/>
      <c r="F535" s="1042"/>
      <c r="G535" s="1044"/>
      <c r="H535" s="1042" t="str">
        <f>IF('Материалы для Ф.5'!F523=2,CONCATENATE('Материалы для Ф.5'!D523," ",'Материалы для Ф.5'!C523),"")</f>
        <v/>
      </c>
      <c r="I535" s="1044">
        <v>540</v>
      </c>
      <c r="J535" s="409"/>
      <c r="K535" s="19">
        <f t="shared" si="8"/>
        <v>0</v>
      </c>
      <c r="M535" s="372"/>
      <c r="N535" s="373"/>
      <c r="O535" s="373"/>
      <c r="P535" s="373"/>
      <c r="W535" s="49" t="str">
        <f>IF('Материалы для Ф.5'!F523=2,CONCATENATE('Материалы для Ф.5'!B523),"")</f>
        <v/>
      </c>
    </row>
    <row r="536" spans="1:23" ht="16.2" hidden="1" x14ac:dyDescent="0.3">
      <c r="A536" s="631">
        <f>SUBTOTAL(9,$K$15:K536)</f>
        <v>81</v>
      </c>
      <c r="B536" s="276" t="str">
        <f>IF('Материалы для Ф.5'!F524=2,CONCATENATE('Материалы для Ф.5'!A524),"")</f>
        <v/>
      </c>
      <c r="C536" s="1042" t="str">
        <f>IF('Материалы для Ф.5'!F524=2,CONCATENATE('Материалы для Ф.5'!B524),"")</f>
        <v/>
      </c>
      <c r="D536" s="1043"/>
      <c r="E536" s="1044"/>
      <c r="F536" s="1042"/>
      <c r="G536" s="1044"/>
      <c r="H536" s="1042" t="str">
        <f>IF('Материалы для Ф.5'!F524=2,CONCATENATE('Материалы для Ф.5'!D524," ",'Материалы для Ф.5'!C524),"")</f>
        <v/>
      </c>
      <c r="I536" s="1044">
        <v>541</v>
      </c>
      <c r="J536" s="409"/>
      <c r="K536" s="19">
        <f t="shared" si="8"/>
        <v>0</v>
      </c>
      <c r="M536" s="372"/>
      <c r="N536" s="373"/>
      <c r="O536" s="373"/>
      <c r="P536" s="373"/>
      <c r="W536" s="49" t="str">
        <f>IF('Материалы для Ф.5'!F524=2,CONCATENATE('Материалы для Ф.5'!B524),"")</f>
        <v/>
      </c>
    </row>
    <row r="537" spans="1:23" ht="16.2" hidden="1" x14ac:dyDescent="0.3">
      <c r="A537" s="631">
        <f>SUBTOTAL(9,$K$15:K537)</f>
        <v>81</v>
      </c>
      <c r="B537" s="276" t="str">
        <f>IF('Материалы для Ф.5'!F525=2,CONCATENATE('Материалы для Ф.5'!A525),"")</f>
        <v/>
      </c>
      <c r="C537" s="1042" t="str">
        <f>IF('Материалы для Ф.5'!F525=2,CONCATENATE('Материалы для Ф.5'!B525),"")</f>
        <v/>
      </c>
      <c r="D537" s="1043"/>
      <c r="E537" s="1044"/>
      <c r="F537" s="1042"/>
      <c r="G537" s="1044"/>
      <c r="H537" s="1042" t="str">
        <f>IF('Материалы для Ф.5'!F525=2,CONCATENATE('Материалы для Ф.5'!D525," ",'Материалы для Ф.5'!C525),"")</f>
        <v/>
      </c>
      <c r="I537" s="1044">
        <v>542</v>
      </c>
      <c r="J537" s="409"/>
      <c r="K537" s="19">
        <f t="shared" si="8"/>
        <v>0</v>
      </c>
      <c r="M537" s="372"/>
      <c r="N537" s="373"/>
      <c r="O537" s="373"/>
      <c r="P537" s="373"/>
      <c r="W537" s="49" t="str">
        <f>IF('Материалы для Ф.5'!F525=2,CONCATENATE('Материалы для Ф.5'!B525),"")</f>
        <v/>
      </c>
    </row>
    <row r="538" spans="1:23" ht="16.2" hidden="1" x14ac:dyDescent="0.3">
      <c r="A538" s="631">
        <f>SUBTOTAL(9,$K$15:K538)</f>
        <v>81</v>
      </c>
      <c r="B538" s="276" t="str">
        <f>IF('Материалы для Ф.5'!F526=2,CONCATENATE('Материалы для Ф.5'!A526),"")</f>
        <v/>
      </c>
      <c r="C538" s="1042" t="str">
        <f>IF('Материалы для Ф.5'!F526=2,CONCATENATE('Материалы для Ф.5'!B526),"")</f>
        <v/>
      </c>
      <c r="D538" s="1043"/>
      <c r="E538" s="1044"/>
      <c r="F538" s="1042"/>
      <c r="G538" s="1044"/>
      <c r="H538" s="1042" t="str">
        <f>IF('Материалы для Ф.5'!F526=2,CONCATENATE('Материалы для Ф.5'!D526," ",'Материалы для Ф.5'!C526),"")</f>
        <v/>
      </c>
      <c r="I538" s="1044">
        <v>543</v>
      </c>
      <c r="J538" s="409"/>
      <c r="K538" s="19">
        <f t="shared" si="8"/>
        <v>0</v>
      </c>
      <c r="M538" s="372"/>
      <c r="N538" s="373"/>
      <c r="O538" s="373"/>
      <c r="P538" s="373"/>
      <c r="W538" s="49" t="str">
        <f>IF('Материалы для Ф.5'!F526=2,CONCATENATE('Материалы для Ф.5'!B526),"")</f>
        <v/>
      </c>
    </row>
    <row r="539" spans="1:23" ht="16.2" hidden="1" x14ac:dyDescent="0.3">
      <c r="A539" s="631">
        <f>SUBTOTAL(9,$K$15:K539)</f>
        <v>81</v>
      </c>
      <c r="B539" s="276" t="str">
        <f>IF('Материалы для Ф.5'!F527=2,CONCATENATE('Материалы для Ф.5'!A527),"")</f>
        <v/>
      </c>
      <c r="C539" s="1042" t="str">
        <f>IF('Материалы для Ф.5'!F527=2,CONCATENATE('Материалы для Ф.5'!B527),"")</f>
        <v/>
      </c>
      <c r="D539" s="1043"/>
      <c r="E539" s="1044"/>
      <c r="F539" s="1042"/>
      <c r="G539" s="1044"/>
      <c r="H539" s="1042" t="str">
        <f>IF('Материалы для Ф.5'!F527=2,CONCATENATE('Материалы для Ф.5'!D527," ",'Материалы для Ф.5'!C527),"")</f>
        <v/>
      </c>
      <c r="I539" s="1044">
        <v>544</v>
      </c>
      <c r="J539" s="409"/>
      <c r="K539" s="19">
        <f t="shared" si="8"/>
        <v>0</v>
      </c>
      <c r="M539" s="372"/>
      <c r="N539" s="373"/>
      <c r="O539" s="373"/>
      <c r="P539" s="373"/>
      <c r="W539" s="49" t="str">
        <f>IF('Материалы для Ф.5'!F527=2,CONCATENATE('Материалы для Ф.5'!B527),"")</f>
        <v/>
      </c>
    </row>
    <row r="540" spans="1:23" ht="16.2" hidden="1" x14ac:dyDescent="0.3">
      <c r="A540" s="631">
        <f>SUBTOTAL(9,$K$15:K540)</f>
        <v>81</v>
      </c>
      <c r="B540" s="276" t="str">
        <f>IF('Материалы для Ф.5'!F528=2,CONCATENATE('Материалы для Ф.5'!A528),"")</f>
        <v/>
      </c>
      <c r="C540" s="1042" t="str">
        <f>IF('Материалы для Ф.5'!F528=2,CONCATENATE('Материалы для Ф.5'!B528),"")</f>
        <v/>
      </c>
      <c r="D540" s="1043"/>
      <c r="E540" s="1044"/>
      <c r="F540" s="1042"/>
      <c r="G540" s="1044"/>
      <c r="H540" s="1042" t="str">
        <f>IF('Материалы для Ф.5'!F528=2,CONCATENATE('Материалы для Ф.5'!D528," ",'Материалы для Ф.5'!C528),"")</f>
        <v/>
      </c>
      <c r="I540" s="1044">
        <v>545</v>
      </c>
      <c r="J540" s="409"/>
      <c r="K540" s="19">
        <f t="shared" si="8"/>
        <v>0</v>
      </c>
      <c r="M540" s="372"/>
      <c r="N540" s="373"/>
      <c r="O540" s="373"/>
      <c r="P540" s="373"/>
      <c r="W540" s="49" t="str">
        <f>IF('Материалы для Ф.5'!F528=2,CONCATENATE('Материалы для Ф.5'!B528),"")</f>
        <v/>
      </c>
    </row>
    <row r="541" spans="1:23" ht="16.2" hidden="1" x14ac:dyDescent="0.3">
      <c r="A541" s="631">
        <f>SUBTOTAL(9,$K$15:K541)</f>
        <v>81</v>
      </c>
      <c r="B541" s="276" t="str">
        <f>IF('Материалы для Ф.5'!F529=2,CONCATENATE('Материалы для Ф.5'!A529),"")</f>
        <v/>
      </c>
      <c r="C541" s="1042" t="str">
        <f>IF('Материалы для Ф.5'!F529=2,CONCATENATE('Материалы для Ф.5'!B529),"")</f>
        <v/>
      </c>
      <c r="D541" s="1043"/>
      <c r="E541" s="1044"/>
      <c r="F541" s="1042"/>
      <c r="G541" s="1044"/>
      <c r="H541" s="1042" t="str">
        <f>IF('Материалы для Ф.5'!F529=2,CONCATENATE('Материалы для Ф.5'!D529," ",'Материалы для Ф.5'!C529),"")</f>
        <v/>
      </c>
      <c r="I541" s="1044">
        <v>546</v>
      </c>
      <c r="J541" s="409"/>
      <c r="K541" s="19">
        <f t="shared" si="8"/>
        <v>0</v>
      </c>
      <c r="M541" s="372"/>
      <c r="N541" s="373"/>
      <c r="O541" s="373"/>
      <c r="P541" s="373"/>
      <c r="W541" s="49" t="str">
        <f>IF('Материалы для Ф.5'!F529=2,CONCATENATE('Материалы для Ф.5'!B529),"")</f>
        <v/>
      </c>
    </row>
    <row r="542" spans="1:23" ht="16.2" hidden="1" x14ac:dyDescent="0.3">
      <c r="A542" s="631">
        <f>SUBTOTAL(9,$K$15:K542)</f>
        <v>81</v>
      </c>
      <c r="B542" s="276" t="str">
        <f>IF('Материалы для Ф.5'!F530=2,CONCATENATE('Материалы для Ф.5'!A530),"")</f>
        <v/>
      </c>
      <c r="C542" s="1042" t="str">
        <f>IF('Материалы для Ф.5'!F530=2,CONCATENATE('Материалы для Ф.5'!B530),"")</f>
        <v/>
      </c>
      <c r="D542" s="1043"/>
      <c r="E542" s="1044"/>
      <c r="F542" s="1042"/>
      <c r="G542" s="1044"/>
      <c r="H542" s="1042" t="str">
        <f>IF('Материалы для Ф.5'!F530=2,CONCATENATE('Материалы для Ф.5'!D530," ",'Материалы для Ф.5'!C530),"")</f>
        <v/>
      </c>
      <c r="I542" s="1044">
        <v>547</v>
      </c>
      <c r="J542" s="409"/>
      <c r="K542" s="19">
        <f t="shared" si="8"/>
        <v>0</v>
      </c>
      <c r="M542" s="372"/>
      <c r="N542" s="373"/>
      <c r="O542" s="373"/>
      <c r="P542" s="373"/>
      <c r="W542" s="49" t="str">
        <f>IF('Материалы для Ф.5'!F530=2,CONCATENATE('Материалы для Ф.5'!B530),"")</f>
        <v/>
      </c>
    </row>
    <row r="543" spans="1:23" ht="16.2" hidden="1" x14ac:dyDescent="0.3">
      <c r="A543" s="631">
        <f>SUBTOTAL(9,$K$15:K543)</f>
        <v>81</v>
      </c>
      <c r="B543" s="276" t="str">
        <f>IF('Материалы для Ф.5'!F531=2,CONCATENATE('Материалы для Ф.5'!A531),"")</f>
        <v/>
      </c>
      <c r="C543" s="1042" t="str">
        <f>IF('Материалы для Ф.5'!F531=2,CONCATENATE('Материалы для Ф.5'!B531),"")</f>
        <v/>
      </c>
      <c r="D543" s="1043"/>
      <c r="E543" s="1044"/>
      <c r="F543" s="1042"/>
      <c r="G543" s="1044"/>
      <c r="H543" s="1042" t="str">
        <f>IF('Материалы для Ф.5'!F531=2,CONCATENATE('Материалы для Ф.5'!D531," ",'Материалы для Ф.5'!C531),"")</f>
        <v/>
      </c>
      <c r="I543" s="1044">
        <v>548</v>
      </c>
      <c r="J543" s="409"/>
      <c r="K543" s="19">
        <f t="shared" si="8"/>
        <v>0</v>
      </c>
      <c r="M543" s="372"/>
      <c r="N543" s="373"/>
      <c r="O543" s="373"/>
      <c r="P543" s="373"/>
      <c r="W543" s="49" t="str">
        <f>IF('Материалы для Ф.5'!F531=2,CONCATENATE('Материалы для Ф.5'!B531),"")</f>
        <v/>
      </c>
    </row>
    <row r="544" spans="1:23" ht="16.2" hidden="1" x14ac:dyDescent="0.3">
      <c r="A544" s="631">
        <f>SUBTOTAL(9,$K$15:K544)</f>
        <v>81</v>
      </c>
      <c r="B544" s="276" t="str">
        <f>IF('Материалы для Ф.5'!F532=2,CONCATENATE('Материалы для Ф.5'!A532),"")</f>
        <v/>
      </c>
      <c r="C544" s="1042" t="str">
        <f>IF('Материалы для Ф.5'!F532=2,CONCATENATE('Материалы для Ф.5'!B532),"")</f>
        <v/>
      </c>
      <c r="D544" s="1043"/>
      <c r="E544" s="1044"/>
      <c r="F544" s="1042"/>
      <c r="G544" s="1044"/>
      <c r="H544" s="1042" t="str">
        <f>IF('Материалы для Ф.5'!F532=2,CONCATENATE('Материалы для Ф.5'!D532," ",'Материалы для Ф.5'!C532),"")</f>
        <v/>
      </c>
      <c r="I544" s="1044">
        <v>549</v>
      </c>
      <c r="J544" s="409"/>
      <c r="K544" s="19">
        <f t="shared" si="8"/>
        <v>0</v>
      </c>
      <c r="M544" s="372"/>
      <c r="N544" s="373"/>
      <c r="O544" s="373"/>
      <c r="P544" s="373"/>
      <c r="W544" s="49" t="str">
        <f>IF('Материалы для Ф.5'!F532=2,CONCATENATE('Материалы для Ф.5'!B532),"")</f>
        <v/>
      </c>
    </row>
    <row r="545" spans="1:23" ht="16.2" hidden="1" x14ac:dyDescent="0.3">
      <c r="A545" s="631">
        <f>SUBTOTAL(9,$K$15:K545)</f>
        <v>81</v>
      </c>
      <c r="B545" s="276" t="str">
        <f>IF('Материалы для Ф.5'!F533=2,CONCATENATE('Материалы для Ф.5'!A533),"")</f>
        <v/>
      </c>
      <c r="C545" s="1042" t="str">
        <f>IF('Материалы для Ф.5'!F533=2,CONCATENATE('Материалы для Ф.5'!B533),"")</f>
        <v/>
      </c>
      <c r="D545" s="1043"/>
      <c r="E545" s="1044"/>
      <c r="F545" s="1042"/>
      <c r="G545" s="1044"/>
      <c r="H545" s="1042" t="str">
        <f>IF('Материалы для Ф.5'!F533=2,CONCATENATE('Материалы для Ф.5'!D533," ",'Материалы для Ф.5'!C533),"")</f>
        <v/>
      </c>
      <c r="I545" s="1044">
        <v>550</v>
      </c>
      <c r="J545" s="409"/>
      <c r="K545" s="19">
        <f t="shared" si="8"/>
        <v>0</v>
      </c>
      <c r="M545" s="372"/>
      <c r="N545" s="373"/>
      <c r="O545" s="373"/>
      <c r="P545" s="373"/>
      <c r="W545" s="49" t="str">
        <f>IF('Материалы для Ф.5'!F533=2,CONCATENATE('Материалы для Ф.5'!B533),"")</f>
        <v/>
      </c>
    </row>
    <row r="546" spans="1:23" ht="16.2" hidden="1" x14ac:dyDescent="0.3">
      <c r="A546" s="631">
        <f>SUBTOTAL(9,$K$15:K546)</f>
        <v>81</v>
      </c>
      <c r="B546" s="276" t="str">
        <f>IF('Материалы для Ф.5'!F534=2,CONCATENATE('Материалы для Ф.5'!A534),"")</f>
        <v/>
      </c>
      <c r="C546" s="1042" t="str">
        <f>IF('Материалы для Ф.5'!F534=2,CONCATENATE('Материалы для Ф.5'!B534),"")</f>
        <v/>
      </c>
      <c r="D546" s="1043"/>
      <c r="E546" s="1044"/>
      <c r="F546" s="1042"/>
      <c r="G546" s="1044"/>
      <c r="H546" s="1042" t="str">
        <f>IF('Материалы для Ф.5'!F534=2,CONCATENATE('Материалы для Ф.5'!D534," ",'Материалы для Ф.5'!C534),"")</f>
        <v/>
      </c>
      <c r="I546" s="1044">
        <v>551</v>
      </c>
      <c r="J546" s="409"/>
      <c r="K546" s="19">
        <f t="shared" si="8"/>
        <v>0</v>
      </c>
      <c r="M546" s="372"/>
      <c r="N546" s="373"/>
      <c r="O546" s="373"/>
      <c r="P546" s="373"/>
      <c r="W546" s="49" t="str">
        <f>IF('Материалы для Ф.5'!F534=2,CONCATENATE('Материалы для Ф.5'!B534),"")</f>
        <v/>
      </c>
    </row>
    <row r="547" spans="1:23" ht="16.2" hidden="1" x14ac:dyDescent="0.3">
      <c r="A547" s="631">
        <f>SUBTOTAL(9,$K$15:K547)</f>
        <v>81</v>
      </c>
      <c r="B547" s="276" t="str">
        <f>IF('Материалы для Ф.5'!F535=2,CONCATENATE('Материалы для Ф.5'!A535),"")</f>
        <v/>
      </c>
      <c r="C547" s="1042" t="str">
        <f>IF('Материалы для Ф.5'!F535=2,CONCATENATE('Материалы для Ф.5'!B535),"")</f>
        <v/>
      </c>
      <c r="D547" s="1043"/>
      <c r="E547" s="1044"/>
      <c r="F547" s="1042"/>
      <c r="G547" s="1044"/>
      <c r="H547" s="1042" t="str">
        <f>IF('Материалы для Ф.5'!F535=2,CONCATENATE('Материалы для Ф.5'!D535," ",'Материалы для Ф.5'!C535),"")</f>
        <v/>
      </c>
      <c r="I547" s="1044">
        <v>552</v>
      </c>
      <c r="J547" s="409"/>
      <c r="K547" s="19">
        <f t="shared" si="8"/>
        <v>0</v>
      </c>
      <c r="M547" s="372"/>
      <c r="N547" s="373"/>
      <c r="O547" s="373"/>
      <c r="P547" s="373"/>
      <c r="W547" s="49" t="str">
        <f>IF('Материалы для Ф.5'!F535=2,CONCATENATE('Материалы для Ф.5'!B535),"")</f>
        <v/>
      </c>
    </row>
    <row r="548" spans="1:23" ht="16.2" hidden="1" x14ac:dyDescent="0.3">
      <c r="A548" s="631">
        <f>SUBTOTAL(9,$K$15:K548)</f>
        <v>81</v>
      </c>
      <c r="B548" s="276" t="str">
        <f>IF('Материалы для Ф.5'!F536=2,CONCATENATE('Материалы для Ф.5'!A536),"")</f>
        <v/>
      </c>
      <c r="C548" s="1042" t="str">
        <f>IF('Материалы для Ф.5'!F536=2,CONCATENATE('Материалы для Ф.5'!B536),"")</f>
        <v/>
      </c>
      <c r="D548" s="1043"/>
      <c r="E548" s="1044"/>
      <c r="F548" s="1042"/>
      <c r="G548" s="1044"/>
      <c r="H548" s="1042" t="str">
        <f>IF('Материалы для Ф.5'!F536=2,CONCATENATE('Материалы для Ф.5'!D536," ",'Материалы для Ф.5'!C536),"")</f>
        <v/>
      </c>
      <c r="I548" s="1044">
        <v>553</v>
      </c>
      <c r="J548" s="409"/>
      <c r="K548" s="19">
        <f t="shared" si="8"/>
        <v>0</v>
      </c>
      <c r="M548" s="372"/>
      <c r="N548" s="373"/>
      <c r="O548" s="373"/>
      <c r="P548" s="373"/>
      <c r="W548" s="49" t="str">
        <f>IF('Материалы для Ф.5'!F536=2,CONCATENATE('Материалы для Ф.5'!B536),"")</f>
        <v/>
      </c>
    </row>
    <row r="549" spans="1:23" ht="16.2" hidden="1" x14ac:dyDescent="0.3">
      <c r="A549" s="631">
        <f>SUBTOTAL(9,$K$15:K549)</f>
        <v>81</v>
      </c>
      <c r="B549" s="276" t="str">
        <f>IF('Материалы для Ф.5'!F537=2,CONCATENATE('Материалы для Ф.5'!A537),"")</f>
        <v/>
      </c>
      <c r="C549" s="1042" t="str">
        <f>IF('Материалы для Ф.5'!F537=2,CONCATENATE('Материалы для Ф.5'!B537),"")</f>
        <v/>
      </c>
      <c r="D549" s="1043"/>
      <c r="E549" s="1044"/>
      <c r="F549" s="1042"/>
      <c r="G549" s="1044"/>
      <c r="H549" s="1042" t="str">
        <f>IF('Материалы для Ф.5'!F537=2,CONCATENATE('Материалы для Ф.5'!D537," ",'Материалы для Ф.5'!C537),"")</f>
        <v/>
      </c>
      <c r="I549" s="1044">
        <v>554</v>
      </c>
      <c r="J549" s="409"/>
      <c r="K549" s="19">
        <f t="shared" si="8"/>
        <v>0</v>
      </c>
      <c r="M549" s="372"/>
      <c r="N549" s="373"/>
      <c r="O549" s="373"/>
      <c r="P549" s="373"/>
      <c r="W549" s="49" t="str">
        <f>IF('Материалы для Ф.5'!F537=2,CONCATENATE('Материалы для Ф.5'!B537),"")</f>
        <v/>
      </c>
    </row>
    <row r="550" spans="1:23" ht="16.2" hidden="1" x14ac:dyDescent="0.3">
      <c r="A550" s="631">
        <f>SUBTOTAL(9,$K$15:K550)</f>
        <v>81</v>
      </c>
      <c r="B550" s="276" t="str">
        <f>IF('Материалы для Ф.5'!F538=2,CONCATENATE('Материалы для Ф.5'!A538),"")</f>
        <v/>
      </c>
      <c r="C550" s="1042" t="str">
        <f>IF('Материалы для Ф.5'!F538=2,CONCATENATE('Материалы для Ф.5'!B538),"")</f>
        <v/>
      </c>
      <c r="D550" s="1043"/>
      <c r="E550" s="1044"/>
      <c r="F550" s="1042"/>
      <c r="G550" s="1044"/>
      <c r="H550" s="1042" t="str">
        <f>IF('Материалы для Ф.5'!F538=2,CONCATENATE('Материалы для Ф.5'!D538," ",'Материалы для Ф.5'!C538),"")</f>
        <v/>
      </c>
      <c r="I550" s="1044">
        <v>555</v>
      </c>
      <c r="J550" s="409"/>
      <c r="K550" s="19">
        <f t="shared" si="8"/>
        <v>0</v>
      </c>
      <c r="M550" s="372"/>
      <c r="N550" s="373"/>
      <c r="O550" s="373"/>
      <c r="P550" s="373"/>
      <c r="W550" s="49" t="str">
        <f>IF('Материалы для Ф.5'!F538=2,CONCATENATE('Материалы для Ф.5'!B538),"")</f>
        <v/>
      </c>
    </row>
    <row r="551" spans="1:23" ht="16.2" hidden="1" x14ac:dyDescent="0.3">
      <c r="A551" s="631">
        <f>SUBTOTAL(9,$K$15:K551)</f>
        <v>81</v>
      </c>
      <c r="B551" s="276" t="str">
        <f>IF('Материалы для Ф.5'!F539=2,CONCATENATE('Материалы для Ф.5'!A539),"")</f>
        <v/>
      </c>
      <c r="C551" s="1042" t="str">
        <f>IF('Материалы для Ф.5'!F539=2,CONCATENATE('Материалы для Ф.5'!B539),"")</f>
        <v/>
      </c>
      <c r="D551" s="1043"/>
      <c r="E551" s="1044"/>
      <c r="F551" s="1042"/>
      <c r="G551" s="1044"/>
      <c r="H551" s="1042" t="str">
        <f>IF('Материалы для Ф.5'!F539=2,CONCATENATE('Материалы для Ф.5'!D539," ",'Материалы для Ф.5'!C539),"")</f>
        <v/>
      </c>
      <c r="I551" s="1044">
        <v>556</v>
      </c>
      <c r="J551" s="409"/>
      <c r="K551" s="19">
        <f t="shared" si="8"/>
        <v>0</v>
      </c>
      <c r="M551" s="372"/>
      <c r="N551" s="373"/>
      <c r="O551" s="373"/>
      <c r="P551" s="373"/>
      <c r="W551" s="49" t="str">
        <f>IF('Материалы для Ф.5'!F539=2,CONCATENATE('Материалы для Ф.5'!B539),"")</f>
        <v/>
      </c>
    </row>
    <row r="552" spans="1:23" ht="16.2" hidden="1" x14ac:dyDescent="0.3">
      <c r="A552" s="631">
        <f>SUBTOTAL(9,$K$15:K552)</f>
        <v>81</v>
      </c>
      <c r="B552" s="276" t="str">
        <f>IF('Материалы для Ф.5'!F540=2,CONCATENATE('Материалы для Ф.5'!A540),"")</f>
        <v/>
      </c>
      <c r="C552" s="1042" t="str">
        <f>IF('Материалы для Ф.5'!F540=2,CONCATENATE('Материалы для Ф.5'!B540),"")</f>
        <v/>
      </c>
      <c r="D552" s="1043"/>
      <c r="E552" s="1044"/>
      <c r="F552" s="1042"/>
      <c r="G552" s="1044"/>
      <c r="H552" s="1042" t="str">
        <f>IF('Материалы для Ф.5'!F540=2,CONCATENATE('Материалы для Ф.5'!D540," ",'Материалы для Ф.5'!C540),"")</f>
        <v/>
      </c>
      <c r="I552" s="1044">
        <v>557</v>
      </c>
      <c r="J552" s="409"/>
      <c r="K552" s="19">
        <f t="shared" si="8"/>
        <v>0</v>
      </c>
      <c r="M552" s="372"/>
      <c r="N552" s="373"/>
      <c r="O552" s="373"/>
      <c r="P552" s="373"/>
      <c r="W552" s="49" t="str">
        <f>IF('Материалы для Ф.5'!F540=2,CONCATENATE('Материалы для Ф.5'!B540),"")</f>
        <v/>
      </c>
    </row>
    <row r="553" spans="1:23" ht="16.2" hidden="1" x14ac:dyDescent="0.3">
      <c r="A553" s="631">
        <f>SUBTOTAL(9,$K$15:K553)</f>
        <v>81</v>
      </c>
      <c r="B553" s="276" t="str">
        <f>IF('Материалы для Ф.5'!F541=2,CONCATENATE('Материалы для Ф.5'!A541),"")</f>
        <v/>
      </c>
      <c r="C553" s="1042" t="str">
        <f>IF('Материалы для Ф.5'!F541=2,CONCATENATE('Материалы для Ф.5'!B541),"")</f>
        <v/>
      </c>
      <c r="D553" s="1043"/>
      <c r="E553" s="1044"/>
      <c r="F553" s="1042"/>
      <c r="G553" s="1044"/>
      <c r="H553" s="1042" t="str">
        <f>IF('Материалы для Ф.5'!F541=2,CONCATENATE('Материалы для Ф.5'!D541," ",'Материалы для Ф.5'!C541),"")</f>
        <v/>
      </c>
      <c r="I553" s="1044">
        <v>558</v>
      </c>
      <c r="J553" s="409"/>
      <c r="K553" s="19">
        <f t="shared" si="8"/>
        <v>0</v>
      </c>
      <c r="M553" s="372"/>
      <c r="N553" s="373"/>
      <c r="O553" s="373"/>
      <c r="P553" s="373"/>
      <c r="W553" s="49" t="str">
        <f>IF('Материалы для Ф.5'!F541=2,CONCATENATE('Материалы для Ф.5'!B541),"")</f>
        <v/>
      </c>
    </row>
    <row r="554" spans="1:23" ht="16.2" hidden="1" x14ac:dyDescent="0.3">
      <c r="A554" s="631">
        <f>SUBTOTAL(9,$K$15:K554)</f>
        <v>81</v>
      </c>
      <c r="B554" s="276" t="str">
        <f>IF('Материалы для Ф.5'!F542=2,CONCATENATE('Материалы для Ф.5'!A542),"")</f>
        <v/>
      </c>
      <c r="C554" s="1042" t="str">
        <f>IF('Материалы для Ф.5'!F542=2,CONCATENATE('Материалы для Ф.5'!B542),"")</f>
        <v/>
      </c>
      <c r="D554" s="1043"/>
      <c r="E554" s="1044"/>
      <c r="F554" s="1042"/>
      <c r="G554" s="1044"/>
      <c r="H554" s="1042" t="str">
        <f>IF('Материалы для Ф.5'!F542=2,CONCATENATE('Материалы для Ф.5'!D542," ",'Материалы для Ф.5'!C542),"")</f>
        <v/>
      </c>
      <c r="I554" s="1044">
        <v>559</v>
      </c>
      <c r="J554" s="409"/>
      <c r="K554" s="19">
        <f t="shared" si="8"/>
        <v>0</v>
      </c>
      <c r="M554" s="372"/>
      <c r="N554" s="373"/>
      <c r="O554" s="373"/>
      <c r="P554" s="373"/>
      <c r="W554" s="49" t="str">
        <f>IF('Материалы для Ф.5'!F542=2,CONCATENATE('Материалы для Ф.5'!B542),"")</f>
        <v/>
      </c>
    </row>
    <row r="555" spans="1:23" ht="16.2" hidden="1" x14ac:dyDescent="0.3">
      <c r="A555" s="631">
        <f>SUBTOTAL(9,$K$15:K555)</f>
        <v>81</v>
      </c>
      <c r="B555" s="276" t="str">
        <f>IF('Материалы для Ф.5'!F543=2,CONCATENATE('Материалы для Ф.5'!A543),"")</f>
        <v/>
      </c>
      <c r="C555" s="1042" t="str">
        <f>IF('Материалы для Ф.5'!F543=2,CONCATENATE('Материалы для Ф.5'!B543),"")</f>
        <v/>
      </c>
      <c r="D555" s="1043"/>
      <c r="E555" s="1044"/>
      <c r="F555" s="1042"/>
      <c r="G555" s="1044"/>
      <c r="H555" s="1042" t="str">
        <f>IF('Материалы для Ф.5'!F543=2,CONCATENATE('Материалы для Ф.5'!D543," ",'Материалы для Ф.5'!C543),"")</f>
        <v/>
      </c>
      <c r="I555" s="1044">
        <v>560</v>
      </c>
      <c r="J555" s="409"/>
      <c r="K555" s="19">
        <f t="shared" si="8"/>
        <v>0</v>
      </c>
      <c r="M555" s="372"/>
      <c r="N555" s="373"/>
      <c r="O555" s="373"/>
      <c r="P555" s="373"/>
      <c r="W555" s="49" t="str">
        <f>IF('Материалы для Ф.5'!F543=2,CONCATENATE('Материалы для Ф.5'!B543),"")</f>
        <v/>
      </c>
    </row>
    <row r="556" spans="1:23" ht="16.2" hidden="1" x14ac:dyDescent="0.3">
      <c r="A556" s="631">
        <f>SUBTOTAL(9,$K$15:K556)</f>
        <v>81</v>
      </c>
      <c r="B556" s="276" t="str">
        <f>IF('Материалы для Ф.5'!F544=2,CONCATENATE('Материалы для Ф.5'!A544),"")</f>
        <v/>
      </c>
      <c r="C556" s="1042" t="str">
        <f>IF('Материалы для Ф.5'!F544=2,CONCATENATE('Материалы для Ф.5'!B544),"")</f>
        <v/>
      </c>
      <c r="D556" s="1043"/>
      <c r="E556" s="1044"/>
      <c r="F556" s="1042"/>
      <c r="G556" s="1044"/>
      <c r="H556" s="1042" t="str">
        <f>IF('Материалы для Ф.5'!F544=2,CONCATENATE('Материалы для Ф.5'!D544," ",'Материалы для Ф.5'!C544),"")</f>
        <v/>
      </c>
      <c r="I556" s="1044">
        <v>561</v>
      </c>
      <c r="J556" s="409"/>
      <c r="K556" s="19">
        <f t="shared" si="8"/>
        <v>0</v>
      </c>
      <c r="M556" s="372"/>
      <c r="N556" s="373"/>
      <c r="O556" s="373"/>
      <c r="P556" s="373"/>
      <c r="W556" s="49" t="str">
        <f>IF('Материалы для Ф.5'!F544=2,CONCATENATE('Материалы для Ф.5'!B544),"")</f>
        <v/>
      </c>
    </row>
    <row r="557" spans="1:23" ht="16.2" hidden="1" x14ac:dyDescent="0.3">
      <c r="A557" s="631">
        <f>SUBTOTAL(9,$K$15:K557)</f>
        <v>81</v>
      </c>
      <c r="B557" s="276" t="str">
        <f>IF('Материалы для Ф.5'!F545=2,CONCATENATE('Материалы для Ф.5'!A545),"")</f>
        <v/>
      </c>
      <c r="C557" s="1042" t="str">
        <f>IF('Материалы для Ф.5'!F545=2,CONCATENATE('Материалы для Ф.5'!B545),"")</f>
        <v/>
      </c>
      <c r="D557" s="1043"/>
      <c r="E557" s="1044"/>
      <c r="F557" s="1042"/>
      <c r="G557" s="1044"/>
      <c r="H557" s="1042" t="str">
        <f>IF('Материалы для Ф.5'!F545=2,CONCATENATE('Материалы для Ф.5'!D545," ",'Материалы для Ф.5'!C545),"")</f>
        <v/>
      </c>
      <c r="I557" s="1044">
        <v>562</v>
      </c>
      <c r="J557" s="409"/>
      <c r="K557" s="19">
        <f t="shared" si="8"/>
        <v>0</v>
      </c>
      <c r="M557" s="372"/>
      <c r="N557" s="373"/>
      <c r="O557" s="373"/>
      <c r="P557" s="373"/>
      <c r="W557" s="49" t="str">
        <f>IF('Материалы для Ф.5'!F545=2,CONCATENATE('Материалы для Ф.5'!B545),"")</f>
        <v/>
      </c>
    </row>
    <row r="558" spans="1:23" ht="16.2" hidden="1" x14ac:dyDescent="0.3">
      <c r="A558" s="631">
        <f>SUBTOTAL(9,$K$15:K558)</f>
        <v>81</v>
      </c>
      <c r="B558" s="276" t="str">
        <f>IF('Материалы для Ф.5'!F546=2,CONCATENATE('Материалы для Ф.5'!A546),"")</f>
        <v/>
      </c>
      <c r="C558" s="1042" t="str">
        <f>IF('Материалы для Ф.5'!F546=2,CONCATENATE('Материалы для Ф.5'!B546),"")</f>
        <v/>
      </c>
      <c r="D558" s="1043"/>
      <c r="E558" s="1044"/>
      <c r="F558" s="1042"/>
      <c r="G558" s="1044"/>
      <c r="H558" s="1042" t="str">
        <f>IF('Материалы для Ф.5'!F546=2,CONCATENATE('Материалы для Ф.5'!D546," ",'Материалы для Ф.5'!C546),"")</f>
        <v/>
      </c>
      <c r="I558" s="1044">
        <v>563</v>
      </c>
      <c r="J558" s="409"/>
      <c r="K558" s="19">
        <f t="shared" si="8"/>
        <v>0</v>
      </c>
      <c r="M558" s="372"/>
      <c r="N558" s="373"/>
      <c r="O558" s="373"/>
      <c r="P558" s="373"/>
      <c r="W558" s="49" t="str">
        <f>IF('Материалы для Ф.5'!F546=2,CONCATENATE('Материалы для Ф.5'!B546),"")</f>
        <v/>
      </c>
    </row>
    <row r="559" spans="1:23" ht="16.2" hidden="1" x14ac:dyDescent="0.3">
      <c r="A559" s="631">
        <f>SUBTOTAL(9,$K$15:K559)</f>
        <v>81</v>
      </c>
      <c r="B559" s="276" t="str">
        <f>IF('Материалы для Ф.5'!F547=2,CONCATENATE('Материалы для Ф.5'!A547),"")</f>
        <v/>
      </c>
      <c r="C559" s="1042" t="str">
        <f>IF('Материалы для Ф.5'!F547=2,CONCATENATE('Материалы для Ф.5'!B547),"")</f>
        <v/>
      </c>
      <c r="D559" s="1043"/>
      <c r="E559" s="1044"/>
      <c r="F559" s="1042"/>
      <c r="G559" s="1044"/>
      <c r="H559" s="1042" t="str">
        <f>IF('Материалы для Ф.5'!F547=2,CONCATENATE('Материалы для Ф.5'!D547," ",'Материалы для Ф.5'!C547),"")</f>
        <v/>
      </c>
      <c r="I559" s="1044">
        <v>564</v>
      </c>
      <c r="J559" s="409"/>
      <c r="K559" s="19">
        <f t="shared" si="8"/>
        <v>0</v>
      </c>
      <c r="M559" s="372"/>
      <c r="N559" s="373"/>
      <c r="O559" s="373"/>
      <c r="P559" s="373"/>
      <c r="W559" s="49" t="str">
        <f>IF('Материалы для Ф.5'!F547=2,CONCATENATE('Материалы для Ф.5'!B547),"")</f>
        <v/>
      </c>
    </row>
    <row r="560" spans="1:23" ht="16.2" hidden="1" x14ac:dyDescent="0.3">
      <c r="A560" s="631">
        <f>SUBTOTAL(9,$K$15:K560)</f>
        <v>81</v>
      </c>
      <c r="B560" s="276" t="str">
        <f>IF('Материалы для Ф.5'!F548=2,CONCATENATE('Материалы для Ф.5'!A548),"")</f>
        <v/>
      </c>
      <c r="C560" s="1042" t="str">
        <f>IF('Материалы для Ф.5'!F548=2,CONCATENATE('Материалы для Ф.5'!B548),"")</f>
        <v/>
      </c>
      <c r="D560" s="1043"/>
      <c r="E560" s="1044"/>
      <c r="F560" s="1042"/>
      <c r="G560" s="1044"/>
      <c r="H560" s="1042" t="str">
        <f>IF('Материалы для Ф.5'!F548=2,CONCATENATE('Материалы для Ф.5'!D548," ",'Материалы для Ф.5'!C548),"")</f>
        <v/>
      </c>
      <c r="I560" s="1044">
        <v>565</v>
      </c>
      <c r="J560" s="409"/>
      <c r="K560" s="19">
        <f t="shared" si="8"/>
        <v>0</v>
      </c>
      <c r="M560" s="372"/>
      <c r="N560" s="373"/>
      <c r="O560" s="373"/>
      <c r="P560" s="373"/>
      <c r="W560" s="49" t="str">
        <f>IF('Материалы для Ф.5'!F548=2,CONCATENATE('Материалы для Ф.5'!B548),"")</f>
        <v/>
      </c>
    </row>
    <row r="561" spans="1:23" ht="16.2" hidden="1" x14ac:dyDescent="0.3">
      <c r="A561" s="631">
        <f>SUBTOTAL(9,$K$15:K561)</f>
        <v>81</v>
      </c>
      <c r="B561" s="276" t="str">
        <f>IF('Материалы для Ф.5'!F549=2,CONCATENATE('Материалы для Ф.5'!A549),"")</f>
        <v/>
      </c>
      <c r="C561" s="1042" t="str">
        <f>IF('Материалы для Ф.5'!F549=2,CONCATENATE('Материалы для Ф.5'!B549),"")</f>
        <v/>
      </c>
      <c r="D561" s="1043"/>
      <c r="E561" s="1044"/>
      <c r="F561" s="1042"/>
      <c r="G561" s="1044"/>
      <c r="H561" s="1042" t="str">
        <f>IF('Материалы для Ф.5'!F549=2,CONCATENATE('Материалы для Ф.5'!D549," ",'Материалы для Ф.5'!C549),"")</f>
        <v/>
      </c>
      <c r="I561" s="1044">
        <v>566</v>
      </c>
      <c r="J561" s="409"/>
      <c r="K561" s="19">
        <f t="shared" si="8"/>
        <v>0</v>
      </c>
      <c r="M561" s="372"/>
      <c r="N561" s="373"/>
      <c r="O561" s="373"/>
      <c r="P561" s="373"/>
      <c r="W561" s="49" t="str">
        <f>IF('Материалы для Ф.5'!F549=2,CONCATENATE('Материалы для Ф.5'!B549),"")</f>
        <v/>
      </c>
    </row>
    <row r="562" spans="1:23" ht="16.2" hidden="1" x14ac:dyDescent="0.3">
      <c r="A562" s="631">
        <f>SUBTOTAL(9,$K$15:K562)</f>
        <v>81</v>
      </c>
      <c r="B562" s="276" t="str">
        <f>IF('Материалы для Ф.5'!F550=2,CONCATENATE('Материалы для Ф.5'!A550),"")</f>
        <v/>
      </c>
      <c r="C562" s="1042" t="str">
        <f>IF('Материалы для Ф.5'!F550=2,CONCATENATE('Материалы для Ф.5'!B550),"")</f>
        <v/>
      </c>
      <c r="D562" s="1043"/>
      <c r="E562" s="1044"/>
      <c r="F562" s="1042"/>
      <c r="G562" s="1044"/>
      <c r="H562" s="1042" t="str">
        <f>IF('Материалы для Ф.5'!F550=2,CONCATENATE('Материалы для Ф.5'!D550," ",'Материалы для Ф.5'!C550),"")</f>
        <v/>
      </c>
      <c r="I562" s="1044">
        <v>567</v>
      </c>
      <c r="J562" s="409"/>
      <c r="K562" s="19">
        <f t="shared" si="8"/>
        <v>0</v>
      </c>
      <c r="M562" s="372"/>
      <c r="N562" s="373"/>
      <c r="O562" s="373"/>
      <c r="P562" s="373"/>
      <c r="W562" s="49" t="str">
        <f>IF('Материалы для Ф.5'!F550=2,CONCATENATE('Материалы для Ф.5'!B550),"")</f>
        <v/>
      </c>
    </row>
    <row r="563" spans="1:23" ht="16.2" hidden="1" x14ac:dyDescent="0.3">
      <c r="A563" s="631">
        <f>SUBTOTAL(9,$K$15:K563)</f>
        <v>81</v>
      </c>
      <c r="B563" s="276" t="str">
        <f>IF('Материалы для Ф.5'!F551=2,CONCATENATE('Материалы для Ф.5'!A551),"")</f>
        <v/>
      </c>
      <c r="C563" s="1042" t="str">
        <f>IF('Материалы для Ф.5'!F551=2,CONCATENATE('Материалы для Ф.5'!B551),"")</f>
        <v/>
      </c>
      <c r="D563" s="1043"/>
      <c r="E563" s="1044"/>
      <c r="F563" s="1042"/>
      <c r="G563" s="1044"/>
      <c r="H563" s="1042" t="str">
        <f>IF('Материалы для Ф.5'!F551=2,CONCATENATE('Материалы для Ф.5'!D551," ",'Материалы для Ф.5'!C551),"")</f>
        <v/>
      </c>
      <c r="I563" s="1044">
        <v>568</v>
      </c>
      <c r="J563" s="409"/>
      <c r="K563" s="19">
        <f t="shared" si="8"/>
        <v>0</v>
      </c>
      <c r="M563" s="372"/>
      <c r="N563" s="373"/>
      <c r="O563" s="373"/>
      <c r="P563" s="373"/>
      <c r="W563" s="49" t="str">
        <f>IF('Материалы для Ф.5'!F551=2,CONCATENATE('Материалы для Ф.5'!B551),"")</f>
        <v/>
      </c>
    </row>
    <row r="564" spans="1:23" ht="16.2" hidden="1" x14ac:dyDescent="0.3">
      <c r="A564" s="631">
        <f>SUBTOTAL(9,$K$15:K564)</f>
        <v>81</v>
      </c>
      <c r="B564" s="276" t="str">
        <f>IF('Материалы для Ф.5'!F552=2,CONCATENATE('Материалы для Ф.5'!A552),"")</f>
        <v/>
      </c>
      <c r="C564" s="1042" t="str">
        <f>IF('Материалы для Ф.5'!F552=2,CONCATENATE('Материалы для Ф.5'!B552),"")</f>
        <v/>
      </c>
      <c r="D564" s="1043"/>
      <c r="E564" s="1044"/>
      <c r="F564" s="1042"/>
      <c r="G564" s="1044"/>
      <c r="H564" s="1042" t="str">
        <f>IF('Материалы для Ф.5'!F552=2,CONCATENATE('Материалы для Ф.5'!D552," ",'Материалы для Ф.5'!C552),"")</f>
        <v/>
      </c>
      <c r="I564" s="1044">
        <v>569</v>
      </c>
      <c r="J564" s="409"/>
      <c r="K564" s="19">
        <f t="shared" si="8"/>
        <v>0</v>
      </c>
      <c r="M564" s="372"/>
      <c r="N564" s="373"/>
      <c r="O564" s="373"/>
      <c r="P564" s="373"/>
      <c r="W564" s="49" t="str">
        <f>IF('Материалы для Ф.5'!F552=2,CONCATENATE('Материалы для Ф.5'!B552),"")</f>
        <v/>
      </c>
    </row>
    <row r="565" spans="1:23" ht="16.2" hidden="1" x14ac:dyDescent="0.3">
      <c r="A565" s="631">
        <f>SUBTOTAL(9,$K$15:K565)</f>
        <v>81</v>
      </c>
      <c r="B565" s="276" t="str">
        <f>IF('Материалы для Ф.5'!F553=2,CONCATENATE('Материалы для Ф.5'!A553),"")</f>
        <v/>
      </c>
      <c r="C565" s="1042" t="str">
        <f>IF('Материалы для Ф.5'!F553=2,CONCATENATE('Материалы для Ф.5'!B553),"")</f>
        <v/>
      </c>
      <c r="D565" s="1043"/>
      <c r="E565" s="1044"/>
      <c r="F565" s="1042"/>
      <c r="G565" s="1044"/>
      <c r="H565" s="1042" t="str">
        <f>IF('Материалы для Ф.5'!F553=2,CONCATENATE('Материалы для Ф.5'!D553," ",'Материалы для Ф.5'!C553),"")</f>
        <v/>
      </c>
      <c r="I565" s="1044">
        <v>570</v>
      </c>
      <c r="J565" s="409"/>
      <c r="K565" s="19">
        <f t="shared" si="8"/>
        <v>0</v>
      </c>
      <c r="M565" s="372"/>
      <c r="N565" s="373"/>
      <c r="O565" s="373"/>
      <c r="P565" s="373"/>
      <c r="W565" s="49" t="str">
        <f>IF('Материалы для Ф.5'!F553=2,CONCATENATE('Материалы для Ф.5'!B553),"")</f>
        <v/>
      </c>
    </row>
    <row r="566" spans="1:23" ht="16.2" hidden="1" x14ac:dyDescent="0.3">
      <c r="A566" s="631">
        <f>SUBTOTAL(9,$K$15:K566)</f>
        <v>81</v>
      </c>
      <c r="B566" s="276" t="str">
        <f>IF('Материалы для Ф.5'!F554=2,CONCATENATE('Материалы для Ф.5'!A554),"")</f>
        <v/>
      </c>
      <c r="C566" s="1042" t="str">
        <f>IF('Материалы для Ф.5'!F554=2,CONCATENATE('Материалы для Ф.5'!B554),"")</f>
        <v/>
      </c>
      <c r="D566" s="1043"/>
      <c r="E566" s="1044"/>
      <c r="F566" s="1042"/>
      <c r="G566" s="1044"/>
      <c r="H566" s="1042" t="str">
        <f>IF('Материалы для Ф.5'!F554=2,CONCATENATE('Материалы для Ф.5'!D554," ",'Материалы для Ф.5'!C554),"")</f>
        <v/>
      </c>
      <c r="I566" s="1044">
        <v>571</v>
      </c>
      <c r="J566" s="409"/>
      <c r="K566" s="19">
        <f t="shared" si="8"/>
        <v>0</v>
      </c>
      <c r="M566" s="372"/>
      <c r="N566" s="373"/>
      <c r="O566" s="373"/>
      <c r="P566" s="373"/>
      <c r="W566" s="49" t="str">
        <f>IF('Материалы для Ф.5'!F554=2,CONCATENATE('Материалы для Ф.5'!B554),"")</f>
        <v/>
      </c>
    </row>
    <row r="567" spans="1:23" ht="16.2" hidden="1" x14ac:dyDescent="0.3">
      <c r="A567" s="631">
        <f>SUBTOTAL(9,$K$15:K567)</f>
        <v>81</v>
      </c>
      <c r="B567" s="276" t="str">
        <f>IF('Материалы для Ф.5'!F555=2,CONCATENATE('Материалы для Ф.5'!A555),"")</f>
        <v/>
      </c>
      <c r="C567" s="1042" t="str">
        <f>IF('Материалы для Ф.5'!F555=2,CONCATENATE('Материалы для Ф.5'!B555),"")</f>
        <v/>
      </c>
      <c r="D567" s="1043"/>
      <c r="E567" s="1044"/>
      <c r="F567" s="1042"/>
      <c r="G567" s="1044"/>
      <c r="H567" s="1042" t="str">
        <f>IF('Материалы для Ф.5'!F555=2,CONCATENATE('Материалы для Ф.5'!D555," ",'Материалы для Ф.5'!C555),"")</f>
        <v/>
      </c>
      <c r="I567" s="1044">
        <v>572</v>
      </c>
      <c r="J567" s="409"/>
      <c r="K567" s="19">
        <f t="shared" si="8"/>
        <v>0</v>
      </c>
      <c r="M567" s="372"/>
      <c r="N567" s="373"/>
      <c r="O567" s="373"/>
      <c r="P567" s="373"/>
      <c r="W567" s="49" t="str">
        <f>IF('Материалы для Ф.5'!F555=2,CONCATENATE('Материалы для Ф.5'!B555),"")</f>
        <v/>
      </c>
    </row>
    <row r="568" spans="1:23" ht="16.2" hidden="1" x14ac:dyDescent="0.3">
      <c r="A568" s="631">
        <f>SUBTOTAL(9,$K$15:K568)</f>
        <v>81</v>
      </c>
      <c r="B568" s="276" t="str">
        <f>IF('Материалы для Ф.5'!F556=2,CONCATENATE('Материалы для Ф.5'!A556),"")</f>
        <v/>
      </c>
      <c r="C568" s="1042" t="str">
        <f>IF('Материалы для Ф.5'!F556=2,CONCATENATE('Материалы для Ф.5'!B556),"")</f>
        <v/>
      </c>
      <c r="D568" s="1043"/>
      <c r="E568" s="1044"/>
      <c r="F568" s="1042"/>
      <c r="G568" s="1044"/>
      <c r="H568" s="1042" t="str">
        <f>IF('Материалы для Ф.5'!F556=2,CONCATENATE('Материалы для Ф.5'!D556," ",'Материалы для Ф.5'!C556),"")</f>
        <v/>
      </c>
      <c r="I568" s="1044">
        <v>573</v>
      </c>
      <c r="J568" s="409"/>
      <c r="K568" s="19">
        <f t="shared" si="8"/>
        <v>0</v>
      </c>
      <c r="M568" s="372"/>
      <c r="N568" s="373"/>
      <c r="O568" s="373"/>
      <c r="P568" s="373"/>
      <c r="W568" s="49" t="str">
        <f>IF('Материалы для Ф.5'!F556=2,CONCATENATE('Материалы для Ф.5'!B556),"")</f>
        <v/>
      </c>
    </row>
    <row r="569" spans="1:23" ht="16.2" hidden="1" x14ac:dyDescent="0.3">
      <c r="A569" s="631">
        <f>SUBTOTAL(9,$K$15:K569)</f>
        <v>81</v>
      </c>
      <c r="B569" s="276" t="str">
        <f>IF('Материалы для Ф.5'!F557=2,CONCATENATE('Материалы для Ф.5'!A557),"")</f>
        <v/>
      </c>
      <c r="C569" s="1042" t="str">
        <f>IF('Материалы для Ф.5'!F557=2,CONCATENATE('Материалы для Ф.5'!B557),"")</f>
        <v/>
      </c>
      <c r="D569" s="1043"/>
      <c r="E569" s="1044"/>
      <c r="F569" s="1042"/>
      <c r="G569" s="1044"/>
      <c r="H569" s="1042" t="str">
        <f>IF('Материалы для Ф.5'!F557=2,CONCATENATE('Материалы для Ф.5'!D557," ",'Материалы для Ф.5'!C557),"")</f>
        <v/>
      </c>
      <c r="I569" s="1044">
        <v>574</v>
      </c>
      <c r="J569" s="409"/>
      <c r="K569" s="19">
        <f t="shared" si="8"/>
        <v>0</v>
      </c>
      <c r="M569" s="372"/>
      <c r="N569" s="373"/>
      <c r="O569" s="373"/>
      <c r="P569" s="373"/>
      <c r="W569" s="49" t="str">
        <f>IF('Материалы для Ф.5'!F557=2,CONCATENATE('Материалы для Ф.5'!B557),"")</f>
        <v/>
      </c>
    </row>
    <row r="570" spans="1:23" ht="16.2" hidden="1" x14ac:dyDescent="0.3">
      <c r="A570" s="631">
        <f>SUBTOTAL(9,$K$15:K570)</f>
        <v>81</v>
      </c>
      <c r="B570" s="276" t="str">
        <f>IF('Материалы для Ф.5'!F558=2,CONCATENATE('Материалы для Ф.5'!A558),"")</f>
        <v/>
      </c>
      <c r="C570" s="1042" t="str">
        <f>IF('Материалы для Ф.5'!F558=2,CONCATENATE('Материалы для Ф.5'!B558),"")</f>
        <v/>
      </c>
      <c r="D570" s="1043"/>
      <c r="E570" s="1044"/>
      <c r="F570" s="1042"/>
      <c r="G570" s="1044"/>
      <c r="H570" s="1042" t="str">
        <f>IF('Материалы для Ф.5'!F558=2,CONCATENATE('Материалы для Ф.5'!D558," ",'Материалы для Ф.5'!C558),"")</f>
        <v/>
      </c>
      <c r="I570" s="1044">
        <v>575</v>
      </c>
      <c r="J570" s="409"/>
      <c r="K570" s="19">
        <f t="shared" si="8"/>
        <v>0</v>
      </c>
      <c r="M570" s="372"/>
      <c r="N570" s="373"/>
      <c r="O570" s="373"/>
      <c r="P570" s="373"/>
      <c r="W570" s="49" t="str">
        <f>IF('Материалы для Ф.5'!F558=2,CONCATENATE('Материалы для Ф.5'!B558),"")</f>
        <v/>
      </c>
    </row>
    <row r="571" spans="1:23" ht="16.2" hidden="1" x14ac:dyDescent="0.3">
      <c r="A571" s="631">
        <f>SUBTOTAL(9,$K$15:K571)</f>
        <v>81</v>
      </c>
      <c r="B571" s="276" t="str">
        <f>IF('Материалы для Ф.5'!F559=2,CONCATENATE('Материалы для Ф.5'!A559),"")</f>
        <v/>
      </c>
      <c r="C571" s="1042" t="str">
        <f>IF('Материалы для Ф.5'!F559=2,CONCATENATE('Материалы для Ф.5'!B559),"")</f>
        <v/>
      </c>
      <c r="D571" s="1043"/>
      <c r="E571" s="1044"/>
      <c r="F571" s="1042"/>
      <c r="G571" s="1044"/>
      <c r="H571" s="1042" t="str">
        <f>IF('Материалы для Ф.5'!F559=2,CONCATENATE('Материалы для Ф.5'!D559," ",'Материалы для Ф.5'!C559),"")</f>
        <v/>
      </c>
      <c r="I571" s="1044">
        <v>576</v>
      </c>
      <c r="J571" s="409"/>
      <c r="K571" s="19">
        <f t="shared" si="8"/>
        <v>0</v>
      </c>
      <c r="M571" s="372"/>
      <c r="N571" s="373"/>
      <c r="O571" s="373"/>
      <c r="P571" s="373"/>
      <c r="W571" s="49" t="str">
        <f>IF('Материалы для Ф.5'!F559=2,CONCATENATE('Материалы для Ф.5'!B559),"")</f>
        <v/>
      </c>
    </row>
    <row r="572" spans="1:23" ht="16.2" hidden="1" x14ac:dyDescent="0.3">
      <c r="A572" s="631">
        <f>SUBTOTAL(9,$K$15:K572)</f>
        <v>81</v>
      </c>
      <c r="B572" s="276" t="str">
        <f>IF('Материалы для Ф.5'!F560=2,CONCATENATE('Материалы для Ф.5'!A560),"")</f>
        <v/>
      </c>
      <c r="C572" s="1042" t="str">
        <f>IF('Материалы для Ф.5'!F560=2,CONCATENATE('Материалы для Ф.5'!B560),"")</f>
        <v/>
      </c>
      <c r="D572" s="1043"/>
      <c r="E572" s="1044"/>
      <c r="F572" s="1042"/>
      <c r="G572" s="1044"/>
      <c r="H572" s="1042" t="str">
        <f>IF('Материалы для Ф.5'!F560=2,CONCATENATE('Материалы для Ф.5'!D560," ",'Материалы для Ф.5'!C560),"")</f>
        <v/>
      </c>
      <c r="I572" s="1044">
        <v>577</v>
      </c>
      <c r="J572" s="409"/>
      <c r="K572" s="19">
        <f t="shared" si="8"/>
        <v>0</v>
      </c>
      <c r="M572" s="372"/>
      <c r="N572" s="373"/>
      <c r="O572" s="373"/>
      <c r="P572" s="373"/>
      <c r="W572" s="49" t="str">
        <f>IF('Материалы для Ф.5'!F560=2,CONCATENATE('Материалы для Ф.5'!B560),"")</f>
        <v/>
      </c>
    </row>
    <row r="573" spans="1:23" ht="16.2" hidden="1" x14ac:dyDescent="0.3">
      <c r="A573" s="631">
        <f>SUBTOTAL(9,$K$15:K573)</f>
        <v>81</v>
      </c>
      <c r="B573" s="276" t="str">
        <f>IF('Материалы для Ф.5'!F561=2,CONCATENATE('Материалы для Ф.5'!A561),"")</f>
        <v/>
      </c>
      <c r="C573" s="1042" t="str">
        <f>IF('Материалы для Ф.5'!F561=2,CONCATENATE('Материалы для Ф.5'!B561),"")</f>
        <v/>
      </c>
      <c r="D573" s="1043"/>
      <c r="E573" s="1044"/>
      <c r="F573" s="1042"/>
      <c r="G573" s="1044"/>
      <c r="H573" s="1042" t="str">
        <f>IF('Материалы для Ф.5'!F561=2,CONCATENATE('Материалы для Ф.5'!D561," ",'Материалы для Ф.5'!C561),"")</f>
        <v/>
      </c>
      <c r="I573" s="1044">
        <v>578</v>
      </c>
      <c r="J573" s="409"/>
      <c r="K573" s="19">
        <f t="shared" si="8"/>
        <v>0</v>
      </c>
      <c r="M573" s="372"/>
      <c r="N573" s="373"/>
      <c r="O573" s="373"/>
      <c r="P573" s="373"/>
      <c r="W573" s="49" t="str">
        <f>IF('Материалы для Ф.5'!F561=2,CONCATENATE('Материалы для Ф.5'!B561),"")</f>
        <v/>
      </c>
    </row>
    <row r="574" spans="1:23" ht="16.2" hidden="1" x14ac:dyDescent="0.3">
      <c r="A574" s="631">
        <f>SUBTOTAL(9,$K$15:K574)</f>
        <v>81</v>
      </c>
      <c r="B574" s="276" t="str">
        <f>IF('Материалы для Ф.5'!F562=2,CONCATENATE('Материалы для Ф.5'!A562),"")</f>
        <v/>
      </c>
      <c r="C574" s="1042" t="str">
        <f>IF('Материалы для Ф.5'!F562=2,CONCATENATE('Материалы для Ф.5'!B562),"")</f>
        <v/>
      </c>
      <c r="D574" s="1043"/>
      <c r="E574" s="1044"/>
      <c r="F574" s="1042"/>
      <c r="G574" s="1044"/>
      <c r="H574" s="1042" t="str">
        <f>IF('Материалы для Ф.5'!F562=2,CONCATENATE('Материалы для Ф.5'!D562," ",'Материалы для Ф.5'!C562),"")</f>
        <v/>
      </c>
      <c r="I574" s="1044">
        <v>579</v>
      </c>
      <c r="J574" s="409"/>
      <c r="K574" s="19">
        <f t="shared" si="8"/>
        <v>0</v>
      </c>
      <c r="M574" s="372"/>
      <c r="N574" s="373"/>
      <c r="O574" s="373"/>
      <c r="P574" s="373"/>
      <c r="W574" s="49" t="str">
        <f>IF('Материалы для Ф.5'!F562=2,CONCATENATE('Материалы для Ф.5'!B562),"")</f>
        <v/>
      </c>
    </row>
    <row r="575" spans="1:23" ht="16.2" hidden="1" x14ac:dyDescent="0.3">
      <c r="A575" s="631">
        <f>SUBTOTAL(9,$K$15:K575)</f>
        <v>81</v>
      </c>
      <c r="B575" s="276" t="str">
        <f>IF('Материалы для Ф.5'!F563=2,CONCATENATE('Материалы для Ф.5'!A563),"")</f>
        <v/>
      </c>
      <c r="C575" s="1042" t="str">
        <f>IF('Материалы для Ф.5'!F563=2,CONCATENATE('Материалы для Ф.5'!B563),"")</f>
        <v/>
      </c>
      <c r="D575" s="1043"/>
      <c r="E575" s="1044"/>
      <c r="F575" s="1042"/>
      <c r="G575" s="1044"/>
      <c r="H575" s="1042" t="str">
        <f>IF('Материалы для Ф.5'!F563=2,CONCATENATE('Материалы для Ф.5'!D563," ",'Материалы для Ф.5'!C563),"")</f>
        <v/>
      </c>
      <c r="I575" s="1044">
        <v>580</v>
      </c>
      <c r="J575" s="409"/>
      <c r="K575" s="19">
        <f t="shared" si="8"/>
        <v>0</v>
      </c>
      <c r="M575" s="372"/>
      <c r="N575" s="373"/>
      <c r="O575" s="373"/>
      <c r="P575" s="373"/>
      <c r="W575" s="49" t="str">
        <f>IF('Материалы для Ф.5'!F563=2,CONCATENATE('Материалы для Ф.5'!B563),"")</f>
        <v/>
      </c>
    </row>
    <row r="576" spans="1:23" ht="16.2" hidden="1" x14ac:dyDescent="0.3">
      <c r="A576" s="631">
        <f>SUBTOTAL(9,$K$15:K576)</f>
        <v>81</v>
      </c>
      <c r="B576" s="276" t="str">
        <f>IF('Материалы для Ф.5'!F564=2,CONCATENATE('Материалы для Ф.5'!A564),"")</f>
        <v/>
      </c>
      <c r="C576" s="1042" t="str">
        <f>IF('Материалы для Ф.5'!F564=2,CONCATENATE('Материалы для Ф.5'!B564),"")</f>
        <v/>
      </c>
      <c r="D576" s="1043"/>
      <c r="E576" s="1044"/>
      <c r="F576" s="1042"/>
      <c r="G576" s="1044"/>
      <c r="H576" s="1042" t="str">
        <f>IF('Материалы для Ф.5'!F564=2,CONCATENATE('Материалы для Ф.5'!D564," ",'Материалы для Ф.5'!C564),"")</f>
        <v/>
      </c>
      <c r="I576" s="1044">
        <v>581</v>
      </c>
      <c r="J576" s="409"/>
      <c r="K576" s="19">
        <f t="shared" si="8"/>
        <v>0</v>
      </c>
      <c r="M576" s="372"/>
      <c r="N576" s="373"/>
      <c r="O576" s="373"/>
      <c r="P576" s="373"/>
      <c r="W576" s="49" t="str">
        <f>IF('Материалы для Ф.5'!F564=2,CONCATENATE('Материалы для Ф.5'!B564),"")</f>
        <v/>
      </c>
    </row>
    <row r="577" spans="1:23" ht="16.2" hidden="1" x14ac:dyDescent="0.3">
      <c r="A577" s="631">
        <f>SUBTOTAL(9,$K$15:K577)</f>
        <v>81</v>
      </c>
      <c r="B577" s="276" t="str">
        <f>IF('Материалы для Ф.5'!F565=2,CONCATENATE('Материалы для Ф.5'!A565),"")</f>
        <v/>
      </c>
      <c r="C577" s="1042" t="str">
        <f>IF('Материалы для Ф.5'!F565=2,CONCATENATE('Материалы для Ф.5'!B565),"")</f>
        <v/>
      </c>
      <c r="D577" s="1043"/>
      <c r="E577" s="1044"/>
      <c r="F577" s="1042"/>
      <c r="G577" s="1044"/>
      <c r="H577" s="1042" t="str">
        <f>IF('Материалы для Ф.5'!F565=2,CONCATENATE('Материалы для Ф.5'!D565," ",'Материалы для Ф.5'!C565),"")</f>
        <v/>
      </c>
      <c r="I577" s="1044">
        <v>582</v>
      </c>
      <c r="J577" s="409"/>
      <c r="K577" s="19">
        <f t="shared" si="8"/>
        <v>0</v>
      </c>
      <c r="M577" s="372"/>
      <c r="N577" s="373"/>
      <c r="O577" s="373"/>
      <c r="P577" s="373"/>
      <c r="W577" s="49" t="str">
        <f>IF('Материалы для Ф.5'!F565=2,CONCATENATE('Материалы для Ф.5'!B565),"")</f>
        <v/>
      </c>
    </row>
    <row r="578" spans="1:23" ht="16.2" hidden="1" x14ac:dyDescent="0.3">
      <c r="A578" s="631">
        <f>SUBTOTAL(9,$K$15:K578)</f>
        <v>81</v>
      </c>
      <c r="B578" s="276" t="str">
        <f>IF('Материалы для Ф.5'!F566=2,CONCATENATE('Материалы для Ф.5'!A566),"")</f>
        <v/>
      </c>
      <c r="C578" s="1042" t="str">
        <f>IF('Материалы для Ф.5'!F566=2,CONCATENATE('Материалы для Ф.5'!B566),"")</f>
        <v/>
      </c>
      <c r="D578" s="1043"/>
      <c r="E578" s="1044"/>
      <c r="F578" s="1042"/>
      <c r="G578" s="1044"/>
      <c r="H578" s="1042" t="str">
        <f>IF('Материалы для Ф.5'!F566=2,CONCATENATE('Материалы для Ф.5'!D566," ",'Материалы для Ф.5'!C566),"")</f>
        <v/>
      </c>
      <c r="I578" s="1044">
        <v>583</v>
      </c>
      <c r="J578" s="409"/>
      <c r="K578" s="19">
        <f t="shared" si="8"/>
        <v>0</v>
      </c>
      <c r="M578" s="372"/>
      <c r="N578" s="373"/>
      <c r="O578" s="373"/>
      <c r="P578" s="373"/>
      <c r="W578" s="49" t="str">
        <f>IF('Материалы для Ф.5'!F566=2,CONCATENATE('Материалы для Ф.5'!B566),"")</f>
        <v/>
      </c>
    </row>
    <row r="579" spans="1:23" ht="16.2" hidden="1" x14ac:dyDescent="0.3">
      <c r="A579" s="631">
        <f>SUBTOTAL(9,$K$15:K579)</f>
        <v>81</v>
      </c>
      <c r="B579" s="276" t="str">
        <f>IF('Материалы для Ф.5'!F567=2,CONCATENATE('Материалы для Ф.5'!A567),"")</f>
        <v/>
      </c>
      <c r="C579" s="1042" t="str">
        <f>IF('Материалы для Ф.5'!F567=2,CONCATENATE('Материалы для Ф.5'!B567),"")</f>
        <v/>
      </c>
      <c r="D579" s="1043"/>
      <c r="E579" s="1044"/>
      <c r="F579" s="1042"/>
      <c r="G579" s="1044"/>
      <c r="H579" s="1042" t="str">
        <f>IF('Материалы для Ф.5'!F567=2,CONCATENATE('Материалы для Ф.5'!D567," ",'Материалы для Ф.5'!C567),"")</f>
        <v/>
      </c>
      <c r="I579" s="1044">
        <v>584</v>
      </c>
      <c r="J579" s="409"/>
      <c r="K579" s="19">
        <f t="shared" si="8"/>
        <v>0</v>
      </c>
      <c r="M579" s="372"/>
      <c r="N579" s="373"/>
      <c r="O579" s="373"/>
      <c r="P579" s="373"/>
      <c r="W579" s="49" t="str">
        <f>IF('Материалы для Ф.5'!F567=2,CONCATENATE('Материалы для Ф.5'!B567),"")</f>
        <v/>
      </c>
    </row>
    <row r="580" spans="1:23" ht="16.2" hidden="1" x14ac:dyDescent="0.3">
      <c r="A580" s="631">
        <f>SUBTOTAL(9,$K$15:K580)</f>
        <v>81</v>
      </c>
      <c r="B580" s="276" t="str">
        <f>IF('Материалы для Ф.5'!F568=2,CONCATENATE('Материалы для Ф.5'!A568),"")</f>
        <v/>
      </c>
      <c r="C580" s="1042" t="str">
        <f>IF('Материалы для Ф.5'!F568=2,CONCATENATE('Материалы для Ф.5'!B568),"")</f>
        <v/>
      </c>
      <c r="D580" s="1043"/>
      <c r="E580" s="1044"/>
      <c r="F580" s="1042"/>
      <c r="G580" s="1044"/>
      <c r="H580" s="1042" t="str">
        <f>IF('Материалы для Ф.5'!F568=2,CONCATENATE('Материалы для Ф.5'!D568," ",'Материалы для Ф.5'!C568),"")</f>
        <v/>
      </c>
      <c r="I580" s="1044">
        <v>585</v>
      </c>
      <c r="J580" s="409"/>
      <c r="K580" s="19">
        <f t="shared" si="8"/>
        <v>0</v>
      </c>
      <c r="M580" s="372"/>
      <c r="N580" s="373"/>
      <c r="O580" s="373"/>
      <c r="P580" s="373"/>
      <c r="W580" s="49" t="str">
        <f>IF('Материалы для Ф.5'!F568=2,CONCATENATE('Материалы для Ф.5'!B568),"")</f>
        <v/>
      </c>
    </row>
    <row r="581" spans="1:23" ht="16.2" hidden="1" x14ac:dyDescent="0.3">
      <c r="A581" s="631">
        <f>SUBTOTAL(9,$K$15:K581)</f>
        <v>81</v>
      </c>
      <c r="B581" s="276" t="str">
        <f>IF('Материалы для Ф.5'!F569=2,CONCATENATE('Материалы для Ф.5'!A569),"")</f>
        <v/>
      </c>
      <c r="C581" s="1042" t="str">
        <f>IF('Материалы для Ф.5'!F569=2,CONCATENATE('Материалы для Ф.5'!B569),"")</f>
        <v/>
      </c>
      <c r="D581" s="1043"/>
      <c r="E581" s="1044"/>
      <c r="F581" s="1042"/>
      <c r="G581" s="1044"/>
      <c r="H581" s="1042" t="str">
        <f>IF('Материалы для Ф.5'!F569=2,CONCATENATE('Материалы для Ф.5'!D569," ",'Материалы для Ф.5'!C569),"")</f>
        <v/>
      </c>
      <c r="I581" s="1044">
        <v>586</v>
      </c>
      <c r="J581" s="409"/>
      <c r="K581" s="19">
        <f t="shared" si="8"/>
        <v>0</v>
      </c>
      <c r="M581" s="372"/>
      <c r="N581" s="373"/>
      <c r="O581" s="373"/>
      <c r="P581" s="373"/>
      <c r="W581" s="49" t="str">
        <f>IF('Материалы для Ф.5'!F569=2,CONCATENATE('Материалы для Ф.5'!B569),"")</f>
        <v/>
      </c>
    </row>
    <row r="582" spans="1:23" ht="16.2" hidden="1" x14ac:dyDescent="0.3">
      <c r="A582" s="631">
        <f>SUBTOTAL(9,$K$15:K582)</f>
        <v>81</v>
      </c>
      <c r="B582" s="276" t="str">
        <f>IF('Материалы для Ф.5'!F570=2,CONCATENATE('Материалы для Ф.5'!A570),"")</f>
        <v/>
      </c>
      <c r="C582" s="1042" t="str">
        <f>IF('Материалы для Ф.5'!F570=2,CONCATENATE('Материалы для Ф.5'!B570),"")</f>
        <v/>
      </c>
      <c r="D582" s="1043"/>
      <c r="E582" s="1044"/>
      <c r="F582" s="1042"/>
      <c r="G582" s="1044"/>
      <c r="H582" s="1042" t="str">
        <f>IF('Материалы для Ф.5'!F570=2,CONCATENATE('Материалы для Ф.5'!D570," ",'Материалы для Ф.5'!C570),"")</f>
        <v/>
      </c>
      <c r="I582" s="1044">
        <v>587</v>
      </c>
      <c r="J582" s="409"/>
      <c r="K582" s="19">
        <f t="shared" si="8"/>
        <v>0</v>
      </c>
      <c r="M582" s="372"/>
      <c r="N582" s="373"/>
      <c r="O582" s="373"/>
      <c r="P582" s="373"/>
      <c r="W582" s="49" t="str">
        <f>IF('Материалы для Ф.5'!F570=2,CONCATENATE('Материалы для Ф.5'!B570),"")</f>
        <v/>
      </c>
    </row>
    <row r="583" spans="1:23" ht="16.2" hidden="1" x14ac:dyDescent="0.3">
      <c r="A583" s="631">
        <f>SUBTOTAL(9,$K$15:K583)</f>
        <v>81</v>
      </c>
      <c r="B583" s="276" t="str">
        <f>IF('Материалы для Ф.5'!F571=2,CONCATENATE('Материалы для Ф.5'!A571),"")</f>
        <v/>
      </c>
      <c r="C583" s="1042" t="str">
        <f>IF('Материалы для Ф.5'!F571=2,CONCATENATE('Материалы для Ф.5'!B571),"")</f>
        <v/>
      </c>
      <c r="D583" s="1043"/>
      <c r="E583" s="1044"/>
      <c r="F583" s="1042"/>
      <c r="G583" s="1044"/>
      <c r="H583" s="1042" t="str">
        <f>IF('Материалы для Ф.5'!F571=2,CONCATENATE('Материалы для Ф.5'!D571," ",'Материалы для Ф.5'!C571),"")</f>
        <v/>
      </c>
      <c r="I583" s="1044">
        <v>588</v>
      </c>
      <c r="J583" s="409"/>
      <c r="K583" s="19">
        <f t="shared" si="8"/>
        <v>0</v>
      </c>
      <c r="M583" s="372"/>
      <c r="N583" s="373"/>
      <c r="O583" s="373"/>
      <c r="P583" s="373"/>
      <c r="W583" s="49" t="str">
        <f>IF('Материалы для Ф.5'!F571=2,CONCATENATE('Материалы для Ф.5'!B571),"")</f>
        <v/>
      </c>
    </row>
    <row r="584" spans="1:23" ht="16.2" hidden="1" x14ac:dyDescent="0.3">
      <c r="A584" s="631">
        <f>SUBTOTAL(9,$K$15:K584)</f>
        <v>81</v>
      </c>
      <c r="B584" s="276" t="str">
        <f>IF('Материалы для Ф.5'!F572=2,CONCATENATE('Материалы для Ф.5'!A572),"")</f>
        <v/>
      </c>
      <c r="C584" s="1042" t="str">
        <f>IF('Материалы для Ф.5'!F572=2,CONCATENATE('Материалы для Ф.5'!B572),"")</f>
        <v/>
      </c>
      <c r="D584" s="1043"/>
      <c r="E584" s="1044"/>
      <c r="F584" s="1042"/>
      <c r="G584" s="1044"/>
      <c r="H584" s="1042" t="str">
        <f>IF('Материалы для Ф.5'!F572=2,CONCATENATE('Материалы для Ф.5'!D572," ",'Материалы для Ф.5'!C572),"")</f>
        <v/>
      </c>
      <c r="I584" s="1044">
        <v>589</v>
      </c>
      <c r="J584" s="409"/>
      <c r="K584" s="19">
        <f t="shared" si="8"/>
        <v>0</v>
      </c>
      <c r="M584" s="372"/>
      <c r="N584" s="373"/>
      <c r="O584" s="373"/>
      <c r="P584" s="373"/>
      <c r="W584" s="49" t="str">
        <f>IF('Материалы для Ф.5'!F572=2,CONCATENATE('Материалы для Ф.5'!B572),"")</f>
        <v/>
      </c>
    </row>
    <row r="585" spans="1:23" ht="16.2" hidden="1" x14ac:dyDescent="0.3">
      <c r="A585" s="631">
        <f>SUBTOTAL(9,$K$15:K585)</f>
        <v>81</v>
      </c>
      <c r="B585" s="276" t="str">
        <f>IF('Материалы для Ф.5'!F573=2,CONCATENATE('Материалы для Ф.5'!A573),"")</f>
        <v/>
      </c>
      <c r="C585" s="1042" t="str">
        <f>IF('Материалы для Ф.5'!F573=2,CONCATENATE('Материалы для Ф.5'!B573),"")</f>
        <v/>
      </c>
      <c r="D585" s="1043"/>
      <c r="E585" s="1044"/>
      <c r="F585" s="1042"/>
      <c r="G585" s="1044"/>
      <c r="H585" s="1042" t="str">
        <f>IF('Материалы для Ф.5'!F573=2,CONCATENATE('Материалы для Ф.5'!D573," ",'Материалы для Ф.5'!C573),"")</f>
        <v/>
      </c>
      <c r="I585" s="1044">
        <v>590</v>
      </c>
      <c r="J585" s="409"/>
      <c r="K585" s="19">
        <f t="shared" si="8"/>
        <v>0</v>
      </c>
      <c r="M585" s="372"/>
      <c r="N585" s="373"/>
      <c r="O585" s="373"/>
      <c r="P585" s="373"/>
      <c r="W585" s="49" t="str">
        <f>IF('Материалы для Ф.5'!F573=2,CONCATENATE('Материалы для Ф.5'!B573),"")</f>
        <v/>
      </c>
    </row>
    <row r="586" spans="1:23" ht="16.2" hidden="1" x14ac:dyDescent="0.3">
      <c r="A586" s="631">
        <f>SUBTOTAL(9,$K$15:K586)</f>
        <v>81</v>
      </c>
      <c r="B586" s="276" t="str">
        <f>IF('Материалы для Ф.5'!F574=2,CONCATENATE('Материалы для Ф.5'!A574),"")</f>
        <v/>
      </c>
      <c r="C586" s="1042" t="str">
        <f>IF('Материалы для Ф.5'!F574=2,CONCATENATE('Материалы для Ф.5'!B574),"")</f>
        <v/>
      </c>
      <c r="D586" s="1043"/>
      <c r="E586" s="1044"/>
      <c r="F586" s="1042"/>
      <c r="G586" s="1044"/>
      <c r="H586" s="1042" t="str">
        <f>IF('Материалы для Ф.5'!F574=2,CONCATENATE('Материалы для Ф.5'!D574," ",'Материалы для Ф.5'!C574),"")</f>
        <v/>
      </c>
      <c r="I586" s="1044">
        <v>591</v>
      </c>
      <c r="J586" s="409"/>
      <c r="K586" s="19">
        <f t="shared" si="8"/>
        <v>0</v>
      </c>
      <c r="M586" s="372"/>
      <c r="N586" s="373"/>
      <c r="O586" s="373"/>
      <c r="P586" s="373"/>
      <c r="W586" s="49" t="str">
        <f>IF('Материалы для Ф.5'!F574=2,CONCATENATE('Материалы для Ф.5'!B574),"")</f>
        <v/>
      </c>
    </row>
    <row r="587" spans="1:23" ht="16.2" hidden="1" x14ac:dyDescent="0.3">
      <c r="A587" s="631">
        <f>SUBTOTAL(9,$K$15:K587)</f>
        <v>81</v>
      </c>
      <c r="B587" s="276" t="str">
        <f>IF('Материалы для Ф.5'!F575=2,CONCATENATE('Материалы для Ф.5'!A575),"")</f>
        <v/>
      </c>
      <c r="C587" s="1042" t="str">
        <f>IF('Материалы для Ф.5'!F575=2,CONCATENATE('Материалы для Ф.5'!B575),"")</f>
        <v/>
      </c>
      <c r="D587" s="1043"/>
      <c r="E587" s="1044"/>
      <c r="F587" s="1042"/>
      <c r="G587" s="1044"/>
      <c r="H587" s="1042" t="str">
        <f>IF('Материалы для Ф.5'!F575=2,CONCATENATE('Материалы для Ф.5'!D575," ",'Материалы для Ф.5'!C575),"")</f>
        <v/>
      </c>
      <c r="I587" s="1044">
        <v>592</v>
      </c>
      <c r="J587" s="409"/>
      <c r="K587" s="19">
        <f t="shared" si="8"/>
        <v>0</v>
      </c>
      <c r="M587" s="372"/>
      <c r="N587" s="373"/>
      <c r="O587" s="373"/>
      <c r="P587" s="373"/>
      <c r="W587" s="49" t="str">
        <f>IF('Материалы для Ф.5'!F575=2,CONCATENATE('Материалы для Ф.5'!B575),"")</f>
        <v/>
      </c>
    </row>
    <row r="588" spans="1:23" ht="16.2" hidden="1" x14ac:dyDescent="0.3">
      <c r="A588" s="631">
        <f>SUBTOTAL(9,$K$15:K588)</f>
        <v>81</v>
      </c>
      <c r="B588" s="276" t="str">
        <f>IF('Материалы для Ф.5'!F576=2,CONCATENATE('Материалы для Ф.5'!A576),"")</f>
        <v/>
      </c>
      <c r="C588" s="1042" t="str">
        <f>IF('Материалы для Ф.5'!F576=2,CONCATENATE('Материалы для Ф.5'!B576),"")</f>
        <v/>
      </c>
      <c r="D588" s="1043"/>
      <c r="E588" s="1044"/>
      <c r="F588" s="1042"/>
      <c r="G588" s="1044"/>
      <c r="H588" s="1042" t="str">
        <f>IF('Материалы для Ф.5'!F576=2,CONCATENATE('Материалы для Ф.5'!D576," ",'Материалы для Ф.5'!C576),"")</f>
        <v/>
      </c>
      <c r="I588" s="1044">
        <v>593</v>
      </c>
      <c r="J588" s="409"/>
      <c r="K588" s="19">
        <f t="shared" si="8"/>
        <v>0</v>
      </c>
      <c r="M588" s="372"/>
      <c r="N588" s="373"/>
      <c r="O588" s="373"/>
      <c r="P588" s="373"/>
      <c r="W588" s="49" t="str">
        <f>IF('Материалы для Ф.5'!F576=2,CONCATENATE('Материалы для Ф.5'!B576),"")</f>
        <v/>
      </c>
    </row>
    <row r="589" spans="1:23" ht="16.2" hidden="1" x14ac:dyDescent="0.3">
      <c r="A589" s="631">
        <f>SUBTOTAL(9,$K$15:K589)</f>
        <v>81</v>
      </c>
      <c r="B589" s="276" t="str">
        <f>IF('Материалы для Ф.5'!F577=2,CONCATENATE('Материалы для Ф.5'!A577),"")</f>
        <v/>
      </c>
      <c r="C589" s="1042" t="str">
        <f>IF('Материалы для Ф.5'!F577=2,CONCATENATE('Материалы для Ф.5'!B577),"")</f>
        <v/>
      </c>
      <c r="D589" s="1043"/>
      <c r="E589" s="1044"/>
      <c r="F589" s="1042"/>
      <c r="G589" s="1044"/>
      <c r="H589" s="1042" t="str">
        <f>IF('Материалы для Ф.5'!F577=2,CONCATENATE('Материалы для Ф.5'!D577," ",'Материалы для Ф.5'!C577),"")</f>
        <v/>
      </c>
      <c r="I589" s="1044">
        <v>594</v>
      </c>
      <c r="J589" s="409"/>
      <c r="K589" s="19">
        <f t="shared" si="8"/>
        <v>0</v>
      </c>
      <c r="M589" s="372"/>
      <c r="N589" s="373"/>
      <c r="O589" s="373"/>
      <c r="P589" s="373"/>
      <c r="W589" s="49" t="str">
        <f>IF('Материалы для Ф.5'!F577=2,CONCATENATE('Материалы для Ф.5'!B577),"")</f>
        <v/>
      </c>
    </row>
    <row r="590" spans="1:23" ht="16.2" hidden="1" x14ac:dyDescent="0.3">
      <c r="A590" s="631">
        <f>SUBTOTAL(9,$K$15:K590)</f>
        <v>81</v>
      </c>
      <c r="B590" s="276" t="str">
        <f>IF('Материалы для Ф.5'!F578=2,CONCATENATE('Материалы для Ф.5'!A578),"")</f>
        <v/>
      </c>
      <c r="C590" s="1042" t="str">
        <f>IF('Материалы для Ф.5'!F578=2,CONCATENATE('Материалы для Ф.5'!B578),"")</f>
        <v/>
      </c>
      <c r="D590" s="1043"/>
      <c r="E590" s="1044"/>
      <c r="F590" s="1042"/>
      <c r="G590" s="1044"/>
      <c r="H590" s="1042" t="str">
        <f>IF('Материалы для Ф.5'!F578=2,CONCATENATE('Материалы для Ф.5'!D578," ",'Материалы для Ф.5'!C578),"")</f>
        <v/>
      </c>
      <c r="I590" s="1044">
        <v>595</v>
      </c>
      <c r="J590" s="409"/>
      <c r="K590" s="19">
        <f t="shared" si="8"/>
        <v>0</v>
      </c>
      <c r="M590" s="372"/>
      <c r="N590" s="373"/>
      <c r="O590" s="373"/>
      <c r="P590" s="373"/>
      <c r="W590" s="49" t="str">
        <f>IF('Материалы для Ф.5'!F578=2,CONCATENATE('Материалы для Ф.5'!B578),"")</f>
        <v/>
      </c>
    </row>
    <row r="591" spans="1:23" ht="16.2" hidden="1" x14ac:dyDescent="0.3">
      <c r="A591" s="631">
        <f>SUBTOTAL(9,$K$15:K591)</f>
        <v>81</v>
      </c>
      <c r="B591" s="276" t="str">
        <f>IF('Материалы для Ф.5'!F579=2,CONCATENATE('Материалы для Ф.5'!A579),"")</f>
        <v/>
      </c>
      <c r="C591" s="1042" t="str">
        <f>IF('Материалы для Ф.5'!F579=2,CONCATENATE('Материалы для Ф.5'!B579),"")</f>
        <v/>
      </c>
      <c r="D591" s="1043"/>
      <c r="E591" s="1044"/>
      <c r="F591" s="1042"/>
      <c r="G591" s="1044"/>
      <c r="H591" s="1042" t="str">
        <f>IF('Материалы для Ф.5'!F579=2,CONCATENATE('Материалы для Ф.5'!D579," ",'Материалы для Ф.5'!C579),"")</f>
        <v/>
      </c>
      <c r="I591" s="1044">
        <v>596</v>
      </c>
      <c r="J591" s="409"/>
      <c r="K591" s="19">
        <f t="shared" si="8"/>
        <v>0</v>
      </c>
      <c r="M591" s="372"/>
      <c r="N591" s="373"/>
      <c r="O591" s="373"/>
      <c r="P591" s="373"/>
      <c r="W591" s="49" t="str">
        <f>IF('Материалы для Ф.5'!F579=2,CONCATENATE('Материалы для Ф.5'!B579),"")</f>
        <v/>
      </c>
    </row>
    <row r="592" spans="1:23" ht="16.2" hidden="1" x14ac:dyDescent="0.3">
      <c r="A592" s="631">
        <f>SUBTOTAL(9,$K$15:K592)</f>
        <v>81</v>
      </c>
      <c r="B592" s="276" t="str">
        <f>IF('Материалы для Ф.5'!F580=2,CONCATENATE('Материалы для Ф.5'!A580),"")</f>
        <v/>
      </c>
      <c r="C592" s="1042" t="str">
        <f>IF('Материалы для Ф.5'!F580=2,CONCATENATE('Материалы для Ф.5'!B580),"")</f>
        <v/>
      </c>
      <c r="D592" s="1043"/>
      <c r="E592" s="1044"/>
      <c r="F592" s="1042"/>
      <c r="G592" s="1044"/>
      <c r="H592" s="1042" t="str">
        <f>IF('Материалы для Ф.5'!F580=2,CONCATENATE('Материалы для Ф.5'!D580," ",'Материалы для Ф.5'!C580),"")</f>
        <v/>
      </c>
      <c r="I592" s="1044">
        <v>597</v>
      </c>
      <c r="J592" s="409"/>
      <c r="K592" s="19">
        <f t="shared" ref="K592:K636" si="9">IF(B592="",0,1)</f>
        <v>0</v>
      </c>
      <c r="M592" s="372"/>
      <c r="N592" s="373"/>
      <c r="O592" s="373"/>
      <c r="P592" s="373"/>
      <c r="W592" s="49" t="str">
        <f>IF('Материалы для Ф.5'!F580=2,CONCATENATE('Материалы для Ф.5'!B580),"")</f>
        <v/>
      </c>
    </row>
    <row r="593" spans="1:23" ht="16.2" hidden="1" x14ac:dyDescent="0.3">
      <c r="A593" s="631">
        <f>SUBTOTAL(9,$K$15:K593)</f>
        <v>81</v>
      </c>
      <c r="B593" s="276" t="str">
        <f>IF('Материалы для Ф.5'!F581=2,CONCATENATE('Материалы для Ф.5'!A581),"")</f>
        <v/>
      </c>
      <c r="C593" s="1042" t="str">
        <f>IF('Материалы для Ф.5'!F581=2,CONCATENATE('Материалы для Ф.5'!B581),"")</f>
        <v/>
      </c>
      <c r="D593" s="1043"/>
      <c r="E593" s="1044"/>
      <c r="F593" s="1042"/>
      <c r="G593" s="1044"/>
      <c r="H593" s="1042" t="str">
        <f>IF('Материалы для Ф.5'!F581=2,CONCATENATE('Материалы для Ф.5'!D581," ",'Материалы для Ф.5'!C581),"")</f>
        <v/>
      </c>
      <c r="I593" s="1044">
        <v>598</v>
      </c>
      <c r="J593" s="409"/>
      <c r="K593" s="19">
        <f t="shared" si="9"/>
        <v>0</v>
      </c>
      <c r="M593" s="372"/>
      <c r="N593" s="373"/>
      <c r="O593" s="373"/>
      <c r="P593" s="373"/>
      <c r="W593" s="49" t="str">
        <f>IF('Материалы для Ф.5'!F581=2,CONCATENATE('Материалы для Ф.5'!B581),"")</f>
        <v/>
      </c>
    </row>
    <row r="594" spans="1:23" ht="16.2" hidden="1" x14ac:dyDescent="0.3">
      <c r="A594" s="631">
        <f>SUBTOTAL(9,$K$15:K594)</f>
        <v>81</v>
      </c>
      <c r="B594" s="276" t="str">
        <f>IF('Материалы для Ф.5'!F582=2,CONCATENATE('Материалы для Ф.5'!A582),"")</f>
        <v/>
      </c>
      <c r="C594" s="1042" t="str">
        <f>IF('Материалы для Ф.5'!F582=2,CONCATENATE('Материалы для Ф.5'!B582),"")</f>
        <v/>
      </c>
      <c r="D594" s="1043"/>
      <c r="E594" s="1044"/>
      <c r="F594" s="1042"/>
      <c r="G594" s="1044"/>
      <c r="H594" s="1042" t="str">
        <f>IF('Материалы для Ф.5'!F582=2,CONCATENATE('Материалы для Ф.5'!D582," ",'Материалы для Ф.5'!C582),"")</f>
        <v/>
      </c>
      <c r="I594" s="1044">
        <v>599</v>
      </c>
      <c r="J594" s="409"/>
      <c r="K594" s="19">
        <f t="shared" si="9"/>
        <v>0</v>
      </c>
      <c r="M594" s="372"/>
      <c r="N594" s="373"/>
      <c r="O594" s="373"/>
      <c r="P594" s="373"/>
      <c r="W594" s="49" t="str">
        <f>IF('Материалы для Ф.5'!F582=2,CONCATENATE('Материалы для Ф.5'!B582),"")</f>
        <v/>
      </c>
    </row>
    <row r="595" spans="1:23" ht="16.2" hidden="1" x14ac:dyDescent="0.3">
      <c r="A595" s="631">
        <f>SUBTOTAL(9,$K$15:K595)</f>
        <v>81</v>
      </c>
      <c r="B595" s="276" t="str">
        <f>IF('Материалы для Ф.5'!F583=2,CONCATENATE('Материалы для Ф.5'!A583),"")</f>
        <v/>
      </c>
      <c r="C595" s="1042" t="str">
        <f>IF('Материалы для Ф.5'!F583=2,CONCATENATE('Материалы для Ф.5'!B583),"")</f>
        <v/>
      </c>
      <c r="D595" s="1043"/>
      <c r="E595" s="1044"/>
      <c r="F595" s="1042"/>
      <c r="G595" s="1044"/>
      <c r="H595" s="1042" t="str">
        <f>IF('Материалы для Ф.5'!F583=2,CONCATENATE('Материалы для Ф.5'!D583," ",'Материалы для Ф.5'!C583),"")</f>
        <v/>
      </c>
      <c r="I595" s="1044">
        <v>600</v>
      </c>
      <c r="J595" s="409"/>
      <c r="K595" s="19">
        <f t="shared" si="9"/>
        <v>0</v>
      </c>
      <c r="M595" s="372"/>
      <c r="N595" s="373"/>
      <c r="O595" s="373"/>
      <c r="P595" s="373"/>
      <c r="W595" s="49" t="str">
        <f>IF('Материалы для Ф.5'!F583=2,CONCATENATE('Материалы для Ф.5'!B583),"")</f>
        <v/>
      </c>
    </row>
    <row r="596" spans="1:23" ht="16.2" hidden="1" x14ac:dyDescent="0.3">
      <c r="A596" s="631">
        <f>SUBTOTAL(9,$K$15:K596)</f>
        <v>81</v>
      </c>
      <c r="B596" s="276" t="str">
        <f>IF('Материалы для Ф.5'!F584=2,CONCATENATE('Материалы для Ф.5'!A584),"")</f>
        <v/>
      </c>
      <c r="C596" s="1042" t="str">
        <f>IF('Материалы для Ф.5'!F584=2,CONCATENATE('Материалы для Ф.5'!B584),"")</f>
        <v/>
      </c>
      <c r="D596" s="1043"/>
      <c r="E596" s="1044"/>
      <c r="F596" s="1042"/>
      <c r="G596" s="1044"/>
      <c r="H596" s="1042" t="str">
        <f>IF('Материалы для Ф.5'!F584=2,CONCATENATE('Материалы для Ф.5'!D584," ",'Материалы для Ф.5'!C584),"")</f>
        <v/>
      </c>
      <c r="I596" s="1044">
        <v>601</v>
      </c>
      <c r="J596" s="409"/>
      <c r="K596" s="19">
        <f t="shared" si="9"/>
        <v>0</v>
      </c>
      <c r="M596" s="372"/>
      <c r="N596" s="373"/>
      <c r="O596" s="373"/>
      <c r="P596" s="373"/>
      <c r="W596" s="49" t="str">
        <f>IF('Материалы для Ф.5'!F584=2,CONCATENATE('Материалы для Ф.5'!B584),"")</f>
        <v/>
      </c>
    </row>
    <row r="597" spans="1:23" ht="16.2" hidden="1" x14ac:dyDescent="0.3">
      <c r="A597" s="631">
        <f>SUBTOTAL(9,$K$15:K597)</f>
        <v>81</v>
      </c>
      <c r="B597" s="276" t="str">
        <f>IF('Материалы для Ф.5'!F585=2,CONCATENATE('Материалы для Ф.5'!A585),"")</f>
        <v/>
      </c>
      <c r="C597" s="1042" t="str">
        <f>IF('Материалы для Ф.5'!F585=2,CONCATENATE('Материалы для Ф.5'!B585),"")</f>
        <v/>
      </c>
      <c r="D597" s="1043"/>
      <c r="E597" s="1044"/>
      <c r="F597" s="1042"/>
      <c r="G597" s="1044"/>
      <c r="H597" s="1042" t="str">
        <f>IF('Материалы для Ф.5'!F585=2,CONCATENATE('Материалы для Ф.5'!D585," ",'Материалы для Ф.5'!C585),"")</f>
        <v/>
      </c>
      <c r="I597" s="1044">
        <v>602</v>
      </c>
      <c r="J597" s="409"/>
      <c r="K597" s="19">
        <f t="shared" si="9"/>
        <v>0</v>
      </c>
      <c r="M597" s="372"/>
      <c r="N597" s="373"/>
      <c r="O597" s="373"/>
      <c r="P597" s="373"/>
      <c r="W597" s="49" t="str">
        <f>IF('Материалы для Ф.5'!F585=2,CONCATENATE('Материалы для Ф.5'!B585),"")</f>
        <v/>
      </c>
    </row>
    <row r="598" spans="1:23" ht="16.2" hidden="1" x14ac:dyDescent="0.3">
      <c r="A598" s="631">
        <f>SUBTOTAL(9,$K$15:K598)</f>
        <v>81</v>
      </c>
      <c r="B598" s="276" t="str">
        <f>IF('Материалы для Ф.5'!F586=2,CONCATENATE('Материалы для Ф.5'!A586),"")</f>
        <v/>
      </c>
      <c r="C598" s="1042" t="str">
        <f>IF('Материалы для Ф.5'!F586=2,CONCATENATE('Материалы для Ф.5'!B586),"")</f>
        <v/>
      </c>
      <c r="D598" s="1043"/>
      <c r="E598" s="1044"/>
      <c r="F598" s="1042"/>
      <c r="G598" s="1044"/>
      <c r="H598" s="1042" t="str">
        <f>IF('Материалы для Ф.5'!F586=2,CONCATENATE('Материалы для Ф.5'!D586," ",'Материалы для Ф.5'!C586),"")</f>
        <v/>
      </c>
      <c r="I598" s="1044">
        <v>603</v>
      </c>
      <c r="J598" s="409"/>
      <c r="K598" s="19">
        <f t="shared" si="9"/>
        <v>0</v>
      </c>
      <c r="M598" s="372"/>
      <c r="N598" s="373"/>
      <c r="O598" s="373"/>
      <c r="P598" s="373"/>
      <c r="W598" s="49" t="str">
        <f>IF('Материалы для Ф.5'!F586=2,CONCATENATE('Материалы для Ф.5'!B586),"")</f>
        <v/>
      </c>
    </row>
    <row r="599" spans="1:23" ht="16.2" hidden="1" x14ac:dyDescent="0.3">
      <c r="A599" s="631">
        <f>SUBTOTAL(9,$K$15:K599)</f>
        <v>81</v>
      </c>
      <c r="B599" s="276" t="str">
        <f>IF('Материалы для Ф.5'!F587=2,CONCATENATE('Материалы для Ф.5'!A587),"")</f>
        <v/>
      </c>
      <c r="C599" s="1042" t="str">
        <f>IF('Материалы для Ф.5'!F587=2,CONCATENATE('Материалы для Ф.5'!B587),"")</f>
        <v/>
      </c>
      <c r="D599" s="1043"/>
      <c r="E599" s="1044"/>
      <c r="F599" s="1042"/>
      <c r="G599" s="1044"/>
      <c r="H599" s="1042" t="str">
        <f>IF('Материалы для Ф.5'!F587=2,CONCATENATE('Материалы для Ф.5'!D587," ",'Материалы для Ф.5'!C587),"")</f>
        <v/>
      </c>
      <c r="I599" s="1044">
        <v>604</v>
      </c>
      <c r="J599" s="409"/>
      <c r="K599" s="19">
        <f t="shared" si="9"/>
        <v>0</v>
      </c>
      <c r="M599" s="372"/>
      <c r="N599" s="373"/>
      <c r="O599" s="373"/>
      <c r="P599" s="373"/>
      <c r="W599" s="49" t="str">
        <f>IF('Материалы для Ф.5'!F587=2,CONCATENATE('Материалы для Ф.5'!B587),"")</f>
        <v/>
      </c>
    </row>
    <row r="600" spans="1:23" ht="16.2" hidden="1" x14ac:dyDescent="0.3">
      <c r="A600" s="631">
        <f>SUBTOTAL(9,$K$15:K600)</f>
        <v>81</v>
      </c>
      <c r="B600" s="276" t="str">
        <f>IF('Материалы для Ф.5'!F588=2,CONCATENATE('Материалы для Ф.5'!A588),"")</f>
        <v/>
      </c>
      <c r="C600" s="1042" t="str">
        <f>IF('Материалы для Ф.5'!F588=2,CONCATENATE('Материалы для Ф.5'!B588),"")</f>
        <v/>
      </c>
      <c r="D600" s="1043"/>
      <c r="E600" s="1044"/>
      <c r="F600" s="1042"/>
      <c r="G600" s="1044"/>
      <c r="H600" s="1042" t="str">
        <f>IF('Материалы для Ф.5'!F588=2,CONCATENATE('Материалы для Ф.5'!D588," ",'Материалы для Ф.5'!C588),"")</f>
        <v/>
      </c>
      <c r="I600" s="1044">
        <v>605</v>
      </c>
      <c r="J600" s="409"/>
      <c r="K600" s="19">
        <f t="shared" si="9"/>
        <v>0</v>
      </c>
      <c r="M600" s="372"/>
      <c r="N600" s="373"/>
      <c r="O600" s="373"/>
      <c r="P600" s="373"/>
      <c r="W600" s="49" t="str">
        <f>IF('Материалы для Ф.5'!F588=2,CONCATENATE('Материалы для Ф.5'!B588),"")</f>
        <v/>
      </c>
    </row>
    <row r="601" spans="1:23" ht="16.2" hidden="1" x14ac:dyDescent="0.3">
      <c r="A601" s="631">
        <f>SUBTOTAL(9,$K$15:K601)</f>
        <v>81</v>
      </c>
      <c r="B601" s="276" t="str">
        <f>IF('Материалы для Ф.5'!F589=2,CONCATENATE('Материалы для Ф.5'!A589),"")</f>
        <v/>
      </c>
      <c r="C601" s="1042" t="str">
        <f>IF('Материалы для Ф.5'!F589=2,CONCATENATE('Материалы для Ф.5'!B589),"")</f>
        <v/>
      </c>
      <c r="D601" s="1043"/>
      <c r="E601" s="1044"/>
      <c r="F601" s="1042"/>
      <c r="G601" s="1044"/>
      <c r="H601" s="1042" t="str">
        <f>IF('Материалы для Ф.5'!F589=2,CONCATENATE('Материалы для Ф.5'!D589," ",'Материалы для Ф.5'!C589),"")</f>
        <v/>
      </c>
      <c r="I601" s="1044">
        <v>606</v>
      </c>
      <c r="J601" s="409"/>
      <c r="K601" s="19">
        <f t="shared" si="9"/>
        <v>0</v>
      </c>
      <c r="M601" s="372"/>
      <c r="N601" s="373"/>
      <c r="O601" s="373"/>
      <c r="P601" s="373"/>
      <c r="W601" s="49" t="str">
        <f>IF('Материалы для Ф.5'!F589=2,CONCATENATE('Материалы для Ф.5'!B589),"")</f>
        <v/>
      </c>
    </row>
    <row r="602" spans="1:23" ht="16.2" hidden="1" x14ac:dyDescent="0.3">
      <c r="A602" s="631">
        <f>SUBTOTAL(9,$K$15:K602)</f>
        <v>81</v>
      </c>
      <c r="B602" s="276" t="str">
        <f>IF('Материалы для Ф.5'!F590=2,CONCATENATE('Материалы для Ф.5'!A590),"")</f>
        <v/>
      </c>
      <c r="C602" s="1042" t="str">
        <f>IF('Материалы для Ф.5'!F590=2,CONCATENATE('Материалы для Ф.5'!B590),"")</f>
        <v/>
      </c>
      <c r="D602" s="1043"/>
      <c r="E602" s="1044"/>
      <c r="F602" s="1042"/>
      <c r="G602" s="1044"/>
      <c r="H602" s="1042" t="str">
        <f>IF('Материалы для Ф.5'!F590=2,CONCATENATE('Материалы для Ф.5'!D590," ",'Материалы для Ф.5'!C590),"")</f>
        <v/>
      </c>
      <c r="I602" s="1044">
        <v>607</v>
      </c>
      <c r="J602" s="409"/>
      <c r="K602" s="19">
        <f t="shared" si="9"/>
        <v>0</v>
      </c>
      <c r="M602" s="372"/>
      <c r="N602" s="373"/>
      <c r="O602" s="373"/>
      <c r="P602" s="373"/>
      <c r="W602" s="49" t="str">
        <f>IF('Материалы для Ф.5'!F590=2,CONCATENATE('Материалы для Ф.5'!B590),"")</f>
        <v/>
      </c>
    </row>
    <row r="603" spans="1:23" ht="16.2" hidden="1" x14ac:dyDescent="0.3">
      <c r="A603" s="631">
        <f>SUBTOTAL(9,$K$15:K603)</f>
        <v>81</v>
      </c>
      <c r="B603" s="276" t="str">
        <f>IF('Материалы для Ф.5'!F591=2,CONCATENATE('Материалы для Ф.5'!A591),"")</f>
        <v/>
      </c>
      <c r="C603" s="1042" t="str">
        <f>IF('Материалы для Ф.5'!F591=2,CONCATENATE('Материалы для Ф.5'!B591),"")</f>
        <v/>
      </c>
      <c r="D603" s="1043"/>
      <c r="E603" s="1044"/>
      <c r="F603" s="1042"/>
      <c r="G603" s="1044"/>
      <c r="H603" s="1042" t="str">
        <f>IF('Материалы для Ф.5'!F591=2,CONCATENATE('Материалы для Ф.5'!D591," ",'Материалы для Ф.5'!C591),"")</f>
        <v/>
      </c>
      <c r="I603" s="1044">
        <v>608</v>
      </c>
      <c r="J603" s="409"/>
      <c r="K603" s="19">
        <f t="shared" si="9"/>
        <v>0</v>
      </c>
      <c r="M603" s="372"/>
      <c r="N603" s="373"/>
      <c r="O603" s="373"/>
      <c r="P603" s="373"/>
      <c r="W603" s="49" t="str">
        <f>IF('Материалы для Ф.5'!F591=2,CONCATENATE('Материалы для Ф.5'!B591),"")</f>
        <v/>
      </c>
    </row>
    <row r="604" spans="1:23" ht="16.2" hidden="1" x14ac:dyDescent="0.3">
      <c r="A604" s="631">
        <f>SUBTOTAL(9,$K$15:K604)</f>
        <v>81</v>
      </c>
      <c r="B604" s="276" t="str">
        <f>IF('Материалы для Ф.5'!F592=2,CONCATENATE('Материалы для Ф.5'!A592),"")</f>
        <v/>
      </c>
      <c r="C604" s="1042" t="str">
        <f>IF('Материалы для Ф.5'!F592=2,CONCATENATE('Материалы для Ф.5'!B592),"")</f>
        <v/>
      </c>
      <c r="D604" s="1043"/>
      <c r="E604" s="1044"/>
      <c r="F604" s="1042"/>
      <c r="G604" s="1044"/>
      <c r="H604" s="1042" t="str">
        <f>IF('Материалы для Ф.5'!F592=2,CONCATENATE('Материалы для Ф.5'!D592," ",'Материалы для Ф.5'!C592),"")</f>
        <v/>
      </c>
      <c r="I604" s="1044">
        <v>609</v>
      </c>
      <c r="J604" s="409"/>
      <c r="K604" s="19">
        <f t="shared" si="9"/>
        <v>0</v>
      </c>
      <c r="M604" s="372"/>
      <c r="N604" s="373"/>
      <c r="O604" s="373"/>
      <c r="P604" s="373"/>
      <c r="W604" s="49" t="str">
        <f>IF('Материалы для Ф.5'!F592=2,CONCATENATE('Материалы для Ф.5'!B592),"")</f>
        <v/>
      </c>
    </row>
    <row r="605" spans="1:23" ht="16.2" hidden="1" x14ac:dyDescent="0.3">
      <c r="A605" s="631">
        <f>SUBTOTAL(9,$K$15:K605)</f>
        <v>81</v>
      </c>
      <c r="B605" s="276" t="str">
        <f>IF('Материалы для Ф.5'!F593=2,CONCATENATE('Материалы для Ф.5'!A593),"")</f>
        <v/>
      </c>
      <c r="C605" s="1042" t="str">
        <f>IF('Материалы для Ф.5'!F593=2,CONCATENATE('Материалы для Ф.5'!B593),"")</f>
        <v/>
      </c>
      <c r="D605" s="1043"/>
      <c r="E605" s="1044"/>
      <c r="F605" s="1042"/>
      <c r="G605" s="1044"/>
      <c r="H605" s="1042" t="str">
        <f>IF('Материалы для Ф.5'!F593=2,CONCATENATE('Материалы для Ф.5'!D593," ",'Материалы для Ф.5'!C593),"")</f>
        <v/>
      </c>
      <c r="I605" s="1044">
        <v>610</v>
      </c>
      <c r="J605" s="409"/>
      <c r="K605" s="19">
        <f t="shared" si="9"/>
        <v>0</v>
      </c>
      <c r="M605" s="372"/>
      <c r="N605" s="373"/>
      <c r="O605" s="373"/>
      <c r="P605" s="373"/>
      <c r="W605" s="49" t="str">
        <f>IF('Материалы для Ф.5'!F593=2,CONCATENATE('Материалы для Ф.5'!B593),"")</f>
        <v/>
      </c>
    </row>
    <row r="606" spans="1:23" ht="16.2" hidden="1" x14ac:dyDescent="0.3">
      <c r="A606" s="631">
        <f>SUBTOTAL(9,$K$15:K606)</f>
        <v>81</v>
      </c>
      <c r="B606" s="276" t="str">
        <f>IF('Материалы для Ф.5'!F594=2,CONCATENATE('Материалы для Ф.5'!A594),"")</f>
        <v/>
      </c>
      <c r="C606" s="1042" t="str">
        <f>IF('Материалы для Ф.5'!F594=2,CONCATENATE('Материалы для Ф.5'!B594),"")</f>
        <v/>
      </c>
      <c r="D606" s="1043"/>
      <c r="E606" s="1044"/>
      <c r="F606" s="1042"/>
      <c r="G606" s="1044"/>
      <c r="H606" s="1042" t="str">
        <f>IF('Материалы для Ф.5'!F594=2,CONCATENATE('Материалы для Ф.5'!D594," ",'Материалы для Ф.5'!C594),"")</f>
        <v/>
      </c>
      <c r="I606" s="1044">
        <v>611</v>
      </c>
      <c r="J606" s="409"/>
      <c r="K606" s="19">
        <f t="shared" si="9"/>
        <v>0</v>
      </c>
      <c r="M606" s="372"/>
      <c r="N606" s="373"/>
      <c r="O606" s="373"/>
      <c r="P606" s="373"/>
      <c r="W606" s="49" t="str">
        <f>IF('Материалы для Ф.5'!F594=2,CONCATENATE('Материалы для Ф.5'!B594),"")</f>
        <v/>
      </c>
    </row>
    <row r="607" spans="1:23" ht="16.2" hidden="1" x14ac:dyDescent="0.3">
      <c r="A607" s="631">
        <f>SUBTOTAL(9,$K$15:K607)</f>
        <v>81</v>
      </c>
      <c r="B607" s="276" t="str">
        <f>IF('Материалы для Ф.5'!F595=2,CONCATENATE('Материалы для Ф.5'!A595),"")</f>
        <v/>
      </c>
      <c r="C607" s="1042" t="str">
        <f>IF('Материалы для Ф.5'!F595=2,CONCATENATE('Материалы для Ф.5'!B595),"")</f>
        <v/>
      </c>
      <c r="D607" s="1043"/>
      <c r="E607" s="1044"/>
      <c r="F607" s="1042"/>
      <c r="G607" s="1044"/>
      <c r="H607" s="1042" t="str">
        <f>IF('Материалы для Ф.5'!F595=2,CONCATENATE('Материалы для Ф.5'!D595," ",'Материалы для Ф.5'!C595),"")</f>
        <v/>
      </c>
      <c r="I607" s="1044">
        <v>612</v>
      </c>
      <c r="J607" s="409"/>
      <c r="K607" s="19">
        <f t="shared" si="9"/>
        <v>0</v>
      </c>
      <c r="M607" s="372"/>
      <c r="N607" s="373"/>
      <c r="O607" s="373"/>
      <c r="P607" s="373"/>
      <c r="W607" s="49" t="str">
        <f>IF('Материалы для Ф.5'!F595=2,CONCATENATE('Материалы для Ф.5'!B595),"")</f>
        <v/>
      </c>
    </row>
    <row r="608" spans="1:23" ht="16.2" hidden="1" x14ac:dyDescent="0.3">
      <c r="A608" s="631">
        <f>SUBTOTAL(9,$K$15:K608)</f>
        <v>81</v>
      </c>
      <c r="B608" s="276" t="str">
        <f>IF('Материалы для Ф.5'!F596=2,CONCATENATE('Материалы для Ф.5'!A596),"")</f>
        <v/>
      </c>
      <c r="C608" s="1042" t="str">
        <f>IF('Материалы для Ф.5'!F596=2,CONCATENATE('Материалы для Ф.5'!B596),"")</f>
        <v/>
      </c>
      <c r="D608" s="1043"/>
      <c r="E608" s="1044"/>
      <c r="F608" s="1042"/>
      <c r="G608" s="1044"/>
      <c r="H608" s="1042" t="str">
        <f>IF('Материалы для Ф.5'!F596=2,CONCATENATE('Материалы для Ф.5'!D596," ",'Материалы для Ф.5'!C596),"")</f>
        <v/>
      </c>
      <c r="I608" s="1044">
        <v>613</v>
      </c>
      <c r="J608" s="409"/>
      <c r="K608" s="19">
        <f t="shared" si="9"/>
        <v>0</v>
      </c>
      <c r="M608" s="372"/>
      <c r="N608" s="373"/>
      <c r="O608" s="373"/>
      <c r="P608" s="373"/>
      <c r="W608" s="49" t="str">
        <f>IF('Материалы для Ф.5'!F596=2,CONCATENATE('Материалы для Ф.5'!B596),"")</f>
        <v/>
      </c>
    </row>
    <row r="609" spans="1:23" ht="16.2" hidden="1" x14ac:dyDescent="0.3">
      <c r="A609" s="631">
        <f>SUBTOTAL(9,$K$15:K609)</f>
        <v>81</v>
      </c>
      <c r="B609" s="276" t="str">
        <f>IF('Материалы для Ф.5'!F597=2,CONCATENATE('Материалы для Ф.5'!A597),"")</f>
        <v/>
      </c>
      <c r="C609" s="1042" t="str">
        <f>IF('Материалы для Ф.5'!F597=2,CONCATENATE('Материалы для Ф.5'!B597),"")</f>
        <v/>
      </c>
      <c r="D609" s="1043"/>
      <c r="E609" s="1044"/>
      <c r="F609" s="1042"/>
      <c r="G609" s="1044"/>
      <c r="H609" s="1042" t="str">
        <f>IF('Материалы для Ф.5'!F597=2,CONCATENATE('Материалы для Ф.5'!D597," ",'Материалы для Ф.5'!C597),"")</f>
        <v/>
      </c>
      <c r="I609" s="1044">
        <v>614</v>
      </c>
      <c r="J609" s="409"/>
      <c r="K609" s="19">
        <f t="shared" si="9"/>
        <v>0</v>
      </c>
      <c r="M609" s="372"/>
      <c r="N609" s="373"/>
      <c r="O609" s="373"/>
      <c r="P609" s="373"/>
      <c r="W609" s="49" t="str">
        <f>IF('Материалы для Ф.5'!F597=2,CONCATENATE('Материалы для Ф.5'!B597),"")</f>
        <v/>
      </c>
    </row>
    <row r="610" spans="1:23" ht="16.2" hidden="1" x14ac:dyDescent="0.3">
      <c r="A610" s="631">
        <f>SUBTOTAL(9,$K$15:K610)</f>
        <v>81</v>
      </c>
      <c r="B610" s="276" t="str">
        <f>IF('Материалы для Ф.5'!F598=2,CONCATENATE('Материалы для Ф.5'!A598),"")</f>
        <v/>
      </c>
      <c r="C610" s="1042" t="str">
        <f>IF('Материалы для Ф.5'!F598=2,CONCATENATE('Материалы для Ф.5'!B598),"")</f>
        <v/>
      </c>
      <c r="D610" s="1043"/>
      <c r="E610" s="1044"/>
      <c r="F610" s="1042"/>
      <c r="G610" s="1044"/>
      <c r="H610" s="1042" t="str">
        <f>IF('Материалы для Ф.5'!F598=2,CONCATENATE('Материалы для Ф.5'!D598," ",'Материалы для Ф.5'!C598),"")</f>
        <v/>
      </c>
      <c r="I610" s="1044">
        <v>615</v>
      </c>
      <c r="J610" s="409"/>
      <c r="K610" s="19">
        <f t="shared" si="9"/>
        <v>0</v>
      </c>
      <c r="M610" s="372"/>
      <c r="N610" s="373"/>
      <c r="O610" s="373"/>
      <c r="P610" s="373"/>
      <c r="W610" s="49" t="str">
        <f>IF('Материалы для Ф.5'!F598=2,CONCATENATE('Материалы для Ф.5'!B598),"")</f>
        <v/>
      </c>
    </row>
    <row r="611" spans="1:23" ht="16.2" hidden="1" x14ac:dyDescent="0.3">
      <c r="A611" s="631">
        <f>SUBTOTAL(9,$K$15:K611)</f>
        <v>81</v>
      </c>
      <c r="B611" s="276" t="str">
        <f>IF('Материалы для Ф.5'!F599=2,CONCATENATE('Материалы для Ф.5'!A599),"")</f>
        <v/>
      </c>
      <c r="C611" s="1042" t="str">
        <f>IF('Материалы для Ф.5'!F599=2,CONCATENATE('Материалы для Ф.5'!B599),"")</f>
        <v/>
      </c>
      <c r="D611" s="1043"/>
      <c r="E611" s="1044"/>
      <c r="F611" s="1042"/>
      <c r="G611" s="1044"/>
      <c r="H611" s="1042" t="str">
        <f>IF('Материалы для Ф.5'!F599=2,CONCATENATE('Материалы для Ф.5'!D599," ",'Материалы для Ф.5'!C599),"")</f>
        <v/>
      </c>
      <c r="I611" s="1044">
        <v>616</v>
      </c>
      <c r="J611" s="409"/>
      <c r="K611" s="19">
        <f t="shared" si="9"/>
        <v>0</v>
      </c>
      <c r="M611" s="372"/>
      <c r="N611" s="373"/>
      <c r="O611" s="373"/>
      <c r="P611" s="373"/>
      <c r="W611" s="49" t="str">
        <f>IF('Материалы для Ф.5'!F599=2,CONCATENATE('Материалы для Ф.5'!B599),"")</f>
        <v/>
      </c>
    </row>
    <row r="612" spans="1:23" ht="16.2" hidden="1" x14ac:dyDescent="0.3">
      <c r="A612" s="631">
        <f>SUBTOTAL(9,$K$15:K612)</f>
        <v>81</v>
      </c>
      <c r="B612" s="276" t="str">
        <f>IF('Материалы для Ф.5'!F600=2,CONCATENATE('Материалы для Ф.5'!A600),"")</f>
        <v/>
      </c>
      <c r="C612" s="1042" t="str">
        <f>IF('Материалы для Ф.5'!F600=2,CONCATENATE('Материалы для Ф.5'!B600),"")</f>
        <v/>
      </c>
      <c r="D612" s="1043"/>
      <c r="E612" s="1044"/>
      <c r="F612" s="1042"/>
      <c r="G612" s="1044"/>
      <c r="H612" s="1042" t="str">
        <f>IF('Материалы для Ф.5'!F600=2,CONCATENATE('Материалы для Ф.5'!D600," ",'Материалы для Ф.5'!C600),"")</f>
        <v/>
      </c>
      <c r="I612" s="1044">
        <v>617</v>
      </c>
      <c r="J612" s="409"/>
      <c r="K612" s="19">
        <f t="shared" si="9"/>
        <v>0</v>
      </c>
      <c r="M612" s="372"/>
      <c r="N612" s="373"/>
      <c r="O612" s="373"/>
      <c r="P612" s="373"/>
      <c r="W612" s="49" t="str">
        <f>IF('Материалы для Ф.5'!F600=2,CONCATENATE('Материалы для Ф.5'!B600),"")</f>
        <v/>
      </c>
    </row>
    <row r="613" spans="1:23" ht="16.2" hidden="1" x14ac:dyDescent="0.3">
      <c r="A613" s="631">
        <f>SUBTOTAL(9,$K$15:K613)</f>
        <v>81</v>
      </c>
      <c r="B613" s="276" t="str">
        <f>IF('Материалы для Ф.5'!F601=2,CONCATENATE('Материалы для Ф.5'!A601),"")</f>
        <v/>
      </c>
      <c r="C613" s="1042" t="str">
        <f>IF('Материалы для Ф.5'!F601=2,CONCATENATE('Материалы для Ф.5'!B601),"")</f>
        <v/>
      </c>
      <c r="D613" s="1043"/>
      <c r="E613" s="1044"/>
      <c r="F613" s="1042"/>
      <c r="G613" s="1044"/>
      <c r="H613" s="1042" t="str">
        <f>IF('Материалы для Ф.5'!F601=2,CONCATENATE('Материалы для Ф.5'!D601," ",'Материалы для Ф.5'!C601),"")</f>
        <v/>
      </c>
      <c r="I613" s="1044">
        <v>618</v>
      </c>
      <c r="J613" s="409"/>
      <c r="K613" s="19">
        <f t="shared" si="9"/>
        <v>0</v>
      </c>
      <c r="M613" s="372"/>
      <c r="N613" s="373"/>
      <c r="O613" s="373"/>
      <c r="P613" s="373"/>
      <c r="W613" s="49" t="str">
        <f>IF('Материалы для Ф.5'!F601=2,CONCATENATE('Материалы для Ф.5'!B601),"")</f>
        <v/>
      </c>
    </row>
    <row r="614" spans="1:23" ht="16.2" hidden="1" x14ac:dyDescent="0.3">
      <c r="A614" s="631">
        <f>SUBTOTAL(9,$K$15:K614)</f>
        <v>81</v>
      </c>
      <c r="B614" s="276" t="str">
        <f>IF('Материалы для Ф.5'!F602=2,CONCATENATE('Материалы для Ф.5'!A602),"")</f>
        <v/>
      </c>
      <c r="C614" s="1042" t="str">
        <f>IF('Материалы для Ф.5'!F602=2,CONCATENATE('Материалы для Ф.5'!B602),"")</f>
        <v/>
      </c>
      <c r="D614" s="1043"/>
      <c r="E614" s="1044"/>
      <c r="F614" s="1042"/>
      <c r="G614" s="1044"/>
      <c r="H614" s="1042" t="str">
        <f>IF('Материалы для Ф.5'!F602=2,CONCATENATE('Материалы для Ф.5'!D602," ",'Материалы для Ф.5'!C602),"")</f>
        <v/>
      </c>
      <c r="I614" s="1044">
        <v>619</v>
      </c>
      <c r="J614" s="409"/>
      <c r="K614" s="19">
        <f t="shared" si="9"/>
        <v>0</v>
      </c>
      <c r="M614" s="372"/>
      <c r="N614" s="373"/>
      <c r="O614" s="373"/>
      <c r="P614" s="373"/>
      <c r="W614" s="49" t="str">
        <f>IF('Материалы для Ф.5'!F602=2,CONCATENATE('Материалы для Ф.5'!B602),"")</f>
        <v/>
      </c>
    </row>
    <row r="615" spans="1:23" ht="16.2" hidden="1" x14ac:dyDescent="0.3">
      <c r="A615" s="631">
        <f>SUBTOTAL(9,$K$15:K615)</f>
        <v>81</v>
      </c>
      <c r="B615" s="276" t="str">
        <f>IF('Материалы для Ф.5'!F603=2,CONCATENATE('Материалы для Ф.5'!A603),"")</f>
        <v/>
      </c>
      <c r="C615" s="1042" t="str">
        <f>IF('Материалы для Ф.5'!F603=2,CONCATENATE('Материалы для Ф.5'!B603),"")</f>
        <v/>
      </c>
      <c r="D615" s="1043"/>
      <c r="E615" s="1044"/>
      <c r="F615" s="1042"/>
      <c r="G615" s="1044"/>
      <c r="H615" s="1042" t="str">
        <f>IF('Материалы для Ф.5'!F603=2,CONCATENATE('Материалы для Ф.5'!D603," ",'Материалы для Ф.5'!C603),"")</f>
        <v/>
      </c>
      <c r="I615" s="1044">
        <v>620</v>
      </c>
      <c r="J615" s="409"/>
      <c r="K615" s="19">
        <f t="shared" si="9"/>
        <v>0</v>
      </c>
      <c r="M615" s="372"/>
      <c r="N615" s="373"/>
      <c r="O615" s="373"/>
      <c r="P615" s="373"/>
      <c r="W615" s="49" t="str">
        <f>IF('Материалы для Ф.5'!F603=2,CONCATENATE('Материалы для Ф.5'!B603),"")</f>
        <v/>
      </c>
    </row>
    <row r="616" spans="1:23" ht="16.2" hidden="1" x14ac:dyDescent="0.3">
      <c r="A616" s="631">
        <f>SUBTOTAL(9,$K$15:K616)</f>
        <v>81</v>
      </c>
      <c r="B616" s="276" t="str">
        <f>IF('Материалы для Ф.5'!F604=2,CONCATENATE('Материалы для Ф.5'!A604),"")</f>
        <v/>
      </c>
      <c r="C616" s="1042" t="str">
        <f>IF('Материалы для Ф.5'!F604=2,CONCATENATE('Материалы для Ф.5'!B604),"")</f>
        <v/>
      </c>
      <c r="D616" s="1043"/>
      <c r="E616" s="1044"/>
      <c r="F616" s="1042"/>
      <c r="G616" s="1044"/>
      <c r="H616" s="1042" t="str">
        <f>IF('Материалы для Ф.5'!F604=2,CONCATENATE('Материалы для Ф.5'!D604," ",'Материалы для Ф.5'!C604),"")</f>
        <v/>
      </c>
      <c r="I616" s="1044">
        <v>621</v>
      </c>
      <c r="J616" s="409"/>
      <c r="K616" s="19">
        <f t="shared" si="9"/>
        <v>0</v>
      </c>
      <c r="M616" s="372"/>
      <c r="N616" s="373"/>
      <c r="O616" s="373"/>
      <c r="P616" s="373"/>
      <c r="W616" s="49" t="str">
        <f>IF('Материалы для Ф.5'!F604=2,CONCATENATE('Материалы для Ф.5'!B604),"")</f>
        <v/>
      </c>
    </row>
    <row r="617" spans="1:23" ht="16.2" hidden="1" x14ac:dyDescent="0.3">
      <c r="A617" s="631">
        <f>SUBTOTAL(9,$K$15:K617)</f>
        <v>81</v>
      </c>
      <c r="B617" s="276" t="str">
        <f>IF('Материалы для Ф.5'!F605=2,CONCATENATE('Материалы для Ф.5'!A605),"")</f>
        <v/>
      </c>
      <c r="C617" s="1042" t="str">
        <f>IF('Материалы для Ф.5'!F605=2,CONCATENATE('Материалы для Ф.5'!B605),"")</f>
        <v/>
      </c>
      <c r="D617" s="1043"/>
      <c r="E617" s="1044"/>
      <c r="F617" s="1042"/>
      <c r="G617" s="1044"/>
      <c r="H617" s="1042" t="str">
        <f>IF('Материалы для Ф.5'!F605=2,CONCATENATE('Материалы для Ф.5'!D605," ",'Материалы для Ф.5'!C605),"")</f>
        <v/>
      </c>
      <c r="I617" s="1044">
        <v>622</v>
      </c>
      <c r="J617" s="409"/>
      <c r="K617" s="19">
        <f t="shared" si="9"/>
        <v>0</v>
      </c>
      <c r="M617" s="372"/>
      <c r="N617" s="373"/>
      <c r="O617" s="373"/>
      <c r="P617" s="373"/>
      <c r="W617" s="49" t="str">
        <f>IF('Материалы для Ф.5'!F605=2,CONCATENATE('Материалы для Ф.5'!B605),"")</f>
        <v/>
      </c>
    </row>
    <row r="618" spans="1:23" ht="16.2" hidden="1" x14ac:dyDescent="0.3">
      <c r="A618" s="631">
        <f>SUBTOTAL(9,$K$15:K618)</f>
        <v>81</v>
      </c>
      <c r="B618" s="276" t="str">
        <f>IF('Материалы для Ф.5'!F606=2,CONCATENATE('Материалы для Ф.5'!A606),"")</f>
        <v/>
      </c>
      <c r="C618" s="1042" t="str">
        <f>IF('Материалы для Ф.5'!F606=2,CONCATENATE('Материалы для Ф.5'!B606),"")</f>
        <v/>
      </c>
      <c r="D618" s="1043"/>
      <c r="E618" s="1044"/>
      <c r="F618" s="1042"/>
      <c r="G618" s="1044"/>
      <c r="H618" s="1042" t="str">
        <f>IF('Материалы для Ф.5'!F606=2,CONCATENATE('Материалы для Ф.5'!D606," ",'Материалы для Ф.5'!C606),"")</f>
        <v/>
      </c>
      <c r="I618" s="1044">
        <v>623</v>
      </c>
      <c r="J618" s="409"/>
      <c r="K618" s="19">
        <f t="shared" si="9"/>
        <v>0</v>
      </c>
      <c r="M618" s="372"/>
      <c r="N618" s="373"/>
      <c r="O618" s="373"/>
      <c r="P618" s="373"/>
      <c r="W618" s="49" t="str">
        <f>IF('Материалы для Ф.5'!F606=2,CONCATENATE('Материалы для Ф.5'!B606),"")</f>
        <v/>
      </c>
    </row>
    <row r="619" spans="1:23" ht="16.2" hidden="1" x14ac:dyDescent="0.3">
      <c r="A619" s="631">
        <f>SUBTOTAL(9,$K$15:K619)</f>
        <v>81</v>
      </c>
      <c r="B619" s="276" t="str">
        <f>IF('Материалы для Ф.5'!F607=2,CONCATENATE('Материалы для Ф.5'!A607),"")</f>
        <v/>
      </c>
      <c r="C619" s="1042" t="str">
        <f>IF('Материалы для Ф.5'!F607=2,CONCATENATE('Материалы для Ф.5'!B607),"")</f>
        <v/>
      </c>
      <c r="D619" s="1043"/>
      <c r="E619" s="1044"/>
      <c r="F619" s="1042"/>
      <c r="G619" s="1044"/>
      <c r="H619" s="1042" t="str">
        <f>IF('Материалы для Ф.5'!F607=2,CONCATENATE('Материалы для Ф.5'!D607," ",'Материалы для Ф.5'!C607),"")</f>
        <v/>
      </c>
      <c r="I619" s="1044">
        <v>624</v>
      </c>
      <c r="J619" s="409"/>
      <c r="K619" s="19">
        <f t="shared" si="9"/>
        <v>0</v>
      </c>
      <c r="M619" s="372"/>
      <c r="N619" s="373"/>
      <c r="O619" s="373"/>
      <c r="P619" s="373"/>
      <c r="W619" s="49" t="str">
        <f>IF('Материалы для Ф.5'!F607=2,CONCATENATE('Материалы для Ф.5'!B607),"")</f>
        <v/>
      </c>
    </row>
    <row r="620" spans="1:23" ht="16.2" hidden="1" x14ac:dyDescent="0.3">
      <c r="A620" s="631">
        <f>SUBTOTAL(9,$K$15:K620)</f>
        <v>81</v>
      </c>
      <c r="B620" s="276" t="str">
        <f>IF('Материалы для Ф.5'!F608=2,CONCATENATE('Материалы для Ф.5'!A608),"")</f>
        <v/>
      </c>
      <c r="C620" s="1042" t="str">
        <f>IF('Материалы для Ф.5'!F608=2,CONCATENATE('Материалы для Ф.5'!B608),"")</f>
        <v/>
      </c>
      <c r="D620" s="1043"/>
      <c r="E620" s="1044"/>
      <c r="F620" s="1042"/>
      <c r="G620" s="1044"/>
      <c r="H620" s="1042" t="str">
        <f>IF('Материалы для Ф.5'!F608=2,CONCATENATE('Материалы для Ф.5'!D608," ",'Материалы для Ф.5'!C608),"")</f>
        <v/>
      </c>
      <c r="I620" s="1044">
        <v>625</v>
      </c>
      <c r="J620" s="409"/>
      <c r="K620" s="19">
        <f t="shared" si="9"/>
        <v>0</v>
      </c>
      <c r="M620" s="372"/>
      <c r="N620" s="373"/>
      <c r="O620" s="373"/>
      <c r="P620" s="373"/>
      <c r="W620" s="49" t="str">
        <f>IF('Материалы для Ф.5'!F608=2,CONCATENATE('Материалы для Ф.5'!B608),"")</f>
        <v/>
      </c>
    </row>
    <row r="621" spans="1:23" ht="16.2" hidden="1" x14ac:dyDescent="0.3">
      <c r="A621" s="631">
        <f>SUBTOTAL(9,$K$15:K621)</f>
        <v>81</v>
      </c>
      <c r="B621" s="276" t="str">
        <f>IF('Материалы для Ф.5'!F609=2,CONCATENATE('Материалы для Ф.5'!A609),"")</f>
        <v/>
      </c>
      <c r="C621" s="1042" t="str">
        <f>IF('Материалы для Ф.5'!F609=2,CONCATENATE('Материалы для Ф.5'!B609),"")</f>
        <v/>
      </c>
      <c r="D621" s="1043"/>
      <c r="E621" s="1044"/>
      <c r="F621" s="1042"/>
      <c r="G621" s="1044"/>
      <c r="H621" s="1042" t="str">
        <f>IF('Материалы для Ф.5'!F609=2,CONCATENATE('Материалы для Ф.5'!D609," ",'Материалы для Ф.5'!C609),"")</f>
        <v/>
      </c>
      <c r="I621" s="1044">
        <v>626</v>
      </c>
      <c r="J621" s="409"/>
      <c r="K621" s="19">
        <f t="shared" si="9"/>
        <v>0</v>
      </c>
      <c r="M621" s="372"/>
      <c r="N621" s="373"/>
      <c r="O621" s="373"/>
      <c r="P621" s="373"/>
      <c r="W621" s="49" t="str">
        <f>IF('Материалы для Ф.5'!F609=2,CONCATENATE('Материалы для Ф.5'!B609),"")</f>
        <v/>
      </c>
    </row>
    <row r="622" spans="1:23" ht="16.2" hidden="1" x14ac:dyDescent="0.3">
      <c r="A622" s="631">
        <f>SUBTOTAL(9,$K$15:K622)</f>
        <v>81</v>
      </c>
      <c r="B622" s="276" t="str">
        <f>IF('Материалы для Ф.5'!F610=2,CONCATENATE('Материалы для Ф.5'!A610),"")</f>
        <v/>
      </c>
      <c r="C622" s="1042" t="str">
        <f>IF('Материалы для Ф.5'!F610=2,CONCATENATE('Материалы для Ф.5'!B610),"")</f>
        <v/>
      </c>
      <c r="D622" s="1043"/>
      <c r="E622" s="1044"/>
      <c r="F622" s="1042"/>
      <c r="G622" s="1044"/>
      <c r="H622" s="1042" t="str">
        <f>IF('Материалы для Ф.5'!F610=2,CONCATENATE('Материалы для Ф.5'!D610," ",'Материалы для Ф.5'!C610),"")</f>
        <v/>
      </c>
      <c r="I622" s="1044">
        <v>627</v>
      </c>
      <c r="J622" s="409"/>
      <c r="K622" s="19">
        <f t="shared" si="9"/>
        <v>0</v>
      </c>
      <c r="M622" s="372"/>
      <c r="N622" s="373"/>
      <c r="O622" s="373"/>
      <c r="P622" s="373"/>
      <c r="W622" s="49" t="str">
        <f>IF('Материалы для Ф.5'!F610=2,CONCATENATE('Материалы для Ф.5'!B610),"")</f>
        <v/>
      </c>
    </row>
    <row r="623" spans="1:23" ht="16.2" hidden="1" x14ac:dyDescent="0.3">
      <c r="A623" s="631">
        <f>SUBTOTAL(9,$K$15:K623)</f>
        <v>81</v>
      </c>
      <c r="B623" s="276" t="str">
        <f>IF('Материалы для Ф.5'!F611=2,CONCATENATE('Материалы для Ф.5'!A611),"")</f>
        <v/>
      </c>
      <c r="C623" s="1042" t="str">
        <f>IF('Материалы для Ф.5'!F611=2,CONCATENATE('Материалы для Ф.5'!B611),"")</f>
        <v/>
      </c>
      <c r="D623" s="1043"/>
      <c r="E623" s="1044"/>
      <c r="F623" s="1042"/>
      <c r="G623" s="1044"/>
      <c r="H623" s="1042" t="str">
        <f>IF('Материалы для Ф.5'!F611=2,CONCATENATE('Материалы для Ф.5'!D611," ",'Материалы для Ф.5'!C611),"")</f>
        <v/>
      </c>
      <c r="I623" s="1044">
        <v>628</v>
      </c>
      <c r="J623" s="409"/>
      <c r="K623" s="19">
        <f t="shared" si="9"/>
        <v>0</v>
      </c>
      <c r="M623" s="372"/>
      <c r="N623" s="373"/>
      <c r="O623" s="373"/>
      <c r="P623" s="373"/>
      <c r="W623" s="49" t="str">
        <f>IF('Материалы для Ф.5'!F611=2,CONCATENATE('Материалы для Ф.5'!B611),"")</f>
        <v/>
      </c>
    </row>
    <row r="624" spans="1:23" ht="16.2" hidden="1" x14ac:dyDescent="0.3">
      <c r="A624" s="631">
        <f>SUBTOTAL(9,$K$15:K624)</f>
        <v>81</v>
      </c>
      <c r="B624" s="276" t="str">
        <f>IF('Материалы для Ф.5'!F612=2,CONCATENATE('Материалы для Ф.5'!A612),"")</f>
        <v/>
      </c>
      <c r="C624" s="1042" t="str">
        <f>IF('Материалы для Ф.5'!F612=2,CONCATENATE('Материалы для Ф.5'!B612),"")</f>
        <v/>
      </c>
      <c r="D624" s="1043"/>
      <c r="E624" s="1044"/>
      <c r="F624" s="1042"/>
      <c r="G624" s="1044"/>
      <c r="H624" s="1042" t="str">
        <f>IF('Материалы для Ф.5'!F612=2,CONCATENATE('Материалы для Ф.5'!D612," ",'Материалы для Ф.5'!C612),"")</f>
        <v/>
      </c>
      <c r="I624" s="1044">
        <v>629</v>
      </c>
      <c r="J624" s="409"/>
      <c r="K624" s="19">
        <f t="shared" si="9"/>
        <v>0</v>
      </c>
      <c r="M624" s="372"/>
      <c r="N624" s="373"/>
      <c r="O624" s="373"/>
      <c r="P624" s="373"/>
      <c r="W624" s="49" t="str">
        <f>IF('Материалы для Ф.5'!F612=2,CONCATENATE('Материалы для Ф.5'!B612),"")</f>
        <v/>
      </c>
    </row>
    <row r="625" spans="1:23" ht="16.2" hidden="1" x14ac:dyDescent="0.3">
      <c r="A625" s="631">
        <f>SUBTOTAL(9,$K$15:K625)</f>
        <v>81</v>
      </c>
      <c r="B625" s="276" t="str">
        <f>IF('Материалы для Ф.5'!F613=2,CONCATENATE('Материалы для Ф.5'!A613),"")</f>
        <v/>
      </c>
      <c r="C625" s="1042" t="str">
        <f>IF('Материалы для Ф.5'!F613=2,CONCATENATE('Материалы для Ф.5'!B613),"")</f>
        <v/>
      </c>
      <c r="D625" s="1043"/>
      <c r="E625" s="1044"/>
      <c r="F625" s="1042"/>
      <c r="G625" s="1044"/>
      <c r="H625" s="1042" t="str">
        <f>IF('Материалы для Ф.5'!F613=2,CONCATENATE('Материалы для Ф.5'!D613," ",'Материалы для Ф.5'!C613),"")</f>
        <v/>
      </c>
      <c r="I625" s="1044">
        <v>630</v>
      </c>
      <c r="J625" s="409"/>
      <c r="K625" s="19">
        <f t="shared" si="9"/>
        <v>0</v>
      </c>
      <c r="M625" s="372"/>
      <c r="N625" s="373"/>
      <c r="O625" s="373"/>
      <c r="P625" s="373"/>
      <c r="W625" s="49" t="str">
        <f>IF('Материалы для Ф.5'!F613=2,CONCATENATE('Материалы для Ф.5'!B613),"")</f>
        <v/>
      </c>
    </row>
    <row r="626" spans="1:23" ht="16.2" hidden="1" x14ac:dyDescent="0.3">
      <c r="A626" s="631">
        <f>SUBTOTAL(9,$K$15:K626)</f>
        <v>81</v>
      </c>
      <c r="B626" s="276" t="str">
        <f>IF('Материалы для Ф.5'!F614=2,CONCATENATE('Материалы для Ф.5'!A614),"")</f>
        <v/>
      </c>
      <c r="C626" s="1042" t="str">
        <f>IF('Материалы для Ф.5'!F614=2,CONCATENATE('Материалы для Ф.5'!B614),"")</f>
        <v/>
      </c>
      <c r="D626" s="1043"/>
      <c r="E626" s="1044"/>
      <c r="F626" s="1042"/>
      <c r="G626" s="1044"/>
      <c r="H626" s="1042" t="str">
        <f>IF('Материалы для Ф.5'!F614=2,CONCATENATE('Материалы для Ф.5'!D614," ",'Материалы для Ф.5'!C614),"")</f>
        <v/>
      </c>
      <c r="I626" s="1044">
        <v>631</v>
      </c>
      <c r="J626" s="409"/>
      <c r="K626" s="19">
        <f t="shared" si="9"/>
        <v>0</v>
      </c>
      <c r="M626" s="372"/>
      <c r="N626" s="373"/>
      <c r="O626" s="373"/>
      <c r="P626" s="373"/>
      <c r="W626" s="49" t="str">
        <f>IF('Материалы для Ф.5'!F614=2,CONCATENATE('Материалы для Ф.5'!B614),"")</f>
        <v/>
      </c>
    </row>
    <row r="627" spans="1:23" ht="16.2" hidden="1" x14ac:dyDescent="0.3">
      <c r="A627" s="631">
        <f>SUBTOTAL(9,$K$15:K627)</f>
        <v>81</v>
      </c>
      <c r="B627" s="276" t="str">
        <f>IF('Материалы для Ф.5'!F615=2,CONCATENATE('Материалы для Ф.5'!A615),"")</f>
        <v/>
      </c>
      <c r="C627" s="1042" t="str">
        <f>IF('Материалы для Ф.5'!F615=2,CONCATENATE('Материалы для Ф.5'!B615),"")</f>
        <v/>
      </c>
      <c r="D627" s="1043"/>
      <c r="E627" s="1044"/>
      <c r="F627" s="1042"/>
      <c r="G627" s="1044"/>
      <c r="H627" s="1042" t="str">
        <f>IF('Материалы для Ф.5'!F615=2,CONCATENATE('Материалы для Ф.5'!D615," ",'Материалы для Ф.5'!C615),"")</f>
        <v/>
      </c>
      <c r="I627" s="1044">
        <v>632</v>
      </c>
      <c r="J627" s="409"/>
      <c r="K627" s="19">
        <f t="shared" si="9"/>
        <v>0</v>
      </c>
      <c r="M627" s="372"/>
      <c r="N627" s="373"/>
      <c r="O627" s="373"/>
      <c r="P627" s="373"/>
      <c r="W627" s="49" t="str">
        <f>IF('Материалы для Ф.5'!F615=2,CONCATENATE('Материалы для Ф.5'!B615),"")</f>
        <v/>
      </c>
    </row>
    <row r="628" spans="1:23" ht="16.2" hidden="1" x14ac:dyDescent="0.3">
      <c r="A628" s="631">
        <f>SUBTOTAL(9,$K$15:K628)</f>
        <v>81</v>
      </c>
      <c r="B628" s="276" t="str">
        <f>IF('Материалы для Ф.5'!F616=2,CONCATENATE('Материалы для Ф.5'!A616),"")</f>
        <v/>
      </c>
      <c r="C628" s="1042" t="str">
        <f>IF('Материалы для Ф.5'!F616=2,CONCATENATE('Материалы для Ф.5'!B616),"")</f>
        <v/>
      </c>
      <c r="D628" s="1043"/>
      <c r="E628" s="1044"/>
      <c r="F628" s="1042"/>
      <c r="G628" s="1044"/>
      <c r="H628" s="1042" t="str">
        <f>IF('Материалы для Ф.5'!F616=2,CONCATENATE('Материалы для Ф.5'!D616," ",'Материалы для Ф.5'!C616),"")</f>
        <v/>
      </c>
      <c r="I628" s="1044">
        <v>633</v>
      </c>
      <c r="J628" s="409"/>
      <c r="K628" s="19">
        <f t="shared" si="9"/>
        <v>0</v>
      </c>
      <c r="M628" s="372"/>
      <c r="N628" s="373"/>
      <c r="O628" s="373"/>
      <c r="P628" s="373"/>
      <c r="W628" s="49" t="str">
        <f>IF('Материалы для Ф.5'!F616=2,CONCATENATE('Материалы для Ф.5'!B616),"")</f>
        <v/>
      </c>
    </row>
    <row r="629" spans="1:23" ht="16.2" hidden="1" x14ac:dyDescent="0.3">
      <c r="A629" s="631">
        <f>SUBTOTAL(9,$K$15:K629)</f>
        <v>81</v>
      </c>
      <c r="B629" s="276" t="str">
        <f>IF('Материалы для Ф.5'!F617=2,CONCATENATE('Материалы для Ф.5'!A617),"")</f>
        <v/>
      </c>
      <c r="C629" s="1042" t="str">
        <f>IF('Материалы для Ф.5'!F617=2,CONCATENATE('Материалы для Ф.5'!B617),"")</f>
        <v/>
      </c>
      <c r="D629" s="1043"/>
      <c r="E629" s="1044"/>
      <c r="F629" s="1042"/>
      <c r="G629" s="1044"/>
      <c r="H629" s="1042" t="str">
        <f>IF('Материалы для Ф.5'!F617=2,CONCATENATE('Материалы для Ф.5'!D617," ",'Материалы для Ф.5'!C617),"")</f>
        <v/>
      </c>
      <c r="I629" s="1044">
        <v>634</v>
      </c>
      <c r="J629" s="409"/>
      <c r="K629" s="19">
        <f t="shared" si="9"/>
        <v>0</v>
      </c>
      <c r="M629" s="372"/>
      <c r="N629" s="373"/>
      <c r="O629" s="373"/>
      <c r="P629" s="373"/>
      <c r="W629" s="49" t="str">
        <f>IF('Материалы для Ф.5'!F617=2,CONCATENATE('Материалы для Ф.5'!B617),"")</f>
        <v/>
      </c>
    </row>
    <row r="630" spans="1:23" ht="16.2" hidden="1" x14ac:dyDescent="0.3">
      <c r="A630" s="631">
        <f>SUBTOTAL(9,$K$15:K630)</f>
        <v>81</v>
      </c>
      <c r="B630" s="276" t="str">
        <f>IF('Материалы для Ф.5'!F618=2,CONCATENATE('Материалы для Ф.5'!A618),"")</f>
        <v/>
      </c>
      <c r="C630" s="1042" t="str">
        <f>IF('Материалы для Ф.5'!F618=2,CONCATENATE('Материалы для Ф.5'!B618),"")</f>
        <v/>
      </c>
      <c r="D630" s="1043"/>
      <c r="E630" s="1044"/>
      <c r="F630" s="1042"/>
      <c r="G630" s="1044"/>
      <c r="H630" s="1042" t="str">
        <f>IF('Материалы для Ф.5'!F618=2,CONCATENATE('Материалы для Ф.5'!D618," ",'Материалы для Ф.5'!C618),"")</f>
        <v/>
      </c>
      <c r="I630" s="1044">
        <v>635</v>
      </c>
      <c r="J630" s="409"/>
      <c r="K630" s="19">
        <f t="shared" si="9"/>
        <v>0</v>
      </c>
      <c r="M630" s="372"/>
      <c r="N630" s="373"/>
      <c r="O630" s="373"/>
      <c r="P630" s="373"/>
      <c r="W630" s="49" t="str">
        <f>IF('Материалы для Ф.5'!F618=2,CONCATENATE('Материалы для Ф.5'!B618),"")</f>
        <v/>
      </c>
    </row>
    <row r="631" spans="1:23" ht="16.2" hidden="1" x14ac:dyDescent="0.3">
      <c r="A631" s="631">
        <f>SUBTOTAL(9,$K$15:K631)</f>
        <v>81</v>
      </c>
      <c r="B631" s="276" t="str">
        <f>IF('Материалы для Ф.5'!F619=2,CONCATENATE('Материалы для Ф.5'!A619),"")</f>
        <v/>
      </c>
      <c r="C631" s="1042" t="str">
        <f>IF('Материалы для Ф.5'!F619=2,CONCATENATE('Материалы для Ф.5'!B619),"")</f>
        <v/>
      </c>
      <c r="D631" s="1043"/>
      <c r="E631" s="1044"/>
      <c r="F631" s="1042"/>
      <c r="G631" s="1044"/>
      <c r="H631" s="1042" t="str">
        <f>IF('Материалы для Ф.5'!F619=2,CONCATENATE('Материалы для Ф.5'!D619," ",'Материалы для Ф.5'!C619),"")</f>
        <v/>
      </c>
      <c r="I631" s="1044">
        <v>636</v>
      </c>
      <c r="J631" s="409"/>
      <c r="K631" s="19">
        <f t="shared" si="9"/>
        <v>0</v>
      </c>
      <c r="M631" s="372"/>
      <c r="N631" s="373"/>
      <c r="O631" s="373"/>
      <c r="P631" s="373"/>
      <c r="W631" s="49" t="str">
        <f>IF('Материалы для Ф.5'!F619=2,CONCATENATE('Материалы для Ф.5'!B619),"")</f>
        <v/>
      </c>
    </row>
    <row r="632" spans="1:23" ht="16.2" hidden="1" x14ac:dyDescent="0.3">
      <c r="A632" s="631">
        <f>SUBTOTAL(9,$K$15:K632)</f>
        <v>81</v>
      </c>
      <c r="B632" s="276" t="str">
        <f>IF('Материалы для Ф.5'!F620=2,CONCATENATE('Материалы для Ф.5'!A620),"")</f>
        <v/>
      </c>
      <c r="C632" s="1042" t="str">
        <f>IF('Материалы для Ф.5'!F620=2,CONCATENATE('Материалы для Ф.5'!B620),"")</f>
        <v/>
      </c>
      <c r="D632" s="1043"/>
      <c r="E632" s="1044"/>
      <c r="F632" s="1042"/>
      <c r="G632" s="1044"/>
      <c r="H632" s="1042" t="str">
        <f>IF('Материалы для Ф.5'!F620=2,CONCATENATE('Материалы для Ф.5'!D620," ",'Материалы для Ф.5'!C620),"")</f>
        <v/>
      </c>
      <c r="I632" s="1044">
        <v>637</v>
      </c>
      <c r="J632" s="409"/>
      <c r="K632" s="19">
        <f t="shared" si="9"/>
        <v>0</v>
      </c>
      <c r="M632" s="372"/>
      <c r="N632" s="373"/>
      <c r="O632" s="373"/>
      <c r="P632" s="373"/>
      <c r="W632" s="49" t="str">
        <f>IF('Материалы для Ф.5'!F620=2,CONCATENATE('Материалы для Ф.5'!B620),"")</f>
        <v/>
      </c>
    </row>
    <row r="633" spans="1:23" ht="16.2" hidden="1" x14ac:dyDescent="0.3">
      <c r="A633" s="631">
        <f>SUBTOTAL(9,$K$15:K633)</f>
        <v>81</v>
      </c>
      <c r="B633" s="276" t="str">
        <f>IF('Материалы для Ф.5'!F621=2,CONCATENATE('Материалы для Ф.5'!A621),"")</f>
        <v/>
      </c>
      <c r="C633" s="1042" t="str">
        <f>IF('Материалы для Ф.5'!F621=2,CONCATENATE('Материалы для Ф.5'!B621),"")</f>
        <v/>
      </c>
      <c r="D633" s="1043"/>
      <c r="E633" s="1044"/>
      <c r="F633" s="1042"/>
      <c r="G633" s="1044"/>
      <c r="H633" s="1042" t="str">
        <f>IF('Материалы для Ф.5'!F621=2,CONCATENATE('Материалы для Ф.5'!D621," ",'Материалы для Ф.5'!C621),"")</f>
        <v/>
      </c>
      <c r="I633" s="1044">
        <v>638</v>
      </c>
      <c r="J633" s="409"/>
      <c r="K633" s="19">
        <f t="shared" si="9"/>
        <v>0</v>
      </c>
      <c r="M633" s="372"/>
      <c r="N633" s="373"/>
      <c r="O633" s="373"/>
      <c r="P633" s="373"/>
      <c r="W633" s="49" t="str">
        <f>IF('Материалы для Ф.5'!F621=2,CONCATENATE('Материалы для Ф.5'!B621),"")</f>
        <v/>
      </c>
    </row>
    <row r="634" spans="1:23" ht="16.2" hidden="1" x14ac:dyDescent="0.3">
      <c r="A634" s="631">
        <f>SUBTOTAL(9,$K$15:K634)</f>
        <v>81</v>
      </c>
      <c r="B634" s="276" t="str">
        <f>IF('Материалы для Ф.5'!F622=2,CONCATENATE('Материалы для Ф.5'!A622),"")</f>
        <v/>
      </c>
      <c r="C634" s="1042" t="str">
        <f>IF('Материалы для Ф.5'!F622=2,CONCATENATE('Материалы для Ф.5'!B622),"")</f>
        <v/>
      </c>
      <c r="D634" s="1043"/>
      <c r="E634" s="1044"/>
      <c r="F634" s="1042"/>
      <c r="G634" s="1044"/>
      <c r="H634" s="1042" t="str">
        <f>IF('Материалы для Ф.5'!F622=2,CONCATENATE('Материалы для Ф.5'!D622," ",'Материалы для Ф.5'!C622),"")</f>
        <v/>
      </c>
      <c r="I634" s="1044">
        <v>639</v>
      </c>
      <c r="J634" s="409"/>
      <c r="K634" s="19">
        <f t="shared" si="9"/>
        <v>0</v>
      </c>
      <c r="M634" s="372"/>
      <c r="N634" s="373"/>
      <c r="O634" s="373"/>
      <c r="P634" s="373"/>
      <c r="W634" s="49" t="str">
        <f>IF('Материалы для Ф.5'!F622=2,CONCATENATE('Материалы для Ф.5'!B622),"")</f>
        <v/>
      </c>
    </row>
    <row r="635" spans="1:23" ht="16.2" hidden="1" x14ac:dyDescent="0.3">
      <c r="A635" s="631">
        <f>SUBTOTAL(9,$K$15:K635)</f>
        <v>81</v>
      </c>
      <c r="B635" s="276" t="str">
        <f>IF('Материалы для Ф.5'!F623=2,CONCATENATE('Материалы для Ф.5'!A623),"")</f>
        <v/>
      </c>
      <c r="C635" s="1042" t="str">
        <f>IF('Материалы для Ф.5'!F623=2,CONCATENATE('Материалы для Ф.5'!B623),"")</f>
        <v/>
      </c>
      <c r="D635" s="1043"/>
      <c r="E635" s="1044"/>
      <c r="F635" s="1042"/>
      <c r="G635" s="1044"/>
      <c r="H635" s="1042" t="str">
        <f>IF('Материалы для Ф.5'!F623=2,CONCATENATE('Материалы для Ф.5'!D623," ",'Материалы для Ф.5'!C623),"")</f>
        <v/>
      </c>
      <c r="I635" s="1044">
        <v>640</v>
      </c>
      <c r="J635" s="409"/>
      <c r="K635" s="19">
        <f t="shared" si="9"/>
        <v>0</v>
      </c>
      <c r="M635" s="372"/>
      <c r="N635" s="373"/>
      <c r="O635" s="373"/>
      <c r="P635" s="373"/>
      <c r="W635" s="49" t="str">
        <f>IF('Материалы для Ф.5'!F623=2,CONCATENATE('Материалы для Ф.5'!B623),"")</f>
        <v/>
      </c>
    </row>
    <row r="636" spans="1:23" ht="16.2" hidden="1" x14ac:dyDescent="0.3">
      <c r="A636" s="631">
        <f>SUBTOTAL(9,$K$15:K636)</f>
        <v>81</v>
      </c>
      <c r="B636" s="276" t="str">
        <f>IF('Материалы для Ф.5'!F624=2,CONCATENATE('Материалы для Ф.5'!A624),"")</f>
        <v/>
      </c>
      <c r="C636" s="1042" t="str">
        <f>IF('Материалы для Ф.5'!F624=2,CONCATENATE('Материалы для Ф.5'!B624),"")</f>
        <v/>
      </c>
      <c r="D636" s="1043"/>
      <c r="E636" s="1044"/>
      <c r="F636" s="1042"/>
      <c r="G636" s="1044"/>
      <c r="H636" s="1042" t="str">
        <f>IF('Материалы для Ф.5'!F624=2,CONCATENATE('Материалы для Ф.5'!D624," ",'Материалы для Ф.5'!C624),"")</f>
        <v/>
      </c>
      <c r="I636" s="1044">
        <v>641</v>
      </c>
      <c r="J636" s="409"/>
      <c r="K636" s="19">
        <f t="shared" si="9"/>
        <v>0</v>
      </c>
      <c r="M636" s="372"/>
      <c r="N636" s="373"/>
      <c r="O636" s="373"/>
      <c r="P636" s="373"/>
      <c r="W636" s="49" t="str">
        <f>IF('Материалы для Ф.5'!F624=2,CONCATENATE('Материалы для Ф.5'!B624),"")</f>
        <v/>
      </c>
    </row>
    <row r="637" spans="1:23" ht="13.5" customHeight="1" x14ac:dyDescent="0.25">
      <c r="A637" s="598">
        <v>1</v>
      </c>
      <c r="K637" s="19">
        <v>1</v>
      </c>
      <c r="Q637" s="161"/>
    </row>
    <row r="638" spans="1:23" ht="50.4" customHeight="1" outlineLevel="1" x14ac:dyDescent="0.25">
      <c r="A638" s="968" t="s">
        <v>742</v>
      </c>
      <c r="B638" s="969"/>
      <c r="D638" s="850" t="str">
        <f>ПОДПИСИ!B5</f>
        <v>Начальник мастерского участка №1 Курортного РЭС ПАО «Россети Ленэнерго» «СЭС»</v>
      </c>
      <c r="E638" s="850"/>
      <c r="F638" s="850"/>
      <c r="H638" s="54"/>
      <c r="I638" s="23"/>
      <c r="J638" s="48" t="str">
        <f>ПОДПИСИ!E5</f>
        <v>Д.М. Чечин</v>
      </c>
      <c r="K638" s="19">
        <f>IF(OR(ФОРМА!I16=1,ФОРМА!I16="+"),1,0)</f>
        <v>1</v>
      </c>
      <c r="Q638" s="161"/>
    </row>
    <row r="639" spans="1:23" ht="13.8" outlineLevel="1" x14ac:dyDescent="0.25">
      <c r="A639" s="27"/>
      <c r="B639" s="27"/>
      <c r="D639" s="857" t="s">
        <v>48</v>
      </c>
      <c r="E639" s="857"/>
      <c r="F639" s="857"/>
      <c r="H639" s="46" t="s">
        <v>49</v>
      </c>
      <c r="I639" s="21"/>
      <c r="J639" s="46" t="s">
        <v>50</v>
      </c>
      <c r="K639" s="550">
        <f>IF(K638=1,1,0)</f>
        <v>1</v>
      </c>
      <c r="Q639" s="161"/>
    </row>
    <row r="640" spans="1:23" ht="58.8" hidden="1" customHeight="1" outlineLevel="1" x14ac:dyDescent="0.25">
      <c r="A640" s="968" t="s">
        <v>742</v>
      </c>
      <c r="B640" s="969"/>
      <c r="D640" s="850" t="str">
        <f>ПОДПИСИ!B6</f>
        <v>Начальник мастерского участка №1 Курортного РЭС ПАО «Россети Ленэнерго» «СЭС»</v>
      </c>
      <c r="E640" s="850"/>
      <c r="F640" s="850"/>
      <c r="H640" s="54"/>
      <c r="I640" s="23"/>
      <c r="J640" s="48" t="str">
        <f>ПОДПИСИ!E6</f>
        <v>Д.М. Чечин</v>
      </c>
      <c r="K640" s="19">
        <f>IF(OR(ФОРМА!G16=1,ФОРМА!G16="+"),1,0)</f>
        <v>0</v>
      </c>
      <c r="Q640" s="161"/>
    </row>
    <row r="641" spans="1:17" ht="13.8" hidden="1" outlineLevel="1" x14ac:dyDescent="0.25">
      <c r="A641" s="27"/>
      <c r="B641" s="27"/>
      <c r="D641" s="857" t="s">
        <v>48</v>
      </c>
      <c r="E641" s="857"/>
      <c r="F641" s="857"/>
      <c r="H641" s="46" t="s">
        <v>49</v>
      </c>
      <c r="I641" s="21"/>
      <c r="J641" s="46" t="s">
        <v>50</v>
      </c>
      <c r="K641" s="550">
        <f>IF(K640=1,1,0)</f>
        <v>0</v>
      </c>
      <c r="Q641" s="161"/>
    </row>
    <row r="642" spans="1:17" ht="57" hidden="1" customHeight="1" x14ac:dyDescent="0.25">
      <c r="A642" s="968" t="s">
        <v>742</v>
      </c>
      <c r="B642" s="969"/>
      <c r="D642" s="850" t="str">
        <f>ПОДПИСИ!B7</f>
        <v>Начальник мастерского участка №1 Курортного РЭС ПАО «Россети Ленэнерго» «СЭС»</v>
      </c>
      <c r="E642" s="850"/>
      <c r="F642" s="850"/>
      <c r="H642" s="54"/>
      <c r="I642" s="23"/>
      <c r="J642" s="48" t="str">
        <f>ПОДПИСИ!E7</f>
        <v>Д.М. Чечин</v>
      </c>
      <c r="K642" s="19">
        <f>IF(OR(ФОРМА!H16=1,ФОРМА!H16="+"),1,0)</f>
        <v>0</v>
      </c>
      <c r="Q642" s="161"/>
    </row>
    <row r="643" spans="1:17" ht="13.8" hidden="1" x14ac:dyDescent="0.25">
      <c r="A643" s="27"/>
      <c r="B643" s="27"/>
      <c r="D643" s="857" t="s">
        <v>48</v>
      </c>
      <c r="E643" s="857"/>
      <c r="F643" s="857"/>
      <c r="H643" s="46" t="s">
        <v>49</v>
      </c>
      <c r="I643" s="21"/>
      <c r="J643" s="46" t="s">
        <v>50</v>
      </c>
      <c r="K643" s="550">
        <f>IF(K642=1,1,0)</f>
        <v>0</v>
      </c>
      <c r="Q643" s="161"/>
    </row>
    <row r="644" spans="1:17" ht="69.599999999999994" customHeight="1" x14ac:dyDescent="0.25">
      <c r="A644" s="968" t="s">
        <v>722</v>
      </c>
      <c r="B644" s="968"/>
      <c r="D644" s="850" t="str">
        <f>ПОДПИСИ!B15</f>
        <v>Заместитель генерального директора по капитальному  строительству ООО «Электромонтаж-110»</v>
      </c>
      <c r="E644" s="850"/>
      <c r="F644" s="850"/>
      <c r="H644" s="54"/>
      <c r="I644" s="23"/>
      <c r="J644" s="48" t="str">
        <f>ПОДПИСИ!E15</f>
        <v>С.В. Шлёнский</v>
      </c>
      <c r="Q644" s="155"/>
    </row>
    <row r="645" spans="1:17" ht="15" customHeight="1" x14ac:dyDescent="0.25">
      <c r="D645" s="857" t="s">
        <v>48</v>
      </c>
      <c r="E645" s="857"/>
      <c r="F645" s="857"/>
      <c r="H645" s="46" t="s">
        <v>49</v>
      </c>
      <c r="I645" s="21"/>
      <c r="J645" s="46" t="s">
        <v>50</v>
      </c>
      <c r="Q645" s="160"/>
    </row>
    <row r="646" spans="1:17" ht="80.25" hidden="1" customHeight="1" outlineLevel="1" x14ac:dyDescent="0.25">
      <c r="A646" s="994" t="s">
        <v>451</v>
      </c>
      <c r="B646" s="994"/>
      <c r="D646" s="850" t="e">
        <f>ПОДПИСИ!#REF!</f>
        <v>#REF!</v>
      </c>
      <c r="E646" s="850"/>
      <c r="F646" s="850"/>
      <c r="H646" s="54"/>
      <c r="I646" s="23"/>
      <c r="J646" s="48" t="e">
        <f>ПОДПИСИ!#REF!</f>
        <v>#REF!</v>
      </c>
      <c r="Q646" s="155"/>
    </row>
    <row r="647" spans="1:17" ht="15" hidden="1" customHeight="1" outlineLevel="1" x14ac:dyDescent="0.3">
      <c r="A647" s="852"/>
      <c r="B647" s="852"/>
      <c r="D647" s="857" t="s">
        <v>48</v>
      </c>
      <c r="E647" s="857"/>
      <c r="F647" s="857"/>
      <c r="H647" s="46" t="s">
        <v>49</v>
      </c>
      <c r="I647" s="21"/>
      <c r="J647" s="46" t="s">
        <v>50</v>
      </c>
    </row>
    <row r="648" spans="1:17" ht="43.5" customHeight="1" collapsed="1" x14ac:dyDescent="0.25">
      <c r="A648" s="968" t="s">
        <v>16</v>
      </c>
      <c r="B648" s="968"/>
      <c r="D648" s="850" t="str">
        <f>IF(ПОДПИСИ!B12=0," ",ПОДПИСИ!B12)</f>
        <v>Начальник участка ООО «Электромонтаж-110»</v>
      </c>
      <c r="E648" s="850"/>
      <c r="F648" s="850"/>
      <c r="H648" s="54"/>
      <c r="I648" s="23"/>
      <c r="J648" s="48" t="str">
        <f>IF(ПОДПИСИ!E12=0," ",ПОДПИСИ!E12)</f>
        <v>А.В. Курбатов</v>
      </c>
      <c r="Q648" s="155"/>
    </row>
    <row r="649" spans="1:17" x14ac:dyDescent="0.3">
      <c r="D649" s="857" t="s">
        <v>48</v>
      </c>
      <c r="E649" s="857"/>
      <c r="F649" s="857"/>
      <c r="H649" s="46" t="s">
        <v>49</v>
      </c>
      <c r="I649" s="21"/>
      <c r="J649" s="46" t="s">
        <v>50</v>
      </c>
    </row>
    <row r="650" spans="1:17" ht="13.8" x14ac:dyDescent="0.25">
      <c r="Q650" s="155"/>
    </row>
    <row r="651" spans="1:17" ht="13.8" x14ac:dyDescent="0.25">
      <c r="Q651" s="155"/>
    </row>
    <row r="652" spans="1:17" ht="13.8" x14ac:dyDescent="0.25">
      <c r="Q652" s="155"/>
    </row>
    <row r="653" spans="1:17" ht="13.8" x14ac:dyDescent="0.25">
      <c r="Q653" s="155"/>
    </row>
    <row r="654" spans="1:17" ht="13.8" x14ac:dyDescent="0.25">
      <c r="Q654" s="155"/>
    </row>
    <row r="655" spans="1:17" ht="13.8" x14ac:dyDescent="0.25">
      <c r="Q655" s="155"/>
    </row>
    <row r="656" spans="1:17" ht="13.8" x14ac:dyDescent="0.25">
      <c r="Q656" s="155"/>
    </row>
    <row r="657" spans="17:17" ht="13.8" x14ac:dyDescent="0.25">
      <c r="Q657" s="155"/>
    </row>
    <row r="658" spans="17:17" ht="13.8" x14ac:dyDescent="0.25">
      <c r="Q658" s="155"/>
    </row>
    <row r="659" spans="17:17" ht="13.8" x14ac:dyDescent="0.25">
      <c r="Q659" s="155"/>
    </row>
    <row r="660" spans="17:17" ht="13.8" x14ac:dyDescent="0.25">
      <c r="Q660" s="155"/>
    </row>
    <row r="661" spans="17:17" ht="13.8" x14ac:dyDescent="0.25">
      <c r="Q661" s="155"/>
    </row>
  </sheetData>
  <autoFilter ref="A14:K644" xr:uid="{00000000-0001-0000-0900-000000000000}">
    <filterColumn colId="2" showButton="0"/>
    <filterColumn colId="3" showButton="0"/>
    <filterColumn colId="5" showButton="0"/>
    <filterColumn colId="7" showButton="0"/>
    <filterColumn colId="10">
      <filters blank="1">
        <filter val="1"/>
      </filters>
    </filterColumn>
  </autoFilter>
  <mergeCells count="1913">
    <mergeCell ref="H629:I629"/>
    <mergeCell ref="H630:I630"/>
    <mergeCell ref="H631:I631"/>
    <mergeCell ref="H632:I632"/>
    <mergeCell ref="H633:I633"/>
    <mergeCell ref="H634:I634"/>
    <mergeCell ref="H635:I635"/>
    <mergeCell ref="H636:I636"/>
    <mergeCell ref="H620:I620"/>
    <mergeCell ref="H621:I621"/>
    <mergeCell ref="H622:I622"/>
    <mergeCell ref="H623:I623"/>
    <mergeCell ref="H624:I624"/>
    <mergeCell ref="H625:I625"/>
    <mergeCell ref="H626:I626"/>
    <mergeCell ref="H627:I627"/>
    <mergeCell ref="H628:I628"/>
    <mergeCell ref="H611:I611"/>
    <mergeCell ref="H612:I612"/>
    <mergeCell ref="H613:I613"/>
    <mergeCell ref="H614:I614"/>
    <mergeCell ref="H615:I615"/>
    <mergeCell ref="H616:I616"/>
    <mergeCell ref="H617:I617"/>
    <mergeCell ref="H618:I618"/>
    <mergeCell ref="H619:I619"/>
    <mergeCell ref="H602:I602"/>
    <mergeCell ref="H603:I603"/>
    <mergeCell ref="H604:I604"/>
    <mergeCell ref="H605:I605"/>
    <mergeCell ref="H606:I606"/>
    <mergeCell ref="H607:I607"/>
    <mergeCell ref="H608:I608"/>
    <mergeCell ref="H609:I609"/>
    <mergeCell ref="H610:I610"/>
    <mergeCell ref="H593:I593"/>
    <mergeCell ref="H594:I594"/>
    <mergeCell ref="H595:I595"/>
    <mergeCell ref="H596:I596"/>
    <mergeCell ref="H597:I597"/>
    <mergeCell ref="H598:I598"/>
    <mergeCell ref="H599:I599"/>
    <mergeCell ref="H600:I600"/>
    <mergeCell ref="H601:I601"/>
    <mergeCell ref="H584:I584"/>
    <mergeCell ref="H585:I585"/>
    <mergeCell ref="H586:I586"/>
    <mergeCell ref="H587:I587"/>
    <mergeCell ref="H588:I588"/>
    <mergeCell ref="H589:I589"/>
    <mergeCell ref="H590:I590"/>
    <mergeCell ref="H591:I591"/>
    <mergeCell ref="H592:I592"/>
    <mergeCell ref="H575:I575"/>
    <mergeCell ref="H576:I576"/>
    <mergeCell ref="H577:I577"/>
    <mergeCell ref="H578:I578"/>
    <mergeCell ref="H579:I579"/>
    <mergeCell ref="H580:I580"/>
    <mergeCell ref="H581:I581"/>
    <mergeCell ref="H582:I582"/>
    <mergeCell ref="H583:I583"/>
    <mergeCell ref="H566:I566"/>
    <mergeCell ref="H567:I567"/>
    <mergeCell ref="H568:I568"/>
    <mergeCell ref="H569:I569"/>
    <mergeCell ref="H570:I570"/>
    <mergeCell ref="H571:I571"/>
    <mergeCell ref="H572:I572"/>
    <mergeCell ref="H573:I573"/>
    <mergeCell ref="H574:I574"/>
    <mergeCell ref="H557:I557"/>
    <mergeCell ref="H558:I558"/>
    <mergeCell ref="H559:I559"/>
    <mergeCell ref="H560:I560"/>
    <mergeCell ref="H561:I561"/>
    <mergeCell ref="H562:I562"/>
    <mergeCell ref="H563:I563"/>
    <mergeCell ref="H564:I564"/>
    <mergeCell ref="H565:I565"/>
    <mergeCell ref="H548:I548"/>
    <mergeCell ref="H549:I549"/>
    <mergeCell ref="H550:I550"/>
    <mergeCell ref="H551:I551"/>
    <mergeCell ref="H552:I552"/>
    <mergeCell ref="H553:I553"/>
    <mergeCell ref="H554:I554"/>
    <mergeCell ref="H555:I555"/>
    <mergeCell ref="H556:I556"/>
    <mergeCell ref="H539:I539"/>
    <mergeCell ref="H540:I540"/>
    <mergeCell ref="H541:I541"/>
    <mergeCell ref="H542:I542"/>
    <mergeCell ref="H543:I543"/>
    <mergeCell ref="H544:I544"/>
    <mergeCell ref="H545:I545"/>
    <mergeCell ref="H546:I546"/>
    <mergeCell ref="H547:I547"/>
    <mergeCell ref="H530:I530"/>
    <mergeCell ref="H531:I531"/>
    <mergeCell ref="H532:I532"/>
    <mergeCell ref="H533:I533"/>
    <mergeCell ref="H534:I534"/>
    <mergeCell ref="H535:I535"/>
    <mergeCell ref="H536:I536"/>
    <mergeCell ref="H537:I537"/>
    <mergeCell ref="H538:I538"/>
    <mergeCell ref="H521:I521"/>
    <mergeCell ref="H522:I522"/>
    <mergeCell ref="H523:I523"/>
    <mergeCell ref="H524:I524"/>
    <mergeCell ref="H525:I525"/>
    <mergeCell ref="H526:I526"/>
    <mergeCell ref="H527:I527"/>
    <mergeCell ref="H528:I528"/>
    <mergeCell ref="H529:I529"/>
    <mergeCell ref="H512:I512"/>
    <mergeCell ref="H513:I513"/>
    <mergeCell ref="H514:I514"/>
    <mergeCell ref="H515:I515"/>
    <mergeCell ref="H516:I516"/>
    <mergeCell ref="H517:I517"/>
    <mergeCell ref="H518:I518"/>
    <mergeCell ref="H519:I519"/>
    <mergeCell ref="H520:I520"/>
    <mergeCell ref="H503:I503"/>
    <mergeCell ref="H504:I504"/>
    <mergeCell ref="H505:I505"/>
    <mergeCell ref="H506:I506"/>
    <mergeCell ref="H507:I507"/>
    <mergeCell ref="H508:I508"/>
    <mergeCell ref="H509:I509"/>
    <mergeCell ref="H510:I510"/>
    <mergeCell ref="H511:I511"/>
    <mergeCell ref="H494:I494"/>
    <mergeCell ref="H495:I495"/>
    <mergeCell ref="H496:I496"/>
    <mergeCell ref="H497:I497"/>
    <mergeCell ref="H498:I498"/>
    <mergeCell ref="H499:I499"/>
    <mergeCell ref="H500:I500"/>
    <mergeCell ref="H501:I501"/>
    <mergeCell ref="H502:I502"/>
    <mergeCell ref="H485:I485"/>
    <mergeCell ref="H486:I486"/>
    <mergeCell ref="H487:I487"/>
    <mergeCell ref="H488:I488"/>
    <mergeCell ref="H489:I489"/>
    <mergeCell ref="H490:I490"/>
    <mergeCell ref="H491:I491"/>
    <mergeCell ref="H492:I492"/>
    <mergeCell ref="H493:I493"/>
    <mergeCell ref="H476:I476"/>
    <mergeCell ref="H477:I477"/>
    <mergeCell ref="H478:I478"/>
    <mergeCell ref="H479:I479"/>
    <mergeCell ref="H480:I480"/>
    <mergeCell ref="H481:I481"/>
    <mergeCell ref="H482:I482"/>
    <mergeCell ref="H483:I483"/>
    <mergeCell ref="H484:I484"/>
    <mergeCell ref="H467:I467"/>
    <mergeCell ref="H468:I468"/>
    <mergeCell ref="H469:I469"/>
    <mergeCell ref="H470:I470"/>
    <mergeCell ref="H471:I471"/>
    <mergeCell ref="H472:I472"/>
    <mergeCell ref="H473:I473"/>
    <mergeCell ref="H474:I474"/>
    <mergeCell ref="H475:I475"/>
    <mergeCell ref="H458:I458"/>
    <mergeCell ref="H459:I459"/>
    <mergeCell ref="H460:I460"/>
    <mergeCell ref="H461:I461"/>
    <mergeCell ref="H462:I462"/>
    <mergeCell ref="H463:I463"/>
    <mergeCell ref="H464:I464"/>
    <mergeCell ref="H465:I465"/>
    <mergeCell ref="H466:I466"/>
    <mergeCell ref="H449:I449"/>
    <mergeCell ref="H450:I450"/>
    <mergeCell ref="H451:I451"/>
    <mergeCell ref="H452:I452"/>
    <mergeCell ref="H453:I453"/>
    <mergeCell ref="H454:I454"/>
    <mergeCell ref="H455:I455"/>
    <mergeCell ref="H456:I456"/>
    <mergeCell ref="H457:I457"/>
    <mergeCell ref="H440:I440"/>
    <mergeCell ref="H441:I441"/>
    <mergeCell ref="H442:I442"/>
    <mergeCell ref="H443:I443"/>
    <mergeCell ref="H444:I444"/>
    <mergeCell ref="H445:I445"/>
    <mergeCell ref="H446:I446"/>
    <mergeCell ref="H447:I447"/>
    <mergeCell ref="H448:I448"/>
    <mergeCell ref="H431:I431"/>
    <mergeCell ref="H432:I432"/>
    <mergeCell ref="H433:I433"/>
    <mergeCell ref="H434:I434"/>
    <mergeCell ref="H435:I435"/>
    <mergeCell ref="H436:I436"/>
    <mergeCell ref="H437:I437"/>
    <mergeCell ref="H438:I438"/>
    <mergeCell ref="H439:I439"/>
    <mergeCell ref="H422:I422"/>
    <mergeCell ref="H423:I423"/>
    <mergeCell ref="H424:I424"/>
    <mergeCell ref="H425:I425"/>
    <mergeCell ref="H426:I426"/>
    <mergeCell ref="H427:I427"/>
    <mergeCell ref="H428:I428"/>
    <mergeCell ref="H429:I429"/>
    <mergeCell ref="H430:I430"/>
    <mergeCell ref="H413:I413"/>
    <mergeCell ref="H414:I414"/>
    <mergeCell ref="H415:I415"/>
    <mergeCell ref="H416:I416"/>
    <mergeCell ref="H417:I417"/>
    <mergeCell ref="H418:I418"/>
    <mergeCell ref="H419:I419"/>
    <mergeCell ref="H420:I420"/>
    <mergeCell ref="H421:I421"/>
    <mergeCell ref="H404:I404"/>
    <mergeCell ref="H405:I405"/>
    <mergeCell ref="H406:I406"/>
    <mergeCell ref="H407:I407"/>
    <mergeCell ref="H408:I408"/>
    <mergeCell ref="H409:I409"/>
    <mergeCell ref="H410:I410"/>
    <mergeCell ref="H411:I411"/>
    <mergeCell ref="H412:I412"/>
    <mergeCell ref="H395:I395"/>
    <mergeCell ref="H396:I396"/>
    <mergeCell ref="H397:I397"/>
    <mergeCell ref="H398:I398"/>
    <mergeCell ref="H399:I399"/>
    <mergeCell ref="H400:I400"/>
    <mergeCell ref="H401:I401"/>
    <mergeCell ref="H402:I402"/>
    <mergeCell ref="H403:I403"/>
    <mergeCell ref="H386:I386"/>
    <mergeCell ref="H387:I387"/>
    <mergeCell ref="H388:I388"/>
    <mergeCell ref="H389:I389"/>
    <mergeCell ref="H390:I390"/>
    <mergeCell ref="H391:I391"/>
    <mergeCell ref="H392:I392"/>
    <mergeCell ref="H393:I393"/>
    <mergeCell ref="H394:I394"/>
    <mergeCell ref="H377:I377"/>
    <mergeCell ref="H378:I378"/>
    <mergeCell ref="H379:I379"/>
    <mergeCell ref="H380:I380"/>
    <mergeCell ref="H381:I381"/>
    <mergeCell ref="H382:I382"/>
    <mergeCell ref="H383:I383"/>
    <mergeCell ref="H384:I384"/>
    <mergeCell ref="H385:I385"/>
    <mergeCell ref="H368:I368"/>
    <mergeCell ref="H369:I369"/>
    <mergeCell ref="H370:I370"/>
    <mergeCell ref="H371:I371"/>
    <mergeCell ref="H372:I372"/>
    <mergeCell ref="H373:I373"/>
    <mergeCell ref="H374:I374"/>
    <mergeCell ref="H375:I375"/>
    <mergeCell ref="H376:I376"/>
    <mergeCell ref="H359:I359"/>
    <mergeCell ref="H360:I360"/>
    <mergeCell ref="H361:I361"/>
    <mergeCell ref="H362:I362"/>
    <mergeCell ref="H363:I363"/>
    <mergeCell ref="H364:I364"/>
    <mergeCell ref="H365:I365"/>
    <mergeCell ref="H366:I366"/>
    <mergeCell ref="H367:I367"/>
    <mergeCell ref="H350:I350"/>
    <mergeCell ref="H351:I351"/>
    <mergeCell ref="H352:I352"/>
    <mergeCell ref="H353:I353"/>
    <mergeCell ref="H354:I354"/>
    <mergeCell ref="H355:I355"/>
    <mergeCell ref="H356:I356"/>
    <mergeCell ref="H357:I357"/>
    <mergeCell ref="H358:I358"/>
    <mergeCell ref="H341:I341"/>
    <mergeCell ref="H342:I342"/>
    <mergeCell ref="H343:I343"/>
    <mergeCell ref="H344:I344"/>
    <mergeCell ref="H345:I345"/>
    <mergeCell ref="H346:I346"/>
    <mergeCell ref="H347:I347"/>
    <mergeCell ref="H348:I348"/>
    <mergeCell ref="H349:I349"/>
    <mergeCell ref="H332:I332"/>
    <mergeCell ref="H333:I333"/>
    <mergeCell ref="H334:I334"/>
    <mergeCell ref="H335:I335"/>
    <mergeCell ref="H336:I336"/>
    <mergeCell ref="H337:I337"/>
    <mergeCell ref="H338:I338"/>
    <mergeCell ref="H339:I339"/>
    <mergeCell ref="H340:I340"/>
    <mergeCell ref="H323:I323"/>
    <mergeCell ref="H324:I324"/>
    <mergeCell ref="H325:I325"/>
    <mergeCell ref="H326:I326"/>
    <mergeCell ref="H327:I327"/>
    <mergeCell ref="H328:I328"/>
    <mergeCell ref="H329:I329"/>
    <mergeCell ref="H330:I330"/>
    <mergeCell ref="H331:I331"/>
    <mergeCell ref="H314:I314"/>
    <mergeCell ref="H315:I315"/>
    <mergeCell ref="H316:I316"/>
    <mergeCell ref="H317:I317"/>
    <mergeCell ref="H318:I318"/>
    <mergeCell ref="H319:I319"/>
    <mergeCell ref="H320:I320"/>
    <mergeCell ref="H321:I321"/>
    <mergeCell ref="H322:I322"/>
    <mergeCell ref="H305:I305"/>
    <mergeCell ref="H306:I306"/>
    <mergeCell ref="H307:I307"/>
    <mergeCell ref="H308:I308"/>
    <mergeCell ref="H309:I309"/>
    <mergeCell ref="H310:I310"/>
    <mergeCell ref="H311:I311"/>
    <mergeCell ref="H312:I312"/>
    <mergeCell ref="H313:I313"/>
    <mergeCell ref="H296:I296"/>
    <mergeCell ref="H297:I297"/>
    <mergeCell ref="H298:I298"/>
    <mergeCell ref="H299:I299"/>
    <mergeCell ref="H300:I300"/>
    <mergeCell ref="H301:I301"/>
    <mergeCell ref="H302:I302"/>
    <mergeCell ref="H303:I303"/>
    <mergeCell ref="H304:I304"/>
    <mergeCell ref="H287:I287"/>
    <mergeCell ref="H288:I288"/>
    <mergeCell ref="H289:I289"/>
    <mergeCell ref="H290:I290"/>
    <mergeCell ref="H291:I291"/>
    <mergeCell ref="H292:I292"/>
    <mergeCell ref="H293:I293"/>
    <mergeCell ref="H294:I294"/>
    <mergeCell ref="H295:I295"/>
    <mergeCell ref="H278:I278"/>
    <mergeCell ref="H279:I279"/>
    <mergeCell ref="H280:I280"/>
    <mergeCell ref="H281:I281"/>
    <mergeCell ref="H282:I282"/>
    <mergeCell ref="H283:I283"/>
    <mergeCell ref="H284:I284"/>
    <mergeCell ref="H285:I285"/>
    <mergeCell ref="H286:I286"/>
    <mergeCell ref="H269:I269"/>
    <mergeCell ref="H270:I270"/>
    <mergeCell ref="H271:I271"/>
    <mergeCell ref="H272:I272"/>
    <mergeCell ref="H273:I273"/>
    <mergeCell ref="H274:I274"/>
    <mergeCell ref="H275:I275"/>
    <mergeCell ref="H276:I276"/>
    <mergeCell ref="H277:I277"/>
    <mergeCell ref="H260:I260"/>
    <mergeCell ref="H261:I261"/>
    <mergeCell ref="H262:I262"/>
    <mergeCell ref="H263:I263"/>
    <mergeCell ref="H264:I264"/>
    <mergeCell ref="H265:I265"/>
    <mergeCell ref="H266:I266"/>
    <mergeCell ref="H267:I267"/>
    <mergeCell ref="H268:I268"/>
    <mergeCell ref="H251:I251"/>
    <mergeCell ref="H252:I252"/>
    <mergeCell ref="H253:I253"/>
    <mergeCell ref="H254:I254"/>
    <mergeCell ref="H255:I255"/>
    <mergeCell ref="H256:I256"/>
    <mergeCell ref="H257:I257"/>
    <mergeCell ref="H258:I258"/>
    <mergeCell ref="H259:I259"/>
    <mergeCell ref="H242:I242"/>
    <mergeCell ref="H243:I243"/>
    <mergeCell ref="H244:I244"/>
    <mergeCell ref="H245:I245"/>
    <mergeCell ref="H246:I246"/>
    <mergeCell ref="H247:I247"/>
    <mergeCell ref="H248:I248"/>
    <mergeCell ref="H249:I249"/>
    <mergeCell ref="H250:I250"/>
    <mergeCell ref="H233:I233"/>
    <mergeCell ref="H234:I234"/>
    <mergeCell ref="H235:I235"/>
    <mergeCell ref="H236:I236"/>
    <mergeCell ref="H237:I237"/>
    <mergeCell ref="H238:I238"/>
    <mergeCell ref="H239:I239"/>
    <mergeCell ref="H240:I240"/>
    <mergeCell ref="H241:I241"/>
    <mergeCell ref="H224:I224"/>
    <mergeCell ref="H225:I225"/>
    <mergeCell ref="H226:I226"/>
    <mergeCell ref="H227:I227"/>
    <mergeCell ref="H228:I228"/>
    <mergeCell ref="H229:I229"/>
    <mergeCell ref="H230:I230"/>
    <mergeCell ref="H231:I231"/>
    <mergeCell ref="H232:I232"/>
    <mergeCell ref="H215:I215"/>
    <mergeCell ref="H216:I216"/>
    <mergeCell ref="H217:I217"/>
    <mergeCell ref="H218:I218"/>
    <mergeCell ref="H219:I219"/>
    <mergeCell ref="H220:I220"/>
    <mergeCell ref="H221:I221"/>
    <mergeCell ref="H222:I222"/>
    <mergeCell ref="H223:I223"/>
    <mergeCell ref="H206:I206"/>
    <mergeCell ref="H207:I207"/>
    <mergeCell ref="H208:I208"/>
    <mergeCell ref="H209:I209"/>
    <mergeCell ref="H210:I210"/>
    <mergeCell ref="H211:I211"/>
    <mergeCell ref="H212:I212"/>
    <mergeCell ref="H213:I213"/>
    <mergeCell ref="H214:I214"/>
    <mergeCell ref="H197:I197"/>
    <mergeCell ref="H198:I198"/>
    <mergeCell ref="H199:I199"/>
    <mergeCell ref="H200:I200"/>
    <mergeCell ref="H201:I201"/>
    <mergeCell ref="H202:I202"/>
    <mergeCell ref="H203:I203"/>
    <mergeCell ref="H204:I204"/>
    <mergeCell ref="H205:I205"/>
    <mergeCell ref="H188:I188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179:I179"/>
    <mergeCell ref="H180:I180"/>
    <mergeCell ref="H181:I181"/>
    <mergeCell ref="H182:I182"/>
    <mergeCell ref="H183:I183"/>
    <mergeCell ref="H184:I184"/>
    <mergeCell ref="H185:I185"/>
    <mergeCell ref="H186:I186"/>
    <mergeCell ref="H187:I187"/>
    <mergeCell ref="H170:I170"/>
    <mergeCell ref="H171:I171"/>
    <mergeCell ref="H172:I172"/>
    <mergeCell ref="H173:I173"/>
    <mergeCell ref="H174:I174"/>
    <mergeCell ref="H175:I175"/>
    <mergeCell ref="H176:I176"/>
    <mergeCell ref="H177:I177"/>
    <mergeCell ref="H178:I178"/>
    <mergeCell ref="H161:I161"/>
    <mergeCell ref="H162:I162"/>
    <mergeCell ref="H163:I163"/>
    <mergeCell ref="H164:I164"/>
    <mergeCell ref="H165:I165"/>
    <mergeCell ref="H166:I166"/>
    <mergeCell ref="H167:I167"/>
    <mergeCell ref="H168:I168"/>
    <mergeCell ref="H169:I169"/>
    <mergeCell ref="H152:I152"/>
    <mergeCell ref="H153:I153"/>
    <mergeCell ref="H154:I154"/>
    <mergeCell ref="H155:I155"/>
    <mergeCell ref="H156:I156"/>
    <mergeCell ref="H157:I157"/>
    <mergeCell ref="H158:I158"/>
    <mergeCell ref="H159:I159"/>
    <mergeCell ref="H160:I160"/>
    <mergeCell ref="H144:I144"/>
    <mergeCell ref="H145:I145"/>
    <mergeCell ref="H146:I146"/>
    <mergeCell ref="H147:I147"/>
    <mergeCell ref="H148:I148"/>
    <mergeCell ref="H149:I149"/>
    <mergeCell ref="H150:I150"/>
    <mergeCell ref="H151:I151"/>
    <mergeCell ref="H134:I134"/>
    <mergeCell ref="H135:I135"/>
    <mergeCell ref="H136:I136"/>
    <mergeCell ref="H137:I137"/>
    <mergeCell ref="H138:I138"/>
    <mergeCell ref="H139:I139"/>
    <mergeCell ref="H140:I140"/>
    <mergeCell ref="H141:I141"/>
    <mergeCell ref="H142:I142"/>
    <mergeCell ref="H127:I127"/>
    <mergeCell ref="H128:I128"/>
    <mergeCell ref="H129:I129"/>
    <mergeCell ref="H130:I130"/>
    <mergeCell ref="H131:I131"/>
    <mergeCell ref="H132:I132"/>
    <mergeCell ref="H133:I133"/>
    <mergeCell ref="H116:I116"/>
    <mergeCell ref="H117:I117"/>
    <mergeCell ref="H118:I118"/>
    <mergeCell ref="H119:I119"/>
    <mergeCell ref="H120:I120"/>
    <mergeCell ref="H121:I121"/>
    <mergeCell ref="H122:I122"/>
    <mergeCell ref="H123:I123"/>
    <mergeCell ref="H124:I124"/>
    <mergeCell ref="H143:I143"/>
    <mergeCell ref="H110:I110"/>
    <mergeCell ref="H111:I111"/>
    <mergeCell ref="H112:I112"/>
    <mergeCell ref="H113:I113"/>
    <mergeCell ref="H114:I114"/>
    <mergeCell ref="H115:I115"/>
    <mergeCell ref="H98:I98"/>
    <mergeCell ref="H99:I99"/>
    <mergeCell ref="H100:I100"/>
    <mergeCell ref="H101:I101"/>
    <mergeCell ref="H102:I102"/>
    <mergeCell ref="H103:I103"/>
    <mergeCell ref="H104:I104"/>
    <mergeCell ref="H105:I105"/>
    <mergeCell ref="H106:I106"/>
    <mergeCell ref="H125:I125"/>
    <mergeCell ref="H126:I126"/>
    <mergeCell ref="H93:I93"/>
    <mergeCell ref="H94:I94"/>
    <mergeCell ref="H95:I95"/>
    <mergeCell ref="H96:I96"/>
    <mergeCell ref="H97:I97"/>
    <mergeCell ref="H80:I80"/>
    <mergeCell ref="H81:I81"/>
    <mergeCell ref="H82:I82"/>
    <mergeCell ref="H83:I83"/>
    <mergeCell ref="H84:I84"/>
    <mergeCell ref="H85:I85"/>
    <mergeCell ref="H86:I86"/>
    <mergeCell ref="H87:I87"/>
    <mergeCell ref="H88:I88"/>
    <mergeCell ref="H107:I107"/>
    <mergeCell ref="H108:I108"/>
    <mergeCell ref="H109:I109"/>
    <mergeCell ref="H76:I76"/>
    <mergeCell ref="H77:I77"/>
    <mergeCell ref="H78:I78"/>
    <mergeCell ref="H79:I79"/>
    <mergeCell ref="H62:I62"/>
    <mergeCell ref="H63:I63"/>
    <mergeCell ref="H64:I64"/>
    <mergeCell ref="H65:I65"/>
    <mergeCell ref="H66:I66"/>
    <mergeCell ref="H67:I67"/>
    <mergeCell ref="H68:I68"/>
    <mergeCell ref="H69:I69"/>
    <mergeCell ref="H70:I70"/>
    <mergeCell ref="H89:I89"/>
    <mergeCell ref="H90:I90"/>
    <mergeCell ref="H91:I91"/>
    <mergeCell ref="H92:I92"/>
    <mergeCell ref="H59:I59"/>
    <mergeCell ref="H60:I60"/>
    <mergeCell ref="H61:I61"/>
    <mergeCell ref="H44:I44"/>
    <mergeCell ref="H45:I45"/>
    <mergeCell ref="H46:I46"/>
    <mergeCell ref="H47:I47"/>
    <mergeCell ref="H48:I48"/>
    <mergeCell ref="H49:I49"/>
    <mergeCell ref="H50:I50"/>
    <mergeCell ref="H51:I51"/>
    <mergeCell ref="H52:I52"/>
    <mergeCell ref="H71:I71"/>
    <mergeCell ref="H72:I72"/>
    <mergeCell ref="H73:I73"/>
    <mergeCell ref="H74:I74"/>
    <mergeCell ref="H75:I75"/>
    <mergeCell ref="H41:I41"/>
    <mergeCell ref="H42:I42"/>
    <mergeCell ref="H43:I43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592:G592"/>
    <mergeCell ref="F593:G593"/>
    <mergeCell ref="F594:G594"/>
    <mergeCell ref="F595:G595"/>
    <mergeCell ref="F596:G596"/>
    <mergeCell ref="F597:G597"/>
    <mergeCell ref="H53:I53"/>
    <mergeCell ref="H54:I54"/>
    <mergeCell ref="H55:I55"/>
    <mergeCell ref="H56:I56"/>
    <mergeCell ref="H57:I57"/>
    <mergeCell ref="H58:I58"/>
    <mergeCell ref="F636:G636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598:G598"/>
    <mergeCell ref="F599:G599"/>
    <mergeCell ref="F600:G600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C630:E630"/>
    <mergeCell ref="C631:E631"/>
    <mergeCell ref="C632:E632"/>
    <mergeCell ref="C633:E633"/>
    <mergeCell ref="C634:E634"/>
    <mergeCell ref="C635:E635"/>
    <mergeCell ref="C636:E636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C621:E621"/>
    <mergeCell ref="C622:E622"/>
    <mergeCell ref="C623:E623"/>
    <mergeCell ref="C624:E624"/>
    <mergeCell ref="C625:E625"/>
    <mergeCell ref="C626:E626"/>
    <mergeCell ref="C627:E627"/>
    <mergeCell ref="C628:E628"/>
    <mergeCell ref="C629:E629"/>
    <mergeCell ref="C612:E612"/>
    <mergeCell ref="C613:E613"/>
    <mergeCell ref="C614:E614"/>
    <mergeCell ref="C615:E615"/>
    <mergeCell ref="C616:E616"/>
    <mergeCell ref="C617:E617"/>
    <mergeCell ref="C618:E618"/>
    <mergeCell ref="C619:E619"/>
    <mergeCell ref="C620:E620"/>
    <mergeCell ref="C603:E603"/>
    <mergeCell ref="C604:E604"/>
    <mergeCell ref="C605:E605"/>
    <mergeCell ref="C606:E606"/>
    <mergeCell ref="C607:E607"/>
    <mergeCell ref="C608:E608"/>
    <mergeCell ref="C609:E609"/>
    <mergeCell ref="C610:E610"/>
    <mergeCell ref="C611:E611"/>
    <mergeCell ref="C594:E594"/>
    <mergeCell ref="C595:E595"/>
    <mergeCell ref="C596:E596"/>
    <mergeCell ref="C597:E597"/>
    <mergeCell ref="C598:E598"/>
    <mergeCell ref="C599:E599"/>
    <mergeCell ref="C600:E600"/>
    <mergeCell ref="C601:E601"/>
    <mergeCell ref="C602:E602"/>
    <mergeCell ref="C585:E585"/>
    <mergeCell ref="C586:E586"/>
    <mergeCell ref="C587:E587"/>
    <mergeCell ref="C588:E588"/>
    <mergeCell ref="C589:E589"/>
    <mergeCell ref="C590:E590"/>
    <mergeCell ref="C591:E591"/>
    <mergeCell ref="C592:E592"/>
    <mergeCell ref="C593:E593"/>
    <mergeCell ref="C576:E576"/>
    <mergeCell ref="C577:E577"/>
    <mergeCell ref="C578:E578"/>
    <mergeCell ref="C579:E579"/>
    <mergeCell ref="C580:E580"/>
    <mergeCell ref="C581:E581"/>
    <mergeCell ref="C582:E582"/>
    <mergeCell ref="C583:E583"/>
    <mergeCell ref="C584:E584"/>
    <mergeCell ref="C567:E567"/>
    <mergeCell ref="C568:E568"/>
    <mergeCell ref="C569:E569"/>
    <mergeCell ref="C570:E570"/>
    <mergeCell ref="C571:E571"/>
    <mergeCell ref="C572:E572"/>
    <mergeCell ref="C573:E573"/>
    <mergeCell ref="C574:E574"/>
    <mergeCell ref="C575:E575"/>
    <mergeCell ref="C558:E558"/>
    <mergeCell ref="C559:E559"/>
    <mergeCell ref="C560:E560"/>
    <mergeCell ref="C561:E561"/>
    <mergeCell ref="C562:E562"/>
    <mergeCell ref="C563:E563"/>
    <mergeCell ref="C564:E564"/>
    <mergeCell ref="C565:E565"/>
    <mergeCell ref="C566:E566"/>
    <mergeCell ref="C549:E549"/>
    <mergeCell ref="C550:E550"/>
    <mergeCell ref="C551:E551"/>
    <mergeCell ref="C552:E552"/>
    <mergeCell ref="C553:E553"/>
    <mergeCell ref="C554:E554"/>
    <mergeCell ref="C555:E555"/>
    <mergeCell ref="C556:E556"/>
    <mergeCell ref="C557:E557"/>
    <mergeCell ref="C540:E540"/>
    <mergeCell ref="C541:E541"/>
    <mergeCell ref="C542:E542"/>
    <mergeCell ref="C543:E543"/>
    <mergeCell ref="C544:E544"/>
    <mergeCell ref="C545:E545"/>
    <mergeCell ref="C546:E546"/>
    <mergeCell ref="C547:E547"/>
    <mergeCell ref="C548:E548"/>
    <mergeCell ref="C531:E531"/>
    <mergeCell ref="C532:E532"/>
    <mergeCell ref="C533:E533"/>
    <mergeCell ref="C534:E534"/>
    <mergeCell ref="C535:E535"/>
    <mergeCell ref="C536:E536"/>
    <mergeCell ref="C537:E537"/>
    <mergeCell ref="C538:E538"/>
    <mergeCell ref="C539:E539"/>
    <mergeCell ref="C522:E522"/>
    <mergeCell ref="C523:E523"/>
    <mergeCell ref="C524:E524"/>
    <mergeCell ref="C525:E525"/>
    <mergeCell ref="C526:E526"/>
    <mergeCell ref="C527:E527"/>
    <mergeCell ref="C528:E528"/>
    <mergeCell ref="C529:E529"/>
    <mergeCell ref="C530:E530"/>
    <mergeCell ref="C513:E513"/>
    <mergeCell ref="C514:E514"/>
    <mergeCell ref="C515:E515"/>
    <mergeCell ref="C516:E516"/>
    <mergeCell ref="C517:E517"/>
    <mergeCell ref="C518:E518"/>
    <mergeCell ref="C519:E519"/>
    <mergeCell ref="C520:E520"/>
    <mergeCell ref="C521:E521"/>
    <mergeCell ref="C504:E504"/>
    <mergeCell ref="C505:E505"/>
    <mergeCell ref="C506:E506"/>
    <mergeCell ref="C507:E507"/>
    <mergeCell ref="C508:E508"/>
    <mergeCell ref="C509:E509"/>
    <mergeCell ref="C510:E510"/>
    <mergeCell ref="C511:E511"/>
    <mergeCell ref="C512:E512"/>
    <mergeCell ref="C495:E495"/>
    <mergeCell ref="C496:E496"/>
    <mergeCell ref="C497:E497"/>
    <mergeCell ref="C498:E498"/>
    <mergeCell ref="C499:E499"/>
    <mergeCell ref="C500:E500"/>
    <mergeCell ref="C501:E501"/>
    <mergeCell ref="C502:E502"/>
    <mergeCell ref="C503:E503"/>
    <mergeCell ref="C486:E486"/>
    <mergeCell ref="C487:E487"/>
    <mergeCell ref="C488:E488"/>
    <mergeCell ref="C489:E489"/>
    <mergeCell ref="C490:E490"/>
    <mergeCell ref="C491:E491"/>
    <mergeCell ref="C492:E492"/>
    <mergeCell ref="C493:E493"/>
    <mergeCell ref="C494:E494"/>
    <mergeCell ref="C477:E477"/>
    <mergeCell ref="C478:E478"/>
    <mergeCell ref="C479:E479"/>
    <mergeCell ref="C480:E480"/>
    <mergeCell ref="C481:E481"/>
    <mergeCell ref="C482:E482"/>
    <mergeCell ref="C483:E483"/>
    <mergeCell ref="C484:E484"/>
    <mergeCell ref="C485:E485"/>
    <mergeCell ref="C468:E468"/>
    <mergeCell ref="C469:E469"/>
    <mergeCell ref="C470:E470"/>
    <mergeCell ref="C471:E471"/>
    <mergeCell ref="C472:E472"/>
    <mergeCell ref="C473:E473"/>
    <mergeCell ref="C474:E474"/>
    <mergeCell ref="C475:E475"/>
    <mergeCell ref="C476:E476"/>
    <mergeCell ref="C459:E459"/>
    <mergeCell ref="C460:E460"/>
    <mergeCell ref="C461:E461"/>
    <mergeCell ref="C462:E462"/>
    <mergeCell ref="C463:E463"/>
    <mergeCell ref="C464:E464"/>
    <mergeCell ref="C465:E465"/>
    <mergeCell ref="C466:E466"/>
    <mergeCell ref="C467:E467"/>
    <mergeCell ref="C450:E450"/>
    <mergeCell ref="C451:E451"/>
    <mergeCell ref="C452:E452"/>
    <mergeCell ref="C453:E453"/>
    <mergeCell ref="C454:E454"/>
    <mergeCell ref="C455:E455"/>
    <mergeCell ref="C456:E456"/>
    <mergeCell ref="C457:E457"/>
    <mergeCell ref="C458:E458"/>
    <mergeCell ref="C441:E441"/>
    <mergeCell ref="C442:E442"/>
    <mergeCell ref="C443:E443"/>
    <mergeCell ref="C444:E444"/>
    <mergeCell ref="C445:E445"/>
    <mergeCell ref="C446:E446"/>
    <mergeCell ref="C447:E447"/>
    <mergeCell ref="C448:E448"/>
    <mergeCell ref="C449:E449"/>
    <mergeCell ref="C432:E432"/>
    <mergeCell ref="C433:E433"/>
    <mergeCell ref="C434:E434"/>
    <mergeCell ref="C435:E435"/>
    <mergeCell ref="C436:E436"/>
    <mergeCell ref="C437:E437"/>
    <mergeCell ref="C438:E438"/>
    <mergeCell ref="C439:E439"/>
    <mergeCell ref="C440:E440"/>
    <mergeCell ref="C423:E423"/>
    <mergeCell ref="C424:E424"/>
    <mergeCell ref="C425:E425"/>
    <mergeCell ref="C426:E426"/>
    <mergeCell ref="C427:E427"/>
    <mergeCell ref="C428:E428"/>
    <mergeCell ref="C429:E429"/>
    <mergeCell ref="C430:E430"/>
    <mergeCell ref="C431:E431"/>
    <mergeCell ref="C414:E414"/>
    <mergeCell ref="C415:E415"/>
    <mergeCell ref="C416:E416"/>
    <mergeCell ref="C417:E417"/>
    <mergeCell ref="C418:E418"/>
    <mergeCell ref="C419:E419"/>
    <mergeCell ref="C420:E420"/>
    <mergeCell ref="C421:E421"/>
    <mergeCell ref="C422:E422"/>
    <mergeCell ref="C405:E405"/>
    <mergeCell ref="C406:E406"/>
    <mergeCell ref="C407:E407"/>
    <mergeCell ref="C408:E408"/>
    <mergeCell ref="C409:E409"/>
    <mergeCell ref="C410:E410"/>
    <mergeCell ref="C411:E411"/>
    <mergeCell ref="C412:E412"/>
    <mergeCell ref="C413:E413"/>
    <mergeCell ref="C396:E396"/>
    <mergeCell ref="C397:E397"/>
    <mergeCell ref="C398:E398"/>
    <mergeCell ref="C399:E399"/>
    <mergeCell ref="C400:E400"/>
    <mergeCell ref="C401:E401"/>
    <mergeCell ref="C402:E402"/>
    <mergeCell ref="C403:E403"/>
    <mergeCell ref="C404:E404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378:E378"/>
    <mergeCell ref="C379:E379"/>
    <mergeCell ref="C380:E380"/>
    <mergeCell ref="C381:E381"/>
    <mergeCell ref="C382:E382"/>
    <mergeCell ref="C383:E383"/>
    <mergeCell ref="C384:E384"/>
    <mergeCell ref="C385:E385"/>
    <mergeCell ref="C386:E386"/>
    <mergeCell ref="C369:E369"/>
    <mergeCell ref="C370:E370"/>
    <mergeCell ref="C371:E371"/>
    <mergeCell ref="C372:E372"/>
    <mergeCell ref="C373:E373"/>
    <mergeCell ref="C374:E374"/>
    <mergeCell ref="C375:E375"/>
    <mergeCell ref="C376:E376"/>
    <mergeCell ref="C377:E377"/>
    <mergeCell ref="C360:E360"/>
    <mergeCell ref="C361:E361"/>
    <mergeCell ref="C362:E362"/>
    <mergeCell ref="C363:E363"/>
    <mergeCell ref="C364:E364"/>
    <mergeCell ref="C365:E365"/>
    <mergeCell ref="C366:E366"/>
    <mergeCell ref="C367:E367"/>
    <mergeCell ref="C368:E368"/>
    <mergeCell ref="C351:E351"/>
    <mergeCell ref="C352:E352"/>
    <mergeCell ref="C353:E353"/>
    <mergeCell ref="C354:E354"/>
    <mergeCell ref="C355:E355"/>
    <mergeCell ref="C356:E356"/>
    <mergeCell ref="C357:E357"/>
    <mergeCell ref="C358:E358"/>
    <mergeCell ref="C359:E359"/>
    <mergeCell ref="C342:E342"/>
    <mergeCell ref="C343:E343"/>
    <mergeCell ref="C344:E344"/>
    <mergeCell ref="C345:E345"/>
    <mergeCell ref="C346:E346"/>
    <mergeCell ref="C347:E347"/>
    <mergeCell ref="C348:E348"/>
    <mergeCell ref="C349:E349"/>
    <mergeCell ref="C350:E350"/>
    <mergeCell ref="C333:E333"/>
    <mergeCell ref="C334:E334"/>
    <mergeCell ref="C335:E335"/>
    <mergeCell ref="C336:E336"/>
    <mergeCell ref="C337:E337"/>
    <mergeCell ref="C338:E338"/>
    <mergeCell ref="C339:E339"/>
    <mergeCell ref="C340:E340"/>
    <mergeCell ref="C341:E341"/>
    <mergeCell ref="C324:E324"/>
    <mergeCell ref="C325:E325"/>
    <mergeCell ref="C326:E326"/>
    <mergeCell ref="C327:E327"/>
    <mergeCell ref="C328:E328"/>
    <mergeCell ref="C329:E329"/>
    <mergeCell ref="C330:E330"/>
    <mergeCell ref="C331:E331"/>
    <mergeCell ref="C332:E332"/>
    <mergeCell ref="C315:E315"/>
    <mergeCell ref="C316:E316"/>
    <mergeCell ref="C317:E317"/>
    <mergeCell ref="C318:E318"/>
    <mergeCell ref="C319:E319"/>
    <mergeCell ref="C320:E320"/>
    <mergeCell ref="C321:E321"/>
    <mergeCell ref="C322:E322"/>
    <mergeCell ref="C323:E323"/>
    <mergeCell ref="C306:E306"/>
    <mergeCell ref="C307:E307"/>
    <mergeCell ref="C308:E308"/>
    <mergeCell ref="C309:E309"/>
    <mergeCell ref="C310:E310"/>
    <mergeCell ref="C311:E311"/>
    <mergeCell ref="C312:E312"/>
    <mergeCell ref="C313:E313"/>
    <mergeCell ref="C314:E314"/>
    <mergeCell ref="C297:E297"/>
    <mergeCell ref="C298:E298"/>
    <mergeCell ref="C299:E299"/>
    <mergeCell ref="C300:E300"/>
    <mergeCell ref="C301:E301"/>
    <mergeCell ref="C302:E302"/>
    <mergeCell ref="C303:E303"/>
    <mergeCell ref="C304:E304"/>
    <mergeCell ref="C305:E305"/>
    <mergeCell ref="C288:E288"/>
    <mergeCell ref="C289:E289"/>
    <mergeCell ref="C290:E290"/>
    <mergeCell ref="C291:E291"/>
    <mergeCell ref="C292:E292"/>
    <mergeCell ref="C293:E293"/>
    <mergeCell ref="C294:E294"/>
    <mergeCell ref="C295:E295"/>
    <mergeCell ref="C296:E296"/>
    <mergeCell ref="C279:E279"/>
    <mergeCell ref="C280:E280"/>
    <mergeCell ref="C281:E281"/>
    <mergeCell ref="C282:E282"/>
    <mergeCell ref="C283:E283"/>
    <mergeCell ref="C284:E284"/>
    <mergeCell ref="C285:E285"/>
    <mergeCell ref="C286:E286"/>
    <mergeCell ref="C287:E287"/>
    <mergeCell ref="C270:E270"/>
    <mergeCell ref="C271:E271"/>
    <mergeCell ref="C272:E272"/>
    <mergeCell ref="C273:E273"/>
    <mergeCell ref="C274:E274"/>
    <mergeCell ref="C275:E275"/>
    <mergeCell ref="C276:E276"/>
    <mergeCell ref="C277:E277"/>
    <mergeCell ref="C278:E278"/>
    <mergeCell ref="C261:E261"/>
    <mergeCell ref="C262:E262"/>
    <mergeCell ref="C263:E263"/>
    <mergeCell ref="C264:E264"/>
    <mergeCell ref="C265:E265"/>
    <mergeCell ref="C266:E266"/>
    <mergeCell ref="C267:E267"/>
    <mergeCell ref="C268:E268"/>
    <mergeCell ref="C269:E269"/>
    <mergeCell ref="C252:E252"/>
    <mergeCell ref="C253:E253"/>
    <mergeCell ref="C254:E254"/>
    <mergeCell ref="C255:E255"/>
    <mergeCell ref="C256:E256"/>
    <mergeCell ref="C257:E257"/>
    <mergeCell ref="C258:E258"/>
    <mergeCell ref="C259:E259"/>
    <mergeCell ref="C260:E260"/>
    <mergeCell ref="C243:E243"/>
    <mergeCell ref="C244:E244"/>
    <mergeCell ref="C245:E245"/>
    <mergeCell ref="C246:E246"/>
    <mergeCell ref="C247:E247"/>
    <mergeCell ref="C248:E248"/>
    <mergeCell ref="C249:E249"/>
    <mergeCell ref="C250:E250"/>
    <mergeCell ref="C251:E251"/>
    <mergeCell ref="C234:E234"/>
    <mergeCell ref="C235:E235"/>
    <mergeCell ref="C236:E236"/>
    <mergeCell ref="C237:E237"/>
    <mergeCell ref="C238:E238"/>
    <mergeCell ref="C239:E239"/>
    <mergeCell ref="C240:E240"/>
    <mergeCell ref="C241:E241"/>
    <mergeCell ref="C242:E242"/>
    <mergeCell ref="C225:E225"/>
    <mergeCell ref="C226:E226"/>
    <mergeCell ref="C227:E227"/>
    <mergeCell ref="C228:E228"/>
    <mergeCell ref="C229:E229"/>
    <mergeCell ref="C230:E230"/>
    <mergeCell ref="C231:E231"/>
    <mergeCell ref="C232:E232"/>
    <mergeCell ref="C233:E233"/>
    <mergeCell ref="C216:E216"/>
    <mergeCell ref="C217:E217"/>
    <mergeCell ref="C218:E218"/>
    <mergeCell ref="C219:E219"/>
    <mergeCell ref="C220:E220"/>
    <mergeCell ref="C221:E221"/>
    <mergeCell ref="C222:E222"/>
    <mergeCell ref="C223:E223"/>
    <mergeCell ref="C224:E224"/>
    <mergeCell ref="C207:E207"/>
    <mergeCell ref="C208:E208"/>
    <mergeCell ref="C209:E209"/>
    <mergeCell ref="C210:E210"/>
    <mergeCell ref="C211:E211"/>
    <mergeCell ref="C212:E212"/>
    <mergeCell ref="C213:E213"/>
    <mergeCell ref="C214:E214"/>
    <mergeCell ref="C215:E215"/>
    <mergeCell ref="C198:E198"/>
    <mergeCell ref="C199:E199"/>
    <mergeCell ref="C200:E200"/>
    <mergeCell ref="C201:E201"/>
    <mergeCell ref="C202:E202"/>
    <mergeCell ref="C203:E203"/>
    <mergeCell ref="C204:E204"/>
    <mergeCell ref="C205:E205"/>
    <mergeCell ref="C206:E206"/>
    <mergeCell ref="C189:E189"/>
    <mergeCell ref="C190:E190"/>
    <mergeCell ref="C191:E191"/>
    <mergeCell ref="C192:E192"/>
    <mergeCell ref="C193:E193"/>
    <mergeCell ref="C194:E194"/>
    <mergeCell ref="C195:E195"/>
    <mergeCell ref="C196:E196"/>
    <mergeCell ref="C197:E197"/>
    <mergeCell ref="C180:E180"/>
    <mergeCell ref="C181:E181"/>
    <mergeCell ref="C182:E182"/>
    <mergeCell ref="C183:E183"/>
    <mergeCell ref="C184:E184"/>
    <mergeCell ref="C185:E185"/>
    <mergeCell ref="C186:E186"/>
    <mergeCell ref="C187:E187"/>
    <mergeCell ref="C188:E188"/>
    <mergeCell ref="C171:E171"/>
    <mergeCell ref="C172:E172"/>
    <mergeCell ref="C173:E173"/>
    <mergeCell ref="C174:E174"/>
    <mergeCell ref="C175:E175"/>
    <mergeCell ref="C176:E176"/>
    <mergeCell ref="C177:E177"/>
    <mergeCell ref="C178:E178"/>
    <mergeCell ref="C179:E179"/>
    <mergeCell ref="C162:E162"/>
    <mergeCell ref="C163:E163"/>
    <mergeCell ref="C164:E164"/>
    <mergeCell ref="C165:E165"/>
    <mergeCell ref="C166:E166"/>
    <mergeCell ref="C167:E167"/>
    <mergeCell ref="C168:E168"/>
    <mergeCell ref="C169:E169"/>
    <mergeCell ref="C170:E170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44:E144"/>
    <mergeCell ref="C145:E145"/>
    <mergeCell ref="C146:E146"/>
    <mergeCell ref="C147:E147"/>
    <mergeCell ref="C148:E148"/>
    <mergeCell ref="C149:E149"/>
    <mergeCell ref="C150:E150"/>
    <mergeCell ref="C151:E151"/>
    <mergeCell ref="C152:E152"/>
    <mergeCell ref="C135:E135"/>
    <mergeCell ref="C136:E136"/>
    <mergeCell ref="C137:E137"/>
    <mergeCell ref="C138:E138"/>
    <mergeCell ref="C139:E139"/>
    <mergeCell ref="C140:E140"/>
    <mergeCell ref="C141:E141"/>
    <mergeCell ref="C142:E142"/>
    <mergeCell ref="C143:E143"/>
    <mergeCell ref="C100:E100"/>
    <mergeCell ref="C101:E101"/>
    <mergeCell ref="C102:E102"/>
    <mergeCell ref="C103:E103"/>
    <mergeCell ref="C104:E104"/>
    <mergeCell ref="C105:E105"/>
    <mergeCell ref="C106:E106"/>
    <mergeCell ref="C107:E107"/>
    <mergeCell ref="C126:E126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17:E117"/>
    <mergeCell ref="C118:E118"/>
    <mergeCell ref="C119:E119"/>
    <mergeCell ref="C120:E120"/>
    <mergeCell ref="C121:E121"/>
    <mergeCell ref="C122:E122"/>
    <mergeCell ref="C123:E123"/>
    <mergeCell ref="C124:E124"/>
    <mergeCell ref="C125:E125"/>
    <mergeCell ref="C66:E66"/>
    <mergeCell ref="C67:E67"/>
    <mergeCell ref="C68:E68"/>
    <mergeCell ref="C69:E69"/>
    <mergeCell ref="C70:E70"/>
    <mergeCell ref="C71:E71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A642:B642"/>
    <mergeCell ref="D642:F642"/>
    <mergeCell ref="D643:F643"/>
    <mergeCell ref="D638:F638"/>
    <mergeCell ref="D639:F639"/>
    <mergeCell ref="A648:B648"/>
    <mergeCell ref="A647:B647"/>
    <mergeCell ref="A646:B646"/>
    <mergeCell ref="A644:B644"/>
    <mergeCell ref="A638:B638"/>
    <mergeCell ref="A640:B640"/>
    <mergeCell ref="D640:F640"/>
    <mergeCell ref="D641:F64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  <mergeCell ref="C99:E99"/>
    <mergeCell ref="D649:F649"/>
    <mergeCell ref="D646:F646"/>
    <mergeCell ref="D647:F647"/>
    <mergeCell ref="D644:F644"/>
    <mergeCell ref="D645:F645"/>
    <mergeCell ref="D648:F648"/>
    <mergeCell ref="F34:G34"/>
    <mergeCell ref="C34:E34"/>
    <mergeCell ref="C33:E33"/>
    <mergeCell ref="F33:G33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54:E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22:E22"/>
    <mergeCell ref="F22:G22"/>
    <mergeCell ref="H22:I22"/>
    <mergeCell ref="C23:E23"/>
    <mergeCell ref="F23:G23"/>
    <mergeCell ref="H23:I23"/>
    <mergeCell ref="H24:I24"/>
    <mergeCell ref="C28:E28"/>
    <mergeCell ref="F28:G28"/>
    <mergeCell ref="H28:I28"/>
    <mergeCell ref="C24:E24"/>
    <mergeCell ref="C25:E25"/>
    <mergeCell ref="F25:G25"/>
    <mergeCell ref="H25:I25"/>
    <mergeCell ref="C26:E26"/>
    <mergeCell ref="F26:G26"/>
    <mergeCell ref="H26:I26"/>
    <mergeCell ref="F24:G24"/>
    <mergeCell ref="C15:E15"/>
    <mergeCell ref="F15:G15"/>
    <mergeCell ref="H15:I15"/>
    <mergeCell ref="F19:G19"/>
    <mergeCell ref="H19:I19"/>
    <mergeCell ref="C20:E20"/>
    <mergeCell ref="F20:G20"/>
    <mergeCell ref="H20:I20"/>
    <mergeCell ref="C21:E21"/>
    <mergeCell ref="F21:G21"/>
    <mergeCell ref="H21:I21"/>
    <mergeCell ref="F17:G17"/>
    <mergeCell ref="H17:I17"/>
    <mergeCell ref="C18:E18"/>
    <mergeCell ref="F18:G18"/>
    <mergeCell ref="H18:I18"/>
    <mergeCell ref="C19:E19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C16:E16"/>
    <mergeCell ref="F16:G16"/>
    <mergeCell ref="H16:I16"/>
    <mergeCell ref="C17:E17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31:E31"/>
    <mergeCell ref="F31:G31"/>
    <mergeCell ref="H31:I31"/>
    <mergeCell ref="C32:E32"/>
    <mergeCell ref="F32:G32"/>
    <mergeCell ref="H32:I32"/>
    <mergeCell ref="C27:E27"/>
    <mergeCell ref="F27:G27"/>
    <mergeCell ref="H27:I27"/>
    <mergeCell ref="H33:I33"/>
    <mergeCell ref="H34:I34"/>
    <mergeCell ref="C49:E49"/>
    <mergeCell ref="C50:E50"/>
    <mergeCell ref="C51:E51"/>
    <mergeCell ref="C52:E52"/>
    <mergeCell ref="C53:E53"/>
    <mergeCell ref="C45:E45"/>
    <mergeCell ref="C46:E46"/>
    <mergeCell ref="C47:E47"/>
    <mergeCell ref="C48:E48"/>
    <mergeCell ref="F30:G30"/>
    <mergeCell ref="H30:I30"/>
    <mergeCell ref="C29:E29"/>
    <mergeCell ref="F29:G29"/>
    <mergeCell ref="H29:I29"/>
    <mergeCell ref="C30:E30"/>
    <mergeCell ref="H35:I35"/>
    <mergeCell ref="H36:I36"/>
    <mergeCell ref="H37:I37"/>
    <mergeCell ref="H38:I38"/>
    <mergeCell ref="H39:I39"/>
    <mergeCell ref="H40:I40"/>
  </mergeCells>
  <conditionalFormatting sqref="A1:A12 D638:D644">
    <cfRule type="cellIs" dxfId="76" priority="5" operator="equal">
      <formula>0</formula>
    </cfRule>
  </conditionalFormatting>
  <conditionalFormatting sqref="D649">
    <cfRule type="cellIs" dxfId="75" priority="7" operator="equal">
      <formula>0</formula>
    </cfRule>
  </conditionalFormatting>
  <conditionalFormatting sqref="D5:E12 H644:J644">
    <cfRule type="cellIs" dxfId="74" priority="8" operator="equal">
      <formula>0</formula>
    </cfRule>
  </conditionalFormatting>
  <conditionalFormatting sqref="H638:J638 I639:J639">
    <cfRule type="cellIs" dxfId="73" priority="2" operator="equal">
      <formula>0</formula>
    </cfRule>
  </conditionalFormatting>
  <conditionalFormatting sqref="H640:J640 I641:J641 H642:J642 I643:J643">
    <cfRule type="cellIs" dxfId="72" priority="1" operator="equal">
      <formula>0</formula>
    </cfRule>
  </conditionalFormatting>
  <conditionalFormatting sqref="H646:J646 D646:D647 I647:J647">
    <cfRule type="cellIs" dxfId="71" priority="6" operator="equal">
      <formula>0</formula>
    </cfRule>
  </conditionalFormatting>
  <conditionalFormatting sqref="Q2:Q7">
    <cfRule type="cellIs" dxfId="70" priority="4" operator="equal">
      <formula>0</formula>
    </cfRule>
  </conditionalFormatting>
  <conditionalFormatting sqref="Q9">
    <cfRule type="cellIs" dxfId="69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94" fitToHeight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FB60"/>
  <sheetViews>
    <sheetView view="pageBreakPreview" topLeftCell="A6" zoomScale="60" zoomScaleNormal="100" workbookViewId="0">
      <selection activeCell="AF49" sqref="AF49:BJ49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6" customWidth="1"/>
    <col min="113" max="158" width="0.88671875" customWidth="1"/>
  </cols>
  <sheetData>
    <row r="1" spans="1:158" x14ac:dyDescent="0.3">
      <c r="A1" s="1050" t="s">
        <v>452</v>
      </c>
      <c r="B1" s="1050"/>
      <c r="C1" s="1050"/>
      <c r="D1" s="1050"/>
      <c r="E1" s="1050"/>
      <c r="F1" s="1050"/>
      <c r="G1" s="1050"/>
      <c r="H1" s="1050"/>
      <c r="I1" s="1050"/>
      <c r="J1" s="1050"/>
      <c r="K1" s="1050"/>
      <c r="L1" s="1050"/>
      <c r="M1" s="1050"/>
      <c r="N1" s="1050"/>
      <c r="O1" s="1050"/>
      <c r="P1" s="1050"/>
      <c r="Q1" s="1050"/>
      <c r="R1" s="1050"/>
      <c r="S1" s="1050"/>
      <c r="T1" s="1050"/>
      <c r="U1" s="1050"/>
      <c r="V1" s="1050"/>
      <c r="W1" s="1050"/>
      <c r="X1" s="1050"/>
      <c r="Y1" s="1050"/>
      <c r="Z1" s="1050"/>
      <c r="AA1" s="1050"/>
      <c r="AB1" s="1050"/>
      <c r="AC1" s="1050"/>
      <c r="AD1" s="1050"/>
      <c r="AE1" s="1050"/>
      <c r="AF1" s="1050"/>
      <c r="AG1" s="1050"/>
      <c r="AH1" s="1050"/>
      <c r="AI1" s="1050"/>
      <c r="AJ1" s="1050"/>
      <c r="AK1" s="1050"/>
      <c r="AL1" s="1050"/>
      <c r="AM1" s="1050"/>
      <c r="AN1" s="1050"/>
      <c r="AO1" s="1050"/>
      <c r="AP1" s="1050"/>
      <c r="AQ1" s="1050"/>
      <c r="AR1" s="1050"/>
      <c r="AS1" s="1050"/>
      <c r="AT1" s="1050"/>
      <c r="AU1" s="1050"/>
      <c r="AV1" s="1050"/>
      <c r="AW1" s="1050"/>
      <c r="AX1" s="1050"/>
      <c r="AY1" s="1050"/>
      <c r="AZ1" s="1050"/>
      <c r="BA1" s="1050"/>
      <c r="BB1" s="1050"/>
      <c r="BC1" s="1050"/>
      <c r="BD1" s="1050"/>
      <c r="BE1" s="1050"/>
      <c r="BF1" s="1050"/>
      <c r="BG1" s="1050"/>
      <c r="BH1" s="1050"/>
      <c r="BI1" s="1050"/>
      <c r="BJ1" s="1050"/>
      <c r="BK1" s="1050"/>
      <c r="BL1" s="1050"/>
      <c r="BM1" s="1050"/>
      <c r="BN1" s="1050"/>
      <c r="BO1" s="1050"/>
      <c r="BP1" s="1050"/>
      <c r="BQ1" s="1050"/>
      <c r="BR1" s="1050"/>
      <c r="BS1" s="1050"/>
      <c r="BT1" s="1050"/>
      <c r="BU1" s="1050"/>
      <c r="BV1" s="1050"/>
      <c r="BW1" s="1050"/>
      <c r="BX1" s="1050"/>
      <c r="BY1" s="1050"/>
      <c r="BZ1" s="1050"/>
      <c r="CA1" s="1050"/>
      <c r="CB1" s="1050"/>
      <c r="CC1" s="1050"/>
      <c r="CD1" s="1050"/>
      <c r="CE1" s="1050"/>
      <c r="CF1" s="1050"/>
      <c r="CG1" s="1050"/>
      <c r="CH1" s="1050"/>
      <c r="CI1" s="1050"/>
      <c r="CJ1" s="1050"/>
      <c r="CK1" s="1050"/>
      <c r="CL1" s="1050"/>
      <c r="CM1" s="1050"/>
      <c r="CN1" s="1050"/>
      <c r="CO1" s="1050"/>
      <c r="CP1" s="1050"/>
      <c r="CQ1" s="1050"/>
      <c r="CR1" s="1050"/>
      <c r="CS1" s="1050"/>
      <c r="CT1" s="1050"/>
      <c r="CU1" s="1050"/>
      <c r="CV1" s="1050"/>
      <c r="CW1" s="1050"/>
      <c r="CX1" s="1050"/>
      <c r="CY1" s="1050"/>
      <c r="CZ1" s="1050"/>
      <c r="DA1" s="1050"/>
      <c r="DB1" s="1050"/>
    </row>
    <row r="2" spans="1:158" ht="15" customHeight="1" x14ac:dyDescent="0.3">
      <c r="A2" s="1052"/>
      <c r="B2" s="1052"/>
      <c r="C2" s="1052"/>
      <c r="D2" s="1052"/>
      <c r="E2" s="1052"/>
      <c r="F2" s="1052"/>
      <c r="G2" s="1052"/>
      <c r="H2" s="1052"/>
      <c r="I2" s="1052"/>
      <c r="J2" s="1052"/>
      <c r="K2" s="1052"/>
      <c r="L2" s="1052"/>
      <c r="M2" s="1052"/>
      <c r="N2" s="1052"/>
      <c r="O2" s="1052"/>
      <c r="P2" s="1052"/>
      <c r="Q2" s="1052"/>
      <c r="R2" s="1052"/>
      <c r="S2" s="1052"/>
      <c r="T2" s="1052"/>
      <c r="U2" s="1052"/>
      <c r="V2" s="1052"/>
      <c r="W2" s="1052"/>
      <c r="X2" s="1052"/>
      <c r="Y2" s="1052"/>
      <c r="Z2" s="1052"/>
      <c r="AA2" s="1052"/>
      <c r="AB2" s="1052"/>
      <c r="AC2" s="1052"/>
      <c r="AD2" s="1052"/>
      <c r="AE2" s="1052"/>
      <c r="AF2" s="1052"/>
      <c r="AG2" s="1052"/>
      <c r="AH2" s="1052"/>
      <c r="AI2" s="1052"/>
      <c r="AJ2" s="1052"/>
      <c r="AK2" s="1052"/>
      <c r="AL2" s="1052"/>
      <c r="AM2" s="1052"/>
      <c r="AN2" s="1052"/>
      <c r="AO2" s="1052"/>
      <c r="AP2" s="1052"/>
      <c r="AQ2" s="1052"/>
      <c r="AR2" s="1052"/>
      <c r="AS2" s="1052"/>
      <c r="AT2" s="1052"/>
      <c r="AU2" s="1052"/>
      <c r="AV2" s="1052"/>
      <c r="AW2" s="19"/>
      <c r="AX2" s="19"/>
      <c r="AY2" s="19"/>
      <c r="AZ2" s="19"/>
      <c r="BA2" s="19"/>
      <c r="BB2" s="19"/>
      <c r="BC2" s="844" t="str">
        <f>ФОРМА!G2</f>
        <v>Санкт-Петербург</v>
      </c>
      <c r="BD2" s="844"/>
      <c r="BE2" s="844"/>
      <c r="BF2" s="844"/>
      <c r="BG2" s="844"/>
      <c r="BH2" s="844"/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 s="844"/>
      <c r="CK2" s="844"/>
      <c r="CL2" s="844"/>
      <c r="CM2" s="844"/>
      <c r="CN2" s="844"/>
      <c r="CO2" s="844"/>
      <c r="CP2" s="844"/>
      <c r="CQ2" s="844"/>
      <c r="CR2" s="844"/>
      <c r="CS2" s="844"/>
      <c r="CT2" s="844"/>
      <c r="CU2" s="844"/>
      <c r="CV2" s="844"/>
      <c r="CW2" s="844"/>
      <c r="CX2" s="844"/>
      <c r="CY2" s="844"/>
      <c r="CZ2" s="844"/>
      <c r="DA2" s="844"/>
      <c r="DB2" s="844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 x14ac:dyDescent="0.3">
      <c r="A3" s="1051"/>
      <c r="B3" s="1051"/>
      <c r="C3" s="1051"/>
      <c r="D3" s="1051"/>
      <c r="E3" s="1051"/>
      <c r="F3" s="1051"/>
      <c r="G3" s="1051"/>
      <c r="H3" s="1051"/>
      <c r="I3" s="1051"/>
      <c r="J3" s="1051"/>
      <c r="K3" s="1051"/>
      <c r="L3" s="1051"/>
      <c r="M3" s="1051"/>
      <c r="N3" s="1051"/>
      <c r="O3" s="1051"/>
      <c r="P3" s="1051"/>
      <c r="Q3" s="1051"/>
      <c r="R3" s="1051"/>
      <c r="S3" s="1051"/>
      <c r="T3" s="1051"/>
      <c r="U3" s="1051"/>
      <c r="V3" s="1051"/>
      <c r="W3" s="1051"/>
      <c r="X3" s="1051"/>
      <c r="Y3" s="1051"/>
      <c r="Z3" s="1051"/>
      <c r="AA3" s="1051"/>
      <c r="AB3" s="1051"/>
      <c r="AC3" s="1051"/>
      <c r="AD3" s="1051"/>
      <c r="AE3" s="1051"/>
      <c r="AF3" s="1051"/>
      <c r="AG3" s="1051"/>
      <c r="AH3" s="1051"/>
      <c r="AI3" s="1051"/>
      <c r="AJ3" s="1051"/>
      <c r="AK3" s="1051"/>
      <c r="AL3" s="1051"/>
      <c r="AM3" s="1051"/>
      <c r="AN3" s="1051"/>
      <c r="AO3" s="1051"/>
      <c r="AP3" s="1051"/>
      <c r="AQ3" s="1051"/>
      <c r="AR3" s="1051"/>
      <c r="AS3" s="1051"/>
      <c r="AT3" s="1051"/>
      <c r="AU3" s="1051"/>
      <c r="AV3" s="1051"/>
      <c r="AW3" s="21"/>
      <c r="AX3" s="21"/>
      <c r="AY3" s="21"/>
      <c r="AZ3" s="21"/>
      <c r="BA3" s="21"/>
      <c r="BB3" s="21"/>
      <c r="BC3" s="1063" t="s">
        <v>0</v>
      </c>
      <c r="BD3" s="1063"/>
      <c r="BE3" s="1063"/>
      <c r="BF3" s="1063"/>
      <c r="BG3" s="1063"/>
      <c r="BH3" s="1063"/>
      <c r="BI3" s="1063"/>
      <c r="BJ3" s="1063"/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3"/>
      <c r="BW3" s="1063"/>
      <c r="BX3" s="1063"/>
      <c r="BY3" s="1063"/>
      <c r="BZ3" s="1063"/>
      <c r="CA3" s="1063"/>
      <c r="CB3" s="1063"/>
      <c r="CC3" s="1063"/>
      <c r="CD3" s="1063"/>
      <c r="CE3" s="1063"/>
      <c r="CF3" s="1063"/>
      <c r="CG3" s="1063"/>
      <c r="CH3" s="1063"/>
      <c r="CI3" s="1063"/>
      <c r="CJ3" s="1063"/>
      <c r="CK3" s="1063"/>
      <c r="CL3" s="1063"/>
      <c r="CM3" s="1063"/>
      <c r="CN3" s="1063"/>
      <c r="CO3" s="1063"/>
      <c r="CP3" s="1063"/>
      <c r="CQ3" s="1063"/>
      <c r="CR3" s="1063"/>
      <c r="CS3" s="1063"/>
      <c r="CT3" s="1063"/>
      <c r="CU3" s="1063"/>
      <c r="CV3" s="1063"/>
      <c r="CW3" s="1063"/>
      <c r="CX3" s="1063"/>
      <c r="CY3" s="1063"/>
      <c r="CZ3" s="1063"/>
      <c r="DA3" s="1063"/>
      <c r="DB3" s="1063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" customHeight="1" x14ac:dyDescent="0.3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AO4" s="844"/>
      <c r="AP4" s="844"/>
      <c r="AQ4" s="844"/>
      <c r="AR4" s="844"/>
      <c r="AS4" s="844"/>
      <c r="AT4" s="844"/>
      <c r="AU4" s="844"/>
      <c r="AV4" s="844"/>
      <c r="AW4" s="19"/>
      <c r="AX4" s="19"/>
      <c r="AY4" s="19"/>
      <c r="AZ4" s="19"/>
      <c r="BA4" s="19"/>
      <c r="BB4" s="19"/>
      <c r="BC4" s="850" t="str">
        <f>ФОРМА!B2</f>
        <v>ПАО "Россети Ленэнерго"</v>
      </c>
      <c r="BD4" s="850"/>
      <c r="BE4" s="850"/>
      <c r="BF4" s="850"/>
      <c r="BG4" s="850"/>
      <c r="BH4" s="850"/>
      <c r="BI4" s="850"/>
      <c r="BJ4" s="850"/>
      <c r="BK4" s="850"/>
      <c r="BL4" s="850"/>
      <c r="BM4" s="850"/>
      <c r="BN4" s="850"/>
      <c r="BO4" s="850"/>
      <c r="BP4" s="850"/>
      <c r="BQ4" s="850"/>
      <c r="BR4" s="850"/>
      <c r="BS4" s="850"/>
      <c r="BT4" s="850"/>
      <c r="BU4" s="850"/>
      <c r="BV4" s="850"/>
      <c r="BW4" s="850"/>
      <c r="BX4" s="850"/>
      <c r="BY4" s="850"/>
      <c r="BZ4" s="850"/>
      <c r="CA4" s="850"/>
      <c r="CB4" s="850"/>
      <c r="CC4" s="850"/>
      <c r="CD4" s="850"/>
      <c r="CE4" s="850"/>
      <c r="CF4" s="850"/>
      <c r="CG4" s="850"/>
      <c r="CH4" s="850"/>
      <c r="CI4" s="850"/>
      <c r="CJ4" s="850"/>
      <c r="CK4" s="850"/>
      <c r="CL4" s="850"/>
      <c r="CM4" s="850"/>
      <c r="CN4" s="850"/>
      <c r="CO4" s="850"/>
      <c r="CP4" s="850"/>
      <c r="CQ4" s="850"/>
      <c r="CR4" s="850"/>
      <c r="CS4" s="850"/>
      <c r="CT4" s="850"/>
      <c r="CU4" s="850"/>
      <c r="CV4" s="850"/>
      <c r="CW4" s="850"/>
      <c r="CX4" s="850"/>
      <c r="CY4" s="850"/>
      <c r="CZ4" s="850"/>
      <c r="DA4" s="850"/>
      <c r="DB4" s="850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 x14ac:dyDescent="0.3">
      <c r="A5" s="1051" t="s">
        <v>44</v>
      </c>
      <c r="B5" s="1051"/>
      <c r="C5" s="1051"/>
      <c r="D5" s="1051"/>
      <c r="E5" s="1051"/>
      <c r="F5" s="1051"/>
      <c r="G5" s="1051"/>
      <c r="H5" s="1051"/>
      <c r="I5" s="1051"/>
      <c r="J5" s="1051"/>
      <c r="K5" s="1051"/>
      <c r="L5" s="1051"/>
      <c r="M5" s="1051"/>
      <c r="N5" s="1051"/>
      <c r="O5" s="1051"/>
      <c r="P5" s="1051"/>
      <c r="Q5" s="1051"/>
      <c r="R5" s="1051"/>
      <c r="S5" s="1051"/>
      <c r="T5" s="1051"/>
      <c r="U5" s="1051"/>
      <c r="V5" s="1051"/>
      <c r="W5" s="1051"/>
      <c r="X5" s="1051"/>
      <c r="Y5" s="1051"/>
      <c r="Z5" s="1051"/>
      <c r="AA5" s="1051"/>
      <c r="AB5" s="1051"/>
      <c r="AC5" s="1051"/>
      <c r="AD5" s="1051"/>
      <c r="AE5" s="1051"/>
      <c r="AF5" s="1051"/>
      <c r="AG5" s="1051"/>
      <c r="AH5" s="1051"/>
      <c r="AI5" s="1051"/>
      <c r="AJ5" s="1051"/>
      <c r="AK5" s="1051"/>
      <c r="AL5" s="1051"/>
      <c r="AM5" s="1051"/>
      <c r="AN5" s="1051"/>
      <c r="AO5" s="1051"/>
      <c r="AP5" s="1051"/>
      <c r="AQ5" s="1051"/>
      <c r="AR5" s="1051"/>
      <c r="AS5" s="1051"/>
      <c r="AT5" s="1051"/>
      <c r="AU5" s="1051"/>
      <c r="AV5" s="1051"/>
      <c r="AW5" s="21"/>
      <c r="AX5" s="21"/>
      <c r="AY5" s="21"/>
      <c r="AZ5" s="21"/>
      <c r="BA5" s="21"/>
      <c r="BB5" s="21"/>
      <c r="BC5" s="1063" t="s">
        <v>2</v>
      </c>
      <c r="BD5" s="1063"/>
      <c r="BE5" s="1063"/>
      <c r="BF5" s="1063"/>
      <c r="BG5" s="1063"/>
      <c r="BH5" s="1063"/>
      <c r="BI5" s="1063"/>
      <c r="BJ5" s="1063"/>
      <c r="BK5" s="1063"/>
      <c r="BL5" s="1063"/>
      <c r="BM5" s="1063"/>
      <c r="BN5" s="1063"/>
      <c r="BO5" s="1063"/>
      <c r="BP5" s="1063"/>
      <c r="BQ5" s="1063"/>
      <c r="BR5" s="1063"/>
      <c r="BS5" s="1063"/>
      <c r="BT5" s="1063"/>
      <c r="BU5" s="1063"/>
      <c r="BV5" s="1063"/>
      <c r="BW5" s="1063"/>
      <c r="BX5" s="1063"/>
      <c r="BY5" s="1063"/>
      <c r="BZ5" s="1063"/>
      <c r="CA5" s="1063"/>
      <c r="CB5" s="1063"/>
      <c r="CC5" s="1063"/>
      <c r="CD5" s="1063"/>
      <c r="CE5" s="1063"/>
      <c r="CF5" s="1063"/>
      <c r="CG5" s="1063"/>
      <c r="CH5" s="1063"/>
      <c r="CI5" s="1063"/>
      <c r="CJ5" s="1063"/>
      <c r="CK5" s="1063"/>
      <c r="CL5" s="1063"/>
      <c r="CM5" s="1063"/>
      <c r="CN5" s="1063"/>
      <c r="CO5" s="1063"/>
      <c r="CP5" s="1063"/>
      <c r="CQ5" s="1063"/>
      <c r="CR5" s="1063"/>
      <c r="CS5" s="1063"/>
      <c r="CT5" s="1063"/>
      <c r="CU5" s="1063"/>
      <c r="CV5" s="1063"/>
      <c r="CW5" s="1063"/>
      <c r="CX5" s="1063"/>
      <c r="CY5" s="1063"/>
      <c r="CZ5" s="1063"/>
      <c r="DA5" s="1063"/>
      <c r="DB5" s="1063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4.2" x14ac:dyDescent="0.3">
      <c r="A6" s="862"/>
      <c r="B6" s="862"/>
      <c r="C6" s="862"/>
      <c r="D6" s="862"/>
      <c r="E6" s="862"/>
      <c r="F6" s="862"/>
      <c r="G6" s="862"/>
      <c r="H6" s="862"/>
      <c r="I6" s="862"/>
      <c r="J6" s="862"/>
      <c r="K6" s="862"/>
      <c r="L6" s="862"/>
      <c r="M6" s="862"/>
      <c r="N6" s="862"/>
      <c r="O6" s="862"/>
      <c r="P6" s="862"/>
      <c r="Q6" s="862"/>
      <c r="R6" s="862"/>
      <c r="S6" s="862"/>
      <c r="T6" s="862"/>
      <c r="U6" s="862"/>
      <c r="V6" s="862"/>
      <c r="W6" s="862"/>
      <c r="X6" s="862"/>
      <c r="Y6" s="862"/>
      <c r="Z6" s="862"/>
      <c r="AA6" s="862"/>
      <c r="AB6" s="862"/>
      <c r="AC6" s="862"/>
      <c r="AD6" s="862"/>
      <c r="AE6" s="862"/>
      <c r="AF6" s="862"/>
      <c r="AG6" s="862"/>
      <c r="AH6" s="862"/>
      <c r="AI6" s="862"/>
      <c r="AJ6" s="862"/>
      <c r="AK6" s="862"/>
      <c r="AL6" s="862"/>
      <c r="AM6" s="862"/>
      <c r="AN6" s="862"/>
      <c r="AO6" s="862"/>
      <c r="AP6" s="862"/>
      <c r="AQ6" s="862"/>
      <c r="AR6" s="862"/>
      <c r="AS6" s="862"/>
      <c r="AT6" s="862"/>
      <c r="AU6" s="862"/>
      <c r="AV6" s="862"/>
      <c r="AW6" s="21"/>
      <c r="AX6" s="21"/>
      <c r="AY6" s="21"/>
      <c r="AZ6" s="21"/>
      <c r="BA6" s="21"/>
      <c r="BB6" s="21"/>
      <c r="BC6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50"/>
      <c r="BE6" s="850"/>
      <c r="BF6" s="850"/>
      <c r="BG6" s="850"/>
      <c r="BH6" s="850"/>
      <c r="BI6" s="850"/>
      <c r="BJ6" s="850"/>
      <c r="BK6" s="850"/>
      <c r="BL6" s="850"/>
      <c r="BM6" s="850"/>
      <c r="BN6" s="850"/>
      <c r="BO6" s="850"/>
      <c r="BP6" s="850"/>
      <c r="BQ6" s="850"/>
      <c r="BR6" s="850"/>
      <c r="BS6" s="850"/>
      <c r="BT6" s="850"/>
      <c r="BU6" s="850"/>
      <c r="BV6" s="850"/>
      <c r="BW6" s="850"/>
      <c r="BX6" s="850"/>
      <c r="BY6" s="850"/>
      <c r="BZ6" s="850"/>
      <c r="CA6" s="850"/>
      <c r="CB6" s="850"/>
      <c r="CC6" s="850"/>
      <c r="CD6" s="850"/>
      <c r="CE6" s="850"/>
      <c r="CF6" s="850"/>
      <c r="CG6" s="850"/>
      <c r="CH6" s="850"/>
      <c r="CI6" s="850"/>
      <c r="CJ6" s="850"/>
      <c r="CK6" s="850"/>
      <c r="CL6" s="850"/>
      <c r="CM6" s="850"/>
      <c r="CN6" s="850"/>
      <c r="CO6" s="850"/>
      <c r="CP6" s="850"/>
      <c r="CQ6" s="850"/>
      <c r="CR6" s="850"/>
      <c r="CS6" s="850"/>
      <c r="CT6" s="850"/>
      <c r="CU6" s="850"/>
      <c r="CV6" s="850"/>
      <c r="CW6" s="850"/>
      <c r="CX6" s="850"/>
      <c r="CY6" s="850"/>
      <c r="CZ6" s="850"/>
      <c r="DA6" s="850"/>
      <c r="DB6" s="850"/>
      <c r="DH6" s="215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 x14ac:dyDescent="0.3">
      <c r="A7" s="1051" t="s">
        <v>45</v>
      </c>
      <c r="B7" s="1051"/>
      <c r="C7" s="1051"/>
      <c r="D7" s="1051"/>
      <c r="E7" s="1051"/>
      <c r="F7" s="1051"/>
      <c r="G7" s="1051"/>
      <c r="H7" s="1051"/>
      <c r="I7" s="1051"/>
      <c r="J7" s="1051"/>
      <c r="K7" s="1051"/>
      <c r="L7" s="1051"/>
      <c r="M7" s="1051"/>
      <c r="N7" s="1051"/>
      <c r="O7" s="1051"/>
      <c r="P7" s="1051"/>
      <c r="Q7" s="1051"/>
      <c r="R7" s="1051"/>
      <c r="S7" s="1051"/>
      <c r="T7" s="1051"/>
      <c r="U7" s="1051"/>
      <c r="V7" s="1051"/>
      <c r="W7" s="1051"/>
      <c r="X7" s="1051"/>
      <c r="Y7" s="1051"/>
      <c r="Z7" s="1051"/>
      <c r="AA7" s="1051"/>
      <c r="AB7" s="1051"/>
      <c r="AC7" s="1051"/>
      <c r="AD7" s="1051"/>
      <c r="AE7" s="1051"/>
      <c r="AF7" s="1051"/>
      <c r="AG7" s="1051"/>
      <c r="AH7" s="1051"/>
      <c r="AI7" s="1051"/>
      <c r="AJ7" s="1051"/>
      <c r="AK7" s="1051"/>
      <c r="AL7" s="1051"/>
      <c r="AM7" s="1051"/>
      <c r="AN7" s="1051"/>
      <c r="AO7" s="1051"/>
      <c r="AP7" s="1051"/>
      <c r="AQ7" s="1051"/>
      <c r="AR7" s="1051"/>
      <c r="AS7" s="1051"/>
      <c r="AT7" s="1051"/>
      <c r="AU7" s="1051"/>
      <c r="AV7" s="1051"/>
      <c r="AW7" s="21"/>
      <c r="AX7" s="21"/>
      <c r="AY7" s="21"/>
      <c r="AZ7" s="21"/>
      <c r="BA7" s="21"/>
      <c r="BB7" s="21"/>
      <c r="BC7" s="1051" t="s">
        <v>38</v>
      </c>
      <c r="BD7" s="1051"/>
      <c r="BE7" s="1051"/>
      <c r="BF7" s="1051"/>
      <c r="BG7" s="1051"/>
      <c r="BH7" s="1051"/>
      <c r="BI7" s="1051"/>
      <c r="BJ7" s="1051"/>
      <c r="BK7" s="1051"/>
      <c r="BL7" s="1051"/>
      <c r="BM7" s="1051"/>
      <c r="BN7" s="1051"/>
      <c r="BO7" s="1051"/>
      <c r="BP7" s="1051"/>
      <c r="BQ7" s="1051"/>
      <c r="BR7" s="1051"/>
      <c r="BS7" s="1051"/>
      <c r="BT7" s="1051"/>
      <c r="BU7" s="1051"/>
      <c r="BV7" s="1051"/>
      <c r="BW7" s="1051"/>
      <c r="BX7" s="1051"/>
      <c r="BY7" s="1051"/>
      <c r="BZ7" s="1051"/>
      <c r="CA7" s="1051"/>
      <c r="CB7" s="1051"/>
      <c r="CC7" s="1051"/>
      <c r="CD7" s="1051"/>
      <c r="CE7" s="1051"/>
      <c r="CF7" s="1051"/>
      <c r="CG7" s="1051"/>
      <c r="CH7" s="1051"/>
      <c r="CI7" s="1051"/>
      <c r="CJ7" s="1051"/>
      <c r="CK7" s="1051"/>
      <c r="CL7" s="1051"/>
      <c r="CM7" s="1051"/>
      <c r="CN7" s="1051"/>
      <c r="CO7" s="1051"/>
      <c r="CP7" s="1051"/>
      <c r="CQ7" s="1051"/>
      <c r="CR7" s="1051"/>
      <c r="CS7" s="1051"/>
      <c r="CT7" s="1051"/>
      <c r="CU7" s="1051"/>
      <c r="CV7" s="1051"/>
      <c r="CW7" s="1051"/>
      <c r="CX7" s="1051"/>
      <c r="CY7" s="1051"/>
      <c r="CZ7" s="1051"/>
      <c r="DA7" s="1051"/>
      <c r="DB7" s="1051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1053"/>
      <c r="B8" s="1053"/>
      <c r="C8" s="1053"/>
      <c r="D8" s="1053"/>
      <c r="E8" s="1053"/>
      <c r="F8" s="1053"/>
      <c r="G8" s="1053"/>
      <c r="H8" s="1053"/>
      <c r="I8" s="1053"/>
      <c r="J8" s="1053"/>
      <c r="K8" s="1053"/>
      <c r="L8" s="1053"/>
      <c r="M8" s="1053"/>
      <c r="N8" s="1053"/>
      <c r="O8" s="1053"/>
      <c r="P8" s="1053"/>
      <c r="Q8" s="1053"/>
      <c r="R8" s="1053"/>
      <c r="S8" s="1053"/>
      <c r="T8" s="1053"/>
      <c r="U8" s="1053"/>
      <c r="V8" s="1053"/>
      <c r="W8" s="1053"/>
      <c r="X8" s="1053"/>
      <c r="Y8" s="1053"/>
      <c r="Z8" s="1053"/>
      <c r="AA8" s="1053"/>
      <c r="AB8" s="1053"/>
      <c r="AC8" s="1053"/>
      <c r="AD8" s="1053"/>
      <c r="AE8" s="1053"/>
      <c r="AF8" s="1053"/>
      <c r="AG8" s="1053"/>
      <c r="AH8" s="1053"/>
      <c r="AI8" s="1053"/>
      <c r="AJ8" s="1053"/>
      <c r="AK8" s="1053"/>
      <c r="AL8" s="1053"/>
      <c r="AM8" s="1053"/>
      <c r="AN8" s="1053"/>
      <c r="AO8" s="1053"/>
      <c r="AP8" s="1053"/>
      <c r="AQ8" s="1053"/>
      <c r="AR8" s="1053"/>
      <c r="AS8" s="1053"/>
      <c r="AT8" s="1053"/>
      <c r="AU8" s="1053"/>
      <c r="AV8" s="1053"/>
      <c r="AW8" s="19"/>
      <c r="AX8" s="19"/>
      <c r="AY8" s="19"/>
      <c r="AZ8" s="19"/>
      <c r="BA8" s="19"/>
      <c r="BB8" s="19"/>
      <c r="BC8" s="926">
        <f>ФОРМА!B13</f>
        <v>45380</v>
      </c>
      <c r="BD8" s="926"/>
      <c r="BE8" s="926"/>
      <c r="BF8" s="926"/>
      <c r="BG8" s="926"/>
      <c r="BH8" s="926"/>
      <c r="BI8" s="926"/>
      <c r="BJ8" s="926"/>
      <c r="BK8" s="926"/>
      <c r="BL8" s="926"/>
      <c r="BM8" s="926"/>
      <c r="BN8" s="926"/>
      <c r="BO8" s="926"/>
      <c r="BP8" s="926"/>
      <c r="BQ8" s="926"/>
      <c r="BR8" s="926"/>
      <c r="BS8" s="926"/>
      <c r="BT8" s="926"/>
      <c r="BU8" s="926"/>
      <c r="BV8" s="926"/>
      <c r="BW8" s="926"/>
      <c r="BX8" s="926"/>
      <c r="BY8" s="926"/>
      <c r="BZ8" s="926"/>
      <c r="CA8" s="926"/>
      <c r="CB8" s="926"/>
      <c r="CC8" s="926"/>
      <c r="CD8" s="926"/>
      <c r="CE8" s="926"/>
      <c r="CF8" s="926"/>
      <c r="CG8" s="926"/>
      <c r="CH8" s="926"/>
      <c r="CI8" s="926"/>
      <c r="CJ8" s="926"/>
      <c r="CK8" s="926"/>
      <c r="CL8" s="926"/>
      <c r="CM8" s="926"/>
      <c r="CN8" s="926"/>
      <c r="CO8" s="926"/>
      <c r="CP8" s="926"/>
      <c r="CQ8" s="926"/>
      <c r="CR8" s="926"/>
      <c r="CS8" s="926"/>
      <c r="CT8" s="926"/>
      <c r="CU8" s="926"/>
      <c r="CV8" s="926"/>
      <c r="CW8" s="926"/>
      <c r="CX8" s="926"/>
      <c r="CY8" s="926"/>
      <c r="CZ8" s="926"/>
      <c r="DA8" s="926"/>
      <c r="DB8" s="926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 x14ac:dyDescent="0.3">
      <c r="A9" s="1051" t="s">
        <v>1</v>
      </c>
      <c r="B9" s="1051"/>
      <c r="C9" s="1051"/>
      <c r="D9" s="1051"/>
      <c r="E9" s="1051"/>
      <c r="F9" s="1051"/>
      <c r="G9" s="1051"/>
      <c r="H9" s="1051"/>
      <c r="I9" s="1051"/>
      <c r="J9" s="1051"/>
      <c r="K9" s="1051"/>
      <c r="L9" s="1051"/>
      <c r="M9" s="1051"/>
      <c r="N9" s="1051"/>
      <c r="O9" s="1051"/>
      <c r="P9" s="1051"/>
      <c r="Q9" s="1051"/>
      <c r="R9" s="1051"/>
      <c r="S9" s="1051"/>
      <c r="T9" s="1051"/>
      <c r="U9" s="1051"/>
      <c r="V9" s="1051"/>
      <c r="W9" s="1051"/>
      <c r="X9" s="1051"/>
      <c r="Y9" s="1051"/>
      <c r="Z9" s="1051"/>
      <c r="AA9" s="1051"/>
      <c r="AB9" s="1051"/>
      <c r="AC9" s="1051"/>
      <c r="AD9" s="1051"/>
      <c r="AE9" s="1051"/>
      <c r="AF9" s="1051"/>
      <c r="AG9" s="1051"/>
      <c r="AH9" s="1051"/>
      <c r="AI9" s="1051"/>
      <c r="AJ9" s="1051"/>
      <c r="AK9" s="1051"/>
      <c r="AL9" s="1051"/>
      <c r="AM9" s="1051"/>
      <c r="AN9" s="1051"/>
      <c r="AO9" s="1051"/>
      <c r="AP9" s="1051"/>
      <c r="AQ9" s="1051"/>
      <c r="AR9" s="1051"/>
      <c r="AS9" s="1051"/>
      <c r="AT9" s="1051"/>
      <c r="AU9" s="1051"/>
      <c r="AV9" s="1051"/>
      <c r="AW9" s="21"/>
      <c r="AX9" s="21"/>
      <c r="AY9" s="21"/>
      <c r="AZ9" s="21"/>
      <c r="BA9" s="21"/>
      <c r="BB9" s="21"/>
      <c r="BC9" s="1063" t="s">
        <v>453</v>
      </c>
      <c r="BD9" s="1063"/>
      <c r="BE9" s="1063"/>
      <c r="BF9" s="1063"/>
      <c r="BG9" s="1063"/>
      <c r="BH9" s="1063"/>
      <c r="BI9" s="1063"/>
      <c r="BJ9" s="1063"/>
      <c r="BK9" s="1063"/>
      <c r="BL9" s="1063"/>
      <c r="BM9" s="1063"/>
      <c r="BN9" s="1063"/>
      <c r="BO9" s="1063"/>
      <c r="BP9" s="1063"/>
      <c r="BQ9" s="1063"/>
      <c r="BR9" s="1063"/>
      <c r="BS9" s="1063"/>
      <c r="BT9" s="1063"/>
      <c r="BU9" s="1063"/>
      <c r="BV9" s="1063"/>
      <c r="BW9" s="1063"/>
      <c r="BX9" s="1063"/>
      <c r="BY9" s="1063"/>
      <c r="BZ9" s="1063"/>
      <c r="CA9" s="1063"/>
      <c r="CB9" s="1063"/>
      <c r="CC9" s="1063"/>
      <c r="CD9" s="1063"/>
      <c r="CE9" s="1063"/>
      <c r="CF9" s="1063"/>
      <c r="CG9" s="1063"/>
      <c r="CH9" s="1063"/>
      <c r="CI9" s="1063"/>
      <c r="CJ9" s="1063"/>
      <c r="CK9" s="1063"/>
      <c r="CL9" s="1063"/>
      <c r="CM9" s="1063"/>
      <c r="CN9" s="1063"/>
      <c r="CO9" s="1063"/>
      <c r="CP9" s="1063"/>
      <c r="CQ9" s="1063"/>
      <c r="CR9" s="1063"/>
      <c r="CS9" s="1063"/>
      <c r="CT9" s="1063"/>
      <c r="CU9" s="1063"/>
      <c r="CV9" s="1063"/>
      <c r="CW9" s="1063"/>
      <c r="CX9" s="1063"/>
      <c r="CY9" s="1063"/>
      <c r="CZ9" s="1063"/>
      <c r="DA9" s="1063"/>
      <c r="DB9" s="1063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975" t="s">
        <v>507</v>
      </c>
      <c r="B11" s="867"/>
      <c r="C11" s="867"/>
      <c r="D11" s="867"/>
      <c r="E11" s="867"/>
      <c r="F11" s="867"/>
      <c r="G11" s="867"/>
      <c r="H11" s="867"/>
      <c r="I11" s="867"/>
      <c r="J11" s="867"/>
      <c r="K11" s="867"/>
      <c r="L11" s="867"/>
      <c r="M11" s="867"/>
      <c r="N11" s="867"/>
      <c r="O11" s="867"/>
      <c r="P11" s="867"/>
      <c r="Q11" s="867"/>
      <c r="R11" s="867"/>
      <c r="S11" s="867"/>
      <c r="T11" s="867"/>
      <c r="U11" s="867"/>
      <c r="V11" s="867"/>
      <c r="W11" s="867"/>
      <c r="X11" s="867"/>
      <c r="Y11" s="867"/>
      <c r="Z11" s="867"/>
      <c r="AA11" s="867"/>
      <c r="AB11" s="867"/>
      <c r="AC11" s="867"/>
      <c r="AD11" s="867"/>
      <c r="AE11" s="867"/>
      <c r="AF11" s="867"/>
      <c r="AG11" s="867"/>
      <c r="AH11" s="867"/>
      <c r="AI11" s="867"/>
      <c r="AJ11" s="867"/>
      <c r="AK11" s="867"/>
      <c r="AL11" s="867"/>
      <c r="AM11" s="867"/>
      <c r="AN11" s="867"/>
      <c r="AO11" s="867"/>
      <c r="AP11" s="867"/>
      <c r="AQ11" s="867"/>
      <c r="AR11" s="867"/>
      <c r="AS11" s="867"/>
      <c r="AT11" s="867"/>
      <c r="AU11" s="867"/>
      <c r="AV11" s="867"/>
      <c r="AW11" s="867"/>
      <c r="AX11" s="867"/>
      <c r="AY11" s="867"/>
      <c r="AZ11" s="867"/>
      <c r="BA11" s="867"/>
      <c r="BB11" s="867"/>
      <c r="BC11" s="867"/>
      <c r="BD11" s="867"/>
      <c r="BE11" s="867"/>
      <c r="BF11" s="867"/>
      <c r="BG11" s="867"/>
      <c r="BH11" s="867"/>
      <c r="BI11" s="867"/>
      <c r="BJ11" s="867"/>
      <c r="BK11" s="867"/>
      <c r="BL11" s="867"/>
      <c r="BM11" s="867"/>
      <c r="BN11" s="867"/>
      <c r="BO11" s="867"/>
      <c r="BP11" s="867"/>
      <c r="BQ11" s="867"/>
      <c r="BR11" s="867"/>
      <c r="BS11" s="867"/>
      <c r="BT11" s="867"/>
      <c r="BU11" s="867"/>
      <c r="BV11" s="867"/>
      <c r="BW11" s="867"/>
      <c r="BX11" s="867"/>
      <c r="BY11" s="867"/>
      <c r="BZ11" s="867"/>
      <c r="CA11" s="867"/>
      <c r="CB11" s="867"/>
      <c r="CC11" s="867"/>
      <c r="CD11" s="867"/>
      <c r="CE11" s="867"/>
      <c r="CF11" s="867"/>
      <c r="CG11" s="867"/>
      <c r="CH11" s="867"/>
      <c r="CI11" s="867"/>
      <c r="CJ11" s="867"/>
      <c r="CK11" s="867"/>
      <c r="CL11" s="867"/>
      <c r="CM11" s="867"/>
      <c r="CN11" s="867"/>
      <c r="CO11" s="867"/>
      <c r="CP11" s="867"/>
      <c r="CQ11" s="867"/>
      <c r="CR11" s="867"/>
      <c r="CS11" s="867"/>
      <c r="CT11" s="867"/>
      <c r="CU11" s="867"/>
      <c r="CV11" s="867"/>
      <c r="CW11" s="867"/>
      <c r="CX11" s="867"/>
      <c r="CY11" s="867"/>
      <c r="CZ11" s="867"/>
      <c r="DA11" s="867"/>
      <c r="DB11" s="867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969" t="s">
        <v>12</v>
      </c>
      <c r="B14" s="969"/>
      <c r="C14" s="969"/>
      <c r="D14" s="969"/>
      <c r="E14" s="969"/>
      <c r="F14" s="969"/>
      <c r="G14" s="969"/>
      <c r="H14" s="969"/>
      <c r="I14" s="969"/>
      <c r="J14" s="969"/>
      <c r="K14" s="969"/>
      <c r="L14" s="969"/>
      <c r="M14" s="969"/>
      <c r="N14" s="969"/>
      <c r="O14" s="969"/>
      <c r="P14" s="969"/>
      <c r="Q14" s="969"/>
      <c r="R14" s="969"/>
      <c r="S14" s="969"/>
      <c r="T14" s="969"/>
      <c r="U14" s="969"/>
      <c r="V14" s="969"/>
      <c r="W14" s="969"/>
      <c r="X14" s="969"/>
      <c r="Y14" s="969"/>
      <c r="Z14" s="969"/>
      <c r="AA14" s="969"/>
      <c r="AB14" s="969"/>
      <c r="AC14" s="969"/>
      <c r="AD14" s="969"/>
      <c r="AE14" s="876" t="str">
        <f>ПОДПИСИ!B5</f>
        <v>Начальник мастерского участка №1 Курортного РЭС ПАО «Россети Ленэнерго» «СЭС»</v>
      </c>
      <c r="AF14" s="876"/>
      <c r="AG14" s="876"/>
      <c r="AH14" s="876"/>
      <c r="AI14" s="876"/>
      <c r="AJ14" s="876"/>
      <c r="AK14" s="876"/>
      <c r="AL14" s="876"/>
      <c r="AM14" s="876"/>
      <c r="AN14" s="876"/>
      <c r="AO14" s="876"/>
      <c r="AP14" s="876"/>
      <c r="AQ14" s="876"/>
      <c r="AR14" s="876"/>
      <c r="AS14" s="876"/>
      <c r="AT14" s="876"/>
      <c r="AU14" s="876"/>
      <c r="AV14" s="876"/>
      <c r="AW14" s="876"/>
      <c r="AX14" s="876"/>
      <c r="AY14" s="876"/>
      <c r="AZ14" s="876"/>
      <c r="BA14" s="876"/>
      <c r="BB14" s="876"/>
      <c r="BC14" s="876"/>
      <c r="BD14" s="876"/>
      <c r="BE14" s="876"/>
      <c r="BF14" s="876"/>
      <c r="BG14" s="876"/>
      <c r="BH14" s="876"/>
      <c r="BI14" s="876"/>
      <c r="BJ14" s="876"/>
      <c r="BK14" s="876"/>
      <c r="BL14" s="876"/>
      <c r="BM14" s="876"/>
      <c r="BN14" s="876"/>
      <c r="BO14" s="876"/>
      <c r="BP14" s="876"/>
      <c r="BQ14" s="876"/>
      <c r="BR14" s="876"/>
      <c r="BS14" s="876"/>
      <c r="BT14" s="876"/>
      <c r="BU14" s="876"/>
      <c r="BV14" s="876"/>
      <c r="BW14" s="876"/>
      <c r="BX14" s="876"/>
      <c r="BY14" s="876"/>
      <c r="BZ14" s="876"/>
      <c r="CA14" s="876"/>
      <c r="CB14" s="876"/>
      <c r="CC14" s="876"/>
      <c r="CD14" s="876"/>
      <c r="CE14" s="876"/>
      <c r="CF14" s="876"/>
      <c r="CG14" s="876"/>
      <c r="CH14" s="876"/>
      <c r="CI14" s="876"/>
      <c r="CJ14" s="876"/>
      <c r="CK14" s="876"/>
      <c r="CL14" s="876"/>
      <c r="CM14" s="876"/>
      <c r="CN14" s="876"/>
      <c r="CO14" s="876"/>
      <c r="CP14" s="876"/>
      <c r="CQ14" s="876"/>
      <c r="CR14" s="876"/>
      <c r="CS14" s="876"/>
      <c r="CT14" s="876"/>
      <c r="CU14" s="876"/>
      <c r="CV14" s="876"/>
      <c r="CW14" s="876"/>
      <c r="CX14" s="876"/>
      <c r="CY14" s="876"/>
      <c r="CZ14" s="876"/>
      <c r="DA14" s="876"/>
      <c r="DB14" s="876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051" t="s">
        <v>78</v>
      </c>
      <c r="AB15" s="1051"/>
      <c r="AC15" s="1051"/>
      <c r="AD15" s="1051"/>
      <c r="AE15" s="1051"/>
      <c r="AF15" s="1051"/>
      <c r="AG15" s="1051"/>
      <c r="AH15" s="1051"/>
      <c r="AI15" s="1051"/>
      <c r="AJ15" s="1051"/>
      <c r="AK15" s="1051"/>
      <c r="AL15" s="1051"/>
      <c r="AM15" s="1051"/>
      <c r="AN15" s="1051"/>
      <c r="AO15" s="1051"/>
      <c r="AP15" s="1051"/>
      <c r="AQ15" s="1051"/>
      <c r="AR15" s="1051"/>
      <c r="AS15" s="1051"/>
      <c r="AT15" s="1051"/>
      <c r="AU15" s="1051"/>
      <c r="AV15" s="1051"/>
      <c r="AW15" s="1051"/>
      <c r="AX15" s="1051"/>
      <c r="AY15" s="1051"/>
      <c r="AZ15" s="1051"/>
      <c r="BA15" s="1051"/>
      <c r="BB15" s="1051"/>
      <c r="BC15" s="1051"/>
      <c r="BD15" s="1051"/>
      <c r="BE15" s="1051"/>
      <c r="BF15" s="1051"/>
      <c r="BG15" s="1051"/>
      <c r="BH15" s="1051"/>
      <c r="BI15" s="1051"/>
      <c r="BJ15" s="1051"/>
      <c r="BK15" s="1051"/>
      <c r="BL15" s="1051"/>
      <c r="BM15" s="1051"/>
      <c r="BN15" s="1051"/>
      <c r="BO15" s="1051"/>
      <c r="BP15" s="1051"/>
      <c r="BQ15" s="1051"/>
      <c r="BR15" s="1051"/>
      <c r="BS15" s="1051"/>
      <c r="BT15" s="1051"/>
      <c r="BU15" s="1051"/>
      <c r="BV15" s="1051"/>
      <c r="BW15" s="1051"/>
      <c r="BX15" s="1051"/>
      <c r="BY15" s="1051"/>
      <c r="BZ15" s="1051"/>
      <c r="CA15" s="1051"/>
      <c r="CB15" s="1051"/>
      <c r="CC15" s="1051"/>
      <c r="CD15" s="1051"/>
      <c r="CE15" s="1051"/>
      <c r="CF15" s="1051"/>
      <c r="CG15" s="1051"/>
      <c r="CH15" s="1051"/>
      <c r="CI15" s="1051"/>
      <c r="CJ15" s="1051"/>
      <c r="CK15" s="1051"/>
      <c r="CL15" s="1051"/>
      <c r="CM15" s="1051"/>
      <c r="CN15" s="1051"/>
      <c r="CO15" s="1051"/>
      <c r="CP15" s="1051"/>
      <c r="CQ15" s="1051"/>
      <c r="CR15" s="1051"/>
      <c r="CS15" s="1051"/>
      <c r="CT15" s="1051"/>
      <c r="CU15" s="1051"/>
      <c r="CV15" s="1051"/>
      <c r="CW15" s="1051"/>
      <c r="CX15" s="1051"/>
      <c r="CY15" s="1051"/>
      <c r="CZ15" s="1051"/>
      <c r="DA15" s="1051"/>
      <c r="DB15" s="1051"/>
    </row>
    <row r="16" spans="1:158" x14ac:dyDescent="0.3">
      <c r="A16" s="966" t="str">
        <f>ПОДПИСИ!C5</f>
        <v>Чечин Д.М.</v>
      </c>
      <c r="B16" s="966"/>
      <c r="C16" s="966"/>
      <c r="D16" s="966"/>
      <c r="E16" s="966"/>
      <c r="F16" s="966"/>
      <c r="G16" s="966"/>
      <c r="H16" s="966"/>
      <c r="I16" s="966"/>
      <c r="J16" s="966"/>
      <c r="K16" s="966"/>
      <c r="L16" s="966"/>
      <c r="M16" s="966"/>
      <c r="N16" s="966"/>
      <c r="O16" s="966"/>
      <c r="P16" s="966"/>
      <c r="Q16" s="966"/>
      <c r="R16" s="966"/>
      <c r="S16" s="966"/>
      <c r="T16" s="966"/>
      <c r="U16" s="966"/>
      <c r="V16" s="966"/>
      <c r="W16" s="966"/>
      <c r="X16" s="966"/>
      <c r="Y16" s="966"/>
      <c r="Z16" s="966"/>
      <c r="AA16" s="966"/>
      <c r="AB16" s="966"/>
      <c r="AC16" s="966"/>
      <c r="AD16" s="966"/>
      <c r="AE16" s="966"/>
      <c r="AF16" s="966"/>
      <c r="AG16" s="966"/>
      <c r="AH16" s="966"/>
      <c r="AI16" s="966"/>
      <c r="AJ16" s="966"/>
      <c r="AK16" s="966"/>
      <c r="AL16" s="966"/>
      <c r="AM16" s="966"/>
      <c r="AN16" s="966"/>
      <c r="AO16" s="966"/>
      <c r="AP16" s="966"/>
      <c r="AQ16" s="966"/>
      <c r="AR16" s="966"/>
      <c r="AS16" s="966"/>
      <c r="AT16" s="966"/>
      <c r="AU16" s="966"/>
      <c r="AV16" s="966"/>
      <c r="AW16" s="966"/>
      <c r="AX16" s="966"/>
      <c r="AY16" s="966"/>
      <c r="AZ16" s="966"/>
      <c r="BA16" s="966"/>
      <c r="BB16" s="966"/>
      <c r="BC16" s="966"/>
      <c r="BD16" s="966"/>
      <c r="BE16" s="966"/>
      <c r="BF16" s="966"/>
      <c r="BG16" s="966"/>
      <c r="BH16" s="966"/>
      <c r="BI16" s="966"/>
      <c r="BJ16" s="966"/>
      <c r="BK16" s="966"/>
      <c r="BL16" s="966"/>
      <c r="BM16" s="966"/>
      <c r="BN16" s="966"/>
      <c r="BO16" s="966"/>
      <c r="BP16" s="966"/>
      <c r="BQ16" s="966"/>
      <c r="BR16" s="966"/>
      <c r="BS16" s="966"/>
      <c r="BT16" s="966"/>
      <c r="BU16" s="966"/>
      <c r="BV16" s="966"/>
      <c r="BW16" s="966"/>
      <c r="BX16" s="966"/>
      <c r="BY16" s="966"/>
      <c r="BZ16" s="966"/>
      <c r="CA16" s="966"/>
      <c r="CB16" s="966"/>
      <c r="CC16" s="966"/>
      <c r="CD16" s="966"/>
      <c r="CE16" s="966"/>
      <c r="CF16" s="966"/>
      <c r="CG16" s="966"/>
      <c r="CH16" s="966"/>
      <c r="CI16" s="966"/>
      <c r="CJ16" s="966"/>
      <c r="CK16" s="966"/>
      <c r="CL16" s="966"/>
      <c r="CM16" s="966"/>
      <c r="CN16" s="966"/>
      <c r="CO16" s="966"/>
      <c r="CP16" s="966"/>
      <c r="CQ16" s="966"/>
      <c r="CR16" s="966"/>
      <c r="CS16" s="966"/>
      <c r="CT16" s="966"/>
      <c r="CU16" s="966"/>
      <c r="CV16" s="966"/>
      <c r="CW16" s="966"/>
      <c r="CX16" s="966"/>
      <c r="CY16" s="966"/>
      <c r="CZ16" s="966"/>
      <c r="DA16" s="966"/>
      <c r="DB16" s="966"/>
    </row>
    <row r="17" spans="1:158" ht="11.1" customHeight="1" x14ac:dyDescent="0.3">
      <c r="A17" s="857"/>
      <c r="B17" s="857"/>
      <c r="C17" s="857"/>
      <c r="D17" s="857"/>
      <c r="E17" s="857"/>
      <c r="F17" s="857"/>
      <c r="G17" s="857"/>
      <c r="H17" s="857"/>
      <c r="I17" s="857"/>
      <c r="J17" s="857"/>
      <c r="K17" s="857"/>
      <c r="L17" s="857"/>
      <c r="M17" s="857"/>
      <c r="N17" s="857"/>
      <c r="O17" s="857"/>
      <c r="P17" s="857"/>
      <c r="Q17" s="857"/>
      <c r="R17" s="857"/>
      <c r="S17" s="857"/>
      <c r="T17" s="857"/>
      <c r="U17" s="857"/>
      <c r="V17" s="857"/>
      <c r="W17" s="857"/>
      <c r="X17" s="857"/>
      <c r="Y17" s="857"/>
      <c r="Z17" s="857"/>
      <c r="AA17" s="857"/>
      <c r="AB17" s="857"/>
      <c r="AC17" s="857"/>
      <c r="AD17" s="857"/>
      <c r="AE17" s="857"/>
      <c r="AF17" s="857"/>
      <c r="AG17" s="857"/>
      <c r="AH17" s="857"/>
      <c r="AI17" s="857"/>
      <c r="AJ17" s="857"/>
      <c r="AK17" s="857"/>
      <c r="AL17" s="857"/>
      <c r="AM17" s="857"/>
      <c r="AN17" s="857"/>
      <c r="AO17" s="857"/>
      <c r="AP17" s="857"/>
      <c r="AQ17" s="857"/>
      <c r="AR17" s="857"/>
      <c r="AS17" s="857"/>
      <c r="AT17" s="857"/>
      <c r="AU17" s="857"/>
      <c r="AV17" s="857"/>
      <c r="AW17" s="857"/>
      <c r="AX17" s="857"/>
      <c r="AY17" s="857"/>
      <c r="AZ17" s="857"/>
      <c r="BA17" s="857"/>
      <c r="BB17" s="857"/>
      <c r="BC17" s="857"/>
      <c r="BD17" s="857"/>
      <c r="BE17" s="857"/>
      <c r="BF17" s="857"/>
      <c r="BG17" s="857"/>
      <c r="BH17" s="857"/>
      <c r="BI17" s="857"/>
      <c r="BJ17" s="857"/>
      <c r="BK17" s="857"/>
      <c r="BL17" s="857"/>
      <c r="BM17" s="857"/>
      <c r="BN17" s="857"/>
      <c r="BO17" s="857"/>
      <c r="BP17" s="857"/>
      <c r="BQ17" s="857"/>
      <c r="BR17" s="857"/>
      <c r="BS17" s="857"/>
      <c r="BT17" s="857"/>
      <c r="BU17" s="857"/>
      <c r="BV17" s="857"/>
      <c r="BW17" s="857"/>
      <c r="BX17" s="857"/>
      <c r="BY17" s="857"/>
      <c r="BZ17" s="857"/>
      <c r="CA17" s="857"/>
      <c r="CB17" s="857"/>
      <c r="CC17" s="857"/>
      <c r="CD17" s="857"/>
      <c r="CE17" s="857"/>
      <c r="CF17" s="857"/>
      <c r="CG17" s="857"/>
      <c r="CH17" s="857"/>
      <c r="CI17" s="857"/>
      <c r="CJ17" s="857"/>
      <c r="CK17" s="857"/>
      <c r="CL17" s="857"/>
      <c r="CM17" s="857"/>
      <c r="CN17" s="857"/>
      <c r="CO17" s="857"/>
      <c r="CP17" s="857"/>
      <c r="CQ17" s="857"/>
      <c r="CR17" s="857"/>
      <c r="CS17" s="857"/>
      <c r="CT17" s="857"/>
      <c r="CU17" s="857"/>
      <c r="CV17" s="857"/>
      <c r="CW17" s="857"/>
      <c r="CX17" s="857"/>
      <c r="CY17" s="857"/>
      <c r="CZ17" s="857"/>
      <c r="DA17" s="857"/>
      <c r="DB17" s="857"/>
    </row>
    <row r="18" spans="1:158" ht="15.6" customHeight="1" x14ac:dyDescent="0.3">
      <c r="A18" s="30" t="s">
        <v>738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876" t="str">
        <f>ПОДПИСИ!B15</f>
        <v>Заместитель генерального директора по капитальному  строительству ООО «Электромонтаж-110»</v>
      </c>
      <c r="AX18" s="876"/>
      <c r="AY18" s="876"/>
      <c r="AZ18" s="876"/>
      <c r="BA18" s="876"/>
      <c r="BB18" s="876"/>
      <c r="BC18" s="876"/>
      <c r="BD18" s="876"/>
      <c r="BE18" s="876"/>
      <c r="BF18" s="876"/>
      <c r="BG18" s="876"/>
      <c r="BH18" s="876"/>
      <c r="BI18" s="876"/>
      <c r="BJ18" s="876"/>
      <c r="BK18" s="876"/>
      <c r="BL18" s="876"/>
      <c r="BM18" s="876"/>
      <c r="BN18" s="876"/>
      <c r="BO18" s="876"/>
      <c r="BP18" s="876"/>
      <c r="BQ18" s="876"/>
      <c r="BR18" s="876"/>
      <c r="BS18" s="876"/>
      <c r="BT18" s="876"/>
      <c r="BU18" s="876"/>
      <c r="BV18" s="876"/>
      <c r="BW18" s="876"/>
      <c r="BX18" s="876"/>
      <c r="BY18" s="876"/>
      <c r="BZ18" s="876"/>
      <c r="CA18" s="876"/>
      <c r="CB18" s="876"/>
      <c r="CC18" s="876"/>
      <c r="CD18" s="876"/>
      <c r="CE18" s="876"/>
      <c r="CF18" s="876"/>
      <c r="CG18" s="876"/>
      <c r="CH18" s="876"/>
      <c r="CI18" s="876"/>
      <c r="CJ18" s="876"/>
      <c r="CK18" s="876"/>
      <c r="CL18" s="876"/>
      <c r="CM18" s="876"/>
      <c r="CN18" s="876"/>
      <c r="CO18" s="876"/>
      <c r="CP18" s="876"/>
      <c r="CQ18" s="876"/>
      <c r="CR18" s="876"/>
      <c r="CS18" s="876"/>
      <c r="CT18" s="876"/>
      <c r="CU18" s="876"/>
      <c r="CV18" s="876"/>
      <c r="CW18" s="876"/>
      <c r="CX18" s="876"/>
      <c r="CY18" s="876"/>
      <c r="CZ18" s="876"/>
      <c r="DA18" s="876"/>
      <c r="DB18" s="876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051" t="str">
        <f>AA15</f>
        <v>(должность, фамилия, инициалы, реквизиты документа о представительстве)</v>
      </c>
      <c r="AS19" s="1051"/>
      <c r="AT19" s="1051"/>
      <c r="AU19" s="1051"/>
      <c r="AV19" s="1051"/>
      <c r="AW19" s="1051"/>
      <c r="AX19" s="1051"/>
      <c r="AY19" s="1051"/>
      <c r="AZ19" s="1051"/>
      <c r="BA19" s="1051"/>
      <c r="BB19" s="1051"/>
      <c r="BC19" s="1051"/>
      <c r="BD19" s="1051"/>
      <c r="BE19" s="1051"/>
      <c r="BF19" s="1051"/>
      <c r="BG19" s="1051"/>
      <c r="BH19" s="1051"/>
      <c r="BI19" s="1051"/>
      <c r="BJ19" s="1051"/>
      <c r="BK19" s="1051"/>
      <c r="BL19" s="1051"/>
      <c r="BM19" s="1051"/>
      <c r="BN19" s="1051"/>
      <c r="BO19" s="1051"/>
      <c r="BP19" s="1051"/>
      <c r="BQ19" s="1051"/>
      <c r="BR19" s="1051"/>
      <c r="BS19" s="1051"/>
      <c r="BT19" s="1051"/>
      <c r="BU19" s="1051"/>
      <c r="BV19" s="1051"/>
      <c r="BW19" s="1051"/>
      <c r="BX19" s="1051"/>
      <c r="BY19" s="1051"/>
      <c r="BZ19" s="1051"/>
      <c r="CA19" s="1051"/>
      <c r="CB19" s="1051"/>
      <c r="CC19" s="1051"/>
      <c r="CD19" s="1051"/>
      <c r="CE19" s="1051"/>
      <c r="CF19" s="1051"/>
      <c r="CG19" s="1051"/>
      <c r="CH19" s="1051"/>
      <c r="CI19" s="1051"/>
      <c r="CJ19" s="1051"/>
      <c r="CK19" s="1051"/>
      <c r="CL19" s="1051"/>
      <c r="CM19" s="1051"/>
      <c r="CN19" s="1051"/>
      <c r="CO19" s="1051"/>
      <c r="CP19" s="1051"/>
      <c r="CQ19" s="1051"/>
      <c r="CR19" s="1051"/>
      <c r="CS19" s="1051"/>
      <c r="CT19" s="1051"/>
      <c r="CU19" s="1051"/>
      <c r="CV19" s="1051"/>
      <c r="CW19" s="1051"/>
      <c r="CX19" s="1051"/>
      <c r="CY19" s="1051"/>
      <c r="CZ19" s="1051"/>
      <c r="DA19" s="1051"/>
      <c r="DB19" s="1051"/>
    </row>
    <row r="20" spans="1:158" ht="15" customHeight="1" x14ac:dyDescent="0.3">
      <c r="A20" s="876" t="str">
        <f>ПОДПИСИ!C15</f>
        <v>Шлёнский С.В.</v>
      </c>
      <c r="B20" s="876"/>
      <c r="C20" s="876"/>
      <c r="D20" s="876"/>
      <c r="E20" s="876"/>
      <c r="F20" s="876"/>
      <c r="G20" s="876"/>
      <c r="H20" s="876"/>
      <c r="I20" s="876"/>
      <c r="J20" s="876"/>
      <c r="K20" s="876"/>
      <c r="L20" s="876"/>
      <c r="M20" s="876"/>
      <c r="N20" s="876"/>
      <c r="O20" s="876"/>
      <c r="P20" s="876"/>
      <c r="Q20" s="876"/>
      <c r="R20" s="876"/>
      <c r="S20" s="876"/>
      <c r="T20" s="876"/>
      <c r="U20" s="876"/>
      <c r="V20" s="876"/>
      <c r="W20" s="876"/>
      <c r="X20" s="876"/>
      <c r="Y20" s="876"/>
      <c r="Z20" s="876"/>
      <c r="AA20" s="876"/>
      <c r="AB20" s="876"/>
      <c r="AC20" s="876"/>
      <c r="AD20" s="876"/>
      <c r="AE20" s="876"/>
      <c r="AF20" s="876"/>
      <c r="AG20" s="876"/>
      <c r="AH20" s="876"/>
      <c r="AI20" s="876"/>
      <c r="AJ20" s="876"/>
      <c r="AK20" s="876"/>
      <c r="AL20" s="876"/>
      <c r="AM20" s="876"/>
      <c r="AN20" s="876"/>
      <c r="AO20" s="876"/>
      <c r="AP20" s="876"/>
      <c r="AQ20" s="876"/>
      <c r="AR20" s="876"/>
      <c r="AS20" s="876"/>
      <c r="AT20" s="876"/>
      <c r="AU20" s="876"/>
      <c r="AV20" s="876"/>
      <c r="AW20" s="876"/>
      <c r="AX20" s="876"/>
      <c r="AY20" s="876"/>
      <c r="AZ20" s="876"/>
      <c r="BA20" s="876"/>
      <c r="BB20" s="876"/>
      <c r="BC20" s="876"/>
      <c r="BD20" s="876"/>
      <c r="BE20" s="876"/>
      <c r="BF20" s="876"/>
      <c r="BG20" s="876"/>
      <c r="BH20" s="876"/>
      <c r="BI20" s="876"/>
      <c r="BJ20" s="876"/>
      <c r="BK20" s="876"/>
      <c r="BL20" s="876"/>
      <c r="BM20" s="876"/>
      <c r="BN20" s="876"/>
      <c r="BO20" s="876"/>
      <c r="BP20" s="876"/>
      <c r="BQ20" s="876"/>
      <c r="BR20" s="876"/>
      <c r="BS20" s="876"/>
      <c r="BT20" s="876"/>
      <c r="BU20" s="876"/>
      <c r="BV20" s="876"/>
      <c r="BW20" s="876"/>
      <c r="BX20" s="876"/>
      <c r="BY20" s="876"/>
      <c r="BZ20" s="876"/>
      <c r="CA20" s="876"/>
      <c r="CB20" s="876"/>
      <c r="CC20" s="876"/>
      <c r="CD20" s="876"/>
      <c r="CE20" s="876"/>
      <c r="CF20" s="876"/>
      <c r="CG20" s="876"/>
      <c r="CH20" s="876"/>
      <c r="CI20" s="876"/>
      <c r="CJ20" s="876"/>
      <c r="CK20" s="876"/>
      <c r="CL20" s="876"/>
      <c r="CM20" s="876"/>
      <c r="CN20" s="876"/>
      <c r="CO20" s="876"/>
      <c r="CP20" s="876"/>
      <c r="CQ20" s="876"/>
      <c r="CR20" s="876"/>
      <c r="CS20" s="876"/>
      <c r="CT20" s="876"/>
      <c r="CU20" s="876"/>
      <c r="CV20" s="876"/>
      <c r="CW20" s="876"/>
      <c r="CX20" s="876"/>
      <c r="CY20" s="876"/>
      <c r="CZ20" s="876"/>
      <c r="DA20" s="876"/>
      <c r="DB20" s="876"/>
    </row>
    <row r="21" spans="1:158" ht="11.1" customHeight="1" x14ac:dyDescent="0.3">
      <c r="A21" s="857"/>
      <c r="B21" s="857"/>
      <c r="C21" s="857"/>
      <c r="D21" s="857"/>
      <c r="E21" s="857"/>
      <c r="F21" s="857"/>
      <c r="G21" s="857"/>
      <c r="H21" s="857"/>
      <c r="I21" s="857"/>
      <c r="J21" s="857"/>
      <c r="K21" s="857"/>
      <c r="L21" s="857"/>
      <c r="M21" s="857"/>
      <c r="N21" s="857"/>
      <c r="O21" s="857"/>
      <c r="P21" s="857"/>
      <c r="Q21" s="857"/>
      <c r="R21" s="857"/>
      <c r="S21" s="857"/>
      <c r="T21" s="857"/>
      <c r="U21" s="857"/>
      <c r="V21" s="857"/>
      <c r="W21" s="857"/>
      <c r="X21" s="857"/>
      <c r="Y21" s="857"/>
      <c r="Z21" s="857"/>
      <c r="AA21" s="857"/>
      <c r="AB21" s="857"/>
      <c r="AC21" s="857"/>
      <c r="AD21" s="857"/>
      <c r="AE21" s="857"/>
      <c r="AF21" s="857"/>
      <c r="AG21" s="857"/>
      <c r="AH21" s="857"/>
      <c r="AI21" s="857"/>
      <c r="AJ21" s="857"/>
      <c r="AK21" s="857"/>
      <c r="AL21" s="857"/>
      <c r="AM21" s="857"/>
      <c r="AN21" s="857"/>
      <c r="AO21" s="857"/>
      <c r="AP21" s="857"/>
      <c r="AQ21" s="857"/>
      <c r="AR21" s="857"/>
      <c r="AS21" s="857"/>
      <c r="AT21" s="857"/>
      <c r="AU21" s="857"/>
      <c r="AV21" s="857"/>
      <c r="AW21" s="857"/>
      <c r="AX21" s="857"/>
      <c r="AY21" s="857"/>
      <c r="AZ21" s="857"/>
      <c r="BA21" s="857"/>
      <c r="BB21" s="857"/>
      <c r="BC21" s="857"/>
      <c r="BD21" s="857"/>
      <c r="BE21" s="857"/>
      <c r="BF21" s="857"/>
      <c r="BG21" s="857"/>
      <c r="BH21" s="857"/>
      <c r="BI21" s="857"/>
      <c r="BJ21" s="857"/>
      <c r="BK21" s="857"/>
      <c r="BL21" s="857"/>
      <c r="BM21" s="857"/>
      <c r="BN21" s="857"/>
      <c r="BO21" s="857"/>
      <c r="BP21" s="857"/>
      <c r="BQ21" s="857"/>
      <c r="BR21" s="857"/>
      <c r="BS21" s="857"/>
      <c r="BT21" s="857"/>
      <c r="BU21" s="857"/>
      <c r="BV21" s="857"/>
      <c r="BW21" s="857"/>
      <c r="BX21" s="857"/>
      <c r="BY21" s="857"/>
      <c r="BZ21" s="857"/>
      <c r="CA21" s="857"/>
      <c r="CB21" s="857"/>
      <c r="CC21" s="857"/>
      <c r="CD21" s="857"/>
      <c r="CE21" s="857"/>
      <c r="CF21" s="857"/>
      <c r="CG21" s="857"/>
      <c r="CH21" s="857"/>
      <c r="CI21" s="857"/>
      <c r="CJ21" s="857"/>
      <c r="CK21" s="857"/>
      <c r="CL21" s="857"/>
      <c r="CM21" s="857"/>
      <c r="CN21" s="857"/>
      <c r="CO21" s="857"/>
      <c r="CP21" s="857"/>
      <c r="CQ21" s="857"/>
      <c r="CR21" s="857"/>
      <c r="CS21" s="857"/>
      <c r="CT21" s="857"/>
      <c r="CU21" s="857"/>
      <c r="CV21" s="857"/>
      <c r="CW21" s="857"/>
      <c r="CX21" s="857"/>
      <c r="CY21" s="857"/>
      <c r="CZ21" s="857"/>
      <c r="DA21" s="857"/>
      <c r="DB21" s="857"/>
    </row>
    <row r="22" spans="1:158" x14ac:dyDescent="0.3">
      <c r="A22" s="969" t="s">
        <v>13</v>
      </c>
      <c r="B22" s="969"/>
      <c r="C22" s="969"/>
      <c r="D22" s="969"/>
      <c r="E22" s="969"/>
      <c r="F22" s="969"/>
      <c r="G22" s="969"/>
      <c r="H22" s="969"/>
      <c r="I22" s="969"/>
      <c r="J22" s="969"/>
      <c r="K22" s="969"/>
      <c r="L22" s="969"/>
      <c r="M22" s="969"/>
      <c r="N22" s="969"/>
      <c r="O22" s="969"/>
      <c r="P22" s="969"/>
      <c r="Q22" s="969"/>
      <c r="R22" s="969"/>
      <c r="S22" s="969"/>
      <c r="T22" s="969"/>
      <c r="U22" s="969"/>
      <c r="V22" s="969"/>
      <c r="W22" s="969"/>
      <c r="X22" s="969"/>
      <c r="Y22" s="969"/>
      <c r="Z22" s="969"/>
      <c r="AA22" s="969"/>
      <c r="AB22" s="969"/>
      <c r="AC22" s="969"/>
      <c r="AD22" s="969"/>
      <c r="AE22" s="969"/>
      <c r="AF22" s="969"/>
      <c r="AG22" s="969"/>
      <c r="AH22" s="969"/>
      <c r="AI22" s="969"/>
      <c r="AJ22" s="969"/>
      <c r="AK22" s="969"/>
      <c r="AL22" s="969"/>
      <c r="AM22" s="969"/>
      <c r="AN22" s="969"/>
      <c r="AO22" s="969"/>
      <c r="AP22" s="969"/>
      <c r="AQ22" s="969"/>
      <c r="AR22" s="969"/>
      <c r="AS22" s="969"/>
      <c r="AT22" s="969"/>
      <c r="AU22" s="969"/>
      <c r="AV22" s="969"/>
      <c r="AW22" s="969"/>
      <c r="AX22" s="969"/>
      <c r="AY22" s="969"/>
      <c r="AZ22" s="969"/>
      <c r="BA22" s="969"/>
      <c r="BB22" s="969"/>
      <c r="BC22" s="966" t="str">
        <f>ПОДПИСИ!B12</f>
        <v>Начальник участка ООО «Электромонтаж-110»</v>
      </c>
      <c r="BD22" s="966"/>
      <c r="BE22" s="966"/>
      <c r="BF22" s="966"/>
      <c r="BG22" s="966"/>
      <c r="BH22" s="966"/>
      <c r="BI22" s="966"/>
      <c r="BJ22" s="966"/>
      <c r="BK22" s="966"/>
      <c r="BL22" s="966"/>
      <c r="BM22" s="966"/>
      <c r="BN22" s="966"/>
      <c r="BO22" s="966"/>
      <c r="BP22" s="966"/>
      <c r="BQ22" s="966"/>
      <c r="BR22" s="966"/>
      <c r="BS22" s="966"/>
      <c r="BT22" s="966"/>
      <c r="BU22" s="966"/>
      <c r="BV22" s="966"/>
      <c r="BW22" s="966"/>
      <c r="BX22" s="966"/>
      <c r="BY22" s="966"/>
      <c r="BZ22" s="966"/>
      <c r="CA22" s="966"/>
      <c r="CB22" s="966"/>
      <c r="CC22" s="966"/>
      <c r="CD22" s="966"/>
      <c r="CE22" s="966"/>
      <c r="CF22" s="966"/>
      <c r="CG22" s="966"/>
      <c r="CH22" s="966"/>
      <c r="CI22" s="966"/>
      <c r="CJ22" s="966"/>
      <c r="CK22" s="966"/>
      <c r="CL22" s="966"/>
      <c r="CM22" s="966"/>
      <c r="CN22" s="966"/>
      <c r="CO22" s="966"/>
      <c r="CP22" s="966"/>
      <c r="CQ22" s="966"/>
      <c r="CR22" s="966"/>
      <c r="CS22" s="966"/>
      <c r="CT22" s="966"/>
      <c r="CU22" s="966"/>
      <c r="CV22" s="966"/>
      <c r="CW22" s="966"/>
      <c r="CX22" s="966"/>
      <c r="CY22" s="966"/>
      <c r="CZ22" s="966"/>
      <c r="DA22" s="966"/>
      <c r="DB22" s="966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058" t="str">
        <f>AA15</f>
        <v>(должность, фамилия, инициалы, реквизиты документа о представительстве)</v>
      </c>
      <c r="AX23" s="1058"/>
      <c r="AY23" s="1058"/>
      <c r="AZ23" s="1058"/>
      <c r="BA23" s="1058"/>
      <c r="BB23" s="1058"/>
      <c r="BC23" s="1058"/>
      <c r="BD23" s="1058"/>
      <c r="BE23" s="1058"/>
      <c r="BF23" s="1058"/>
      <c r="BG23" s="1058"/>
      <c r="BH23" s="1058"/>
      <c r="BI23" s="1058"/>
      <c r="BJ23" s="1058"/>
      <c r="BK23" s="1058"/>
      <c r="BL23" s="1058"/>
      <c r="BM23" s="1058"/>
      <c r="BN23" s="1058"/>
      <c r="BO23" s="1058"/>
      <c r="BP23" s="1058"/>
      <c r="BQ23" s="1058"/>
      <c r="BR23" s="1058"/>
      <c r="BS23" s="1058"/>
      <c r="BT23" s="1058"/>
      <c r="BU23" s="1058"/>
      <c r="BV23" s="1058"/>
      <c r="BW23" s="1058"/>
      <c r="BX23" s="1058"/>
      <c r="BY23" s="1058"/>
      <c r="BZ23" s="1058"/>
      <c r="CA23" s="1058"/>
      <c r="CB23" s="1058"/>
      <c r="CC23" s="1058"/>
      <c r="CD23" s="1058"/>
      <c r="CE23" s="1058"/>
      <c r="CF23" s="1058"/>
      <c r="CG23" s="1058"/>
      <c r="CH23" s="1058"/>
      <c r="CI23" s="1058"/>
      <c r="CJ23" s="1058"/>
      <c r="CK23" s="1058"/>
      <c r="CL23" s="1058"/>
      <c r="CM23" s="1058"/>
      <c r="CN23" s="1058"/>
      <c r="CO23" s="1058"/>
      <c r="CP23" s="1058"/>
      <c r="CQ23" s="1058"/>
      <c r="CR23" s="1058"/>
      <c r="CS23" s="1058"/>
      <c r="CT23" s="1058"/>
      <c r="CU23" s="1058"/>
      <c r="CV23" s="1058"/>
      <c r="CW23" s="1058"/>
      <c r="CX23" s="1058"/>
      <c r="CY23" s="1058"/>
      <c r="CZ23" s="1058"/>
      <c r="DA23" s="1058"/>
      <c r="DB23" s="1058"/>
    </row>
    <row r="24" spans="1:158" x14ac:dyDescent="0.3">
      <c r="A24" s="966" t="str">
        <f>ПОДПИСИ!C12</f>
        <v>Курбатов А.В.</v>
      </c>
      <c r="B24" s="966"/>
      <c r="C24" s="966"/>
      <c r="D24" s="966"/>
      <c r="E24" s="966"/>
      <c r="F24" s="966"/>
      <c r="G24" s="966"/>
      <c r="H24" s="966"/>
      <c r="I24" s="966"/>
      <c r="J24" s="966"/>
      <c r="K24" s="966"/>
      <c r="L24" s="966"/>
      <c r="M24" s="966"/>
      <c r="N24" s="966"/>
      <c r="O24" s="966"/>
      <c r="P24" s="966"/>
      <c r="Q24" s="966"/>
      <c r="R24" s="966"/>
      <c r="S24" s="966"/>
      <c r="T24" s="966"/>
      <c r="U24" s="966"/>
      <c r="V24" s="966"/>
      <c r="W24" s="966"/>
      <c r="X24" s="966"/>
      <c r="Y24" s="966"/>
      <c r="Z24" s="966"/>
      <c r="AA24" s="966"/>
      <c r="AB24" s="966"/>
      <c r="AC24" s="966"/>
      <c r="AD24" s="966"/>
      <c r="AE24" s="966"/>
      <c r="AF24" s="966"/>
      <c r="AG24" s="966"/>
      <c r="AH24" s="966"/>
      <c r="AI24" s="966"/>
      <c r="AJ24" s="966"/>
      <c r="AK24" s="966"/>
      <c r="AL24" s="966"/>
      <c r="AM24" s="966"/>
      <c r="AN24" s="966"/>
      <c r="AO24" s="966"/>
      <c r="AP24" s="966"/>
      <c r="AQ24" s="966"/>
      <c r="AR24" s="966"/>
      <c r="AS24" s="966"/>
      <c r="AT24" s="966"/>
      <c r="AU24" s="966"/>
      <c r="AV24" s="966"/>
      <c r="AW24" s="966"/>
      <c r="AX24" s="966"/>
      <c r="AY24" s="966"/>
      <c r="AZ24" s="966"/>
      <c r="BA24" s="966"/>
      <c r="BB24" s="966"/>
      <c r="BC24" s="966"/>
      <c r="BD24" s="966"/>
      <c r="BE24" s="966"/>
      <c r="BF24" s="966"/>
      <c r="BG24" s="966"/>
      <c r="BH24" s="966"/>
      <c r="BI24" s="966"/>
      <c r="BJ24" s="966"/>
      <c r="BK24" s="966"/>
      <c r="BL24" s="966"/>
      <c r="BM24" s="966"/>
      <c r="BN24" s="966"/>
      <c r="BO24" s="966"/>
      <c r="BP24" s="966"/>
      <c r="BQ24" s="966"/>
      <c r="BR24" s="966"/>
      <c r="BS24" s="966"/>
      <c r="BT24" s="966"/>
      <c r="BU24" s="966"/>
      <c r="BV24" s="966"/>
      <c r="BW24" s="966"/>
      <c r="BX24" s="966"/>
      <c r="BY24" s="966"/>
      <c r="BZ24" s="966"/>
      <c r="CA24" s="966"/>
      <c r="CB24" s="966"/>
      <c r="CC24" s="966"/>
      <c r="CD24" s="966"/>
      <c r="CE24" s="966"/>
      <c r="CF24" s="966"/>
      <c r="CG24" s="966"/>
      <c r="CH24" s="966"/>
      <c r="CI24" s="966"/>
      <c r="CJ24" s="966"/>
      <c r="CK24" s="966"/>
      <c r="CL24" s="966"/>
      <c r="CM24" s="966"/>
      <c r="CN24" s="966"/>
      <c r="CO24" s="966"/>
      <c r="CP24" s="966"/>
      <c r="CQ24" s="966"/>
      <c r="CR24" s="966"/>
      <c r="CS24" s="966"/>
      <c r="CT24" s="966"/>
      <c r="CU24" s="966"/>
      <c r="CV24" s="966"/>
      <c r="CW24" s="966"/>
      <c r="CX24" s="966"/>
      <c r="CY24" s="966"/>
      <c r="CZ24" s="966"/>
      <c r="DA24" s="966"/>
      <c r="DB24" s="966"/>
    </row>
    <row r="25" spans="1:158" ht="11.1" customHeight="1" x14ac:dyDescent="0.3">
      <c r="A25" s="857"/>
      <c r="B25" s="857"/>
      <c r="C25" s="857"/>
      <c r="D25" s="857"/>
      <c r="E25" s="857"/>
      <c r="F25" s="857"/>
      <c r="G25" s="857"/>
      <c r="H25" s="857"/>
      <c r="I25" s="857"/>
      <c r="J25" s="857"/>
      <c r="K25" s="857"/>
      <c r="L25" s="857"/>
      <c r="M25" s="857"/>
      <c r="N25" s="857"/>
      <c r="O25" s="857"/>
      <c r="P25" s="857"/>
      <c r="Q25" s="857"/>
      <c r="R25" s="857"/>
      <c r="S25" s="857"/>
      <c r="T25" s="857"/>
      <c r="U25" s="857"/>
      <c r="V25" s="857"/>
      <c r="W25" s="857"/>
      <c r="X25" s="857"/>
      <c r="Y25" s="857"/>
      <c r="Z25" s="857"/>
      <c r="AA25" s="857"/>
      <c r="AB25" s="857"/>
      <c r="AC25" s="857"/>
      <c r="AD25" s="857"/>
      <c r="AE25" s="857"/>
      <c r="AF25" s="857"/>
      <c r="AG25" s="857"/>
      <c r="AH25" s="857"/>
      <c r="AI25" s="857"/>
      <c r="AJ25" s="857"/>
      <c r="AK25" s="857"/>
      <c r="AL25" s="857"/>
      <c r="AM25" s="857"/>
      <c r="AN25" s="857"/>
      <c r="AO25" s="857"/>
      <c r="AP25" s="857"/>
      <c r="AQ25" s="857"/>
      <c r="AR25" s="857"/>
      <c r="AS25" s="857"/>
      <c r="AT25" s="857"/>
      <c r="AU25" s="857"/>
      <c r="AV25" s="857"/>
      <c r="AW25" s="857"/>
      <c r="AX25" s="857"/>
      <c r="AY25" s="857"/>
      <c r="AZ25" s="857"/>
      <c r="BA25" s="857"/>
      <c r="BB25" s="857"/>
      <c r="BC25" s="857"/>
      <c r="BD25" s="857"/>
      <c r="BE25" s="857"/>
      <c r="BF25" s="857"/>
      <c r="BG25" s="857"/>
      <c r="BH25" s="857"/>
      <c r="BI25" s="857"/>
      <c r="BJ25" s="857"/>
      <c r="BK25" s="857"/>
      <c r="BL25" s="857"/>
      <c r="BM25" s="857"/>
      <c r="BN25" s="857"/>
      <c r="BO25" s="857"/>
      <c r="BP25" s="857"/>
      <c r="BQ25" s="857"/>
      <c r="BR25" s="857"/>
      <c r="BS25" s="857"/>
      <c r="BT25" s="857"/>
      <c r="BU25" s="857"/>
      <c r="BV25" s="857"/>
      <c r="BW25" s="857"/>
      <c r="BX25" s="857"/>
      <c r="BY25" s="857"/>
      <c r="BZ25" s="857"/>
      <c r="CA25" s="857"/>
      <c r="CB25" s="857"/>
      <c r="CC25" s="857"/>
      <c r="CD25" s="857"/>
      <c r="CE25" s="857"/>
      <c r="CF25" s="857"/>
      <c r="CG25" s="857"/>
      <c r="CH25" s="857"/>
      <c r="CI25" s="857"/>
      <c r="CJ25" s="857"/>
      <c r="CK25" s="857"/>
      <c r="CL25" s="857"/>
      <c r="CM25" s="857"/>
      <c r="CN25" s="857"/>
      <c r="CO25" s="857"/>
      <c r="CP25" s="857"/>
      <c r="CQ25" s="857"/>
      <c r="CR25" s="857"/>
      <c r="CS25" s="857"/>
      <c r="CT25" s="857"/>
      <c r="CU25" s="857"/>
      <c r="CV25" s="857"/>
      <c r="CW25" s="857"/>
      <c r="CX25" s="857"/>
      <c r="CY25" s="857"/>
      <c r="CZ25" s="857"/>
      <c r="DA25" s="857"/>
      <c r="DB25" s="857"/>
    </row>
    <row r="26" spans="1:158" x14ac:dyDescent="0.3">
      <c r="A26" s="846" t="s">
        <v>454</v>
      </c>
      <c r="B26" s="846"/>
      <c r="C26" s="846"/>
      <c r="D26" s="846"/>
      <c r="E26" s="846"/>
      <c r="F26" s="846"/>
      <c r="G26" s="846"/>
      <c r="H26" s="846"/>
      <c r="I26" s="846"/>
      <c r="J26" s="846"/>
      <c r="K26" s="846"/>
      <c r="L26" s="846"/>
      <c r="M26" s="846"/>
      <c r="N26" s="846"/>
      <c r="O26" s="846"/>
      <c r="P26" s="846"/>
      <c r="Q26" s="846"/>
      <c r="R26" s="846"/>
      <c r="S26" s="846"/>
      <c r="T26" s="846"/>
      <c r="U26" s="846"/>
      <c r="V26" s="846"/>
      <c r="W26" s="846"/>
      <c r="X26" s="846"/>
      <c r="Y26" s="846"/>
      <c r="Z26" s="846"/>
      <c r="AA26" s="846"/>
      <c r="AB26" s="846"/>
      <c r="AC26" s="846"/>
      <c r="AD26" s="846"/>
      <c r="AE26" s="846"/>
      <c r="AF26" s="846"/>
      <c r="AG26" s="846"/>
      <c r="AH26" s="846"/>
      <c r="AI26" s="846"/>
      <c r="AJ26" s="846"/>
      <c r="AK26" s="846"/>
      <c r="AL26" s="846"/>
      <c r="AM26" s="846"/>
      <c r="AN26" s="846"/>
      <c r="AO26" s="846"/>
      <c r="AP26" s="846"/>
      <c r="AQ26" s="846"/>
      <c r="AR26" s="846"/>
      <c r="AS26" s="846"/>
      <c r="AT26" s="846"/>
      <c r="AU26" s="846"/>
      <c r="AV26" s="846"/>
      <c r="AW26" s="846"/>
      <c r="AX26" s="846"/>
      <c r="AY26" s="846"/>
      <c r="AZ26" s="846"/>
      <c r="BA26" s="846"/>
      <c r="BB26" s="846"/>
      <c r="BC26" s="846"/>
      <c r="BD26" s="846"/>
      <c r="BE26" s="846"/>
      <c r="BF26" s="846"/>
      <c r="BG26" s="846"/>
      <c r="BH26" s="846"/>
      <c r="BI26" s="846"/>
      <c r="BJ26" s="846"/>
      <c r="BK26" s="846"/>
      <c r="BL26" s="846"/>
      <c r="BM26" s="846"/>
      <c r="BN26" s="846"/>
      <c r="BO26" s="846"/>
      <c r="BP26" s="846"/>
      <c r="BQ26" s="846"/>
      <c r="BR26" s="846"/>
      <c r="BS26" s="846"/>
      <c r="BT26" s="846"/>
      <c r="BU26" s="846"/>
      <c r="BV26" s="846"/>
      <c r="BW26" s="846"/>
      <c r="BX26" s="846"/>
      <c r="BY26" s="846"/>
      <c r="BZ26" s="846"/>
      <c r="CA26" s="846"/>
      <c r="CB26" s="846"/>
      <c r="CC26" s="846"/>
      <c r="CD26" s="846"/>
      <c r="CE26" s="846"/>
      <c r="CF26" s="846"/>
      <c r="CG26" s="846"/>
      <c r="CH26" s="846"/>
      <c r="CI26" s="846"/>
      <c r="CJ26" s="846"/>
      <c r="CK26" s="846"/>
      <c r="CL26" s="846"/>
      <c r="CM26" s="846"/>
      <c r="CN26" s="846"/>
      <c r="CO26" s="846"/>
      <c r="CP26" s="846"/>
      <c r="CQ26" s="846"/>
      <c r="CR26" s="846"/>
      <c r="CS26" s="846"/>
      <c r="CT26" s="846"/>
      <c r="CU26" s="846"/>
      <c r="CV26" s="846"/>
      <c r="CW26" s="846"/>
      <c r="CX26" s="846"/>
      <c r="CY26" s="846"/>
      <c r="CZ26" s="846"/>
      <c r="DA26" s="846"/>
      <c r="DB26" s="846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846" t="s">
        <v>455</v>
      </c>
      <c r="B28" s="846"/>
      <c r="C28" s="846"/>
      <c r="D28" s="846"/>
      <c r="E28" s="846"/>
      <c r="F28" s="846"/>
      <c r="G28" s="846"/>
      <c r="H28" s="846"/>
      <c r="I28" s="846"/>
      <c r="J28" s="846"/>
      <c r="K28" s="846"/>
      <c r="L28" s="846"/>
      <c r="M28" s="846"/>
      <c r="N28" s="846"/>
      <c r="O28" s="846"/>
      <c r="P28" s="846"/>
      <c r="Q28" s="846"/>
      <c r="R28" s="846"/>
      <c r="S28" s="846"/>
      <c r="T28" s="846"/>
      <c r="U28" s="846"/>
      <c r="V28" s="846"/>
      <c r="W28" s="846"/>
      <c r="X28" s="846"/>
      <c r="Y28" s="846"/>
      <c r="Z28" s="846"/>
      <c r="AA28" s="846"/>
      <c r="AB28" s="846"/>
      <c r="AC28" s="846"/>
      <c r="AD28" s="846"/>
      <c r="AE28" s="846"/>
      <c r="AF28" s="846"/>
      <c r="AG28" s="846"/>
      <c r="AH28" s="846"/>
      <c r="AI28" s="846"/>
      <c r="AJ28" s="846"/>
      <c r="AK28" s="846"/>
      <c r="AL28" s="846"/>
      <c r="AM28" s="846"/>
      <c r="AN28" s="846"/>
      <c r="AO28" s="846"/>
      <c r="AP28" s="846"/>
      <c r="AQ28" s="846"/>
      <c r="AR28" s="846"/>
      <c r="AS28" s="846"/>
      <c r="AT28" s="846"/>
      <c r="AU28" s="846"/>
      <c r="AV28" s="846"/>
      <c r="AW28" s="846"/>
      <c r="AX28" s="846"/>
      <c r="AY28" s="846"/>
      <c r="AZ28" s="846"/>
      <c r="BA28" s="846"/>
      <c r="BB28" s="846"/>
      <c r="BC28" s="846"/>
      <c r="BD28" s="846"/>
      <c r="BE28" s="846"/>
      <c r="BF28" s="846"/>
      <c r="BG28" s="846"/>
      <c r="BH28" s="846"/>
      <c r="BI28" s="846"/>
      <c r="BJ28" s="846"/>
      <c r="BK28" s="846"/>
      <c r="BL28" s="846"/>
      <c r="BM28" s="846"/>
      <c r="BN28" s="846"/>
      <c r="BO28" s="846"/>
      <c r="BP28" s="846"/>
      <c r="BQ28" s="846"/>
      <c r="BR28" s="846"/>
      <c r="BS28" s="846"/>
      <c r="BT28" s="846"/>
      <c r="BU28" s="846"/>
      <c r="BV28" s="846"/>
      <c r="BW28" s="846"/>
      <c r="BX28" s="846"/>
      <c r="BY28" s="846"/>
      <c r="BZ28" s="846"/>
      <c r="CA28" s="846"/>
      <c r="CB28" s="846"/>
      <c r="CC28" s="846"/>
      <c r="CD28" s="846"/>
      <c r="CE28" s="846"/>
      <c r="CF28" s="846"/>
      <c r="CG28" s="846"/>
      <c r="CH28" s="846"/>
      <c r="CI28" s="846"/>
      <c r="CJ28" s="846"/>
      <c r="CK28" s="846"/>
      <c r="CL28" s="846"/>
      <c r="CM28" s="846"/>
      <c r="CN28" s="846"/>
      <c r="CO28" s="846"/>
      <c r="CP28" s="846"/>
      <c r="CQ28" s="846"/>
      <c r="CR28" s="846"/>
      <c r="CS28" s="846"/>
      <c r="CT28" s="846"/>
      <c r="CU28" s="846"/>
      <c r="CV28" s="846"/>
      <c r="CW28" s="846"/>
      <c r="CX28" s="846"/>
      <c r="CY28" s="846"/>
      <c r="CZ28" s="846"/>
      <c r="DA28" s="846"/>
      <c r="DB28" s="846"/>
    </row>
    <row r="29" spans="1:158" x14ac:dyDescent="0.3">
      <c r="A29" s="1060" t="s">
        <v>725</v>
      </c>
      <c r="B29" s="1060"/>
      <c r="C29" s="1060"/>
      <c r="D29" s="1060"/>
      <c r="E29" s="1060"/>
      <c r="F29" s="1060"/>
      <c r="G29" s="1060"/>
      <c r="H29" s="1060"/>
      <c r="I29" s="1060"/>
      <c r="J29" s="1060"/>
      <c r="K29" s="1060"/>
      <c r="L29" s="1060"/>
      <c r="M29" s="1060"/>
      <c r="N29" s="1060"/>
      <c r="O29" s="1060"/>
      <c r="P29" s="1060"/>
      <c r="Q29" s="1060"/>
      <c r="R29" s="1060"/>
      <c r="S29" s="1060"/>
      <c r="T29" s="1060"/>
      <c r="U29" s="1060"/>
      <c r="V29" s="1060"/>
      <c r="W29" s="1060"/>
      <c r="X29" s="1060"/>
      <c r="Y29" s="1060"/>
      <c r="Z29" s="1060"/>
      <c r="AA29" s="1060"/>
      <c r="AB29" s="1060"/>
      <c r="AC29" s="1060"/>
      <c r="AD29" s="1060"/>
      <c r="AE29" s="1060"/>
      <c r="AF29" s="1060"/>
      <c r="AG29" s="1060"/>
      <c r="AH29" s="1060"/>
      <c r="AI29" s="1060"/>
      <c r="AJ29" s="1060"/>
      <c r="AK29" s="1060"/>
      <c r="AL29" s="1060"/>
      <c r="AM29" s="1060"/>
      <c r="AN29" s="1060"/>
      <c r="AO29" s="1060"/>
      <c r="AP29" s="1060"/>
      <c r="AQ29" s="1060"/>
      <c r="AR29" s="1060"/>
      <c r="AS29" s="1060"/>
      <c r="AT29" s="1060"/>
      <c r="AU29" s="1060"/>
      <c r="AV29" s="1060"/>
      <c r="AW29" s="1060"/>
      <c r="AX29" s="1060"/>
      <c r="AY29" s="1060"/>
      <c r="AZ29" s="1060"/>
      <c r="BA29" s="1060"/>
      <c r="BB29" s="1060"/>
      <c r="BC29" s="1060"/>
      <c r="BD29" s="1060"/>
      <c r="BE29" s="1060"/>
      <c r="BF29" s="1060"/>
      <c r="BG29" s="1060"/>
      <c r="BH29" s="1060"/>
      <c r="BI29" s="1060"/>
      <c r="BJ29" s="1060"/>
      <c r="BK29" s="1060"/>
      <c r="BL29" s="1060"/>
      <c r="BM29" s="1060"/>
      <c r="BN29" s="1060"/>
      <c r="BO29" s="1060"/>
      <c r="BP29" s="1060"/>
      <c r="BQ29" s="1060"/>
      <c r="BR29" s="1060"/>
      <c r="BS29" s="1060"/>
      <c r="BT29" s="1060"/>
      <c r="BU29" s="1060"/>
      <c r="BV29" s="1060"/>
      <c r="BW29" s="1060"/>
      <c r="BX29" s="1060"/>
      <c r="BY29" s="1060"/>
      <c r="BZ29" s="1060"/>
      <c r="CA29" s="1060"/>
      <c r="CB29" s="1060"/>
      <c r="CC29" s="1060"/>
      <c r="CD29" s="1060"/>
      <c r="CE29" s="1060"/>
      <c r="CF29" s="1060"/>
      <c r="CG29" s="1060"/>
      <c r="CH29" s="1060"/>
      <c r="CI29" s="1060"/>
      <c r="CJ29" s="1060"/>
      <c r="CK29" s="1060"/>
      <c r="CL29" s="1060"/>
      <c r="CM29" s="1060"/>
      <c r="CN29" s="1060"/>
      <c r="CO29" s="1060"/>
      <c r="CP29" s="1060"/>
      <c r="CQ29" s="1060"/>
      <c r="CR29" s="1060"/>
      <c r="CS29" s="1060"/>
      <c r="CT29" s="1060"/>
      <c r="CU29" s="1060"/>
      <c r="CV29" s="1060"/>
      <c r="CW29" s="1060"/>
      <c r="CX29" s="1060"/>
      <c r="CY29" s="1060"/>
      <c r="CZ29" s="1060"/>
      <c r="DA29" s="1060"/>
      <c r="DB29" s="1060"/>
    </row>
    <row r="30" spans="1:158" ht="11.1" customHeight="1" x14ac:dyDescent="0.3">
      <c r="A30" s="1061" t="s">
        <v>456</v>
      </c>
      <c r="B30" s="1061"/>
      <c r="C30" s="1061"/>
      <c r="D30" s="1061"/>
      <c r="E30" s="1061"/>
      <c r="F30" s="1061"/>
      <c r="G30" s="1061"/>
      <c r="H30" s="1061"/>
      <c r="I30" s="1061"/>
      <c r="J30" s="1061"/>
      <c r="K30" s="1061"/>
      <c r="L30" s="1061"/>
      <c r="M30" s="1061"/>
      <c r="N30" s="1061"/>
      <c r="O30" s="1061"/>
      <c r="P30" s="1061"/>
      <c r="Q30" s="1061"/>
      <c r="R30" s="1061"/>
      <c r="S30" s="1061"/>
      <c r="T30" s="1061"/>
      <c r="U30" s="1061"/>
      <c r="V30" s="1061"/>
      <c r="W30" s="1061"/>
      <c r="X30" s="1061"/>
      <c r="Y30" s="1061"/>
      <c r="Z30" s="1061"/>
      <c r="AA30" s="1061"/>
      <c r="AB30" s="1061"/>
      <c r="AC30" s="1061"/>
      <c r="AD30" s="1061"/>
      <c r="AE30" s="1061"/>
      <c r="AF30" s="1061"/>
      <c r="AG30" s="1061"/>
      <c r="AH30" s="1061"/>
      <c r="AI30" s="1061"/>
      <c r="AJ30" s="1061"/>
      <c r="AK30" s="1061"/>
      <c r="AL30" s="1061"/>
      <c r="AM30" s="1061"/>
      <c r="AN30" s="1061"/>
      <c r="AO30" s="1061"/>
      <c r="AP30" s="1061"/>
      <c r="AQ30" s="1061"/>
      <c r="AR30" s="1061"/>
      <c r="AS30" s="1061"/>
      <c r="AT30" s="1061"/>
      <c r="AU30" s="1061"/>
      <c r="AV30" s="1061"/>
      <c r="AW30" s="1061"/>
      <c r="AX30" s="1061"/>
      <c r="AY30" s="1061"/>
      <c r="AZ30" s="1061"/>
      <c r="BA30" s="1061"/>
      <c r="BB30" s="1061"/>
      <c r="BC30" s="1061"/>
      <c r="BD30" s="1061"/>
      <c r="BE30" s="1061"/>
      <c r="BF30" s="1061"/>
      <c r="BG30" s="1061"/>
      <c r="BH30" s="1061"/>
      <c r="BI30" s="1061"/>
      <c r="BJ30" s="1061"/>
      <c r="BK30" s="1061"/>
      <c r="BL30" s="1061"/>
      <c r="BM30" s="1061"/>
      <c r="BN30" s="1061"/>
      <c r="BO30" s="1061"/>
      <c r="BP30" s="1061"/>
      <c r="BQ30" s="1061"/>
      <c r="BR30" s="1061"/>
      <c r="BS30" s="1061"/>
      <c r="BT30" s="1061"/>
      <c r="BU30" s="1061"/>
      <c r="BV30" s="1061"/>
      <c r="BW30" s="1061"/>
      <c r="BX30" s="1061"/>
      <c r="BY30" s="1061"/>
      <c r="BZ30" s="1061"/>
      <c r="CA30" s="1061"/>
      <c r="CB30" s="1061"/>
      <c r="CC30" s="1061"/>
      <c r="CD30" s="1061"/>
      <c r="CE30" s="1061"/>
      <c r="CF30" s="1061"/>
      <c r="CG30" s="1061"/>
      <c r="CH30" s="1061"/>
      <c r="CI30" s="1061"/>
      <c r="CJ30" s="1061"/>
      <c r="CK30" s="1061"/>
      <c r="CL30" s="1061"/>
      <c r="CM30" s="1061"/>
      <c r="CN30" s="1061"/>
      <c r="CO30" s="1061"/>
      <c r="CP30" s="1061"/>
      <c r="CQ30" s="1061"/>
      <c r="CR30" s="1061"/>
      <c r="CS30" s="1061"/>
      <c r="CT30" s="1061"/>
      <c r="CU30" s="1061"/>
      <c r="CV30" s="1061"/>
      <c r="CW30" s="1061"/>
      <c r="CX30" s="1061"/>
      <c r="CY30" s="1061"/>
      <c r="CZ30" s="1061"/>
      <c r="DA30" s="1061"/>
      <c r="DB30" s="1061"/>
    </row>
    <row r="31" spans="1:158" ht="6.6" customHeight="1" x14ac:dyDescent="0.3">
      <c r="A31" s="262"/>
      <c r="B31" s="262"/>
      <c r="C31" s="262"/>
      <c r="D31" s="262"/>
      <c r="E31" s="262"/>
      <c r="F31" s="262"/>
      <c r="G31" s="262"/>
      <c r="H31" s="262"/>
      <c r="I31" s="262"/>
      <c r="J31" s="262"/>
      <c r="K31" s="262"/>
      <c r="L31" s="262"/>
      <c r="M31" s="262"/>
      <c r="N31" s="262"/>
      <c r="O31" s="262"/>
      <c r="P31" s="262"/>
      <c r="Q31" s="262"/>
      <c r="R31" s="262"/>
      <c r="S31" s="262"/>
      <c r="T31" s="262"/>
      <c r="U31" s="262"/>
      <c r="V31" s="262"/>
      <c r="W31" s="262"/>
      <c r="X31" s="262"/>
      <c r="Y31" s="262"/>
      <c r="Z31" s="262"/>
      <c r="AA31" s="262"/>
      <c r="AB31" s="262"/>
      <c r="AC31" s="262"/>
      <c r="AD31" s="262"/>
      <c r="AE31" s="262"/>
      <c r="AF31" s="262"/>
      <c r="AG31" s="262"/>
      <c r="AH31" s="262"/>
      <c r="AI31" s="262"/>
      <c r="AJ31" s="262"/>
      <c r="AK31" s="262"/>
      <c r="AL31" s="262"/>
      <c r="AM31" s="262"/>
      <c r="AN31" s="262"/>
      <c r="AO31" s="262"/>
      <c r="AP31" s="262"/>
      <c r="AQ31" s="262"/>
      <c r="AR31" s="262"/>
      <c r="AS31" s="262"/>
      <c r="AT31" s="262"/>
      <c r="AU31" s="262"/>
      <c r="AV31" s="262"/>
      <c r="AW31" s="262"/>
      <c r="AX31" s="262"/>
      <c r="AY31" s="262"/>
      <c r="AZ31" s="262"/>
      <c r="BA31" s="262"/>
      <c r="BB31" s="262"/>
      <c r="BC31" s="262"/>
      <c r="BD31" s="262"/>
      <c r="BE31" s="262"/>
      <c r="BF31" s="262"/>
      <c r="BG31" s="262"/>
      <c r="BH31" s="262"/>
      <c r="BI31" s="262"/>
      <c r="BJ31" s="262"/>
      <c r="BK31" s="262"/>
      <c r="BL31" s="262"/>
      <c r="BM31" s="262"/>
      <c r="BN31" s="262"/>
      <c r="BO31" s="262"/>
      <c r="BP31" s="262"/>
      <c r="BQ31" s="262"/>
      <c r="BR31" s="262"/>
      <c r="BS31" s="262"/>
      <c r="BT31" s="262"/>
      <c r="BU31" s="262"/>
      <c r="BV31" s="262"/>
      <c r="BW31" s="262"/>
      <c r="BX31" s="262"/>
      <c r="BY31" s="262"/>
      <c r="BZ31" s="262"/>
      <c r="CA31" s="262"/>
      <c r="CB31" s="262"/>
      <c r="CC31" s="262"/>
      <c r="CD31" s="262"/>
      <c r="CE31" s="262"/>
      <c r="CF31" s="262"/>
      <c r="CG31" s="262"/>
      <c r="CH31" s="262"/>
      <c r="CI31" s="262"/>
      <c r="CJ31" s="262"/>
      <c r="CK31" s="262"/>
      <c r="CL31" s="262"/>
      <c r="CM31" s="262"/>
      <c r="CN31" s="262"/>
      <c r="CO31" s="262"/>
      <c r="CP31" s="262"/>
      <c r="CQ31" s="262"/>
      <c r="CR31" s="262"/>
      <c r="CS31" s="262"/>
      <c r="CT31" s="262"/>
      <c r="CU31" s="262"/>
      <c r="CV31" s="262"/>
      <c r="CW31" s="262"/>
      <c r="CX31" s="262"/>
      <c r="CY31" s="262"/>
      <c r="CZ31" s="262"/>
      <c r="DA31" s="262"/>
      <c r="DB31" s="262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1059" t="s">
        <v>457</v>
      </c>
      <c r="B32" s="1059"/>
      <c r="C32" s="1059"/>
      <c r="D32" s="1059"/>
      <c r="E32" s="1059"/>
      <c r="F32" s="1059"/>
      <c r="G32" s="1059"/>
      <c r="H32" s="1059"/>
      <c r="I32" s="1059"/>
      <c r="J32" s="1059"/>
      <c r="K32" s="1059"/>
      <c r="L32" s="1059"/>
      <c r="M32" s="1059"/>
      <c r="N32" s="1059"/>
      <c r="O32" s="1059"/>
      <c r="P32" s="1059"/>
      <c r="Q32" s="1059"/>
      <c r="R32" s="1059"/>
      <c r="S32" s="1059"/>
      <c r="T32" s="1059"/>
      <c r="U32" s="1059"/>
      <c r="V32" s="1059"/>
      <c r="W32" s="1059"/>
      <c r="X32" s="1059"/>
      <c r="Y32" s="1059"/>
      <c r="Z32" s="1059"/>
      <c r="AA32" s="1059"/>
      <c r="AB32" s="1059"/>
      <c r="AC32" s="1059"/>
      <c r="AD32" s="1059"/>
      <c r="AE32" s="1059"/>
      <c r="AF32" s="1059"/>
      <c r="AG32" s="1059"/>
      <c r="AH32" s="1059"/>
      <c r="AI32" s="1059"/>
      <c r="AJ32" s="1059"/>
      <c r="AK32" s="1059"/>
      <c r="AL32" s="1059"/>
      <c r="AM32" s="1059"/>
      <c r="AN32" s="1059"/>
      <c r="AO32" s="1059"/>
      <c r="AP32" s="1059"/>
      <c r="AQ32" s="1059"/>
      <c r="AR32" s="1059"/>
      <c r="AS32" s="1059"/>
      <c r="AT32" s="1059"/>
      <c r="AU32" s="1059"/>
      <c r="AV32" s="1059"/>
      <c r="AW32" s="1059"/>
      <c r="AX32" s="1059"/>
      <c r="AY32" s="1059"/>
      <c r="AZ32" s="1059"/>
      <c r="BA32" s="1059"/>
      <c r="BB32" s="1059"/>
      <c r="BC32" s="1059"/>
      <c r="BD32" s="1059"/>
      <c r="BE32" s="1059"/>
      <c r="BF32" s="1059"/>
      <c r="BG32" s="1059"/>
      <c r="BH32" s="1059"/>
      <c r="BI32" s="1059"/>
      <c r="BJ32" s="1059"/>
      <c r="BK32" s="1059"/>
      <c r="BL32" s="1059"/>
      <c r="BM32" s="1059"/>
      <c r="BN32" s="1059"/>
      <c r="BO32" s="1059"/>
      <c r="BP32" s="1059"/>
      <c r="BQ32" s="1059"/>
      <c r="BR32" s="1059"/>
      <c r="BS32" s="1059"/>
      <c r="BT32" s="1059"/>
      <c r="BU32" s="1059"/>
      <c r="BV32" s="1059"/>
      <c r="BW32" s="1059"/>
      <c r="BX32" s="1059"/>
      <c r="BY32" s="1059"/>
      <c r="BZ32" s="1059"/>
      <c r="CA32" s="1059"/>
      <c r="CB32" s="1059"/>
      <c r="CC32" s="1059"/>
      <c r="CD32" s="1059"/>
      <c r="CE32" s="1059"/>
      <c r="CF32" s="1059"/>
      <c r="CG32" s="1059"/>
      <c r="CH32" s="1059"/>
      <c r="CI32" s="1059"/>
      <c r="CJ32" s="1059"/>
      <c r="CK32" s="1059"/>
      <c r="CL32" s="1059"/>
      <c r="CM32" s="1059"/>
      <c r="CN32" s="1059"/>
      <c r="CO32" s="1059"/>
      <c r="CP32" s="1059"/>
      <c r="CQ32" s="1059"/>
      <c r="CR32" s="1059"/>
      <c r="CS32" s="1059"/>
      <c r="CT32" s="1059"/>
      <c r="CU32" s="1059"/>
      <c r="CV32" s="1059"/>
      <c r="CW32" s="1059"/>
      <c r="CX32" s="1059"/>
      <c r="CY32" s="1059"/>
      <c r="CZ32" s="1059"/>
      <c r="DA32" s="1059"/>
      <c r="DB32" s="1059"/>
    </row>
    <row r="33" spans="1:158" x14ac:dyDescent="0.3">
      <c r="A33" s="1054" t="str">
        <f>CONCATENATE(ФОРМА!B9)</f>
        <v>СЭС-23-32939-ЭС-ИЛО</v>
      </c>
      <c r="B33" s="1054"/>
      <c r="C33" s="1054"/>
      <c r="D33" s="1054"/>
      <c r="E33" s="1054"/>
      <c r="F33" s="1054"/>
      <c r="G33" s="1054"/>
      <c r="H33" s="1054"/>
      <c r="I33" s="1054"/>
      <c r="J33" s="1054"/>
      <c r="K33" s="1054"/>
      <c r="L33" s="1054"/>
      <c r="M33" s="1054"/>
      <c r="N33" s="1054"/>
      <c r="O33" s="1054"/>
      <c r="P33" s="1054"/>
      <c r="Q33" s="1054"/>
      <c r="R33" s="1054"/>
      <c r="S33" s="1054"/>
      <c r="T33" s="1054"/>
      <c r="U33" s="1054"/>
      <c r="V33" s="1054"/>
      <c r="W33" s="1054"/>
      <c r="X33" s="1054"/>
      <c r="Y33" s="1054"/>
      <c r="Z33" s="1054"/>
      <c r="AA33" s="1054"/>
      <c r="AB33" s="1054"/>
      <c r="AC33" s="1054"/>
      <c r="AD33" s="1054"/>
      <c r="AE33" s="1054"/>
      <c r="AF33" s="1054"/>
      <c r="AG33" s="1054"/>
      <c r="AH33" s="1054"/>
      <c r="AI33" s="1054"/>
      <c r="AJ33" s="1054"/>
      <c r="AK33" s="1054"/>
      <c r="AL33" s="1054"/>
      <c r="AM33" s="1054"/>
      <c r="AN33" s="1054"/>
      <c r="AO33" s="1054"/>
      <c r="AP33" s="1054"/>
      <c r="AQ33" s="1054"/>
      <c r="AR33" s="1054"/>
      <c r="AS33" s="1054"/>
      <c r="AT33" s="1054"/>
      <c r="AU33" s="1054"/>
      <c r="AV33" s="1054"/>
      <c r="AW33" s="1054"/>
      <c r="AX33" s="1054"/>
      <c r="AY33" s="1054"/>
      <c r="AZ33" s="1054"/>
      <c r="BA33" s="1054"/>
      <c r="BB33" s="1054"/>
      <c r="BC33" s="1054"/>
      <c r="BD33" s="1054"/>
      <c r="BE33" s="1054"/>
      <c r="BF33" s="1054"/>
      <c r="BG33" s="1054"/>
      <c r="BH33" s="1054"/>
      <c r="BI33" s="1054"/>
      <c r="BJ33" s="1054"/>
      <c r="BK33" s="1054"/>
      <c r="BL33" s="1054"/>
      <c r="BM33" s="1054"/>
      <c r="BN33" s="1054"/>
      <c r="BO33" s="1054"/>
      <c r="BP33" s="1054"/>
      <c r="BQ33" s="1054"/>
      <c r="BR33" s="1054"/>
      <c r="BS33" s="1054"/>
      <c r="BT33" s="1054"/>
      <c r="BU33" s="1054"/>
      <c r="BV33" s="1054"/>
      <c r="BW33" s="1054"/>
      <c r="BX33" s="1054"/>
      <c r="BY33" s="1054"/>
      <c r="BZ33" s="1054"/>
      <c r="CA33" s="1054"/>
      <c r="CB33" s="1054"/>
      <c r="CC33" s="1054"/>
      <c r="CD33" s="1054"/>
      <c r="CE33" s="1054"/>
      <c r="CF33" s="1054"/>
      <c r="CG33" s="1054"/>
      <c r="CH33" s="1054"/>
      <c r="CI33" s="1054"/>
      <c r="CJ33" s="1054"/>
      <c r="CK33" s="1054"/>
      <c r="CL33" s="1054"/>
      <c r="CM33" s="1054"/>
      <c r="CN33" s="1054"/>
      <c r="CO33" s="1054"/>
      <c r="CP33" s="1054"/>
      <c r="CQ33" s="1054"/>
      <c r="CR33" s="1054"/>
      <c r="CS33" s="1054"/>
      <c r="CT33" s="1054"/>
      <c r="CU33" s="1054"/>
      <c r="CV33" s="1054"/>
      <c r="CW33" s="1054"/>
      <c r="CX33" s="1054"/>
      <c r="CY33" s="1054"/>
      <c r="CZ33" s="1054"/>
      <c r="DA33" s="1054"/>
      <c r="DB33" s="1054"/>
    </row>
    <row r="34" spans="1:158" ht="11.1" customHeight="1" x14ac:dyDescent="0.3">
      <c r="A34" s="1062" t="s">
        <v>458</v>
      </c>
      <c r="B34" s="1062"/>
      <c r="C34" s="1062"/>
      <c r="D34" s="1062"/>
      <c r="E34" s="1062"/>
      <c r="F34" s="1062"/>
      <c r="G34" s="1062"/>
      <c r="H34" s="1062"/>
      <c r="I34" s="1062"/>
      <c r="J34" s="1062"/>
      <c r="K34" s="1062"/>
      <c r="L34" s="1062"/>
      <c r="M34" s="1062"/>
      <c r="N34" s="1062"/>
      <c r="O34" s="1062"/>
      <c r="P34" s="1062"/>
      <c r="Q34" s="1062"/>
      <c r="R34" s="1062"/>
      <c r="S34" s="1062"/>
      <c r="T34" s="1062"/>
      <c r="U34" s="1062"/>
      <c r="V34" s="1062"/>
      <c r="W34" s="1062"/>
      <c r="X34" s="1062"/>
      <c r="Y34" s="1062"/>
      <c r="Z34" s="1062"/>
      <c r="AA34" s="1062"/>
      <c r="AB34" s="1062"/>
      <c r="AC34" s="1062"/>
      <c r="AD34" s="1062"/>
      <c r="AE34" s="1062"/>
      <c r="AF34" s="1062"/>
      <c r="AG34" s="1062"/>
      <c r="AH34" s="1062"/>
      <c r="AI34" s="1062"/>
      <c r="AJ34" s="1062"/>
      <c r="AK34" s="1062"/>
      <c r="AL34" s="1062"/>
      <c r="AM34" s="1062"/>
      <c r="AN34" s="1062"/>
      <c r="AO34" s="1062"/>
      <c r="AP34" s="1062"/>
      <c r="AQ34" s="1062"/>
      <c r="AR34" s="1062"/>
      <c r="AS34" s="1062"/>
      <c r="AT34" s="1062"/>
      <c r="AU34" s="1062"/>
      <c r="AV34" s="1062"/>
      <c r="AW34" s="1062"/>
      <c r="AX34" s="1062"/>
      <c r="AY34" s="1062"/>
      <c r="AZ34" s="1062"/>
      <c r="BA34" s="1062"/>
      <c r="BB34" s="1062"/>
      <c r="BC34" s="1062"/>
      <c r="BD34" s="1062"/>
      <c r="BE34" s="1062"/>
      <c r="BF34" s="1062"/>
      <c r="BG34" s="1062"/>
      <c r="BH34" s="1062"/>
      <c r="BI34" s="1062"/>
      <c r="BJ34" s="1062"/>
      <c r="BK34" s="1062"/>
      <c r="BL34" s="1062"/>
      <c r="BM34" s="1062"/>
      <c r="BN34" s="1062"/>
      <c r="BO34" s="1062"/>
      <c r="BP34" s="1062"/>
      <c r="BQ34" s="1062"/>
      <c r="BR34" s="1062"/>
      <c r="BS34" s="1062"/>
      <c r="BT34" s="1062"/>
      <c r="BU34" s="1062"/>
      <c r="BV34" s="1062"/>
      <c r="BW34" s="1062"/>
      <c r="BX34" s="1062"/>
      <c r="BY34" s="1062"/>
      <c r="BZ34" s="1062"/>
      <c r="CA34" s="1062"/>
      <c r="CB34" s="1062"/>
      <c r="CC34" s="1062"/>
      <c r="CD34" s="1062"/>
      <c r="CE34" s="1062"/>
      <c r="CF34" s="1062"/>
      <c r="CG34" s="1062"/>
      <c r="CH34" s="1062"/>
      <c r="CI34" s="1062"/>
      <c r="CJ34" s="1062"/>
      <c r="CK34" s="1062"/>
      <c r="CL34" s="1062"/>
      <c r="CM34" s="1062"/>
      <c r="CN34" s="1062"/>
      <c r="CO34" s="1062"/>
      <c r="CP34" s="1062"/>
      <c r="CQ34" s="1062"/>
      <c r="CR34" s="1062"/>
      <c r="CS34" s="1062"/>
      <c r="CT34" s="1062"/>
      <c r="CU34" s="1062"/>
      <c r="CV34" s="1062"/>
      <c r="CW34" s="1062"/>
      <c r="CX34" s="1062"/>
      <c r="CY34" s="1062"/>
      <c r="CZ34" s="1062"/>
      <c r="DA34" s="1062"/>
      <c r="DB34" s="1062"/>
    </row>
    <row r="35" spans="1:158" ht="17.399999999999999" customHeight="1" x14ac:dyDescent="0.3">
      <c r="A35" s="1059" t="s">
        <v>459</v>
      </c>
      <c r="B35" s="1059"/>
      <c r="C35" s="1059"/>
      <c r="D35" s="1059"/>
      <c r="E35" s="1059"/>
      <c r="F35" s="1059"/>
      <c r="G35" s="1059"/>
      <c r="H35" s="1059"/>
      <c r="I35" s="1059"/>
      <c r="J35" s="1059"/>
      <c r="K35" s="1059"/>
      <c r="L35" s="1059"/>
      <c r="M35" s="1059"/>
      <c r="N35" s="1059"/>
      <c r="O35" s="1059"/>
      <c r="P35" s="1059"/>
      <c r="Q35" s="1059"/>
      <c r="R35" s="1059"/>
      <c r="S35" s="1059"/>
      <c r="T35" s="1059"/>
      <c r="U35" s="1059"/>
      <c r="V35" s="1059"/>
      <c r="W35" s="1059"/>
      <c r="X35" s="1059"/>
      <c r="Y35" s="1059"/>
      <c r="Z35" s="1059"/>
      <c r="AA35" s="1059"/>
      <c r="AB35" s="1059"/>
      <c r="AC35" s="1059"/>
      <c r="AD35" s="1059"/>
      <c r="AE35" s="1059"/>
      <c r="AF35" s="1059"/>
      <c r="AG35" s="1059"/>
      <c r="AH35" s="1059"/>
      <c r="AI35" s="1059"/>
      <c r="AJ35" s="1059"/>
      <c r="AK35" s="1059"/>
      <c r="AL35" s="1059"/>
      <c r="AM35" s="1059"/>
      <c r="AN35" s="1059"/>
      <c r="AO35" s="1059"/>
      <c r="AP35" s="1054" t="str">
        <f>IF(DC35="Здание",CONCATENATE(ФОРМА!B8,)," ")</f>
        <v>ООО «Строительные энергетические технологии»</v>
      </c>
      <c r="AQ35" s="1054"/>
      <c r="AR35" s="1054"/>
      <c r="AS35" s="1054"/>
      <c r="AT35" s="1054"/>
      <c r="AU35" s="1054"/>
      <c r="AV35" s="1054"/>
      <c r="AW35" s="1054"/>
      <c r="AX35" s="1054"/>
      <c r="AY35" s="1054"/>
      <c r="AZ35" s="1054"/>
      <c r="BA35" s="1054"/>
      <c r="BB35" s="1054"/>
      <c r="BC35" s="1054"/>
      <c r="BD35" s="1054"/>
      <c r="BE35" s="1054"/>
      <c r="BF35" s="1054"/>
      <c r="BG35" s="1054"/>
      <c r="BH35" s="1054"/>
      <c r="BI35" s="1054"/>
      <c r="BJ35" s="1054"/>
      <c r="BK35" s="1054"/>
      <c r="BL35" s="1054"/>
      <c r="BM35" s="1054"/>
      <c r="BN35" s="1054"/>
      <c r="BO35" s="1054"/>
      <c r="BP35" s="1054"/>
      <c r="BQ35" s="1054"/>
      <c r="BR35" s="1054"/>
      <c r="BS35" s="1054"/>
      <c r="BT35" s="1054"/>
      <c r="BU35" s="1054"/>
      <c r="BV35" s="1054"/>
      <c r="BW35" s="1054"/>
      <c r="BX35" s="1054"/>
      <c r="BY35" s="1054"/>
      <c r="BZ35" s="1054"/>
      <c r="CA35" s="1054"/>
      <c r="CB35" s="1054"/>
      <c r="CC35" s="1054"/>
      <c r="CD35" s="1054"/>
      <c r="CE35" s="1054"/>
      <c r="CF35" s="1054"/>
      <c r="CG35" s="1054"/>
      <c r="CH35" s="1054"/>
      <c r="CI35" s="1054"/>
      <c r="CJ35" s="1054"/>
      <c r="CK35" s="1054"/>
      <c r="CL35" s="1054"/>
      <c r="CM35" s="1054"/>
      <c r="CN35" s="1054"/>
      <c r="CO35" s="1054"/>
      <c r="CP35" s="1054"/>
      <c r="CQ35" s="1054"/>
      <c r="CR35" s="1054"/>
      <c r="CS35" s="1054"/>
      <c r="CT35" s="1054"/>
      <c r="CU35" s="1054"/>
      <c r="CV35" s="1054"/>
      <c r="CW35" s="1054"/>
      <c r="CX35" s="1054"/>
      <c r="CY35" s="1054"/>
      <c r="CZ35" s="1054"/>
      <c r="DA35" s="1054"/>
      <c r="DB35" s="1054"/>
      <c r="DC35" t="s">
        <v>604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55" t="s">
        <v>460</v>
      </c>
      <c r="AQ36" s="1055"/>
      <c r="AR36" s="1055"/>
      <c r="AS36" s="1055"/>
      <c r="AT36" s="1055"/>
      <c r="AU36" s="1055"/>
      <c r="AV36" s="1055"/>
      <c r="AW36" s="1055"/>
      <c r="AX36" s="1055"/>
      <c r="AY36" s="1055"/>
      <c r="AZ36" s="1055"/>
      <c r="BA36" s="1055"/>
      <c r="BB36" s="1055"/>
      <c r="BC36" s="1055"/>
      <c r="BD36" s="1055"/>
      <c r="BE36" s="1055"/>
      <c r="BF36" s="1055"/>
      <c r="BG36" s="1055"/>
      <c r="BH36" s="1055"/>
      <c r="BI36" s="1055"/>
      <c r="BJ36" s="1055"/>
      <c r="BK36" s="1055"/>
      <c r="BL36" s="1055"/>
      <c r="BM36" s="1055"/>
      <c r="BN36" s="1055"/>
      <c r="BO36" s="1055"/>
      <c r="BP36" s="1055"/>
      <c r="BQ36" s="1055"/>
      <c r="BR36" s="1055"/>
      <c r="BS36" s="1055"/>
      <c r="BT36" s="1055"/>
      <c r="BU36" s="1055"/>
      <c r="BV36" s="1055"/>
      <c r="BW36" s="1055"/>
      <c r="BX36" s="1055"/>
      <c r="BY36" s="1055"/>
      <c r="BZ36" s="1055"/>
      <c r="CA36" s="1055"/>
      <c r="CB36" s="1055"/>
      <c r="CC36" s="1055"/>
      <c r="CD36" s="1055"/>
      <c r="CE36" s="1055"/>
      <c r="CF36" s="1055"/>
      <c r="CG36" s="1055"/>
      <c r="CH36" s="1055"/>
      <c r="CI36" s="1055"/>
      <c r="CJ36" s="1055"/>
      <c r="CK36" s="1055"/>
      <c r="CL36" s="1055"/>
      <c r="CM36" s="1055"/>
      <c r="CN36" s="1055"/>
      <c r="CO36" s="1055"/>
      <c r="CP36" s="1055"/>
      <c r="CQ36" s="1055"/>
      <c r="CR36" s="1055"/>
      <c r="CS36" s="1055"/>
      <c r="CT36" s="1055"/>
      <c r="CU36" s="1055"/>
      <c r="CV36" s="1055"/>
      <c r="CW36" s="1055"/>
      <c r="CX36" s="1055"/>
      <c r="CY36" s="1055"/>
      <c r="CZ36" s="1055"/>
      <c r="DA36" s="1055"/>
      <c r="DB36" s="1055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962" t="s">
        <v>461</v>
      </c>
      <c r="B38" s="962"/>
      <c r="C38" s="962"/>
      <c r="D38" s="962"/>
      <c r="E38" s="962"/>
      <c r="F38" s="962"/>
      <c r="G38" s="962"/>
      <c r="H38" s="962"/>
      <c r="I38" s="962"/>
      <c r="J38" s="962"/>
      <c r="K38" s="962"/>
      <c r="L38" s="962"/>
      <c r="M38" s="962"/>
      <c r="N38" s="962"/>
      <c r="O38" s="962"/>
      <c r="P38" s="962"/>
      <c r="Q38" s="962"/>
      <c r="R38" s="962"/>
      <c r="S38" s="962"/>
      <c r="T38" s="962"/>
      <c r="U38" s="962"/>
      <c r="V38" s="962"/>
      <c r="W38" s="962"/>
      <c r="X38" s="962"/>
      <c r="Y38" s="962"/>
      <c r="Z38" s="962"/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2"/>
      <c r="AL38" s="962"/>
      <c r="AM38" s="962"/>
      <c r="AN38" s="962"/>
      <c r="AO38" s="962"/>
      <c r="AP38" s="962"/>
      <c r="AQ38" s="962"/>
      <c r="AR38" s="962"/>
      <c r="AS38" s="962"/>
      <c r="AT38" s="962"/>
      <c r="AU38" s="962"/>
      <c r="AV38" s="962"/>
      <c r="AW38" s="962"/>
      <c r="AX38" s="962"/>
      <c r="AY38" s="962"/>
      <c r="AZ38" s="962"/>
      <c r="BA38" s="962"/>
      <c r="BB38" s="962"/>
      <c r="BC38" s="962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2"/>
      <c r="BV38" s="962"/>
      <c r="BW38" s="962"/>
      <c r="BX38" s="962"/>
      <c r="BY38" s="962"/>
      <c r="BZ38" s="962"/>
      <c r="CA38" s="962"/>
      <c r="CB38" s="962"/>
      <c r="CC38" s="962"/>
      <c r="CD38" s="962"/>
      <c r="CE38" s="962"/>
      <c r="CF38" s="962"/>
      <c r="CG38" s="962"/>
      <c r="CH38" s="962"/>
      <c r="CI38" s="962"/>
      <c r="CJ38" s="962"/>
      <c r="CK38" s="962"/>
      <c r="CL38" s="962"/>
      <c r="CM38" s="962"/>
      <c r="CN38" s="962"/>
      <c r="CO38" s="962"/>
      <c r="CP38" s="962"/>
      <c r="CQ38" s="962"/>
      <c r="CR38" s="962"/>
      <c r="CS38" s="962"/>
      <c r="CT38" s="962"/>
      <c r="CU38" s="962"/>
      <c r="CV38" s="962"/>
      <c r="CW38" s="962"/>
      <c r="CX38" s="962"/>
      <c r="CY38" s="962"/>
      <c r="CZ38" s="962"/>
      <c r="DA38" s="962"/>
      <c r="DB38" s="962"/>
    </row>
    <row r="39" spans="1:158" x14ac:dyDescent="0.3">
      <c r="A39" s="846" t="s">
        <v>462</v>
      </c>
      <c r="B39" s="846"/>
      <c r="C39" s="846"/>
      <c r="D39" s="846"/>
      <c r="E39" s="846"/>
      <c r="F39" s="846"/>
      <c r="G39" s="846"/>
      <c r="H39" s="846"/>
      <c r="I39" s="846"/>
      <c r="J39" s="846"/>
      <c r="K39" s="846"/>
      <c r="L39" s="846"/>
      <c r="M39" s="846"/>
      <c r="N39" s="846"/>
      <c r="O39" s="846"/>
      <c r="P39" s="846"/>
      <c r="Q39" s="846"/>
      <c r="R39" s="846"/>
      <c r="S39" s="846"/>
      <c r="T39" s="846"/>
      <c r="U39" s="846"/>
      <c r="V39" s="846"/>
      <c r="W39" s="846"/>
      <c r="X39" s="846"/>
      <c r="Y39" s="846"/>
      <c r="Z39" s="846"/>
      <c r="AA39" s="846"/>
      <c r="AB39" s="846"/>
      <c r="AC39" s="846"/>
      <c r="AD39" s="846"/>
      <c r="AE39" s="846"/>
      <c r="AF39" s="846"/>
      <c r="AG39" s="846"/>
      <c r="AH39" s="846"/>
      <c r="AI39" s="846"/>
      <c r="AJ39" s="846"/>
      <c r="AK39" s="846"/>
      <c r="AL39" s="846"/>
      <c r="AM39" s="846"/>
      <c r="AN39" s="846"/>
      <c r="AO39" s="846"/>
      <c r="AP39" s="846"/>
      <c r="AQ39" s="846"/>
      <c r="AR39" s="846"/>
      <c r="AS39" s="846"/>
      <c r="AT39" s="846"/>
      <c r="AU39" s="846"/>
      <c r="AV39" s="846"/>
      <c r="AW39" s="846"/>
      <c r="AX39" s="846"/>
      <c r="AY39" s="846"/>
      <c r="AZ39" s="846"/>
      <c r="BA39" s="846"/>
      <c r="BB39" s="846"/>
      <c r="BC39" s="846"/>
      <c r="BD39" s="846"/>
      <c r="BE39" s="846"/>
      <c r="BF39" s="846"/>
      <c r="BG39" s="846"/>
      <c r="BH39" s="846"/>
      <c r="BI39" s="846"/>
      <c r="BJ39" s="846"/>
      <c r="BK39" s="846"/>
      <c r="BL39" s="846"/>
      <c r="BM39" s="846"/>
      <c r="BN39" s="846"/>
      <c r="BO39" s="846"/>
      <c r="BP39" s="846"/>
      <c r="BQ39" s="846"/>
      <c r="BR39" s="846"/>
      <c r="BS39" s="846"/>
      <c r="BT39" s="846"/>
      <c r="BU39" s="846"/>
      <c r="BV39" s="846"/>
      <c r="BW39" s="846"/>
      <c r="BX39" s="846"/>
      <c r="BY39" s="846"/>
      <c r="BZ39" s="846"/>
      <c r="CA39" s="846"/>
      <c r="CB39" s="846"/>
      <c r="CC39" s="846"/>
      <c r="CD39" s="846"/>
      <c r="CE39" s="846"/>
      <c r="CF39" s="846"/>
      <c r="CG39" s="846"/>
      <c r="CH39" s="846"/>
      <c r="CI39" s="846"/>
      <c r="CJ39" s="846"/>
      <c r="CK39" s="846"/>
      <c r="CL39" s="846"/>
      <c r="CM39" s="846"/>
      <c r="CN39" s="846"/>
      <c r="CO39" s="846"/>
      <c r="CP39" s="846"/>
      <c r="CQ39" s="846"/>
      <c r="CR39" s="846"/>
      <c r="CS39" s="846"/>
      <c r="CT39" s="846"/>
      <c r="CU39" s="846"/>
      <c r="CV39" s="846"/>
      <c r="CW39" s="846"/>
      <c r="CX39" s="846"/>
      <c r="CY39" s="846"/>
      <c r="CZ39" s="846"/>
      <c r="DA39" s="846"/>
      <c r="DB39" s="846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846" t="s">
        <v>508</v>
      </c>
      <c r="B41" s="846"/>
      <c r="C41" s="846"/>
      <c r="D41" s="846"/>
      <c r="E41" s="846"/>
      <c r="F41" s="846"/>
      <c r="G41" s="846"/>
      <c r="H41" s="846"/>
      <c r="I41" s="846"/>
      <c r="J41" s="846"/>
      <c r="K41" s="846"/>
      <c r="L41" s="846"/>
      <c r="M41" s="846"/>
      <c r="N41" s="846"/>
      <c r="O41" s="846"/>
      <c r="P41" s="846"/>
      <c r="Q41" s="846"/>
      <c r="R41" s="846"/>
      <c r="S41" s="846"/>
      <c r="T41" s="846"/>
      <c r="U41" s="846"/>
      <c r="V41" s="846"/>
      <c r="W41" s="846"/>
      <c r="X41" s="846"/>
      <c r="Y41" s="846"/>
      <c r="Z41" s="846"/>
      <c r="AA41" s="846"/>
      <c r="AB41" s="846"/>
      <c r="AC41" s="846"/>
      <c r="AD41" s="846"/>
      <c r="AE41" s="846"/>
      <c r="AF41" s="846"/>
      <c r="AG41" s="846"/>
      <c r="AH41" s="846"/>
      <c r="AI41" s="846"/>
      <c r="AJ41" s="846"/>
      <c r="AK41" s="846"/>
      <c r="AL41" s="846"/>
      <c r="AM41" s="846"/>
      <c r="AN41" s="846"/>
      <c r="AO41" s="846"/>
      <c r="AP41" s="846"/>
      <c r="AQ41" s="846"/>
      <c r="AR41" s="846"/>
      <c r="AS41" s="846"/>
      <c r="AT41" s="846"/>
      <c r="AU41" s="846"/>
      <c r="AV41" s="846"/>
      <c r="AW41" s="846"/>
      <c r="AX41" s="846"/>
      <c r="AY41" s="846"/>
      <c r="AZ41" s="846"/>
      <c r="BA41" s="846"/>
      <c r="BB41" s="846"/>
      <c r="BC41" s="846"/>
      <c r="BD41" s="846"/>
      <c r="BE41" s="846"/>
      <c r="BF41" s="846"/>
      <c r="BG41" s="846"/>
      <c r="BH41" s="846"/>
      <c r="BI41" s="846"/>
      <c r="BJ41" s="846"/>
      <c r="BK41" s="846"/>
      <c r="BL41" s="846"/>
      <c r="BM41" s="846"/>
      <c r="BN41" s="846"/>
      <c r="BO41" s="846"/>
      <c r="BP41" s="846"/>
      <c r="BQ41" s="846"/>
      <c r="BR41" s="846"/>
      <c r="BS41" s="846"/>
      <c r="BT41" s="846"/>
      <c r="BU41" s="846"/>
      <c r="BV41" s="846"/>
      <c r="BW41" s="846"/>
      <c r="BX41" s="846"/>
      <c r="BY41" s="846"/>
      <c r="BZ41" s="846"/>
      <c r="CA41" s="846"/>
      <c r="CB41" s="846"/>
      <c r="CC41" s="846"/>
      <c r="CD41" s="846"/>
      <c r="CE41" s="846"/>
      <c r="CF41" s="846"/>
      <c r="CG41" s="846"/>
      <c r="CH41" s="846"/>
      <c r="CI41" s="846"/>
      <c r="CJ41" s="846"/>
      <c r="CK41" s="846"/>
      <c r="CL41" s="846"/>
      <c r="CM41" s="846"/>
      <c r="CN41" s="846"/>
      <c r="CO41" s="846"/>
      <c r="CP41" s="846"/>
      <c r="CQ41" s="846"/>
      <c r="CR41" s="846"/>
      <c r="CS41" s="846"/>
      <c r="CT41" s="846"/>
      <c r="CU41" s="846"/>
      <c r="CV41" s="846"/>
      <c r="CW41" s="846"/>
      <c r="CX41" s="846"/>
      <c r="CY41" s="846"/>
      <c r="CZ41" s="846"/>
      <c r="DA41" s="846"/>
      <c r="DB41" s="846"/>
    </row>
    <row r="42" spans="1:158" ht="15" customHeight="1" x14ac:dyDescent="0.3">
      <c r="A42" s="846" t="s">
        <v>509</v>
      </c>
      <c r="B42" s="846"/>
      <c r="C42" s="846"/>
      <c r="D42" s="846"/>
      <c r="E42" s="846"/>
      <c r="F42" s="846"/>
      <c r="G42" s="846"/>
      <c r="H42" s="846"/>
      <c r="I42" s="846"/>
      <c r="J42" s="846"/>
      <c r="K42" s="846"/>
      <c r="L42" s="846"/>
      <c r="M42" s="846"/>
      <c r="N42" s="846"/>
      <c r="O42" s="846"/>
      <c r="P42" s="846"/>
      <c r="Q42" s="846"/>
      <c r="R42" s="846"/>
      <c r="S42" s="846"/>
      <c r="T42" s="846"/>
      <c r="U42" s="846"/>
      <c r="V42" s="846"/>
      <c r="W42" s="846"/>
      <c r="X42" s="846"/>
      <c r="Y42" s="846"/>
      <c r="Z42" s="846"/>
      <c r="AA42" s="846"/>
      <c r="AB42" s="846"/>
      <c r="AC42" s="846"/>
      <c r="AD42" s="1048"/>
      <c r="AE42" s="1048"/>
      <c r="AF42" s="1048"/>
      <c r="AG42" s="1048"/>
      <c r="AH42" s="1048"/>
      <c r="AI42" s="1048"/>
      <c r="AJ42" s="1048"/>
      <c r="AK42" s="1048"/>
      <c r="AL42" s="1048"/>
      <c r="AM42" s="1048"/>
      <c r="AN42" s="1048"/>
      <c r="AO42" s="1048"/>
      <c r="AP42" s="1048"/>
      <c r="AQ42" s="1048"/>
      <c r="AR42" s="1048"/>
      <c r="AS42" s="1048"/>
      <c r="AT42" s="1048"/>
      <c r="AU42" s="1048"/>
      <c r="AV42" s="1048"/>
      <c r="AW42" s="1057">
        <v>20</v>
      </c>
      <c r="AX42" s="1057"/>
      <c r="AY42" s="1057"/>
      <c r="AZ42" s="1057"/>
      <c r="BA42" s="1056"/>
      <c r="BB42" s="1056"/>
      <c r="BC42" s="1056"/>
      <c r="BD42" s="1056"/>
      <c r="BE42" s="1059" t="s">
        <v>510</v>
      </c>
      <c r="BF42" s="1059"/>
      <c r="BG42" s="1059"/>
      <c r="BH42" s="1059"/>
      <c r="BI42" s="1059"/>
      <c r="BJ42" s="1059"/>
      <c r="BK42" s="1059"/>
      <c r="BL42" s="1059"/>
      <c r="BM42" s="1059"/>
      <c r="BN42" s="1059"/>
      <c r="BO42" s="1059"/>
      <c r="BP42" s="1059"/>
      <c r="BQ42" s="1059"/>
      <c r="BR42" s="1059"/>
      <c r="BS42" s="1059"/>
      <c r="BT42" s="1059"/>
      <c r="BU42" s="1059"/>
      <c r="BV42" s="1059"/>
      <c r="BW42" s="1059"/>
      <c r="BX42" s="1059"/>
      <c r="BY42" s="1059"/>
      <c r="BZ42" s="1059"/>
      <c r="CA42" s="1059"/>
      <c r="CB42" s="1059"/>
      <c r="CC42" s="1059"/>
      <c r="CD42" s="1059"/>
      <c r="CE42" s="1059"/>
      <c r="CF42" s="1059"/>
      <c r="CG42" s="1059"/>
      <c r="CH42" s="1059"/>
      <c r="CI42" s="1059"/>
      <c r="CJ42" s="1059"/>
      <c r="CK42" s="1059"/>
      <c r="CL42" s="1059"/>
      <c r="CM42" s="1059"/>
      <c r="CN42" s="1059"/>
      <c r="CO42" s="1059"/>
      <c r="CP42" s="1059"/>
      <c r="CQ42" s="1059"/>
      <c r="CR42" s="1059"/>
      <c r="CS42" s="1059"/>
      <c r="CT42" s="1059"/>
      <c r="CU42" s="1059"/>
      <c r="CV42" s="1059"/>
      <c r="CW42" s="1059"/>
      <c r="CX42" s="1059"/>
      <c r="CY42" s="1059"/>
      <c r="CZ42" s="1059"/>
      <c r="DA42" s="1059"/>
      <c r="DB42" s="1059"/>
    </row>
    <row r="43" spans="1:158" ht="28.5" customHeight="1" x14ac:dyDescent="0.3">
      <c r="A43" s="1049" t="s">
        <v>511</v>
      </c>
      <c r="B43" s="1049"/>
      <c r="C43" s="1049"/>
      <c r="D43" s="1049"/>
      <c r="E43" s="1049"/>
      <c r="F43" s="1049"/>
      <c r="G43" s="1049"/>
      <c r="H43" s="1049"/>
      <c r="I43" s="1049"/>
      <c r="J43" s="1049"/>
      <c r="K43" s="1049"/>
      <c r="L43" s="1049"/>
      <c r="M43" s="1049"/>
      <c r="N43" s="1049"/>
      <c r="O43" s="1049"/>
      <c r="P43" s="1049"/>
      <c r="Q43" s="1049"/>
      <c r="R43" s="1049"/>
      <c r="S43" s="1049"/>
      <c r="T43" s="1049"/>
      <c r="U43" s="1049"/>
      <c r="V43" s="1049"/>
      <c r="W43" s="1049"/>
      <c r="X43" s="1049"/>
      <c r="Y43" s="1049"/>
      <c r="Z43" s="1049"/>
      <c r="AA43" s="1049"/>
      <c r="AB43" s="1049"/>
      <c r="AC43" s="1049"/>
      <c r="AD43" s="1049"/>
      <c r="AE43" s="1049"/>
      <c r="AF43" s="1049"/>
      <c r="AG43" s="1049"/>
      <c r="AH43" s="1049"/>
      <c r="AI43" s="1049"/>
      <c r="AJ43" s="1049"/>
      <c r="AK43" s="1049"/>
      <c r="AL43" s="1049"/>
      <c r="AM43" s="1049"/>
      <c r="AN43" s="1049"/>
      <c r="AO43" s="1049"/>
      <c r="AP43" s="1049"/>
      <c r="AQ43" s="1049"/>
      <c r="AR43" s="1049"/>
      <c r="AS43" s="1049"/>
      <c r="AT43" s="1049"/>
      <c r="AU43" s="1049"/>
      <c r="AV43" s="1049"/>
      <c r="AW43" s="1049"/>
      <c r="AX43" s="1049"/>
      <c r="AY43" s="1049"/>
      <c r="AZ43" s="1049"/>
      <c r="BA43" s="1049"/>
      <c r="BB43" s="1049"/>
      <c r="BC43" s="1049"/>
      <c r="BD43" s="1049"/>
      <c r="BE43" s="1049"/>
      <c r="BF43" s="1049"/>
      <c r="BG43" s="1049"/>
      <c r="BH43" s="1049"/>
      <c r="BI43" s="1049"/>
      <c r="BJ43" s="1049"/>
      <c r="BK43" s="1049"/>
      <c r="BL43" s="1049"/>
      <c r="BM43" s="1049"/>
      <c r="BN43" s="1049"/>
      <c r="BO43" s="1049"/>
      <c r="BP43" s="1049"/>
      <c r="BQ43" s="1049"/>
      <c r="BR43" s="1049"/>
      <c r="BS43" s="1049"/>
      <c r="BT43" s="1049"/>
      <c r="BU43" s="1049"/>
      <c r="BV43" s="1049"/>
      <c r="BW43" s="1049"/>
      <c r="BX43" s="1049"/>
      <c r="BY43" s="1049"/>
      <c r="BZ43" s="1049"/>
      <c r="CA43" s="1049"/>
      <c r="CB43" s="1049"/>
      <c r="CC43" s="1049"/>
      <c r="CD43" s="1049"/>
      <c r="CE43" s="1049"/>
      <c r="CF43" s="1049"/>
      <c r="CG43" s="1049"/>
      <c r="CH43" s="1049"/>
      <c r="CI43" s="1049"/>
      <c r="CJ43" s="1049"/>
      <c r="CK43" s="1049"/>
      <c r="CL43" s="1049"/>
      <c r="CM43" s="1049"/>
      <c r="CN43" s="1049"/>
      <c r="CO43" s="1049"/>
      <c r="CP43" s="1049"/>
      <c r="CQ43" s="1049"/>
      <c r="CR43" s="1049"/>
      <c r="CS43" s="1049"/>
      <c r="CT43" s="1049"/>
      <c r="CU43" s="1049"/>
      <c r="CV43" s="1049"/>
      <c r="CW43" s="1049"/>
      <c r="CX43" s="1049"/>
      <c r="CY43" s="1049"/>
      <c r="CZ43" s="1049"/>
      <c r="DA43" s="1049"/>
      <c r="DB43" s="1049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984" t="s">
        <v>398</v>
      </c>
      <c r="B45" s="984"/>
      <c r="C45" s="984"/>
      <c r="D45" s="984"/>
      <c r="E45" s="984"/>
      <c r="F45" s="984"/>
      <c r="G45" s="984" t="s">
        <v>463</v>
      </c>
      <c r="H45" s="984"/>
      <c r="I45" s="984"/>
      <c r="J45" s="984"/>
      <c r="K45" s="984"/>
      <c r="L45" s="984"/>
      <c r="M45" s="984"/>
      <c r="N45" s="984"/>
      <c r="O45" s="984"/>
      <c r="P45" s="984"/>
      <c r="Q45" s="984"/>
      <c r="R45" s="984"/>
      <c r="S45" s="984"/>
      <c r="T45" s="984"/>
      <c r="U45" s="984"/>
      <c r="V45" s="984"/>
      <c r="W45" s="984"/>
      <c r="X45" s="984"/>
      <c r="Y45" s="984"/>
      <c r="Z45" s="984"/>
      <c r="AA45" s="984"/>
      <c r="AB45" s="984"/>
      <c r="AC45" s="984"/>
      <c r="AD45" s="984"/>
      <c r="AE45" s="984"/>
      <c r="AF45" s="984"/>
      <c r="AG45" s="984"/>
      <c r="AH45" s="984"/>
      <c r="AI45" s="984"/>
      <c r="AJ45" s="984"/>
      <c r="AK45" s="984" t="s">
        <v>32</v>
      </c>
      <c r="AL45" s="984"/>
      <c r="AM45" s="984"/>
      <c r="AN45" s="984"/>
      <c r="AO45" s="984"/>
      <c r="AP45" s="984"/>
      <c r="AQ45" s="984"/>
      <c r="AR45" s="984"/>
      <c r="AS45" s="984"/>
      <c r="AT45" s="984"/>
      <c r="AU45" s="984"/>
      <c r="AV45" s="984"/>
      <c r="AW45" s="984"/>
      <c r="AX45" s="984"/>
      <c r="AY45" s="984"/>
      <c r="AZ45" s="984"/>
      <c r="BA45" s="984"/>
      <c r="BB45" s="984"/>
      <c r="BC45" s="984"/>
      <c r="BD45" s="984"/>
      <c r="BE45" s="984"/>
      <c r="BF45" s="984"/>
      <c r="BG45" s="984"/>
      <c r="BH45" s="984"/>
      <c r="BI45" s="984"/>
      <c r="BJ45" s="984"/>
      <c r="BK45" s="984" t="s">
        <v>464</v>
      </c>
      <c r="BL45" s="984"/>
      <c r="BM45" s="984"/>
      <c r="BN45" s="984"/>
      <c r="BO45" s="984"/>
      <c r="BP45" s="984"/>
      <c r="BQ45" s="984"/>
      <c r="BR45" s="984"/>
      <c r="BS45" s="984"/>
      <c r="BT45" s="984"/>
      <c r="BU45" s="984"/>
      <c r="BV45" s="984"/>
      <c r="BW45" s="984"/>
      <c r="BX45" s="984"/>
      <c r="BY45" s="984"/>
      <c r="BZ45" s="984"/>
      <c r="CA45" s="984"/>
      <c r="CB45" s="984"/>
      <c r="CC45" s="984"/>
      <c r="CD45" s="984"/>
      <c r="CE45" s="984" t="s">
        <v>34</v>
      </c>
      <c r="CF45" s="984"/>
      <c r="CG45" s="984"/>
      <c r="CH45" s="984"/>
      <c r="CI45" s="984"/>
      <c r="CJ45" s="984"/>
      <c r="CK45" s="984"/>
      <c r="CL45" s="984"/>
      <c r="CM45" s="984"/>
      <c r="CN45" s="984"/>
      <c r="CO45" s="984"/>
      <c r="CP45" s="984"/>
      <c r="CQ45" s="984"/>
      <c r="CR45" s="984"/>
      <c r="CS45" s="984"/>
      <c r="CT45" s="984"/>
      <c r="CU45" s="984"/>
      <c r="CV45" s="984"/>
      <c r="CW45" s="984"/>
      <c r="CX45" s="984"/>
      <c r="CY45" s="984"/>
      <c r="CZ45" s="984"/>
      <c r="DA45" s="984"/>
      <c r="DB45" s="984"/>
      <c r="DK45" s="1047"/>
      <c r="DL45" s="1047"/>
      <c r="DM45" s="1047"/>
      <c r="DN45" s="1047"/>
      <c r="DO45" s="1047"/>
      <c r="DP45" s="1047"/>
      <c r="DQ45" s="1047"/>
      <c r="DR45" s="1047"/>
      <c r="DS45" s="1047"/>
      <c r="DT45" s="1047"/>
      <c r="DU45" s="1047"/>
      <c r="DV45" s="1047"/>
      <c r="DW45" s="1047"/>
      <c r="DX45" s="1047"/>
      <c r="DY45" s="1047"/>
      <c r="DZ45" s="1047"/>
      <c r="EA45" s="1047"/>
      <c r="EB45" s="1047"/>
      <c r="EC45" s="1047"/>
      <c r="ED45" s="1047"/>
      <c r="EE45" s="1047"/>
      <c r="EF45" s="1047"/>
      <c r="EG45" s="1047"/>
      <c r="EH45" s="1047"/>
      <c r="EI45" s="1047"/>
      <c r="EJ45" s="1047"/>
      <c r="EK45" s="1047"/>
      <c r="EL45" s="1047"/>
      <c r="EM45" s="1047"/>
      <c r="EN45" s="1047"/>
      <c r="EO45" s="1047"/>
      <c r="EP45" s="1047"/>
      <c r="EQ45" s="1047"/>
      <c r="ER45" s="1047"/>
      <c r="ES45" s="1047"/>
      <c r="ET45" s="1047"/>
      <c r="EU45" s="1047"/>
      <c r="EV45" s="1047"/>
      <c r="EW45" s="1047"/>
      <c r="EX45" s="1047"/>
      <c r="EY45" s="1047"/>
      <c r="EZ45" s="1047"/>
      <c r="FA45" s="1047"/>
      <c r="FB45" s="1047"/>
    </row>
    <row r="46" spans="1:158" x14ac:dyDescent="0.3">
      <c r="A46" s="984"/>
      <c r="B46" s="984"/>
      <c r="C46" s="984"/>
      <c r="D46" s="984"/>
      <c r="E46" s="984"/>
      <c r="F46" s="984"/>
      <c r="G46" s="984" t="s">
        <v>392</v>
      </c>
      <c r="H46" s="984"/>
      <c r="I46" s="984"/>
      <c r="J46" s="984"/>
      <c r="K46" s="984"/>
      <c r="L46" s="984"/>
      <c r="M46" s="984"/>
      <c r="N46" s="984"/>
      <c r="O46" s="984"/>
      <c r="P46" s="984"/>
      <c r="Q46" s="984"/>
      <c r="R46" s="984"/>
      <c r="S46" s="984"/>
      <c r="T46" s="984"/>
      <c r="U46" s="984"/>
      <c r="V46" s="984"/>
      <c r="W46" s="984"/>
      <c r="X46" s="984"/>
      <c r="Y46" s="984"/>
      <c r="Z46" s="984"/>
      <c r="AA46" s="984"/>
      <c r="AB46" s="984"/>
      <c r="AC46" s="984"/>
      <c r="AD46" s="984"/>
      <c r="AE46" s="984"/>
      <c r="AF46" s="984"/>
      <c r="AG46" s="984"/>
      <c r="AH46" s="984"/>
      <c r="AI46" s="984"/>
      <c r="AJ46" s="984"/>
      <c r="AK46" s="984"/>
      <c r="AL46" s="984"/>
      <c r="AM46" s="984"/>
      <c r="AN46" s="984"/>
      <c r="AO46" s="984"/>
      <c r="AP46" s="984"/>
      <c r="AQ46" s="984"/>
      <c r="AR46" s="984"/>
      <c r="AS46" s="984"/>
      <c r="AT46" s="984"/>
      <c r="AU46" s="984"/>
      <c r="AV46" s="984"/>
      <c r="AW46" s="984"/>
      <c r="AX46" s="984"/>
      <c r="AY46" s="984"/>
      <c r="AZ46" s="984"/>
      <c r="BA46" s="984"/>
      <c r="BB46" s="984"/>
      <c r="BC46" s="984"/>
      <c r="BD46" s="984"/>
      <c r="BE46" s="984"/>
      <c r="BF46" s="984"/>
      <c r="BG46" s="984"/>
      <c r="BH46" s="984"/>
      <c r="BI46" s="984"/>
      <c r="BJ46" s="984"/>
      <c r="BK46" s="984"/>
      <c r="BL46" s="984"/>
      <c r="BM46" s="984"/>
      <c r="BN46" s="984"/>
      <c r="BO46" s="984"/>
      <c r="BP46" s="984"/>
      <c r="BQ46" s="984"/>
      <c r="BR46" s="984"/>
      <c r="BS46" s="984"/>
      <c r="BT46" s="984"/>
      <c r="BU46" s="984"/>
      <c r="BV46" s="984"/>
      <c r="BW46" s="984"/>
      <c r="BX46" s="984"/>
      <c r="BY46" s="984"/>
      <c r="BZ46" s="984"/>
      <c r="CA46" s="984"/>
      <c r="CB46" s="984"/>
      <c r="CC46" s="984"/>
      <c r="CD46" s="984"/>
      <c r="CE46" s="984"/>
      <c r="CF46" s="984"/>
      <c r="CG46" s="984"/>
      <c r="CH46" s="984"/>
      <c r="CI46" s="984"/>
      <c r="CJ46" s="984"/>
      <c r="CK46" s="984"/>
      <c r="CL46" s="984"/>
      <c r="CM46" s="984"/>
      <c r="CN46" s="984"/>
      <c r="CO46" s="984"/>
      <c r="CP46" s="984"/>
      <c r="CQ46" s="984"/>
      <c r="CR46" s="984"/>
      <c r="CS46" s="984"/>
      <c r="CT46" s="984"/>
      <c r="CU46" s="984"/>
      <c r="CV46" s="984"/>
      <c r="CW46" s="984"/>
      <c r="CX46" s="984"/>
      <c r="CY46" s="984"/>
      <c r="CZ46" s="984"/>
      <c r="DA46" s="984"/>
      <c r="DB46" s="984"/>
      <c r="DK46" s="1047"/>
      <c r="DL46" s="1047"/>
      <c r="DM46" s="1047"/>
      <c r="DN46" s="1047"/>
      <c r="DO46" s="1047"/>
      <c r="DP46" s="1047"/>
      <c r="DQ46" s="1047"/>
      <c r="DR46" s="1047"/>
      <c r="DS46" s="1047"/>
      <c r="DT46" s="1047"/>
      <c r="DU46" s="1047"/>
      <c r="DV46" s="1047"/>
      <c r="DW46" s="1047"/>
      <c r="DX46" s="1047"/>
      <c r="DY46" s="1047"/>
      <c r="DZ46" s="1047"/>
      <c r="EA46" s="1047"/>
      <c r="EB46" s="1047"/>
      <c r="EC46" s="1047"/>
      <c r="ED46" s="1047"/>
      <c r="EE46" s="1047"/>
      <c r="EF46" s="1047"/>
      <c r="EG46" s="1047"/>
      <c r="EH46" s="1047"/>
      <c r="EI46" s="1047"/>
      <c r="EJ46" s="1047"/>
      <c r="EK46" s="1047"/>
      <c r="EL46" s="1047"/>
      <c r="EM46" s="1047"/>
      <c r="EN46" s="1047"/>
      <c r="EO46" s="1047"/>
      <c r="EP46" s="1047"/>
      <c r="EQ46" s="1047"/>
      <c r="ER46" s="1047"/>
      <c r="ES46" s="1047"/>
      <c r="ET46" s="1047"/>
      <c r="EU46" s="1047"/>
      <c r="EV46" s="1047"/>
      <c r="EW46" s="1047"/>
      <c r="EX46" s="1047"/>
      <c r="EY46" s="1047"/>
      <c r="EZ46" s="1047"/>
      <c r="FA46" s="1047"/>
      <c r="FB46" s="1047"/>
    </row>
    <row r="47" spans="1:158" ht="11.1" customHeight="1" x14ac:dyDescent="0.3">
      <c r="A47" s="984"/>
      <c r="B47" s="984"/>
      <c r="C47" s="984"/>
      <c r="D47" s="984"/>
      <c r="E47" s="984"/>
      <c r="F47" s="984"/>
      <c r="G47" s="984"/>
      <c r="H47" s="984"/>
      <c r="I47" s="984"/>
      <c r="J47" s="984"/>
      <c r="K47" s="984"/>
      <c r="L47" s="984"/>
      <c r="M47" s="984"/>
      <c r="N47" s="984"/>
      <c r="O47" s="984"/>
      <c r="P47" s="984"/>
      <c r="Q47" s="984"/>
      <c r="R47" s="984"/>
      <c r="S47" s="984"/>
      <c r="T47" s="984"/>
      <c r="U47" s="984"/>
      <c r="V47" s="984"/>
      <c r="W47" s="984"/>
      <c r="X47" s="984"/>
      <c r="Y47" s="984"/>
      <c r="Z47" s="984"/>
      <c r="AA47" s="984"/>
      <c r="AB47" s="984"/>
      <c r="AC47" s="984"/>
      <c r="AD47" s="984"/>
      <c r="AE47" s="984"/>
      <c r="AF47" s="984"/>
      <c r="AG47" s="984"/>
      <c r="AH47" s="984"/>
      <c r="AI47" s="984"/>
      <c r="AJ47" s="984"/>
      <c r="AK47" s="984"/>
      <c r="AL47" s="984"/>
      <c r="AM47" s="984"/>
      <c r="AN47" s="984"/>
      <c r="AO47" s="984"/>
      <c r="AP47" s="984"/>
      <c r="AQ47" s="984"/>
      <c r="AR47" s="984"/>
      <c r="AS47" s="984"/>
      <c r="AT47" s="984"/>
      <c r="AU47" s="984"/>
      <c r="AV47" s="984"/>
      <c r="AW47" s="984"/>
      <c r="AX47" s="984"/>
      <c r="AY47" s="984"/>
      <c r="AZ47" s="984"/>
      <c r="BA47" s="984"/>
      <c r="BB47" s="984"/>
      <c r="BC47" s="984"/>
      <c r="BD47" s="984"/>
      <c r="BE47" s="984"/>
      <c r="BF47" s="984"/>
      <c r="BG47" s="984"/>
      <c r="BH47" s="984"/>
      <c r="BI47" s="984"/>
      <c r="BJ47" s="984"/>
      <c r="BK47" s="984"/>
      <c r="BL47" s="984"/>
      <c r="BM47" s="984"/>
      <c r="BN47" s="984"/>
      <c r="BO47" s="984"/>
      <c r="BP47" s="984"/>
      <c r="BQ47" s="984"/>
      <c r="BR47" s="984"/>
      <c r="BS47" s="984"/>
      <c r="BT47" s="984"/>
      <c r="BU47" s="984"/>
      <c r="BV47" s="984"/>
      <c r="BW47" s="984"/>
      <c r="BX47" s="984"/>
      <c r="BY47" s="984"/>
      <c r="BZ47" s="984"/>
      <c r="CA47" s="984"/>
      <c r="CB47" s="984"/>
      <c r="CC47" s="984"/>
      <c r="CD47" s="984"/>
      <c r="CE47" s="984"/>
      <c r="CF47" s="984"/>
      <c r="CG47" s="984"/>
      <c r="CH47" s="984"/>
      <c r="CI47" s="984"/>
      <c r="CJ47" s="984"/>
      <c r="CK47" s="984"/>
      <c r="CL47" s="984"/>
      <c r="CM47" s="984"/>
      <c r="CN47" s="984"/>
      <c r="CO47" s="984"/>
      <c r="CP47" s="984"/>
      <c r="CQ47" s="984"/>
      <c r="CR47" s="984"/>
      <c r="CS47" s="984"/>
      <c r="CT47" s="984"/>
      <c r="CU47" s="984"/>
      <c r="CV47" s="984"/>
      <c r="CW47" s="984"/>
      <c r="CX47" s="984"/>
      <c r="CY47" s="984"/>
      <c r="CZ47" s="984"/>
      <c r="DA47" s="984"/>
      <c r="DB47" s="984"/>
      <c r="DK47" s="1047"/>
      <c r="DL47" s="1047"/>
      <c r="DM47" s="1047"/>
      <c r="DN47" s="1047"/>
      <c r="DO47" s="1047"/>
      <c r="DP47" s="1047"/>
      <c r="DQ47" s="1047"/>
      <c r="DR47" s="1047"/>
      <c r="DS47" s="1047"/>
      <c r="DT47" s="1047"/>
      <c r="DU47" s="1047"/>
      <c r="DV47" s="1047"/>
      <c r="DW47" s="1047"/>
      <c r="DX47" s="1047"/>
      <c r="DY47" s="1047"/>
      <c r="DZ47" s="1047"/>
      <c r="EA47" s="1047"/>
      <c r="EB47" s="1047"/>
      <c r="EC47" s="1047"/>
      <c r="ED47" s="1047"/>
      <c r="EE47" s="1047"/>
      <c r="EF47" s="1047"/>
      <c r="EG47" s="1047"/>
      <c r="EH47" s="1047"/>
      <c r="EI47" s="1047"/>
      <c r="EJ47" s="1047"/>
      <c r="EK47" s="1047"/>
      <c r="EL47" s="1047"/>
      <c r="EM47" s="1047"/>
      <c r="EN47" s="1047"/>
      <c r="EO47" s="1047"/>
      <c r="EP47" s="1047"/>
      <c r="EQ47" s="1047"/>
      <c r="ER47" s="1047"/>
      <c r="ES47" s="1047"/>
      <c r="ET47" s="1047"/>
      <c r="EU47" s="1047"/>
      <c r="EV47" s="1047"/>
      <c r="EW47" s="1047"/>
      <c r="EX47" s="1047"/>
      <c r="EY47" s="1047"/>
      <c r="EZ47" s="1047"/>
      <c r="FA47" s="1047"/>
      <c r="FB47" s="1047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1015" t="s">
        <v>742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9"/>
      <c r="AC49" s="19"/>
      <c r="AD49" s="19"/>
      <c r="AE49" s="19"/>
      <c r="AF49" s="850" t="str">
        <f>ПОДПИСИ!B5</f>
        <v>Начальник мастерского участка №1 Курортного РЭС ПАО «Россети Ленэнерго» «СЭС»</v>
      </c>
      <c r="AG49" s="850"/>
      <c r="AH49" s="850"/>
      <c r="AI49" s="850"/>
      <c r="AJ49" s="850"/>
      <c r="AK49" s="850"/>
      <c r="AL49" s="850"/>
      <c r="AM49" s="850"/>
      <c r="AN49" s="850"/>
      <c r="AO49" s="850"/>
      <c r="AP49" s="850"/>
      <c r="AQ49" s="850"/>
      <c r="AR49" s="850"/>
      <c r="AS49" s="850"/>
      <c r="AT49" s="850"/>
      <c r="AU49" s="850"/>
      <c r="AV49" s="850"/>
      <c r="AW49" s="850"/>
      <c r="AX49" s="850"/>
      <c r="AY49" s="850"/>
      <c r="AZ49" s="850"/>
      <c r="BA49" s="850"/>
      <c r="BB49" s="850"/>
      <c r="BC49" s="850"/>
      <c r="BD49" s="850"/>
      <c r="BE49" s="850"/>
      <c r="BF49" s="850"/>
      <c r="BG49" s="850"/>
      <c r="BH49" s="850"/>
      <c r="BI49" s="850"/>
      <c r="BJ49" s="850"/>
      <c r="BK49" s="23"/>
      <c r="BL49" s="23"/>
      <c r="BM49" s="23"/>
      <c r="BN49" s="23"/>
      <c r="BO49" s="844"/>
      <c r="BP49" s="844"/>
      <c r="BQ49" s="844"/>
      <c r="BR49" s="844"/>
      <c r="BS49" s="844"/>
      <c r="BT49" s="844"/>
      <c r="BU49" s="844"/>
      <c r="BV49" s="844"/>
      <c r="BW49" s="844"/>
      <c r="BX49" s="844"/>
      <c r="BY49" s="844"/>
      <c r="BZ49" s="844"/>
      <c r="CA49" s="844"/>
      <c r="CB49" s="844"/>
      <c r="CC49" s="844"/>
      <c r="CD49" s="844"/>
      <c r="CE49" s="23"/>
      <c r="CF49" s="23"/>
      <c r="CG49" s="23"/>
      <c r="CH49" s="23"/>
      <c r="CI49" s="844" t="str">
        <f>ПОДПИСИ!E5</f>
        <v>Д.М. Чечин</v>
      </c>
      <c r="CJ49" s="844"/>
      <c r="CK49" s="844"/>
      <c r="CL49" s="844"/>
      <c r="CM49" s="844"/>
      <c r="CN49" s="844"/>
      <c r="CO49" s="844"/>
      <c r="CP49" s="844"/>
      <c r="CQ49" s="844"/>
      <c r="CR49" s="844"/>
      <c r="CS49" s="844"/>
      <c r="CT49" s="844"/>
      <c r="CU49" s="844"/>
      <c r="CV49" s="844"/>
      <c r="CW49" s="844"/>
      <c r="CX49" s="844"/>
      <c r="CY49" s="844"/>
      <c r="CZ49" s="844"/>
      <c r="DA49" s="844"/>
      <c r="DB49" s="844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857" t="s">
        <v>48</v>
      </c>
      <c r="AG50" s="857"/>
      <c r="AH50" s="857"/>
      <c r="AI50" s="857"/>
      <c r="AJ50" s="857"/>
      <c r="AK50" s="857"/>
      <c r="AL50" s="857"/>
      <c r="AM50" s="857"/>
      <c r="AN50" s="857"/>
      <c r="AO50" s="857"/>
      <c r="AP50" s="857"/>
      <c r="AQ50" s="857"/>
      <c r="AR50" s="857"/>
      <c r="AS50" s="857"/>
      <c r="AT50" s="857"/>
      <c r="AU50" s="857"/>
      <c r="AV50" s="857"/>
      <c r="AW50" s="857"/>
      <c r="AX50" s="857"/>
      <c r="AY50" s="857"/>
      <c r="AZ50" s="857"/>
      <c r="BA50" s="857"/>
      <c r="BB50" s="857"/>
      <c r="BC50" s="857"/>
      <c r="BD50" s="857"/>
      <c r="BE50" s="857"/>
      <c r="BF50" s="857"/>
      <c r="BG50" s="857"/>
      <c r="BH50" s="857"/>
      <c r="BI50" s="857"/>
      <c r="BJ50" s="857"/>
      <c r="BK50" s="21"/>
      <c r="BL50" s="21"/>
      <c r="BM50" s="21"/>
      <c r="BN50" s="21"/>
      <c r="BO50" s="857" t="s">
        <v>49</v>
      </c>
      <c r="BP50" s="857"/>
      <c r="BQ50" s="857"/>
      <c r="BR50" s="857"/>
      <c r="BS50" s="857"/>
      <c r="BT50" s="857"/>
      <c r="BU50" s="857"/>
      <c r="BV50" s="857"/>
      <c r="BW50" s="857"/>
      <c r="BX50" s="857"/>
      <c r="BY50" s="857"/>
      <c r="BZ50" s="857"/>
      <c r="CA50" s="857"/>
      <c r="CB50" s="857"/>
      <c r="CC50" s="857"/>
      <c r="CD50" s="857"/>
      <c r="CE50" s="21"/>
      <c r="CF50" s="21"/>
      <c r="CG50" s="21"/>
      <c r="CH50" s="21"/>
      <c r="CI50" s="845" t="s">
        <v>50</v>
      </c>
      <c r="CJ50" s="845"/>
      <c r="CK50" s="845"/>
      <c r="CL50" s="845"/>
      <c r="CM50" s="845"/>
      <c r="CN50" s="845"/>
      <c r="CO50" s="845"/>
      <c r="CP50" s="845"/>
      <c r="CQ50" s="845"/>
      <c r="CR50" s="845"/>
      <c r="CS50" s="845"/>
      <c r="CT50" s="845"/>
      <c r="CU50" s="845"/>
      <c r="CV50" s="845"/>
      <c r="CW50" s="845"/>
      <c r="CX50" s="845"/>
      <c r="CY50" s="845"/>
      <c r="CZ50" s="845"/>
      <c r="DA50" s="845"/>
      <c r="DB50" s="845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1015" t="s">
        <v>251</v>
      </c>
      <c r="B52" s="1015"/>
      <c r="C52" s="1015"/>
      <c r="D52" s="1015"/>
      <c r="E52" s="1015"/>
      <c r="F52" s="1015"/>
      <c r="G52" s="1015"/>
      <c r="H52" s="1015"/>
      <c r="I52" s="1015"/>
      <c r="J52" s="1015"/>
      <c r="K52" s="1015"/>
      <c r="L52" s="1015"/>
      <c r="M52" s="1015"/>
      <c r="N52" s="1015"/>
      <c r="O52" s="1015"/>
      <c r="P52" s="1015"/>
      <c r="Q52" s="1015"/>
      <c r="R52" s="1015"/>
      <c r="S52" s="1015"/>
      <c r="T52" s="1015"/>
      <c r="U52" s="1015"/>
      <c r="V52" s="1015"/>
      <c r="W52" s="1015"/>
      <c r="X52" s="1015"/>
      <c r="Y52" s="1015"/>
      <c r="Z52" s="1015"/>
      <c r="AA52" s="1015"/>
      <c r="AB52" s="19"/>
      <c r="AC52" s="19"/>
      <c r="AD52" s="19"/>
      <c r="AE52" s="19"/>
      <c r="AF52" s="850" t="str">
        <f>ПОДПИСИ!B15</f>
        <v>Заместитель генерального директора по капитальному  строительству ООО «Электромонтаж-110»</v>
      </c>
      <c r="AG52" s="850"/>
      <c r="AH52" s="850"/>
      <c r="AI52" s="850"/>
      <c r="AJ52" s="850"/>
      <c r="AK52" s="850"/>
      <c r="AL52" s="850"/>
      <c r="AM52" s="850"/>
      <c r="AN52" s="850"/>
      <c r="AO52" s="850"/>
      <c r="AP52" s="850"/>
      <c r="AQ52" s="850"/>
      <c r="AR52" s="850"/>
      <c r="AS52" s="850"/>
      <c r="AT52" s="850"/>
      <c r="AU52" s="850"/>
      <c r="AV52" s="850"/>
      <c r="AW52" s="850"/>
      <c r="AX52" s="850"/>
      <c r="AY52" s="850"/>
      <c r="AZ52" s="850"/>
      <c r="BA52" s="850"/>
      <c r="BB52" s="850"/>
      <c r="BC52" s="850"/>
      <c r="BD52" s="850"/>
      <c r="BE52" s="850"/>
      <c r="BF52" s="850"/>
      <c r="BG52" s="850"/>
      <c r="BH52" s="850"/>
      <c r="BI52" s="850"/>
      <c r="BJ52" s="850"/>
      <c r="BK52" s="23"/>
      <c r="BL52" s="23"/>
      <c r="BM52" s="23"/>
      <c r="BN52" s="23"/>
      <c r="BO52" s="844"/>
      <c r="BP52" s="844"/>
      <c r="BQ52" s="844"/>
      <c r="BR52" s="844"/>
      <c r="BS52" s="844"/>
      <c r="BT52" s="844"/>
      <c r="BU52" s="844"/>
      <c r="BV52" s="844"/>
      <c r="BW52" s="844"/>
      <c r="BX52" s="844"/>
      <c r="BY52" s="844"/>
      <c r="BZ52" s="844"/>
      <c r="CA52" s="844"/>
      <c r="CB52" s="844"/>
      <c r="CC52" s="844"/>
      <c r="CD52" s="844"/>
      <c r="CE52" s="23"/>
      <c r="CF52" s="23"/>
      <c r="CG52" s="23"/>
      <c r="CH52" s="23"/>
      <c r="CI52" s="844" t="str">
        <f>ПОДПИСИ!E15</f>
        <v>С.В. Шлёнский</v>
      </c>
      <c r="CJ52" s="844"/>
      <c r="CK52" s="844"/>
      <c r="CL52" s="844"/>
      <c r="CM52" s="844"/>
      <c r="CN52" s="844"/>
      <c r="CO52" s="844"/>
      <c r="CP52" s="844"/>
      <c r="CQ52" s="844"/>
      <c r="CR52" s="844"/>
      <c r="CS52" s="844"/>
      <c r="CT52" s="844"/>
      <c r="CU52" s="844"/>
      <c r="CV52" s="844"/>
      <c r="CW52" s="844"/>
      <c r="CX52" s="844"/>
      <c r="CY52" s="844"/>
      <c r="CZ52" s="844"/>
      <c r="DA52" s="844"/>
      <c r="DB52" s="844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857" t="s">
        <v>48</v>
      </c>
      <c r="AG53" s="857"/>
      <c r="AH53" s="857"/>
      <c r="AI53" s="857"/>
      <c r="AJ53" s="857"/>
      <c r="AK53" s="857"/>
      <c r="AL53" s="857"/>
      <c r="AM53" s="857"/>
      <c r="AN53" s="857"/>
      <c r="AO53" s="857"/>
      <c r="AP53" s="857"/>
      <c r="AQ53" s="857"/>
      <c r="AR53" s="857"/>
      <c r="AS53" s="857"/>
      <c r="AT53" s="857"/>
      <c r="AU53" s="857"/>
      <c r="AV53" s="857"/>
      <c r="AW53" s="857"/>
      <c r="AX53" s="857"/>
      <c r="AY53" s="857"/>
      <c r="AZ53" s="857"/>
      <c r="BA53" s="857"/>
      <c r="BB53" s="857"/>
      <c r="BC53" s="857"/>
      <c r="BD53" s="857"/>
      <c r="BE53" s="857"/>
      <c r="BF53" s="857"/>
      <c r="BG53" s="857"/>
      <c r="BH53" s="857"/>
      <c r="BI53" s="857"/>
      <c r="BJ53" s="857"/>
      <c r="BK53" s="21"/>
      <c r="BL53" s="21"/>
      <c r="BM53" s="21"/>
      <c r="BN53" s="21"/>
      <c r="BO53" s="857" t="s">
        <v>49</v>
      </c>
      <c r="BP53" s="857"/>
      <c r="BQ53" s="857"/>
      <c r="BR53" s="857"/>
      <c r="BS53" s="857"/>
      <c r="BT53" s="857"/>
      <c r="BU53" s="857"/>
      <c r="BV53" s="857"/>
      <c r="BW53" s="857"/>
      <c r="BX53" s="857"/>
      <c r="BY53" s="857"/>
      <c r="BZ53" s="857"/>
      <c r="CA53" s="857"/>
      <c r="CB53" s="857"/>
      <c r="CC53" s="857"/>
      <c r="CD53" s="857"/>
      <c r="CE53" s="21"/>
      <c r="CF53" s="21"/>
      <c r="CG53" s="21"/>
      <c r="CH53" s="21"/>
      <c r="CI53" s="845" t="s">
        <v>50</v>
      </c>
      <c r="CJ53" s="845"/>
      <c r="CK53" s="845"/>
      <c r="CL53" s="845"/>
      <c r="CM53" s="845"/>
      <c r="CN53" s="845"/>
      <c r="CO53" s="845"/>
      <c r="CP53" s="845"/>
      <c r="CQ53" s="845"/>
      <c r="CR53" s="845"/>
      <c r="CS53" s="845"/>
      <c r="CT53" s="845"/>
      <c r="CU53" s="845"/>
      <c r="CV53" s="845"/>
      <c r="CW53" s="845"/>
      <c r="CX53" s="845"/>
      <c r="CY53" s="845"/>
      <c r="CZ53" s="845"/>
      <c r="DA53" s="845"/>
      <c r="DB53" s="845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1015" t="s">
        <v>711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9"/>
      <c r="AC55" s="19"/>
      <c r="AD55" s="19"/>
      <c r="AE55" s="19"/>
      <c r="AF55" s="850" t="str">
        <f>IF(ПОДПИСИ!B12=0," ",ПОДПИСИ!B12)</f>
        <v>Начальник участка ООО «Электромонтаж-110»</v>
      </c>
      <c r="AG55" s="850"/>
      <c r="AH55" s="850"/>
      <c r="AI55" s="850"/>
      <c r="AJ55" s="850"/>
      <c r="AK55" s="850"/>
      <c r="AL55" s="850"/>
      <c r="AM55" s="850"/>
      <c r="AN55" s="850"/>
      <c r="AO55" s="850"/>
      <c r="AP55" s="850"/>
      <c r="AQ55" s="850"/>
      <c r="AR55" s="850"/>
      <c r="AS55" s="850"/>
      <c r="AT55" s="850"/>
      <c r="AU55" s="850"/>
      <c r="AV55" s="850"/>
      <c r="AW55" s="850"/>
      <c r="AX55" s="850"/>
      <c r="AY55" s="850"/>
      <c r="AZ55" s="850"/>
      <c r="BA55" s="850"/>
      <c r="BB55" s="850"/>
      <c r="BC55" s="850"/>
      <c r="BD55" s="850"/>
      <c r="BE55" s="850"/>
      <c r="BF55" s="850"/>
      <c r="BG55" s="850"/>
      <c r="BH55" s="850"/>
      <c r="BI55" s="850"/>
      <c r="BJ55" s="850"/>
      <c r="BK55" s="23"/>
      <c r="BL55" s="23"/>
      <c r="BM55" s="23"/>
      <c r="BN55" s="23"/>
      <c r="BO55" s="844"/>
      <c r="BP55" s="844"/>
      <c r="BQ55" s="844"/>
      <c r="BR55" s="844"/>
      <c r="BS55" s="844"/>
      <c r="BT55" s="844"/>
      <c r="BU55" s="844"/>
      <c r="BV55" s="844"/>
      <c r="BW55" s="844"/>
      <c r="BX55" s="844"/>
      <c r="BY55" s="844"/>
      <c r="BZ55" s="844"/>
      <c r="CA55" s="844"/>
      <c r="CB55" s="844"/>
      <c r="CC55" s="844"/>
      <c r="CD55" s="844"/>
      <c r="CE55" s="23"/>
      <c r="CF55" s="23"/>
      <c r="CG55" s="23"/>
      <c r="CH55" s="23"/>
      <c r="CI55" s="844" t="str">
        <f>IF(ПОДПИСИ!E12=0," ",ПОДПИСИ!E12)</f>
        <v>А.В. Курбатов</v>
      </c>
      <c r="CJ55" s="844"/>
      <c r="CK55" s="844"/>
      <c r="CL55" s="844"/>
      <c r="CM55" s="844"/>
      <c r="CN55" s="844"/>
      <c r="CO55" s="844"/>
      <c r="CP55" s="844"/>
      <c r="CQ55" s="844"/>
      <c r="CR55" s="844"/>
      <c r="CS55" s="844"/>
      <c r="CT55" s="844"/>
      <c r="CU55" s="844"/>
      <c r="CV55" s="844"/>
      <c r="CW55" s="844"/>
      <c r="CX55" s="844"/>
      <c r="CY55" s="844"/>
      <c r="CZ55" s="844"/>
      <c r="DA55" s="844"/>
      <c r="DB55" s="844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857" t="s">
        <v>48</v>
      </c>
      <c r="AG56" s="857"/>
      <c r="AH56" s="857"/>
      <c r="AI56" s="857"/>
      <c r="AJ56" s="857"/>
      <c r="AK56" s="857"/>
      <c r="AL56" s="857"/>
      <c r="AM56" s="857"/>
      <c r="AN56" s="857"/>
      <c r="AO56" s="857"/>
      <c r="AP56" s="857"/>
      <c r="AQ56" s="857"/>
      <c r="AR56" s="857"/>
      <c r="AS56" s="857"/>
      <c r="AT56" s="857"/>
      <c r="AU56" s="857"/>
      <c r="AV56" s="857"/>
      <c r="AW56" s="857"/>
      <c r="AX56" s="857"/>
      <c r="AY56" s="857"/>
      <c r="AZ56" s="857"/>
      <c r="BA56" s="857"/>
      <c r="BB56" s="857"/>
      <c r="BC56" s="857"/>
      <c r="BD56" s="857"/>
      <c r="BE56" s="857"/>
      <c r="BF56" s="857"/>
      <c r="BG56" s="857"/>
      <c r="BH56" s="857"/>
      <c r="BI56" s="857"/>
      <c r="BJ56" s="857"/>
      <c r="BK56" s="21"/>
      <c r="BL56" s="21"/>
      <c r="BM56" s="21"/>
      <c r="BN56" s="21"/>
      <c r="BO56" s="857" t="s">
        <v>49</v>
      </c>
      <c r="BP56" s="857"/>
      <c r="BQ56" s="857"/>
      <c r="BR56" s="857"/>
      <c r="BS56" s="857"/>
      <c r="BT56" s="857"/>
      <c r="BU56" s="857"/>
      <c r="BV56" s="857"/>
      <c r="BW56" s="857"/>
      <c r="BX56" s="857"/>
      <c r="BY56" s="857"/>
      <c r="BZ56" s="857"/>
      <c r="CA56" s="857"/>
      <c r="CB56" s="857"/>
      <c r="CC56" s="857"/>
      <c r="CD56" s="857"/>
      <c r="CE56" s="21"/>
      <c r="CF56" s="21"/>
      <c r="CG56" s="21"/>
      <c r="CH56" s="21"/>
      <c r="CI56" s="845" t="s">
        <v>50</v>
      </c>
      <c r="CJ56" s="845"/>
      <c r="CK56" s="845"/>
      <c r="CL56" s="845"/>
      <c r="CM56" s="845"/>
      <c r="CN56" s="845"/>
      <c r="CO56" s="845"/>
      <c r="CP56" s="845"/>
      <c r="CQ56" s="845"/>
      <c r="CR56" s="845"/>
      <c r="CS56" s="845"/>
      <c r="CT56" s="845"/>
      <c r="CU56" s="845"/>
      <c r="CV56" s="845"/>
      <c r="CW56" s="845"/>
      <c r="CX56" s="845"/>
      <c r="CY56" s="845"/>
      <c r="CZ56" s="845"/>
      <c r="DA56" s="845"/>
      <c r="DB56" s="845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68" priority="7" operator="equal">
      <formula>0</formula>
    </cfRule>
  </conditionalFormatting>
  <conditionalFormatting sqref="BC2:BC7 BC9 A10:DB10">
    <cfRule type="cellIs" dxfId="67" priority="6" operator="equal">
      <formula>0</formula>
    </cfRule>
  </conditionalFormatting>
  <conditionalFormatting sqref="CI49:DB49">
    <cfRule type="cellIs" dxfId="66" priority="3" operator="equal">
      <formula>0</formula>
    </cfRule>
  </conditionalFormatting>
  <conditionalFormatting sqref="CI52:DB52">
    <cfRule type="cellIs" dxfId="65" priority="2" operator="equal">
      <formula>0</formula>
    </cfRule>
  </conditionalFormatting>
  <conditionalFormatting sqref="CI55:DB55">
    <cfRule type="cellIs" dxfId="64" priority="1" operator="equal">
      <formula>0</formula>
    </cfRule>
  </conditionalFormatting>
  <conditionalFormatting sqref="DH2:DH7 DH9">
    <cfRule type="cellIs" dxfId="63" priority="5" operator="equal">
      <formula>0</formula>
    </cfRule>
  </conditionalFormatting>
  <conditionalFormatting sqref="DH10:FB10">
    <cfRule type="cellIs" dxfId="62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pageSetUpPr fitToPage="1"/>
  </sheetPr>
  <dimension ref="A1:N28"/>
  <sheetViews>
    <sheetView view="pageBreakPreview" topLeftCell="A6" zoomScale="60" zoomScaleNormal="100" workbookViewId="0">
      <selection activeCell="Q36" sqref="Q36"/>
    </sheetView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41" customWidth="1"/>
    <col min="15" max="16384" width="9.109375" style="63"/>
  </cols>
  <sheetData>
    <row r="1" spans="1:14" ht="14.4" x14ac:dyDescent="0.3">
      <c r="A1" s="1064"/>
      <c r="B1" s="1064"/>
      <c r="C1" s="1064"/>
      <c r="D1" s="1064"/>
      <c r="H1" s="64" t="s">
        <v>168</v>
      </c>
      <c r="I1"/>
      <c r="J1"/>
      <c r="K1"/>
      <c r="L1"/>
      <c r="M1"/>
    </row>
    <row r="2" spans="1:14" ht="15" customHeight="1" x14ac:dyDescent="0.3">
      <c r="A2" s="1064"/>
      <c r="B2" s="1064"/>
      <c r="C2" s="1064"/>
      <c r="D2" s="1064"/>
      <c r="F2" s="1065" t="s">
        <v>71</v>
      </c>
      <c r="G2" s="1065"/>
      <c r="H2" s="1065"/>
      <c r="I2"/>
      <c r="J2"/>
      <c r="K2"/>
      <c r="L2"/>
      <c r="M2"/>
    </row>
    <row r="3" spans="1:14" ht="15" customHeight="1" x14ac:dyDescent="0.25">
      <c r="A3" s="1064"/>
      <c r="B3" s="1064"/>
      <c r="C3" s="1064"/>
      <c r="D3" s="1064"/>
      <c r="F3" s="1066" t="s">
        <v>0</v>
      </c>
      <c r="G3" s="1066"/>
      <c r="H3" s="1066"/>
    </row>
    <row r="4" spans="1:14" ht="15" customHeight="1" x14ac:dyDescent="0.3">
      <c r="A4" s="1065" t="str">
        <f>ФОРМА!B4</f>
        <v>ООО «Электромонтаж-110»</v>
      </c>
      <c r="B4" s="1065"/>
      <c r="C4" s="1065"/>
      <c r="D4" s="1065"/>
      <c r="F4" s="1070" t="str">
        <f>ФОРМА!B2</f>
        <v>ПАО "Россети Ленэнерго"</v>
      </c>
      <c r="G4" s="1070"/>
      <c r="H4" s="1070"/>
      <c r="N4" s="241" t="str">
        <f>F4</f>
        <v>ПАО "Россети Ленэнерго"</v>
      </c>
    </row>
    <row r="5" spans="1:14" ht="15" customHeight="1" x14ac:dyDescent="0.25">
      <c r="A5" s="1066" t="s">
        <v>44</v>
      </c>
      <c r="B5" s="1066"/>
      <c r="C5" s="1066"/>
      <c r="D5" s="1066"/>
      <c r="F5" s="1068" t="s">
        <v>2</v>
      </c>
      <c r="G5" s="1071"/>
      <c r="H5" s="1071"/>
    </row>
    <row r="6" spans="1:14" ht="124.2" x14ac:dyDescent="0.25">
      <c r="A6" s="1067"/>
      <c r="B6" s="1067"/>
      <c r="C6" s="1067"/>
      <c r="D6" s="1067"/>
      <c r="F6" s="10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73"/>
      <c r="H6" s="1073"/>
      <c r="N6" s="241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1066" t="s">
        <v>45</v>
      </c>
      <c r="B7" s="1066"/>
      <c r="C7" s="1066"/>
      <c r="D7" s="1066"/>
      <c r="F7" s="1074" t="s">
        <v>38</v>
      </c>
      <c r="G7" s="1074"/>
      <c r="H7" s="1074"/>
    </row>
    <row r="8" spans="1:14" ht="15" customHeight="1" x14ac:dyDescent="0.25">
      <c r="A8" s="1067"/>
      <c r="B8" s="1067"/>
      <c r="C8" s="1067"/>
      <c r="D8" s="1067"/>
      <c r="F8" s="1075">
        <f>ФОРМА!B13</f>
        <v>45380</v>
      </c>
      <c r="G8" s="1070"/>
      <c r="H8" s="1070"/>
    </row>
    <row r="9" spans="1:14" ht="15" customHeight="1" x14ac:dyDescent="0.25">
      <c r="A9" s="1066" t="s">
        <v>1</v>
      </c>
      <c r="B9" s="1066"/>
      <c r="C9" s="1066"/>
      <c r="D9" s="1066"/>
      <c r="F9" s="1068" t="s">
        <v>3</v>
      </c>
      <c r="G9" s="1068"/>
      <c r="H9" s="1068"/>
    </row>
    <row r="11" spans="1:14" ht="42" customHeight="1" x14ac:dyDescent="0.25">
      <c r="A11" s="1076" t="s">
        <v>169</v>
      </c>
      <c r="B11" s="1076"/>
      <c r="C11" s="1076"/>
      <c r="D11" s="1076"/>
      <c r="E11" s="1076"/>
      <c r="F11" s="1076"/>
      <c r="G11" s="1076"/>
      <c r="H11" s="1076"/>
    </row>
    <row r="12" spans="1:14" x14ac:dyDescent="0.25">
      <c r="A12" s="1069" t="s">
        <v>4</v>
      </c>
      <c r="B12" s="1069"/>
      <c r="C12" s="1069"/>
      <c r="D12" s="1069"/>
      <c r="E12" s="1069"/>
      <c r="F12" s="1069"/>
      <c r="G12" s="1069"/>
      <c r="H12" s="1069"/>
    </row>
    <row r="13" spans="1:14" ht="29.25" customHeight="1" x14ac:dyDescent="0.25">
      <c r="A13" s="1069" t="s">
        <v>115</v>
      </c>
      <c r="B13" s="1069"/>
      <c r="C13" s="1077" t="str">
        <f>ПОДПИСИ!B5</f>
        <v>Начальник мастерского участка №1 Курортного РЭС ПАО «Россети Ленэнерго» «СЭС»</v>
      </c>
      <c r="D13" s="1077"/>
      <c r="E13" s="1077"/>
      <c r="F13" s="1077"/>
      <c r="G13" s="1077"/>
      <c r="H13" s="1077"/>
    </row>
    <row r="14" spans="1:14" x14ac:dyDescent="0.25">
      <c r="A14" s="1072" t="str">
        <f>ПОДПИСИ!C6</f>
        <v>Чечин Д.М.</v>
      </c>
      <c r="B14" s="1072"/>
      <c r="C14" s="1072"/>
      <c r="D14" s="1072"/>
      <c r="E14" s="1072"/>
      <c r="F14" s="1072"/>
      <c r="G14" s="1072"/>
      <c r="H14" s="1072"/>
    </row>
    <row r="15" spans="1:14" x14ac:dyDescent="0.25">
      <c r="A15" s="1068" t="s">
        <v>166</v>
      </c>
      <c r="B15" s="1068"/>
      <c r="C15" s="1068"/>
      <c r="D15" s="1068"/>
      <c r="E15" s="1068"/>
      <c r="F15" s="1068"/>
      <c r="G15" s="1068"/>
      <c r="H15" s="1068"/>
    </row>
    <row r="16" spans="1:14" x14ac:dyDescent="0.25">
      <c r="A16" s="1069" t="s">
        <v>114</v>
      </c>
      <c r="B16" s="1069"/>
      <c r="C16" s="1069"/>
      <c r="D16" s="1069"/>
      <c r="E16" s="1072" t="str">
        <f>ПОДПИСИ!B12</f>
        <v>Начальник участка ООО «Электромонтаж-110»</v>
      </c>
      <c r="F16" s="1072"/>
      <c r="G16" s="1072"/>
      <c r="H16" s="1072"/>
    </row>
    <row r="17" spans="1:8" x14ac:dyDescent="0.25">
      <c r="A17" s="1072" t="str">
        <f>ПОДПИСИ!C12</f>
        <v>Курбатов А.В.</v>
      </c>
      <c r="B17" s="1072"/>
      <c r="C17" s="1072"/>
      <c r="D17" s="1072"/>
      <c r="E17" s="1072"/>
      <c r="F17" s="1072"/>
      <c r="G17" s="1072"/>
      <c r="H17" s="1072"/>
    </row>
    <row r="18" spans="1:8" x14ac:dyDescent="0.25">
      <c r="A18" s="1068" t="s">
        <v>166</v>
      </c>
      <c r="B18" s="1068"/>
      <c r="C18" s="1068"/>
      <c r="D18" s="1068"/>
      <c r="E18" s="1068"/>
      <c r="F18" s="1068"/>
      <c r="G18" s="1068"/>
      <c r="H18" s="1068"/>
    </row>
    <row r="19" spans="1:8" x14ac:dyDescent="0.25">
      <c r="A19" s="1078" t="s">
        <v>512</v>
      </c>
      <c r="B19" s="1078"/>
      <c r="C19" s="1078"/>
      <c r="D19" s="1078"/>
      <c r="E19" s="1078"/>
      <c r="F19" s="1078"/>
      <c r="G19" s="1078"/>
      <c r="H19" s="1078"/>
    </row>
    <row r="20" spans="1:8" x14ac:dyDescent="0.25">
      <c r="A20" s="1069" t="s">
        <v>170</v>
      </c>
      <c r="B20" s="1069"/>
      <c r="C20" s="1069"/>
      <c r="D20" s="1069"/>
      <c r="E20" s="1069"/>
      <c r="F20" s="1081">
        <f>ФОРМА!B13</f>
        <v>45380</v>
      </c>
      <c r="G20" s="1081"/>
      <c r="H20" s="1081"/>
    </row>
    <row r="21" spans="1:8" x14ac:dyDescent="0.25">
      <c r="A21" s="1082"/>
      <c r="B21" s="1082"/>
      <c r="C21" s="1082"/>
      <c r="D21" s="1082"/>
      <c r="E21" s="1082"/>
      <c r="F21" s="1082"/>
      <c r="G21" s="1082"/>
      <c r="H21" s="1082"/>
    </row>
    <row r="22" spans="1:8" ht="14.4" x14ac:dyDescent="0.3">
      <c r="A22" s="1069" t="s">
        <v>171</v>
      </c>
      <c r="B22" s="1069"/>
      <c r="C22" s="1069"/>
      <c r="D22" s="1065" t="s">
        <v>172</v>
      </c>
      <c r="E22" s="1065"/>
      <c r="F22" s="1065"/>
      <c r="G22" s="1065"/>
      <c r="H22" s="1065"/>
    </row>
    <row r="23" spans="1:8" ht="15" customHeight="1" x14ac:dyDescent="0.25">
      <c r="A23" s="1083"/>
      <c r="B23" s="1083"/>
      <c r="C23" s="1083"/>
      <c r="D23" s="1083"/>
      <c r="E23" s="1083"/>
      <c r="F23" s="1083"/>
      <c r="G23" s="1083"/>
      <c r="H23" s="1083"/>
    </row>
    <row r="24" spans="1:8" x14ac:dyDescent="0.25">
      <c r="A24" s="1082"/>
      <c r="B24" s="1082"/>
      <c r="C24" s="1082"/>
      <c r="D24" s="1082"/>
      <c r="E24" s="1082"/>
      <c r="F24" s="1082"/>
      <c r="G24" s="1082"/>
      <c r="H24" s="1082"/>
    </row>
    <row r="25" spans="1:8" ht="30" customHeight="1" x14ac:dyDescent="0.25">
      <c r="A25" s="1080" t="s">
        <v>15</v>
      </c>
      <c r="B25" s="1080"/>
      <c r="C25" s="1080"/>
      <c r="D25" s="1080"/>
      <c r="F25" s="67"/>
      <c r="H25" s="450" t="str">
        <f>ПОДПИСИ!E5</f>
        <v>Д.М. Чечин</v>
      </c>
    </row>
    <row r="26" spans="1:8" x14ac:dyDescent="0.25">
      <c r="A26" s="1068" t="s">
        <v>48</v>
      </c>
      <c r="B26" s="1068"/>
      <c r="C26" s="1068"/>
      <c r="D26" s="1068"/>
      <c r="F26" s="68" t="s">
        <v>49</v>
      </c>
      <c r="H26" s="68" t="s">
        <v>50</v>
      </c>
    </row>
    <row r="27" spans="1:8" ht="39" customHeight="1" x14ac:dyDescent="0.25">
      <c r="A27" s="1079" t="s">
        <v>477</v>
      </c>
      <c r="B27" s="1080"/>
      <c r="C27" s="1080"/>
      <c r="D27" s="1080"/>
      <c r="F27" s="67"/>
      <c r="H27" s="450" t="str">
        <f>ПОДПИСИ!E12</f>
        <v>А.В. Курбатов</v>
      </c>
    </row>
    <row r="28" spans="1:8" x14ac:dyDescent="0.25">
      <c r="A28" s="1068" t="s">
        <v>48</v>
      </c>
      <c r="B28" s="1068"/>
      <c r="C28" s="1068"/>
      <c r="D28" s="1068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zoomScale="60" zoomScaleNormal="100" workbookViewId="0"/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173</v>
      </c>
      <c r="DH1" s="141"/>
    </row>
    <row r="2" spans="1:112" ht="15" customHeight="1" outlineLevel="1" x14ac:dyDescent="0.3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AO2" s="967"/>
      <c r="AP2" s="967"/>
      <c r="AQ2" s="967"/>
      <c r="AR2" s="967"/>
      <c r="AS2" s="967"/>
      <c r="AT2" s="19"/>
      <c r="AU2" s="19"/>
      <c r="AV2" s="19"/>
      <c r="AW2" s="19"/>
      <c r="AX2" s="19"/>
      <c r="AY2" s="19"/>
      <c r="AZ2" s="19"/>
      <c r="BA2" s="19"/>
      <c r="BB2" s="844" t="str">
        <f>ФОРМА!G2</f>
        <v>Санкт-Петербург</v>
      </c>
      <c r="BC2" s="844"/>
      <c r="BD2" s="844"/>
      <c r="BE2" s="844"/>
      <c r="BF2" s="844"/>
      <c r="BG2" s="844"/>
      <c r="BH2" s="844"/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 s="844"/>
      <c r="CK2" s="844"/>
      <c r="CL2" s="844"/>
      <c r="CM2" s="844"/>
      <c r="CN2" s="844"/>
      <c r="CO2" s="844"/>
      <c r="CP2" s="844"/>
      <c r="CQ2" s="844"/>
      <c r="CR2" s="844"/>
      <c r="CS2" s="844"/>
      <c r="CT2" s="844"/>
      <c r="CU2" s="844"/>
      <c r="CV2" s="844"/>
      <c r="CW2" s="844"/>
      <c r="CX2" s="844"/>
      <c r="CY2" s="844"/>
      <c r="CZ2" s="844"/>
      <c r="DA2" s="844"/>
      <c r="DB2" s="844"/>
      <c r="DH2" s="142"/>
    </row>
    <row r="3" spans="1:112" s="2" customFormat="1" ht="12" customHeight="1" outlineLevel="1" x14ac:dyDescent="0.3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21"/>
      <c r="AU3" s="21"/>
      <c r="AV3" s="21"/>
      <c r="AW3" s="21"/>
      <c r="AX3" s="21"/>
      <c r="AY3" s="21"/>
      <c r="AZ3" s="21"/>
      <c r="BA3" s="21"/>
      <c r="BB3" s="845" t="s">
        <v>0</v>
      </c>
      <c r="BC3" s="845"/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outlineLevel="1" x14ac:dyDescent="0.3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AO4" s="844"/>
      <c r="AP4" s="844"/>
      <c r="AQ4" s="844"/>
      <c r="AR4" s="844"/>
      <c r="AS4" s="844"/>
      <c r="AT4" s="19"/>
      <c r="AU4" s="19"/>
      <c r="AV4" s="19"/>
      <c r="AW4" s="19"/>
      <c r="AX4" s="19"/>
      <c r="AY4" s="19"/>
      <c r="AZ4" s="19"/>
      <c r="BA4" s="19"/>
      <c r="BB4" s="850" t="str">
        <f>ФОРМА!B2</f>
        <v>ПАО "Россети Ленэнерго"</v>
      </c>
      <c r="BC4" s="850"/>
      <c r="BD4" s="850"/>
      <c r="BE4" s="850"/>
      <c r="BF4" s="850"/>
      <c r="BG4" s="850"/>
      <c r="BH4" s="850"/>
      <c r="BI4" s="850"/>
      <c r="BJ4" s="850"/>
      <c r="BK4" s="850"/>
      <c r="BL4" s="850"/>
      <c r="BM4" s="850"/>
      <c r="BN4" s="850"/>
      <c r="BO4" s="850"/>
      <c r="BP4" s="850"/>
      <c r="BQ4" s="850"/>
      <c r="BR4" s="850"/>
      <c r="BS4" s="850"/>
      <c r="BT4" s="850"/>
      <c r="BU4" s="850"/>
      <c r="BV4" s="850"/>
      <c r="BW4" s="850"/>
      <c r="BX4" s="850"/>
      <c r="BY4" s="850"/>
      <c r="BZ4" s="850"/>
      <c r="CA4" s="850"/>
      <c r="CB4" s="850"/>
      <c r="CC4" s="850"/>
      <c r="CD4" s="850"/>
      <c r="CE4" s="850"/>
      <c r="CF4" s="850"/>
      <c r="CG4" s="850"/>
      <c r="CH4" s="850"/>
      <c r="CI4" s="850"/>
      <c r="CJ4" s="850"/>
      <c r="CK4" s="850"/>
      <c r="CL4" s="850"/>
      <c r="CM4" s="850"/>
      <c r="CN4" s="850"/>
      <c r="CO4" s="850"/>
      <c r="CP4" s="850"/>
      <c r="CQ4" s="850"/>
      <c r="CR4" s="850"/>
      <c r="CS4" s="850"/>
      <c r="CT4" s="850"/>
      <c r="CU4" s="850"/>
      <c r="CV4" s="850"/>
      <c r="CW4" s="850"/>
      <c r="CX4" s="850"/>
      <c r="CY4" s="850"/>
      <c r="CZ4" s="850"/>
      <c r="DA4" s="850"/>
      <c r="DB4" s="850"/>
      <c r="DH4" s="144" t="str">
        <f>BB4</f>
        <v>ПАО "Россети Ленэнерго"</v>
      </c>
    </row>
    <row r="5" spans="1:112" ht="15" customHeight="1" outlineLevel="1" x14ac:dyDescent="0.3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21"/>
      <c r="AU5" s="21"/>
      <c r="AV5" s="21"/>
      <c r="AW5" s="21"/>
      <c r="AX5" s="21"/>
      <c r="AY5" s="21"/>
      <c r="AZ5" s="21"/>
      <c r="BA5" s="21"/>
      <c r="BB5" s="845" t="s">
        <v>2</v>
      </c>
      <c r="BC5" s="845"/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24.8" outlineLevel="1" x14ac:dyDescent="0.3">
      <c r="A6" s="862"/>
      <c r="B6" s="862"/>
      <c r="C6" s="862"/>
      <c r="D6" s="862"/>
      <c r="E6" s="862"/>
      <c r="F6" s="862"/>
      <c r="G6" s="862"/>
      <c r="H6" s="862"/>
      <c r="I6" s="862"/>
      <c r="J6" s="862"/>
      <c r="K6" s="862"/>
      <c r="L6" s="862"/>
      <c r="M6" s="862"/>
      <c r="N6" s="862"/>
      <c r="O6" s="862"/>
      <c r="P6" s="862"/>
      <c r="Q6" s="862"/>
      <c r="R6" s="862"/>
      <c r="S6" s="862"/>
      <c r="T6" s="862"/>
      <c r="U6" s="862"/>
      <c r="V6" s="862"/>
      <c r="W6" s="862"/>
      <c r="X6" s="862"/>
      <c r="Y6" s="862"/>
      <c r="Z6" s="862"/>
      <c r="AA6" s="862"/>
      <c r="AB6" s="862"/>
      <c r="AC6" s="862"/>
      <c r="AD6" s="862"/>
      <c r="AE6" s="862"/>
      <c r="AF6" s="862"/>
      <c r="AG6" s="862"/>
      <c r="AH6" s="862"/>
      <c r="AI6" s="862"/>
      <c r="AJ6" s="862"/>
      <c r="AK6" s="862"/>
      <c r="AL6" s="862"/>
      <c r="AM6" s="862"/>
      <c r="AN6" s="862"/>
      <c r="AO6" s="862"/>
      <c r="AP6" s="862"/>
      <c r="AQ6" s="862"/>
      <c r="AR6" s="862"/>
      <c r="AS6" s="862"/>
      <c r="AT6" s="21"/>
      <c r="AU6" s="21"/>
      <c r="AV6" s="21"/>
      <c r="AW6" s="21"/>
      <c r="AX6" s="21"/>
      <c r="AY6" s="21"/>
      <c r="AZ6" s="21"/>
      <c r="BA6" s="21"/>
      <c r="BB6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50"/>
      <c r="BD6" s="850"/>
      <c r="BE6" s="850"/>
      <c r="BF6" s="850"/>
      <c r="BG6" s="850"/>
      <c r="BH6" s="850"/>
      <c r="BI6" s="850"/>
      <c r="BJ6" s="850"/>
      <c r="BK6" s="850"/>
      <c r="BL6" s="850"/>
      <c r="BM6" s="850"/>
      <c r="BN6" s="850"/>
      <c r="BO6" s="850"/>
      <c r="BP6" s="850"/>
      <c r="BQ6" s="850"/>
      <c r="BR6" s="850"/>
      <c r="BS6" s="850"/>
      <c r="BT6" s="850"/>
      <c r="BU6" s="850"/>
      <c r="BV6" s="850"/>
      <c r="BW6" s="850"/>
      <c r="BX6" s="850"/>
      <c r="BY6" s="850"/>
      <c r="BZ6" s="850"/>
      <c r="CA6" s="850"/>
      <c r="CB6" s="850"/>
      <c r="CC6" s="850"/>
      <c r="CD6" s="850"/>
      <c r="CE6" s="850"/>
      <c r="CF6" s="850"/>
      <c r="CG6" s="850"/>
      <c r="CH6" s="850"/>
      <c r="CI6" s="850"/>
      <c r="CJ6" s="850"/>
      <c r="CK6" s="850"/>
      <c r="CL6" s="850"/>
      <c r="CM6" s="850"/>
      <c r="CN6" s="850"/>
      <c r="CO6" s="850"/>
      <c r="CP6" s="850"/>
      <c r="CQ6" s="850"/>
      <c r="CR6" s="850"/>
      <c r="CS6" s="850"/>
      <c r="CT6" s="850"/>
      <c r="CU6" s="850"/>
      <c r="CV6" s="850"/>
      <c r="CW6" s="850"/>
      <c r="CX6" s="850"/>
      <c r="CY6" s="850"/>
      <c r="CZ6" s="850"/>
      <c r="DA6" s="850"/>
      <c r="DB6" s="850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21"/>
      <c r="AU7" s="21"/>
      <c r="AV7" s="21"/>
      <c r="AW7" s="21"/>
      <c r="AX7" s="21"/>
      <c r="AY7" s="21"/>
      <c r="AZ7" s="21"/>
      <c r="BA7" s="21"/>
      <c r="BB7" s="845" t="s">
        <v>38</v>
      </c>
      <c r="BC7" s="845"/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 outlineLevel="1" x14ac:dyDescent="0.3">
      <c r="A8" s="844"/>
      <c r="B8" s="844"/>
      <c r="C8" s="844"/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844"/>
      <c r="Q8" s="844"/>
      <c r="R8" s="844"/>
      <c r="S8" s="844"/>
      <c r="T8" s="844"/>
      <c r="U8" s="844"/>
      <c r="V8" s="844"/>
      <c r="W8" s="844"/>
      <c r="X8" s="844"/>
      <c r="Y8" s="844"/>
      <c r="Z8" s="844"/>
      <c r="AA8" s="844"/>
      <c r="AB8" s="844"/>
      <c r="AC8" s="844"/>
      <c r="AD8" s="844"/>
      <c r="AE8" s="844"/>
      <c r="AF8" s="844"/>
      <c r="AG8" s="844"/>
      <c r="AH8" s="844"/>
      <c r="AI8" s="844"/>
      <c r="AJ8" s="844"/>
      <c r="AK8" s="844"/>
      <c r="AL8" s="844"/>
      <c r="AM8" s="844"/>
      <c r="AN8" s="844"/>
      <c r="AO8" s="844"/>
      <c r="AP8" s="844"/>
      <c r="AQ8" s="844"/>
      <c r="AR8" s="844"/>
      <c r="AS8" s="844"/>
      <c r="AT8" s="19"/>
      <c r="AU8" s="19"/>
      <c r="AV8" s="19"/>
      <c r="AW8" s="19"/>
      <c r="AX8" s="19"/>
      <c r="AY8" s="19"/>
      <c r="AZ8" s="19"/>
      <c r="BA8" s="19"/>
      <c r="BB8" s="926">
        <f>ФОРМА!B13</f>
        <v>45380</v>
      </c>
      <c r="BC8" s="926"/>
      <c r="BD8" s="926"/>
      <c r="BE8" s="926"/>
      <c r="BF8" s="926"/>
      <c r="BG8" s="926"/>
      <c r="BH8" s="926"/>
      <c r="BI8" s="926"/>
      <c r="BJ8" s="926"/>
      <c r="BK8" s="926"/>
      <c r="BL8" s="926"/>
      <c r="BM8" s="926"/>
      <c r="BN8" s="926"/>
      <c r="BO8" s="926"/>
      <c r="BP8" s="926"/>
      <c r="BQ8" s="926"/>
      <c r="BR8" s="926"/>
      <c r="BS8" s="926"/>
      <c r="BT8" s="926"/>
      <c r="BU8" s="926"/>
      <c r="BV8" s="926"/>
      <c r="BW8" s="926"/>
      <c r="BX8" s="926"/>
      <c r="BY8" s="926"/>
      <c r="BZ8" s="926"/>
      <c r="CA8" s="926"/>
      <c r="CB8" s="926"/>
      <c r="CC8" s="926"/>
      <c r="CD8" s="926"/>
      <c r="CE8" s="926"/>
      <c r="CF8" s="926"/>
      <c r="CG8" s="926"/>
      <c r="CH8" s="926"/>
      <c r="CI8" s="926"/>
      <c r="CJ8" s="926"/>
      <c r="CK8" s="926"/>
      <c r="CL8" s="926"/>
      <c r="CM8" s="926"/>
      <c r="CN8" s="926"/>
      <c r="CO8" s="926"/>
      <c r="CP8" s="926"/>
      <c r="CQ8" s="926"/>
      <c r="CR8" s="926"/>
      <c r="CS8" s="926"/>
      <c r="CT8" s="926"/>
      <c r="CU8" s="926"/>
      <c r="CV8" s="926"/>
      <c r="CW8" s="926"/>
      <c r="CX8" s="926"/>
      <c r="CY8" s="926"/>
      <c r="CZ8" s="926"/>
      <c r="DA8" s="926"/>
      <c r="DB8" s="926"/>
      <c r="DC8" s="14"/>
      <c r="DH8" s="145"/>
    </row>
    <row r="9" spans="1:112" outlineLevel="1" x14ac:dyDescent="0.3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21"/>
      <c r="AU9" s="21"/>
      <c r="AV9" s="21"/>
      <c r="AW9" s="21"/>
      <c r="AX9" s="21"/>
      <c r="AY9" s="21"/>
      <c r="AZ9" s="21"/>
      <c r="BA9" s="21"/>
      <c r="BB9" s="845" t="s">
        <v>3</v>
      </c>
      <c r="BC9" s="845"/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 ht="37.5" customHeight="1" x14ac:dyDescent="0.3">
      <c r="A10" s="927" t="s">
        <v>1070</v>
      </c>
      <c r="B10" s="928"/>
      <c r="C10" s="928"/>
      <c r="D10" s="928"/>
      <c r="E10" s="928"/>
      <c r="F10" s="928"/>
      <c r="G10" s="928"/>
      <c r="H10" s="928"/>
      <c r="I10" s="928"/>
      <c r="J10" s="928"/>
      <c r="K10" s="928"/>
      <c r="L10" s="928"/>
      <c r="M10" s="928"/>
      <c r="N10" s="928"/>
      <c r="O10" s="928"/>
      <c r="P10" s="928"/>
      <c r="Q10" s="928"/>
      <c r="R10" s="928"/>
      <c r="S10" s="928"/>
      <c r="T10" s="928"/>
      <c r="U10" s="928"/>
      <c r="V10" s="928"/>
      <c r="W10" s="928"/>
      <c r="X10" s="928"/>
      <c r="Y10" s="928"/>
      <c r="Z10" s="928"/>
      <c r="AA10" s="928"/>
      <c r="AB10" s="928"/>
      <c r="AC10" s="928"/>
      <c r="AD10" s="928"/>
      <c r="AE10" s="928"/>
      <c r="AF10" s="928"/>
      <c r="AG10" s="928"/>
      <c r="AH10" s="928"/>
      <c r="AI10" s="928"/>
      <c r="AJ10" s="928"/>
      <c r="AK10" s="928"/>
      <c r="AL10" s="928"/>
      <c r="AM10" s="928"/>
      <c r="AN10" s="928"/>
      <c r="AO10" s="928"/>
      <c r="AP10" s="928"/>
      <c r="AQ10" s="928"/>
      <c r="AR10" s="928"/>
      <c r="AS10" s="928"/>
      <c r="AT10" s="928"/>
      <c r="AU10" s="928"/>
      <c r="AV10" s="928"/>
      <c r="AW10" s="928"/>
      <c r="AX10" s="928"/>
      <c r="AY10" s="928"/>
      <c r="AZ10" s="928"/>
      <c r="BA10" s="928"/>
      <c r="BB10" s="928"/>
      <c r="BC10" s="928"/>
      <c r="BD10" s="928"/>
      <c r="BE10" s="928"/>
      <c r="BF10" s="928"/>
      <c r="BG10" s="928"/>
      <c r="BH10" s="928"/>
      <c r="BI10" s="928"/>
      <c r="BJ10" s="928"/>
      <c r="BK10" s="928"/>
      <c r="BL10" s="928"/>
      <c r="BM10" s="928"/>
      <c r="BN10" s="928"/>
      <c r="BO10" s="928"/>
      <c r="BP10" s="928"/>
      <c r="BQ10" s="928"/>
      <c r="BR10" s="928"/>
      <c r="BS10" s="928"/>
      <c r="BT10" s="928"/>
      <c r="BU10" s="928"/>
      <c r="BV10" s="928"/>
      <c r="BW10" s="928"/>
      <c r="BX10" s="928"/>
      <c r="BY10" s="928"/>
      <c r="BZ10" s="928"/>
      <c r="CA10" s="928"/>
      <c r="CB10" s="928"/>
      <c r="CC10" s="928"/>
      <c r="CD10" s="928"/>
      <c r="CE10" s="928"/>
      <c r="CF10" s="928"/>
      <c r="CG10" s="928"/>
      <c r="CH10" s="928"/>
      <c r="CI10" s="928"/>
      <c r="CJ10" s="928"/>
      <c r="CK10" s="928"/>
      <c r="CL10" s="928"/>
      <c r="CM10" s="928"/>
      <c r="CN10" s="928"/>
      <c r="CO10" s="928"/>
      <c r="CP10" s="928"/>
      <c r="CQ10" s="928"/>
      <c r="CR10" s="928"/>
      <c r="CS10" s="928"/>
      <c r="CT10" s="928"/>
      <c r="CU10" s="928"/>
      <c r="CV10" s="928"/>
      <c r="CW10" s="928"/>
      <c r="CX10" s="928"/>
      <c r="CY10" s="928"/>
      <c r="CZ10" s="928"/>
      <c r="DA10" s="928"/>
      <c r="DB10" s="928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994" t="s">
        <v>713</v>
      </c>
      <c r="B12" s="994"/>
      <c r="C12" s="994"/>
      <c r="D12" s="994"/>
      <c r="E12" s="994"/>
      <c r="F12" s="994"/>
      <c r="G12" s="994"/>
      <c r="H12" s="994"/>
      <c r="I12" s="994"/>
      <c r="J12" s="994"/>
      <c r="K12" s="994"/>
      <c r="L12" s="994"/>
      <c r="M12" s="994"/>
      <c r="N12" s="994"/>
      <c r="O12" s="994"/>
      <c r="P12" s="994"/>
      <c r="Q12" s="994"/>
      <c r="R12" s="994"/>
      <c r="S12" s="994"/>
      <c r="T12" s="994"/>
      <c r="U12" s="994"/>
      <c r="V12" s="994"/>
      <c r="W12" s="994"/>
      <c r="X12" s="994"/>
      <c r="Y12" s="994"/>
      <c r="Z12" s="994"/>
      <c r="AA12" s="994"/>
      <c r="AB12" s="994"/>
      <c r="AC12" s="994"/>
      <c r="AD12" s="994"/>
      <c r="AE12" s="994"/>
      <c r="AF12" s="994"/>
      <c r="AG12" s="994"/>
      <c r="AH12" s="994"/>
      <c r="AI12" s="19"/>
      <c r="AJ12" s="19"/>
      <c r="AK12" s="850" t="str">
        <f>ПОДПИСИ!B21</f>
        <v>Начальник электролаборатории ООО "НДК"</v>
      </c>
      <c r="AL12" s="850"/>
      <c r="AM12" s="850"/>
      <c r="AN12" s="850"/>
      <c r="AO12" s="850"/>
      <c r="AP12" s="850"/>
      <c r="AQ12" s="850"/>
      <c r="AR12" s="850"/>
      <c r="AS12" s="850"/>
      <c r="AT12" s="850"/>
      <c r="AU12" s="850"/>
      <c r="AV12" s="850"/>
      <c r="AW12" s="850"/>
      <c r="AX12" s="850"/>
      <c r="AY12" s="850"/>
      <c r="AZ12" s="850"/>
      <c r="BA12" s="850"/>
      <c r="BB12" s="850"/>
      <c r="BC12" s="850"/>
      <c r="BD12" s="850"/>
      <c r="BE12" s="850"/>
      <c r="BF12" s="850"/>
      <c r="BG12" s="850"/>
      <c r="BH12" s="850"/>
      <c r="BI12" s="850"/>
      <c r="BJ12" s="850"/>
      <c r="BK12" s="850"/>
      <c r="BL12" s="850"/>
      <c r="BM12" s="850"/>
      <c r="BN12" s="850"/>
      <c r="BO12" s="850"/>
      <c r="BP12" s="850"/>
      <c r="BQ12" s="850"/>
      <c r="BR12" s="850"/>
      <c r="BS12" s="850"/>
      <c r="BT12" s="850"/>
      <c r="BU12" s="850"/>
      <c r="BV12" s="850"/>
      <c r="BW12" s="850"/>
      <c r="BX12" s="850"/>
      <c r="BY12" s="850"/>
      <c r="BZ12" s="850"/>
      <c r="CA12" s="850"/>
      <c r="CB12" s="850"/>
      <c r="CC12" s="850"/>
      <c r="CD12" s="850"/>
      <c r="CE12" s="850"/>
      <c r="CF12" s="850"/>
      <c r="CG12" s="850"/>
      <c r="CH12" s="850"/>
      <c r="CI12" s="850"/>
      <c r="CJ12" s="850"/>
      <c r="CK12" s="850"/>
      <c r="CL12" s="850"/>
      <c r="CM12" s="850"/>
      <c r="CN12" s="850"/>
      <c r="CO12" s="850"/>
      <c r="CP12" s="850"/>
      <c r="CQ12" s="850"/>
      <c r="CR12" s="850"/>
      <c r="CS12" s="850"/>
      <c r="CT12" s="850"/>
      <c r="CU12" s="850"/>
      <c r="CV12" s="850"/>
      <c r="CW12" s="850"/>
      <c r="CX12" s="850"/>
      <c r="CY12" s="850"/>
      <c r="CZ12" s="850"/>
      <c r="DA12" s="850"/>
      <c r="DB12" s="850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845" t="s">
        <v>5</v>
      </c>
      <c r="AL13" s="845"/>
      <c r="AM13" s="845"/>
      <c r="AN13" s="845"/>
      <c r="AO13" s="845"/>
      <c r="AP13" s="845"/>
      <c r="AQ13" s="845"/>
      <c r="AR13" s="845"/>
      <c r="AS13" s="845"/>
      <c r="AT13" s="845"/>
      <c r="AU13" s="845"/>
      <c r="AV13" s="845"/>
      <c r="AW13" s="845"/>
      <c r="AX13" s="845"/>
      <c r="AY13" s="845"/>
      <c r="AZ13" s="845"/>
      <c r="BA13" s="845"/>
      <c r="BB13" s="845"/>
      <c r="BC13" s="845"/>
      <c r="BD13" s="845"/>
      <c r="BE13" s="845"/>
      <c r="BF13" s="845"/>
      <c r="BG13" s="845"/>
      <c r="BH13" s="845"/>
      <c r="BI13" s="845"/>
      <c r="BJ13" s="845"/>
      <c r="BK13" s="845"/>
      <c r="BL13" s="845"/>
      <c r="BM13" s="845"/>
      <c r="BN13" s="845"/>
      <c r="BO13" s="845"/>
      <c r="BP13" s="845"/>
      <c r="BQ13" s="845"/>
      <c r="BR13" s="845"/>
      <c r="BS13" s="845"/>
      <c r="BT13" s="845"/>
      <c r="BU13" s="845"/>
      <c r="BV13" s="845"/>
      <c r="BW13" s="845"/>
      <c r="BX13" s="845"/>
      <c r="BY13" s="845"/>
      <c r="BZ13" s="845"/>
      <c r="CA13" s="845"/>
      <c r="CB13" s="845"/>
      <c r="CC13" s="845"/>
      <c r="CD13" s="845"/>
      <c r="CE13" s="845"/>
      <c r="CF13" s="845"/>
      <c r="CG13" s="845"/>
      <c r="CH13" s="845"/>
      <c r="CI13" s="845"/>
      <c r="CJ13" s="845"/>
      <c r="CK13" s="845"/>
      <c r="CL13" s="845"/>
      <c r="CM13" s="845"/>
      <c r="CN13" s="845"/>
      <c r="CO13" s="845"/>
      <c r="CP13" s="845"/>
      <c r="CQ13" s="845"/>
      <c r="CR13" s="845"/>
      <c r="CS13" s="845"/>
      <c r="CT13" s="845"/>
      <c r="CU13" s="845"/>
      <c r="CV13" s="845"/>
      <c r="CW13" s="845"/>
      <c r="CX13" s="845"/>
      <c r="CY13" s="845"/>
      <c r="CZ13" s="845"/>
      <c r="DA13" s="845"/>
      <c r="DB13" s="845"/>
    </row>
    <row r="14" spans="1:112" x14ac:dyDescent="0.3">
      <c r="A14" s="966" t="str">
        <f>ПОДПИСИ!C21</f>
        <v>Калинин М.Ю.</v>
      </c>
      <c r="B14" s="966"/>
      <c r="C14" s="966"/>
      <c r="D14" s="966"/>
      <c r="E14" s="966"/>
      <c r="F14" s="966"/>
      <c r="G14" s="966"/>
      <c r="H14" s="966"/>
      <c r="I14" s="966"/>
      <c r="J14" s="966"/>
      <c r="K14" s="966"/>
      <c r="L14" s="966"/>
      <c r="M14" s="966"/>
      <c r="N14" s="966"/>
      <c r="O14" s="966"/>
      <c r="P14" s="966"/>
      <c r="Q14" s="966"/>
      <c r="R14" s="966"/>
      <c r="S14" s="966"/>
      <c r="T14" s="966"/>
      <c r="U14" s="966"/>
      <c r="V14" s="966"/>
      <c r="W14" s="966"/>
      <c r="X14" s="966"/>
      <c r="Y14" s="966"/>
      <c r="Z14" s="966"/>
      <c r="AA14" s="966"/>
      <c r="AB14" s="966"/>
      <c r="AC14" s="966"/>
      <c r="AD14" s="966"/>
      <c r="AE14" s="966"/>
      <c r="AF14" s="966"/>
      <c r="AG14" s="966"/>
      <c r="AH14" s="966"/>
      <c r="AI14" s="966"/>
      <c r="AJ14" s="966"/>
      <c r="AK14" s="966"/>
      <c r="AL14" s="966"/>
      <c r="AM14" s="966"/>
      <c r="AN14" s="966"/>
      <c r="AO14" s="966"/>
      <c r="AP14" s="966"/>
      <c r="AQ14" s="966"/>
      <c r="AR14" s="966"/>
      <c r="AS14" s="966"/>
      <c r="AT14" s="966"/>
      <c r="AU14" s="966"/>
      <c r="AV14" s="966"/>
      <c r="AW14" s="966"/>
      <c r="AX14" s="966"/>
      <c r="AY14" s="966"/>
      <c r="AZ14" s="966"/>
      <c r="BA14" s="966"/>
      <c r="BB14" s="966"/>
      <c r="BC14" s="966"/>
      <c r="BD14" s="966"/>
      <c r="BE14" s="966"/>
      <c r="BF14" s="966"/>
      <c r="BG14" s="966"/>
      <c r="BH14" s="966"/>
      <c r="BI14" s="966"/>
      <c r="BJ14" s="966"/>
      <c r="BK14" s="966"/>
      <c r="BL14" s="966"/>
      <c r="BM14" s="966"/>
      <c r="BN14" s="966"/>
      <c r="BO14" s="966"/>
      <c r="BP14" s="966"/>
      <c r="BQ14" s="966"/>
      <c r="BR14" s="966"/>
      <c r="BS14" s="966"/>
      <c r="BT14" s="966"/>
      <c r="BU14" s="966"/>
      <c r="BV14" s="966"/>
      <c r="BW14" s="966"/>
      <c r="BX14" s="966"/>
      <c r="BY14" s="966"/>
      <c r="BZ14" s="966"/>
      <c r="CA14" s="966"/>
      <c r="CB14" s="966"/>
      <c r="CC14" s="966"/>
      <c r="CD14" s="966"/>
      <c r="CE14" s="966"/>
      <c r="CF14" s="966"/>
      <c r="CG14" s="966"/>
      <c r="CH14" s="966"/>
      <c r="CI14" s="966"/>
      <c r="CJ14" s="966"/>
      <c r="CK14" s="966"/>
      <c r="CL14" s="966"/>
      <c r="CM14" s="966"/>
      <c r="CN14" s="966"/>
      <c r="CO14" s="966"/>
      <c r="CP14" s="966"/>
      <c r="CQ14" s="966"/>
      <c r="CR14" s="966"/>
      <c r="CS14" s="966"/>
      <c r="CT14" s="966"/>
      <c r="CU14" s="966"/>
      <c r="CV14" s="966"/>
      <c r="CW14" s="966"/>
      <c r="CX14" s="966"/>
      <c r="CY14" s="966"/>
      <c r="CZ14" s="966"/>
      <c r="DA14" s="966"/>
      <c r="DB14" s="966"/>
    </row>
    <row r="15" spans="1:112" ht="11.1" customHeight="1" x14ac:dyDescent="0.3">
      <c r="A15" s="857"/>
      <c r="B15" s="857"/>
      <c r="C15" s="857"/>
      <c r="D15" s="857"/>
      <c r="E15" s="857"/>
      <c r="F15" s="857"/>
      <c r="G15" s="857"/>
      <c r="H15" s="857"/>
      <c r="I15" s="857"/>
      <c r="J15" s="857"/>
      <c r="K15" s="857"/>
      <c r="L15" s="857"/>
      <c r="M15" s="857"/>
      <c r="N15" s="857"/>
      <c r="O15" s="857"/>
      <c r="P15" s="857"/>
      <c r="Q15" s="857"/>
      <c r="R15" s="857"/>
      <c r="S15" s="857"/>
      <c r="T15" s="857"/>
      <c r="U15" s="857"/>
      <c r="V15" s="857"/>
      <c r="W15" s="857"/>
      <c r="X15" s="857"/>
      <c r="Y15" s="857"/>
      <c r="Z15" s="857"/>
      <c r="AA15" s="857"/>
      <c r="AB15" s="857"/>
      <c r="AC15" s="857"/>
      <c r="AD15" s="857"/>
      <c r="AE15" s="857"/>
      <c r="AF15" s="857"/>
      <c r="AG15" s="857"/>
      <c r="AH15" s="857"/>
      <c r="AI15" s="857"/>
      <c r="AJ15" s="857"/>
      <c r="AK15" s="857"/>
      <c r="AL15" s="857"/>
      <c r="AM15" s="857"/>
      <c r="AN15" s="857"/>
      <c r="AO15" s="857"/>
      <c r="AP15" s="857"/>
      <c r="AQ15" s="857"/>
      <c r="AR15" s="857"/>
      <c r="AS15" s="857"/>
      <c r="AT15" s="857"/>
      <c r="AU15" s="857"/>
      <c r="AV15" s="857"/>
      <c r="AW15" s="857"/>
      <c r="AX15" s="857"/>
      <c r="AY15" s="857"/>
      <c r="AZ15" s="857"/>
      <c r="BA15" s="857"/>
      <c r="BB15" s="857"/>
      <c r="BC15" s="857"/>
      <c r="BD15" s="857"/>
      <c r="BE15" s="857"/>
      <c r="BF15" s="857"/>
      <c r="BG15" s="857"/>
      <c r="BH15" s="857"/>
      <c r="BI15" s="857"/>
      <c r="BJ15" s="857"/>
      <c r="BK15" s="857"/>
      <c r="BL15" s="857"/>
      <c r="BM15" s="857"/>
      <c r="BN15" s="857"/>
      <c r="BO15" s="857"/>
      <c r="BP15" s="857"/>
      <c r="BQ15" s="857"/>
      <c r="BR15" s="857"/>
      <c r="BS15" s="857"/>
      <c r="BT15" s="857"/>
      <c r="BU15" s="857"/>
      <c r="BV15" s="857"/>
      <c r="BW15" s="857"/>
      <c r="BX15" s="857"/>
      <c r="BY15" s="857"/>
      <c r="BZ15" s="857"/>
      <c r="CA15" s="857"/>
      <c r="CB15" s="857"/>
      <c r="CC15" s="857"/>
      <c r="CD15" s="857"/>
      <c r="CE15" s="857"/>
      <c r="CF15" s="857"/>
      <c r="CG15" s="857"/>
      <c r="CH15" s="857"/>
      <c r="CI15" s="857"/>
      <c r="CJ15" s="857"/>
      <c r="CK15" s="857"/>
      <c r="CL15" s="857"/>
      <c r="CM15" s="857"/>
      <c r="CN15" s="857"/>
      <c r="CO15" s="857"/>
      <c r="CP15" s="857"/>
      <c r="CQ15" s="857"/>
      <c r="CR15" s="857"/>
      <c r="CS15" s="857"/>
      <c r="CT15" s="857"/>
      <c r="CU15" s="857"/>
      <c r="CV15" s="857"/>
      <c r="CW15" s="857"/>
      <c r="CX15" s="857"/>
      <c r="CY15" s="857"/>
      <c r="CZ15" s="857"/>
      <c r="DA15" s="857"/>
      <c r="DB15" s="857"/>
    </row>
    <row r="16" spans="1:112" ht="27" customHeight="1" x14ac:dyDescent="0.3">
      <c r="A16" s="994" t="s">
        <v>13</v>
      </c>
      <c r="B16" s="994"/>
      <c r="C16" s="994"/>
      <c r="D16" s="994"/>
      <c r="E16" s="994"/>
      <c r="F16" s="994"/>
      <c r="G16" s="994"/>
      <c r="H16" s="994"/>
      <c r="I16" s="994"/>
      <c r="J16" s="994"/>
      <c r="K16" s="994"/>
      <c r="L16" s="994"/>
      <c r="M16" s="994"/>
      <c r="N16" s="994"/>
      <c r="O16" s="994"/>
      <c r="P16" s="994"/>
      <c r="Q16" s="994"/>
      <c r="R16" s="994"/>
      <c r="S16" s="994"/>
      <c r="T16" s="994"/>
      <c r="U16" s="994"/>
      <c r="V16" s="994"/>
      <c r="W16" s="994"/>
      <c r="X16" s="994"/>
      <c r="Y16" s="994"/>
      <c r="Z16" s="994"/>
      <c r="AA16" s="994"/>
      <c r="AB16" s="994"/>
      <c r="AC16" s="994"/>
      <c r="AD16" s="994"/>
      <c r="AE16" s="994"/>
      <c r="AF16" s="994"/>
      <c r="AG16" s="994"/>
      <c r="AH16" s="994"/>
      <c r="AI16" s="23"/>
      <c r="AJ16" s="23"/>
      <c r="AK16" s="844" t="str">
        <f>ПОДПИСИ!B12</f>
        <v>Начальник участка ООО «Электромонтаж-110»</v>
      </c>
      <c r="AL16" s="844"/>
      <c r="AM16" s="844"/>
      <c r="AN16" s="844"/>
      <c r="AO16" s="844"/>
      <c r="AP16" s="844"/>
      <c r="AQ16" s="844"/>
      <c r="AR16" s="844"/>
      <c r="AS16" s="844"/>
      <c r="AT16" s="844"/>
      <c r="AU16" s="844"/>
      <c r="AV16" s="844"/>
      <c r="AW16" s="844"/>
      <c r="AX16" s="844"/>
      <c r="AY16" s="844"/>
      <c r="AZ16" s="844"/>
      <c r="BA16" s="844"/>
      <c r="BB16" s="844"/>
      <c r="BC16" s="844"/>
      <c r="BD16" s="844"/>
      <c r="BE16" s="844"/>
      <c r="BF16" s="844"/>
      <c r="BG16" s="844"/>
      <c r="BH16" s="844"/>
      <c r="BI16" s="844"/>
      <c r="BJ16" s="844"/>
      <c r="BK16" s="844"/>
      <c r="BL16" s="844"/>
      <c r="BM16" s="844"/>
      <c r="BN16" s="844"/>
      <c r="BO16" s="844"/>
      <c r="BP16" s="844"/>
      <c r="BQ16" s="844"/>
      <c r="BR16" s="844"/>
      <c r="BS16" s="844"/>
      <c r="BT16" s="844"/>
      <c r="BU16" s="844"/>
      <c r="BV16" s="844"/>
      <c r="BW16" s="844"/>
      <c r="BX16" s="844"/>
      <c r="BY16" s="844"/>
      <c r="BZ16" s="844"/>
      <c r="CA16" s="844"/>
      <c r="CB16" s="844"/>
      <c r="CC16" s="844"/>
      <c r="CD16" s="844"/>
      <c r="CE16" s="844"/>
      <c r="CF16" s="844"/>
      <c r="CG16" s="844"/>
      <c r="CH16" s="844"/>
      <c r="CI16" s="844"/>
      <c r="CJ16" s="844"/>
      <c r="CK16" s="844"/>
      <c r="CL16" s="844"/>
      <c r="CM16" s="844"/>
      <c r="CN16" s="844"/>
      <c r="CO16" s="844"/>
      <c r="CP16" s="844"/>
      <c r="CQ16" s="844"/>
      <c r="CR16" s="844"/>
      <c r="CS16" s="844"/>
      <c r="CT16" s="844"/>
      <c r="CU16" s="844"/>
      <c r="CV16" s="844"/>
      <c r="CW16" s="844"/>
      <c r="CX16" s="844"/>
      <c r="CY16" s="844"/>
      <c r="CZ16" s="844"/>
      <c r="DA16" s="844"/>
      <c r="DB16" s="844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857" t="s">
        <v>5</v>
      </c>
      <c r="AL17" s="857"/>
      <c r="AM17" s="857"/>
      <c r="AN17" s="857"/>
      <c r="AO17" s="857"/>
      <c r="AP17" s="857"/>
      <c r="AQ17" s="857"/>
      <c r="AR17" s="857"/>
      <c r="AS17" s="857"/>
      <c r="AT17" s="857"/>
      <c r="AU17" s="857"/>
      <c r="AV17" s="857"/>
      <c r="AW17" s="857"/>
      <c r="AX17" s="857"/>
      <c r="AY17" s="857"/>
      <c r="AZ17" s="857"/>
      <c r="BA17" s="857"/>
      <c r="BB17" s="857"/>
      <c r="BC17" s="857"/>
      <c r="BD17" s="857"/>
      <c r="BE17" s="857"/>
      <c r="BF17" s="857"/>
      <c r="BG17" s="857"/>
      <c r="BH17" s="857"/>
      <c r="BI17" s="857"/>
      <c r="BJ17" s="857"/>
      <c r="BK17" s="857"/>
      <c r="BL17" s="857"/>
      <c r="BM17" s="857"/>
      <c r="BN17" s="857"/>
      <c r="BO17" s="857"/>
      <c r="BP17" s="857"/>
      <c r="BQ17" s="857"/>
      <c r="BR17" s="857"/>
      <c r="BS17" s="857"/>
      <c r="BT17" s="857"/>
      <c r="BU17" s="857"/>
      <c r="BV17" s="857"/>
      <c r="BW17" s="857"/>
      <c r="BX17" s="857"/>
      <c r="BY17" s="857"/>
      <c r="BZ17" s="857"/>
      <c r="CA17" s="857"/>
      <c r="CB17" s="857"/>
      <c r="CC17" s="857"/>
      <c r="CD17" s="857"/>
      <c r="CE17" s="857"/>
      <c r="CF17" s="857"/>
      <c r="CG17" s="857"/>
      <c r="CH17" s="857"/>
      <c r="CI17" s="857"/>
      <c r="CJ17" s="857"/>
      <c r="CK17" s="857"/>
      <c r="CL17" s="857"/>
      <c r="CM17" s="857"/>
      <c r="CN17" s="857"/>
      <c r="CO17" s="857"/>
      <c r="CP17" s="857"/>
      <c r="CQ17" s="857"/>
      <c r="CR17" s="857"/>
      <c r="CS17" s="857"/>
      <c r="CT17" s="857"/>
      <c r="CU17" s="857"/>
      <c r="CV17" s="857"/>
      <c r="CW17" s="857"/>
      <c r="CX17" s="857"/>
      <c r="CY17" s="857"/>
      <c r="CZ17" s="857"/>
      <c r="DA17" s="857"/>
      <c r="DB17" s="857"/>
    </row>
    <row r="18" spans="1:112" x14ac:dyDescent="0.3">
      <c r="A18" s="966" t="str">
        <f>ПОДПИСИ!C12</f>
        <v>Курбатов А.В.</v>
      </c>
      <c r="B18" s="966"/>
      <c r="C18" s="966"/>
      <c r="D18" s="966"/>
      <c r="E18" s="966"/>
      <c r="F18" s="966"/>
      <c r="G18" s="966"/>
      <c r="H18" s="966"/>
      <c r="I18" s="966"/>
      <c r="J18" s="966"/>
      <c r="K18" s="966"/>
      <c r="L18" s="966"/>
      <c r="M18" s="966"/>
      <c r="N18" s="966"/>
      <c r="O18" s="966"/>
      <c r="P18" s="966"/>
      <c r="Q18" s="966"/>
      <c r="R18" s="966"/>
      <c r="S18" s="966"/>
      <c r="T18" s="966"/>
      <c r="U18" s="966"/>
      <c r="V18" s="966"/>
      <c r="W18" s="96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6"/>
      <c r="AP18" s="966"/>
      <c r="AQ18" s="966"/>
      <c r="AR18" s="966"/>
      <c r="AS18" s="966"/>
      <c r="AT18" s="966"/>
      <c r="AU18" s="966"/>
      <c r="AV18" s="966"/>
      <c r="AW18" s="966"/>
      <c r="AX18" s="966"/>
      <c r="AY18" s="966"/>
      <c r="AZ18" s="966"/>
      <c r="BA18" s="966"/>
      <c r="BB18" s="966"/>
      <c r="BC18" s="966"/>
      <c r="BD18" s="966"/>
      <c r="BE18" s="966"/>
      <c r="BF18" s="966"/>
      <c r="BG18" s="966"/>
      <c r="BH18" s="966"/>
      <c r="BI18" s="966"/>
      <c r="BJ18" s="966"/>
      <c r="BK18" s="966"/>
      <c r="BL18" s="966"/>
      <c r="BM18" s="966"/>
      <c r="BN18" s="966"/>
      <c r="BO18" s="966"/>
      <c r="BP18" s="966"/>
      <c r="BQ18" s="966"/>
      <c r="BR18" s="966"/>
      <c r="BS18" s="966"/>
      <c r="BT18" s="966"/>
      <c r="BU18" s="966"/>
      <c r="BV18" s="966"/>
      <c r="BW18" s="966"/>
      <c r="BX18" s="966"/>
      <c r="BY18" s="966"/>
      <c r="BZ18" s="966"/>
      <c r="CA18" s="966"/>
      <c r="CB18" s="966"/>
      <c r="CC18" s="966"/>
      <c r="CD18" s="966"/>
      <c r="CE18" s="966"/>
      <c r="CF18" s="966"/>
      <c r="CG18" s="966"/>
      <c r="CH18" s="966"/>
      <c r="CI18" s="966"/>
      <c r="CJ18" s="966"/>
      <c r="CK18" s="966"/>
      <c r="CL18" s="966"/>
      <c r="CM18" s="966"/>
      <c r="CN18" s="966"/>
      <c r="CO18" s="966"/>
      <c r="CP18" s="966"/>
      <c r="CQ18" s="966"/>
      <c r="CR18" s="966"/>
      <c r="CS18" s="966"/>
      <c r="CT18" s="966"/>
      <c r="CU18" s="966"/>
      <c r="CV18" s="966"/>
      <c r="CW18" s="966"/>
      <c r="CX18" s="966"/>
      <c r="CY18" s="966"/>
      <c r="CZ18" s="966"/>
      <c r="DA18" s="966"/>
      <c r="DB18" s="966"/>
    </row>
    <row r="19" spans="1:112" ht="3.6" customHeight="1" x14ac:dyDescent="0.3">
      <c r="A19" s="857"/>
      <c r="B19" s="857"/>
      <c r="C19" s="857"/>
      <c r="D19" s="857"/>
      <c r="E19" s="857"/>
      <c r="F19" s="857"/>
      <c r="G19" s="857"/>
      <c r="H19" s="857"/>
      <c r="I19" s="857"/>
      <c r="J19" s="857"/>
      <c r="K19" s="857"/>
      <c r="L19" s="857"/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7"/>
      <c r="X19" s="857"/>
      <c r="Y19" s="857"/>
      <c r="Z19" s="857"/>
      <c r="AA19" s="857"/>
      <c r="AB19" s="857"/>
      <c r="AC19" s="857"/>
      <c r="AD19" s="857"/>
      <c r="AE19" s="857"/>
      <c r="AF19" s="857"/>
      <c r="AG19" s="857"/>
      <c r="AH19" s="857"/>
      <c r="AI19" s="857"/>
      <c r="AJ19" s="857"/>
      <c r="AK19" s="857"/>
      <c r="AL19" s="857"/>
      <c r="AM19" s="857"/>
      <c r="AN19" s="857"/>
      <c r="AO19" s="857"/>
      <c r="AP19" s="857"/>
      <c r="AQ19" s="857"/>
      <c r="AR19" s="857"/>
      <c r="AS19" s="857"/>
      <c r="AT19" s="857"/>
      <c r="AU19" s="857"/>
      <c r="AV19" s="857"/>
      <c r="AW19" s="857"/>
      <c r="AX19" s="857"/>
      <c r="AY19" s="857"/>
      <c r="AZ19" s="857"/>
      <c r="BA19" s="857"/>
      <c r="BB19" s="857"/>
      <c r="BC19" s="857"/>
      <c r="BD19" s="857"/>
      <c r="BE19" s="857"/>
      <c r="BF19" s="857"/>
      <c r="BG19" s="857"/>
      <c r="BH19" s="857"/>
      <c r="BI19" s="857"/>
      <c r="BJ19" s="857"/>
      <c r="BK19" s="857"/>
      <c r="BL19" s="857"/>
      <c r="BM19" s="857"/>
      <c r="BN19" s="857"/>
      <c r="BO19" s="857"/>
      <c r="BP19" s="857"/>
      <c r="BQ19" s="857"/>
      <c r="BR19" s="857"/>
      <c r="BS19" s="857"/>
      <c r="BT19" s="857"/>
      <c r="BU19" s="857"/>
      <c r="BV19" s="857"/>
      <c r="BW19" s="857"/>
      <c r="BX19" s="857"/>
      <c r="BY19" s="857"/>
      <c r="BZ19" s="857"/>
      <c r="CA19" s="857"/>
      <c r="CB19" s="857"/>
      <c r="CC19" s="857"/>
      <c r="CD19" s="857"/>
      <c r="CE19" s="857"/>
      <c r="CF19" s="857"/>
      <c r="CG19" s="857"/>
      <c r="CH19" s="857"/>
      <c r="CI19" s="857"/>
      <c r="CJ19" s="857"/>
      <c r="CK19" s="857"/>
      <c r="CL19" s="857"/>
      <c r="CM19" s="857"/>
      <c r="CN19" s="857"/>
      <c r="CO19" s="857"/>
      <c r="CP19" s="857"/>
      <c r="CQ19" s="857"/>
      <c r="CR19" s="857"/>
      <c r="CS19" s="857"/>
      <c r="CT19" s="857"/>
      <c r="CU19" s="857"/>
      <c r="CV19" s="857"/>
      <c r="CW19" s="857"/>
      <c r="CX19" s="857"/>
      <c r="CY19" s="857"/>
      <c r="CZ19" s="857"/>
      <c r="DA19" s="857"/>
      <c r="DB19" s="857"/>
    </row>
    <row r="20" spans="1:112" x14ac:dyDescent="0.3">
      <c r="A20" s="846" t="s">
        <v>175</v>
      </c>
      <c r="B20" s="846"/>
      <c r="C20" s="846"/>
      <c r="D20" s="846"/>
      <c r="E20" s="846"/>
      <c r="F20" s="846"/>
      <c r="G20" s="846"/>
      <c r="H20" s="846"/>
      <c r="I20" s="846"/>
      <c r="J20" s="846"/>
      <c r="K20" s="846"/>
      <c r="L20" s="846"/>
      <c r="M20" s="846"/>
      <c r="N20" s="846"/>
      <c r="O20" s="846"/>
      <c r="P20" s="846"/>
      <c r="Q20" s="846"/>
      <c r="R20" s="846"/>
      <c r="S20" s="846"/>
      <c r="T20" s="846"/>
      <c r="U20" s="846"/>
      <c r="V20" s="846"/>
      <c r="W20" s="846"/>
      <c r="X20" s="846"/>
      <c r="Y20" s="846"/>
      <c r="Z20" s="846"/>
      <c r="AA20" s="846"/>
      <c r="AB20" s="846"/>
      <c r="AC20" s="846"/>
      <c r="AD20" s="846"/>
      <c r="AE20" s="846"/>
      <c r="AF20" s="846"/>
      <c r="AG20" s="846"/>
      <c r="AH20" s="846"/>
      <c r="AI20" s="846"/>
      <c r="AJ20" s="846"/>
      <c r="AK20" s="846"/>
      <c r="AL20" s="846"/>
      <c r="AM20" s="846"/>
      <c r="AN20" s="846"/>
      <c r="AO20" s="846"/>
      <c r="AP20" s="846"/>
      <c r="AQ20" s="846"/>
      <c r="AR20" s="846"/>
      <c r="AS20" s="846"/>
      <c r="AT20" s="846"/>
      <c r="AU20" s="846"/>
      <c r="AV20" s="846"/>
      <c r="AW20" s="846"/>
      <c r="AX20" s="846"/>
      <c r="AY20" s="846"/>
      <c r="AZ20" s="846"/>
      <c r="BA20" s="846"/>
      <c r="BB20" s="846"/>
      <c r="BC20" s="846"/>
      <c r="BD20" s="846"/>
      <c r="BE20" s="846"/>
      <c r="BF20" s="846"/>
      <c r="BG20" s="846"/>
      <c r="BH20" s="846"/>
      <c r="BI20" s="846"/>
      <c r="BJ20" s="846"/>
      <c r="BK20" s="846"/>
      <c r="BL20" s="846"/>
      <c r="BM20" s="846"/>
      <c r="BN20" s="846"/>
      <c r="BO20" s="846"/>
      <c r="BP20" s="846"/>
      <c r="BQ20" s="846"/>
      <c r="BR20" s="846"/>
      <c r="BS20" s="846"/>
      <c r="BT20" s="846"/>
      <c r="BU20" s="846"/>
      <c r="BV20" s="846"/>
      <c r="BW20" s="846"/>
      <c r="BX20" s="846"/>
      <c r="BY20" s="846"/>
      <c r="BZ20" s="846"/>
      <c r="CA20" s="846"/>
      <c r="CB20" s="846"/>
      <c r="CC20" s="846"/>
      <c r="CD20" s="846"/>
      <c r="CE20" s="846"/>
      <c r="CF20" s="846"/>
      <c r="CG20" s="846"/>
      <c r="CH20" s="846"/>
      <c r="CI20" s="846"/>
      <c r="CJ20" s="846"/>
      <c r="CK20" s="846"/>
      <c r="CL20" s="846"/>
      <c r="CM20" s="846"/>
      <c r="CN20" s="846"/>
      <c r="CO20" s="846"/>
      <c r="CP20" s="846"/>
      <c r="CQ20" s="846"/>
      <c r="CR20" s="846"/>
      <c r="CS20" s="846"/>
      <c r="CT20" s="846"/>
      <c r="CU20" s="846"/>
      <c r="CV20" s="846"/>
      <c r="CW20" s="846"/>
      <c r="CX20" s="846"/>
      <c r="CY20" s="846"/>
      <c r="CZ20" s="846"/>
      <c r="DA20" s="846"/>
      <c r="DB20" s="846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844" t="str">
        <f>ФОРМА!B4</f>
        <v>ООО «Электромонтаж-110»</v>
      </c>
      <c r="S22" s="844"/>
      <c r="T22" s="844"/>
      <c r="U22" s="844"/>
      <c r="V22" s="844"/>
      <c r="W22" s="844"/>
      <c r="X22" s="844"/>
      <c r="Y22" s="844"/>
      <c r="Z22" s="844"/>
      <c r="AA22" s="844"/>
      <c r="AB22" s="844"/>
      <c r="AC22" s="844"/>
      <c r="AD22" s="844"/>
      <c r="AE22" s="844"/>
      <c r="AF22" s="844"/>
      <c r="AG22" s="844"/>
      <c r="AH22" s="844"/>
      <c r="AI22" s="844"/>
      <c r="AJ22" s="844"/>
      <c r="AK22" s="844"/>
      <c r="AL22" s="844"/>
      <c r="AM22" s="844"/>
      <c r="AN22" s="844"/>
      <c r="AO22" s="844"/>
      <c r="AP22" s="844"/>
      <c r="AQ22" s="844"/>
      <c r="AR22" s="844"/>
      <c r="AS22" s="844"/>
      <c r="AT22" s="844"/>
      <c r="AU22" s="844"/>
      <c r="AV22" s="844"/>
      <c r="AW22" s="844"/>
      <c r="AX22" s="844"/>
      <c r="AY22" s="844"/>
      <c r="AZ22" s="844"/>
      <c r="BA22" s="844"/>
      <c r="BB22" s="844"/>
      <c r="BC22" s="844"/>
      <c r="BD22" s="844"/>
      <c r="BE22" s="844"/>
      <c r="BF22" s="844"/>
      <c r="BG22" s="844"/>
      <c r="BH22" s="844"/>
      <c r="BI22" s="844"/>
      <c r="BJ22" s="844"/>
      <c r="BK22" s="844"/>
      <c r="BL22" s="844"/>
      <c r="BM22" s="844"/>
      <c r="BN22" s="844"/>
      <c r="BO22" s="844"/>
      <c r="BP22" s="844"/>
      <c r="BQ22" s="844"/>
      <c r="BR22" s="844"/>
      <c r="BS22" s="844"/>
      <c r="BT22" s="844"/>
      <c r="BU22" s="844"/>
      <c r="BV22" s="844"/>
      <c r="BW22" s="844"/>
      <c r="BX22" s="844"/>
      <c r="BY22" s="844"/>
      <c r="BZ22" s="844"/>
      <c r="CA22" s="844"/>
      <c r="CB22" s="844"/>
      <c r="CC22" s="844"/>
      <c r="CD22" s="844"/>
      <c r="CE22" s="844"/>
      <c r="CF22" s="844"/>
      <c r="CG22" s="844"/>
      <c r="CH22" s="844"/>
      <c r="CI22" s="844"/>
      <c r="CJ22" s="844"/>
      <c r="CK22" s="844"/>
      <c r="CL22" s="844"/>
      <c r="CM22" s="844"/>
      <c r="CN22" s="844"/>
      <c r="CO22" s="844"/>
      <c r="CP22" s="844"/>
      <c r="CQ22" s="844"/>
      <c r="CR22" s="844"/>
      <c r="CS22" s="844"/>
      <c r="CT22" s="844"/>
      <c r="CU22" s="844"/>
      <c r="CV22" s="844"/>
      <c r="CW22" s="844"/>
      <c r="CX22" s="844"/>
      <c r="CY22" s="844"/>
      <c r="CZ22" s="844"/>
      <c r="DA22" s="844"/>
      <c r="DB22" s="844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857" t="s">
        <v>8</v>
      </c>
      <c r="S23" s="857"/>
      <c r="T23" s="857"/>
      <c r="U23" s="857"/>
      <c r="V23" s="857"/>
      <c r="W23" s="857"/>
      <c r="X23" s="857"/>
      <c r="Y23" s="857"/>
      <c r="Z23" s="857"/>
      <c r="AA23" s="857"/>
      <c r="AB23" s="857"/>
      <c r="AC23" s="857"/>
      <c r="AD23" s="857"/>
      <c r="AE23" s="857"/>
      <c r="AF23" s="857"/>
      <c r="AG23" s="857"/>
      <c r="AH23" s="857"/>
      <c r="AI23" s="857"/>
      <c r="AJ23" s="857"/>
      <c r="AK23" s="857"/>
      <c r="AL23" s="857"/>
      <c r="AM23" s="857"/>
      <c r="AN23" s="857"/>
      <c r="AO23" s="857"/>
      <c r="AP23" s="857"/>
      <c r="AQ23" s="857"/>
      <c r="AR23" s="857"/>
      <c r="AS23" s="857"/>
      <c r="AT23" s="857"/>
      <c r="AU23" s="857"/>
      <c r="AV23" s="857"/>
      <c r="AW23" s="857"/>
      <c r="AX23" s="857"/>
      <c r="AY23" s="857"/>
      <c r="AZ23" s="857"/>
      <c r="BA23" s="857"/>
      <c r="BB23" s="857"/>
      <c r="BC23" s="857"/>
      <c r="BD23" s="857"/>
      <c r="BE23" s="857"/>
      <c r="BF23" s="857"/>
      <c r="BG23" s="857"/>
      <c r="BH23" s="857"/>
      <c r="BI23" s="857"/>
      <c r="BJ23" s="857"/>
      <c r="BK23" s="857"/>
      <c r="BL23" s="857"/>
      <c r="BM23" s="857"/>
      <c r="BN23" s="857"/>
      <c r="BO23" s="857"/>
      <c r="BP23" s="857"/>
      <c r="BQ23" s="857"/>
      <c r="BR23" s="857"/>
      <c r="BS23" s="857"/>
      <c r="BT23" s="857"/>
      <c r="BU23" s="857"/>
      <c r="BV23" s="857"/>
      <c r="BW23" s="857"/>
      <c r="BX23" s="857"/>
      <c r="BY23" s="857"/>
      <c r="BZ23" s="857"/>
      <c r="CA23" s="857"/>
      <c r="CB23" s="857"/>
      <c r="CC23" s="857"/>
      <c r="CD23" s="857"/>
      <c r="CE23" s="857"/>
      <c r="CF23" s="857"/>
      <c r="CG23" s="857"/>
      <c r="CH23" s="857"/>
      <c r="CI23" s="857"/>
      <c r="CJ23" s="857"/>
      <c r="CK23" s="857"/>
      <c r="CL23" s="857"/>
      <c r="CM23" s="857"/>
      <c r="CN23" s="857"/>
      <c r="CO23" s="857"/>
      <c r="CP23" s="857"/>
      <c r="CQ23" s="857"/>
      <c r="CR23" s="857"/>
      <c r="CS23" s="857"/>
      <c r="CT23" s="857"/>
      <c r="CU23" s="857"/>
      <c r="CV23" s="857"/>
      <c r="CW23" s="857"/>
      <c r="CX23" s="857"/>
      <c r="CY23" s="857"/>
      <c r="CZ23" s="857"/>
      <c r="DA23" s="857"/>
      <c r="DB23" s="857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846" t="s">
        <v>98</v>
      </c>
      <c r="B26" s="846"/>
      <c r="C26" s="846"/>
      <c r="D26" s="846"/>
      <c r="E26" s="846"/>
      <c r="F26" s="846"/>
      <c r="G26" s="846"/>
      <c r="H26" s="846"/>
      <c r="I26" s="846"/>
      <c r="J26" s="846"/>
      <c r="K26" s="846"/>
      <c r="L26" s="846"/>
      <c r="M26" s="846"/>
      <c r="N26" s="846"/>
      <c r="O26" s="846"/>
      <c r="P26" s="846"/>
      <c r="Q26" s="846"/>
      <c r="R26" s="846"/>
      <c r="S26" s="846"/>
      <c r="T26" s="846"/>
      <c r="U26" s="846"/>
      <c r="V26" s="846"/>
      <c r="W26" s="846"/>
      <c r="X26" s="846"/>
      <c r="Y26" s="846"/>
      <c r="Z26" s="846"/>
      <c r="AA26" s="846"/>
      <c r="AB26" s="846"/>
      <c r="AC26" s="846"/>
      <c r="AD26" s="846"/>
      <c r="AE26" s="846"/>
      <c r="AF26" s="846"/>
      <c r="AG26" s="846"/>
      <c r="AH26" s="846"/>
      <c r="AI26" s="846"/>
      <c r="AJ26" s="846"/>
      <c r="AK26" s="846"/>
      <c r="AL26" s="846"/>
      <c r="AM26" s="846"/>
      <c r="AN26" s="846"/>
      <c r="AO26" s="846"/>
      <c r="AP26" s="846"/>
      <c r="AQ26" s="846"/>
      <c r="AR26" s="846"/>
      <c r="AS26" s="846"/>
      <c r="AT26" s="846"/>
      <c r="AU26" s="846"/>
      <c r="AV26" s="846"/>
      <c r="AW26" s="846"/>
      <c r="AX26" s="846"/>
      <c r="AY26" s="846"/>
      <c r="AZ26" s="846"/>
      <c r="BA26" s="846"/>
      <c r="BB26" s="846"/>
      <c r="BC26" s="846"/>
      <c r="BD26" s="846"/>
      <c r="BE26" s="846"/>
      <c r="BF26" s="846"/>
      <c r="BG26" s="846"/>
      <c r="BH26" s="846"/>
      <c r="BI26" s="846"/>
      <c r="BJ26" s="846"/>
      <c r="BK26" s="846"/>
      <c r="BL26" s="846"/>
      <c r="BM26" s="846"/>
      <c r="BN26" s="846"/>
      <c r="BO26" s="846"/>
      <c r="BP26" s="846"/>
      <c r="BQ26" s="846"/>
      <c r="BR26" s="846"/>
      <c r="BS26" s="846"/>
      <c r="BT26" s="846"/>
      <c r="BU26" s="846"/>
      <c r="BV26" s="846"/>
      <c r="BW26" s="846"/>
      <c r="BX26" s="846"/>
      <c r="BY26" s="846"/>
      <c r="BZ26" s="846"/>
      <c r="CA26" s="846"/>
      <c r="CB26" s="846"/>
      <c r="CC26" s="846"/>
      <c r="CD26" s="846"/>
      <c r="CE26" s="846"/>
      <c r="CF26" s="846"/>
      <c r="CG26" s="846"/>
      <c r="CH26" s="846"/>
      <c r="CI26" s="846"/>
      <c r="CJ26" s="846"/>
      <c r="CK26" s="846"/>
      <c r="CL26" s="846"/>
      <c r="CM26" s="846"/>
      <c r="CN26" s="846"/>
      <c r="CO26" s="846"/>
      <c r="CP26" s="846"/>
      <c r="CQ26" s="846"/>
      <c r="CR26" s="846"/>
      <c r="CS26" s="846"/>
      <c r="CT26" s="846"/>
      <c r="CU26" s="846"/>
      <c r="CV26" s="846"/>
      <c r="CW26" s="846"/>
      <c r="CX26" s="846"/>
      <c r="CY26" s="846"/>
      <c r="CZ26" s="846"/>
      <c r="DA26" s="846"/>
      <c r="DB26" s="846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" customHeight="1" x14ac:dyDescent="0.3">
      <c r="A28" s="963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963"/>
      <c r="C28" s="963"/>
      <c r="D28" s="963"/>
      <c r="E28" s="963"/>
      <c r="F28" s="963"/>
      <c r="G28" s="963"/>
      <c r="H28" s="963"/>
      <c r="I28" s="963"/>
      <c r="J28" s="963"/>
      <c r="K28" s="963"/>
      <c r="L28" s="963"/>
      <c r="M28" s="963"/>
      <c r="N28" s="963"/>
      <c r="O28" s="963"/>
      <c r="P28" s="963"/>
      <c r="Q28" s="963"/>
      <c r="R28" s="963"/>
      <c r="S28" s="963"/>
      <c r="T28" s="963"/>
      <c r="U28" s="963"/>
      <c r="V28" s="963"/>
      <c r="W28" s="963"/>
      <c r="X28" s="963"/>
      <c r="Y28" s="963"/>
      <c r="Z28" s="963"/>
      <c r="AA28" s="963"/>
      <c r="AB28" s="963"/>
      <c r="AC28" s="963"/>
      <c r="AD28" s="963"/>
      <c r="AE28" s="963"/>
      <c r="AF28" s="963"/>
      <c r="AG28" s="963"/>
      <c r="AH28" s="963"/>
      <c r="AI28" s="963"/>
      <c r="AJ28" s="963"/>
      <c r="AK28" s="963"/>
      <c r="AL28" s="963"/>
      <c r="AM28" s="963"/>
      <c r="AN28" s="963"/>
      <c r="AO28" s="963"/>
      <c r="AP28" s="963"/>
      <c r="AQ28" s="963"/>
      <c r="AR28" s="963"/>
      <c r="AS28" s="963"/>
      <c r="AT28" s="963"/>
      <c r="AU28" s="963"/>
      <c r="AV28" s="963"/>
      <c r="AW28" s="963"/>
      <c r="AX28" s="963"/>
      <c r="AY28" s="963"/>
      <c r="AZ28" s="963"/>
      <c r="BA28" s="963"/>
      <c r="BB28" s="963"/>
      <c r="BC28" s="963"/>
      <c r="BD28" s="963"/>
      <c r="BE28" s="963"/>
      <c r="BF28" s="963"/>
      <c r="BG28" s="963"/>
      <c r="BH28" s="963"/>
      <c r="BI28" s="963"/>
      <c r="BJ28" s="963"/>
      <c r="BK28" s="963"/>
      <c r="BL28" s="963"/>
      <c r="BM28" s="963"/>
      <c r="BN28" s="963"/>
      <c r="BO28" s="963"/>
      <c r="BP28" s="963"/>
      <c r="BQ28" s="963"/>
      <c r="BR28" s="963"/>
      <c r="BS28" s="963"/>
      <c r="BT28" s="963"/>
      <c r="BU28" s="963"/>
      <c r="BV28" s="963"/>
      <c r="BW28" s="963"/>
      <c r="BX28" s="963"/>
      <c r="BY28" s="963"/>
      <c r="BZ28" s="963"/>
      <c r="CA28" s="963"/>
      <c r="CB28" s="963"/>
      <c r="CC28" s="963"/>
      <c r="CD28" s="963"/>
      <c r="CE28" s="963"/>
      <c r="CF28" s="963"/>
      <c r="CG28" s="963"/>
      <c r="CH28" s="963"/>
      <c r="CI28" s="963"/>
      <c r="CJ28" s="963"/>
      <c r="CK28" s="963"/>
      <c r="CL28" s="963"/>
      <c r="CM28" s="963"/>
      <c r="CN28" s="963"/>
      <c r="CO28" s="963"/>
      <c r="CP28" s="963"/>
      <c r="CQ28" s="963"/>
      <c r="CR28" s="963"/>
      <c r="CS28" s="963"/>
      <c r="CT28" s="963"/>
      <c r="CU28" s="963"/>
      <c r="CV28" s="963"/>
      <c r="CW28" s="963"/>
      <c r="CX28" s="963"/>
      <c r="CY28" s="963"/>
      <c r="CZ28" s="963"/>
      <c r="DA28" s="963"/>
      <c r="DB28" s="963"/>
    </row>
    <row r="29" spans="1:112" ht="11.1" customHeight="1" x14ac:dyDescent="0.3">
      <c r="A29" s="965" t="s">
        <v>176</v>
      </c>
      <c r="B29" s="965"/>
      <c r="C29" s="965"/>
      <c r="D29" s="965"/>
      <c r="E29" s="965"/>
      <c r="F29" s="965"/>
      <c r="G29" s="965"/>
      <c r="H29" s="965"/>
      <c r="I29" s="965"/>
      <c r="J29" s="965"/>
      <c r="K29" s="965"/>
      <c r="L29" s="965"/>
      <c r="M29" s="965"/>
      <c r="N29" s="965"/>
      <c r="O29" s="965"/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65"/>
      <c r="AP29" s="965"/>
      <c r="AQ29" s="965"/>
      <c r="AR29" s="965"/>
      <c r="AS29" s="965"/>
      <c r="AT29" s="965"/>
      <c r="AU29" s="965"/>
      <c r="AV29" s="965"/>
      <c r="AW29" s="965"/>
      <c r="AX29" s="965"/>
      <c r="AY29" s="965"/>
      <c r="AZ29" s="965"/>
      <c r="BA29" s="965"/>
      <c r="BB29" s="965"/>
      <c r="BC29" s="965"/>
      <c r="BD29" s="965"/>
      <c r="BE29" s="965"/>
      <c r="BF29" s="965"/>
      <c r="BG29" s="965"/>
      <c r="BH29" s="965"/>
      <c r="BI29" s="965"/>
      <c r="BJ29" s="965"/>
      <c r="BK29" s="965"/>
      <c r="BL29" s="965"/>
      <c r="BM29" s="965"/>
      <c r="BN29" s="965"/>
      <c r="BO29" s="965"/>
      <c r="BP29" s="965"/>
      <c r="BQ29" s="965"/>
      <c r="BR29" s="965"/>
      <c r="BS29" s="965"/>
      <c r="BT29" s="965"/>
      <c r="BU29" s="965"/>
      <c r="BV29" s="965"/>
      <c r="BW29" s="965"/>
      <c r="BX29" s="965"/>
      <c r="BY29" s="965"/>
      <c r="BZ29" s="965"/>
      <c r="CA29" s="965"/>
      <c r="CB29" s="965"/>
      <c r="CC29" s="965"/>
      <c r="CD29" s="965"/>
      <c r="CE29" s="965"/>
      <c r="CF29" s="965"/>
      <c r="CG29" s="965"/>
      <c r="CH29" s="965"/>
      <c r="CI29" s="965"/>
      <c r="CJ29" s="965"/>
      <c r="CK29" s="965"/>
      <c r="CL29" s="965"/>
      <c r="CM29" s="965"/>
      <c r="CN29" s="965"/>
      <c r="CO29" s="965"/>
      <c r="CP29" s="965"/>
      <c r="CQ29" s="965"/>
      <c r="CR29" s="965"/>
      <c r="CS29" s="965"/>
      <c r="CT29" s="965"/>
      <c r="CU29" s="965"/>
      <c r="CV29" s="965"/>
      <c r="CW29" s="965"/>
      <c r="CX29" s="965"/>
      <c r="CY29" s="965"/>
      <c r="CZ29" s="965"/>
      <c r="DA29" s="965"/>
      <c r="DB29" s="965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 x14ac:dyDescent="0.3">
      <c r="A31" s="846" t="s">
        <v>97</v>
      </c>
      <c r="B31" s="846"/>
      <c r="C31" s="846"/>
      <c r="D31" s="846"/>
      <c r="E31" s="846"/>
      <c r="F31" s="846"/>
      <c r="G31" s="846"/>
      <c r="H31" s="846"/>
      <c r="I31" s="846"/>
      <c r="J31" s="846"/>
      <c r="K31" s="846"/>
      <c r="L31" s="846"/>
      <c r="M31" s="846"/>
      <c r="N31" s="846"/>
      <c r="O31" s="846"/>
      <c r="P31" s="846"/>
      <c r="Q31" s="846"/>
      <c r="R31" s="846"/>
      <c r="S31" s="846"/>
      <c r="T31" s="846"/>
      <c r="U31" s="846"/>
      <c r="V31" s="846"/>
      <c r="W31" s="846"/>
      <c r="X31" s="846"/>
      <c r="Y31" s="846"/>
      <c r="Z31" s="846"/>
      <c r="AA31" s="846"/>
      <c r="AB31" s="846"/>
      <c r="AC31" s="846"/>
      <c r="AD31" s="846"/>
      <c r="AE31" s="846"/>
      <c r="AF31" s="846"/>
      <c r="AG31" s="846"/>
      <c r="AH31" s="846"/>
      <c r="AI31" s="846"/>
      <c r="AJ31" s="846"/>
      <c r="AK31" s="846"/>
      <c r="AL31" s="846"/>
      <c r="AM31" s="846"/>
      <c r="AN31" s="846"/>
      <c r="AO31" s="846"/>
      <c r="AP31" s="846"/>
      <c r="AQ31" s="846"/>
      <c r="AR31" s="846"/>
      <c r="AS31" s="846"/>
      <c r="AT31" s="846"/>
      <c r="AU31" s="846"/>
      <c r="AV31" s="846"/>
      <c r="AW31" s="846"/>
      <c r="AX31" s="846"/>
      <c r="AY31" s="846"/>
      <c r="AZ31" s="846"/>
      <c r="BA31" s="846"/>
      <c r="BB31" s="846"/>
      <c r="BC31" s="846"/>
      <c r="BD31" s="846"/>
      <c r="BE31" s="846"/>
      <c r="BF31" s="846"/>
      <c r="BG31" s="846"/>
      <c r="BH31" s="846"/>
      <c r="BI31" s="846"/>
      <c r="BJ31" s="846"/>
      <c r="BK31" s="846"/>
      <c r="BL31" s="846"/>
      <c r="BM31" s="846"/>
      <c r="BN31" s="846"/>
      <c r="BO31" s="846"/>
      <c r="BP31" s="846"/>
      <c r="BQ31" s="846"/>
      <c r="BR31" s="846"/>
      <c r="BS31" s="846"/>
      <c r="BT31" s="846"/>
      <c r="BU31" s="846"/>
      <c r="BV31" s="846"/>
      <c r="BW31" s="846"/>
      <c r="BX31" s="846"/>
      <c r="BY31" s="846"/>
      <c r="BZ31" s="846"/>
      <c r="CA31" s="846"/>
      <c r="CB31" s="846"/>
      <c r="CC31" s="846"/>
      <c r="CD31" s="846"/>
      <c r="CE31" s="846"/>
      <c r="CF31" s="846"/>
      <c r="CG31" s="846"/>
      <c r="CH31" s="846"/>
      <c r="CI31" s="846"/>
      <c r="CJ31" s="846"/>
      <c r="CK31" s="846"/>
      <c r="CL31" s="846"/>
      <c r="CM31" s="846"/>
      <c r="CN31" s="846"/>
      <c r="CO31" s="846"/>
      <c r="CP31" s="846"/>
      <c r="CQ31" s="846"/>
      <c r="CR31" s="846"/>
      <c r="CS31" s="846"/>
      <c r="CT31" s="846"/>
      <c r="CU31" s="846"/>
      <c r="CV31" s="846"/>
      <c r="CW31" s="846"/>
      <c r="CX31" s="846"/>
      <c r="CY31" s="846"/>
      <c r="CZ31" s="846"/>
      <c r="DA31" s="846"/>
      <c r="DB31" s="846"/>
      <c r="DH31" s="141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 x14ac:dyDescent="0.3">
      <c r="A33" s="964" t="str">
        <f>IF(ФОРМА!B9=0," ",CONCATENATE(ФОРМА!B8,", шифр ",ФОРМА!B9))</f>
        <v>ООО «Строительные энергетические технологии», шифр СЭС-23-32939-ЭС-ИЛО</v>
      </c>
      <c r="B33" s="964"/>
      <c r="C33" s="964"/>
      <c r="D33" s="964"/>
      <c r="E33" s="964"/>
      <c r="F33" s="964"/>
      <c r="G33" s="964"/>
      <c r="H33" s="964"/>
      <c r="I33" s="964"/>
      <c r="J33" s="964"/>
      <c r="K33" s="964"/>
      <c r="L33" s="964"/>
      <c r="M33" s="964"/>
      <c r="N33" s="964"/>
      <c r="O33" s="964"/>
      <c r="P33" s="964"/>
      <c r="Q33" s="964"/>
      <c r="R33" s="964"/>
      <c r="S33" s="964"/>
      <c r="T33" s="964"/>
      <c r="U33" s="964"/>
      <c r="V33" s="964"/>
      <c r="W33" s="964"/>
      <c r="X33" s="964"/>
      <c r="Y33" s="964"/>
      <c r="Z33" s="964"/>
      <c r="AA33" s="964"/>
      <c r="AB33" s="964"/>
      <c r="AC33" s="964"/>
      <c r="AD33" s="964"/>
      <c r="AE33" s="964"/>
      <c r="AF33" s="964"/>
      <c r="AG33" s="964"/>
      <c r="AH33" s="964"/>
      <c r="AI33" s="964"/>
      <c r="AJ33" s="964"/>
      <c r="AK33" s="964"/>
      <c r="AL33" s="964"/>
      <c r="AM33" s="964"/>
      <c r="AN33" s="964"/>
      <c r="AO33" s="964"/>
      <c r="AP33" s="964"/>
      <c r="AQ33" s="964"/>
      <c r="AR33" s="964"/>
      <c r="AS33" s="964"/>
      <c r="AT33" s="964"/>
      <c r="AU33" s="964"/>
      <c r="AV33" s="964"/>
      <c r="AW33" s="964"/>
      <c r="AX33" s="964"/>
      <c r="AY33" s="964"/>
      <c r="AZ33" s="964"/>
      <c r="BA33" s="964"/>
      <c r="BB33" s="964"/>
      <c r="BC33" s="964"/>
      <c r="BD33" s="964"/>
      <c r="BE33" s="964"/>
      <c r="BF33" s="964"/>
      <c r="BG33" s="964"/>
      <c r="BH33" s="964"/>
      <c r="BI33" s="964"/>
      <c r="BJ33" s="964"/>
      <c r="BK33" s="964"/>
      <c r="BL33" s="964"/>
      <c r="BM33" s="964"/>
      <c r="BN33" s="964"/>
      <c r="BO33" s="964"/>
      <c r="BP33" s="964"/>
      <c r="BQ33" s="964"/>
      <c r="BR33" s="964"/>
      <c r="BS33" s="964"/>
      <c r="BT33" s="964"/>
      <c r="BU33" s="964"/>
      <c r="BV33" s="964"/>
      <c r="BW33" s="964"/>
      <c r="BX33" s="964"/>
      <c r="BY33" s="964"/>
      <c r="BZ33" s="964"/>
      <c r="CA33" s="964"/>
      <c r="CB33" s="964"/>
      <c r="CC33" s="964"/>
      <c r="CD33" s="964"/>
      <c r="CE33" s="964"/>
      <c r="CF33" s="964"/>
      <c r="CG33" s="964"/>
      <c r="CH33" s="964"/>
      <c r="CI33" s="964"/>
      <c r="CJ33" s="964"/>
      <c r="CK33" s="964"/>
      <c r="CL33" s="964"/>
      <c r="CM33" s="964"/>
      <c r="CN33" s="964"/>
      <c r="CO33" s="964"/>
      <c r="CP33" s="964"/>
      <c r="CQ33" s="964"/>
      <c r="CR33" s="964"/>
      <c r="CS33" s="964"/>
      <c r="CT33" s="964"/>
      <c r="CU33" s="964"/>
      <c r="CV33" s="964"/>
      <c r="CW33" s="964"/>
      <c r="CX33" s="964"/>
      <c r="CY33" s="964"/>
      <c r="CZ33" s="964"/>
      <c r="DA33" s="964"/>
      <c r="DB33" s="964"/>
    </row>
    <row r="34" spans="1:112" ht="11.1" customHeight="1" x14ac:dyDescent="0.3">
      <c r="A34" s="849" t="s">
        <v>10</v>
      </c>
      <c r="B34" s="849"/>
      <c r="C34" s="849"/>
      <c r="D34" s="849"/>
      <c r="E34" s="849"/>
      <c r="F34" s="849"/>
      <c r="G34" s="849"/>
      <c r="H34" s="849"/>
      <c r="I34" s="849"/>
      <c r="J34" s="849"/>
      <c r="K34" s="849"/>
      <c r="L34" s="849"/>
      <c r="M34" s="849"/>
      <c r="N34" s="849"/>
      <c r="O34" s="849"/>
      <c r="P34" s="849"/>
      <c r="Q34" s="849"/>
      <c r="R34" s="849"/>
      <c r="S34" s="849"/>
      <c r="T34" s="849"/>
      <c r="U34" s="849"/>
      <c r="V34" s="849"/>
      <c r="W34" s="849"/>
      <c r="X34" s="849"/>
      <c r="Y34" s="849"/>
      <c r="Z34" s="849"/>
      <c r="AA34" s="849"/>
      <c r="AB34" s="849"/>
      <c r="AC34" s="849"/>
      <c r="AD34" s="849"/>
      <c r="AE34" s="849"/>
      <c r="AF34" s="849"/>
      <c r="AG34" s="849"/>
      <c r="AH34" s="849"/>
      <c r="AI34" s="849"/>
      <c r="AJ34" s="849"/>
      <c r="AK34" s="849"/>
      <c r="AL34" s="849"/>
      <c r="AM34" s="849"/>
      <c r="AN34" s="849"/>
      <c r="AO34" s="849"/>
      <c r="AP34" s="849"/>
      <c r="AQ34" s="849"/>
      <c r="AR34" s="849"/>
      <c r="AS34" s="849"/>
      <c r="AT34" s="849"/>
      <c r="AU34" s="849"/>
      <c r="AV34" s="849"/>
      <c r="AW34" s="849"/>
      <c r="AX34" s="849"/>
      <c r="AY34" s="849"/>
      <c r="AZ34" s="849"/>
      <c r="BA34" s="849"/>
      <c r="BB34" s="849"/>
      <c r="BC34" s="849"/>
      <c r="BD34" s="849"/>
      <c r="BE34" s="849"/>
      <c r="BF34" s="849"/>
      <c r="BG34" s="849"/>
      <c r="BH34" s="849"/>
      <c r="BI34" s="849"/>
      <c r="BJ34" s="849"/>
      <c r="BK34" s="849"/>
      <c r="BL34" s="849"/>
      <c r="BM34" s="849"/>
      <c r="BN34" s="849"/>
      <c r="BO34" s="849"/>
      <c r="BP34" s="849"/>
      <c r="BQ34" s="849"/>
      <c r="BR34" s="849"/>
      <c r="BS34" s="849"/>
      <c r="BT34" s="849"/>
      <c r="BU34" s="849"/>
      <c r="BV34" s="849"/>
      <c r="BW34" s="849"/>
      <c r="BX34" s="849"/>
      <c r="BY34" s="849"/>
      <c r="BZ34" s="849"/>
      <c r="CA34" s="849"/>
      <c r="CB34" s="849"/>
      <c r="CC34" s="849"/>
      <c r="CD34" s="849"/>
      <c r="CE34" s="849"/>
      <c r="CF34" s="849"/>
      <c r="CG34" s="849"/>
      <c r="CH34" s="849"/>
      <c r="CI34" s="849"/>
      <c r="CJ34" s="849"/>
      <c r="CK34" s="849"/>
      <c r="CL34" s="849"/>
      <c r="CM34" s="849"/>
      <c r="CN34" s="849"/>
      <c r="CO34" s="849"/>
      <c r="CP34" s="849"/>
      <c r="CQ34" s="849"/>
      <c r="CR34" s="849"/>
      <c r="CS34" s="849"/>
      <c r="CT34" s="849"/>
      <c r="CU34" s="849"/>
      <c r="CV34" s="849"/>
      <c r="CW34" s="849"/>
      <c r="CX34" s="849"/>
      <c r="CY34" s="849"/>
      <c r="CZ34" s="849"/>
      <c r="DA34" s="849"/>
      <c r="DB34" s="849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x14ac:dyDescent="0.3">
      <c r="A36" s="962" t="s">
        <v>42</v>
      </c>
      <c r="B36" s="962"/>
      <c r="C36" s="962"/>
      <c r="D36" s="962"/>
      <c r="E36" s="962"/>
      <c r="F36" s="962"/>
      <c r="G36" s="962"/>
      <c r="H36" s="962"/>
      <c r="I36" s="962"/>
      <c r="J36" s="962"/>
      <c r="K36" s="962"/>
      <c r="L36" s="962"/>
      <c r="M36" s="962"/>
      <c r="N36" s="962"/>
      <c r="O36" s="962"/>
      <c r="P36" s="962"/>
      <c r="Q36" s="962"/>
      <c r="R36" s="962"/>
      <c r="S36" s="962"/>
      <c r="T36" s="962"/>
      <c r="U36" s="962"/>
      <c r="V36" s="962"/>
      <c r="W36" s="962"/>
      <c r="X36" s="962"/>
      <c r="Y36" s="962"/>
      <c r="Z36" s="962"/>
      <c r="AA36" s="962"/>
      <c r="AB36" s="962"/>
      <c r="AC36" s="962"/>
      <c r="AD36" s="962"/>
      <c r="AE36" s="962"/>
      <c r="AF36" s="962"/>
      <c r="AG36" s="962"/>
      <c r="AH36" s="962"/>
      <c r="AI36" s="962"/>
      <c r="AJ36" s="962"/>
      <c r="AK36" s="962"/>
      <c r="AL36" s="962"/>
      <c r="AM36" s="962"/>
      <c r="AN36" s="962"/>
      <c r="AO36" s="962"/>
      <c r="AP36" s="962"/>
      <c r="AQ36" s="962"/>
      <c r="AR36" s="962"/>
      <c r="AS36" s="962"/>
      <c r="AT36" s="962"/>
      <c r="AU36" s="962"/>
      <c r="AV36" s="962"/>
      <c r="AW36" s="962"/>
      <c r="AX36" s="962"/>
      <c r="AY36" s="962"/>
      <c r="AZ36" s="962"/>
      <c r="BA36" s="962"/>
      <c r="BB36" s="962"/>
      <c r="BC36" s="962"/>
      <c r="BD36" s="962"/>
      <c r="BE36" s="962"/>
      <c r="BF36" s="962"/>
      <c r="BG36" s="962"/>
      <c r="BH36" s="962"/>
      <c r="BI36" s="962"/>
      <c r="BJ36" s="962"/>
      <c r="BK36" s="962"/>
      <c r="BL36" s="962"/>
      <c r="BM36" s="962"/>
      <c r="BN36" s="962"/>
      <c r="BO36" s="962"/>
      <c r="BP36" s="962"/>
      <c r="BQ36" s="962"/>
      <c r="BR36" s="962"/>
      <c r="BS36" s="962"/>
      <c r="BT36" s="962"/>
      <c r="BU36" s="962"/>
      <c r="BV36" s="962"/>
      <c r="BW36" s="962"/>
      <c r="BX36" s="962"/>
      <c r="BY36" s="962"/>
      <c r="BZ36" s="962"/>
      <c r="CA36" s="962"/>
      <c r="CB36" s="962"/>
      <c r="CC36" s="962"/>
      <c r="CD36" s="962"/>
      <c r="CE36" s="962"/>
      <c r="CF36" s="962"/>
      <c r="CG36" s="962"/>
      <c r="CH36" s="962"/>
      <c r="CI36" s="962"/>
      <c r="CJ36" s="962"/>
      <c r="CK36" s="962"/>
      <c r="CL36" s="962"/>
      <c r="CM36" s="962"/>
      <c r="CN36" s="962"/>
      <c r="CO36" s="962"/>
      <c r="CP36" s="962"/>
      <c r="CQ36" s="962"/>
      <c r="CR36" s="962"/>
      <c r="CS36" s="962"/>
      <c r="CT36" s="962"/>
      <c r="CU36" s="962"/>
      <c r="CV36" s="962"/>
      <c r="CW36" s="962"/>
      <c r="CX36" s="962"/>
      <c r="CY36" s="962"/>
      <c r="CZ36" s="962"/>
      <c r="DA36" s="962"/>
      <c r="DB36" s="962"/>
    </row>
    <row r="37" spans="1:112" x14ac:dyDescent="0.3">
      <c r="A37" s="19" t="s">
        <v>440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441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 x14ac:dyDescent="0.3">
      <c r="A41" s="26" t="s">
        <v>1071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1072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" customHeight="1" x14ac:dyDescent="0.3">
      <c r="A44" s="968" t="s">
        <v>66</v>
      </c>
      <c r="B44" s="968"/>
      <c r="C44" s="968"/>
      <c r="D44" s="968"/>
      <c r="E44" s="968"/>
      <c r="F44" s="968"/>
      <c r="G44" s="968"/>
      <c r="H44" s="968"/>
      <c r="I44" s="968"/>
      <c r="J44" s="847"/>
      <c r="K44" s="847"/>
      <c r="L44" s="847"/>
      <c r="M44" s="847"/>
      <c r="N44" s="847"/>
      <c r="O44" s="847"/>
      <c r="P44" s="847"/>
      <c r="Q44" s="847"/>
      <c r="R44" s="847"/>
      <c r="S44" s="847"/>
      <c r="T44" s="847"/>
      <c r="U44" s="847"/>
      <c r="V44" s="847"/>
      <c r="W44" s="847"/>
      <c r="X44" s="847"/>
      <c r="Y44" s="847"/>
      <c r="AB44" s="844" t="str">
        <f>IF(ПОДПИСИ!E12=0," ",ПОДПИСИ!E12)</f>
        <v>А.В. Курбатов</v>
      </c>
      <c r="AC44" s="844"/>
      <c r="AD44" s="844"/>
      <c r="AE44" s="844"/>
      <c r="AF44" s="844"/>
      <c r="AG44" s="844"/>
      <c r="AH44" s="844"/>
      <c r="AI44" s="844"/>
      <c r="AJ44" s="844"/>
      <c r="AK44" s="844"/>
      <c r="AL44" s="844"/>
      <c r="AM44" s="844"/>
      <c r="AN44" s="844"/>
      <c r="AO44" s="844"/>
      <c r="AP44" s="844"/>
      <c r="AQ44" s="844"/>
      <c r="AR44" s="844"/>
      <c r="AS44" s="844"/>
      <c r="AT44" s="844"/>
      <c r="AU44" s="844"/>
      <c r="AV44" s="844"/>
      <c r="AW44" s="844"/>
      <c r="BF44" s="927" t="s">
        <v>17</v>
      </c>
      <c r="BG44" s="927"/>
      <c r="BH44" s="927"/>
      <c r="BI44" s="927"/>
      <c r="BJ44" s="927"/>
      <c r="BK44" s="927"/>
      <c r="BL44" s="927"/>
      <c r="BM44" s="927"/>
      <c r="BN44" s="927"/>
      <c r="BO44" s="927"/>
      <c r="BP44" s="927"/>
      <c r="BQ44" s="847"/>
      <c r="BR44" s="847"/>
      <c r="BS44" s="847"/>
      <c r="BT44" s="847"/>
      <c r="BU44" s="847"/>
      <c r="BV44" s="847"/>
      <c r="BW44" s="847"/>
      <c r="BX44" s="847"/>
      <c r="BY44" s="847"/>
      <c r="BZ44" s="847"/>
      <c r="CA44" s="847"/>
      <c r="CB44" s="847"/>
      <c r="CC44" s="847"/>
      <c r="CD44" s="847"/>
      <c r="CG44" s="844" t="str">
        <f>ПОДПИСИ!E21</f>
        <v>М.Ю. Калинин</v>
      </c>
      <c r="CH44" s="844"/>
      <c r="CI44" s="844"/>
      <c r="CJ44" s="844"/>
      <c r="CK44" s="844"/>
      <c r="CL44" s="844"/>
      <c r="CM44" s="844"/>
      <c r="CN44" s="844"/>
      <c r="CO44" s="844"/>
      <c r="CP44" s="844"/>
      <c r="CQ44" s="844"/>
      <c r="CR44" s="844"/>
      <c r="CS44" s="844"/>
      <c r="CT44" s="844"/>
      <c r="CU44" s="844"/>
      <c r="CV44" s="844"/>
      <c r="CW44" s="844"/>
      <c r="CX44" s="844"/>
      <c r="CY44" s="844"/>
      <c r="CZ44" s="844"/>
      <c r="DA44" s="844"/>
      <c r="DB44" s="844"/>
      <c r="DH44" s="141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857" t="s">
        <v>11</v>
      </c>
      <c r="K45" s="857"/>
      <c r="L45" s="857"/>
      <c r="M45" s="857"/>
      <c r="N45" s="857"/>
      <c r="O45" s="857"/>
      <c r="P45" s="857"/>
      <c r="Q45" s="857"/>
      <c r="R45" s="857"/>
      <c r="S45" s="857"/>
      <c r="T45" s="857"/>
      <c r="U45" s="857"/>
      <c r="V45" s="857"/>
      <c r="W45" s="857"/>
      <c r="X45" s="857"/>
      <c r="Y45" s="857"/>
      <c r="Z45" s="21"/>
      <c r="AA45" s="21"/>
      <c r="AB45" s="845" t="s">
        <v>50</v>
      </c>
      <c r="AC45" s="845"/>
      <c r="AD45" s="845"/>
      <c r="AE45" s="845"/>
      <c r="AF45" s="845"/>
      <c r="AG45" s="845"/>
      <c r="AH45" s="845"/>
      <c r="AI45" s="845"/>
      <c r="AJ45" s="845"/>
      <c r="AK45" s="845"/>
      <c r="AL45" s="845"/>
      <c r="AM45" s="845"/>
      <c r="AN45" s="845"/>
      <c r="AO45" s="845"/>
      <c r="AP45" s="845"/>
      <c r="AQ45" s="845"/>
      <c r="AR45" s="845"/>
      <c r="AS45" s="845"/>
      <c r="AT45" s="845"/>
      <c r="AU45" s="845"/>
      <c r="AV45" s="845"/>
      <c r="AW45" s="845"/>
      <c r="BC45" s="19"/>
      <c r="BD45" s="19"/>
      <c r="BE45" s="19"/>
      <c r="BF45" s="19"/>
      <c r="BG45" s="19"/>
      <c r="BQ45" s="857" t="s">
        <v>11</v>
      </c>
      <c r="BR45" s="857"/>
      <c r="BS45" s="857"/>
      <c r="BT45" s="857"/>
      <c r="BU45" s="857"/>
      <c r="BV45" s="857"/>
      <c r="BW45" s="857"/>
      <c r="BX45" s="857"/>
      <c r="BY45" s="857"/>
      <c r="BZ45" s="857"/>
      <c r="CA45" s="857"/>
      <c r="CB45" s="857"/>
      <c r="CC45" s="857"/>
      <c r="CD45" s="857"/>
      <c r="CG45" s="857" t="s">
        <v>50</v>
      </c>
      <c r="CH45" s="857"/>
      <c r="CI45" s="857"/>
      <c r="CJ45" s="857"/>
      <c r="CK45" s="857"/>
      <c r="CL45" s="857"/>
      <c r="CM45" s="857"/>
      <c r="CN45" s="857"/>
      <c r="CO45" s="857"/>
      <c r="CP45" s="857"/>
      <c r="CQ45" s="857"/>
      <c r="CR45" s="857"/>
      <c r="CS45" s="857"/>
      <c r="CT45" s="857"/>
      <c r="CU45" s="857"/>
      <c r="CV45" s="857"/>
      <c r="CW45" s="857"/>
      <c r="CX45" s="857"/>
      <c r="CY45" s="857"/>
      <c r="CZ45" s="857"/>
      <c r="DA45" s="857"/>
      <c r="DB45" s="857"/>
    </row>
    <row r="46" spans="1:112" x14ac:dyDescent="0.3">
      <c r="A46" s="994" t="s">
        <v>92</v>
      </c>
      <c r="B46" s="994"/>
      <c r="C46" s="994"/>
      <c r="D46" s="994"/>
      <c r="E46" s="994"/>
      <c r="F46" s="994"/>
      <c r="G46" s="994"/>
      <c r="H46" s="994"/>
      <c r="I46" s="994"/>
      <c r="J46" s="994"/>
      <c r="K46" s="994"/>
      <c r="BF46" s="994" t="s">
        <v>92</v>
      </c>
      <c r="BG46" s="994"/>
      <c r="BH46" s="994"/>
      <c r="BI46" s="994"/>
      <c r="BJ46" s="994"/>
      <c r="BK46" s="994"/>
      <c r="BL46" s="994"/>
      <c r="BM46" s="994"/>
      <c r="BN46" s="994"/>
      <c r="BO46" s="994"/>
      <c r="BP46" s="994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61" priority="3" operator="equal">
      <formula>0</formula>
    </cfRule>
  </conditionalFormatting>
  <conditionalFormatting sqref="DH2:DH7">
    <cfRule type="cellIs" dxfId="60" priority="2" operator="equal">
      <formula>0</formula>
    </cfRule>
  </conditionalFormatting>
  <conditionalFormatting sqref="DH9">
    <cfRule type="cellIs" dxfId="5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topLeftCell="A6" zoomScale="60" zoomScaleNormal="100" workbookViewId="0">
      <selection activeCell="DF41" sqref="DF41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376</v>
      </c>
      <c r="DH1" s="141"/>
    </row>
    <row r="2" spans="1:112" ht="15" customHeight="1" outlineLevel="1" x14ac:dyDescent="0.3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AO2" s="967"/>
      <c r="AP2" s="967"/>
      <c r="AQ2" s="967"/>
      <c r="AR2" s="967"/>
      <c r="AS2" s="967"/>
      <c r="AT2" s="19"/>
      <c r="AU2" s="19"/>
      <c r="AV2" s="19"/>
      <c r="AW2" s="19"/>
      <c r="AX2" s="19"/>
      <c r="AY2" s="19"/>
      <c r="AZ2" s="19"/>
      <c r="BA2" s="19"/>
      <c r="BB2" s="844" t="str">
        <f>ФОРМА!G2</f>
        <v>Санкт-Петербург</v>
      </c>
      <c r="BC2" s="844"/>
      <c r="BD2" s="844"/>
      <c r="BE2" s="844"/>
      <c r="BF2" s="844"/>
      <c r="BG2" s="844"/>
      <c r="BH2" s="844"/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 s="844"/>
      <c r="CK2" s="844"/>
      <c r="CL2" s="844"/>
      <c r="CM2" s="844"/>
      <c r="CN2" s="844"/>
      <c r="CO2" s="844"/>
      <c r="CP2" s="844"/>
      <c r="CQ2" s="844"/>
      <c r="CR2" s="844"/>
      <c r="CS2" s="844"/>
      <c r="CT2" s="844"/>
      <c r="CU2" s="844"/>
      <c r="CV2" s="844"/>
      <c r="CW2" s="844"/>
      <c r="CX2" s="844"/>
      <c r="CY2" s="844"/>
      <c r="CZ2" s="844"/>
      <c r="DA2" s="844"/>
      <c r="DB2" s="844"/>
      <c r="DH2" s="142"/>
    </row>
    <row r="3" spans="1:112" s="2" customFormat="1" ht="12" customHeight="1" outlineLevel="1" x14ac:dyDescent="0.3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21"/>
      <c r="AU3" s="21"/>
      <c r="AV3" s="21"/>
      <c r="AW3" s="21"/>
      <c r="AX3" s="21"/>
      <c r="AY3" s="21"/>
      <c r="AZ3" s="21"/>
      <c r="BA3" s="21"/>
      <c r="BB3" s="845" t="s">
        <v>0</v>
      </c>
      <c r="BC3" s="845"/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outlineLevel="1" x14ac:dyDescent="0.3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AO4" s="844"/>
      <c r="AP4" s="844"/>
      <c r="AQ4" s="844"/>
      <c r="AR4" s="844"/>
      <c r="AS4" s="844"/>
      <c r="AT4" s="19"/>
      <c r="AU4" s="19"/>
      <c r="AV4" s="19"/>
      <c r="AW4" s="19"/>
      <c r="AX4" s="19"/>
      <c r="AY4" s="19"/>
      <c r="AZ4" s="19"/>
      <c r="BA4" s="19"/>
      <c r="BB4" s="850" t="str">
        <f>ФОРМА!B2</f>
        <v>ПАО "Россети Ленэнерго"</v>
      </c>
      <c r="BC4" s="850"/>
      <c r="BD4" s="850"/>
      <c r="BE4" s="850"/>
      <c r="BF4" s="850"/>
      <c r="BG4" s="850"/>
      <c r="BH4" s="850"/>
      <c r="BI4" s="850"/>
      <c r="BJ4" s="850"/>
      <c r="BK4" s="850"/>
      <c r="BL4" s="850"/>
      <c r="BM4" s="850"/>
      <c r="BN4" s="850"/>
      <c r="BO4" s="850"/>
      <c r="BP4" s="850"/>
      <c r="BQ4" s="850"/>
      <c r="BR4" s="850"/>
      <c r="BS4" s="850"/>
      <c r="BT4" s="850"/>
      <c r="BU4" s="850"/>
      <c r="BV4" s="850"/>
      <c r="BW4" s="850"/>
      <c r="BX4" s="850"/>
      <c r="BY4" s="850"/>
      <c r="BZ4" s="850"/>
      <c r="CA4" s="850"/>
      <c r="CB4" s="850"/>
      <c r="CC4" s="850"/>
      <c r="CD4" s="850"/>
      <c r="CE4" s="850"/>
      <c r="CF4" s="850"/>
      <c r="CG4" s="850"/>
      <c r="CH4" s="850"/>
      <c r="CI4" s="850"/>
      <c r="CJ4" s="850"/>
      <c r="CK4" s="850"/>
      <c r="CL4" s="850"/>
      <c r="CM4" s="850"/>
      <c r="CN4" s="850"/>
      <c r="CO4" s="850"/>
      <c r="CP4" s="850"/>
      <c r="CQ4" s="850"/>
      <c r="CR4" s="850"/>
      <c r="CS4" s="850"/>
      <c r="CT4" s="850"/>
      <c r="CU4" s="850"/>
      <c r="CV4" s="850"/>
      <c r="CW4" s="850"/>
      <c r="CX4" s="850"/>
      <c r="CY4" s="850"/>
      <c r="CZ4" s="850"/>
      <c r="DA4" s="850"/>
      <c r="DB4" s="850"/>
      <c r="DH4" s="144" t="str">
        <f>BB4</f>
        <v>ПАО "Россети Ленэнерго"</v>
      </c>
    </row>
    <row r="5" spans="1:112" ht="15" customHeight="1" outlineLevel="1" x14ac:dyDescent="0.3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21"/>
      <c r="AU5" s="21"/>
      <c r="AV5" s="21"/>
      <c r="AW5" s="21"/>
      <c r="AX5" s="21"/>
      <c r="AY5" s="21"/>
      <c r="AZ5" s="21"/>
      <c r="BA5" s="21"/>
      <c r="BB5" s="845" t="s">
        <v>2</v>
      </c>
      <c r="BC5" s="845"/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24.8" outlineLevel="1" x14ac:dyDescent="0.3">
      <c r="A6" s="862"/>
      <c r="B6" s="862"/>
      <c r="C6" s="862"/>
      <c r="D6" s="862"/>
      <c r="E6" s="862"/>
      <c r="F6" s="862"/>
      <c r="G6" s="862"/>
      <c r="H6" s="862"/>
      <c r="I6" s="862"/>
      <c r="J6" s="862"/>
      <c r="K6" s="862"/>
      <c r="L6" s="862"/>
      <c r="M6" s="862"/>
      <c r="N6" s="862"/>
      <c r="O6" s="862"/>
      <c r="P6" s="862"/>
      <c r="Q6" s="862"/>
      <c r="R6" s="862"/>
      <c r="S6" s="862"/>
      <c r="T6" s="862"/>
      <c r="U6" s="862"/>
      <c r="V6" s="862"/>
      <c r="W6" s="862"/>
      <c r="X6" s="862"/>
      <c r="Y6" s="862"/>
      <c r="Z6" s="862"/>
      <c r="AA6" s="862"/>
      <c r="AB6" s="862"/>
      <c r="AC6" s="862"/>
      <c r="AD6" s="862"/>
      <c r="AE6" s="862"/>
      <c r="AF6" s="862"/>
      <c r="AG6" s="862"/>
      <c r="AH6" s="862"/>
      <c r="AI6" s="862"/>
      <c r="AJ6" s="862"/>
      <c r="AK6" s="862"/>
      <c r="AL6" s="862"/>
      <c r="AM6" s="862"/>
      <c r="AN6" s="862"/>
      <c r="AO6" s="862"/>
      <c r="AP6" s="862"/>
      <c r="AQ6" s="862"/>
      <c r="AR6" s="862"/>
      <c r="AS6" s="862"/>
      <c r="AT6" s="21"/>
      <c r="AU6" s="21"/>
      <c r="AV6" s="21"/>
      <c r="AW6" s="21"/>
      <c r="AX6" s="21"/>
      <c r="AY6" s="21"/>
      <c r="AZ6" s="21"/>
      <c r="BA6" s="21"/>
      <c r="BB6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50"/>
      <c r="BD6" s="850"/>
      <c r="BE6" s="850"/>
      <c r="BF6" s="850"/>
      <c r="BG6" s="850"/>
      <c r="BH6" s="850"/>
      <c r="BI6" s="850"/>
      <c r="BJ6" s="850"/>
      <c r="BK6" s="850"/>
      <c r="BL6" s="850"/>
      <c r="BM6" s="850"/>
      <c r="BN6" s="850"/>
      <c r="BO6" s="850"/>
      <c r="BP6" s="850"/>
      <c r="BQ6" s="850"/>
      <c r="BR6" s="850"/>
      <c r="BS6" s="850"/>
      <c r="BT6" s="850"/>
      <c r="BU6" s="850"/>
      <c r="BV6" s="850"/>
      <c r="BW6" s="850"/>
      <c r="BX6" s="850"/>
      <c r="BY6" s="850"/>
      <c r="BZ6" s="850"/>
      <c r="CA6" s="850"/>
      <c r="CB6" s="850"/>
      <c r="CC6" s="850"/>
      <c r="CD6" s="850"/>
      <c r="CE6" s="850"/>
      <c r="CF6" s="850"/>
      <c r="CG6" s="850"/>
      <c r="CH6" s="850"/>
      <c r="CI6" s="850"/>
      <c r="CJ6" s="850"/>
      <c r="CK6" s="850"/>
      <c r="CL6" s="850"/>
      <c r="CM6" s="850"/>
      <c r="CN6" s="850"/>
      <c r="CO6" s="850"/>
      <c r="CP6" s="850"/>
      <c r="CQ6" s="850"/>
      <c r="CR6" s="850"/>
      <c r="CS6" s="850"/>
      <c r="CT6" s="850"/>
      <c r="CU6" s="850"/>
      <c r="CV6" s="850"/>
      <c r="CW6" s="850"/>
      <c r="CX6" s="850"/>
      <c r="CY6" s="850"/>
      <c r="CZ6" s="850"/>
      <c r="DA6" s="850"/>
      <c r="DB6" s="850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21"/>
      <c r="AU7" s="21"/>
      <c r="AV7" s="21"/>
      <c r="AW7" s="21"/>
      <c r="AX7" s="21"/>
      <c r="AY7" s="21"/>
      <c r="AZ7" s="21"/>
      <c r="BA7" s="21"/>
      <c r="BB7" s="845" t="s">
        <v>38</v>
      </c>
      <c r="BC7" s="845"/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 outlineLevel="1" x14ac:dyDescent="0.3">
      <c r="A8" s="844"/>
      <c r="B8" s="844"/>
      <c r="C8" s="844"/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844"/>
      <c r="Q8" s="844"/>
      <c r="R8" s="844"/>
      <c r="S8" s="844"/>
      <c r="T8" s="844"/>
      <c r="U8" s="844"/>
      <c r="V8" s="844"/>
      <c r="W8" s="844"/>
      <c r="X8" s="844"/>
      <c r="Y8" s="844"/>
      <c r="Z8" s="844"/>
      <c r="AA8" s="844"/>
      <c r="AB8" s="844"/>
      <c r="AC8" s="844"/>
      <c r="AD8" s="844"/>
      <c r="AE8" s="844"/>
      <c r="AF8" s="844"/>
      <c r="AG8" s="844"/>
      <c r="AH8" s="844"/>
      <c r="AI8" s="844"/>
      <c r="AJ8" s="844"/>
      <c r="AK8" s="844"/>
      <c r="AL8" s="844"/>
      <c r="AM8" s="844"/>
      <c r="AN8" s="844"/>
      <c r="AO8" s="844"/>
      <c r="AP8" s="844"/>
      <c r="AQ8" s="844"/>
      <c r="AR8" s="844"/>
      <c r="AS8" s="844"/>
      <c r="AT8" s="19"/>
      <c r="AU8" s="19"/>
      <c r="AV8" s="19"/>
      <c r="AW8" s="19"/>
      <c r="AX8" s="19"/>
      <c r="AY8" s="19"/>
      <c r="AZ8" s="19"/>
      <c r="BA8" s="19"/>
      <c r="BB8" s="926">
        <f>ФОРМА!B13</f>
        <v>45380</v>
      </c>
      <c r="BC8" s="926"/>
      <c r="BD8" s="926"/>
      <c r="BE8" s="926"/>
      <c r="BF8" s="926"/>
      <c r="BG8" s="926"/>
      <c r="BH8" s="926"/>
      <c r="BI8" s="926"/>
      <c r="BJ8" s="926"/>
      <c r="BK8" s="926"/>
      <c r="BL8" s="926"/>
      <c r="BM8" s="926"/>
      <c r="BN8" s="926"/>
      <c r="BO8" s="926"/>
      <c r="BP8" s="926"/>
      <c r="BQ8" s="926"/>
      <c r="BR8" s="926"/>
      <c r="BS8" s="926"/>
      <c r="BT8" s="926"/>
      <c r="BU8" s="926"/>
      <c r="BV8" s="926"/>
      <c r="BW8" s="926"/>
      <c r="BX8" s="926"/>
      <c r="BY8" s="926"/>
      <c r="BZ8" s="926"/>
      <c r="CA8" s="926"/>
      <c r="CB8" s="926"/>
      <c r="CC8" s="926"/>
      <c r="CD8" s="926"/>
      <c r="CE8" s="926"/>
      <c r="CF8" s="926"/>
      <c r="CG8" s="926"/>
      <c r="CH8" s="926"/>
      <c r="CI8" s="926"/>
      <c r="CJ8" s="926"/>
      <c r="CK8" s="926"/>
      <c r="CL8" s="926"/>
      <c r="CM8" s="926"/>
      <c r="CN8" s="926"/>
      <c r="CO8" s="926"/>
      <c r="CP8" s="926"/>
      <c r="CQ8" s="926"/>
      <c r="CR8" s="926"/>
      <c r="CS8" s="926"/>
      <c r="CT8" s="926"/>
      <c r="CU8" s="926"/>
      <c r="CV8" s="926"/>
      <c r="CW8" s="926"/>
      <c r="CX8" s="926"/>
      <c r="CY8" s="926"/>
      <c r="CZ8" s="926"/>
      <c r="DA8" s="926"/>
      <c r="DB8" s="926"/>
      <c r="DC8" s="14"/>
      <c r="DH8" s="145"/>
    </row>
    <row r="9" spans="1:112" outlineLevel="1" x14ac:dyDescent="0.3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21"/>
      <c r="AU9" s="21"/>
      <c r="AV9" s="21"/>
      <c r="AW9" s="21"/>
      <c r="AX9" s="21"/>
      <c r="AY9" s="21"/>
      <c r="AZ9" s="21"/>
      <c r="BA9" s="21"/>
      <c r="BB9" s="845" t="s">
        <v>3</v>
      </c>
      <c r="BC9" s="845"/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 ht="30.75" customHeight="1" x14ac:dyDescent="0.3">
      <c r="A10" s="927" t="s">
        <v>514</v>
      </c>
      <c r="B10" s="928"/>
      <c r="C10" s="928"/>
      <c r="D10" s="928"/>
      <c r="E10" s="928"/>
      <c r="F10" s="928"/>
      <c r="G10" s="928"/>
      <c r="H10" s="928"/>
      <c r="I10" s="928"/>
      <c r="J10" s="928"/>
      <c r="K10" s="928"/>
      <c r="L10" s="928"/>
      <c r="M10" s="928"/>
      <c r="N10" s="928"/>
      <c r="O10" s="928"/>
      <c r="P10" s="928"/>
      <c r="Q10" s="928"/>
      <c r="R10" s="928"/>
      <c r="S10" s="928"/>
      <c r="T10" s="928"/>
      <c r="U10" s="928"/>
      <c r="V10" s="928"/>
      <c r="W10" s="928"/>
      <c r="X10" s="928"/>
      <c r="Y10" s="928"/>
      <c r="Z10" s="928"/>
      <c r="AA10" s="928"/>
      <c r="AB10" s="928"/>
      <c r="AC10" s="928"/>
      <c r="AD10" s="928"/>
      <c r="AE10" s="928"/>
      <c r="AF10" s="928"/>
      <c r="AG10" s="928"/>
      <c r="AH10" s="928"/>
      <c r="AI10" s="928"/>
      <c r="AJ10" s="928"/>
      <c r="AK10" s="928"/>
      <c r="AL10" s="928"/>
      <c r="AM10" s="928"/>
      <c r="AN10" s="928"/>
      <c r="AO10" s="928"/>
      <c r="AP10" s="928"/>
      <c r="AQ10" s="928"/>
      <c r="AR10" s="928"/>
      <c r="AS10" s="928"/>
      <c r="AT10" s="928"/>
      <c r="AU10" s="928"/>
      <c r="AV10" s="928"/>
      <c r="AW10" s="928"/>
      <c r="AX10" s="928"/>
      <c r="AY10" s="928"/>
      <c r="AZ10" s="928"/>
      <c r="BA10" s="928"/>
      <c r="BB10" s="928"/>
      <c r="BC10" s="928"/>
      <c r="BD10" s="928"/>
      <c r="BE10" s="928"/>
      <c r="BF10" s="928"/>
      <c r="BG10" s="928"/>
      <c r="BH10" s="928"/>
      <c r="BI10" s="928"/>
      <c r="BJ10" s="928"/>
      <c r="BK10" s="928"/>
      <c r="BL10" s="928"/>
      <c r="BM10" s="928"/>
      <c r="BN10" s="928"/>
      <c r="BO10" s="928"/>
      <c r="BP10" s="928"/>
      <c r="BQ10" s="928"/>
      <c r="BR10" s="928"/>
      <c r="BS10" s="928"/>
      <c r="BT10" s="928"/>
      <c r="BU10" s="928"/>
      <c r="BV10" s="928"/>
      <c r="BW10" s="928"/>
      <c r="BX10" s="928"/>
      <c r="BY10" s="928"/>
      <c r="BZ10" s="928"/>
      <c r="CA10" s="928"/>
      <c r="CB10" s="928"/>
      <c r="CC10" s="928"/>
      <c r="CD10" s="928"/>
      <c r="CE10" s="928"/>
      <c r="CF10" s="928"/>
      <c r="CG10" s="928"/>
      <c r="CH10" s="928"/>
      <c r="CI10" s="928"/>
      <c r="CJ10" s="928"/>
      <c r="CK10" s="928"/>
      <c r="CL10" s="928"/>
      <c r="CM10" s="928"/>
      <c r="CN10" s="928"/>
      <c r="CO10" s="928"/>
      <c r="CP10" s="928"/>
      <c r="CQ10" s="928"/>
      <c r="CR10" s="928"/>
      <c r="CS10" s="928"/>
      <c r="CT10" s="928"/>
      <c r="CU10" s="928"/>
      <c r="CV10" s="928"/>
      <c r="CW10" s="928"/>
      <c r="CX10" s="928"/>
      <c r="CY10" s="928"/>
      <c r="CZ10" s="928"/>
      <c r="DA10" s="928"/>
      <c r="DB10" s="928"/>
    </row>
    <row r="11" spans="1:112" ht="35.4" customHeight="1" x14ac:dyDescent="0.3">
      <c r="A11" s="1049" t="s">
        <v>1073</v>
      </c>
      <c r="B11" s="1049"/>
      <c r="C11" s="1049"/>
      <c r="D11" s="1049"/>
      <c r="E11" s="1049"/>
      <c r="F11" s="1049"/>
      <c r="G11" s="1049"/>
      <c r="H11" s="1049"/>
      <c r="I11" s="1049"/>
      <c r="J11" s="1049"/>
      <c r="K11" s="1049"/>
      <c r="L11" s="1049"/>
      <c r="M11" s="1049"/>
      <c r="N11" s="1049"/>
      <c r="O11" s="1049"/>
      <c r="P11" s="1049"/>
      <c r="Q11" s="1049"/>
      <c r="R11" s="1049"/>
      <c r="S11" s="1049"/>
      <c r="T11" s="1049"/>
      <c r="U11" s="1049"/>
      <c r="V11" s="1049"/>
      <c r="W11" s="1049"/>
      <c r="X11" s="1049"/>
      <c r="Y11" s="1049"/>
      <c r="Z11" s="1049"/>
      <c r="AA11" s="1049"/>
      <c r="AB11" s="1049"/>
      <c r="AC11" s="1049"/>
      <c r="AD11" s="1049"/>
      <c r="AE11" s="1049"/>
      <c r="AF11" s="1049"/>
      <c r="AG11" s="1049"/>
      <c r="AH11" s="1049"/>
      <c r="AI11" s="1049"/>
      <c r="AJ11" s="1049"/>
      <c r="AK11" s="1049"/>
      <c r="AL11" s="1049"/>
      <c r="AM11" s="1049"/>
      <c r="AN11" s="1049"/>
      <c r="AO11" s="1049"/>
      <c r="AP11" s="1049"/>
      <c r="AQ11" s="1049"/>
      <c r="AR11" s="1049"/>
      <c r="AS11" s="1049"/>
      <c r="AT11" s="1049"/>
      <c r="AU11" s="1049"/>
      <c r="AV11" s="1049"/>
      <c r="AW11" s="1049"/>
      <c r="AX11" s="1049"/>
      <c r="AY11" s="1049"/>
      <c r="AZ11" s="1049"/>
      <c r="BA11" s="1049"/>
      <c r="BB11" s="1049"/>
      <c r="BC11" s="1049"/>
      <c r="BD11" s="1049"/>
      <c r="BE11" s="1049"/>
      <c r="BF11" s="1049"/>
      <c r="BG11" s="1049"/>
      <c r="BH11" s="1049"/>
      <c r="BI11" s="1049"/>
      <c r="BJ11" s="1049"/>
      <c r="BK11" s="1049"/>
      <c r="BL11" s="1049"/>
      <c r="BM11" s="1049"/>
      <c r="BN11" s="1049"/>
      <c r="BO11" s="1049"/>
      <c r="BP11" s="1049"/>
      <c r="BQ11" s="1049"/>
      <c r="BR11" s="1049"/>
      <c r="BS11" s="1049"/>
      <c r="BT11" s="1049"/>
      <c r="BU11" s="1049"/>
      <c r="BV11" s="1049"/>
      <c r="BW11" s="1049"/>
      <c r="BX11" s="1049"/>
      <c r="BY11" s="1049"/>
      <c r="BZ11" s="1049"/>
      <c r="CA11" s="1049"/>
      <c r="CB11" s="1049"/>
      <c r="CC11" s="1049"/>
      <c r="CD11" s="1049"/>
      <c r="CE11" s="1049"/>
      <c r="CF11" s="1049"/>
      <c r="CG11" s="1049"/>
      <c r="CH11" s="1049"/>
      <c r="CI11" s="1049"/>
      <c r="CJ11" s="1049"/>
      <c r="CK11" s="1049"/>
      <c r="CL11" s="1049"/>
      <c r="CM11" s="1049"/>
      <c r="CN11" s="1049"/>
      <c r="CO11" s="1049"/>
      <c r="CP11" s="1049"/>
      <c r="CQ11" s="1049"/>
      <c r="CR11" s="1049"/>
      <c r="CS11" s="1049"/>
      <c r="CT11" s="1049"/>
      <c r="CU11" s="1049"/>
      <c r="CV11" s="1049"/>
      <c r="CW11" s="1049"/>
      <c r="CX11" s="1049"/>
      <c r="CY11" s="1049"/>
      <c r="CZ11" s="1049"/>
      <c r="DA11" s="1049"/>
      <c r="DB11" s="1049"/>
    </row>
    <row r="12" spans="1:112" x14ac:dyDescent="0.3">
      <c r="A12" s="1049" t="s">
        <v>1074</v>
      </c>
      <c r="B12" s="1049"/>
      <c r="C12" s="1049"/>
      <c r="D12" s="1049"/>
      <c r="E12" s="1049"/>
      <c r="F12" s="1049"/>
      <c r="G12" s="1049"/>
      <c r="H12" s="1049"/>
      <c r="I12" s="1049"/>
      <c r="J12" s="1049"/>
      <c r="K12" s="1049"/>
      <c r="L12" s="1049"/>
      <c r="M12" s="1049"/>
      <c r="N12" s="1049"/>
      <c r="O12" s="1049"/>
      <c r="P12" s="1049"/>
      <c r="Q12" s="1049"/>
      <c r="R12" s="1049"/>
      <c r="S12" s="1049"/>
      <c r="T12" s="1049"/>
      <c r="U12" s="1049"/>
      <c r="V12" s="1049"/>
      <c r="W12" s="1049"/>
      <c r="X12" s="1049"/>
      <c r="Y12" s="1049"/>
      <c r="Z12" s="1049"/>
      <c r="AA12" s="1049"/>
      <c r="AB12" s="1049"/>
      <c r="AC12" s="1049"/>
      <c r="AD12" s="1049"/>
      <c r="AE12" s="1049"/>
      <c r="AF12" s="1049"/>
      <c r="AG12" s="1049"/>
      <c r="AH12" s="1049"/>
      <c r="AI12" s="1049"/>
      <c r="AJ12" s="1049"/>
      <c r="AK12" s="1049"/>
      <c r="AL12" s="1049"/>
      <c r="AM12" s="1049"/>
      <c r="AN12" s="1049"/>
      <c r="AO12" s="1049"/>
      <c r="AP12" s="1049"/>
      <c r="AQ12" s="1049"/>
      <c r="AR12" s="1049"/>
      <c r="AS12" s="1049"/>
      <c r="AT12" s="1049"/>
      <c r="AU12" s="1049"/>
      <c r="AV12" s="1049"/>
      <c r="AW12" s="1049"/>
      <c r="AX12" s="1049"/>
      <c r="AY12" s="1049"/>
      <c r="AZ12" s="1049"/>
      <c r="BA12" s="1049"/>
      <c r="BB12" s="1049"/>
      <c r="BC12" s="1049"/>
      <c r="BD12" s="1049"/>
      <c r="BE12" s="1049"/>
      <c r="BF12" s="1049"/>
      <c r="BG12" s="1049"/>
      <c r="BH12" s="1049"/>
      <c r="BI12" s="1049"/>
      <c r="BJ12" s="1049"/>
      <c r="BK12" s="1049"/>
      <c r="BL12" s="1049"/>
      <c r="BM12" s="1049"/>
      <c r="BN12" s="1049"/>
      <c r="BO12" s="1049"/>
      <c r="BP12" s="1049"/>
      <c r="BQ12" s="1049"/>
      <c r="BR12" s="1049"/>
      <c r="BS12" s="1049"/>
      <c r="BT12" s="1049"/>
      <c r="BU12" s="1049"/>
      <c r="BV12" s="1049"/>
      <c r="BW12" s="1049"/>
      <c r="BX12" s="1049"/>
      <c r="BY12" s="1049"/>
      <c r="BZ12" s="1049"/>
      <c r="CA12" s="1049"/>
      <c r="CB12" s="1049"/>
      <c r="CC12" s="1049"/>
      <c r="CD12" s="1049"/>
      <c r="CE12" s="1049"/>
      <c r="CF12" s="1049"/>
      <c r="CG12" s="1049"/>
      <c r="CH12" s="1049"/>
      <c r="CI12" s="1049"/>
      <c r="CJ12" s="1049"/>
      <c r="CK12" s="1049"/>
      <c r="CL12" s="1049"/>
      <c r="CM12" s="1049"/>
      <c r="CN12" s="1049"/>
      <c r="CO12" s="1049"/>
      <c r="CP12" s="1049"/>
      <c r="CQ12" s="1049"/>
      <c r="CR12" s="1049"/>
      <c r="CS12" s="1049"/>
      <c r="CT12" s="1049"/>
      <c r="CU12" s="1049"/>
      <c r="CV12" s="1049"/>
      <c r="CW12" s="1049"/>
      <c r="CX12" s="1049"/>
      <c r="CY12" s="1049"/>
      <c r="CZ12" s="1049"/>
      <c r="DA12" s="1049"/>
      <c r="DB12" s="1049"/>
    </row>
    <row r="13" spans="1:112" x14ac:dyDescent="0.3">
      <c r="A13" s="1053" t="s">
        <v>372</v>
      </c>
      <c r="B13" s="1053"/>
      <c r="C13" s="1053"/>
      <c r="D13" s="1053"/>
      <c r="E13" s="1053"/>
      <c r="F13" s="1053"/>
      <c r="G13" s="1053"/>
      <c r="H13" s="1053"/>
      <c r="I13" s="1053"/>
      <c r="J13" s="1053"/>
      <c r="K13" s="1053"/>
      <c r="L13" s="1053"/>
      <c r="M13" s="1053"/>
      <c r="N13" s="1053"/>
      <c r="O13" s="1053"/>
      <c r="P13" s="1053"/>
      <c r="Q13" s="1053"/>
      <c r="R13" s="1053"/>
      <c r="S13" s="1053"/>
      <c r="T13" s="1053"/>
      <c r="U13" s="1053"/>
      <c r="V13" s="1053"/>
      <c r="W13" s="1053"/>
      <c r="X13" s="1053"/>
      <c r="Y13" s="1053"/>
      <c r="Z13" s="1053"/>
      <c r="AA13" s="1053"/>
      <c r="AB13" s="1053"/>
      <c r="AC13" s="1053"/>
      <c r="AD13" s="1053"/>
      <c r="AE13" s="1053"/>
      <c r="AF13" s="1053"/>
      <c r="AG13" s="1053"/>
      <c r="AH13" s="1053"/>
      <c r="AI13" s="1053"/>
      <c r="AJ13" s="1053"/>
      <c r="AK13" s="1053"/>
      <c r="AL13" s="1053"/>
      <c r="AM13" s="1053"/>
      <c r="AN13" s="1053"/>
      <c r="AO13" s="1053"/>
      <c r="AP13" s="1053"/>
      <c r="AQ13" s="1053"/>
      <c r="AR13" s="1053"/>
      <c r="AS13" s="1053"/>
      <c r="AT13" s="1053"/>
      <c r="AU13" s="1053"/>
      <c r="AV13" s="1053"/>
      <c r="AW13" s="1053"/>
      <c r="AX13" s="1053"/>
      <c r="AY13" s="1053"/>
      <c r="AZ13" s="1053"/>
      <c r="BA13" s="1053"/>
      <c r="BB13" s="1053"/>
      <c r="BC13" s="1053"/>
      <c r="BD13" s="1053"/>
      <c r="BE13" s="1053"/>
      <c r="BF13" s="1053"/>
      <c r="BG13" s="1053"/>
      <c r="BH13" s="1053"/>
      <c r="BI13" s="1053"/>
      <c r="BJ13" s="1053"/>
      <c r="BK13" s="1053"/>
      <c r="BL13" s="1053"/>
      <c r="BM13" s="1053"/>
      <c r="BN13" s="1053"/>
      <c r="BO13" s="1053"/>
      <c r="BP13" s="1053"/>
      <c r="BQ13" s="1053"/>
      <c r="BR13" s="1053"/>
      <c r="BS13" s="1053"/>
      <c r="BT13" s="1053"/>
      <c r="BU13" s="1053"/>
      <c r="BV13" s="1053"/>
      <c r="BW13" s="1053"/>
      <c r="BX13" s="1053"/>
      <c r="BY13" s="1053"/>
      <c r="BZ13" s="1053"/>
      <c r="CA13" s="1053"/>
      <c r="CB13" s="1053"/>
      <c r="CC13" s="1053"/>
      <c r="CD13" s="1053"/>
      <c r="CE13" s="1053"/>
      <c r="CF13" s="1053"/>
      <c r="CG13" s="1053"/>
      <c r="CH13" s="1053"/>
      <c r="CI13" s="1053"/>
      <c r="CJ13" s="1053"/>
      <c r="CK13" s="1053"/>
      <c r="CL13" s="1053"/>
      <c r="CM13" s="1053"/>
      <c r="CN13" s="1053"/>
      <c r="CO13" s="1053"/>
      <c r="CP13" s="1053"/>
      <c r="CQ13" s="1053"/>
      <c r="CR13" s="1053"/>
      <c r="CS13" s="1053"/>
      <c r="CT13" s="1053"/>
      <c r="CU13" s="1053"/>
      <c r="CV13" s="1053"/>
      <c r="CW13" s="1053"/>
      <c r="CX13" s="1053"/>
      <c r="CY13" s="1053"/>
      <c r="CZ13" s="1053"/>
      <c r="DA13" s="1053"/>
      <c r="DB13" s="1053"/>
    </row>
    <row r="14" spans="1:112" ht="10.95" customHeight="1" x14ac:dyDescent="0.3">
      <c r="A14" s="1084" t="s">
        <v>373</v>
      </c>
      <c r="B14" s="1084"/>
      <c r="C14" s="1084"/>
      <c r="D14" s="1084"/>
      <c r="E14" s="1084"/>
      <c r="F14" s="1084"/>
      <c r="G14" s="1084"/>
      <c r="H14" s="1084"/>
      <c r="I14" s="1084"/>
      <c r="J14" s="1084"/>
      <c r="K14" s="1084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1084"/>
      <c r="AA14" s="1084"/>
      <c r="AB14" s="1084"/>
      <c r="AC14" s="1084"/>
      <c r="AD14" s="1084"/>
      <c r="AE14" s="1084"/>
      <c r="AF14" s="1084"/>
      <c r="AG14" s="1084"/>
      <c r="AH14" s="1084"/>
      <c r="AI14" s="1084"/>
      <c r="AJ14" s="1084"/>
      <c r="AK14" s="1084"/>
      <c r="AL14" s="1084"/>
      <c r="AM14" s="1084"/>
      <c r="AN14" s="1084"/>
      <c r="AO14" s="1084"/>
      <c r="AP14" s="1084"/>
      <c r="AQ14" s="1084"/>
      <c r="AR14" s="1084"/>
      <c r="AS14" s="1084"/>
      <c r="AT14" s="1084"/>
      <c r="AU14" s="1084"/>
      <c r="AV14" s="1084"/>
      <c r="AW14" s="1084"/>
      <c r="AX14" s="1084"/>
      <c r="AY14" s="1084"/>
      <c r="AZ14" s="1084"/>
      <c r="BA14" s="1084"/>
      <c r="BB14" s="1084"/>
      <c r="BC14" s="1084"/>
      <c r="BD14" s="1084"/>
      <c r="BE14" s="1084"/>
      <c r="BF14" s="1084"/>
      <c r="BG14" s="1084"/>
      <c r="BH14" s="1084"/>
      <c r="BI14" s="1084"/>
      <c r="BJ14" s="1084"/>
      <c r="BK14" s="1084"/>
      <c r="BL14" s="1084"/>
      <c r="BM14" s="1084"/>
      <c r="BN14" s="1084"/>
      <c r="BO14" s="1084"/>
      <c r="BP14" s="1084"/>
      <c r="BQ14" s="1084"/>
      <c r="BR14" s="1084"/>
      <c r="BS14" s="1084"/>
      <c r="BT14" s="1084"/>
      <c r="BU14" s="1084"/>
      <c r="BV14" s="1084"/>
      <c r="BW14" s="1084"/>
      <c r="BX14" s="1084"/>
      <c r="BY14" s="1084"/>
      <c r="BZ14" s="1084"/>
      <c r="CA14" s="1084"/>
      <c r="CB14" s="1084"/>
      <c r="CC14" s="1084"/>
      <c r="CD14" s="1084"/>
      <c r="CE14" s="1084"/>
      <c r="CF14" s="1084"/>
      <c r="CG14" s="1084"/>
      <c r="CH14" s="1084"/>
      <c r="CI14" s="1084"/>
      <c r="CJ14" s="1084"/>
      <c r="CK14" s="1084"/>
      <c r="CL14" s="1084"/>
      <c r="CM14" s="1084"/>
      <c r="CN14" s="1084"/>
      <c r="CO14" s="1084"/>
      <c r="CP14" s="1084"/>
      <c r="CQ14" s="1084"/>
      <c r="CR14" s="1084"/>
      <c r="CS14" s="1084"/>
      <c r="CT14" s="1084"/>
      <c r="CU14" s="1084"/>
      <c r="CV14" s="1084"/>
      <c r="CW14" s="1084"/>
      <c r="CX14" s="1084"/>
      <c r="CY14" s="1084"/>
      <c r="CZ14" s="1084"/>
      <c r="DA14" s="1084"/>
      <c r="DB14" s="1084"/>
    </row>
    <row r="15" spans="1:112" ht="28.2" customHeight="1" x14ac:dyDescent="0.3">
      <c r="A15" s="1049" t="s">
        <v>1075</v>
      </c>
      <c r="B15" s="1049"/>
      <c r="C15" s="1049"/>
      <c r="D15" s="1049"/>
      <c r="E15" s="1049"/>
      <c r="F15" s="1049"/>
      <c r="G15" s="1049"/>
      <c r="H15" s="1049"/>
      <c r="I15" s="1049"/>
      <c r="J15" s="1049"/>
      <c r="K15" s="1049"/>
      <c r="L15" s="1049"/>
      <c r="M15" s="1049"/>
      <c r="N15" s="1049"/>
      <c r="O15" s="1049"/>
      <c r="P15" s="1049"/>
      <c r="Q15" s="1049"/>
      <c r="R15" s="1049"/>
      <c r="S15" s="1049"/>
      <c r="T15" s="1049"/>
      <c r="U15" s="1049"/>
      <c r="V15" s="1049"/>
      <c r="W15" s="1049"/>
      <c r="X15" s="1049"/>
      <c r="Y15" s="1049"/>
      <c r="Z15" s="1049"/>
      <c r="AA15" s="1049"/>
      <c r="AB15" s="1049"/>
      <c r="AC15" s="1049"/>
      <c r="AD15" s="1049"/>
      <c r="AE15" s="1049"/>
      <c r="AF15" s="1049"/>
      <c r="AG15" s="1049"/>
      <c r="AH15" s="1049"/>
      <c r="AI15" s="1049"/>
      <c r="AJ15" s="1049"/>
      <c r="AK15" s="1049"/>
      <c r="AL15" s="1049"/>
      <c r="AM15" s="1049"/>
      <c r="AN15" s="1049"/>
      <c r="AO15" s="1049"/>
      <c r="AP15" s="1049"/>
      <c r="AQ15" s="1049"/>
      <c r="AR15" s="1049"/>
      <c r="AS15" s="1049"/>
      <c r="AT15" s="1049"/>
      <c r="AU15" s="1049"/>
      <c r="AV15" s="1049"/>
      <c r="AW15" s="1049"/>
      <c r="AX15" s="1049"/>
      <c r="AY15" s="1049"/>
      <c r="AZ15" s="1049"/>
      <c r="BA15" s="1049"/>
      <c r="BB15" s="1049"/>
      <c r="BC15" s="1049"/>
      <c r="BD15" s="1049"/>
      <c r="BE15" s="1049"/>
      <c r="BF15" s="1049"/>
      <c r="BG15" s="1049"/>
      <c r="BH15" s="1049"/>
      <c r="BI15" s="1049"/>
      <c r="BJ15" s="1049"/>
      <c r="BK15" s="1049"/>
      <c r="BL15" s="1049"/>
      <c r="BM15" s="1049"/>
      <c r="BN15" s="1049"/>
      <c r="BO15" s="1049"/>
      <c r="BP15" s="1049"/>
      <c r="BQ15" s="1049"/>
      <c r="BR15" s="1049"/>
      <c r="BS15" s="1049"/>
      <c r="BT15" s="1049"/>
      <c r="BU15" s="1049"/>
      <c r="BV15" s="1049"/>
      <c r="BW15" s="1049"/>
      <c r="BX15" s="1049"/>
      <c r="BY15" s="1049"/>
      <c r="BZ15" s="1049"/>
      <c r="CA15" s="1049"/>
      <c r="CB15" s="1049"/>
      <c r="CC15" s="1049"/>
      <c r="CD15" s="1049"/>
      <c r="CE15" s="1049"/>
      <c r="CF15" s="1049"/>
      <c r="CG15" s="1049"/>
      <c r="CH15" s="1049"/>
      <c r="CI15" s="1049"/>
      <c r="CJ15" s="1049"/>
      <c r="CK15" s="1049"/>
      <c r="CL15" s="1049"/>
      <c r="CM15" s="1049"/>
      <c r="CN15" s="1049"/>
      <c r="CO15" s="1049"/>
      <c r="CP15" s="1049"/>
      <c r="CQ15" s="1049"/>
      <c r="CR15" s="1049"/>
      <c r="CS15" s="1049"/>
      <c r="CT15" s="1049"/>
      <c r="CU15" s="1049"/>
      <c r="CV15" s="1049"/>
      <c r="CW15" s="1049"/>
      <c r="CX15" s="1049"/>
      <c r="CY15" s="1049"/>
      <c r="CZ15" s="1049"/>
      <c r="DA15" s="1049"/>
      <c r="DB15" s="1049"/>
    </row>
    <row r="16" spans="1:112" x14ac:dyDescent="0.3">
      <c r="A16" s="1053" t="s">
        <v>372</v>
      </c>
      <c r="B16" s="1053"/>
      <c r="C16" s="1053"/>
      <c r="D16" s="1053"/>
      <c r="E16" s="1053"/>
      <c r="F16" s="1053"/>
      <c r="G16" s="1053"/>
      <c r="H16" s="1053"/>
      <c r="I16" s="1053"/>
      <c r="J16" s="1053"/>
      <c r="K16" s="1053"/>
      <c r="L16" s="1053"/>
      <c r="M16" s="1053"/>
      <c r="N16" s="1053"/>
      <c r="O16" s="1053"/>
      <c r="P16" s="1053"/>
      <c r="Q16" s="1053"/>
      <c r="R16" s="1053"/>
      <c r="S16" s="1053"/>
      <c r="T16" s="1053"/>
      <c r="U16" s="1053"/>
      <c r="V16" s="1053"/>
      <c r="W16" s="1053"/>
      <c r="X16" s="1053"/>
      <c r="Y16" s="1053"/>
      <c r="Z16" s="1053"/>
      <c r="AA16" s="1053"/>
      <c r="AB16" s="1053"/>
      <c r="AC16" s="1053"/>
      <c r="AD16" s="1053"/>
      <c r="AE16" s="1053"/>
      <c r="AF16" s="1053"/>
      <c r="AG16" s="1053"/>
      <c r="AH16" s="1053"/>
      <c r="AI16" s="1053"/>
      <c r="AJ16" s="1053"/>
      <c r="AK16" s="1053"/>
      <c r="AL16" s="1053"/>
      <c r="AM16" s="1053"/>
      <c r="AN16" s="1053"/>
      <c r="AO16" s="1053"/>
      <c r="AP16" s="1053"/>
      <c r="AQ16" s="1053"/>
      <c r="AR16" s="1053"/>
      <c r="AS16" s="1053"/>
      <c r="AT16" s="1053"/>
      <c r="AU16" s="1053"/>
      <c r="AV16" s="1053"/>
      <c r="AW16" s="1053"/>
      <c r="AX16" s="1053"/>
      <c r="AY16" s="1053"/>
      <c r="AZ16" s="1053"/>
      <c r="BA16" s="1053"/>
      <c r="BB16" s="1053"/>
      <c r="BC16" s="1053"/>
      <c r="BD16" s="1053"/>
      <c r="BE16" s="1053"/>
      <c r="BF16" s="1053"/>
      <c r="BG16" s="1053"/>
      <c r="BH16" s="1053"/>
      <c r="BI16" s="1053"/>
      <c r="BJ16" s="1053"/>
      <c r="BK16" s="1053"/>
      <c r="BL16" s="1053"/>
      <c r="BM16" s="1053"/>
      <c r="BN16" s="1053"/>
      <c r="BO16" s="1053"/>
      <c r="BP16" s="1053"/>
      <c r="BQ16" s="1053"/>
      <c r="BR16" s="1053"/>
      <c r="BS16" s="1053"/>
      <c r="BT16" s="1053"/>
      <c r="BU16" s="1053"/>
      <c r="BV16" s="1053"/>
      <c r="BW16" s="1053"/>
      <c r="BX16" s="1053"/>
      <c r="BY16" s="1053"/>
      <c r="BZ16" s="1053"/>
      <c r="CA16" s="1053"/>
      <c r="CB16" s="1053"/>
      <c r="CC16" s="1053"/>
      <c r="CD16" s="1053"/>
      <c r="CE16" s="1053"/>
      <c r="CF16" s="1053"/>
      <c r="CG16" s="1053"/>
      <c r="CH16" s="1053"/>
      <c r="CI16" s="1053"/>
      <c r="CJ16" s="1053"/>
      <c r="CK16" s="1053"/>
      <c r="CL16" s="1053"/>
      <c r="CM16" s="1053"/>
      <c r="CN16" s="1053"/>
      <c r="CO16" s="1053"/>
      <c r="CP16" s="1053"/>
      <c r="CQ16" s="1053"/>
      <c r="CR16" s="1053"/>
      <c r="CS16" s="1053"/>
      <c r="CT16" s="1053"/>
      <c r="CU16" s="1053"/>
      <c r="CV16" s="1053"/>
      <c r="CW16" s="1053"/>
      <c r="CX16" s="1053"/>
      <c r="CY16" s="1053"/>
      <c r="CZ16" s="1053"/>
      <c r="DA16" s="1053"/>
      <c r="DB16" s="1053"/>
    </row>
    <row r="17" spans="1:106" ht="10.199999999999999" customHeight="1" x14ac:dyDescent="0.3">
      <c r="A17" s="1084" t="s">
        <v>373</v>
      </c>
      <c r="B17" s="1084"/>
      <c r="C17" s="1084"/>
      <c r="D17" s="1084"/>
      <c r="E17" s="1084"/>
      <c r="F17" s="1084"/>
      <c r="G17" s="1084"/>
      <c r="H17" s="1084"/>
      <c r="I17" s="1084"/>
      <c r="J17" s="1084"/>
      <c r="K17" s="1084"/>
      <c r="L17" s="1084"/>
      <c r="M17" s="1084"/>
      <c r="N17" s="1084"/>
      <c r="O17" s="1084"/>
      <c r="P17" s="1084"/>
      <c r="Q17" s="1084"/>
      <c r="R17" s="1084"/>
      <c r="S17" s="1084"/>
      <c r="T17" s="1084"/>
      <c r="U17" s="1084"/>
      <c r="V17" s="1084"/>
      <c r="W17" s="1084"/>
      <c r="X17" s="1084"/>
      <c r="Y17" s="1084"/>
      <c r="Z17" s="1084"/>
      <c r="AA17" s="1084"/>
      <c r="AB17" s="1084"/>
      <c r="AC17" s="1084"/>
      <c r="AD17" s="1084"/>
      <c r="AE17" s="1084"/>
      <c r="AF17" s="1084"/>
      <c r="AG17" s="1084"/>
      <c r="AH17" s="1084"/>
      <c r="AI17" s="1084"/>
      <c r="AJ17" s="1084"/>
      <c r="AK17" s="1084"/>
      <c r="AL17" s="1084"/>
      <c r="AM17" s="1084"/>
      <c r="AN17" s="1084"/>
      <c r="AO17" s="1084"/>
      <c r="AP17" s="1084"/>
      <c r="AQ17" s="1084"/>
      <c r="AR17" s="1084"/>
      <c r="AS17" s="1084"/>
      <c r="AT17" s="1084"/>
      <c r="AU17" s="1084"/>
      <c r="AV17" s="1084"/>
      <c r="AW17" s="1084"/>
      <c r="AX17" s="1084"/>
      <c r="AY17" s="1084"/>
      <c r="AZ17" s="1084"/>
      <c r="BA17" s="1084"/>
      <c r="BB17" s="1084"/>
      <c r="BC17" s="1084"/>
      <c r="BD17" s="1084"/>
      <c r="BE17" s="1084"/>
      <c r="BF17" s="1084"/>
      <c r="BG17" s="1084"/>
      <c r="BH17" s="1084"/>
      <c r="BI17" s="1084"/>
      <c r="BJ17" s="1084"/>
      <c r="BK17" s="1084"/>
      <c r="BL17" s="1084"/>
      <c r="BM17" s="1084"/>
      <c r="BN17" s="1084"/>
      <c r="BO17" s="1084"/>
      <c r="BP17" s="1084"/>
      <c r="BQ17" s="1084"/>
      <c r="BR17" s="1084"/>
      <c r="BS17" s="1084"/>
      <c r="BT17" s="1084"/>
      <c r="BU17" s="1084"/>
      <c r="BV17" s="1084"/>
      <c r="BW17" s="1084"/>
      <c r="BX17" s="1084"/>
      <c r="BY17" s="1084"/>
      <c r="BZ17" s="1084"/>
      <c r="CA17" s="1084"/>
      <c r="CB17" s="1084"/>
      <c r="CC17" s="1084"/>
      <c r="CD17" s="1084"/>
      <c r="CE17" s="1084"/>
      <c r="CF17" s="1084"/>
      <c r="CG17" s="1084"/>
      <c r="CH17" s="1084"/>
      <c r="CI17" s="1084"/>
      <c r="CJ17" s="1084"/>
      <c r="CK17" s="1084"/>
      <c r="CL17" s="1084"/>
      <c r="CM17" s="1084"/>
      <c r="CN17" s="1084"/>
      <c r="CO17" s="1084"/>
      <c r="CP17" s="1084"/>
      <c r="CQ17" s="1084"/>
      <c r="CR17" s="1084"/>
      <c r="CS17" s="1084"/>
      <c r="CT17" s="1084"/>
      <c r="CU17" s="1084"/>
      <c r="CV17" s="1084"/>
      <c r="CW17" s="1084"/>
      <c r="CX17" s="1084"/>
      <c r="CY17" s="1084"/>
      <c r="CZ17" s="1084"/>
      <c r="DA17" s="1084"/>
      <c r="DB17" s="1084"/>
    </row>
    <row r="18" spans="1:106" x14ac:dyDescent="0.3">
      <c r="A18" s="1049" t="s">
        <v>374</v>
      </c>
      <c r="B18" s="1049"/>
      <c r="C18" s="1049"/>
      <c r="D18" s="1049"/>
      <c r="E18" s="1049"/>
      <c r="F18" s="1049"/>
      <c r="G18" s="1049"/>
      <c r="H18" s="1049"/>
      <c r="I18" s="1049"/>
      <c r="J18" s="1049"/>
      <c r="K18" s="1049"/>
      <c r="L18" s="1049"/>
      <c r="M18" s="1049"/>
      <c r="N18" s="1049"/>
      <c r="O18" s="1049"/>
      <c r="P18" s="1049"/>
      <c r="Q18" s="1049"/>
      <c r="R18" s="1049"/>
      <c r="S18" s="1049"/>
      <c r="T18" s="1049"/>
      <c r="U18" s="1049"/>
      <c r="V18" s="1049"/>
      <c r="W18" s="1049"/>
      <c r="X18" s="1049"/>
      <c r="Y18" s="1049"/>
      <c r="Z18" s="1049"/>
      <c r="AA18" s="1049"/>
      <c r="AB18" s="1049"/>
      <c r="AC18" s="1049"/>
      <c r="AD18" s="1049"/>
      <c r="AE18" s="1049"/>
      <c r="AF18" s="1049"/>
      <c r="AG18" s="1049"/>
      <c r="AH18" s="1049"/>
      <c r="AI18" s="1049"/>
      <c r="AJ18" s="1049"/>
      <c r="AK18" s="1049"/>
      <c r="AL18" s="1049"/>
      <c r="AM18" s="1049"/>
      <c r="AN18" s="1049"/>
      <c r="AO18" s="1049"/>
      <c r="AP18" s="1049"/>
      <c r="AQ18" s="1049"/>
      <c r="AR18" s="1049"/>
      <c r="AS18" s="1049"/>
      <c r="AT18" s="1049"/>
      <c r="AU18" s="1049"/>
      <c r="AV18" s="1049"/>
      <c r="AW18" s="1049"/>
      <c r="AX18" s="1049"/>
      <c r="AY18" s="1049"/>
      <c r="AZ18" s="1049"/>
      <c r="BA18" s="1049"/>
      <c r="BB18" s="1049"/>
      <c r="BC18" s="1049"/>
      <c r="BD18" s="1049"/>
      <c r="BE18" s="1049"/>
      <c r="BF18" s="1049"/>
      <c r="BG18" s="1049"/>
      <c r="BH18" s="1049"/>
      <c r="BI18" s="1049"/>
      <c r="BJ18" s="1049"/>
      <c r="BK18" s="1049"/>
      <c r="BL18" s="1049"/>
      <c r="BM18" s="1049"/>
      <c r="BN18" s="1049"/>
      <c r="BO18" s="1049"/>
      <c r="BP18" s="1049"/>
      <c r="BQ18" s="1049"/>
      <c r="BR18" s="1049"/>
      <c r="BS18" s="1049"/>
      <c r="BT18" s="1049"/>
      <c r="BU18" s="1049"/>
      <c r="BV18" s="1049"/>
      <c r="BW18" s="1049"/>
      <c r="BX18" s="1049"/>
      <c r="BY18" s="1049"/>
      <c r="BZ18" s="1049"/>
      <c r="CA18" s="1049"/>
      <c r="CB18" s="1049"/>
      <c r="CC18" s="1049"/>
      <c r="CD18" s="1049"/>
      <c r="CE18" s="1049"/>
      <c r="CF18" s="1049"/>
      <c r="CG18" s="1049"/>
      <c r="CH18" s="1049"/>
      <c r="CI18" s="1049"/>
      <c r="CJ18" s="1049"/>
      <c r="CK18" s="1049"/>
      <c r="CL18" s="1049"/>
      <c r="CM18" s="1049"/>
      <c r="CN18" s="1049"/>
      <c r="CO18" s="1049"/>
      <c r="CP18" s="1049"/>
      <c r="CQ18" s="1049"/>
      <c r="CR18" s="1049"/>
      <c r="CS18" s="1049"/>
      <c r="CT18" s="1049"/>
      <c r="CU18" s="1049"/>
      <c r="CV18" s="1049"/>
      <c r="CW18" s="1049"/>
      <c r="CX18" s="1049"/>
      <c r="CY18" s="1049"/>
      <c r="CZ18" s="1049"/>
      <c r="DA18" s="1049"/>
      <c r="DB18" s="1049"/>
    </row>
    <row r="19" spans="1:106" x14ac:dyDescent="0.3">
      <c r="A19" s="1053" t="s">
        <v>372</v>
      </c>
      <c r="B19" s="1053"/>
      <c r="C19" s="1053"/>
      <c r="D19" s="1053"/>
      <c r="E19" s="1053"/>
      <c r="F19" s="1053"/>
      <c r="G19" s="1053"/>
      <c r="H19" s="1053"/>
      <c r="I19" s="1053"/>
      <c r="J19" s="1053"/>
      <c r="K19" s="1053"/>
      <c r="L19" s="1053"/>
      <c r="M19" s="1053"/>
      <c r="N19" s="1053"/>
      <c r="O19" s="1053"/>
      <c r="P19" s="1053"/>
      <c r="Q19" s="1053"/>
      <c r="R19" s="1053"/>
      <c r="S19" s="1053"/>
      <c r="T19" s="1053"/>
      <c r="U19" s="1053"/>
      <c r="V19" s="1053"/>
      <c r="W19" s="1053"/>
      <c r="X19" s="1053"/>
      <c r="Y19" s="1053"/>
      <c r="Z19" s="1053"/>
      <c r="AA19" s="1053"/>
      <c r="AB19" s="1053"/>
      <c r="AC19" s="1053"/>
      <c r="AD19" s="1053"/>
      <c r="AE19" s="1053"/>
      <c r="AF19" s="1053"/>
      <c r="AG19" s="1053"/>
      <c r="AH19" s="1053"/>
      <c r="AI19" s="1053"/>
      <c r="AJ19" s="1053"/>
      <c r="AK19" s="1053"/>
      <c r="AL19" s="1053"/>
      <c r="AM19" s="1053"/>
      <c r="AN19" s="1053"/>
      <c r="AO19" s="1053"/>
      <c r="AP19" s="1053"/>
      <c r="AQ19" s="1053"/>
      <c r="AR19" s="1053"/>
      <c r="AS19" s="1053"/>
      <c r="AT19" s="1053"/>
      <c r="AU19" s="1053"/>
      <c r="AV19" s="1053"/>
      <c r="AW19" s="1053"/>
      <c r="AX19" s="1053"/>
      <c r="AY19" s="1053"/>
      <c r="AZ19" s="1053"/>
      <c r="BA19" s="1053"/>
      <c r="BB19" s="1053"/>
      <c r="BC19" s="1053"/>
      <c r="BD19" s="1053"/>
      <c r="BE19" s="1053"/>
      <c r="BF19" s="1053"/>
      <c r="BG19" s="1053"/>
      <c r="BH19" s="1053"/>
      <c r="BI19" s="1053"/>
      <c r="BJ19" s="1053"/>
      <c r="BK19" s="1053"/>
      <c r="BL19" s="1053"/>
      <c r="BM19" s="1053"/>
      <c r="BN19" s="1053"/>
      <c r="BO19" s="1053"/>
      <c r="BP19" s="1053"/>
      <c r="BQ19" s="1053"/>
      <c r="BR19" s="1053"/>
      <c r="BS19" s="1053"/>
      <c r="BT19" s="1053"/>
      <c r="BU19" s="1053"/>
      <c r="BV19" s="1053"/>
      <c r="BW19" s="1053"/>
      <c r="BX19" s="1053"/>
      <c r="BY19" s="1053"/>
      <c r="BZ19" s="1053"/>
      <c r="CA19" s="1053"/>
      <c r="CB19" s="1053"/>
      <c r="CC19" s="1053"/>
      <c r="CD19" s="1053"/>
      <c r="CE19" s="1053"/>
      <c r="CF19" s="1053"/>
      <c r="CG19" s="1053"/>
      <c r="CH19" s="1053"/>
      <c r="CI19" s="1053"/>
      <c r="CJ19" s="1053"/>
      <c r="CK19" s="1053"/>
      <c r="CL19" s="1053"/>
      <c r="CM19" s="1053"/>
      <c r="CN19" s="1053"/>
      <c r="CO19" s="1053"/>
      <c r="CP19" s="1053"/>
      <c r="CQ19" s="1053"/>
      <c r="CR19" s="1053"/>
      <c r="CS19" s="1053"/>
      <c r="CT19" s="1053"/>
      <c r="CU19" s="1053"/>
      <c r="CV19" s="1053"/>
      <c r="CW19" s="1053"/>
      <c r="CX19" s="1053"/>
      <c r="CY19" s="1053"/>
      <c r="CZ19" s="1053"/>
      <c r="DA19" s="1053"/>
      <c r="DB19" s="1053"/>
    </row>
    <row r="20" spans="1:106" ht="10.199999999999999" customHeight="1" x14ac:dyDescent="0.3">
      <c r="A20" s="1084" t="s">
        <v>373</v>
      </c>
      <c r="B20" s="1084"/>
      <c r="C20" s="1084"/>
      <c r="D20" s="1084"/>
      <c r="E20" s="1084"/>
      <c r="F20" s="1084"/>
      <c r="G20" s="1084"/>
      <c r="H20" s="1084"/>
      <c r="I20" s="1084"/>
      <c r="J20" s="1084"/>
      <c r="K20" s="1084"/>
      <c r="L20" s="1084"/>
      <c r="M20" s="1084"/>
      <c r="N20" s="1084"/>
      <c r="O20" s="1084"/>
      <c r="P20" s="1084"/>
      <c r="Q20" s="1084"/>
      <c r="R20" s="1084"/>
      <c r="S20" s="1084"/>
      <c r="T20" s="1084"/>
      <c r="U20" s="1084"/>
      <c r="V20" s="1084"/>
      <c r="W20" s="1084"/>
      <c r="X20" s="1084"/>
      <c r="Y20" s="1084"/>
      <c r="Z20" s="1084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084"/>
      <c r="AO20" s="1084"/>
      <c r="AP20" s="1084"/>
      <c r="AQ20" s="1084"/>
      <c r="AR20" s="1084"/>
      <c r="AS20" s="1084"/>
      <c r="AT20" s="1084"/>
      <c r="AU20" s="1084"/>
      <c r="AV20" s="1084"/>
      <c r="AW20" s="1084"/>
      <c r="AX20" s="1084"/>
      <c r="AY20" s="1084"/>
      <c r="AZ20" s="1084"/>
      <c r="BA20" s="1084"/>
      <c r="BB20" s="1084"/>
      <c r="BC20" s="1084"/>
      <c r="BD20" s="1084"/>
      <c r="BE20" s="1084"/>
      <c r="BF20" s="1084"/>
      <c r="BG20" s="1084"/>
      <c r="BH20" s="1084"/>
      <c r="BI20" s="1084"/>
      <c r="BJ20" s="1084"/>
      <c r="BK20" s="1084"/>
      <c r="BL20" s="1084"/>
      <c r="BM20" s="1084"/>
      <c r="BN20" s="1084"/>
      <c r="BO20" s="1084"/>
      <c r="BP20" s="1084"/>
      <c r="BQ20" s="1084"/>
      <c r="BR20" s="1084"/>
      <c r="BS20" s="1084"/>
      <c r="BT20" s="1084"/>
      <c r="BU20" s="1084"/>
      <c r="BV20" s="1084"/>
      <c r="BW20" s="1084"/>
      <c r="BX20" s="1084"/>
      <c r="BY20" s="1084"/>
      <c r="BZ20" s="1084"/>
      <c r="CA20" s="1084"/>
      <c r="CB20" s="1084"/>
      <c r="CC20" s="1084"/>
      <c r="CD20" s="1084"/>
      <c r="CE20" s="1084"/>
      <c r="CF20" s="1084"/>
      <c r="CG20" s="1084"/>
      <c r="CH20" s="1084"/>
      <c r="CI20" s="1084"/>
      <c r="CJ20" s="1084"/>
      <c r="CK20" s="1084"/>
      <c r="CL20" s="1084"/>
      <c r="CM20" s="1084"/>
      <c r="CN20" s="1084"/>
      <c r="CO20" s="1084"/>
      <c r="CP20" s="1084"/>
      <c r="CQ20" s="1084"/>
      <c r="CR20" s="1084"/>
      <c r="CS20" s="1084"/>
      <c r="CT20" s="1084"/>
      <c r="CU20" s="1084"/>
      <c r="CV20" s="1084"/>
      <c r="CW20" s="1084"/>
      <c r="CX20" s="1084"/>
      <c r="CY20" s="1084"/>
      <c r="CZ20" s="1084"/>
      <c r="DA20" s="1084"/>
      <c r="DB20" s="1084"/>
    </row>
    <row r="21" spans="1:106" ht="29.4" customHeight="1" x14ac:dyDescent="0.3">
      <c r="A21" s="1049" t="s">
        <v>1076</v>
      </c>
      <c r="B21" s="1049"/>
      <c r="C21" s="1049"/>
      <c r="D21" s="1049"/>
      <c r="E21" s="1049"/>
      <c r="F21" s="1049"/>
      <c r="G21" s="1049"/>
      <c r="H21" s="1049"/>
      <c r="I21" s="1049"/>
      <c r="J21" s="1049"/>
      <c r="K21" s="1049"/>
      <c r="L21" s="1049"/>
      <c r="M21" s="1049"/>
      <c r="N21" s="1049"/>
      <c r="O21" s="1049"/>
      <c r="P21" s="1049"/>
      <c r="Q21" s="1049"/>
      <c r="R21" s="1049"/>
      <c r="S21" s="1049"/>
      <c r="T21" s="1049"/>
      <c r="U21" s="1049"/>
      <c r="V21" s="1049"/>
      <c r="W21" s="1049"/>
      <c r="X21" s="1049"/>
      <c r="Y21" s="1049"/>
      <c r="Z21" s="1049"/>
      <c r="AA21" s="1049"/>
      <c r="AB21" s="1049"/>
      <c r="AC21" s="1049"/>
      <c r="AD21" s="1049"/>
      <c r="AE21" s="1049"/>
      <c r="AF21" s="1049"/>
      <c r="AG21" s="1049"/>
      <c r="AH21" s="1049"/>
      <c r="AI21" s="1049"/>
      <c r="AJ21" s="1049"/>
      <c r="AK21" s="1049"/>
      <c r="AL21" s="1049"/>
      <c r="AM21" s="1049"/>
      <c r="AN21" s="1049"/>
      <c r="AO21" s="1049"/>
      <c r="AP21" s="1049"/>
      <c r="AQ21" s="1049"/>
      <c r="AR21" s="1049"/>
      <c r="AS21" s="1049"/>
      <c r="AT21" s="1049"/>
      <c r="AU21" s="1049"/>
      <c r="AV21" s="1049"/>
      <c r="AW21" s="1049"/>
      <c r="AX21" s="1049"/>
      <c r="AY21" s="1049"/>
      <c r="AZ21" s="1049"/>
      <c r="BA21" s="1049"/>
      <c r="BB21" s="1049"/>
      <c r="BC21" s="1049"/>
      <c r="BD21" s="1049"/>
      <c r="BE21" s="1049"/>
      <c r="BF21" s="1049"/>
      <c r="BG21" s="1049"/>
      <c r="BH21" s="1049"/>
      <c r="BI21" s="1049"/>
      <c r="BJ21" s="1049"/>
      <c r="BK21" s="1049"/>
      <c r="BL21" s="1049"/>
      <c r="BM21" s="1049"/>
      <c r="BN21" s="1049"/>
      <c r="BO21" s="1049"/>
      <c r="BP21" s="1049"/>
      <c r="BQ21" s="1049"/>
      <c r="BR21" s="1049"/>
      <c r="BS21" s="1049"/>
      <c r="BT21" s="1049"/>
      <c r="BU21" s="1049"/>
      <c r="BV21" s="1049"/>
      <c r="BW21" s="1049"/>
      <c r="BX21" s="1049"/>
      <c r="BY21" s="1049"/>
      <c r="BZ21" s="1049"/>
      <c r="CA21" s="1049"/>
      <c r="CB21" s="1049"/>
      <c r="CC21" s="1049"/>
      <c r="CD21" s="1049"/>
      <c r="CE21" s="1049"/>
      <c r="CF21" s="1049"/>
      <c r="CG21" s="1049"/>
      <c r="CH21" s="1049"/>
      <c r="CI21" s="1049"/>
      <c r="CJ21" s="1049"/>
      <c r="CK21" s="1049"/>
      <c r="CL21" s="1049"/>
      <c r="CM21" s="1049"/>
      <c r="CN21" s="1049"/>
      <c r="CO21" s="1049"/>
      <c r="CP21" s="1049"/>
      <c r="CQ21" s="1049"/>
      <c r="CR21" s="1049"/>
      <c r="CS21" s="1049"/>
      <c r="CT21" s="1049"/>
      <c r="CU21" s="1049"/>
      <c r="CV21" s="1049"/>
      <c r="CW21" s="1049"/>
      <c r="CX21" s="1049"/>
      <c r="CY21" s="1049"/>
      <c r="CZ21" s="1049"/>
      <c r="DA21" s="1049"/>
      <c r="DB21" s="1049"/>
    </row>
    <row r="22" spans="1:106" x14ac:dyDescent="0.3">
      <c r="A22" s="1053" t="s">
        <v>372</v>
      </c>
      <c r="B22" s="1053"/>
      <c r="C22" s="1053"/>
      <c r="D22" s="1053"/>
      <c r="E22" s="1053"/>
      <c r="F22" s="1053"/>
      <c r="G22" s="1053"/>
      <c r="H22" s="1053"/>
      <c r="I22" s="1053"/>
      <c r="J22" s="1053"/>
      <c r="K22" s="1053"/>
      <c r="L22" s="1053"/>
      <c r="M22" s="1053"/>
      <c r="N22" s="1053"/>
      <c r="O22" s="1053"/>
      <c r="P22" s="1053"/>
      <c r="Q22" s="1053"/>
      <c r="R22" s="1053"/>
      <c r="S22" s="1053"/>
      <c r="T22" s="1053"/>
      <c r="U22" s="1053"/>
      <c r="V22" s="1053"/>
      <c r="W22" s="1053"/>
      <c r="X22" s="1053"/>
      <c r="Y22" s="1053"/>
      <c r="Z22" s="1053"/>
      <c r="AA22" s="1053"/>
      <c r="AB22" s="1053"/>
      <c r="AC22" s="1053"/>
      <c r="AD22" s="1053"/>
      <c r="AE22" s="1053"/>
      <c r="AF22" s="1053"/>
      <c r="AG22" s="1053"/>
      <c r="AH22" s="1053"/>
      <c r="AI22" s="1053"/>
      <c r="AJ22" s="1053"/>
      <c r="AK22" s="1053"/>
      <c r="AL22" s="1053"/>
      <c r="AM22" s="1053"/>
      <c r="AN22" s="1053"/>
      <c r="AO22" s="1053"/>
      <c r="AP22" s="1053"/>
      <c r="AQ22" s="1053"/>
      <c r="AR22" s="1053"/>
      <c r="AS22" s="1053"/>
      <c r="AT22" s="1053"/>
      <c r="AU22" s="1053"/>
      <c r="AV22" s="1053"/>
      <c r="AW22" s="1053"/>
      <c r="AX22" s="1053"/>
      <c r="AY22" s="1053"/>
      <c r="AZ22" s="1053"/>
      <c r="BA22" s="1053"/>
      <c r="BB22" s="1053"/>
      <c r="BC22" s="1053"/>
      <c r="BD22" s="1053"/>
      <c r="BE22" s="1053"/>
      <c r="BF22" s="1053"/>
      <c r="BG22" s="1053"/>
      <c r="BH22" s="1053"/>
      <c r="BI22" s="1053"/>
      <c r="BJ22" s="1053"/>
      <c r="BK22" s="1053"/>
      <c r="BL22" s="1053"/>
      <c r="BM22" s="1053"/>
      <c r="BN22" s="1053"/>
      <c r="BO22" s="1053"/>
      <c r="BP22" s="1053"/>
      <c r="BQ22" s="1053"/>
      <c r="BR22" s="1053"/>
      <c r="BS22" s="1053"/>
      <c r="BT22" s="1053"/>
      <c r="BU22" s="1053"/>
      <c r="BV22" s="1053"/>
      <c r="BW22" s="1053"/>
      <c r="BX22" s="1053"/>
      <c r="BY22" s="1053"/>
      <c r="BZ22" s="1053"/>
      <c r="CA22" s="1053"/>
      <c r="CB22" s="1053"/>
      <c r="CC22" s="1053"/>
      <c r="CD22" s="1053"/>
      <c r="CE22" s="1053"/>
      <c r="CF22" s="1053"/>
      <c r="CG22" s="1053"/>
      <c r="CH22" s="1053"/>
      <c r="CI22" s="1053"/>
      <c r="CJ22" s="1053"/>
      <c r="CK22" s="1053"/>
      <c r="CL22" s="1053"/>
      <c r="CM22" s="1053"/>
      <c r="CN22" s="1053"/>
      <c r="CO22" s="1053"/>
      <c r="CP22" s="1053"/>
      <c r="CQ22" s="1053"/>
      <c r="CR22" s="1053"/>
      <c r="CS22" s="1053"/>
      <c r="CT22" s="1053"/>
      <c r="CU22" s="1053"/>
      <c r="CV22" s="1053"/>
      <c r="CW22" s="1053"/>
      <c r="CX22" s="1053"/>
      <c r="CY22" s="1053"/>
      <c r="CZ22" s="1053"/>
      <c r="DA22" s="1053"/>
      <c r="DB22" s="1053"/>
    </row>
    <row r="23" spans="1:106" ht="10.199999999999999" customHeight="1" x14ac:dyDescent="0.3">
      <c r="A23" s="1084" t="s">
        <v>373</v>
      </c>
      <c r="B23" s="1084"/>
      <c r="C23" s="1084"/>
      <c r="D23" s="1084"/>
      <c r="E23" s="1084"/>
      <c r="F23" s="1084"/>
      <c r="G23" s="1084"/>
      <c r="H23" s="1084"/>
      <c r="I23" s="1084"/>
      <c r="J23" s="1084"/>
      <c r="K23" s="1084"/>
      <c r="L23" s="1084"/>
      <c r="M23" s="1084"/>
      <c r="N23" s="1084"/>
      <c r="O23" s="1084"/>
      <c r="P23" s="1084"/>
      <c r="Q23" s="1084"/>
      <c r="R23" s="1084"/>
      <c r="S23" s="1084"/>
      <c r="T23" s="1084"/>
      <c r="U23" s="1084"/>
      <c r="V23" s="1084"/>
      <c r="W23" s="1084"/>
      <c r="X23" s="1084"/>
      <c r="Y23" s="1084"/>
      <c r="Z23" s="1084"/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  <c r="BX23" s="1084"/>
      <c r="BY23" s="1084"/>
      <c r="BZ23" s="1084"/>
      <c r="CA23" s="1084"/>
      <c r="CB23" s="1084"/>
      <c r="CC23" s="1084"/>
      <c r="CD23" s="1084"/>
      <c r="CE23" s="1084"/>
      <c r="CF23" s="1084"/>
      <c r="CG23" s="1084"/>
      <c r="CH23" s="1084"/>
      <c r="CI23" s="1084"/>
      <c r="CJ23" s="1084"/>
      <c r="CK23" s="1084"/>
      <c r="CL23" s="1084"/>
      <c r="CM23" s="1084"/>
      <c r="CN23" s="1084"/>
      <c r="CO23" s="1084"/>
      <c r="CP23" s="1084"/>
      <c r="CQ23" s="1084"/>
      <c r="CR23" s="1084"/>
      <c r="CS23" s="1084"/>
      <c r="CT23" s="1084"/>
      <c r="CU23" s="1084"/>
      <c r="CV23" s="1084"/>
      <c r="CW23" s="1084"/>
      <c r="CX23" s="1084"/>
      <c r="CY23" s="1084"/>
      <c r="CZ23" s="1084"/>
      <c r="DA23" s="1084"/>
      <c r="DB23" s="1084"/>
    </row>
    <row r="24" spans="1:106" x14ac:dyDescent="0.3">
      <c r="A24" s="1049" t="s">
        <v>375</v>
      </c>
      <c r="B24" s="1049"/>
      <c r="C24" s="1049"/>
      <c r="D24" s="1049"/>
      <c r="E24" s="1049"/>
      <c r="F24" s="1049"/>
      <c r="G24" s="1049"/>
      <c r="H24" s="1049"/>
      <c r="I24" s="1049"/>
      <c r="J24" s="1049"/>
      <c r="K24" s="1049"/>
      <c r="L24" s="1049"/>
      <c r="M24" s="1049"/>
      <c r="N24" s="1049"/>
      <c r="O24" s="1049"/>
      <c r="P24" s="1049"/>
      <c r="Q24" s="1049"/>
      <c r="R24" s="1049"/>
      <c r="S24" s="1049"/>
      <c r="T24" s="1049"/>
      <c r="U24" s="1049"/>
      <c r="V24" s="1049"/>
      <c r="W24" s="1049"/>
      <c r="X24" s="1049"/>
      <c r="Y24" s="1049"/>
      <c r="Z24" s="1049"/>
      <c r="AA24" s="1049"/>
      <c r="AB24" s="1049"/>
      <c r="AC24" s="1049"/>
      <c r="AD24" s="1049"/>
      <c r="AE24" s="1049"/>
      <c r="AF24" s="1049"/>
      <c r="AG24" s="1049"/>
      <c r="AH24" s="1049"/>
      <c r="AI24" s="1049"/>
      <c r="AJ24" s="1049"/>
      <c r="AK24" s="1049"/>
      <c r="AL24" s="1049"/>
      <c r="AM24" s="1049"/>
      <c r="AN24" s="1049"/>
      <c r="AO24" s="1049"/>
      <c r="AP24" s="1049"/>
      <c r="AQ24" s="1049"/>
      <c r="AR24" s="1049"/>
      <c r="AS24" s="1049"/>
      <c r="AT24" s="1049"/>
      <c r="AU24" s="1049"/>
      <c r="AV24" s="1049"/>
      <c r="AW24" s="1049"/>
      <c r="AX24" s="1049"/>
      <c r="AY24" s="1049"/>
      <c r="AZ24" s="1049"/>
      <c r="BA24" s="1049"/>
      <c r="BB24" s="1049"/>
      <c r="BC24" s="1049"/>
      <c r="BD24" s="1049"/>
      <c r="BE24" s="1049"/>
      <c r="BF24" s="1049"/>
      <c r="BG24" s="1049"/>
      <c r="BH24" s="1049"/>
      <c r="BI24" s="1049"/>
      <c r="BJ24" s="1049"/>
      <c r="BK24" s="1049"/>
      <c r="BL24" s="1049"/>
      <c r="BM24" s="1049"/>
      <c r="BN24" s="1049"/>
      <c r="BO24" s="1049"/>
      <c r="BP24" s="1049"/>
      <c r="BQ24" s="1049"/>
      <c r="BR24" s="1049"/>
      <c r="BS24" s="1049"/>
      <c r="BT24" s="1049"/>
      <c r="BU24" s="1049"/>
      <c r="BV24" s="1049"/>
      <c r="BW24" s="1049"/>
      <c r="BX24" s="1049"/>
      <c r="BY24" s="1049"/>
      <c r="BZ24" s="1049"/>
      <c r="CA24" s="1049"/>
      <c r="CB24" s="1049"/>
      <c r="CC24" s="1049"/>
      <c r="CD24" s="1049"/>
      <c r="CE24" s="1049"/>
      <c r="CF24" s="1049"/>
      <c r="CG24" s="1049"/>
      <c r="CH24" s="1049"/>
      <c r="CI24" s="1049"/>
      <c r="CJ24" s="1049"/>
      <c r="CK24" s="1049"/>
      <c r="CL24" s="1049"/>
      <c r="CM24" s="1049"/>
      <c r="CN24" s="1049"/>
      <c r="CO24" s="1049"/>
      <c r="CP24" s="1049"/>
      <c r="CQ24" s="1049"/>
      <c r="CR24" s="1049"/>
      <c r="CS24" s="1049"/>
      <c r="CT24" s="1049"/>
      <c r="CU24" s="1049"/>
      <c r="CV24" s="1049"/>
      <c r="CW24" s="1049"/>
      <c r="CX24" s="1049"/>
      <c r="CY24" s="1049"/>
      <c r="CZ24" s="1049"/>
      <c r="DA24" s="1049"/>
      <c r="DB24" s="1049"/>
    </row>
    <row r="25" spans="1:106" x14ac:dyDescent="0.3">
      <c r="A25" s="1053" t="s">
        <v>372</v>
      </c>
      <c r="B25" s="1053"/>
      <c r="C25" s="1053"/>
      <c r="D25" s="1053"/>
      <c r="E25" s="1053"/>
      <c r="F25" s="1053"/>
      <c r="G25" s="1053"/>
      <c r="H25" s="1053"/>
      <c r="I25" s="1053"/>
      <c r="J25" s="1053"/>
      <c r="K25" s="1053"/>
      <c r="L25" s="1053"/>
      <c r="M25" s="1053"/>
      <c r="N25" s="1053"/>
      <c r="O25" s="1053"/>
      <c r="P25" s="1053"/>
      <c r="Q25" s="1053"/>
      <c r="R25" s="1053"/>
      <c r="S25" s="1053"/>
      <c r="T25" s="1053"/>
      <c r="U25" s="1053"/>
      <c r="V25" s="1053"/>
      <c r="W25" s="1053"/>
      <c r="X25" s="1053"/>
      <c r="Y25" s="1053"/>
      <c r="Z25" s="1053"/>
      <c r="AA25" s="1053"/>
      <c r="AB25" s="1053"/>
      <c r="AC25" s="1053"/>
      <c r="AD25" s="1053"/>
      <c r="AE25" s="1053"/>
      <c r="AF25" s="1053"/>
      <c r="AG25" s="1053"/>
      <c r="AH25" s="1053"/>
      <c r="AI25" s="1053"/>
      <c r="AJ25" s="1053"/>
      <c r="AK25" s="1053"/>
      <c r="AL25" s="1053"/>
      <c r="AM25" s="1053"/>
      <c r="AN25" s="1053"/>
      <c r="AO25" s="1053"/>
      <c r="AP25" s="1053"/>
      <c r="AQ25" s="1053"/>
      <c r="AR25" s="1053"/>
      <c r="AS25" s="1053"/>
      <c r="AT25" s="1053"/>
      <c r="AU25" s="1053"/>
      <c r="AV25" s="1053"/>
      <c r="AW25" s="1053"/>
      <c r="AX25" s="1053"/>
      <c r="AY25" s="1053"/>
      <c r="AZ25" s="1053"/>
      <c r="BA25" s="1053"/>
      <c r="BB25" s="1053"/>
      <c r="BC25" s="1053"/>
      <c r="BD25" s="1053"/>
      <c r="BE25" s="1053"/>
      <c r="BF25" s="1053"/>
      <c r="BG25" s="1053"/>
      <c r="BH25" s="1053"/>
      <c r="BI25" s="1053"/>
      <c r="BJ25" s="1053"/>
      <c r="BK25" s="1053"/>
      <c r="BL25" s="1053"/>
      <c r="BM25" s="1053"/>
      <c r="BN25" s="1053"/>
      <c r="BO25" s="1053"/>
      <c r="BP25" s="1053"/>
      <c r="BQ25" s="1053"/>
      <c r="BR25" s="1053"/>
      <c r="BS25" s="1053"/>
      <c r="BT25" s="1053"/>
      <c r="BU25" s="1053"/>
      <c r="BV25" s="1053"/>
      <c r="BW25" s="1053"/>
      <c r="BX25" s="1053"/>
      <c r="BY25" s="1053"/>
      <c r="BZ25" s="1053"/>
      <c r="CA25" s="1053"/>
      <c r="CB25" s="1053"/>
      <c r="CC25" s="1053"/>
      <c r="CD25" s="1053"/>
      <c r="CE25" s="1053"/>
      <c r="CF25" s="1053"/>
      <c r="CG25" s="1053"/>
      <c r="CH25" s="1053"/>
      <c r="CI25" s="1053"/>
      <c r="CJ25" s="1053"/>
      <c r="CK25" s="1053"/>
      <c r="CL25" s="1053"/>
      <c r="CM25" s="1053"/>
      <c r="CN25" s="1053"/>
      <c r="CO25" s="1053"/>
      <c r="CP25" s="1053"/>
      <c r="CQ25" s="1053"/>
      <c r="CR25" s="1053"/>
      <c r="CS25" s="1053"/>
      <c r="CT25" s="1053"/>
      <c r="CU25" s="1053"/>
      <c r="CV25" s="1053"/>
      <c r="CW25" s="1053"/>
      <c r="CX25" s="1053"/>
      <c r="CY25" s="1053"/>
      <c r="CZ25" s="1053"/>
      <c r="DA25" s="1053"/>
      <c r="DB25" s="1053"/>
    </row>
    <row r="26" spans="1:106" ht="10.199999999999999" customHeight="1" x14ac:dyDescent="0.3">
      <c r="A26" s="1084" t="s">
        <v>373</v>
      </c>
      <c r="B26" s="1084"/>
      <c r="C26" s="1084"/>
      <c r="D26" s="1084"/>
      <c r="E26" s="1084"/>
      <c r="F26" s="1084"/>
      <c r="G26" s="1084"/>
      <c r="H26" s="1084"/>
      <c r="I26" s="1084"/>
      <c r="J26" s="1084"/>
      <c r="K26" s="1084"/>
      <c r="L26" s="1084"/>
      <c r="M26" s="1084"/>
      <c r="N26" s="1084"/>
      <c r="O26" s="1084"/>
      <c r="P26" s="1084"/>
      <c r="Q26" s="1084"/>
      <c r="R26" s="1084"/>
      <c r="S26" s="1084"/>
      <c r="T26" s="1084"/>
      <c r="U26" s="1084"/>
      <c r="V26" s="1084"/>
      <c r="W26" s="1084"/>
      <c r="X26" s="1084"/>
      <c r="Y26" s="1084"/>
      <c r="Z26" s="1084"/>
      <c r="AA26" s="1084"/>
      <c r="AB26" s="1084"/>
      <c r="AC26" s="1084"/>
      <c r="AD26" s="1084"/>
      <c r="AE26" s="1084"/>
      <c r="AF26" s="1084"/>
      <c r="AG26" s="1084"/>
      <c r="AH26" s="1084"/>
      <c r="AI26" s="1084"/>
      <c r="AJ26" s="1084"/>
      <c r="AK26" s="1084"/>
      <c r="AL26" s="1084"/>
      <c r="AM26" s="1084"/>
      <c r="AN26" s="1084"/>
      <c r="AO26" s="1084"/>
      <c r="AP26" s="1084"/>
      <c r="AQ26" s="1084"/>
      <c r="AR26" s="1084"/>
      <c r="AS26" s="1084"/>
      <c r="AT26" s="1084"/>
      <c r="AU26" s="1084"/>
      <c r="AV26" s="1084"/>
      <c r="AW26" s="1084"/>
      <c r="AX26" s="1084"/>
      <c r="AY26" s="1084"/>
      <c r="AZ26" s="1084"/>
      <c r="BA26" s="1084"/>
      <c r="BB26" s="1084"/>
      <c r="BC26" s="1084"/>
      <c r="BD26" s="1084"/>
      <c r="BE26" s="1084"/>
      <c r="BF26" s="1084"/>
      <c r="BG26" s="1084"/>
      <c r="BH26" s="1084"/>
      <c r="BI26" s="1084"/>
      <c r="BJ26" s="1084"/>
      <c r="BK26" s="1084"/>
      <c r="BL26" s="1084"/>
      <c r="BM26" s="1084"/>
      <c r="BN26" s="1084"/>
      <c r="BO26" s="1084"/>
      <c r="BP26" s="1084"/>
      <c r="BQ26" s="1084"/>
      <c r="BR26" s="1084"/>
      <c r="BS26" s="1084"/>
      <c r="BT26" s="1084"/>
      <c r="BU26" s="1084"/>
      <c r="BV26" s="1084"/>
      <c r="BW26" s="1084"/>
      <c r="BX26" s="1084"/>
      <c r="BY26" s="1084"/>
      <c r="BZ26" s="1084"/>
      <c r="CA26" s="1084"/>
      <c r="CB26" s="1084"/>
      <c r="CC26" s="1084"/>
      <c r="CD26" s="1084"/>
      <c r="CE26" s="1084"/>
      <c r="CF26" s="1084"/>
      <c r="CG26" s="1084"/>
      <c r="CH26" s="1084"/>
      <c r="CI26" s="1084"/>
      <c r="CJ26" s="1084"/>
      <c r="CK26" s="1084"/>
      <c r="CL26" s="1084"/>
      <c r="CM26" s="1084"/>
      <c r="CN26" s="1084"/>
      <c r="CO26" s="1084"/>
      <c r="CP26" s="1084"/>
      <c r="CQ26" s="1084"/>
      <c r="CR26" s="1084"/>
      <c r="CS26" s="1084"/>
      <c r="CT26" s="1084"/>
      <c r="CU26" s="1084"/>
      <c r="CV26" s="1084"/>
      <c r="CW26" s="1084"/>
      <c r="CX26" s="1084"/>
      <c r="CY26" s="1084"/>
      <c r="CZ26" s="1084"/>
      <c r="DA26" s="1084"/>
      <c r="DB26" s="1084"/>
    </row>
    <row r="27" spans="1:106" x14ac:dyDescent="0.3">
      <c r="A27" s="1049" t="s">
        <v>1077</v>
      </c>
      <c r="B27" s="1049"/>
      <c r="C27" s="1049"/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49"/>
      <c r="V27" s="1049"/>
      <c r="W27" s="1049"/>
      <c r="X27" s="1049"/>
      <c r="Y27" s="1049"/>
      <c r="Z27" s="1049"/>
      <c r="AA27" s="1049"/>
      <c r="AB27" s="1049"/>
      <c r="AC27" s="1049"/>
      <c r="AD27" s="1049"/>
      <c r="AE27" s="1049"/>
      <c r="AF27" s="1049"/>
      <c r="AG27" s="1049"/>
      <c r="AH27" s="1049"/>
      <c r="AI27" s="1049"/>
      <c r="AJ27" s="1049"/>
      <c r="AK27" s="1049"/>
      <c r="AL27" s="1049"/>
      <c r="AM27" s="1049"/>
      <c r="AN27" s="1049"/>
      <c r="AO27" s="1049"/>
      <c r="AP27" s="1049"/>
      <c r="AQ27" s="1049"/>
      <c r="AR27" s="1049"/>
      <c r="AS27" s="1049"/>
      <c r="AT27" s="1049"/>
      <c r="AU27" s="1049"/>
      <c r="AV27" s="1049"/>
      <c r="AW27" s="1049"/>
      <c r="AX27" s="1049"/>
      <c r="AY27" s="1049"/>
      <c r="AZ27" s="1049"/>
      <c r="BA27" s="1049"/>
      <c r="BB27" s="1049"/>
      <c r="BC27" s="1049"/>
      <c r="BD27" s="1049"/>
      <c r="BE27" s="1049"/>
      <c r="BF27" s="1049"/>
      <c r="BG27" s="1049"/>
      <c r="BH27" s="1049"/>
      <c r="BI27" s="1049"/>
      <c r="BJ27" s="1049"/>
      <c r="BK27" s="1049"/>
      <c r="BL27" s="1049"/>
      <c r="BM27" s="1049"/>
      <c r="BN27" s="1049"/>
      <c r="BO27" s="1049"/>
      <c r="BP27" s="1049"/>
      <c r="BQ27" s="1049"/>
      <c r="BR27" s="1049"/>
      <c r="BS27" s="1049"/>
      <c r="BT27" s="1049"/>
      <c r="BU27" s="1049"/>
      <c r="BV27" s="1049"/>
      <c r="BW27" s="1049"/>
      <c r="BX27" s="1049"/>
      <c r="BY27" s="1049"/>
      <c r="BZ27" s="1049"/>
      <c r="CA27" s="1049"/>
      <c r="CB27" s="1049"/>
      <c r="CC27" s="1049"/>
      <c r="CD27" s="1049"/>
      <c r="CE27" s="1049"/>
      <c r="CF27" s="1049"/>
      <c r="CG27" s="1049"/>
      <c r="CH27" s="1049"/>
      <c r="CI27" s="1049"/>
      <c r="CJ27" s="1049"/>
      <c r="CK27" s="1049"/>
      <c r="CL27" s="1049"/>
      <c r="CM27" s="1049"/>
      <c r="CN27" s="1049"/>
      <c r="CO27" s="1049"/>
      <c r="CP27" s="1049"/>
      <c r="CQ27" s="1049"/>
      <c r="CR27" s="1049"/>
      <c r="CS27" s="1049"/>
      <c r="CT27" s="1049"/>
      <c r="CU27" s="1049"/>
      <c r="CV27" s="1049"/>
      <c r="CW27" s="1049"/>
      <c r="CX27" s="1049"/>
      <c r="CY27" s="1049"/>
      <c r="CZ27" s="1049"/>
      <c r="DA27" s="1049"/>
      <c r="DB27" s="1049"/>
    </row>
    <row r="28" spans="1:106" x14ac:dyDescent="0.3">
      <c r="A28" s="1053" t="s">
        <v>372</v>
      </c>
      <c r="B28" s="1053"/>
      <c r="C28" s="1053"/>
      <c r="D28" s="1053"/>
      <c r="E28" s="1053"/>
      <c r="F28" s="1053"/>
      <c r="G28" s="1053"/>
      <c r="H28" s="1053"/>
      <c r="I28" s="1053"/>
      <c r="J28" s="1053"/>
      <c r="K28" s="1053"/>
      <c r="L28" s="1053"/>
      <c r="M28" s="1053"/>
      <c r="N28" s="1053"/>
      <c r="O28" s="1053"/>
      <c r="P28" s="1053"/>
      <c r="Q28" s="1053"/>
      <c r="R28" s="1053"/>
      <c r="S28" s="1053"/>
      <c r="T28" s="1053"/>
      <c r="U28" s="1053"/>
      <c r="V28" s="1053"/>
      <c r="W28" s="1053"/>
      <c r="X28" s="1053"/>
      <c r="Y28" s="1053"/>
      <c r="Z28" s="1053"/>
      <c r="AA28" s="1053"/>
      <c r="AB28" s="1053"/>
      <c r="AC28" s="1053"/>
      <c r="AD28" s="1053"/>
      <c r="AE28" s="1053"/>
      <c r="AF28" s="1053"/>
      <c r="AG28" s="1053"/>
      <c r="AH28" s="1053"/>
      <c r="AI28" s="1053"/>
      <c r="AJ28" s="1053"/>
      <c r="AK28" s="1053"/>
      <c r="AL28" s="1053"/>
      <c r="AM28" s="1053"/>
      <c r="AN28" s="1053"/>
      <c r="AO28" s="1053"/>
      <c r="AP28" s="1053"/>
      <c r="AQ28" s="1053"/>
      <c r="AR28" s="1053"/>
      <c r="AS28" s="1053"/>
      <c r="AT28" s="1053"/>
      <c r="AU28" s="1053"/>
      <c r="AV28" s="1053"/>
      <c r="AW28" s="1053"/>
      <c r="AX28" s="1053"/>
      <c r="AY28" s="1053"/>
      <c r="AZ28" s="1053"/>
      <c r="BA28" s="1053"/>
      <c r="BB28" s="1053"/>
      <c r="BC28" s="1053"/>
      <c r="BD28" s="1053"/>
      <c r="BE28" s="1053"/>
      <c r="BF28" s="1053"/>
      <c r="BG28" s="1053"/>
      <c r="BH28" s="1053"/>
      <c r="BI28" s="1053"/>
      <c r="BJ28" s="1053"/>
      <c r="BK28" s="1053"/>
      <c r="BL28" s="1053"/>
      <c r="BM28" s="1053"/>
      <c r="BN28" s="1053"/>
      <c r="BO28" s="1053"/>
      <c r="BP28" s="1053"/>
      <c r="BQ28" s="1053"/>
      <c r="BR28" s="1053"/>
      <c r="BS28" s="1053"/>
      <c r="BT28" s="1053"/>
      <c r="BU28" s="1053"/>
      <c r="BV28" s="1053"/>
      <c r="BW28" s="1053"/>
      <c r="BX28" s="1053"/>
      <c r="BY28" s="1053"/>
      <c r="BZ28" s="1053"/>
      <c r="CA28" s="1053"/>
      <c r="CB28" s="1053"/>
      <c r="CC28" s="1053"/>
      <c r="CD28" s="1053"/>
      <c r="CE28" s="1053"/>
      <c r="CF28" s="1053"/>
      <c r="CG28" s="1053"/>
      <c r="CH28" s="1053"/>
      <c r="CI28" s="1053"/>
      <c r="CJ28" s="1053"/>
      <c r="CK28" s="1053"/>
      <c r="CL28" s="1053"/>
      <c r="CM28" s="1053"/>
      <c r="CN28" s="1053"/>
      <c r="CO28" s="1053"/>
      <c r="CP28" s="1053"/>
      <c r="CQ28" s="1053"/>
      <c r="CR28" s="1053"/>
      <c r="CS28" s="1053"/>
      <c r="CT28" s="1053"/>
      <c r="CU28" s="1053"/>
      <c r="CV28" s="1053"/>
      <c r="CW28" s="1053"/>
      <c r="CX28" s="1053"/>
      <c r="CY28" s="1053"/>
      <c r="CZ28" s="1053"/>
      <c r="DA28" s="1053"/>
      <c r="DB28" s="1053"/>
    </row>
    <row r="29" spans="1:106" ht="10.199999999999999" customHeight="1" x14ac:dyDescent="0.3">
      <c r="A29" s="1084" t="s">
        <v>373</v>
      </c>
      <c r="B29" s="1084"/>
      <c r="C29" s="1084"/>
      <c r="D29" s="1084"/>
      <c r="E29" s="1084"/>
      <c r="F29" s="1084"/>
      <c r="G29" s="1084"/>
      <c r="H29" s="1084"/>
      <c r="I29" s="1084"/>
      <c r="J29" s="1084"/>
      <c r="K29" s="1084"/>
      <c r="L29" s="1084"/>
      <c r="M29" s="1084"/>
      <c r="N29" s="1084"/>
      <c r="O29" s="1084"/>
      <c r="P29" s="1084"/>
      <c r="Q29" s="1084"/>
      <c r="R29" s="1084"/>
      <c r="S29" s="1084"/>
      <c r="T29" s="1084"/>
      <c r="U29" s="1084"/>
      <c r="V29" s="1084"/>
      <c r="W29" s="1084"/>
      <c r="X29" s="1084"/>
      <c r="Y29" s="1084"/>
      <c r="Z29" s="1084"/>
      <c r="AA29" s="1084"/>
      <c r="AB29" s="1084"/>
      <c r="AC29" s="1084"/>
      <c r="AD29" s="1084"/>
      <c r="AE29" s="1084"/>
      <c r="AF29" s="1084"/>
      <c r="AG29" s="1084"/>
      <c r="AH29" s="1084"/>
      <c r="AI29" s="1084"/>
      <c r="AJ29" s="1084"/>
      <c r="AK29" s="1084"/>
      <c r="AL29" s="1084"/>
      <c r="AM29" s="1084"/>
      <c r="AN29" s="1084"/>
      <c r="AO29" s="1084"/>
      <c r="AP29" s="1084"/>
      <c r="AQ29" s="1084"/>
      <c r="AR29" s="1084"/>
      <c r="AS29" s="1084"/>
      <c r="AT29" s="1084"/>
      <c r="AU29" s="1084"/>
      <c r="AV29" s="1084"/>
      <c r="AW29" s="1084"/>
      <c r="AX29" s="1084"/>
      <c r="AY29" s="1084"/>
      <c r="AZ29" s="1084"/>
      <c r="BA29" s="1084"/>
      <c r="BB29" s="1084"/>
      <c r="BC29" s="1084"/>
      <c r="BD29" s="1084"/>
      <c r="BE29" s="1084"/>
      <c r="BF29" s="1084"/>
      <c r="BG29" s="1084"/>
      <c r="BH29" s="1084"/>
      <c r="BI29" s="1084"/>
      <c r="BJ29" s="1084"/>
      <c r="BK29" s="1084"/>
      <c r="BL29" s="1084"/>
      <c r="BM29" s="1084"/>
      <c r="BN29" s="1084"/>
      <c r="BO29" s="1084"/>
      <c r="BP29" s="1084"/>
      <c r="BQ29" s="1084"/>
      <c r="BR29" s="1084"/>
      <c r="BS29" s="1084"/>
      <c r="BT29" s="1084"/>
      <c r="BU29" s="1084"/>
      <c r="BV29" s="1084"/>
      <c r="BW29" s="1084"/>
      <c r="BX29" s="1084"/>
      <c r="BY29" s="1084"/>
      <c r="BZ29" s="1084"/>
      <c r="CA29" s="1084"/>
      <c r="CB29" s="1084"/>
      <c r="CC29" s="1084"/>
      <c r="CD29" s="1084"/>
      <c r="CE29" s="1084"/>
      <c r="CF29" s="1084"/>
      <c r="CG29" s="1084"/>
      <c r="CH29" s="1084"/>
      <c r="CI29" s="1084"/>
      <c r="CJ29" s="1084"/>
      <c r="CK29" s="1084"/>
      <c r="CL29" s="1084"/>
      <c r="CM29" s="1084"/>
      <c r="CN29" s="1084"/>
      <c r="CO29" s="1084"/>
      <c r="CP29" s="1084"/>
      <c r="CQ29" s="1084"/>
      <c r="CR29" s="1084"/>
      <c r="CS29" s="1084"/>
      <c r="CT29" s="1084"/>
      <c r="CU29" s="1084"/>
      <c r="CV29" s="1084"/>
      <c r="CW29" s="1084"/>
      <c r="CX29" s="1084"/>
      <c r="CY29" s="1084"/>
      <c r="CZ29" s="1084"/>
      <c r="DA29" s="1084"/>
      <c r="DB29" s="1084"/>
    </row>
    <row r="30" spans="1:106" ht="28.95" customHeight="1" x14ac:dyDescent="0.3">
      <c r="A30" s="1049" t="s">
        <v>1078</v>
      </c>
      <c r="B30" s="1049"/>
      <c r="C30" s="1049"/>
      <c r="D30" s="1049"/>
      <c r="E30" s="1049"/>
      <c r="F30" s="1049"/>
      <c r="G30" s="1049"/>
      <c r="H30" s="1049"/>
      <c r="I30" s="1049"/>
      <c r="J30" s="1049"/>
      <c r="K30" s="1049"/>
      <c r="L30" s="1049"/>
      <c r="M30" s="1049"/>
      <c r="N30" s="1049"/>
      <c r="O30" s="1049"/>
      <c r="P30" s="1049"/>
      <c r="Q30" s="1049"/>
      <c r="R30" s="1049"/>
      <c r="S30" s="1049"/>
      <c r="T30" s="1049"/>
      <c r="U30" s="1049"/>
      <c r="V30" s="1049"/>
      <c r="W30" s="1049"/>
      <c r="X30" s="1049"/>
      <c r="Y30" s="1049"/>
      <c r="Z30" s="1049"/>
      <c r="AA30" s="1049"/>
      <c r="AB30" s="1049"/>
      <c r="AC30" s="1049"/>
      <c r="AD30" s="1049"/>
      <c r="AE30" s="1049"/>
      <c r="AF30" s="1049"/>
      <c r="AG30" s="1049"/>
      <c r="AH30" s="1049"/>
      <c r="AI30" s="1049"/>
      <c r="AJ30" s="1049"/>
      <c r="AK30" s="1049"/>
      <c r="AL30" s="1049"/>
      <c r="AM30" s="1049"/>
      <c r="AN30" s="1049"/>
      <c r="AO30" s="1049"/>
      <c r="AP30" s="1049"/>
      <c r="AQ30" s="1049"/>
      <c r="AR30" s="1049"/>
      <c r="AS30" s="1049"/>
      <c r="AT30" s="1049"/>
      <c r="AU30" s="1049"/>
      <c r="AV30" s="1049"/>
      <c r="AW30" s="1049"/>
      <c r="AX30" s="1049"/>
      <c r="AY30" s="1049"/>
      <c r="AZ30" s="1049"/>
      <c r="BA30" s="1049"/>
      <c r="BB30" s="1049"/>
      <c r="BC30" s="1049"/>
      <c r="BD30" s="1049"/>
      <c r="BE30" s="1049"/>
      <c r="BF30" s="1049"/>
      <c r="BG30" s="1049"/>
      <c r="BH30" s="1049"/>
      <c r="BI30" s="1049"/>
      <c r="BJ30" s="1049"/>
      <c r="BK30" s="1049"/>
      <c r="BL30" s="1049"/>
      <c r="BM30" s="1049"/>
      <c r="BN30" s="1049"/>
      <c r="BO30" s="1049"/>
      <c r="BP30" s="1049"/>
      <c r="BQ30" s="1049"/>
      <c r="BR30" s="1049"/>
      <c r="BS30" s="1049"/>
      <c r="BT30" s="1049"/>
      <c r="BU30" s="1049"/>
      <c r="BV30" s="1049"/>
      <c r="BW30" s="1049"/>
      <c r="BX30" s="1049"/>
      <c r="BY30" s="1049"/>
      <c r="BZ30" s="1049"/>
      <c r="CA30" s="1049"/>
      <c r="CB30" s="1049"/>
      <c r="CC30" s="1049"/>
      <c r="CD30" s="1049"/>
      <c r="CE30" s="1049"/>
      <c r="CF30" s="1049"/>
      <c r="CG30" s="1049"/>
      <c r="CH30" s="1049"/>
      <c r="CI30" s="1049"/>
      <c r="CJ30" s="1049"/>
      <c r="CK30" s="1049"/>
      <c r="CL30" s="1049"/>
      <c r="CM30" s="1049"/>
      <c r="CN30" s="1049"/>
      <c r="CO30" s="1049"/>
      <c r="CP30" s="1049"/>
      <c r="CQ30" s="1049"/>
      <c r="CR30" s="1049"/>
      <c r="CS30" s="1049"/>
      <c r="CT30" s="1049"/>
      <c r="CU30" s="1049"/>
      <c r="CV30" s="1049"/>
      <c r="CW30" s="1049"/>
      <c r="CX30" s="1049"/>
      <c r="CY30" s="1049"/>
      <c r="CZ30" s="1049"/>
      <c r="DA30" s="1049"/>
      <c r="DB30" s="1049"/>
    </row>
    <row r="31" spans="1:106" x14ac:dyDescent="0.3">
      <c r="A31" s="1053" t="s">
        <v>372</v>
      </c>
      <c r="B31" s="1053"/>
      <c r="C31" s="1053"/>
      <c r="D31" s="1053"/>
      <c r="E31" s="1053"/>
      <c r="F31" s="1053"/>
      <c r="G31" s="1053"/>
      <c r="H31" s="1053"/>
      <c r="I31" s="1053"/>
      <c r="J31" s="1053"/>
      <c r="K31" s="1053"/>
      <c r="L31" s="1053"/>
      <c r="M31" s="1053"/>
      <c r="N31" s="1053"/>
      <c r="O31" s="1053"/>
      <c r="P31" s="1053"/>
      <c r="Q31" s="1053"/>
      <c r="R31" s="1053"/>
      <c r="S31" s="1053"/>
      <c r="T31" s="1053"/>
      <c r="U31" s="1053"/>
      <c r="V31" s="1053"/>
      <c r="W31" s="1053"/>
      <c r="X31" s="1053"/>
      <c r="Y31" s="1053"/>
      <c r="Z31" s="1053"/>
      <c r="AA31" s="1053"/>
      <c r="AB31" s="1053"/>
      <c r="AC31" s="1053"/>
      <c r="AD31" s="1053"/>
      <c r="AE31" s="1053"/>
      <c r="AF31" s="1053"/>
      <c r="AG31" s="1053"/>
      <c r="AH31" s="1053"/>
      <c r="AI31" s="1053"/>
      <c r="AJ31" s="1053"/>
      <c r="AK31" s="1053"/>
      <c r="AL31" s="1053"/>
      <c r="AM31" s="1053"/>
      <c r="AN31" s="1053"/>
      <c r="AO31" s="1053"/>
      <c r="AP31" s="1053"/>
      <c r="AQ31" s="1053"/>
      <c r="AR31" s="1053"/>
      <c r="AS31" s="1053"/>
      <c r="AT31" s="1053"/>
      <c r="AU31" s="1053"/>
      <c r="AV31" s="1053"/>
      <c r="AW31" s="1053"/>
      <c r="AX31" s="1053"/>
      <c r="AY31" s="1053"/>
      <c r="AZ31" s="1053"/>
      <c r="BA31" s="1053"/>
      <c r="BB31" s="1053"/>
      <c r="BC31" s="1053"/>
      <c r="BD31" s="1053"/>
      <c r="BE31" s="1053"/>
      <c r="BF31" s="1053"/>
      <c r="BG31" s="1053"/>
      <c r="BH31" s="1053"/>
      <c r="BI31" s="1053"/>
      <c r="BJ31" s="1053"/>
      <c r="BK31" s="1053"/>
      <c r="BL31" s="1053"/>
      <c r="BM31" s="1053"/>
      <c r="BN31" s="1053"/>
      <c r="BO31" s="1053"/>
      <c r="BP31" s="1053"/>
      <c r="BQ31" s="1053"/>
      <c r="BR31" s="1053"/>
      <c r="BS31" s="1053"/>
      <c r="BT31" s="1053"/>
      <c r="BU31" s="1053"/>
      <c r="BV31" s="1053"/>
      <c r="BW31" s="1053"/>
      <c r="BX31" s="1053"/>
      <c r="BY31" s="1053"/>
      <c r="BZ31" s="1053"/>
      <c r="CA31" s="1053"/>
      <c r="CB31" s="1053"/>
      <c r="CC31" s="1053"/>
      <c r="CD31" s="1053"/>
      <c r="CE31" s="1053"/>
      <c r="CF31" s="1053"/>
      <c r="CG31" s="1053"/>
      <c r="CH31" s="1053"/>
      <c r="CI31" s="1053"/>
      <c r="CJ31" s="1053"/>
      <c r="CK31" s="1053"/>
      <c r="CL31" s="1053"/>
      <c r="CM31" s="1053"/>
      <c r="CN31" s="1053"/>
      <c r="CO31" s="1053"/>
      <c r="CP31" s="1053"/>
      <c r="CQ31" s="1053"/>
      <c r="CR31" s="1053"/>
      <c r="CS31" s="1053"/>
      <c r="CT31" s="1053"/>
      <c r="CU31" s="1053"/>
      <c r="CV31" s="1053"/>
      <c r="CW31" s="1053"/>
      <c r="CX31" s="1053"/>
      <c r="CY31" s="1053"/>
      <c r="CZ31" s="1053"/>
      <c r="DA31" s="1053"/>
      <c r="DB31" s="1053"/>
    </row>
    <row r="32" spans="1:106" ht="10.199999999999999" customHeight="1" x14ac:dyDescent="0.3">
      <c r="A32" s="1084" t="s">
        <v>373</v>
      </c>
      <c r="B32" s="1084"/>
      <c r="C32" s="1084"/>
      <c r="D32" s="1084"/>
      <c r="E32" s="1084"/>
      <c r="F32" s="1084"/>
      <c r="G32" s="1084"/>
      <c r="H32" s="1084"/>
      <c r="I32" s="1084"/>
      <c r="J32" s="1084"/>
      <c r="K32" s="1084"/>
      <c r="L32" s="1084"/>
      <c r="M32" s="1084"/>
      <c r="N32" s="1084"/>
      <c r="O32" s="1084"/>
      <c r="P32" s="1084"/>
      <c r="Q32" s="1084"/>
      <c r="R32" s="1084"/>
      <c r="S32" s="1084"/>
      <c r="T32" s="1084"/>
      <c r="U32" s="1084"/>
      <c r="V32" s="1084"/>
      <c r="W32" s="1084"/>
      <c r="X32" s="1084"/>
      <c r="Y32" s="1084"/>
      <c r="Z32" s="1084"/>
      <c r="AA32" s="1084"/>
      <c r="AB32" s="1084"/>
      <c r="AC32" s="1084"/>
      <c r="AD32" s="1084"/>
      <c r="AE32" s="1084"/>
      <c r="AF32" s="1084"/>
      <c r="AG32" s="1084"/>
      <c r="AH32" s="1084"/>
      <c r="AI32" s="1084"/>
      <c r="AJ32" s="1084"/>
      <c r="AK32" s="1084"/>
      <c r="AL32" s="1084"/>
      <c r="AM32" s="1084"/>
      <c r="AN32" s="1084"/>
      <c r="AO32" s="1084"/>
      <c r="AP32" s="1084"/>
      <c r="AQ32" s="1084"/>
      <c r="AR32" s="1084"/>
      <c r="AS32" s="1084"/>
      <c r="AT32" s="1084"/>
      <c r="AU32" s="1084"/>
      <c r="AV32" s="1084"/>
      <c r="AW32" s="1084"/>
      <c r="AX32" s="1084"/>
      <c r="AY32" s="1084"/>
      <c r="AZ32" s="1084"/>
      <c r="BA32" s="1084"/>
      <c r="BB32" s="1084"/>
      <c r="BC32" s="1084"/>
      <c r="BD32" s="1084"/>
      <c r="BE32" s="1084"/>
      <c r="BF32" s="1084"/>
      <c r="BG32" s="1084"/>
      <c r="BH32" s="1084"/>
      <c r="BI32" s="1084"/>
      <c r="BJ32" s="1084"/>
      <c r="BK32" s="1084"/>
      <c r="BL32" s="1084"/>
      <c r="BM32" s="1084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  <c r="BX32" s="1084"/>
      <c r="BY32" s="1084"/>
      <c r="BZ32" s="1084"/>
      <c r="CA32" s="1084"/>
      <c r="CB32" s="1084"/>
      <c r="CC32" s="1084"/>
      <c r="CD32" s="1084"/>
      <c r="CE32" s="1084"/>
      <c r="CF32" s="1084"/>
      <c r="CG32" s="1084"/>
      <c r="CH32" s="1084"/>
      <c r="CI32" s="1084"/>
      <c r="CJ32" s="1084"/>
      <c r="CK32" s="1084"/>
      <c r="CL32" s="1084"/>
      <c r="CM32" s="1084"/>
      <c r="CN32" s="1084"/>
      <c r="CO32" s="1084"/>
      <c r="CP32" s="1084"/>
      <c r="CQ32" s="1084"/>
      <c r="CR32" s="1084"/>
      <c r="CS32" s="1084"/>
      <c r="CT32" s="1084"/>
      <c r="CU32" s="1084"/>
      <c r="CV32" s="1084"/>
      <c r="CW32" s="1084"/>
      <c r="CX32" s="1084"/>
      <c r="CY32" s="1084"/>
      <c r="CZ32" s="1084"/>
      <c r="DA32" s="1084"/>
      <c r="DB32" s="1084"/>
    </row>
    <row r="33" spans="1:112" x14ac:dyDescent="0.3">
      <c r="A33" s="1049" t="s">
        <v>1079</v>
      </c>
      <c r="B33" s="1049"/>
      <c r="C33" s="1049"/>
      <c r="D33" s="1049"/>
      <c r="E33" s="1049"/>
      <c r="F33" s="1049"/>
      <c r="G33" s="1049"/>
      <c r="H33" s="1049"/>
      <c r="I33" s="1049"/>
      <c r="J33" s="1049"/>
      <c r="K33" s="1049"/>
      <c r="L33" s="1049"/>
      <c r="M33" s="1049"/>
      <c r="N33" s="1049"/>
      <c r="O33" s="1049"/>
      <c r="P33" s="1049"/>
      <c r="Q33" s="1049"/>
      <c r="R33" s="1049"/>
      <c r="S33" s="1049"/>
      <c r="T33" s="1049"/>
      <c r="U33" s="1049"/>
      <c r="V33" s="1049"/>
      <c r="W33" s="1049"/>
      <c r="X33" s="1049"/>
      <c r="Y33" s="1049"/>
      <c r="Z33" s="1049"/>
      <c r="AA33" s="1049"/>
      <c r="AB33" s="1049"/>
      <c r="AC33" s="1049"/>
      <c r="AD33" s="1049"/>
      <c r="AE33" s="1049"/>
      <c r="AF33" s="1049"/>
      <c r="AG33" s="1049"/>
      <c r="AH33" s="1049"/>
      <c r="AI33" s="1049"/>
      <c r="AJ33" s="1049"/>
      <c r="AK33" s="1049"/>
      <c r="AL33" s="1049"/>
      <c r="AM33" s="1049"/>
      <c r="AN33" s="1049"/>
      <c r="AO33" s="1049"/>
      <c r="AP33" s="1049"/>
      <c r="AQ33" s="1049"/>
      <c r="AR33" s="1049"/>
      <c r="AS33" s="1049"/>
      <c r="AT33" s="1049"/>
      <c r="AU33" s="1049"/>
      <c r="AV33" s="1049"/>
      <c r="AW33" s="1049"/>
      <c r="AX33" s="1049"/>
      <c r="AY33" s="1049"/>
      <c r="AZ33" s="1049"/>
      <c r="BA33" s="1049"/>
      <c r="BB33" s="1049"/>
      <c r="BC33" s="1049"/>
      <c r="BD33" s="1049"/>
      <c r="BE33" s="1049"/>
      <c r="BF33" s="1049"/>
      <c r="BG33" s="1049"/>
      <c r="BH33" s="1049"/>
      <c r="BI33" s="1049"/>
      <c r="BJ33" s="1049"/>
      <c r="BK33" s="1049"/>
      <c r="BL33" s="1049"/>
      <c r="BM33" s="1049"/>
      <c r="BN33" s="1049"/>
      <c r="BO33" s="1049"/>
      <c r="BP33" s="1049"/>
      <c r="BQ33" s="1049"/>
      <c r="BR33" s="1049"/>
      <c r="BS33" s="1049"/>
      <c r="BT33" s="1049"/>
      <c r="BU33" s="1049"/>
      <c r="BV33" s="1049"/>
      <c r="BW33" s="1049"/>
      <c r="BX33" s="1049"/>
      <c r="BY33" s="1049"/>
      <c r="BZ33" s="1049"/>
      <c r="CA33" s="1049"/>
      <c r="CB33" s="1049"/>
      <c r="CC33" s="1049"/>
      <c r="CD33" s="1049"/>
      <c r="CE33" s="1049"/>
      <c r="CF33" s="1049"/>
      <c r="CG33" s="1049"/>
      <c r="CH33" s="1049"/>
      <c r="CI33" s="1049"/>
      <c r="CJ33" s="1049"/>
      <c r="CK33" s="1049"/>
      <c r="CL33" s="1049"/>
      <c r="CM33" s="1049"/>
      <c r="CN33" s="1049"/>
      <c r="CO33" s="1049"/>
      <c r="CP33" s="1049"/>
      <c r="CQ33" s="1049"/>
      <c r="CR33" s="1049"/>
      <c r="CS33" s="1049"/>
      <c r="CT33" s="1049"/>
      <c r="CU33" s="1049"/>
      <c r="CV33" s="1049"/>
      <c r="CW33" s="1049"/>
      <c r="CX33" s="1049"/>
      <c r="CY33" s="1049"/>
      <c r="CZ33" s="1049"/>
      <c r="DA33" s="1049"/>
      <c r="DB33" s="1049"/>
    </row>
    <row r="34" spans="1:112" x14ac:dyDescent="0.3">
      <c r="A34" s="1053" t="s">
        <v>372</v>
      </c>
      <c r="B34" s="1053"/>
      <c r="C34" s="1053"/>
      <c r="D34" s="1053"/>
      <c r="E34" s="1053"/>
      <c r="F34" s="1053"/>
      <c r="G34" s="1053"/>
      <c r="H34" s="1053"/>
      <c r="I34" s="1053"/>
      <c r="J34" s="1053"/>
      <c r="K34" s="1053"/>
      <c r="L34" s="1053"/>
      <c r="M34" s="1053"/>
      <c r="N34" s="1053"/>
      <c r="O34" s="1053"/>
      <c r="P34" s="1053"/>
      <c r="Q34" s="1053"/>
      <c r="R34" s="1053"/>
      <c r="S34" s="1053"/>
      <c r="T34" s="1053"/>
      <c r="U34" s="1053"/>
      <c r="V34" s="1053"/>
      <c r="W34" s="1053"/>
      <c r="X34" s="1053"/>
      <c r="Y34" s="1053"/>
      <c r="Z34" s="1053"/>
      <c r="AA34" s="1053"/>
      <c r="AB34" s="1053"/>
      <c r="AC34" s="1053"/>
      <c r="AD34" s="1053"/>
      <c r="AE34" s="1053"/>
      <c r="AF34" s="1053"/>
      <c r="AG34" s="1053"/>
      <c r="AH34" s="1053"/>
      <c r="AI34" s="1053"/>
      <c r="AJ34" s="1053"/>
      <c r="AK34" s="1053"/>
      <c r="AL34" s="1053"/>
      <c r="AM34" s="1053"/>
      <c r="AN34" s="1053"/>
      <c r="AO34" s="1053"/>
      <c r="AP34" s="1053"/>
      <c r="AQ34" s="1053"/>
      <c r="AR34" s="1053"/>
      <c r="AS34" s="1053"/>
      <c r="AT34" s="1053"/>
      <c r="AU34" s="1053"/>
      <c r="AV34" s="1053"/>
      <c r="AW34" s="1053"/>
      <c r="AX34" s="1053"/>
      <c r="AY34" s="1053"/>
      <c r="AZ34" s="1053"/>
      <c r="BA34" s="1053"/>
      <c r="BB34" s="1053"/>
      <c r="BC34" s="1053"/>
      <c r="BD34" s="1053"/>
      <c r="BE34" s="1053"/>
      <c r="BF34" s="1053"/>
      <c r="BG34" s="1053"/>
      <c r="BH34" s="1053"/>
      <c r="BI34" s="1053"/>
      <c r="BJ34" s="1053"/>
      <c r="BK34" s="1053"/>
      <c r="BL34" s="1053"/>
      <c r="BM34" s="1053"/>
      <c r="BN34" s="1053"/>
      <c r="BO34" s="1053"/>
      <c r="BP34" s="1053"/>
      <c r="BQ34" s="1053"/>
      <c r="BR34" s="1053"/>
      <c r="BS34" s="1053"/>
      <c r="BT34" s="1053"/>
      <c r="BU34" s="1053"/>
      <c r="BV34" s="1053"/>
      <c r="BW34" s="1053"/>
      <c r="BX34" s="1053"/>
      <c r="BY34" s="1053"/>
      <c r="BZ34" s="1053"/>
      <c r="CA34" s="1053"/>
      <c r="CB34" s="1053"/>
      <c r="CC34" s="1053"/>
      <c r="CD34" s="1053"/>
      <c r="CE34" s="1053"/>
      <c r="CF34" s="1053"/>
      <c r="CG34" s="1053"/>
      <c r="CH34" s="1053"/>
      <c r="CI34" s="1053"/>
      <c r="CJ34" s="1053"/>
      <c r="CK34" s="1053"/>
      <c r="CL34" s="1053"/>
      <c r="CM34" s="1053"/>
      <c r="CN34" s="1053"/>
      <c r="CO34" s="1053"/>
      <c r="CP34" s="1053"/>
      <c r="CQ34" s="1053"/>
      <c r="CR34" s="1053"/>
      <c r="CS34" s="1053"/>
      <c r="CT34" s="1053"/>
      <c r="CU34" s="1053"/>
      <c r="CV34" s="1053"/>
      <c r="CW34" s="1053"/>
      <c r="CX34" s="1053"/>
      <c r="CY34" s="1053"/>
      <c r="CZ34" s="1053"/>
      <c r="DA34" s="1053"/>
      <c r="DB34" s="1053"/>
    </row>
    <row r="35" spans="1:112" ht="10.199999999999999" customHeight="1" x14ac:dyDescent="0.3">
      <c r="A35" s="1084" t="s">
        <v>373</v>
      </c>
      <c r="B35" s="1084"/>
      <c r="C35" s="1084"/>
      <c r="D35" s="1084"/>
      <c r="E35" s="1084"/>
      <c r="F35" s="1084"/>
      <c r="G35" s="1084"/>
      <c r="H35" s="1084"/>
      <c r="I35" s="1084"/>
      <c r="J35" s="1084"/>
      <c r="K35" s="1084"/>
      <c r="L35" s="1084"/>
      <c r="M35" s="1084"/>
      <c r="N35" s="1084"/>
      <c r="O35" s="1084"/>
      <c r="P35" s="1084"/>
      <c r="Q35" s="1084"/>
      <c r="R35" s="1084"/>
      <c r="S35" s="1084"/>
      <c r="T35" s="1084"/>
      <c r="U35" s="1084"/>
      <c r="V35" s="1084"/>
      <c r="W35" s="1084"/>
      <c r="X35" s="1084"/>
      <c r="Y35" s="1084"/>
      <c r="Z35" s="1084"/>
      <c r="AA35" s="1084"/>
      <c r="AB35" s="1084"/>
      <c r="AC35" s="1084"/>
      <c r="AD35" s="1084"/>
      <c r="AE35" s="1084"/>
      <c r="AF35" s="1084"/>
      <c r="AG35" s="1084"/>
      <c r="AH35" s="1084"/>
      <c r="AI35" s="1084"/>
      <c r="AJ35" s="1084"/>
      <c r="AK35" s="1084"/>
      <c r="AL35" s="1084"/>
      <c r="AM35" s="1084"/>
      <c r="AN35" s="1084"/>
      <c r="AO35" s="1084"/>
      <c r="AP35" s="1084"/>
      <c r="AQ35" s="1084"/>
      <c r="AR35" s="1084"/>
      <c r="AS35" s="1084"/>
      <c r="AT35" s="1084"/>
      <c r="AU35" s="1084"/>
      <c r="AV35" s="1084"/>
      <c r="AW35" s="1084"/>
      <c r="AX35" s="1084"/>
      <c r="AY35" s="1084"/>
      <c r="AZ35" s="1084"/>
      <c r="BA35" s="1084"/>
      <c r="BB35" s="1084"/>
      <c r="BC35" s="1084"/>
      <c r="BD35" s="1084"/>
      <c r="BE35" s="1084"/>
      <c r="BF35" s="1084"/>
      <c r="BG35" s="1084"/>
      <c r="BH35" s="1084"/>
      <c r="BI35" s="1084"/>
      <c r="BJ35" s="1084"/>
      <c r="BK35" s="1084"/>
      <c r="BL35" s="1084"/>
      <c r="BM35" s="1084"/>
      <c r="BN35" s="1084"/>
      <c r="BO35" s="1084"/>
      <c r="BP35" s="1084"/>
      <c r="BQ35" s="1084"/>
      <c r="BR35" s="1084"/>
      <c r="BS35" s="1084"/>
      <c r="BT35" s="1084"/>
      <c r="BU35" s="1084"/>
      <c r="BV35" s="1084"/>
      <c r="BW35" s="1084"/>
      <c r="BX35" s="1084"/>
      <c r="BY35" s="1084"/>
      <c r="BZ35" s="1084"/>
      <c r="CA35" s="1084"/>
      <c r="CB35" s="1084"/>
      <c r="CC35" s="1084"/>
      <c r="CD35" s="1084"/>
      <c r="CE35" s="1084"/>
      <c r="CF35" s="1084"/>
      <c r="CG35" s="1084"/>
      <c r="CH35" s="1084"/>
      <c r="CI35" s="1084"/>
      <c r="CJ35" s="1084"/>
      <c r="CK35" s="1084"/>
      <c r="CL35" s="1084"/>
      <c r="CM35" s="1084"/>
      <c r="CN35" s="1084"/>
      <c r="CO35" s="1084"/>
      <c r="CP35" s="1084"/>
      <c r="CQ35" s="1084"/>
      <c r="CR35" s="1084"/>
      <c r="CS35" s="1084"/>
      <c r="CT35" s="1084"/>
      <c r="CU35" s="1084"/>
      <c r="CV35" s="1084"/>
      <c r="CW35" s="1084"/>
      <c r="CX35" s="1084"/>
      <c r="CY35" s="1084"/>
      <c r="CZ35" s="1084"/>
      <c r="DA35" s="1084"/>
      <c r="DB35" s="1084"/>
    </row>
    <row r="36" spans="1:112" x14ac:dyDescent="0.3">
      <c r="A36" s="927" t="s">
        <v>222</v>
      </c>
      <c r="B36" s="927"/>
      <c r="C36" s="927"/>
      <c r="D36" s="927"/>
      <c r="E36" s="927"/>
      <c r="F36" s="927"/>
      <c r="G36" s="927"/>
      <c r="H36" s="927"/>
      <c r="I36" s="927"/>
      <c r="J36" s="927"/>
      <c r="K36" s="927"/>
      <c r="L36" s="927"/>
      <c r="M36" s="927"/>
      <c r="N36" s="927"/>
      <c r="O36" s="927"/>
      <c r="P36" s="455"/>
      <c r="Q36" s="455"/>
      <c r="R36" s="966" t="s">
        <v>1080</v>
      </c>
      <c r="S36" s="966"/>
      <c r="T36" s="966"/>
      <c r="U36" s="966"/>
      <c r="V36" s="966"/>
      <c r="W36" s="966"/>
      <c r="X36" s="966"/>
      <c r="Y36" s="966"/>
      <c r="Z36" s="966"/>
      <c r="AA36" s="966"/>
      <c r="AB36" s="966"/>
      <c r="AC36" s="966"/>
      <c r="AD36" s="966"/>
      <c r="AE36" s="966"/>
      <c r="AF36" s="966"/>
      <c r="AG36" s="966"/>
      <c r="AH36" s="966"/>
      <c r="AI36" s="966"/>
      <c r="AJ36" s="966"/>
      <c r="AK36" s="966"/>
      <c r="AL36" s="966"/>
      <c r="AM36" s="966"/>
      <c r="AN36" s="966"/>
      <c r="AO36" s="966"/>
      <c r="AP36" s="966"/>
      <c r="AQ36" s="966"/>
      <c r="AR36" s="966"/>
      <c r="AS36" s="966"/>
      <c r="AT36" s="966"/>
      <c r="AU36" s="966"/>
      <c r="AV36" s="966"/>
      <c r="AW36" s="966"/>
      <c r="AX36" s="966"/>
      <c r="AY36" s="966"/>
      <c r="AZ36" s="966"/>
      <c r="BA36" s="966"/>
      <c r="BB36" s="966"/>
      <c r="BC36" s="966"/>
      <c r="BD36" s="966"/>
      <c r="BE36" s="966"/>
      <c r="BF36" s="966"/>
      <c r="BG36" s="966"/>
      <c r="BH36" s="966"/>
      <c r="BI36" s="966"/>
      <c r="BJ36" s="966"/>
      <c r="BK36" s="966"/>
      <c r="BL36" s="966"/>
      <c r="BM36" s="966"/>
      <c r="BN36" s="966"/>
      <c r="BO36" s="966"/>
      <c r="BP36" s="966"/>
      <c r="BQ36" s="966"/>
      <c r="BR36" s="966"/>
      <c r="BS36" s="966"/>
      <c r="BT36" s="966"/>
      <c r="BU36" s="966"/>
      <c r="BV36" s="966"/>
      <c r="BW36" s="966"/>
      <c r="BX36" s="966"/>
      <c r="BY36" s="966"/>
      <c r="BZ36" s="966"/>
      <c r="CA36" s="966"/>
      <c r="CB36" s="966"/>
      <c r="CC36" s="966"/>
      <c r="CD36" s="966"/>
      <c r="CE36" s="966"/>
      <c r="CF36" s="966"/>
      <c r="CG36" s="966"/>
      <c r="CH36" s="966"/>
      <c r="CI36" s="966"/>
      <c r="CJ36" s="966"/>
      <c r="CK36" s="966"/>
      <c r="CL36" s="966"/>
      <c r="CM36" s="966"/>
      <c r="CN36" s="966"/>
      <c r="CO36" s="966"/>
      <c r="CP36" s="966"/>
      <c r="CQ36" s="966"/>
      <c r="CR36" s="966"/>
      <c r="CS36" s="966"/>
      <c r="CT36" s="966"/>
      <c r="CU36" s="966"/>
      <c r="CV36" s="966"/>
      <c r="CW36" s="966"/>
      <c r="CX36" s="966"/>
      <c r="CY36" s="966"/>
      <c r="CZ36" s="966"/>
      <c r="DA36" s="966"/>
      <c r="DB36" s="966"/>
    </row>
    <row r="37" spans="1:112" ht="14.4" customHeight="1" x14ac:dyDescent="0.3">
      <c r="A37" s="966" t="s">
        <v>1081</v>
      </c>
      <c r="B37" s="966"/>
      <c r="C37" s="966"/>
      <c r="D37" s="966"/>
      <c r="E37" s="966"/>
      <c r="F37" s="966"/>
      <c r="G37" s="966"/>
      <c r="H37" s="966"/>
      <c r="I37" s="966"/>
      <c r="J37" s="966"/>
      <c r="K37" s="966"/>
      <c r="L37" s="966"/>
      <c r="M37" s="966"/>
      <c r="N37" s="966"/>
      <c r="O37" s="966"/>
      <c r="P37" s="966"/>
      <c r="Q37" s="966"/>
      <c r="R37" s="966"/>
      <c r="S37" s="966"/>
      <c r="T37" s="966"/>
      <c r="U37" s="966"/>
      <c r="V37" s="966"/>
      <c r="W37" s="966"/>
      <c r="X37" s="966"/>
      <c r="Y37" s="966"/>
      <c r="Z37" s="966"/>
      <c r="AA37" s="966"/>
      <c r="AB37" s="966"/>
      <c r="AC37" s="966"/>
      <c r="AD37" s="966"/>
      <c r="AE37" s="966"/>
      <c r="AF37" s="966"/>
      <c r="AG37" s="966"/>
      <c r="AH37" s="966"/>
      <c r="AI37" s="966"/>
      <c r="AJ37" s="966"/>
      <c r="AK37" s="966"/>
      <c r="AL37" s="966"/>
      <c r="AM37" s="966"/>
      <c r="AN37" s="966"/>
      <c r="AO37" s="966"/>
      <c r="AP37" s="966"/>
      <c r="AQ37" s="966"/>
      <c r="AR37" s="966"/>
      <c r="AS37" s="966"/>
      <c r="AT37" s="966"/>
      <c r="AU37" s="966"/>
      <c r="AV37" s="966"/>
      <c r="AW37" s="966"/>
      <c r="AX37" s="966"/>
      <c r="AY37" s="966"/>
      <c r="AZ37" s="966"/>
      <c r="BA37" s="966"/>
      <c r="BB37" s="966"/>
      <c r="BC37" s="966"/>
      <c r="BD37" s="966"/>
      <c r="BE37" s="966"/>
      <c r="BF37" s="966"/>
      <c r="BG37" s="966"/>
      <c r="BH37" s="966"/>
      <c r="BI37" s="966"/>
      <c r="BJ37" s="966"/>
      <c r="BK37" s="966"/>
      <c r="BL37" s="966"/>
      <c r="BM37" s="966"/>
      <c r="BN37" s="966"/>
      <c r="BO37" s="966"/>
      <c r="BP37" s="966"/>
      <c r="BQ37" s="966"/>
      <c r="BR37" s="966"/>
      <c r="BS37" s="966"/>
      <c r="BT37" s="966"/>
      <c r="BU37" s="966"/>
      <c r="BV37" s="966"/>
      <c r="BW37" s="966"/>
      <c r="BX37" s="966"/>
      <c r="BY37" s="966"/>
      <c r="BZ37" s="966"/>
      <c r="CA37" s="966"/>
      <c r="CB37" s="966"/>
      <c r="CC37" s="966"/>
      <c r="CD37" s="966"/>
      <c r="CE37" s="966"/>
      <c r="CF37" s="966"/>
      <c r="CG37" s="966"/>
      <c r="CH37" s="966"/>
      <c r="CI37" s="966"/>
      <c r="CJ37" s="966"/>
      <c r="CK37" s="966"/>
      <c r="CL37" s="966"/>
      <c r="CM37" s="966"/>
      <c r="CN37" s="966"/>
      <c r="CO37" s="966"/>
      <c r="CP37" s="966"/>
      <c r="CQ37" s="966"/>
      <c r="CR37" s="966"/>
      <c r="CS37" s="966"/>
      <c r="CT37" s="966"/>
      <c r="CU37" s="966"/>
      <c r="CV37" s="966"/>
      <c r="CW37" s="966"/>
      <c r="CX37" s="966"/>
      <c r="CY37" s="966"/>
      <c r="CZ37" s="966"/>
      <c r="DA37" s="966"/>
      <c r="DB37" s="966"/>
    </row>
    <row r="38" spans="1:112" x14ac:dyDescent="0.3">
      <c r="A38" s="454"/>
      <c r="B38" s="455"/>
      <c r="C38" s="455"/>
      <c r="D38" s="455"/>
      <c r="E38" s="455"/>
      <c r="F38" s="455"/>
      <c r="G38" s="455"/>
      <c r="H38" s="455"/>
      <c r="I38" s="455"/>
      <c r="J38" s="455"/>
      <c r="K38" s="455"/>
      <c r="L38" s="455"/>
      <c r="M38" s="455"/>
      <c r="N38" s="455"/>
      <c r="O38" s="455"/>
      <c r="P38" s="455"/>
      <c r="Q38" s="455"/>
      <c r="R38" s="455"/>
      <c r="S38" s="455"/>
      <c r="T38" s="455"/>
      <c r="U38" s="455"/>
      <c r="V38" s="455"/>
      <c r="W38" s="455"/>
      <c r="X38" s="455"/>
      <c r="Y38" s="455"/>
      <c r="Z38" s="455"/>
      <c r="AA38" s="455"/>
      <c r="AB38" s="455"/>
      <c r="AC38" s="455"/>
      <c r="AD38" s="455"/>
      <c r="AE38" s="455"/>
      <c r="AF38" s="455"/>
      <c r="AG38" s="455"/>
      <c r="AH38" s="455"/>
      <c r="AI38" s="455"/>
      <c r="AJ38" s="455"/>
      <c r="AK38" s="455"/>
      <c r="AL38" s="455"/>
      <c r="AM38" s="455"/>
      <c r="AN38" s="455"/>
      <c r="AO38" s="455"/>
      <c r="AP38" s="455"/>
      <c r="AQ38" s="455"/>
      <c r="AR38" s="455"/>
      <c r="AS38" s="455"/>
      <c r="AT38" s="455"/>
      <c r="AU38" s="455"/>
      <c r="AV38" s="455"/>
      <c r="AW38" s="455"/>
      <c r="AX38" s="455"/>
      <c r="AY38" s="455"/>
      <c r="AZ38" s="455"/>
      <c r="BA38" s="455"/>
      <c r="BB38" s="455"/>
      <c r="BC38" s="455"/>
      <c r="BD38" s="455"/>
      <c r="BE38" s="455"/>
      <c r="BF38" s="455"/>
      <c r="BG38" s="455"/>
      <c r="BH38" s="455"/>
      <c r="BI38" s="455"/>
      <c r="BJ38" s="455"/>
      <c r="BK38" s="455"/>
      <c r="BL38" s="455"/>
      <c r="BM38" s="455"/>
      <c r="BN38" s="455"/>
      <c r="BO38" s="455"/>
      <c r="BP38" s="455"/>
      <c r="BQ38" s="455"/>
      <c r="BR38" s="455"/>
      <c r="BS38" s="455"/>
      <c r="BT38" s="455"/>
      <c r="BU38" s="455"/>
      <c r="BV38" s="455"/>
      <c r="BW38" s="455"/>
      <c r="BX38" s="455"/>
      <c r="BY38" s="455"/>
      <c r="BZ38" s="455"/>
      <c r="CA38" s="455"/>
      <c r="CB38" s="455"/>
      <c r="CC38" s="455"/>
      <c r="CD38" s="455"/>
      <c r="CE38" s="455"/>
      <c r="CF38" s="455"/>
      <c r="CG38" s="455"/>
      <c r="CH38" s="455"/>
      <c r="CI38" s="455"/>
      <c r="CJ38" s="455"/>
      <c r="CK38" s="455"/>
      <c r="CL38" s="455"/>
      <c r="CM38" s="455"/>
      <c r="CN38" s="455"/>
      <c r="CO38" s="455"/>
      <c r="CP38" s="455"/>
      <c r="CQ38" s="455"/>
      <c r="CR38" s="455"/>
      <c r="CS38" s="455"/>
      <c r="CT38" s="455"/>
      <c r="CU38" s="455"/>
      <c r="CV38" s="455"/>
      <c r="CW38" s="455"/>
      <c r="CX38" s="455"/>
      <c r="CY38" s="455"/>
      <c r="CZ38" s="455"/>
      <c r="DA38" s="455"/>
      <c r="DB38" s="455"/>
    </row>
    <row r="39" spans="1:112" ht="34.5" customHeight="1" x14ac:dyDescent="0.3">
      <c r="A39" s="994" t="s">
        <v>712</v>
      </c>
      <c r="B39" s="846"/>
      <c r="C39" s="846"/>
      <c r="D39" s="846"/>
      <c r="E39" s="846"/>
      <c r="F39" s="846"/>
      <c r="G39" s="846"/>
      <c r="H39" s="846"/>
      <c r="I39" s="846"/>
      <c r="J39" s="846"/>
      <c r="K39" s="846"/>
      <c r="L39" s="846"/>
      <c r="M39" s="846"/>
      <c r="N39" s="846"/>
      <c r="O39" s="846"/>
      <c r="P39" s="846"/>
      <c r="Q39" s="846"/>
      <c r="R39" s="846"/>
      <c r="S39" s="846"/>
      <c r="T39" s="846"/>
      <c r="U39" s="846"/>
      <c r="V39" s="846"/>
      <c r="W39" s="846"/>
      <c r="X39" s="846"/>
      <c r="Y39" s="846"/>
      <c r="Z39" s="846"/>
      <c r="AA39" s="846"/>
      <c r="AB39" s="846"/>
      <c r="AC39" s="846"/>
      <c r="AD39" s="846"/>
      <c r="AE39" s="846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847"/>
      <c r="BJ39" s="847"/>
      <c r="BK39" s="847"/>
      <c r="BL39" s="847"/>
      <c r="BM39" s="847"/>
      <c r="BN39" s="847"/>
      <c r="BO39" s="847"/>
      <c r="BP39" s="847"/>
      <c r="BQ39" s="847"/>
      <c r="BR39" s="847"/>
      <c r="BS39" s="847"/>
      <c r="BT39" s="847"/>
      <c r="BU39" s="847"/>
      <c r="BV39" s="847"/>
      <c r="BW39" s="847"/>
      <c r="BX39" s="847"/>
      <c r="BY39" s="847"/>
      <c r="BZ39" s="847"/>
      <c r="CA39" s="847"/>
      <c r="CB39" s="847"/>
      <c r="CC39" s="847"/>
      <c r="CD39" s="847"/>
      <c r="CE39" s="847"/>
      <c r="CF39" s="847"/>
      <c r="CG39" s="19"/>
      <c r="CH39" s="19"/>
      <c r="CI39" s="19"/>
      <c r="CJ39" s="844" t="str">
        <f>ПОДПИСИ!E5</f>
        <v>Д.М. Чечин</v>
      </c>
      <c r="CK39" s="844"/>
      <c r="CL39" s="844"/>
      <c r="CM39" s="844"/>
      <c r="CN39" s="844"/>
      <c r="CO39" s="844"/>
      <c r="CP39" s="844"/>
      <c r="CQ39" s="844"/>
      <c r="CR39" s="844"/>
      <c r="CS39" s="844"/>
      <c r="CT39" s="844"/>
      <c r="CU39" s="844"/>
      <c r="CV39" s="844"/>
      <c r="CW39" s="844"/>
      <c r="CX39" s="844"/>
      <c r="CY39" s="844"/>
      <c r="CZ39" s="844"/>
      <c r="DA39" s="844"/>
      <c r="DB39" s="844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857" t="s">
        <v>11</v>
      </c>
      <c r="BJ40" s="857"/>
      <c r="BK40" s="857"/>
      <c r="BL40" s="857"/>
      <c r="BM40" s="857"/>
      <c r="BN40" s="857"/>
      <c r="BO40" s="857"/>
      <c r="BP40" s="857"/>
      <c r="BQ40" s="857"/>
      <c r="BR40" s="857"/>
      <c r="BS40" s="857"/>
      <c r="BT40" s="857"/>
      <c r="BU40" s="857"/>
      <c r="BV40" s="857"/>
      <c r="BW40" s="857"/>
      <c r="BX40" s="857"/>
      <c r="BY40" s="857"/>
      <c r="BZ40" s="857"/>
      <c r="CA40" s="857"/>
      <c r="CB40" s="857"/>
      <c r="CC40" s="857"/>
      <c r="CD40" s="857"/>
      <c r="CE40" s="857"/>
      <c r="CF40" s="857"/>
      <c r="CG40" s="21"/>
      <c r="CH40" s="21"/>
      <c r="CI40" s="21"/>
      <c r="CJ40" s="857" t="s">
        <v>50</v>
      </c>
      <c r="CK40" s="857"/>
      <c r="CL40" s="857"/>
      <c r="CM40" s="857"/>
      <c r="CN40" s="857"/>
      <c r="CO40" s="857"/>
      <c r="CP40" s="857"/>
      <c r="CQ40" s="857"/>
      <c r="CR40" s="857"/>
      <c r="CS40" s="857"/>
      <c r="CT40" s="857"/>
      <c r="CU40" s="857"/>
      <c r="CV40" s="857"/>
      <c r="CW40" s="857"/>
      <c r="CX40" s="857"/>
      <c r="CY40" s="857"/>
      <c r="CZ40" s="857"/>
      <c r="DA40" s="857"/>
      <c r="DB40" s="857"/>
    </row>
    <row r="41" spans="1:112" ht="38.25" customHeight="1" x14ac:dyDescent="0.3">
      <c r="A41" s="994" t="s">
        <v>720</v>
      </c>
      <c r="B41" s="846"/>
      <c r="C41" s="846"/>
      <c r="D41" s="846"/>
      <c r="E41" s="846"/>
      <c r="F41" s="846"/>
      <c r="G41" s="846"/>
      <c r="H41" s="846"/>
      <c r="I41" s="846"/>
      <c r="J41" s="846"/>
      <c r="K41" s="846"/>
      <c r="L41" s="846"/>
      <c r="M41" s="846"/>
      <c r="N41" s="846"/>
      <c r="O41" s="846"/>
      <c r="P41" s="846"/>
      <c r="Q41" s="846"/>
      <c r="R41" s="846"/>
      <c r="S41" s="846"/>
      <c r="T41" s="846"/>
      <c r="U41" s="846"/>
      <c r="V41" s="846"/>
      <c r="W41" s="846"/>
      <c r="X41" s="846"/>
      <c r="Y41" s="846"/>
      <c r="Z41" s="846"/>
      <c r="AA41" s="846"/>
      <c r="AB41" s="846"/>
      <c r="AC41" s="846"/>
      <c r="AD41" s="846"/>
      <c r="AE41" s="846"/>
      <c r="AF41" s="846"/>
      <c r="AG41" s="846"/>
      <c r="AH41" s="846"/>
      <c r="AI41" s="846"/>
      <c r="AJ41" s="846"/>
      <c r="AK41" s="846"/>
      <c r="AL41" s="846"/>
      <c r="AM41" s="846"/>
      <c r="AN41" s="846"/>
      <c r="AO41" s="846"/>
      <c r="AP41" s="846"/>
      <c r="AQ41" s="846"/>
      <c r="AR41" s="846"/>
      <c r="AS41" s="846"/>
      <c r="AT41" s="846"/>
      <c r="AU41" s="846"/>
      <c r="AV41" s="846"/>
      <c r="AW41" s="846"/>
      <c r="AX41" s="846"/>
      <c r="AY41" s="846"/>
      <c r="AZ41" s="846"/>
      <c r="BA41" s="846"/>
      <c r="BB41" s="846"/>
      <c r="BC41" s="846"/>
      <c r="BD41" s="846"/>
      <c r="BE41" s="846"/>
      <c r="BF41" s="19"/>
      <c r="BG41" s="19"/>
      <c r="BH41" s="19"/>
      <c r="BI41" s="847"/>
      <c r="BJ41" s="847"/>
      <c r="BK41" s="847"/>
      <c r="BL41" s="847"/>
      <c r="BM41" s="847"/>
      <c r="BN41" s="847"/>
      <c r="BO41" s="847"/>
      <c r="BP41" s="847"/>
      <c r="BQ41" s="847"/>
      <c r="BR41" s="847"/>
      <c r="BS41" s="847"/>
      <c r="BT41" s="847"/>
      <c r="BU41" s="847"/>
      <c r="BV41" s="847"/>
      <c r="BW41" s="847"/>
      <c r="BX41" s="847"/>
      <c r="BY41" s="847"/>
      <c r="BZ41" s="847"/>
      <c r="CA41" s="847"/>
      <c r="CB41" s="847"/>
      <c r="CC41" s="847"/>
      <c r="CD41" s="847"/>
      <c r="CE41" s="847"/>
      <c r="CF41" s="847"/>
      <c r="CG41" s="23"/>
      <c r="CH41" s="23"/>
      <c r="CI41" s="23"/>
      <c r="CJ41" s="844" t="str">
        <f>IF(ПОДПИСИ!E12=0," ",ПОДПИСИ!E12)</f>
        <v>А.В. Курбатов</v>
      </c>
      <c r="CK41" s="844"/>
      <c r="CL41" s="844"/>
      <c r="CM41" s="844"/>
      <c r="CN41" s="844"/>
      <c r="CO41" s="844"/>
      <c r="CP41" s="844"/>
      <c r="CQ41" s="844"/>
      <c r="CR41" s="844"/>
      <c r="CS41" s="844"/>
      <c r="CT41" s="844"/>
      <c r="CU41" s="844"/>
      <c r="CV41" s="844"/>
      <c r="CW41" s="844"/>
      <c r="CX41" s="844"/>
      <c r="CY41" s="844"/>
      <c r="CZ41" s="844"/>
      <c r="DA41" s="844"/>
      <c r="DB41" s="844"/>
      <c r="DH41" s="141"/>
    </row>
    <row r="42" spans="1:112" ht="11.25" customHeight="1" x14ac:dyDescent="0.3">
      <c r="BI42" s="857" t="s">
        <v>11</v>
      </c>
      <c r="BJ42" s="857"/>
      <c r="BK42" s="857"/>
      <c r="BL42" s="857"/>
      <c r="BM42" s="857"/>
      <c r="BN42" s="857"/>
      <c r="BO42" s="857"/>
      <c r="BP42" s="857"/>
      <c r="BQ42" s="857"/>
      <c r="BR42" s="857"/>
      <c r="BS42" s="857"/>
      <c r="BT42" s="857"/>
      <c r="BU42" s="857"/>
      <c r="BV42" s="857"/>
      <c r="BW42" s="857"/>
      <c r="BX42" s="857"/>
      <c r="BY42" s="857"/>
      <c r="BZ42" s="857"/>
      <c r="CA42" s="857"/>
      <c r="CB42" s="857"/>
      <c r="CC42" s="857"/>
      <c r="CD42" s="857"/>
      <c r="CE42" s="857"/>
      <c r="CF42" s="857"/>
      <c r="CG42" s="21"/>
      <c r="CH42" s="21"/>
      <c r="CI42" s="21"/>
      <c r="CJ42" s="857" t="s">
        <v>50</v>
      </c>
      <c r="CK42" s="857"/>
      <c r="CL42" s="857"/>
      <c r="CM42" s="857"/>
      <c r="CN42" s="857"/>
      <c r="CO42" s="857"/>
      <c r="CP42" s="857"/>
      <c r="CQ42" s="857"/>
      <c r="CR42" s="857"/>
      <c r="CS42" s="857"/>
      <c r="CT42" s="857"/>
      <c r="CU42" s="857"/>
      <c r="CV42" s="857"/>
      <c r="CW42" s="857"/>
      <c r="CX42" s="857"/>
      <c r="CY42" s="857"/>
      <c r="CZ42" s="857"/>
      <c r="DA42" s="857"/>
      <c r="DB42" s="857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58" priority="3" operator="equal">
      <formula>0</formula>
    </cfRule>
  </conditionalFormatting>
  <conditionalFormatting sqref="DH2:DH7">
    <cfRule type="cellIs" dxfId="57" priority="2" operator="equal">
      <formula>0</formula>
    </cfRule>
  </conditionalFormatting>
  <conditionalFormatting sqref="DH9">
    <cfRule type="cellIs" dxfId="5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sqref="A1:J1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1093" t="s">
        <v>394</v>
      </c>
      <c r="B1" s="1093"/>
      <c r="C1" s="1093"/>
      <c r="D1" s="1093"/>
      <c r="E1" s="1093"/>
      <c r="F1" s="1093"/>
      <c r="G1" s="1093"/>
      <c r="H1" s="1093"/>
      <c r="I1" s="1093"/>
      <c r="J1" s="1094"/>
      <c r="K1" s="992">
        <v>0</v>
      </c>
      <c r="L1" s="992"/>
      <c r="M1"/>
      <c r="N1"/>
      <c r="O1"/>
      <c r="P1"/>
    </row>
    <row r="2" spans="1:16" ht="14.4" x14ac:dyDescent="0.3">
      <c r="A2" s="1093" t="s">
        <v>395</v>
      </c>
      <c r="B2" s="1093"/>
      <c r="C2" s="1093"/>
      <c r="D2" s="1093"/>
      <c r="E2" s="1093"/>
      <c r="F2" s="1093"/>
      <c r="G2" s="1093"/>
      <c r="H2" s="1093"/>
      <c r="I2" s="1093"/>
      <c r="J2" s="1093"/>
      <c r="M2"/>
      <c r="N2"/>
      <c r="O2"/>
      <c r="P2"/>
    </row>
    <row r="3" spans="1:16" x14ac:dyDescent="0.25">
      <c r="A3" s="852"/>
      <c r="B3" s="852"/>
      <c r="C3" s="852"/>
      <c r="D3" s="852"/>
      <c r="E3" s="852"/>
      <c r="F3" s="852"/>
      <c r="G3" s="852"/>
      <c r="H3" s="852"/>
      <c r="I3" s="852"/>
      <c r="J3" s="852"/>
    </row>
    <row r="4" spans="1:16" x14ac:dyDescent="0.25">
      <c r="A4" s="928" t="s">
        <v>18</v>
      </c>
      <c r="B4" s="928"/>
      <c r="C4" s="928"/>
      <c r="D4" s="928"/>
      <c r="E4" s="928"/>
      <c r="F4" s="928"/>
      <c r="G4" s="928"/>
      <c r="H4" s="928"/>
      <c r="I4" s="928"/>
      <c r="J4" s="928"/>
    </row>
    <row r="5" spans="1:16" x14ac:dyDescent="0.25">
      <c r="A5" s="928" t="s">
        <v>396</v>
      </c>
      <c r="B5" s="928"/>
      <c r="C5" s="928"/>
      <c r="D5" s="928"/>
      <c r="E5" s="928"/>
      <c r="F5" s="928"/>
      <c r="G5" s="928"/>
      <c r="H5" s="928"/>
      <c r="I5" s="928"/>
      <c r="J5" s="928"/>
    </row>
    <row r="6" spans="1:16" x14ac:dyDescent="0.25">
      <c r="A6" s="928" t="s">
        <v>397</v>
      </c>
      <c r="B6" s="928"/>
      <c r="C6" s="928"/>
      <c r="D6" s="928"/>
      <c r="E6" s="928"/>
      <c r="F6" s="928"/>
      <c r="G6" s="928"/>
      <c r="H6" s="928"/>
      <c r="I6" s="928"/>
      <c r="J6" s="928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929" t="s">
        <v>398</v>
      </c>
      <c r="B8" s="1016" t="s">
        <v>88</v>
      </c>
      <c r="C8" s="1018"/>
      <c r="D8" s="929" t="s">
        <v>36</v>
      </c>
      <c r="E8" s="1001"/>
      <c r="F8" s="1022" t="s">
        <v>28</v>
      </c>
      <c r="G8" s="929" t="s">
        <v>27</v>
      </c>
      <c r="H8" s="929"/>
      <c r="I8" s="929"/>
      <c r="J8" s="929"/>
    </row>
    <row r="9" spans="1:16" ht="15" customHeight="1" x14ac:dyDescent="0.25">
      <c r="A9" s="929"/>
      <c r="B9" s="1019"/>
      <c r="C9" s="1021"/>
      <c r="D9" s="929"/>
      <c r="E9" s="1001"/>
      <c r="F9" s="1025"/>
      <c r="G9" s="929"/>
      <c r="H9" s="929"/>
      <c r="I9" s="929"/>
      <c r="J9" s="929"/>
    </row>
    <row r="10" spans="1:16" ht="38.25" customHeight="1" x14ac:dyDescent="0.25">
      <c r="A10" s="238">
        <v>1</v>
      </c>
      <c r="B10" s="1085" t="s">
        <v>610</v>
      </c>
      <c r="C10" s="1086"/>
      <c r="D10" s="1087" t="s">
        <v>611</v>
      </c>
      <c r="E10" s="1088"/>
      <c r="F10" s="259">
        <v>1</v>
      </c>
      <c r="G10" s="1089"/>
      <c r="H10" s="1090"/>
      <c r="I10" s="1090"/>
      <c r="J10" s="1091"/>
    </row>
    <row r="11" spans="1:16" ht="25.5" customHeight="1" x14ac:dyDescent="0.25">
      <c r="A11" s="238">
        <v>2</v>
      </c>
      <c r="B11" s="1085" t="s">
        <v>612</v>
      </c>
      <c r="C11" s="1086"/>
      <c r="D11" s="1087" t="s">
        <v>613</v>
      </c>
      <c r="E11" s="1088"/>
      <c r="F11" s="260">
        <v>1</v>
      </c>
      <c r="G11" s="1089"/>
      <c r="H11" s="1090"/>
      <c r="I11" s="1090"/>
      <c r="J11" s="1091"/>
    </row>
    <row r="12" spans="1:16" ht="56.25" customHeight="1" x14ac:dyDescent="0.25">
      <c r="A12" s="238">
        <v>3</v>
      </c>
      <c r="B12" s="1085" t="s">
        <v>624</v>
      </c>
      <c r="C12" s="1086"/>
      <c r="D12" s="1087" t="s">
        <v>625</v>
      </c>
      <c r="E12" s="1088"/>
      <c r="F12" s="260">
        <v>5</v>
      </c>
      <c r="G12" s="1089"/>
      <c r="H12" s="1090"/>
      <c r="I12" s="1090"/>
      <c r="J12" s="1091"/>
    </row>
    <row r="13" spans="1:16" ht="25.5" customHeight="1" x14ac:dyDescent="0.25">
      <c r="A13" s="238">
        <v>4</v>
      </c>
      <c r="B13" s="1085" t="s">
        <v>614</v>
      </c>
      <c r="C13" s="1086"/>
      <c r="D13" s="1087" t="s">
        <v>626</v>
      </c>
      <c r="E13" s="1088"/>
      <c r="F13" s="260">
        <v>3</v>
      </c>
      <c r="G13" s="1089"/>
      <c r="H13" s="1090"/>
      <c r="I13" s="1090"/>
      <c r="J13" s="1091"/>
    </row>
    <row r="14" spans="1:16" ht="25.5" customHeight="1" x14ac:dyDescent="0.25">
      <c r="A14" s="238">
        <v>5</v>
      </c>
      <c r="B14" s="1085" t="s">
        <v>622</v>
      </c>
      <c r="C14" s="1086"/>
      <c r="D14" s="1087" t="s">
        <v>623</v>
      </c>
      <c r="E14" s="1088"/>
      <c r="F14" s="260">
        <v>1</v>
      </c>
      <c r="G14" s="1089"/>
      <c r="H14" s="1090"/>
      <c r="I14" s="1090"/>
      <c r="J14" s="1091"/>
    </row>
    <row r="15" spans="1:16" ht="55.2" customHeight="1" x14ac:dyDescent="0.25">
      <c r="A15" s="968" t="s">
        <v>477</v>
      </c>
      <c r="B15" s="969"/>
      <c r="D15" s="209" t="str">
        <f>ПОДПИСИ!B12</f>
        <v>Начальник участка ООО «Электромонтаж-110»</v>
      </c>
      <c r="F15" s="1092"/>
      <c r="G15" s="1092"/>
      <c r="I15" s="844" t="str">
        <f>ПОДПИСИ!E12</f>
        <v>А.В. Курбатов</v>
      </c>
      <c r="J15" s="844"/>
    </row>
    <row r="16" spans="1:16" ht="15" customHeight="1" x14ac:dyDescent="0.25">
      <c r="A16" s="928"/>
      <c r="B16" s="928"/>
      <c r="D16" s="46" t="s">
        <v>48</v>
      </c>
      <c r="E16" s="21"/>
      <c r="F16" s="845" t="s">
        <v>49</v>
      </c>
      <c r="G16" s="845"/>
      <c r="H16" s="21"/>
      <c r="I16" s="845" t="s">
        <v>50</v>
      </c>
      <c r="J16" s="845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/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AO2" s="967"/>
      <c r="AP2" s="967"/>
      <c r="AQ2" s="967"/>
      <c r="AR2" s="967"/>
      <c r="AS2" s="967"/>
      <c r="AT2" s="967"/>
      <c r="AU2" s="967"/>
      <c r="AV2" s="967"/>
      <c r="AW2" s="967"/>
      <c r="AX2" s="19"/>
      <c r="AY2" s="19"/>
      <c r="AZ2" s="19"/>
      <c r="BA2" s="19"/>
      <c r="BB2" s="19"/>
      <c r="BC2" s="19"/>
      <c r="BD2" s="19"/>
      <c r="BE2" s="844" t="str">
        <f>ФОРМА!G2</f>
        <v>Санкт-Петербург</v>
      </c>
      <c r="BF2" s="844"/>
      <c r="BG2" s="844"/>
      <c r="BH2" s="844"/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 s="844"/>
      <c r="CK2" s="844"/>
      <c r="CL2" s="844"/>
      <c r="CM2" s="844"/>
      <c r="CN2" s="844"/>
      <c r="CO2" s="844"/>
      <c r="CP2" s="844"/>
      <c r="CQ2" s="844"/>
      <c r="CR2" s="844"/>
      <c r="CS2" s="844"/>
      <c r="CT2" s="844"/>
      <c r="CU2" s="844"/>
      <c r="CV2" s="844"/>
      <c r="CW2" s="844"/>
      <c r="CX2" s="844"/>
      <c r="CY2" s="844"/>
      <c r="CZ2" s="844"/>
      <c r="DA2" s="844"/>
      <c r="DB2" s="844"/>
      <c r="DH2" s="142"/>
    </row>
    <row r="3" spans="1:112" s="2" customFormat="1" ht="12" customHeight="1" x14ac:dyDescent="0.3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845"/>
      <c r="AU3" s="845"/>
      <c r="AV3" s="845"/>
      <c r="AW3" s="845"/>
      <c r="AX3" s="21"/>
      <c r="AY3" s="21"/>
      <c r="AZ3" s="21"/>
      <c r="BA3" s="21"/>
      <c r="BB3" s="21"/>
      <c r="BC3" s="21"/>
      <c r="BD3" s="21"/>
      <c r="BE3" s="845" t="s">
        <v>0</v>
      </c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ht="15" customHeight="1" x14ac:dyDescent="0.3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AO4" s="844"/>
      <c r="AP4" s="844"/>
      <c r="AQ4" s="844"/>
      <c r="AR4" s="844"/>
      <c r="AS4" s="844"/>
      <c r="AT4" s="844"/>
      <c r="AU4" s="844"/>
      <c r="AV4" s="844"/>
      <c r="AW4" s="844"/>
      <c r="AX4" s="19"/>
      <c r="AY4" s="19"/>
      <c r="AZ4" s="19"/>
      <c r="BA4" s="19"/>
      <c r="BB4" s="19"/>
      <c r="BC4" s="19"/>
      <c r="BD4" s="19"/>
      <c r="BE4" s="850" t="str">
        <f>ФОРМА!B2</f>
        <v>ПАО "Россети Ленэнерго"</v>
      </c>
      <c r="BF4" s="850"/>
      <c r="BG4" s="850"/>
      <c r="BH4" s="850"/>
      <c r="BI4" s="850"/>
      <c r="BJ4" s="850"/>
      <c r="BK4" s="850"/>
      <c r="BL4" s="850"/>
      <c r="BM4" s="850"/>
      <c r="BN4" s="850"/>
      <c r="BO4" s="850"/>
      <c r="BP4" s="850"/>
      <c r="BQ4" s="850"/>
      <c r="BR4" s="850"/>
      <c r="BS4" s="850"/>
      <c r="BT4" s="850"/>
      <c r="BU4" s="850"/>
      <c r="BV4" s="850"/>
      <c r="BW4" s="850"/>
      <c r="BX4" s="850"/>
      <c r="BY4" s="850"/>
      <c r="BZ4" s="850"/>
      <c r="CA4" s="850"/>
      <c r="CB4" s="850"/>
      <c r="CC4" s="850"/>
      <c r="CD4" s="850"/>
      <c r="CE4" s="850"/>
      <c r="CF4" s="850"/>
      <c r="CG4" s="850"/>
      <c r="CH4" s="850"/>
      <c r="CI4" s="850"/>
      <c r="CJ4" s="850"/>
      <c r="CK4" s="850"/>
      <c r="CL4" s="850"/>
      <c r="CM4" s="850"/>
      <c r="CN4" s="850"/>
      <c r="CO4" s="850"/>
      <c r="CP4" s="850"/>
      <c r="CQ4" s="850"/>
      <c r="CR4" s="850"/>
      <c r="CS4" s="850"/>
      <c r="CT4" s="850"/>
      <c r="CU4" s="850"/>
      <c r="CV4" s="850"/>
      <c r="CW4" s="850"/>
      <c r="CX4" s="850"/>
      <c r="CY4" s="850"/>
      <c r="CZ4" s="850"/>
      <c r="DA4" s="850"/>
      <c r="DB4" s="850"/>
      <c r="DH4" s="144" t="str">
        <f>BE4</f>
        <v>ПАО "Россети Ленэнерго"</v>
      </c>
    </row>
    <row r="5" spans="1:112" ht="15" customHeight="1" x14ac:dyDescent="0.3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845"/>
      <c r="AU5" s="845"/>
      <c r="AV5" s="845"/>
      <c r="AW5" s="845"/>
      <c r="AX5" s="21"/>
      <c r="AY5" s="21"/>
      <c r="AZ5" s="21"/>
      <c r="BA5" s="21"/>
      <c r="BB5" s="21"/>
      <c r="BC5" s="21"/>
      <c r="BD5" s="21"/>
      <c r="BE5" s="845" t="s">
        <v>2</v>
      </c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24.8" x14ac:dyDescent="0.3">
      <c r="A6" s="844"/>
      <c r="B6" s="844"/>
      <c r="C6" s="844"/>
      <c r="D6" s="844"/>
      <c r="E6" s="844"/>
      <c r="F6" s="844"/>
      <c r="G6" s="844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44"/>
      <c r="V6" s="844"/>
      <c r="W6" s="844"/>
      <c r="X6" s="844"/>
      <c r="Y6" s="844"/>
      <c r="Z6" s="844"/>
      <c r="AA6" s="844"/>
      <c r="AB6" s="844"/>
      <c r="AC6" s="844"/>
      <c r="AD6" s="844"/>
      <c r="AE6" s="844"/>
      <c r="AF6" s="844"/>
      <c r="AG6" s="844"/>
      <c r="AH6" s="844"/>
      <c r="AI6" s="844"/>
      <c r="AJ6" s="844"/>
      <c r="AK6" s="844"/>
      <c r="AL6" s="844"/>
      <c r="AM6" s="844"/>
      <c r="AN6" s="844"/>
      <c r="AO6" s="844"/>
      <c r="AP6" s="844"/>
      <c r="AQ6" s="844"/>
      <c r="AR6" s="844"/>
      <c r="AS6" s="844"/>
      <c r="AT6" s="844"/>
      <c r="AU6" s="844"/>
      <c r="AV6" s="844"/>
      <c r="AW6" s="844"/>
      <c r="AX6" s="21"/>
      <c r="AY6" s="21"/>
      <c r="AZ6" s="21"/>
      <c r="BA6" s="21"/>
      <c r="BB6" s="21"/>
      <c r="BC6" s="21"/>
      <c r="BD6" s="21"/>
      <c r="BE6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50"/>
      <c r="BG6" s="850"/>
      <c r="BH6" s="850"/>
      <c r="BI6" s="850"/>
      <c r="BJ6" s="850"/>
      <c r="BK6" s="850"/>
      <c r="BL6" s="850"/>
      <c r="BM6" s="850"/>
      <c r="BN6" s="850"/>
      <c r="BO6" s="850"/>
      <c r="BP6" s="850"/>
      <c r="BQ6" s="850"/>
      <c r="BR6" s="850"/>
      <c r="BS6" s="850"/>
      <c r="BT6" s="850"/>
      <c r="BU6" s="850"/>
      <c r="BV6" s="850"/>
      <c r="BW6" s="850"/>
      <c r="BX6" s="850"/>
      <c r="BY6" s="850"/>
      <c r="BZ6" s="850"/>
      <c r="CA6" s="850"/>
      <c r="CB6" s="850"/>
      <c r="CC6" s="850"/>
      <c r="CD6" s="850"/>
      <c r="CE6" s="850"/>
      <c r="CF6" s="850"/>
      <c r="CG6" s="850"/>
      <c r="CH6" s="850"/>
      <c r="CI6" s="850"/>
      <c r="CJ6" s="850"/>
      <c r="CK6" s="850"/>
      <c r="CL6" s="850"/>
      <c r="CM6" s="850"/>
      <c r="CN6" s="850"/>
      <c r="CO6" s="850"/>
      <c r="CP6" s="850"/>
      <c r="CQ6" s="850"/>
      <c r="CR6" s="850"/>
      <c r="CS6" s="850"/>
      <c r="CT6" s="850"/>
      <c r="CU6" s="850"/>
      <c r="CV6" s="850"/>
      <c r="CW6" s="850"/>
      <c r="CX6" s="850"/>
      <c r="CY6" s="850"/>
      <c r="CZ6" s="850"/>
      <c r="DA6" s="850"/>
      <c r="DB6" s="850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845"/>
      <c r="AU7" s="845"/>
      <c r="AV7" s="845"/>
      <c r="AW7" s="845"/>
      <c r="AX7" s="21"/>
      <c r="AY7" s="21"/>
      <c r="AZ7" s="21"/>
      <c r="BA7" s="21"/>
      <c r="BB7" s="21"/>
      <c r="BC7" s="21"/>
      <c r="BD7" s="21"/>
      <c r="BE7" s="845" t="s">
        <v>38</v>
      </c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 x14ac:dyDescent="0.3">
      <c r="A8" s="844"/>
      <c r="B8" s="844"/>
      <c r="C8" s="844"/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844"/>
      <c r="Q8" s="844"/>
      <c r="R8" s="844"/>
      <c r="S8" s="844"/>
      <c r="T8" s="844"/>
      <c r="U8" s="844"/>
      <c r="V8" s="844"/>
      <c r="W8" s="844"/>
      <c r="X8" s="844"/>
      <c r="Y8" s="844"/>
      <c r="Z8" s="844"/>
      <c r="AA8" s="844"/>
      <c r="AB8" s="844"/>
      <c r="AC8" s="844"/>
      <c r="AD8" s="844"/>
      <c r="AE8" s="844"/>
      <c r="AF8" s="844"/>
      <c r="AG8" s="844"/>
      <c r="AH8" s="844"/>
      <c r="AI8" s="844"/>
      <c r="AJ8" s="844"/>
      <c r="AK8" s="844"/>
      <c r="AL8" s="844"/>
      <c r="AM8" s="844"/>
      <c r="AN8" s="844"/>
      <c r="AO8" s="844"/>
      <c r="AP8" s="844"/>
      <c r="AQ8" s="844"/>
      <c r="AR8" s="844"/>
      <c r="AS8" s="844"/>
      <c r="AT8" s="844"/>
      <c r="AU8" s="844"/>
      <c r="AV8" s="844"/>
      <c r="AW8" s="844"/>
      <c r="AX8" s="19"/>
      <c r="AY8" s="19"/>
      <c r="AZ8" s="19"/>
      <c r="BA8" s="19"/>
      <c r="BB8" s="19"/>
      <c r="BC8" s="19"/>
      <c r="BD8" s="19"/>
      <c r="BE8" s="926">
        <f>ФОРМА!B13</f>
        <v>45380</v>
      </c>
      <c r="BF8" s="926"/>
      <c r="BG8" s="926"/>
      <c r="BH8" s="926"/>
      <c r="BI8" s="926"/>
      <c r="BJ8" s="926"/>
      <c r="BK8" s="926"/>
      <c r="BL8" s="926"/>
      <c r="BM8" s="926"/>
      <c r="BN8" s="926"/>
      <c r="BO8" s="926"/>
      <c r="BP8" s="926"/>
      <c r="BQ8" s="926"/>
      <c r="BR8" s="926"/>
      <c r="BS8" s="926"/>
      <c r="BT8" s="926"/>
      <c r="BU8" s="926"/>
      <c r="BV8" s="926"/>
      <c r="BW8" s="926"/>
      <c r="BX8" s="926"/>
      <c r="BY8" s="926"/>
      <c r="BZ8" s="926"/>
      <c r="CA8" s="926"/>
      <c r="CB8" s="926"/>
      <c r="CC8" s="926"/>
      <c r="CD8" s="926"/>
      <c r="CE8" s="926"/>
      <c r="CF8" s="926"/>
      <c r="CG8" s="926"/>
      <c r="CH8" s="926"/>
      <c r="CI8" s="926"/>
      <c r="CJ8" s="926"/>
      <c r="CK8" s="926"/>
      <c r="CL8" s="926"/>
      <c r="CM8" s="926"/>
      <c r="CN8" s="926"/>
      <c r="CO8" s="926"/>
      <c r="CP8" s="926"/>
      <c r="CQ8" s="926"/>
      <c r="CR8" s="926"/>
      <c r="CS8" s="926"/>
      <c r="CT8" s="926"/>
      <c r="CU8" s="926"/>
      <c r="CV8" s="926"/>
      <c r="CW8" s="926"/>
      <c r="CX8" s="926"/>
      <c r="CY8" s="926"/>
      <c r="CZ8" s="926"/>
      <c r="DA8" s="926"/>
      <c r="DB8" s="926"/>
      <c r="DC8" s="14"/>
      <c r="DH8" s="145"/>
    </row>
    <row r="9" spans="1:112" x14ac:dyDescent="0.3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845"/>
      <c r="AU9" s="845"/>
      <c r="AV9" s="845"/>
      <c r="AW9" s="845"/>
      <c r="AX9" s="21"/>
      <c r="AY9" s="21"/>
      <c r="AZ9" s="21"/>
      <c r="BA9" s="21"/>
      <c r="BB9" s="21"/>
      <c r="BC9" s="21"/>
      <c r="BD9" s="21"/>
      <c r="BE9" s="845" t="s">
        <v>3</v>
      </c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928" t="s">
        <v>67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  <c r="BB11" s="928"/>
      <c r="BC11" s="928"/>
      <c r="BD11" s="928"/>
      <c r="BE11" s="928"/>
      <c r="BF11" s="928"/>
      <c r="BG11" s="928"/>
      <c r="BH11" s="928"/>
      <c r="BI11" s="928"/>
      <c r="BJ11" s="928"/>
      <c r="BK11" s="928"/>
      <c r="BL11" s="928"/>
      <c r="BM11" s="928"/>
      <c r="BN11" s="928"/>
      <c r="BO11" s="928"/>
      <c r="BP11" s="928"/>
      <c r="BQ11" s="928"/>
      <c r="BR11" s="928"/>
      <c r="BS11" s="928"/>
      <c r="BT11" s="928"/>
      <c r="BU11" s="928"/>
      <c r="BV11" s="928"/>
      <c r="BW11" s="928"/>
      <c r="BX11" s="928"/>
      <c r="BY11" s="928"/>
      <c r="BZ11" s="928"/>
      <c r="CA11" s="928"/>
      <c r="CB11" s="928"/>
      <c r="CC11" s="928"/>
      <c r="CD11" s="928"/>
      <c r="CE11" s="928"/>
      <c r="CF11" s="928"/>
      <c r="CG11" s="928"/>
      <c r="CH11" s="928"/>
      <c r="CI11" s="928"/>
      <c r="CJ11" s="928"/>
      <c r="CK11" s="928"/>
      <c r="CL11" s="928"/>
      <c r="CM11" s="928"/>
      <c r="CN11" s="928"/>
      <c r="CO11" s="928"/>
      <c r="CP11" s="928"/>
      <c r="CQ11" s="928"/>
      <c r="CR11" s="928"/>
      <c r="CS11" s="928"/>
      <c r="CT11" s="928"/>
      <c r="CU11" s="928"/>
      <c r="CV11" s="928"/>
      <c r="CW11" s="928"/>
      <c r="CX11" s="928"/>
      <c r="CY11" s="928"/>
      <c r="CZ11" s="928"/>
      <c r="DA11" s="928"/>
      <c r="DB11" s="928"/>
      <c r="DH11" s="141"/>
    </row>
    <row r="12" spans="1:112" x14ac:dyDescent="0.3">
      <c r="A12" s="928" t="s">
        <v>399</v>
      </c>
      <c r="B12" s="928"/>
      <c r="C12" s="928"/>
      <c r="D12" s="928"/>
      <c r="E12" s="928"/>
      <c r="F12" s="928"/>
      <c r="G12" s="928"/>
      <c r="H12" s="928"/>
      <c r="I12" s="928"/>
      <c r="J12" s="928"/>
      <c r="K12" s="928"/>
      <c r="L12" s="928"/>
      <c r="M12" s="928"/>
      <c r="N12" s="928"/>
      <c r="O12" s="928"/>
      <c r="P12" s="928"/>
      <c r="Q12" s="928"/>
      <c r="R12" s="928"/>
      <c r="S12" s="928"/>
      <c r="T12" s="928"/>
      <c r="U12" s="928"/>
      <c r="V12" s="928"/>
      <c r="W12" s="928"/>
      <c r="X12" s="928"/>
      <c r="Y12" s="928"/>
      <c r="Z12" s="928"/>
      <c r="AA12" s="928"/>
      <c r="AB12" s="928"/>
      <c r="AC12" s="928"/>
      <c r="AD12" s="928"/>
      <c r="AE12" s="928"/>
      <c r="AF12" s="928"/>
      <c r="AG12" s="928"/>
      <c r="AH12" s="928"/>
      <c r="AI12" s="928"/>
      <c r="AJ12" s="928"/>
      <c r="AK12" s="928"/>
      <c r="AL12" s="928"/>
      <c r="AM12" s="928"/>
      <c r="AN12" s="928"/>
      <c r="AO12" s="928"/>
      <c r="AP12" s="928"/>
      <c r="AQ12" s="928"/>
      <c r="AR12" s="928"/>
      <c r="AS12" s="928"/>
      <c r="AT12" s="928"/>
      <c r="AU12" s="928"/>
      <c r="AV12" s="928"/>
      <c r="AW12" s="928"/>
      <c r="AX12" s="928"/>
      <c r="AY12" s="928"/>
      <c r="AZ12" s="928"/>
      <c r="BA12" s="928"/>
      <c r="BB12" s="928"/>
      <c r="BC12" s="928"/>
      <c r="BD12" s="928"/>
      <c r="BE12" s="928"/>
      <c r="BF12" s="928"/>
      <c r="BG12" s="928"/>
      <c r="BH12" s="928"/>
      <c r="BI12" s="928"/>
      <c r="BJ12" s="928"/>
      <c r="BK12" s="928"/>
      <c r="BL12" s="928"/>
      <c r="BM12" s="928"/>
      <c r="BN12" s="928"/>
      <c r="BO12" s="928"/>
      <c r="BP12" s="928"/>
      <c r="BQ12" s="928"/>
      <c r="BR12" s="928"/>
      <c r="BS12" s="928"/>
      <c r="BT12" s="928"/>
      <c r="BU12" s="928"/>
      <c r="BV12" s="928"/>
      <c r="BW12" s="928"/>
      <c r="BX12" s="928"/>
      <c r="BY12" s="928"/>
      <c r="BZ12" s="928"/>
      <c r="CA12" s="928"/>
      <c r="CB12" s="928"/>
      <c r="CC12" s="928"/>
      <c r="CD12" s="928"/>
      <c r="CE12" s="928"/>
      <c r="CF12" s="928"/>
      <c r="CG12" s="928"/>
      <c r="CH12" s="928"/>
      <c r="CI12" s="928"/>
      <c r="CJ12" s="928"/>
      <c r="CK12" s="928"/>
      <c r="CL12" s="928"/>
      <c r="CM12" s="928"/>
      <c r="CN12" s="928"/>
      <c r="CO12" s="928"/>
      <c r="CP12" s="928"/>
      <c r="CQ12" s="928"/>
      <c r="CR12" s="928"/>
      <c r="CS12" s="928"/>
      <c r="CT12" s="928"/>
      <c r="CU12" s="928"/>
      <c r="CV12" s="928"/>
      <c r="CW12" s="928"/>
      <c r="CX12" s="928"/>
      <c r="CY12" s="928"/>
      <c r="CZ12" s="928"/>
      <c r="DA12" s="928"/>
      <c r="DB12" s="928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969" t="s">
        <v>12</v>
      </c>
      <c r="B15" s="969"/>
      <c r="C15" s="969"/>
      <c r="D15" s="969"/>
      <c r="E15" s="969"/>
      <c r="F15" s="969"/>
      <c r="G15" s="969"/>
      <c r="H15" s="969"/>
      <c r="I15" s="969"/>
      <c r="J15" s="969"/>
      <c r="K15" s="969"/>
      <c r="L15" s="969"/>
      <c r="M15" s="969"/>
      <c r="N15" s="969"/>
      <c r="O15" s="969"/>
      <c r="P15" s="969"/>
      <c r="Q15" s="969"/>
      <c r="R15" s="969"/>
      <c r="S15" s="969"/>
      <c r="T15" s="969"/>
      <c r="U15" s="969"/>
      <c r="V15" s="969"/>
      <c r="W15" s="969"/>
      <c r="X15" s="969"/>
      <c r="Y15" s="969"/>
      <c r="Z15" s="969"/>
      <c r="AA15" s="969"/>
      <c r="AB15" s="969"/>
      <c r="AC15" s="969"/>
      <c r="AD15" s="876" t="str">
        <f>ПОДПИСИ!B5</f>
        <v>Начальник мастерского участка №1 Курортного РЭС ПАО «Россети Ленэнерго» «СЭС»</v>
      </c>
      <c r="AE15" s="876"/>
      <c r="AF15" s="876"/>
      <c r="AG15" s="876"/>
      <c r="AH15" s="876"/>
      <c r="AI15" s="876"/>
      <c r="AJ15" s="876"/>
      <c r="AK15" s="876"/>
      <c r="AL15" s="876"/>
      <c r="AM15" s="876"/>
      <c r="AN15" s="876"/>
      <c r="AO15" s="876"/>
      <c r="AP15" s="876"/>
      <c r="AQ15" s="876"/>
      <c r="AR15" s="876"/>
      <c r="AS15" s="876"/>
      <c r="AT15" s="876"/>
      <c r="AU15" s="876"/>
      <c r="AV15" s="876"/>
      <c r="AW15" s="876"/>
      <c r="AX15" s="876"/>
      <c r="AY15" s="876"/>
      <c r="AZ15" s="876"/>
      <c r="BA15" s="876"/>
      <c r="BB15" s="876"/>
      <c r="BC15" s="876"/>
      <c r="BD15" s="876"/>
      <c r="BE15" s="876"/>
      <c r="BF15" s="876"/>
      <c r="BG15" s="876"/>
      <c r="BH15" s="876"/>
      <c r="BI15" s="876"/>
      <c r="BJ15" s="876"/>
      <c r="BK15" s="876"/>
      <c r="BL15" s="876"/>
      <c r="BM15" s="876"/>
      <c r="BN15" s="876"/>
      <c r="BO15" s="876"/>
      <c r="BP15" s="876"/>
      <c r="BQ15" s="876"/>
      <c r="BR15" s="876"/>
      <c r="BS15" s="876"/>
      <c r="BT15" s="876"/>
      <c r="BU15" s="876"/>
      <c r="BV15" s="876"/>
      <c r="BW15" s="876"/>
      <c r="BX15" s="876"/>
      <c r="BY15" s="876"/>
      <c r="BZ15" s="876"/>
      <c r="CA15" s="876"/>
      <c r="CB15" s="876"/>
      <c r="CC15" s="876"/>
      <c r="CD15" s="876"/>
      <c r="CE15" s="876"/>
      <c r="CF15" s="876"/>
      <c r="CG15" s="876"/>
      <c r="CH15" s="876"/>
      <c r="CI15" s="876"/>
      <c r="CJ15" s="876"/>
      <c r="CK15" s="876"/>
      <c r="CL15" s="876"/>
      <c r="CM15" s="876"/>
      <c r="CN15" s="876"/>
      <c r="CO15" s="876"/>
      <c r="CP15" s="876"/>
      <c r="CQ15" s="876"/>
      <c r="CR15" s="876"/>
      <c r="CS15" s="876"/>
      <c r="CT15" s="876"/>
      <c r="CU15" s="876"/>
      <c r="CV15" s="876"/>
      <c r="CW15" s="876"/>
      <c r="CX15" s="876"/>
      <c r="CY15" s="876"/>
      <c r="CZ15" s="876"/>
      <c r="DA15" s="876"/>
      <c r="DB15" s="876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845" t="s">
        <v>5</v>
      </c>
      <c r="AC16" s="845"/>
      <c r="AD16" s="845"/>
      <c r="AE16" s="845"/>
      <c r="AF16" s="845"/>
      <c r="AG16" s="845"/>
      <c r="AH16" s="845"/>
      <c r="AI16" s="845"/>
      <c r="AJ16" s="845"/>
      <c r="AK16" s="845"/>
      <c r="AL16" s="845"/>
      <c r="AM16" s="845"/>
      <c r="AN16" s="845"/>
      <c r="AO16" s="845"/>
      <c r="AP16" s="845"/>
      <c r="AQ16" s="845"/>
      <c r="AR16" s="845"/>
      <c r="AS16" s="845"/>
      <c r="AT16" s="845"/>
      <c r="AU16" s="845"/>
      <c r="AV16" s="845"/>
      <c r="AW16" s="845"/>
      <c r="AX16" s="845"/>
      <c r="AY16" s="845"/>
      <c r="AZ16" s="845"/>
      <c r="BA16" s="845"/>
      <c r="BB16" s="845"/>
      <c r="BC16" s="845"/>
      <c r="BD16" s="845"/>
      <c r="BE16" s="845"/>
      <c r="BF16" s="845"/>
      <c r="BG16" s="845"/>
      <c r="BH16" s="845"/>
      <c r="BI16" s="845"/>
      <c r="BJ16" s="845"/>
      <c r="BK16" s="845"/>
      <c r="BL16" s="845"/>
      <c r="BM16" s="845"/>
      <c r="BN16" s="845"/>
      <c r="BO16" s="845"/>
      <c r="BP16" s="845"/>
      <c r="BQ16" s="845"/>
      <c r="BR16" s="845"/>
      <c r="BS16" s="845"/>
      <c r="BT16" s="845"/>
      <c r="BU16" s="845"/>
      <c r="BV16" s="845"/>
      <c r="BW16" s="845"/>
      <c r="BX16" s="845"/>
      <c r="BY16" s="845"/>
      <c r="BZ16" s="845"/>
      <c r="CA16" s="845"/>
      <c r="CB16" s="845"/>
      <c r="CC16" s="845"/>
      <c r="CD16" s="845"/>
      <c r="CE16" s="845"/>
      <c r="CF16" s="845"/>
      <c r="CG16" s="845"/>
      <c r="CH16" s="845"/>
      <c r="CI16" s="845"/>
      <c r="CJ16" s="845"/>
      <c r="CK16" s="845"/>
      <c r="CL16" s="845"/>
      <c r="CM16" s="845"/>
      <c r="CN16" s="845"/>
      <c r="CO16" s="845"/>
      <c r="CP16" s="845"/>
      <c r="CQ16" s="845"/>
      <c r="CR16" s="845"/>
      <c r="CS16" s="845"/>
      <c r="CT16" s="845"/>
      <c r="CU16" s="845"/>
      <c r="CV16" s="845"/>
      <c r="CW16" s="845"/>
      <c r="CX16" s="845"/>
      <c r="CY16" s="845"/>
      <c r="CZ16" s="845"/>
      <c r="DA16" s="845"/>
      <c r="DB16" s="845"/>
    </row>
    <row r="17" spans="1:112" x14ac:dyDescent="0.3">
      <c r="A17" s="966" t="str">
        <f>ПОДПИСИ!C5</f>
        <v>Чечин Д.М.</v>
      </c>
      <c r="B17" s="966"/>
      <c r="C17" s="966"/>
      <c r="D17" s="966"/>
      <c r="E17" s="966"/>
      <c r="F17" s="966"/>
      <c r="G17" s="966"/>
      <c r="H17" s="966"/>
      <c r="I17" s="966"/>
      <c r="J17" s="966"/>
      <c r="K17" s="966"/>
      <c r="L17" s="966"/>
      <c r="M17" s="966"/>
      <c r="N17" s="966"/>
      <c r="O17" s="966"/>
      <c r="P17" s="966"/>
      <c r="Q17" s="966"/>
      <c r="R17" s="966"/>
      <c r="S17" s="966"/>
      <c r="T17" s="966"/>
      <c r="U17" s="966"/>
      <c r="V17" s="966"/>
      <c r="W17" s="966"/>
      <c r="X17" s="966"/>
      <c r="Y17" s="966"/>
      <c r="Z17" s="966"/>
      <c r="AA17" s="966"/>
      <c r="AB17" s="966"/>
      <c r="AC17" s="966"/>
      <c r="AD17" s="966"/>
      <c r="AE17" s="966"/>
      <c r="AF17" s="966"/>
      <c r="AG17" s="966"/>
      <c r="AH17" s="966"/>
      <c r="AI17" s="966"/>
      <c r="AJ17" s="966"/>
      <c r="AK17" s="966"/>
      <c r="AL17" s="966"/>
      <c r="AM17" s="966"/>
      <c r="AN17" s="966"/>
      <c r="AO17" s="966"/>
      <c r="AP17" s="966"/>
      <c r="AQ17" s="966"/>
      <c r="AR17" s="966"/>
      <c r="AS17" s="966"/>
      <c r="AT17" s="966"/>
      <c r="AU17" s="966"/>
      <c r="AV17" s="966"/>
      <c r="AW17" s="966"/>
      <c r="AX17" s="966"/>
      <c r="AY17" s="966"/>
      <c r="AZ17" s="966"/>
      <c r="BA17" s="966"/>
      <c r="BB17" s="966"/>
      <c r="BC17" s="966"/>
      <c r="BD17" s="966"/>
      <c r="BE17" s="966"/>
      <c r="BF17" s="966"/>
      <c r="BG17" s="966"/>
      <c r="BH17" s="966"/>
      <c r="BI17" s="966"/>
      <c r="BJ17" s="966"/>
      <c r="BK17" s="966"/>
      <c r="BL17" s="966"/>
      <c r="BM17" s="966"/>
      <c r="BN17" s="966"/>
      <c r="BO17" s="966"/>
      <c r="BP17" s="966"/>
      <c r="BQ17" s="966"/>
      <c r="BR17" s="966"/>
      <c r="BS17" s="966"/>
      <c r="BT17" s="966"/>
      <c r="BU17" s="966"/>
      <c r="BV17" s="966"/>
      <c r="BW17" s="966"/>
      <c r="BX17" s="966"/>
      <c r="BY17" s="966"/>
      <c r="BZ17" s="966"/>
      <c r="CA17" s="966"/>
      <c r="CB17" s="966"/>
      <c r="CC17" s="966"/>
      <c r="CD17" s="966"/>
      <c r="CE17" s="966"/>
      <c r="CF17" s="966"/>
      <c r="CG17" s="966"/>
      <c r="CH17" s="966"/>
      <c r="CI17" s="966"/>
      <c r="CJ17" s="966"/>
      <c r="CK17" s="966"/>
      <c r="CL17" s="966"/>
      <c r="CM17" s="966"/>
      <c r="CN17" s="966"/>
      <c r="CO17" s="966"/>
      <c r="CP17" s="966"/>
      <c r="CQ17" s="966"/>
      <c r="CR17" s="966"/>
      <c r="CS17" s="966"/>
      <c r="CT17" s="966"/>
      <c r="CU17" s="966"/>
      <c r="CV17" s="966"/>
      <c r="CW17" s="966"/>
      <c r="CX17" s="966"/>
      <c r="CY17" s="966"/>
      <c r="CZ17" s="966"/>
      <c r="DA17" s="966"/>
      <c r="DB17" s="966"/>
    </row>
    <row r="18" spans="1:112" ht="11.1" customHeight="1" x14ac:dyDescent="0.3">
      <c r="A18" s="857"/>
      <c r="B18" s="857"/>
      <c r="C18" s="857"/>
      <c r="D18" s="857"/>
      <c r="E18" s="857"/>
      <c r="F18" s="857"/>
      <c r="G18" s="857"/>
      <c r="H18" s="857"/>
      <c r="I18" s="857"/>
      <c r="J18" s="857"/>
      <c r="K18" s="857"/>
      <c r="L18" s="857"/>
      <c r="M18" s="857"/>
      <c r="N18" s="857"/>
      <c r="O18" s="857"/>
      <c r="P18" s="857"/>
      <c r="Q18" s="857"/>
      <c r="R18" s="857"/>
      <c r="S18" s="857"/>
      <c r="T18" s="857"/>
      <c r="U18" s="857"/>
      <c r="V18" s="857"/>
      <c r="W18" s="857"/>
      <c r="X18" s="857"/>
      <c r="Y18" s="857"/>
      <c r="Z18" s="857"/>
      <c r="AA18" s="857"/>
      <c r="AB18" s="857"/>
      <c r="AC18" s="857"/>
      <c r="AD18" s="857"/>
      <c r="AE18" s="857"/>
      <c r="AF18" s="857"/>
      <c r="AG18" s="857"/>
      <c r="AH18" s="857"/>
      <c r="AI18" s="857"/>
      <c r="AJ18" s="857"/>
      <c r="AK18" s="857"/>
      <c r="AL18" s="857"/>
      <c r="AM18" s="857"/>
      <c r="AN18" s="857"/>
      <c r="AO18" s="857"/>
      <c r="AP18" s="857"/>
      <c r="AQ18" s="857"/>
      <c r="AR18" s="857"/>
      <c r="AS18" s="857"/>
      <c r="AT18" s="857"/>
      <c r="AU18" s="857"/>
      <c r="AV18" s="857"/>
      <c r="AW18" s="857"/>
      <c r="AX18" s="857"/>
      <c r="AY18" s="857"/>
      <c r="AZ18" s="857"/>
      <c r="BA18" s="857"/>
      <c r="BB18" s="857"/>
      <c r="BC18" s="857"/>
      <c r="BD18" s="857"/>
      <c r="BE18" s="857"/>
      <c r="BF18" s="857"/>
      <c r="BG18" s="857"/>
      <c r="BH18" s="857"/>
      <c r="BI18" s="857"/>
      <c r="BJ18" s="857"/>
      <c r="BK18" s="857"/>
      <c r="BL18" s="857"/>
      <c r="BM18" s="857"/>
      <c r="BN18" s="857"/>
      <c r="BO18" s="857"/>
      <c r="BP18" s="857"/>
      <c r="BQ18" s="857"/>
      <c r="BR18" s="857"/>
      <c r="BS18" s="857"/>
      <c r="BT18" s="857"/>
      <c r="BU18" s="857"/>
      <c r="BV18" s="857"/>
      <c r="BW18" s="857"/>
      <c r="BX18" s="857"/>
      <c r="BY18" s="857"/>
      <c r="BZ18" s="857"/>
      <c r="CA18" s="857"/>
      <c r="CB18" s="857"/>
      <c r="CC18" s="857"/>
      <c r="CD18" s="857"/>
      <c r="CE18" s="857"/>
      <c r="CF18" s="857"/>
      <c r="CG18" s="857"/>
      <c r="CH18" s="857"/>
      <c r="CI18" s="857"/>
      <c r="CJ18" s="857"/>
      <c r="CK18" s="857"/>
      <c r="CL18" s="857"/>
      <c r="CM18" s="857"/>
      <c r="CN18" s="857"/>
      <c r="CO18" s="857"/>
      <c r="CP18" s="857"/>
      <c r="CQ18" s="857"/>
      <c r="CR18" s="857"/>
      <c r="CS18" s="857"/>
      <c r="CT18" s="857"/>
      <c r="CU18" s="857"/>
      <c r="CV18" s="857"/>
      <c r="CW18" s="857"/>
      <c r="CX18" s="857"/>
      <c r="CY18" s="857"/>
      <c r="CZ18" s="857"/>
      <c r="DA18" s="857"/>
      <c r="DB18" s="857"/>
    </row>
    <row r="19" spans="1:112" ht="22.5" customHeight="1" x14ac:dyDescent="0.3">
      <c r="A19" s="969" t="s">
        <v>47</v>
      </c>
      <c r="B19" s="969"/>
      <c r="C19" s="969"/>
      <c r="D19" s="969"/>
      <c r="E19" s="969"/>
      <c r="F19" s="969"/>
      <c r="G19" s="969"/>
      <c r="H19" s="969"/>
      <c r="I19" s="969"/>
      <c r="J19" s="969"/>
      <c r="K19" s="969"/>
      <c r="L19" s="969"/>
      <c r="M19" s="969"/>
      <c r="N19" s="969"/>
      <c r="O19" s="969"/>
      <c r="P19" s="969"/>
      <c r="Q19" s="969"/>
      <c r="R19" s="969"/>
      <c r="S19" s="969"/>
      <c r="T19" s="969"/>
      <c r="U19" s="969"/>
      <c r="V19" s="969"/>
      <c r="W19" s="969"/>
      <c r="X19" s="969"/>
      <c r="Y19" s="969"/>
      <c r="Z19" s="969"/>
      <c r="AA19" s="969"/>
      <c r="AB19" s="969"/>
      <c r="AC19" s="969"/>
      <c r="AD19" s="969"/>
      <c r="AE19" s="969"/>
      <c r="AF19" s="969"/>
      <c r="AG19" s="969"/>
      <c r="AH19" s="969"/>
      <c r="AI19" s="969"/>
      <c r="AJ19" s="969"/>
      <c r="AK19" s="969"/>
      <c r="AL19" s="969"/>
      <c r="AM19" s="969"/>
      <c r="AN19" s="969"/>
      <c r="AO19" s="969"/>
      <c r="AP19" s="969"/>
      <c r="AQ19" s="969"/>
      <c r="AR19" s="969"/>
      <c r="AS19" s="969"/>
      <c r="AT19" s="969"/>
      <c r="AU19" s="969"/>
      <c r="AV19" s="969"/>
      <c r="AW19" s="876" t="str">
        <f>ПОДПИСИ!B15</f>
        <v>Заместитель генерального директора по капитальному  строительству ООО «Электромонтаж-110»</v>
      </c>
      <c r="AX19" s="876"/>
      <c r="AY19" s="876"/>
      <c r="AZ19" s="876"/>
      <c r="BA19" s="876"/>
      <c r="BB19" s="876"/>
      <c r="BC19" s="876"/>
      <c r="BD19" s="876"/>
      <c r="BE19" s="876"/>
      <c r="BF19" s="876"/>
      <c r="BG19" s="876"/>
      <c r="BH19" s="876"/>
      <c r="BI19" s="876"/>
      <c r="BJ19" s="876"/>
      <c r="BK19" s="876"/>
      <c r="BL19" s="876"/>
      <c r="BM19" s="876"/>
      <c r="BN19" s="876"/>
      <c r="BO19" s="876"/>
      <c r="BP19" s="876"/>
      <c r="BQ19" s="876"/>
      <c r="BR19" s="876"/>
      <c r="BS19" s="876"/>
      <c r="BT19" s="876"/>
      <c r="BU19" s="876"/>
      <c r="BV19" s="876"/>
      <c r="BW19" s="876"/>
      <c r="BX19" s="876"/>
      <c r="BY19" s="876"/>
      <c r="BZ19" s="876"/>
      <c r="CA19" s="876"/>
      <c r="CB19" s="876"/>
      <c r="CC19" s="876"/>
      <c r="CD19" s="876"/>
      <c r="CE19" s="876"/>
      <c r="CF19" s="876"/>
      <c r="CG19" s="876"/>
      <c r="CH19" s="876"/>
      <c r="CI19" s="876"/>
      <c r="CJ19" s="876"/>
      <c r="CK19" s="876"/>
      <c r="CL19" s="876"/>
      <c r="CM19" s="876"/>
      <c r="CN19" s="876"/>
      <c r="CO19" s="876"/>
      <c r="CP19" s="876"/>
      <c r="CQ19" s="876"/>
      <c r="CR19" s="876"/>
      <c r="CS19" s="876"/>
      <c r="CT19" s="876"/>
      <c r="CU19" s="876"/>
      <c r="CV19" s="876"/>
      <c r="CW19" s="876"/>
      <c r="CX19" s="876"/>
      <c r="CY19" s="876"/>
      <c r="CZ19" s="876"/>
      <c r="DA19" s="876"/>
      <c r="DB19" s="876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845" t="s">
        <v>5</v>
      </c>
      <c r="AS20" s="845"/>
      <c r="AT20" s="845"/>
      <c r="AU20" s="845"/>
      <c r="AV20" s="845"/>
      <c r="AW20" s="845"/>
      <c r="AX20" s="845"/>
      <c r="AY20" s="845"/>
      <c r="AZ20" s="845"/>
      <c r="BA20" s="845"/>
      <c r="BB20" s="845"/>
      <c r="BC20" s="845"/>
      <c r="BD20" s="845"/>
      <c r="BE20" s="845"/>
      <c r="BF20" s="845"/>
      <c r="BG20" s="845"/>
      <c r="BH20" s="845"/>
      <c r="BI20" s="845"/>
      <c r="BJ20" s="845"/>
      <c r="BK20" s="845"/>
      <c r="BL20" s="845"/>
      <c r="BM20" s="845"/>
      <c r="BN20" s="845"/>
      <c r="BO20" s="845"/>
      <c r="BP20" s="845"/>
      <c r="BQ20" s="845"/>
      <c r="BR20" s="845"/>
      <c r="BS20" s="845"/>
      <c r="BT20" s="845"/>
      <c r="BU20" s="845"/>
      <c r="BV20" s="845"/>
      <c r="BW20" s="845"/>
      <c r="BX20" s="845"/>
      <c r="BY20" s="845"/>
      <c r="BZ20" s="845"/>
      <c r="CA20" s="845"/>
      <c r="CB20" s="845"/>
      <c r="CC20" s="845"/>
      <c r="CD20" s="845"/>
      <c r="CE20" s="845"/>
      <c r="CF20" s="845"/>
      <c r="CG20" s="845"/>
      <c r="CH20" s="845"/>
      <c r="CI20" s="845"/>
      <c r="CJ20" s="845"/>
      <c r="CK20" s="845"/>
      <c r="CL20" s="845"/>
      <c r="CM20" s="845"/>
      <c r="CN20" s="845"/>
      <c r="CO20" s="845"/>
      <c r="CP20" s="845"/>
      <c r="CQ20" s="845"/>
      <c r="CR20" s="845"/>
      <c r="CS20" s="845"/>
      <c r="CT20" s="845"/>
      <c r="CU20" s="845"/>
      <c r="CV20" s="845"/>
      <c r="CW20" s="845"/>
      <c r="CX20" s="845"/>
      <c r="CY20" s="845"/>
      <c r="CZ20" s="845"/>
      <c r="DA20" s="845"/>
      <c r="DB20" s="845"/>
    </row>
    <row r="21" spans="1:112" x14ac:dyDescent="0.3">
      <c r="A21" s="966" t="str">
        <f>ПОДПИСИ!C15</f>
        <v>Шлёнский С.В.</v>
      </c>
      <c r="B21" s="966"/>
      <c r="C21" s="966"/>
      <c r="D21" s="966"/>
      <c r="E21" s="966"/>
      <c r="F21" s="966"/>
      <c r="G21" s="966"/>
      <c r="H21" s="966"/>
      <c r="I21" s="966"/>
      <c r="J21" s="966"/>
      <c r="K21" s="966"/>
      <c r="L21" s="966"/>
      <c r="M21" s="966"/>
      <c r="N21" s="966"/>
      <c r="O21" s="966"/>
      <c r="P21" s="966"/>
      <c r="Q21" s="966"/>
      <c r="R21" s="966"/>
      <c r="S21" s="966"/>
      <c r="T21" s="966"/>
      <c r="U21" s="966"/>
      <c r="V21" s="966"/>
      <c r="W21" s="966"/>
      <c r="X21" s="966"/>
      <c r="Y21" s="966"/>
      <c r="Z21" s="966"/>
      <c r="AA21" s="966"/>
      <c r="AB21" s="966"/>
      <c r="AC21" s="966"/>
      <c r="AD21" s="966"/>
      <c r="AE21" s="966"/>
      <c r="AF21" s="966"/>
      <c r="AG21" s="966"/>
      <c r="AH21" s="966"/>
      <c r="AI21" s="966"/>
      <c r="AJ21" s="966"/>
      <c r="AK21" s="966"/>
      <c r="AL21" s="966"/>
      <c r="AM21" s="966"/>
      <c r="AN21" s="966"/>
      <c r="AO21" s="966"/>
      <c r="AP21" s="966"/>
      <c r="AQ21" s="966"/>
      <c r="AR21" s="966"/>
      <c r="AS21" s="966"/>
      <c r="AT21" s="966"/>
      <c r="AU21" s="966"/>
      <c r="AV21" s="966"/>
      <c r="AW21" s="966"/>
      <c r="AX21" s="966"/>
      <c r="AY21" s="966"/>
      <c r="AZ21" s="966"/>
      <c r="BA21" s="966"/>
      <c r="BB21" s="966"/>
      <c r="BC21" s="966"/>
      <c r="BD21" s="966"/>
      <c r="BE21" s="966"/>
      <c r="BF21" s="966"/>
      <c r="BG21" s="966"/>
      <c r="BH21" s="966"/>
      <c r="BI21" s="966"/>
      <c r="BJ21" s="966"/>
      <c r="BK21" s="966"/>
      <c r="BL21" s="966"/>
      <c r="BM21" s="966"/>
      <c r="BN21" s="966"/>
      <c r="BO21" s="966"/>
      <c r="BP21" s="966"/>
      <c r="BQ21" s="966"/>
      <c r="BR21" s="966"/>
      <c r="BS21" s="966"/>
      <c r="BT21" s="966"/>
      <c r="BU21" s="966"/>
      <c r="BV21" s="966"/>
      <c r="BW21" s="966"/>
      <c r="BX21" s="966"/>
      <c r="BY21" s="966"/>
      <c r="BZ21" s="966"/>
      <c r="CA21" s="966"/>
      <c r="CB21" s="966"/>
      <c r="CC21" s="966"/>
      <c r="CD21" s="966"/>
      <c r="CE21" s="966"/>
      <c r="CF21" s="966"/>
      <c r="CG21" s="966"/>
      <c r="CH21" s="966"/>
      <c r="CI21" s="966"/>
      <c r="CJ21" s="966"/>
      <c r="CK21" s="966"/>
      <c r="CL21" s="966"/>
      <c r="CM21" s="966"/>
      <c r="CN21" s="966"/>
      <c r="CO21" s="966"/>
      <c r="CP21" s="966"/>
      <c r="CQ21" s="966"/>
      <c r="CR21" s="966"/>
      <c r="CS21" s="966"/>
      <c r="CT21" s="966"/>
      <c r="CU21" s="966"/>
      <c r="CV21" s="966"/>
      <c r="CW21" s="966"/>
      <c r="CX21" s="966"/>
      <c r="CY21" s="966"/>
      <c r="CZ21" s="966"/>
      <c r="DA21" s="966"/>
      <c r="DB21" s="966"/>
    </row>
    <row r="22" spans="1:112" ht="11.1" customHeight="1" x14ac:dyDescent="0.3">
      <c r="A22" s="857"/>
      <c r="B22" s="857"/>
      <c r="C22" s="857"/>
      <c r="D22" s="857"/>
      <c r="E22" s="857"/>
      <c r="F22" s="857"/>
      <c r="G22" s="857"/>
      <c r="H22" s="857"/>
      <c r="I22" s="857"/>
      <c r="J22" s="857"/>
      <c r="K22" s="857"/>
      <c r="L22" s="857"/>
      <c r="M22" s="857"/>
      <c r="N22" s="857"/>
      <c r="O22" s="857"/>
      <c r="P22" s="857"/>
      <c r="Q22" s="857"/>
      <c r="R22" s="857"/>
      <c r="S22" s="857"/>
      <c r="T22" s="857"/>
      <c r="U22" s="857"/>
      <c r="V22" s="857"/>
      <c r="W22" s="857"/>
      <c r="X22" s="857"/>
      <c r="Y22" s="857"/>
      <c r="Z22" s="857"/>
      <c r="AA22" s="857"/>
      <c r="AB22" s="857"/>
      <c r="AC22" s="857"/>
      <c r="AD22" s="857"/>
      <c r="AE22" s="857"/>
      <c r="AF22" s="857"/>
      <c r="AG22" s="857"/>
      <c r="AH22" s="857"/>
      <c r="AI22" s="857"/>
      <c r="AJ22" s="857"/>
      <c r="AK22" s="857"/>
      <c r="AL22" s="857"/>
      <c r="AM22" s="857"/>
      <c r="AN22" s="857"/>
      <c r="AO22" s="857"/>
      <c r="AP22" s="857"/>
      <c r="AQ22" s="857"/>
      <c r="AR22" s="857"/>
      <c r="AS22" s="857"/>
      <c r="AT22" s="857"/>
      <c r="AU22" s="857"/>
      <c r="AV22" s="857"/>
      <c r="AW22" s="857"/>
      <c r="AX22" s="857"/>
      <c r="AY22" s="857"/>
      <c r="AZ22" s="857"/>
      <c r="BA22" s="857"/>
      <c r="BB22" s="857"/>
      <c r="BC22" s="857"/>
      <c r="BD22" s="857"/>
      <c r="BE22" s="857"/>
      <c r="BF22" s="857"/>
      <c r="BG22" s="857"/>
      <c r="BH22" s="857"/>
      <c r="BI22" s="857"/>
      <c r="BJ22" s="857"/>
      <c r="BK22" s="857"/>
      <c r="BL22" s="857"/>
      <c r="BM22" s="857"/>
      <c r="BN22" s="857"/>
      <c r="BO22" s="857"/>
      <c r="BP22" s="857"/>
      <c r="BQ22" s="857"/>
      <c r="BR22" s="857"/>
      <c r="BS22" s="857"/>
      <c r="BT22" s="857"/>
      <c r="BU22" s="857"/>
      <c r="BV22" s="857"/>
      <c r="BW22" s="857"/>
      <c r="BX22" s="857"/>
      <c r="BY22" s="857"/>
      <c r="BZ22" s="857"/>
      <c r="CA22" s="857"/>
      <c r="CB22" s="857"/>
      <c r="CC22" s="857"/>
      <c r="CD22" s="857"/>
      <c r="CE22" s="857"/>
      <c r="CF22" s="857"/>
      <c r="CG22" s="857"/>
      <c r="CH22" s="857"/>
      <c r="CI22" s="857"/>
      <c r="CJ22" s="857"/>
      <c r="CK22" s="857"/>
      <c r="CL22" s="857"/>
      <c r="CM22" s="857"/>
      <c r="CN22" s="857"/>
      <c r="CO22" s="857"/>
      <c r="CP22" s="857"/>
      <c r="CQ22" s="857"/>
      <c r="CR22" s="857"/>
      <c r="CS22" s="857"/>
      <c r="CT22" s="857"/>
      <c r="CU22" s="857"/>
      <c r="CV22" s="857"/>
      <c r="CW22" s="857"/>
      <c r="CX22" s="857"/>
      <c r="CY22" s="857"/>
      <c r="CZ22" s="857"/>
      <c r="DA22" s="857"/>
      <c r="DB22" s="857"/>
    </row>
    <row r="23" spans="1:112" x14ac:dyDescent="0.3">
      <c r="A23" s="969" t="s">
        <v>13</v>
      </c>
      <c r="B23" s="969"/>
      <c r="C23" s="969"/>
      <c r="D23" s="969"/>
      <c r="E23" s="969"/>
      <c r="F23" s="969"/>
      <c r="G23" s="969"/>
      <c r="H23" s="969"/>
      <c r="I23" s="969"/>
      <c r="J23" s="969"/>
      <c r="K23" s="969"/>
      <c r="L23" s="969"/>
      <c r="M23" s="969"/>
      <c r="N23" s="969"/>
      <c r="O23" s="969"/>
      <c r="P23" s="969"/>
      <c r="Q23" s="969"/>
      <c r="R23" s="969"/>
      <c r="S23" s="969"/>
      <c r="T23" s="969"/>
      <c r="U23" s="969"/>
      <c r="V23" s="969"/>
      <c r="W23" s="969"/>
      <c r="X23" s="969"/>
      <c r="Y23" s="969"/>
      <c r="Z23" s="969"/>
      <c r="AA23" s="969"/>
      <c r="AB23" s="969"/>
      <c r="AC23" s="969"/>
      <c r="AD23" s="969"/>
      <c r="AE23" s="969"/>
      <c r="AF23" s="969"/>
      <c r="AG23" s="969"/>
      <c r="AH23" s="969"/>
      <c r="AI23" s="969"/>
      <c r="AJ23" s="969"/>
      <c r="AK23" s="969"/>
      <c r="AL23" s="969"/>
      <c r="AM23" s="969"/>
      <c r="AN23" s="969"/>
      <c r="AO23" s="969"/>
      <c r="AP23" s="969"/>
      <c r="AQ23" s="969"/>
      <c r="AR23" s="969"/>
      <c r="AS23" s="969"/>
      <c r="AT23" s="969"/>
      <c r="AU23" s="969"/>
      <c r="AV23" s="969"/>
      <c r="AW23" s="969"/>
      <c r="AX23" s="969"/>
      <c r="AY23" s="969"/>
      <c r="AZ23" s="969"/>
      <c r="BA23" s="969"/>
      <c r="BB23" s="969"/>
      <c r="BC23" s="966" t="str">
        <f>ПОДПИСИ!B12</f>
        <v>Начальник участка ООО «Электромонтаж-110»</v>
      </c>
      <c r="BD23" s="966"/>
      <c r="BE23" s="966"/>
      <c r="BF23" s="966"/>
      <c r="BG23" s="966"/>
      <c r="BH23" s="966"/>
      <c r="BI23" s="966"/>
      <c r="BJ23" s="966"/>
      <c r="BK23" s="966"/>
      <c r="BL23" s="966"/>
      <c r="BM23" s="966"/>
      <c r="BN23" s="966"/>
      <c r="BO23" s="966"/>
      <c r="BP23" s="966"/>
      <c r="BQ23" s="966"/>
      <c r="BR23" s="966"/>
      <c r="BS23" s="966"/>
      <c r="BT23" s="966"/>
      <c r="BU23" s="966"/>
      <c r="BV23" s="966"/>
      <c r="BW23" s="966"/>
      <c r="BX23" s="966"/>
      <c r="BY23" s="966"/>
      <c r="BZ23" s="966"/>
      <c r="CA23" s="966"/>
      <c r="CB23" s="966"/>
      <c r="CC23" s="966"/>
      <c r="CD23" s="966"/>
      <c r="CE23" s="966"/>
      <c r="CF23" s="966"/>
      <c r="CG23" s="966"/>
      <c r="CH23" s="966"/>
      <c r="CI23" s="966"/>
      <c r="CJ23" s="966"/>
      <c r="CK23" s="966"/>
      <c r="CL23" s="966"/>
      <c r="CM23" s="966"/>
      <c r="CN23" s="966"/>
      <c r="CO23" s="966"/>
      <c r="CP23" s="966"/>
      <c r="CQ23" s="966"/>
      <c r="CR23" s="966"/>
      <c r="CS23" s="966"/>
      <c r="CT23" s="966"/>
      <c r="CU23" s="966"/>
      <c r="CV23" s="966"/>
      <c r="CW23" s="966"/>
      <c r="CX23" s="966"/>
      <c r="CY23" s="966"/>
      <c r="CZ23" s="966"/>
      <c r="DA23" s="966"/>
      <c r="DB23" s="966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845" t="s">
        <v>5</v>
      </c>
      <c r="AY24" s="845"/>
      <c r="AZ24" s="845"/>
      <c r="BA24" s="845"/>
      <c r="BB24" s="845"/>
      <c r="BC24" s="845"/>
      <c r="BD24" s="845"/>
      <c r="BE24" s="845"/>
      <c r="BF24" s="845"/>
      <c r="BG24" s="845"/>
      <c r="BH24" s="845"/>
      <c r="BI24" s="845"/>
      <c r="BJ24" s="845"/>
      <c r="BK24" s="845"/>
      <c r="BL24" s="845"/>
      <c r="BM24" s="845"/>
      <c r="BN24" s="845"/>
      <c r="BO24" s="845"/>
      <c r="BP24" s="845"/>
      <c r="BQ24" s="845"/>
      <c r="BR24" s="845"/>
      <c r="BS24" s="845"/>
      <c r="BT24" s="845"/>
      <c r="BU24" s="845"/>
      <c r="BV24" s="845"/>
      <c r="BW24" s="845"/>
      <c r="BX24" s="845"/>
      <c r="BY24" s="845"/>
      <c r="BZ24" s="845"/>
      <c r="CA24" s="845"/>
      <c r="CB24" s="845"/>
      <c r="CC24" s="845"/>
      <c r="CD24" s="845"/>
      <c r="CE24" s="845"/>
      <c r="CF24" s="845"/>
      <c r="CG24" s="845"/>
      <c r="CH24" s="845"/>
      <c r="CI24" s="845"/>
      <c r="CJ24" s="845"/>
      <c r="CK24" s="845"/>
      <c r="CL24" s="845"/>
      <c r="CM24" s="845"/>
      <c r="CN24" s="845"/>
      <c r="CO24" s="845"/>
      <c r="CP24" s="845"/>
      <c r="CQ24" s="845"/>
      <c r="CR24" s="845"/>
      <c r="CS24" s="845"/>
      <c r="CT24" s="845"/>
      <c r="CU24" s="845"/>
      <c r="CV24" s="845"/>
      <c r="CW24" s="845"/>
      <c r="CX24" s="845"/>
      <c r="CY24" s="845"/>
      <c r="CZ24" s="845"/>
      <c r="DA24" s="845"/>
      <c r="DB24" s="845"/>
    </row>
    <row r="25" spans="1:112" x14ac:dyDescent="0.3">
      <c r="A25" s="966" t="str">
        <f>ПОДПИСИ!C12</f>
        <v>Курбатов А.В.</v>
      </c>
      <c r="B25" s="966"/>
      <c r="C25" s="966"/>
      <c r="D25" s="966"/>
      <c r="E25" s="966"/>
      <c r="F25" s="966"/>
      <c r="G25" s="966"/>
      <c r="H25" s="966"/>
      <c r="I25" s="966"/>
      <c r="J25" s="966"/>
      <c r="K25" s="966"/>
      <c r="L25" s="966"/>
      <c r="M25" s="966"/>
      <c r="N25" s="966"/>
      <c r="O25" s="966"/>
      <c r="P25" s="966"/>
      <c r="Q25" s="966"/>
      <c r="R25" s="966"/>
      <c r="S25" s="966"/>
      <c r="T25" s="966"/>
      <c r="U25" s="966"/>
      <c r="V25" s="966"/>
      <c r="W25" s="966"/>
      <c r="X25" s="966"/>
      <c r="Y25" s="966"/>
      <c r="Z25" s="966"/>
      <c r="AA25" s="966"/>
      <c r="AB25" s="966"/>
      <c r="AC25" s="966"/>
      <c r="AD25" s="966"/>
      <c r="AE25" s="966"/>
      <c r="AF25" s="966"/>
      <c r="AG25" s="966"/>
      <c r="AH25" s="966"/>
      <c r="AI25" s="966"/>
      <c r="AJ25" s="966"/>
      <c r="AK25" s="966"/>
      <c r="AL25" s="966"/>
      <c r="AM25" s="966"/>
      <c r="AN25" s="966"/>
      <c r="AO25" s="966"/>
      <c r="AP25" s="966"/>
      <c r="AQ25" s="966"/>
      <c r="AR25" s="966"/>
      <c r="AS25" s="966"/>
      <c r="AT25" s="966"/>
      <c r="AU25" s="966"/>
      <c r="AV25" s="966"/>
      <c r="AW25" s="966"/>
      <c r="AX25" s="966"/>
      <c r="AY25" s="966"/>
      <c r="AZ25" s="966"/>
      <c r="BA25" s="966"/>
      <c r="BB25" s="966"/>
      <c r="BC25" s="966"/>
      <c r="BD25" s="966"/>
      <c r="BE25" s="966"/>
      <c r="BF25" s="966"/>
      <c r="BG25" s="966"/>
      <c r="BH25" s="966"/>
      <c r="BI25" s="966"/>
      <c r="BJ25" s="966"/>
      <c r="BK25" s="966"/>
      <c r="BL25" s="966"/>
      <c r="BM25" s="966"/>
      <c r="BN25" s="966"/>
      <c r="BO25" s="966"/>
      <c r="BP25" s="966"/>
      <c r="BQ25" s="966"/>
      <c r="BR25" s="966"/>
      <c r="BS25" s="966"/>
      <c r="BT25" s="966"/>
      <c r="BU25" s="966"/>
      <c r="BV25" s="966"/>
      <c r="BW25" s="966"/>
      <c r="BX25" s="966"/>
      <c r="BY25" s="966"/>
      <c r="BZ25" s="966"/>
      <c r="CA25" s="966"/>
      <c r="CB25" s="966"/>
      <c r="CC25" s="966"/>
      <c r="CD25" s="966"/>
      <c r="CE25" s="966"/>
      <c r="CF25" s="966"/>
      <c r="CG25" s="966"/>
      <c r="CH25" s="966"/>
      <c r="CI25" s="966"/>
      <c r="CJ25" s="966"/>
      <c r="CK25" s="966"/>
      <c r="CL25" s="966"/>
      <c r="CM25" s="966"/>
      <c r="CN25" s="966"/>
      <c r="CO25" s="966"/>
      <c r="CP25" s="966"/>
      <c r="CQ25" s="966"/>
      <c r="CR25" s="966"/>
      <c r="CS25" s="966"/>
      <c r="CT25" s="966"/>
      <c r="CU25" s="966"/>
      <c r="CV25" s="966"/>
      <c r="CW25" s="966"/>
      <c r="CX25" s="966"/>
      <c r="CY25" s="966"/>
      <c r="CZ25" s="966"/>
      <c r="DA25" s="966"/>
      <c r="DB25" s="966"/>
      <c r="DH25" s="148"/>
    </row>
    <row r="26" spans="1:112" ht="6" customHeight="1" x14ac:dyDescent="0.3">
      <c r="A26" s="857"/>
      <c r="B26" s="857"/>
      <c r="C26" s="857"/>
      <c r="D26" s="857"/>
      <c r="E26" s="857"/>
      <c r="F26" s="857"/>
      <c r="G26" s="857"/>
      <c r="H26" s="857"/>
      <c r="I26" s="857"/>
      <c r="J26" s="857"/>
      <c r="K26" s="857"/>
      <c r="L26" s="857"/>
      <c r="M26" s="857"/>
      <c r="N26" s="857"/>
      <c r="O26" s="857"/>
      <c r="P26" s="857"/>
      <c r="Q26" s="857"/>
      <c r="R26" s="857"/>
      <c r="S26" s="857"/>
      <c r="T26" s="857"/>
      <c r="U26" s="857"/>
      <c r="V26" s="857"/>
      <c r="W26" s="857"/>
      <c r="X26" s="857"/>
      <c r="Y26" s="857"/>
      <c r="Z26" s="857"/>
      <c r="AA26" s="857"/>
      <c r="AB26" s="857"/>
      <c r="AC26" s="857"/>
      <c r="AD26" s="857"/>
      <c r="AE26" s="857"/>
      <c r="AF26" s="857"/>
      <c r="AG26" s="857"/>
      <c r="AH26" s="857"/>
      <c r="AI26" s="857"/>
      <c r="AJ26" s="857"/>
      <c r="AK26" s="857"/>
      <c r="AL26" s="857"/>
      <c r="AM26" s="857"/>
      <c r="AN26" s="857"/>
      <c r="AO26" s="857"/>
      <c r="AP26" s="857"/>
      <c r="AQ26" s="857"/>
      <c r="AR26" s="857"/>
      <c r="AS26" s="857"/>
      <c r="AT26" s="857"/>
      <c r="AU26" s="857"/>
      <c r="AV26" s="857"/>
      <c r="AW26" s="857"/>
      <c r="AX26" s="857"/>
      <c r="AY26" s="857"/>
      <c r="AZ26" s="857"/>
      <c r="BA26" s="857"/>
      <c r="BB26" s="857"/>
      <c r="BC26" s="857"/>
      <c r="BD26" s="857"/>
      <c r="BE26" s="857"/>
      <c r="BF26" s="857"/>
      <c r="BG26" s="857"/>
      <c r="BH26" s="857"/>
      <c r="BI26" s="857"/>
      <c r="BJ26" s="857"/>
      <c r="BK26" s="857"/>
      <c r="BL26" s="857"/>
      <c r="BM26" s="857"/>
      <c r="BN26" s="857"/>
      <c r="BO26" s="857"/>
      <c r="BP26" s="857"/>
      <c r="BQ26" s="857"/>
      <c r="BR26" s="857"/>
      <c r="BS26" s="857"/>
      <c r="BT26" s="857"/>
      <c r="BU26" s="857"/>
      <c r="BV26" s="857"/>
      <c r="BW26" s="857"/>
      <c r="BX26" s="857"/>
      <c r="BY26" s="857"/>
      <c r="BZ26" s="857"/>
      <c r="CA26" s="857"/>
      <c r="CB26" s="857"/>
      <c r="CC26" s="857"/>
      <c r="CD26" s="857"/>
      <c r="CE26" s="857"/>
      <c r="CF26" s="857"/>
      <c r="CG26" s="857"/>
      <c r="CH26" s="857"/>
      <c r="CI26" s="857"/>
      <c r="CJ26" s="857"/>
      <c r="CK26" s="857"/>
      <c r="CL26" s="857"/>
      <c r="CM26" s="857"/>
      <c r="CN26" s="857"/>
      <c r="CO26" s="857"/>
      <c r="CP26" s="857"/>
      <c r="CQ26" s="857"/>
      <c r="CR26" s="857"/>
      <c r="CS26" s="857"/>
      <c r="CT26" s="857"/>
      <c r="CU26" s="857"/>
      <c r="CV26" s="857"/>
      <c r="CW26" s="857"/>
      <c r="CX26" s="857"/>
      <c r="CY26" s="857"/>
      <c r="CZ26" s="857"/>
      <c r="DA26" s="857"/>
      <c r="DB26" s="857"/>
    </row>
    <row r="27" spans="1:112" x14ac:dyDescent="0.3">
      <c r="A27" s="846" t="s">
        <v>400</v>
      </c>
      <c r="B27" s="846"/>
      <c r="C27" s="846"/>
      <c r="D27" s="846"/>
      <c r="E27" s="846"/>
      <c r="F27" s="846"/>
      <c r="G27" s="846"/>
      <c r="H27" s="846"/>
      <c r="I27" s="846"/>
      <c r="J27" s="846"/>
      <c r="K27" s="846"/>
      <c r="L27" s="846"/>
      <c r="M27" s="846"/>
      <c r="N27" s="846"/>
      <c r="O27" s="846"/>
      <c r="P27" s="846"/>
      <c r="Q27" s="846"/>
      <c r="R27" s="846"/>
      <c r="S27" s="846"/>
      <c r="T27" s="846"/>
      <c r="U27" s="846"/>
      <c r="V27" s="846"/>
      <c r="W27" s="846"/>
      <c r="X27" s="846"/>
      <c r="Y27" s="846"/>
      <c r="Z27" s="846"/>
      <c r="AA27" s="846"/>
      <c r="AB27" s="846"/>
      <c r="AC27" s="846"/>
      <c r="AD27" s="846"/>
      <c r="AE27" s="846"/>
      <c r="AF27" s="846"/>
      <c r="AG27" s="846"/>
      <c r="AH27" s="846"/>
      <c r="AI27" s="846"/>
      <c r="AJ27" s="846"/>
      <c r="AK27" s="846"/>
      <c r="AL27" s="846"/>
      <c r="AM27" s="846"/>
      <c r="AN27" s="846"/>
      <c r="AO27" s="846"/>
      <c r="AP27" s="846"/>
      <c r="AQ27" s="846"/>
      <c r="AR27" s="846"/>
      <c r="AS27" s="846"/>
      <c r="AT27" s="846"/>
      <c r="AU27" s="846"/>
      <c r="AV27" s="846"/>
      <c r="AW27" s="846"/>
      <c r="AX27" s="846"/>
      <c r="AY27" s="846"/>
      <c r="AZ27" s="846"/>
      <c r="BA27" s="846"/>
      <c r="BB27" s="846"/>
      <c r="BC27" s="846"/>
      <c r="BD27" s="846"/>
      <c r="BE27" s="846"/>
      <c r="BF27" s="846"/>
      <c r="BG27" s="846"/>
      <c r="BH27" s="846"/>
      <c r="BI27" s="846"/>
      <c r="BJ27" s="846"/>
      <c r="BK27" s="846"/>
      <c r="BL27" s="846"/>
      <c r="BM27" s="846"/>
      <c r="BN27" s="846"/>
      <c r="BO27" s="846"/>
      <c r="BP27" s="846"/>
      <c r="BQ27" s="846"/>
      <c r="BR27" s="846"/>
      <c r="BS27" s="846"/>
      <c r="BT27" s="846"/>
      <c r="BU27" s="846"/>
      <c r="BV27" s="846"/>
      <c r="BW27" s="846"/>
      <c r="BX27" s="846"/>
      <c r="BY27" s="846"/>
      <c r="BZ27" s="846"/>
      <c r="CA27" s="846"/>
      <c r="CB27" s="846"/>
      <c r="CC27" s="846"/>
      <c r="CD27" s="846"/>
      <c r="CE27" s="846"/>
      <c r="CF27" s="846"/>
      <c r="CG27" s="846"/>
      <c r="CH27" s="846"/>
      <c r="CI27" s="846"/>
      <c r="CJ27" s="846"/>
      <c r="CK27" s="846"/>
      <c r="CL27" s="846"/>
      <c r="CM27" s="846"/>
      <c r="CN27" s="846"/>
      <c r="CO27" s="846"/>
      <c r="CP27" s="846"/>
      <c r="CQ27" s="846"/>
      <c r="CR27" s="846"/>
      <c r="CS27" s="846"/>
      <c r="CT27" s="846"/>
      <c r="CU27" s="846"/>
      <c r="CV27" s="846"/>
      <c r="CW27" s="846"/>
      <c r="CX27" s="846"/>
      <c r="CY27" s="846"/>
      <c r="CZ27" s="846"/>
      <c r="DA27" s="846"/>
      <c r="DB27" s="846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846" t="s">
        <v>7</v>
      </c>
      <c r="B29" s="846"/>
      <c r="C29" s="846"/>
      <c r="D29" s="846"/>
      <c r="E29" s="846"/>
      <c r="F29" s="846"/>
      <c r="G29" s="846"/>
      <c r="H29" s="846"/>
      <c r="I29" s="846"/>
      <c r="J29" s="846"/>
      <c r="K29" s="846"/>
      <c r="L29" s="846"/>
      <c r="M29" s="846"/>
      <c r="N29" s="846"/>
      <c r="O29" s="846"/>
      <c r="P29" s="844" t="str">
        <f>ФОРМА!B4</f>
        <v>ООО «Электромонтаж-110»</v>
      </c>
      <c r="Q29" s="844"/>
      <c r="R29" s="844"/>
      <c r="S29" s="844"/>
      <c r="T29" s="844"/>
      <c r="U29" s="844"/>
      <c r="V29" s="844"/>
      <c r="W29" s="844"/>
      <c r="X29" s="844"/>
      <c r="Y29" s="844"/>
      <c r="Z29" s="844"/>
      <c r="AA29" s="844"/>
      <c r="AB29" s="844"/>
      <c r="AC29" s="844"/>
      <c r="AD29" s="844"/>
      <c r="AE29" s="844"/>
      <c r="AF29" s="844"/>
      <c r="AG29" s="844"/>
      <c r="AH29" s="844"/>
      <c r="AI29" s="844"/>
      <c r="AJ29" s="844"/>
      <c r="AK29" s="844"/>
      <c r="AL29" s="844"/>
      <c r="AM29" s="844"/>
      <c r="AN29" s="844"/>
      <c r="AO29" s="844"/>
      <c r="AP29" s="844"/>
      <c r="AQ29" s="844"/>
      <c r="AR29" s="844"/>
      <c r="AS29" s="844"/>
      <c r="AT29" s="844"/>
      <c r="AU29" s="844"/>
      <c r="AV29" s="844"/>
      <c r="AW29" s="844"/>
      <c r="AX29" s="844"/>
      <c r="AY29" s="844"/>
      <c r="AZ29" s="844"/>
      <c r="BA29" s="844"/>
      <c r="BB29" s="844"/>
      <c r="BC29" s="844"/>
      <c r="BD29" s="844"/>
      <c r="BE29" s="844"/>
      <c r="BF29" s="844"/>
      <c r="BG29" s="844"/>
      <c r="BH29" s="844"/>
      <c r="BI29" s="844"/>
      <c r="BJ29" s="844"/>
      <c r="BK29" s="844"/>
      <c r="BL29" s="844"/>
      <c r="BM29" s="844"/>
      <c r="BN29" s="844"/>
      <c r="BO29" s="844"/>
      <c r="BP29" s="844"/>
      <c r="BQ29" s="844"/>
      <c r="BR29" s="844"/>
      <c r="BS29" s="844"/>
      <c r="BT29" s="844"/>
      <c r="BU29" s="844"/>
      <c r="BV29" s="844"/>
      <c r="BW29" s="844"/>
      <c r="BX29" s="844"/>
      <c r="BY29" s="844"/>
      <c r="BZ29" s="844"/>
      <c r="CA29" s="844"/>
      <c r="CB29" s="844"/>
      <c r="CC29" s="844"/>
      <c r="CD29" s="844"/>
      <c r="CE29" s="844"/>
      <c r="CF29" s="844"/>
      <c r="CG29" s="844"/>
      <c r="CH29" s="844"/>
      <c r="CI29" s="844"/>
      <c r="CJ29" s="844"/>
      <c r="CK29" s="844"/>
      <c r="CL29" s="844"/>
      <c r="CM29" s="844"/>
      <c r="CN29" s="844"/>
      <c r="CO29" s="844"/>
      <c r="CP29" s="844"/>
      <c r="CQ29" s="844"/>
      <c r="CR29" s="844"/>
      <c r="CS29" s="844"/>
      <c r="CT29" s="844"/>
      <c r="CU29" s="844"/>
      <c r="CV29" s="844"/>
      <c r="CW29" s="844"/>
      <c r="CX29" s="844"/>
      <c r="CY29" s="844"/>
      <c r="CZ29" s="844"/>
      <c r="DA29" s="844"/>
      <c r="DB29" s="844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845" t="s">
        <v>8</v>
      </c>
      <c r="Q30" s="845"/>
      <c r="R30" s="845"/>
      <c r="S30" s="845"/>
      <c r="T30" s="845"/>
      <c r="U30" s="845"/>
      <c r="V30" s="845"/>
      <c r="W30" s="845"/>
      <c r="X30" s="845"/>
      <c r="Y30" s="845"/>
      <c r="Z30" s="845"/>
      <c r="AA30" s="845"/>
      <c r="AB30" s="845"/>
      <c r="AC30" s="845"/>
      <c r="AD30" s="845"/>
      <c r="AE30" s="845"/>
      <c r="AF30" s="845"/>
      <c r="AG30" s="845"/>
      <c r="AH30" s="845"/>
      <c r="AI30" s="845"/>
      <c r="AJ30" s="845"/>
      <c r="AK30" s="845"/>
      <c r="AL30" s="845"/>
      <c r="AM30" s="845"/>
      <c r="AN30" s="845"/>
      <c r="AO30" s="845"/>
      <c r="AP30" s="845"/>
      <c r="AQ30" s="845"/>
      <c r="AR30" s="845"/>
      <c r="AS30" s="845"/>
      <c r="AT30" s="845"/>
      <c r="AU30" s="845"/>
      <c r="AV30" s="845"/>
      <c r="AW30" s="845"/>
      <c r="AX30" s="845"/>
      <c r="AY30" s="845"/>
      <c r="AZ30" s="845"/>
      <c r="BA30" s="845"/>
      <c r="BB30" s="845"/>
      <c r="BC30" s="845"/>
      <c r="BD30" s="845"/>
      <c r="BE30" s="845"/>
      <c r="BF30" s="845"/>
      <c r="BG30" s="845"/>
      <c r="BH30" s="845"/>
      <c r="BI30" s="845"/>
      <c r="BJ30" s="845"/>
      <c r="BK30" s="845"/>
      <c r="BL30" s="845"/>
      <c r="BM30" s="845"/>
      <c r="BN30" s="845"/>
      <c r="BO30" s="845"/>
      <c r="BP30" s="845"/>
      <c r="BQ30" s="845"/>
      <c r="BR30" s="845"/>
      <c r="BS30" s="845"/>
      <c r="BT30" s="845"/>
      <c r="BU30" s="845"/>
      <c r="BV30" s="845"/>
      <c r="BW30" s="845"/>
      <c r="BX30" s="845"/>
      <c r="BY30" s="845"/>
      <c r="BZ30" s="845"/>
      <c r="CA30" s="845"/>
      <c r="CB30" s="845"/>
      <c r="CC30" s="845"/>
      <c r="CD30" s="845"/>
      <c r="CE30" s="845"/>
      <c r="CF30" s="845"/>
      <c r="CG30" s="845"/>
      <c r="CH30" s="845"/>
      <c r="CI30" s="845"/>
      <c r="CJ30" s="845"/>
      <c r="CK30" s="845"/>
      <c r="CL30" s="845"/>
      <c r="CM30" s="845"/>
      <c r="CN30" s="845"/>
      <c r="CO30" s="845"/>
      <c r="CP30" s="845"/>
      <c r="CQ30" s="845"/>
      <c r="CR30" s="845"/>
      <c r="CS30" s="845"/>
      <c r="CT30" s="845"/>
      <c r="CU30" s="845"/>
      <c r="CV30" s="845"/>
      <c r="CW30" s="845"/>
      <c r="CX30" s="845"/>
      <c r="CY30" s="845"/>
      <c r="CZ30" s="845"/>
      <c r="DA30" s="845"/>
      <c r="DB30" s="845"/>
      <c r="DD30" s="18"/>
      <c r="DE30" s="17"/>
      <c r="DF30" s="17"/>
      <c r="DH30" s="141"/>
    </row>
    <row r="31" spans="1:112" x14ac:dyDescent="0.3">
      <c r="A31" s="1099" t="s">
        <v>401</v>
      </c>
      <c r="B31" s="1099"/>
      <c r="C31" s="1099"/>
      <c r="D31" s="1099"/>
      <c r="E31" s="1099"/>
      <c r="F31" s="1099"/>
      <c r="G31" s="1099"/>
      <c r="H31" s="1099"/>
      <c r="I31" s="1099"/>
      <c r="J31" s="1099"/>
      <c r="K31" s="1099"/>
      <c r="L31" s="1099"/>
      <c r="M31" s="1099"/>
      <c r="N31" s="1099"/>
      <c r="O31" s="1099"/>
      <c r="P31" s="1099"/>
      <c r="Q31" s="1099"/>
      <c r="R31" s="1099"/>
      <c r="S31" s="1099"/>
      <c r="T31" s="1099"/>
      <c r="U31" s="1099"/>
      <c r="V31" s="1099"/>
      <c r="W31" s="1099"/>
      <c r="X31" s="1099"/>
      <c r="Y31" s="1099"/>
      <c r="Z31" s="1099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1099"/>
      <c r="AO31" s="1099"/>
      <c r="AP31" s="1099"/>
      <c r="AQ31" s="1099"/>
      <c r="AR31" s="1099"/>
      <c r="AS31" s="1099"/>
      <c r="AT31" s="1099"/>
      <c r="AU31" s="1099"/>
      <c r="AV31" s="1099"/>
      <c r="AW31" s="1099"/>
      <c r="AX31" s="1099"/>
      <c r="AY31" s="1099"/>
      <c r="AZ31" s="1099"/>
      <c r="BA31" s="1099"/>
      <c r="BB31" s="1099"/>
      <c r="BC31" s="1099"/>
      <c r="BD31" s="1099"/>
      <c r="BE31" s="1099"/>
      <c r="BF31" s="1099"/>
      <c r="BG31" s="1099"/>
      <c r="BH31" s="1099"/>
      <c r="BI31" s="1099"/>
      <c r="BJ31" s="1099"/>
      <c r="BK31" s="1099"/>
      <c r="BL31" s="1099"/>
      <c r="BM31" s="1099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  <c r="BX31" s="1099"/>
      <c r="BY31" s="1099"/>
      <c r="BZ31" s="1099"/>
      <c r="CA31" s="1099"/>
      <c r="CB31" s="1099"/>
      <c r="CC31" s="1099"/>
      <c r="CD31" s="1099"/>
      <c r="CE31" s="1099"/>
      <c r="CF31" s="1099"/>
      <c r="CG31" s="1099"/>
      <c r="CH31" s="1099"/>
      <c r="CI31" s="1099"/>
      <c r="CJ31" s="1099"/>
      <c r="CK31" s="1099"/>
      <c r="CL31" s="1099"/>
      <c r="CM31" s="1099"/>
      <c r="CN31" s="1099"/>
      <c r="CO31" s="1099"/>
      <c r="CP31" s="1099"/>
      <c r="CQ31" s="1099"/>
      <c r="CR31" s="1099"/>
      <c r="CS31" s="1099"/>
      <c r="CT31" s="1099"/>
      <c r="CU31" s="1099"/>
      <c r="CV31" s="1099"/>
      <c r="CW31" s="1099"/>
      <c r="CX31" s="1099"/>
      <c r="CY31" s="1099"/>
      <c r="CZ31" s="1099"/>
      <c r="DA31" s="1099"/>
      <c r="DB31" s="1099"/>
      <c r="DD31" s="18"/>
      <c r="DE31" s="17"/>
      <c r="DF31" s="17"/>
      <c r="DH31" s="141"/>
    </row>
    <row r="32" spans="1:112" ht="3" customHeight="1" x14ac:dyDescent="0.3">
      <c r="A32" s="1095"/>
      <c r="B32" s="1095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5"/>
      <c r="N32" s="1095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5"/>
      <c r="Z32" s="1095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/>
      <c r="AK32" s="1095"/>
      <c r="AL32" s="1095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5"/>
      <c r="AX32" s="1095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5"/>
      <c r="BJ32" s="1095"/>
      <c r="BK32" s="1095"/>
      <c r="BL32" s="1095"/>
      <c r="BM32" s="1095"/>
      <c r="BN32" s="1095"/>
      <c r="BO32" s="1095"/>
      <c r="BP32" s="1095"/>
      <c r="BQ32" s="1095"/>
      <c r="BR32" s="1095"/>
      <c r="BS32" s="1095"/>
      <c r="BT32" s="1095"/>
      <c r="BU32" s="1095"/>
      <c r="BV32" s="1095"/>
      <c r="BW32" s="1095"/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5"/>
      <c r="CH32" s="1095"/>
      <c r="CI32" s="1095"/>
      <c r="CJ32" s="1095"/>
      <c r="CK32" s="1095"/>
      <c r="CL32" s="1095"/>
      <c r="CM32" s="1095"/>
      <c r="CN32" s="1095"/>
      <c r="CO32" s="1095"/>
      <c r="CP32" s="1095"/>
      <c r="CQ32" s="1095"/>
      <c r="CR32" s="1095"/>
      <c r="CS32" s="1095"/>
      <c r="CT32" s="1095"/>
      <c r="CU32" s="1095"/>
      <c r="CV32" s="1095"/>
      <c r="CW32" s="1095"/>
      <c r="CX32" s="1095"/>
      <c r="CY32" s="1095"/>
      <c r="CZ32" s="1095"/>
      <c r="DA32" s="1095"/>
      <c r="DB32" s="1095"/>
      <c r="DD32" s="18"/>
      <c r="DE32" s="17"/>
      <c r="DF32" s="17"/>
    </row>
    <row r="33" spans="1:112" x14ac:dyDescent="0.3">
      <c r="A33" s="1095" t="s">
        <v>562</v>
      </c>
      <c r="B33" s="1095"/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5"/>
      <c r="N33" s="1095"/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5"/>
      <c r="Z33" s="1095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5"/>
      <c r="AL33" s="1095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5"/>
      <c r="AX33" s="1095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5"/>
      <c r="BJ33" s="1095"/>
      <c r="BK33" s="1095"/>
      <c r="BL33" s="1095"/>
      <c r="BM33" s="1095"/>
      <c r="BN33" s="1095"/>
      <c r="BO33" s="1095"/>
      <c r="BP33" s="1095"/>
      <c r="BQ33" s="1095"/>
      <c r="BR33" s="1095"/>
      <c r="BS33" s="1095"/>
      <c r="BT33" s="1095"/>
      <c r="BU33" s="1095"/>
      <c r="BV33" s="1095"/>
      <c r="BW33" s="1095"/>
      <c r="BX33" s="1095"/>
      <c r="BY33" s="1095"/>
      <c r="BZ33" s="1095"/>
      <c r="CA33" s="1095"/>
      <c r="CB33" s="1095"/>
      <c r="CC33" s="1095"/>
      <c r="CD33" s="1095"/>
      <c r="CE33" s="1095"/>
      <c r="CF33" s="1095"/>
      <c r="CG33" s="1095"/>
      <c r="CH33" s="1095"/>
      <c r="CI33" s="1095"/>
      <c r="CJ33" s="1095"/>
      <c r="CK33" s="1095"/>
      <c r="CL33" s="1095"/>
      <c r="CM33" s="1095"/>
      <c r="CN33" s="1095"/>
      <c r="CO33" s="1095"/>
      <c r="CP33" s="1095"/>
      <c r="CQ33" s="1095"/>
      <c r="CR33" s="1095"/>
      <c r="CS33" s="1095"/>
      <c r="CT33" s="1095"/>
      <c r="CU33" s="1095"/>
      <c r="CV33" s="1095"/>
      <c r="CW33" s="1095"/>
      <c r="CX33" s="1095"/>
      <c r="CY33" s="1095"/>
      <c r="CZ33" s="1095"/>
      <c r="DA33" s="1095"/>
      <c r="DB33" s="1095"/>
      <c r="DH33" s="141"/>
    </row>
    <row r="34" spans="1:112" s="226" customFormat="1" ht="8.25" customHeight="1" x14ac:dyDescent="0.2">
      <c r="A34" s="1096"/>
      <c r="B34" s="1096"/>
      <c r="C34" s="1096"/>
      <c r="D34" s="1096"/>
      <c r="E34" s="1096"/>
      <c r="F34" s="1096"/>
      <c r="G34" s="1096"/>
      <c r="H34" s="1096"/>
      <c r="I34" s="1096"/>
      <c r="J34" s="1096"/>
      <c r="K34" s="1096"/>
      <c r="L34" s="1096"/>
      <c r="M34" s="1096"/>
      <c r="N34" s="1096"/>
      <c r="O34" s="1096"/>
      <c r="P34" s="1096"/>
      <c r="Q34" s="1096"/>
      <c r="R34" s="1096"/>
      <c r="S34" s="1096"/>
      <c r="T34" s="1096"/>
      <c r="U34" s="1096"/>
      <c r="V34" s="1096"/>
      <c r="W34" s="1096"/>
      <c r="X34" s="1096"/>
      <c r="Y34" s="1096"/>
      <c r="Z34" s="1096"/>
      <c r="AA34" s="1096"/>
      <c r="AB34" s="1096"/>
      <c r="AC34" s="1096"/>
      <c r="AD34" s="1096"/>
      <c r="AE34" s="1096"/>
      <c r="AF34" s="1096"/>
      <c r="AG34" s="1096"/>
      <c r="AH34" s="1096"/>
      <c r="AI34" s="1096"/>
      <c r="AJ34" s="1096"/>
      <c r="AK34" s="1096"/>
      <c r="AL34" s="1096"/>
      <c r="AM34" s="1096"/>
      <c r="AN34" s="1096"/>
      <c r="AO34" s="1096"/>
      <c r="AP34" s="1096"/>
      <c r="AQ34" s="1096"/>
      <c r="AR34" s="1096"/>
      <c r="AS34" s="1096"/>
      <c r="AT34" s="1096"/>
      <c r="AU34" s="1096"/>
      <c r="AV34" s="1096"/>
      <c r="AW34" s="1096"/>
      <c r="AX34" s="1096"/>
      <c r="AY34" s="1096"/>
      <c r="AZ34" s="1096"/>
      <c r="BA34" s="1096"/>
      <c r="BB34" s="1096"/>
      <c r="BC34" s="1096"/>
      <c r="BD34" s="1096"/>
      <c r="BE34" s="1096"/>
      <c r="BF34" s="1096"/>
      <c r="BG34" s="1096"/>
      <c r="BH34" s="1096"/>
      <c r="BI34" s="1096"/>
      <c r="BJ34" s="1096"/>
      <c r="BK34" s="1096"/>
      <c r="BL34" s="1096"/>
      <c r="BM34" s="1096"/>
      <c r="BN34" s="1096"/>
      <c r="BO34" s="1096"/>
      <c r="BP34" s="1096"/>
      <c r="BQ34" s="1096"/>
      <c r="BR34" s="1096"/>
      <c r="BS34" s="1096"/>
      <c r="BT34" s="1096"/>
      <c r="BU34" s="1096"/>
      <c r="BV34" s="1096"/>
      <c r="BW34" s="1096"/>
      <c r="BX34" s="1096"/>
      <c r="BY34" s="1096"/>
      <c r="BZ34" s="1096"/>
      <c r="CA34" s="1096"/>
      <c r="CB34" s="1096"/>
      <c r="CC34" s="1096"/>
      <c r="CD34" s="1096"/>
      <c r="CE34" s="1096"/>
      <c r="CF34" s="1096"/>
      <c r="CG34" s="1096"/>
      <c r="CH34" s="1096"/>
      <c r="CI34" s="1096"/>
      <c r="CJ34" s="1096"/>
      <c r="CK34" s="1096"/>
      <c r="CL34" s="1096"/>
      <c r="CM34" s="1096"/>
      <c r="CN34" s="1096"/>
      <c r="CO34" s="1096"/>
      <c r="CP34" s="1096"/>
      <c r="CQ34" s="1096"/>
      <c r="CR34" s="1096"/>
      <c r="CS34" s="1096"/>
      <c r="CT34" s="1096"/>
      <c r="CU34" s="1096"/>
      <c r="CV34" s="1096"/>
      <c r="CW34" s="1096"/>
      <c r="CX34" s="1096"/>
      <c r="CY34" s="1096"/>
      <c r="CZ34" s="1096"/>
      <c r="DA34" s="1096"/>
      <c r="DB34" s="1096"/>
      <c r="DH34" s="229"/>
    </row>
    <row r="35" spans="1:112" x14ac:dyDescent="0.3">
      <c r="A35" s="1095" t="s">
        <v>402</v>
      </c>
      <c r="B35" s="1095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5"/>
      <c r="N35" s="1095"/>
      <c r="O35" s="1095"/>
      <c r="P35" s="1095"/>
      <c r="Q35" s="1095"/>
      <c r="R35" s="1095"/>
      <c r="S35" s="1095"/>
      <c r="T35" s="1095"/>
      <c r="U35" s="1095"/>
      <c r="V35" s="1095"/>
      <c r="W35" s="1095"/>
      <c r="X35" s="1095"/>
      <c r="Y35" s="1095"/>
      <c r="Z35" s="1095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5"/>
      <c r="AL35" s="1095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5"/>
      <c r="AX35" s="1095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5"/>
      <c r="BJ35" s="1095"/>
      <c r="BK35" s="1095"/>
      <c r="BL35" s="1095"/>
      <c r="BM35" s="109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5"/>
      <c r="CH35" s="1095"/>
      <c r="CI35" s="1095"/>
      <c r="CJ35" s="1095"/>
      <c r="CK35" s="1095"/>
      <c r="CL35" s="1095"/>
      <c r="CM35" s="1095"/>
      <c r="CN35" s="1095"/>
      <c r="CO35" s="1095"/>
      <c r="CP35" s="1095"/>
      <c r="CQ35" s="1095"/>
      <c r="CR35" s="1095"/>
      <c r="CS35" s="1095"/>
      <c r="CT35" s="1095"/>
      <c r="CU35" s="1095"/>
      <c r="CV35" s="1095"/>
      <c r="CW35" s="1095"/>
      <c r="CX35" s="1095"/>
      <c r="CY35" s="1095"/>
      <c r="CZ35" s="1095"/>
      <c r="DA35" s="1095"/>
      <c r="DB35" s="1095"/>
    </row>
    <row r="36" spans="1:112" s="226" customFormat="1" ht="9.6" x14ac:dyDescent="0.2">
      <c r="A36" s="1097"/>
      <c r="B36" s="1097"/>
      <c r="C36" s="1097"/>
      <c r="D36" s="1097"/>
      <c r="E36" s="1097"/>
      <c r="F36" s="1097"/>
      <c r="G36" s="1097"/>
      <c r="H36" s="1097"/>
      <c r="I36" s="1097"/>
      <c r="J36" s="1097"/>
      <c r="K36" s="1097"/>
      <c r="L36" s="1097"/>
      <c r="M36" s="1097"/>
      <c r="N36" s="1097"/>
      <c r="O36" s="1097"/>
      <c r="P36" s="1097"/>
      <c r="Q36" s="1097"/>
      <c r="R36" s="1097"/>
      <c r="S36" s="1097"/>
      <c r="T36" s="1097"/>
      <c r="U36" s="1097"/>
      <c r="V36" s="1097"/>
      <c r="W36" s="1097"/>
      <c r="X36" s="1097"/>
      <c r="Y36" s="1097"/>
      <c r="Z36" s="1097"/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097"/>
      <c r="AO36" s="1097"/>
      <c r="AP36" s="1097"/>
      <c r="AQ36" s="1097"/>
      <c r="AR36" s="1097"/>
      <c r="AS36" s="1097"/>
      <c r="AT36" s="1097"/>
      <c r="AU36" s="1097"/>
      <c r="AV36" s="1097"/>
      <c r="AW36" s="1097"/>
      <c r="AX36" s="1097"/>
      <c r="AY36" s="1097"/>
      <c r="AZ36" s="1097"/>
      <c r="BA36" s="1097"/>
      <c r="BB36" s="1097"/>
      <c r="BC36" s="1097"/>
      <c r="BD36" s="1097"/>
      <c r="BE36" s="1097"/>
      <c r="BF36" s="1097"/>
      <c r="BG36" s="1097"/>
      <c r="BH36" s="1097"/>
      <c r="BI36" s="1097"/>
      <c r="BJ36" s="1097"/>
      <c r="BK36" s="1097"/>
      <c r="BL36" s="1097"/>
      <c r="BM36" s="1097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  <c r="BX36" s="1097"/>
      <c r="BY36" s="1097"/>
      <c r="BZ36" s="1097"/>
      <c r="CA36" s="1097"/>
      <c r="CB36" s="1097"/>
      <c r="CC36" s="1097"/>
      <c r="CD36" s="1097"/>
      <c r="CE36" s="1097"/>
      <c r="CF36" s="1097"/>
      <c r="CG36" s="1097"/>
      <c r="CH36" s="1097"/>
      <c r="CI36" s="1097"/>
      <c r="CJ36" s="1097"/>
      <c r="CK36" s="1097"/>
      <c r="CL36" s="1097"/>
      <c r="CM36" s="1097"/>
      <c r="CN36" s="1097"/>
      <c r="CO36" s="1097"/>
      <c r="CP36" s="1097"/>
      <c r="CQ36" s="1097"/>
      <c r="CR36" s="1097"/>
      <c r="CS36" s="1097"/>
      <c r="CT36" s="1097"/>
      <c r="CU36" s="1097"/>
      <c r="CV36" s="1097"/>
      <c r="CW36" s="1097"/>
      <c r="CX36" s="1097"/>
      <c r="CY36" s="1097"/>
      <c r="CZ36" s="1097"/>
      <c r="DA36" s="1097"/>
      <c r="DB36" s="1097"/>
      <c r="DH36" s="230"/>
    </row>
    <row r="37" spans="1:112" ht="12.75" customHeight="1" x14ac:dyDescent="0.3">
      <c r="A37" s="1095" t="s">
        <v>563</v>
      </c>
      <c r="B37" s="1095"/>
      <c r="C37" s="1095"/>
      <c r="D37" s="1095"/>
      <c r="E37" s="1095"/>
      <c r="F37" s="1095"/>
      <c r="G37" s="1095"/>
      <c r="H37" s="1095"/>
      <c r="I37" s="1095"/>
      <c r="J37" s="1095"/>
      <c r="K37" s="1095"/>
      <c r="L37" s="1095"/>
      <c r="M37" s="1095"/>
      <c r="N37" s="1095"/>
      <c r="O37" s="1095"/>
      <c r="P37" s="1095"/>
      <c r="Q37" s="1095"/>
      <c r="R37" s="1095"/>
      <c r="S37" s="1095"/>
      <c r="T37" s="1095"/>
      <c r="U37" s="1095"/>
      <c r="V37" s="1095"/>
      <c r="W37" s="1095"/>
      <c r="X37" s="1095"/>
      <c r="Y37" s="1095"/>
      <c r="Z37" s="1095"/>
      <c r="AA37" s="1095"/>
      <c r="AB37" s="1095"/>
      <c r="AC37" s="1095"/>
      <c r="AD37" s="1095"/>
      <c r="AE37" s="1095"/>
      <c r="AF37" s="1095"/>
      <c r="AG37" s="1095"/>
      <c r="AH37" s="1095"/>
      <c r="AI37" s="1095"/>
      <c r="AJ37" s="1095"/>
      <c r="AK37" s="1095"/>
      <c r="AL37" s="1095"/>
      <c r="AM37" s="1095"/>
      <c r="AN37" s="1095"/>
      <c r="AO37" s="1095"/>
      <c r="AP37" s="1095"/>
      <c r="AQ37" s="1095"/>
      <c r="AR37" s="1095"/>
      <c r="AS37" s="1095"/>
      <c r="AT37" s="1095"/>
      <c r="AU37" s="1095"/>
      <c r="AV37" s="1095"/>
      <c r="AW37" s="1095"/>
      <c r="AX37" s="1095"/>
      <c r="AY37" s="1095"/>
      <c r="AZ37" s="1095"/>
      <c r="BA37" s="1095"/>
      <c r="BB37" s="1095"/>
      <c r="BC37" s="1095"/>
      <c r="BD37" s="1095"/>
      <c r="BE37" s="1095"/>
      <c r="BF37" s="1095"/>
      <c r="BG37" s="1095"/>
      <c r="BH37" s="1095"/>
      <c r="BI37" s="1095"/>
      <c r="BJ37" s="1095"/>
      <c r="BK37" s="1095"/>
      <c r="BL37" s="1095"/>
      <c r="BM37" s="1095"/>
      <c r="BN37" s="1095"/>
      <c r="BO37" s="1095"/>
      <c r="BP37" s="1095"/>
      <c r="BQ37" s="1095"/>
      <c r="BR37" s="1095"/>
      <c r="BS37" s="1095"/>
      <c r="BT37" s="1095"/>
      <c r="BU37" s="1095"/>
      <c r="BV37" s="1095"/>
      <c r="BW37" s="1095"/>
      <c r="BX37" s="1095"/>
      <c r="BY37" s="1095"/>
      <c r="BZ37" s="1095"/>
      <c r="CA37" s="1095"/>
      <c r="CB37" s="1095"/>
      <c r="CC37" s="1095"/>
      <c r="CD37" s="1095"/>
      <c r="CE37" s="1095"/>
      <c r="CF37" s="1095"/>
      <c r="CG37" s="1095"/>
      <c r="CH37" s="1095"/>
      <c r="CI37" s="1095"/>
      <c r="CJ37" s="1095"/>
      <c r="CK37" s="1095"/>
      <c r="CL37" s="1095"/>
      <c r="CM37" s="1095"/>
      <c r="CN37" s="1095"/>
      <c r="CO37" s="1095"/>
      <c r="CP37" s="1095"/>
      <c r="CQ37" s="1095"/>
      <c r="CR37" s="1095"/>
      <c r="CS37" s="1095"/>
      <c r="CT37" s="1095"/>
      <c r="CU37" s="1095"/>
      <c r="CV37" s="1095"/>
      <c r="CW37" s="1095"/>
      <c r="CX37" s="1095"/>
      <c r="CY37" s="1095"/>
      <c r="CZ37" s="1095"/>
      <c r="DA37" s="1095"/>
      <c r="DB37" s="1095"/>
      <c r="DH37" s="141"/>
    </row>
    <row r="38" spans="1:112" ht="9" customHeight="1" x14ac:dyDescent="0.3">
      <c r="A38" s="1095"/>
      <c r="B38" s="1095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5"/>
      <c r="N38" s="1095"/>
      <c r="O38" s="1095"/>
      <c r="P38" s="1095"/>
      <c r="Q38" s="1095"/>
      <c r="R38" s="1095"/>
      <c r="S38" s="1095"/>
      <c r="T38" s="1095"/>
      <c r="U38" s="1095"/>
      <c r="V38" s="1095"/>
      <c r="W38" s="1095"/>
      <c r="X38" s="1095"/>
      <c r="Y38" s="1095"/>
      <c r="Z38" s="1095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5"/>
      <c r="AX38" s="1095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5"/>
      <c r="BJ38" s="1095"/>
      <c r="BK38" s="1095"/>
      <c r="BL38" s="1095"/>
      <c r="BM38" s="1095"/>
      <c r="BN38" s="1095"/>
      <c r="BO38" s="1095"/>
      <c r="BP38" s="1095"/>
      <c r="BQ38" s="1095"/>
      <c r="BR38" s="1095"/>
      <c r="BS38" s="1095"/>
      <c r="BT38" s="1095"/>
      <c r="BU38" s="1095"/>
      <c r="BV38" s="1095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5"/>
      <c r="CH38" s="1095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5"/>
      <c r="CT38" s="1095"/>
      <c r="CU38" s="1095"/>
      <c r="CV38" s="1095"/>
      <c r="CW38" s="1095"/>
      <c r="CX38" s="1095"/>
      <c r="CY38" s="1095"/>
      <c r="CZ38" s="1095"/>
      <c r="DA38" s="1095"/>
      <c r="DB38" s="1095"/>
    </row>
    <row r="39" spans="1:112" ht="41.4" customHeight="1" x14ac:dyDescent="0.3">
      <c r="A39" s="969" t="s">
        <v>15</v>
      </c>
      <c r="B39" s="969"/>
      <c r="C39" s="969"/>
      <c r="D39" s="969"/>
      <c r="E39" s="969"/>
      <c r="F39" s="969"/>
      <c r="G39" s="969"/>
      <c r="H39" s="969"/>
      <c r="I39" s="969"/>
      <c r="J39" s="969"/>
      <c r="K39" s="969"/>
      <c r="L39" s="969"/>
      <c r="M39" s="969"/>
      <c r="N39" s="969"/>
      <c r="O39" s="969"/>
      <c r="P39" s="969"/>
      <c r="Q39" s="969"/>
      <c r="R39" s="969"/>
      <c r="S39" s="969"/>
      <c r="T39" s="969"/>
      <c r="U39" s="969"/>
      <c r="V39" s="969"/>
      <c r="W39" s="969"/>
      <c r="X39" s="969"/>
      <c r="Y39" s="969"/>
      <c r="Z39" s="969"/>
      <c r="AA39" s="969"/>
      <c r="AB39" s="969"/>
      <c r="AC39" s="969"/>
      <c r="AD39" s="969"/>
      <c r="AE39" s="969"/>
      <c r="AF39" s="969"/>
      <c r="AG39" s="969"/>
      <c r="AH39" s="969"/>
      <c r="AI39" s="969"/>
      <c r="AJ39" s="969"/>
      <c r="AK39" s="969"/>
      <c r="AL39" s="969"/>
      <c r="AM39" s="969"/>
      <c r="AN39" s="969"/>
      <c r="AO39" s="969"/>
      <c r="AP39" s="969"/>
      <c r="AQ39" s="969"/>
      <c r="AR39" s="969"/>
      <c r="AS39" s="969"/>
      <c r="AT39" s="969"/>
      <c r="AU39" s="969"/>
      <c r="AV39" s="969"/>
      <c r="AW39" s="969"/>
      <c r="AX39" s="969"/>
      <c r="AY39" s="969"/>
      <c r="AZ39" s="969"/>
      <c r="BA39" s="969"/>
      <c r="BB39" s="969"/>
      <c r="BC39" s="969"/>
      <c r="BD39" s="19"/>
      <c r="BE39" s="19"/>
      <c r="BF39" s="19"/>
      <c r="BG39" s="19"/>
      <c r="BH39" s="19"/>
      <c r="BI39" s="847"/>
      <c r="BJ39" s="847"/>
      <c r="BK39" s="847"/>
      <c r="BL39" s="847"/>
      <c r="BM39" s="847"/>
      <c r="BN39" s="847"/>
      <c r="BO39" s="847"/>
      <c r="BP39" s="847"/>
      <c r="BQ39" s="847"/>
      <c r="BR39" s="847"/>
      <c r="BS39" s="847"/>
      <c r="BT39" s="847"/>
      <c r="BU39" s="847"/>
      <c r="BV39" s="847"/>
      <c r="BW39" s="847"/>
      <c r="BX39" s="847"/>
      <c r="BY39" s="847"/>
      <c r="BZ39" s="847"/>
      <c r="CA39" s="847"/>
      <c r="CB39" s="847"/>
      <c r="CC39" s="19"/>
      <c r="CD39" s="19"/>
      <c r="CE39" s="19"/>
      <c r="CF39" s="844" t="str">
        <f>ПОДПИСИ!E5</f>
        <v>Д.М. Чечин</v>
      </c>
      <c r="CG39" s="844"/>
      <c r="CH39" s="844"/>
      <c r="CI39" s="844"/>
      <c r="CJ39" s="844"/>
      <c r="CK39" s="844"/>
      <c r="CL39" s="844"/>
      <c r="CM39" s="844"/>
      <c r="CN39" s="844"/>
      <c r="CO39" s="844"/>
      <c r="CP39" s="844"/>
      <c r="CQ39" s="844"/>
      <c r="CR39" s="844"/>
      <c r="CS39" s="844"/>
      <c r="CT39" s="844"/>
      <c r="CU39" s="844"/>
      <c r="CV39" s="844"/>
      <c r="CW39" s="844"/>
      <c r="CX39" s="844"/>
      <c r="CY39" s="844"/>
      <c r="CZ39" s="844"/>
      <c r="DA39" s="844"/>
      <c r="DB39" s="844"/>
      <c r="DH39" s="141"/>
    </row>
    <row r="40" spans="1:112" s="226" customFormat="1" ht="12" customHeight="1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900" t="s">
        <v>11</v>
      </c>
      <c r="BJ40" s="900"/>
      <c r="BK40" s="900"/>
      <c r="BL40" s="900"/>
      <c r="BM40" s="900"/>
      <c r="BN40" s="900"/>
      <c r="BO40" s="900"/>
      <c r="BP40" s="900"/>
      <c r="BQ40" s="900"/>
      <c r="BR40" s="900"/>
      <c r="BS40" s="900"/>
      <c r="BT40" s="900"/>
      <c r="BU40" s="900"/>
      <c r="BV40" s="900"/>
      <c r="BW40" s="900"/>
      <c r="BX40" s="900"/>
      <c r="BY40" s="900"/>
      <c r="BZ40" s="900"/>
      <c r="CA40" s="900"/>
      <c r="CB40" s="900"/>
      <c r="CC40" s="227"/>
      <c r="CD40" s="227"/>
      <c r="CE40" s="227"/>
      <c r="CF40" s="1098" t="s">
        <v>50</v>
      </c>
      <c r="CG40" s="1098"/>
      <c r="CH40" s="1098"/>
      <c r="CI40" s="1098"/>
      <c r="CJ40" s="1098"/>
      <c r="CK40" s="1098"/>
      <c r="CL40" s="1098"/>
      <c r="CM40" s="1098"/>
      <c r="CN40" s="1098"/>
      <c r="CO40" s="1098"/>
      <c r="CP40" s="1098"/>
      <c r="CQ40" s="1098"/>
      <c r="CR40" s="1098"/>
      <c r="CS40" s="1098"/>
      <c r="CT40" s="1098"/>
      <c r="CU40" s="1098"/>
      <c r="CV40" s="1098"/>
      <c r="CW40" s="1098"/>
      <c r="CX40" s="1098"/>
      <c r="CY40" s="1098"/>
      <c r="CZ40" s="1098"/>
      <c r="DA40" s="1098"/>
      <c r="DB40" s="1098"/>
      <c r="DH40" s="228"/>
    </row>
    <row r="41" spans="1:112" ht="41.4" customHeight="1" x14ac:dyDescent="0.3">
      <c r="A41" s="969" t="s">
        <v>46</v>
      </c>
      <c r="B41" s="969"/>
      <c r="C41" s="969"/>
      <c r="D41" s="969"/>
      <c r="E41" s="969"/>
      <c r="F41" s="969"/>
      <c r="G41" s="969"/>
      <c r="H41" s="969"/>
      <c r="I41" s="969"/>
      <c r="J41" s="969"/>
      <c r="K41" s="969"/>
      <c r="L41" s="969"/>
      <c r="M41" s="969"/>
      <c r="N41" s="969"/>
      <c r="O41" s="969"/>
      <c r="P41" s="969"/>
      <c r="Q41" s="969"/>
      <c r="R41" s="969"/>
      <c r="S41" s="969"/>
      <c r="T41" s="969"/>
      <c r="U41" s="969"/>
      <c r="V41" s="969"/>
      <c r="W41" s="969"/>
      <c r="X41" s="969"/>
      <c r="Y41" s="969"/>
      <c r="Z41" s="969"/>
      <c r="AA41" s="969"/>
      <c r="AB41" s="969"/>
      <c r="AC41" s="969"/>
      <c r="AD41" s="969"/>
      <c r="AE41" s="969"/>
      <c r="AF41" s="969"/>
      <c r="AG41" s="969"/>
      <c r="AH41" s="969"/>
      <c r="AI41" s="969"/>
      <c r="AJ41" s="969"/>
      <c r="AK41" s="969"/>
      <c r="AL41" s="969"/>
      <c r="AM41" s="969"/>
      <c r="AN41" s="969"/>
      <c r="AO41" s="969"/>
      <c r="AP41" s="969"/>
      <c r="AQ41" s="969"/>
      <c r="AR41" s="969"/>
      <c r="AS41" s="969"/>
      <c r="AT41" s="969"/>
      <c r="AU41" s="969"/>
      <c r="AV41" s="969"/>
      <c r="AW41" s="969"/>
      <c r="AX41" s="969"/>
      <c r="AY41" s="969"/>
      <c r="AZ41" s="969"/>
      <c r="BA41" s="969"/>
      <c r="BB41" s="969"/>
      <c r="BC41" s="969"/>
      <c r="BD41" s="19"/>
      <c r="BE41" s="19"/>
      <c r="BF41" s="19"/>
      <c r="BG41" s="19"/>
      <c r="BH41" s="19"/>
      <c r="BI41" s="847"/>
      <c r="BJ41" s="847"/>
      <c r="BK41" s="847"/>
      <c r="BL41" s="847"/>
      <c r="BM41" s="847"/>
      <c r="BN41" s="847"/>
      <c r="BO41" s="847"/>
      <c r="BP41" s="847"/>
      <c r="BQ41" s="847"/>
      <c r="BR41" s="847"/>
      <c r="BS41" s="847"/>
      <c r="BT41" s="847"/>
      <c r="BU41" s="847"/>
      <c r="BV41" s="847"/>
      <c r="BW41" s="847"/>
      <c r="BX41" s="847"/>
      <c r="BY41" s="847"/>
      <c r="BZ41" s="847"/>
      <c r="CA41" s="847"/>
      <c r="CB41" s="847"/>
      <c r="CC41" s="19"/>
      <c r="CD41" s="19"/>
      <c r="CE41" s="19"/>
      <c r="CF41" s="844" t="str">
        <f>IF(ПОДПИСИ!E15=0," ",ПОДПИСИ!E15)</f>
        <v>С.В. Шлёнский</v>
      </c>
      <c r="CG41" s="844"/>
      <c r="CH41" s="844"/>
      <c r="CI41" s="844"/>
      <c r="CJ41" s="844"/>
      <c r="CK41" s="844"/>
      <c r="CL41" s="844"/>
      <c r="CM41" s="844"/>
      <c r="CN41" s="844"/>
      <c r="CO41" s="844"/>
      <c r="CP41" s="844"/>
      <c r="CQ41" s="844"/>
      <c r="CR41" s="844"/>
      <c r="CS41" s="844"/>
      <c r="CT41" s="844"/>
      <c r="CU41" s="844"/>
      <c r="CV41" s="844"/>
      <c r="CW41" s="844"/>
      <c r="CX41" s="844"/>
      <c r="CY41" s="844"/>
      <c r="CZ41" s="844"/>
      <c r="DA41" s="844"/>
      <c r="DB41" s="844"/>
    </row>
    <row r="42" spans="1:112" s="226" customFormat="1" ht="9.6" customHeight="1" x14ac:dyDescent="0.2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900" t="s">
        <v>11</v>
      </c>
      <c r="BJ42" s="900"/>
      <c r="BK42" s="900"/>
      <c r="BL42" s="900"/>
      <c r="BM42" s="900"/>
      <c r="BN42" s="900"/>
      <c r="BO42" s="900"/>
      <c r="BP42" s="900"/>
      <c r="BQ42" s="900"/>
      <c r="BR42" s="900"/>
      <c r="BS42" s="900"/>
      <c r="BT42" s="900"/>
      <c r="BU42" s="900"/>
      <c r="BV42" s="900"/>
      <c r="BW42" s="900"/>
      <c r="BX42" s="900"/>
      <c r="BY42" s="900"/>
      <c r="BZ42" s="900"/>
      <c r="CA42" s="900"/>
      <c r="CB42" s="900"/>
      <c r="CC42" s="227"/>
      <c r="CD42" s="227"/>
      <c r="CE42" s="227"/>
      <c r="CF42" s="900" t="s">
        <v>50</v>
      </c>
      <c r="CG42" s="900"/>
      <c r="CH42" s="900"/>
      <c r="CI42" s="900"/>
      <c r="CJ42" s="900"/>
      <c r="CK42" s="900"/>
      <c r="CL42" s="900"/>
      <c r="CM42" s="900"/>
      <c r="CN42" s="900"/>
      <c r="CO42" s="900"/>
      <c r="CP42" s="900"/>
      <c r="CQ42" s="900"/>
      <c r="CR42" s="900"/>
      <c r="CS42" s="900"/>
      <c r="CT42" s="900"/>
      <c r="CU42" s="900"/>
      <c r="CV42" s="900"/>
      <c r="CW42" s="900"/>
      <c r="CX42" s="900"/>
      <c r="CY42" s="900"/>
      <c r="CZ42" s="900"/>
      <c r="DA42" s="900"/>
      <c r="DB42" s="900"/>
      <c r="DH42" s="228"/>
    </row>
    <row r="43" spans="1:112" ht="41.4" customHeight="1" x14ac:dyDescent="0.3">
      <c r="A43" s="969" t="s">
        <v>16</v>
      </c>
      <c r="B43" s="969"/>
      <c r="C43" s="969"/>
      <c r="D43" s="969"/>
      <c r="E43" s="969"/>
      <c r="F43" s="969"/>
      <c r="G43" s="969"/>
      <c r="H43" s="969"/>
      <c r="I43" s="969"/>
      <c r="J43" s="969"/>
      <c r="K43" s="969"/>
      <c r="L43" s="969"/>
      <c r="M43" s="969"/>
      <c r="N43" s="969"/>
      <c r="O43" s="969"/>
      <c r="P43" s="969"/>
      <c r="Q43" s="969"/>
      <c r="R43" s="969"/>
      <c r="S43" s="969"/>
      <c r="T43" s="969"/>
      <c r="U43" s="969"/>
      <c r="V43" s="969"/>
      <c r="W43" s="969"/>
      <c r="X43" s="969"/>
      <c r="Y43" s="969"/>
      <c r="Z43" s="969"/>
      <c r="AA43" s="969"/>
      <c r="AB43" s="969"/>
      <c r="AC43" s="969"/>
      <c r="AD43" s="969"/>
      <c r="AE43" s="969"/>
      <c r="AF43" s="969"/>
      <c r="AG43" s="969"/>
      <c r="AH43" s="969"/>
      <c r="AI43" s="969"/>
      <c r="AJ43" s="969"/>
      <c r="AK43" s="969"/>
      <c r="AL43" s="969"/>
      <c r="AM43" s="969"/>
      <c r="AN43" s="969"/>
      <c r="AO43" s="969"/>
      <c r="AP43" s="969"/>
      <c r="AQ43" s="969"/>
      <c r="AR43" s="969"/>
      <c r="AS43" s="969"/>
      <c r="AT43" s="969"/>
      <c r="AU43" s="969"/>
      <c r="AV43" s="969"/>
      <c r="AW43" s="969"/>
      <c r="AX43" s="969"/>
      <c r="AY43" s="969"/>
      <c r="AZ43" s="969"/>
      <c r="BA43" s="969"/>
      <c r="BB43" s="969"/>
      <c r="BC43" s="969"/>
      <c r="BD43" s="19"/>
      <c r="BE43" s="19"/>
      <c r="BF43" s="19"/>
      <c r="BG43" s="19"/>
      <c r="BH43" s="19"/>
      <c r="BI43" s="847"/>
      <c r="BJ43" s="847"/>
      <c r="BK43" s="847"/>
      <c r="BL43" s="847"/>
      <c r="BM43" s="847"/>
      <c r="BN43" s="847"/>
      <c r="BO43" s="847"/>
      <c r="BP43" s="847"/>
      <c r="BQ43" s="847"/>
      <c r="BR43" s="847"/>
      <c r="BS43" s="847"/>
      <c r="BT43" s="847"/>
      <c r="BU43" s="847"/>
      <c r="BV43" s="847"/>
      <c r="BW43" s="847"/>
      <c r="BX43" s="847"/>
      <c r="BY43" s="847"/>
      <c r="BZ43" s="847"/>
      <c r="CA43" s="847"/>
      <c r="CB43" s="847"/>
      <c r="CC43" s="19"/>
      <c r="CD43" s="19"/>
      <c r="CE43" s="19"/>
      <c r="CF43" s="844" t="str">
        <f>ПОДПИСИ!E12</f>
        <v>А.В. Курбатов</v>
      </c>
      <c r="CG43" s="844"/>
      <c r="CH43" s="844"/>
      <c r="CI43" s="844"/>
      <c r="CJ43" s="844"/>
      <c r="CK43" s="844"/>
      <c r="CL43" s="844"/>
      <c r="CM43" s="844"/>
      <c r="CN43" s="844"/>
      <c r="CO43" s="844"/>
      <c r="CP43" s="844"/>
      <c r="CQ43" s="844"/>
      <c r="CR43" s="844"/>
      <c r="CS43" s="844"/>
      <c r="CT43" s="844"/>
      <c r="CU43" s="844"/>
      <c r="CV43" s="844"/>
      <c r="CW43" s="844"/>
      <c r="CX43" s="844"/>
      <c r="CY43" s="844"/>
      <c r="CZ43" s="844"/>
      <c r="DA43" s="844"/>
      <c r="DB43" s="844"/>
      <c r="DH43" s="141"/>
    </row>
    <row r="44" spans="1:112" s="226" customFormat="1" ht="9.6" customHeight="1" x14ac:dyDescent="0.2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900" t="s">
        <v>11</v>
      </c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900"/>
      <c r="BV44" s="900"/>
      <c r="BW44" s="900"/>
      <c r="BX44" s="900"/>
      <c r="BY44" s="900"/>
      <c r="BZ44" s="900"/>
      <c r="CA44" s="900"/>
      <c r="CB44" s="900"/>
      <c r="CC44" s="227"/>
      <c r="CD44" s="227"/>
      <c r="CE44" s="227"/>
      <c r="CF44" s="900" t="s">
        <v>50</v>
      </c>
      <c r="CG44" s="900"/>
      <c r="CH44" s="900"/>
      <c r="CI44" s="900"/>
      <c r="CJ44" s="900"/>
      <c r="CK44" s="900"/>
      <c r="CL44" s="900"/>
      <c r="CM44" s="900"/>
      <c r="CN44" s="900"/>
      <c r="CO44" s="900"/>
      <c r="CP44" s="900"/>
      <c r="CQ44" s="900"/>
      <c r="CR44" s="900"/>
      <c r="CS44" s="900"/>
      <c r="CT44" s="900"/>
      <c r="CU44" s="900"/>
      <c r="CV44" s="900"/>
      <c r="CW44" s="900"/>
      <c r="CX44" s="900"/>
      <c r="CY44" s="900"/>
      <c r="CZ44" s="900"/>
      <c r="DA44" s="900"/>
      <c r="DB44" s="900"/>
      <c r="DH44" s="228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55" priority="4" operator="equal">
      <formula>0</formula>
    </cfRule>
  </conditionalFormatting>
  <conditionalFormatting sqref="DH2:DH7">
    <cfRule type="cellIs" dxfId="54" priority="2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7" zoomScale="60" zoomScaleNormal="100" workbookViewId="0">
      <selection activeCell="A37" sqref="A37:H37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135</v>
      </c>
      <c r="I1"/>
      <c r="J1"/>
      <c r="K1"/>
      <c r="L1"/>
      <c r="M1"/>
    </row>
    <row r="2" spans="1:13" ht="15" customHeight="1" x14ac:dyDescent="0.3">
      <c r="F2" s="1101" t="s">
        <v>71</v>
      </c>
      <c r="G2" s="1101"/>
      <c r="H2" s="1101"/>
      <c r="I2"/>
      <c r="J2"/>
      <c r="K2"/>
      <c r="L2"/>
      <c r="M2"/>
    </row>
    <row r="3" spans="1:13" ht="15" customHeight="1" x14ac:dyDescent="0.25">
      <c r="F3" s="1066" t="s">
        <v>0</v>
      </c>
      <c r="G3" s="1066"/>
      <c r="H3" s="1066"/>
    </row>
    <row r="4" spans="1:13" ht="15" customHeight="1" x14ac:dyDescent="0.25">
      <c r="A4" s="1101" t="str">
        <f>ФОРМА!B4</f>
        <v>ООО «Электромонтаж-110»</v>
      </c>
      <c r="B4" s="1101"/>
      <c r="F4" s="1104" t="str">
        <f>ФОРМА!B2</f>
        <v>ПАО "Россети Ленэнерго"</v>
      </c>
      <c r="G4" s="1104"/>
      <c r="H4" s="1104"/>
    </row>
    <row r="5" spans="1:13" ht="15" customHeight="1" x14ac:dyDescent="0.25">
      <c r="A5" s="1068" t="s">
        <v>44</v>
      </c>
      <c r="B5" s="1068"/>
      <c r="F5" s="1068" t="s">
        <v>2</v>
      </c>
      <c r="G5" s="1071"/>
      <c r="H5" s="1071"/>
    </row>
    <row r="6" spans="1:13" ht="103.5" customHeight="1" x14ac:dyDescent="0.25">
      <c r="A6" s="1101"/>
      <c r="B6" s="1101"/>
      <c r="F6" s="110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02"/>
      <c r="H6" s="1102"/>
    </row>
    <row r="7" spans="1:13" ht="15" customHeight="1" x14ac:dyDescent="0.25">
      <c r="A7" s="1066" t="s">
        <v>45</v>
      </c>
      <c r="B7" s="1066"/>
      <c r="F7" s="1074" t="s">
        <v>38</v>
      </c>
      <c r="G7" s="1074"/>
      <c r="H7" s="1074"/>
    </row>
    <row r="8" spans="1:13" ht="15" customHeight="1" x14ac:dyDescent="0.25">
      <c r="A8" s="1067"/>
      <c r="B8" s="1067"/>
      <c r="F8" s="1103">
        <f>ФОРМА!B14</f>
        <v>45320</v>
      </c>
      <c r="G8" s="1104"/>
      <c r="H8" s="1104"/>
    </row>
    <row r="9" spans="1:13" ht="15" customHeight="1" x14ac:dyDescent="0.25">
      <c r="A9" s="1066" t="s">
        <v>1</v>
      </c>
      <c r="B9" s="1066"/>
      <c r="F9" s="1074" t="s">
        <v>3</v>
      </c>
      <c r="G9" s="1074"/>
      <c r="H9" s="1074"/>
    </row>
    <row r="11" spans="1:13" x14ac:dyDescent="0.25">
      <c r="A11" s="1100" t="s">
        <v>255</v>
      </c>
      <c r="B11" s="1100"/>
      <c r="C11" s="1100"/>
      <c r="D11" s="1100"/>
      <c r="E11" s="1100"/>
      <c r="F11" s="1100"/>
      <c r="G11" s="1100"/>
      <c r="H11" s="1100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1105" t="s">
        <v>114</v>
      </c>
      <c r="B15" s="1105"/>
      <c r="C15" s="1105"/>
      <c r="D15" s="1105"/>
      <c r="E15" s="1072" t="str">
        <f>ПОДПИСИ!B12</f>
        <v>Начальник участка ООО «Электромонтаж-110»</v>
      </c>
      <c r="F15" s="1072"/>
      <c r="G15" s="1072"/>
      <c r="H15" s="1072"/>
    </row>
    <row r="16" spans="1:13" x14ac:dyDescent="0.25">
      <c r="A16" s="1072" t="str">
        <f>ПОДПИСИ!C12</f>
        <v>Курбатов А.В.</v>
      </c>
      <c r="B16" s="1072"/>
      <c r="C16" s="1072"/>
      <c r="D16" s="1072"/>
      <c r="E16" s="1072"/>
      <c r="F16" s="1072"/>
      <c r="G16" s="1072"/>
      <c r="H16" s="1072"/>
    </row>
    <row r="17" spans="1:8" x14ac:dyDescent="0.25">
      <c r="A17" s="1068" t="s">
        <v>166</v>
      </c>
      <c r="B17" s="1068"/>
      <c r="C17" s="1068"/>
      <c r="D17" s="1068"/>
      <c r="E17" s="1068"/>
      <c r="F17" s="1068"/>
      <c r="G17" s="1068"/>
      <c r="H17" s="1068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1105" t="s">
        <v>115</v>
      </c>
      <c r="B19" s="1105"/>
      <c r="C19" s="1077" t="str">
        <f>ПОДПИСИ!B7</f>
        <v>Начальник мастерского участка №1 Курортного РЭС ПАО «Россети Ленэнерго» «СЭС»</v>
      </c>
      <c r="D19" s="1077"/>
      <c r="E19" s="1077"/>
      <c r="F19" s="1077"/>
      <c r="G19" s="1077"/>
      <c r="H19" s="1077"/>
    </row>
    <row r="20" spans="1:8" x14ac:dyDescent="0.25">
      <c r="A20" s="1072" t="str">
        <f>ПОДПИСИ!C7</f>
        <v>Чечин Д.М.</v>
      </c>
      <c r="B20" s="1072"/>
      <c r="C20" s="1072"/>
      <c r="D20" s="1072"/>
      <c r="E20" s="1072"/>
      <c r="F20" s="1072"/>
      <c r="G20" s="1072"/>
      <c r="H20" s="1072"/>
    </row>
    <row r="21" spans="1:8" ht="16.5" customHeight="1" x14ac:dyDescent="0.25">
      <c r="A21" s="1068" t="s">
        <v>166</v>
      </c>
      <c r="B21" s="1068"/>
      <c r="C21" s="1068"/>
      <c r="D21" s="1068"/>
      <c r="E21" s="1068"/>
      <c r="F21" s="1068"/>
      <c r="G21" s="1068"/>
      <c r="H21" s="1068"/>
    </row>
    <row r="22" spans="1:8" x14ac:dyDescent="0.25">
      <c r="A22" s="63" t="s">
        <v>256</v>
      </c>
      <c r="B22" s="73" t="str">
        <f>ФОРМА!B15</f>
        <v>ПНД</v>
      </c>
      <c r="C22" s="63" t="s">
        <v>257</v>
      </c>
      <c r="F22" s="1101" t="s">
        <v>258</v>
      </c>
      <c r="G22" s="1101"/>
    </row>
    <row r="23" spans="1:8" x14ac:dyDescent="0.25">
      <c r="A23" s="1077" t="s">
        <v>963</v>
      </c>
      <c r="B23" s="1072"/>
      <c r="C23" s="1072"/>
      <c r="D23" s="1072"/>
      <c r="E23" s="1072"/>
      <c r="F23" s="1072"/>
      <c r="G23" s="1072"/>
      <c r="H23" s="1072"/>
    </row>
    <row r="24" spans="1:8" x14ac:dyDescent="0.25">
      <c r="A24" s="66" t="s">
        <v>125</v>
      </c>
    </row>
    <row r="25" spans="1:8" ht="2.25" customHeight="1" x14ac:dyDescent="0.25">
      <c r="A25" s="66"/>
    </row>
    <row r="26" spans="1:8" x14ac:dyDescent="0.25">
      <c r="A26" s="1069" t="s">
        <v>259</v>
      </c>
      <c r="B26" s="1069"/>
      <c r="C26" s="1069"/>
      <c r="D26" s="1069"/>
      <c r="E26" s="1077" t="str">
        <f>CONCATENATE("Шифр ",ФОРМА!B9)</f>
        <v>Шифр СЭС-23-32939-ЭС-ИЛО</v>
      </c>
      <c r="F26" s="1077"/>
      <c r="G26" s="1077"/>
      <c r="H26" s="1077"/>
    </row>
    <row r="27" spans="1:8" x14ac:dyDescent="0.25">
      <c r="A27" s="63" t="s">
        <v>136</v>
      </c>
      <c r="B27" s="1072" t="str">
        <f>ФОРМА!B8</f>
        <v>ООО «Строительные энергетические технологии»</v>
      </c>
      <c r="C27" s="1072"/>
      <c r="D27" s="1072"/>
      <c r="E27" s="1072"/>
      <c r="F27" s="1072"/>
      <c r="G27" s="1072"/>
      <c r="H27" s="1072"/>
    </row>
    <row r="28" spans="1:8" ht="12.75" customHeight="1" x14ac:dyDescent="0.25">
      <c r="A28" s="69"/>
      <c r="B28" s="1068" t="s">
        <v>260</v>
      </c>
      <c r="C28" s="1068"/>
      <c r="D28" s="1068"/>
      <c r="E28" s="1068"/>
      <c r="F28" s="1068"/>
      <c r="G28" s="1068"/>
      <c r="H28" s="1068"/>
    </row>
    <row r="29" spans="1:8" ht="18.75" customHeight="1" x14ac:dyDescent="0.25">
      <c r="A29" s="1069" t="s">
        <v>261</v>
      </c>
      <c r="B29" s="1069"/>
      <c r="C29" s="1069"/>
      <c r="D29" s="1069"/>
      <c r="E29" s="1069"/>
      <c r="F29" s="1069"/>
      <c r="G29" s="1069"/>
      <c r="H29" s="1069"/>
    </row>
    <row r="30" spans="1:8" ht="18.75" customHeight="1" x14ac:dyDescent="0.25">
      <c r="A30" s="1072" t="s">
        <v>263</v>
      </c>
      <c r="B30" s="1072"/>
      <c r="C30" s="1072"/>
      <c r="D30" s="1072"/>
      <c r="E30" s="1072"/>
      <c r="F30" s="1072"/>
      <c r="G30" s="1072"/>
      <c r="H30" s="1072"/>
    </row>
    <row r="31" spans="1:8" ht="15" customHeight="1" x14ac:dyDescent="0.25">
      <c r="A31" s="1068" t="s">
        <v>262</v>
      </c>
      <c r="B31" s="1068"/>
      <c r="C31" s="1068"/>
      <c r="D31" s="1068"/>
      <c r="E31" s="1068"/>
      <c r="F31" s="1068"/>
      <c r="G31" s="1068"/>
      <c r="H31" s="1068"/>
    </row>
    <row r="32" spans="1:8" x14ac:dyDescent="0.25">
      <c r="A32" s="63" t="s">
        <v>134</v>
      </c>
      <c r="C32" s="1101"/>
      <c r="D32" s="1101"/>
      <c r="E32" s="63" t="s">
        <v>264</v>
      </c>
    </row>
    <row r="33" spans="1:8" x14ac:dyDescent="0.25">
      <c r="A33" s="63" t="s">
        <v>265</v>
      </c>
      <c r="B33" s="1101" t="s">
        <v>65</v>
      </c>
      <c r="C33" s="1101"/>
      <c r="D33" s="1101"/>
      <c r="E33" s="1101"/>
      <c r="F33" s="1101"/>
      <c r="G33" s="1101"/>
      <c r="H33" s="1101"/>
    </row>
    <row r="34" spans="1:8" x14ac:dyDescent="0.25">
      <c r="B34" s="1068" t="s">
        <v>266</v>
      </c>
      <c r="C34" s="1068"/>
      <c r="D34" s="1068"/>
      <c r="E34" s="1068"/>
      <c r="F34" s="1068"/>
      <c r="G34" s="1068"/>
      <c r="H34" s="1068"/>
    </row>
    <row r="35" spans="1:8" x14ac:dyDescent="0.25">
      <c r="A35" s="1069" t="s">
        <v>133</v>
      </c>
      <c r="B35" s="1069"/>
      <c r="C35" s="1069"/>
      <c r="D35" s="1069"/>
      <c r="E35" s="1069"/>
      <c r="F35" s="1069"/>
      <c r="G35" s="1069"/>
      <c r="H35" s="1069"/>
    </row>
    <row r="36" spans="1:8" x14ac:dyDescent="0.25">
      <c r="A36" s="1069" t="s">
        <v>267</v>
      </c>
      <c r="B36" s="1069"/>
      <c r="C36" s="1069"/>
      <c r="D36" s="1069"/>
      <c r="E36" s="1069"/>
      <c r="F36" s="1069"/>
      <c r="G36" s="1069"/>
      <c r="H36" s="1069"/>
    </row>
    <row r="37" spans="1:8" x14ac:dyDescent="0.25">
      <c r="A37" s="1082"/>
      <c r="B37" s="1082"/>
      <c r="C37" s="1082"/>
      <c r="D37" s="1082"/>
      <c r="E37" s="1082"/>
      <c r="F37" s="1082"/>
      <c r="G37" s="1082"/>
      <c r="H37" s="1082"/>
    </row>
    <row r="38" spans="1:8" x14ac:dyDescent="0.25">
      <c r="A38" s="66" t="s">
        <v>112</v>
      </c>
    </row>
    <row r="39" spans="1:8" x14ac:dyDescent="0.25">
      <c r="A39" s="1069" t="s">
        <v>167</v>
      </c>
      <c r="B39" s="1069"/>
      <c r="C39" s="1069"/>
      <c r="D39" s="1069"/>
      <c r="E39" s="1069"/>
      <c r="F39" s="1069"/>
      <c r="G39" s="1069"/>
      <c r="H39" s="1069"/>
    </row>
    <row r="40" spans="1:8" x14ac:dyDescent="0.25">
      <c r="A40" s="1069" t="s">
        <v>268</v>
      </c>
      <c r="B40" s="1069"/>
      <c r="C40" s="1069"/>
      <c r="D40" s="1069"/>
      <c r="E40" s="1069"/>
      <c r="F40" s="1069"/>
      <c r="G40" s="1069"/>
      <c r="H40" s="1069"/>
    </row>
    <row r="42" spans="1:8" ht="28.95" customHeight="1" x14ac:dyDescent="0.25">
      <c r="A42" s="1069" t="s">
        <v>15</v>
      </c>
      <c r="B42" s="1069"/>
      <c r="E42" s="1106"/>
      <c r="F42" s="1106"/>
      <c r="H42" s="450" t="str">
        <f>ПОДПИСИ!E7</f>
        <v>Д.М. Чечин</v>
      </c>
    </row>
    <row r="43" spans="1:8" ht="31.2" customHeight="1" x14ac:dyDescent="0.25">
      <c r="A43" s="70"/>
      <c r="B43" s="70"/>
      <c r="E43" s="1107" t="s">
        <v>49</v>
      </c>
      <c r="F43" s="1107"/>
      <c r="H43" s="457" t="s">
        <v>50</v>
      </c>
    </row>
    <row r="44" spans="1:8" x14ac:dyDescent="0.25">
      <c r="A44" s="1069" t="s">
        <v>16</v>
      </c>
      <c r="B44" s="1069"/>
      <c r="C44" s="1069"/>
      <c r="D44" s="1069"/>
      <c r="E44" s="1106"/>
      <c r="F44" s="1106"/>
      <c r="H44" s="450" t="str">
        <f>ПОДПИСИ!E12</f>
        <v>А.В. Курбатов</v>
      </c>
    </row>
    <row r="45" spans="1:8" x14ac:dyDescent="0.25">
      <c r="E45" s="1107" t="s">
        <v>49</v>
      </c>
      <c r="F45" s="1107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sqref="A1:C1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3" customWidth="1"/>
    <col min="15" max="16384" width="9.109375" style="63"/>
  </cols>
  <sheetData>
    <row r="1" spans="1:14" ht="14.4" outlineLevel="1" x14ac:dyDescent="0.3">
      <c r="A1" s="1064"/>
      <c r="B1" s="1064"/>
      <c r="C1" s="1064"/>
      <c r="H1" s="64" t="s">
        <v>116</v>
      </c>
      <c r="I1"/>
      <c r="J1"/>
      <c r="K1"/>
      <c r="L1"/>
    </row>
    <row r="2" spans="1:14" ht="14.4" outlineLevel="1" x14ac:dyDescent="0.3">
      <c r="A2" s="1064"/>
      <c r="B2" s="1064"/>
      <c r="C2" s="1064"/>
      <c r="H2" s="65"/>
      <c r="I2"/>
      <c r="J2"/>
      <c r="K2"/>
      <c r="L2"/>
    </row>
    <row r="3" spans="1:14" ht="15" customHeight="1" outlineLevel="1" x14ac:dyDescent="0.25">
      <c r="A3" s="1064"/>
      <c r="B3" s="1064"/>
      <c r="C3" s="1064"/>
      <c r="F3" s="1101" t="str">
        <f>ФОРМА!G2</f>
        <v>Санкт-Петербург</v>
      </c>
      <c r="G3" s="1101"/>
      <c r="H3" s="1101"/>
    </row>
    <row r="4" spans="1:14" ht="15" customHeight="1" outlineLevel="1" x14ac:dyDescent="0.25">
      <c r="A4" s="1064"/>
      <c r="B4" s="1064"/>
      <c r="C4" s="1064"/>
      <c r="F4" s="1066" t="s">
        <v>0</v>
      </c>
      <c r="G4" s="1066"/>
      <c r="H4" s="1066"/>
    </row>
    <row r="5" spans="1:14" ht="15" customHeight="1" outlineLevel="1" x14ac:dyDescent="0.25">
      <c r="A5" s="1101" t="str">
        <f>ФОРМА!B4</f>
        <v>ООО «Электромонтаж-110»</v>
      </c>
      <c r="B5" s="1101"/>
      <c r="C5" s="1101"/>
      <c r="F5" s="1104" t="str">
        <f>ФОРМА!B2</f>
        <v>ПАО "Россети Ленэнерго"</v>
      </c>
      <c r="G5" s="1104"/>
      <c r="H5" s="1104"/>
      <c r="N5" s="123" t="str">
        <f>F5</f>
        <v>ПАО "Россети Ленэнерго"</v>
      </c>
    </row>
    <row r="6" spans="1:14" ht="15" customHeight="1" outlineLevel="1" x14ac:dyDescent="0.25">
      <c r="A6" s="1066" t="s">
        <v>44</v>
      </c>
      <c r="B6" s="1066"/>
      <c r="C6" s="1066"/>
      <c r="F6" s="1068" t="s">
        <v>2</v>
      </c>
      <c r="G6" s="1071"/>
      <c r="H6" s="1071"/>
    </row>
    <row r="7" spans="1:14" ht="124.2" outlineLevel="1" x14ac:dyDescent="0.25">
      <c r="A7" s="1067"/>
      <c r="B7" s="1067"/>
      <c r="C7" s="1067"/>
      <c r="F7" s="110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102"/>
      <c r="H7" s="1102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1066" t="s">
        <v>45</v>
      </c>
      <c r="B8" s="1066"/>
      <c r="C8" s="1066"/>
      <c r="F8" s="1068" t="s">
        <v>38</v>
      </c>
      <c r="G8" s="1068"/>
      <c r="H8" s="1068"/>
    </row>
    <row r="9" spans="1:14" ht="15" customHeight="1" outlineLevel="1" x14ac:dyDescent="0.25">
      <c r="A9" s="1067"/>
      <c r="B9" s="1067"/>
      <c r="C9" s="1067"/>
      <c r="F9" s="1103">
        <f>ФОРМА!D14</f>
        <v>45320</v>
      </c>
      <c r="G9" s="1104"/>
      <c r="H9" s="1104"/>
    </row>
    <row r="10" spans="1:14" ht="15" customHeight="1" outlineLevel="1" x14ac:dyDescent="0.25">
      <c r="A10" s="1066" t="s">
        <v>1</v>
      </c>
      <c r="B10" s="1066"/>
      <c r="C10" s="1066"/>
      <c r="F10" s="1068" t="s">
        <v>3</v>
      </c>
      <c r="G10" s="1068"/>
      <c r="H10" s="1068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1113" t="s">
        <v>503</v>
      </c>
      <c r="B12" s="1076"/>
      <c r="C12" s="1076"/>
      <c r="D12" s="1076"/>
      <c r="E12" s="1076"/>
      <c r="F12" s="1076"/>
      <c r="G12" s="1076"/>
      <c r="H12" s="1076"/>
    </row>
    <row r="13" spans="1:14" ht="9" customHeight="1" x14ac:dyDescent="0.25"/>
    <row r="14" spans="1:14" x14ac:dyDescent="0.25">
      <c r="A14" s="1105" t="s">
        <v>4</v>
      </c>
      <c r="B14" s="1105"/>
      <c r="C14" s="1105"/>
      <c r="D14" s="1105"/>
      <c r="E14" s="1105"/>
      <c r="F14" s="1105"/>
      <c r="G14" s="1105"/>
      <c r="H14" s="1105"/>
    </row>
    <row r="15" spans="1:14" x14ac:dyDescent="0.25">
      <c r="A15" s="1069" t="s">
        <v>338</v>
      </c>
      <c r="B15" s="1069"/>
      <c r="C15" s="1069"/>
      <c r="D15" s="1069"/>
      <c r="E15" s="1110"/>
      <c r="F15" s="1110"/>
      <c r="G15" s="1110"/>
      <c r="H15" s="1110"/>
    </row>
    <row r="16" spans="1:14" x14ac:dyDescent="0.25">
      <c r="A16" s="1072" t="str">
        <f>ПОДПИСИ!B7</f>
        <v>Начальник мастерского участка №1 Курортного РЭС ПАО «Россети Ленэнерго» «СЭС»</v>
      </c>
      <c r="B16" s="1072"/>
      <c r="C16" s="1072"/>
      <c r="D16" s="1072"/>
      <c r="E16" s="1072"/>
      <c r="F16" s="1072"/>
      <c r="G16" s="1072"/>
      <c r="H16" s="1072"/>
    </row>
    <row r="17" spans="1:8" x14ac:dyDescent="0.25">
      <c r="A17" s="1072" t="str">
        <f>ПОДПИСИ!C7</f>
        <v>Чечин Д.М.</v>
      </c>
      <c r="B17" s="1072"/>
      <c r="C17" s="1072"/>
      <c r="D17" s="1072"/>
      <c r="E17" s="1072"/>
      <c r="F17" s="1072"/>
      <c r="G17" s="1072"/>
      <c r="H17" s="1072"/>
    </row>
    <row r="18" spans="1:8" ht="9.6" customHeight="1" x14ac:dyDescent="0.25">
      <c r="A18" s="1068" t="s">
        <v>269</v>
      </c>
      <c r="B18" s="1068"/>
      <c r="C18" s="1068"/>
      <c r="D18" s="1068"/>
      <c r="E18" s="1068"/>
      <c r="F18" s="1068"/>
      <c r="G18" s="1068"/>
      <c r="H18" s="1068"/>
    </row>
    <row r="19" spans="1:8" x14ac:dyDescent="0.25">
      <c r="A19" s="1069" t="s">
        <v>340</v>
      </c>
      <c r="B19" s="1069"/>
      <c r="C19" s="1069"/>
      <c r="D19" s="1110"/>
      <c r="E19" s="1110"/>
      <c r="F19" s="1110"/>
      <c r="G19" s="1110"/>
      <c r="H19" s="1110"/>
    </row>
    <row r="20" spans="1:8" x14ac:dyDescent="0.25">
      <c r="A20" s="1072" t="str">
        <f>ПОДПИСИ!B15</f>
        <v>Заместитель генерального директора по капитальному  строительству ООО «Электромонтаж-110»</v>
      </c>
      <c r="B20" s="1072"/>
      <c r="C20" s="1072"/>
      <c r="D20" s="1072"/>
      <c r="E20" s="1072"/>
      <c r="F20" s="1072"/>
      <c r="G20" s="1072"/>
      <c r="H20" s="1072"/>
    </row>
    <row r="21" spans="1:8" x14ac:dyDescent="0.25">
      <c r="A21" s="1112" t="str">
        <f>ПОДПИСИ!C15</f>
        <v>Шлёнский С.В.</v>
      </c>
      <c r="B21" s="1112"/>
      <c r="C21" s="1112"/>
      <c r="D21" s="1112"/>
      <c r="E21" s="1112"/>
      <c r="F21" s="1112"/>
      <c r="G21" s="1112"/>
      <c r="H21" s="1112"/>
    </row>
    <row r="22" spans="1:8" ht="9.6" customHeight="1" x14ac:dyDescent="0.25">
      <c r="A22" s="1068" t="s">
        <v>269</v>
      </c>
      <c r="B22" s="1068"/>
      <c r="C22" s="1068"/>
      <c r="D22" s="1068"/>
      <c r="E22" s="1068"/>
      <c r="F22" s="1068"/>
      <c r="G22" s="1068"/>
      <c r="H22" s="1068"/>
    </row>
    <row r="23" spans="1:8" x14ac:dyDescent="0.25">
      <c r="A23" s="1069" t="s">
        <v>114</v>
      </c>
      <c r="B23" s="1069"/>
      <c r="C23" s="1069"/>
      <c r="D23" s="1069"/>
      <c r="E23" s="1111"/>
      <c r="F23" s="1111"/>
      <c r="G23" s="1111"/>
      <c r="H23" s="1111"/>
    </row>
    <row r="24" spans="1:8" x14ac:dyDescent="0.25">
      <c r="A24" s="1072" t="str">
        <f>ПОДПИСИ!B12</f>
        <v>Начальник участка ООО «Электромонтаж-110»</v>
      </c>
      <c r="B24" s="1072"/>
      <c r="C24" s="1072"/>
      <c r="D24" s="1072"/>
      <c r="E24" s="1072"/>
      <c r="F24" s="1072"/>
      <c r="G24" s="1072"/>
      <c r="H24" s="1072"/>
    </row>
    <row r="25" spans="1:8" x14ac:dyDescent="0.25">
      <c r="A25" s="1072" t="str">
        <f>ПОДПИСИ!C12</f>
        <v>Курбатов А.В.</v>
      </c>
      <c r="B25" s="1072"/>
      <c r="C25" s="1072"/>
      <c r="D25" s="1072"/>
      <c r="E25" s="1072"/>
      <c r="F25" s="1072"/>
      <c r="G25" s="1072"/>
      <c r="H25" s="1072"/>
    </row>
    <row r="26" spans="1:8" ht="9.6" customHeight="1" x14ac:dyDescent="0.25">
      <c r="A26" s="1068" t="s">
        <v>269</v>
      </c>
      <c r="B26" s="1068"/>
      <c r="C26" s="1068"/>
      <c r="D26" s="1068"/>
      <c r="E26" s="1068"/>
      <c r="F26" s="1068"/>
      <c r="G26" s="1068"/>
      <c r="H26" s="1068"/>
    </row>
    <row r="27" spans="1:8" x14ac:dyDescent="0.25">
      <c r="A27" s="63" t="s">
        <v>270</v>
      </c>
      <c r="D27" s="1101" t="str">
        <f>ФОРМА!B4</f>
        <v>ООО «Электромонтаж-110»</v>
      </c>
      <c r="E27" s="1101"/>
      <c r="F27" s="1101"/>
      <c r="G27" s="1101"/>
      <c r="H27" s="1101"/>
    </row>
    <row r="28" spans="1:8" ht="9.6" customHeight="1" x14ac:dyDescent="0.25">
      <c r="A28" s="1082"/>
      <c r="B28" s="1082"/>
      <c r="C28" s="1082"/>
      <c r="D28" s="1068" t="s">
        <v>272</v>
      </c>
      <c r="E28" s="1068"/>
      <c r="F28" s="1068"/>
      <c r="G28" s="1068"/>
      <c r="H28" s="1068"/>
    </row>
    <row r="29" spans="1:8" x14ac:dyDescent="0.25">
      <c r="A29" s="1069" t="s">
        <v>271</v>
      </c>
      <c r="B29" s="1069"/>
      <c r="C29" s="1069"/>
      <c r="D29" s="1069"/>
      <c r="E29" s="1069"/>
      <c r="F29" s="1069"/>
      <c r="G29" s="1069"/>
      <c r="H29" s="1069"/>
    </row>
    <row r="30" spans="1:8" x14ac:dyDescent="0.25">
      <c r="A30" s="1082"/>
      <c r="B30" s="1082"/>
      <c r="C30" s="1082"/>
      <c r="D30" s="1082"/>
      <c r="E30" s="1082"/>
      <c r="F30" s="1082"/>
      <c r="G30" s="1082"/>
      <c r="H30" s="1082"/>
    </row>
    <row r="31" spans="1:8" x14ac:dyDescent="0.25">
      <c r="A31" s="63" t="s">
        <v>113</v>
      </c>
      <c r="F31" s="1101" t="s">
        <v>634</v>
      </c>
      <c r="G31" s="1101"/>
      <c r="H31" s="1101"/>
    </row>
    <row r="32" spans="1:8" x14ac:dyDescent="0.25">
      <c r="A32" s="1101" t="s">
        <v>635</v>
      </c>
      <c r="B32" s="1101"/>
      <c r="C32" s="1101"/>
      <c r="D32" s="1101"/>
      <c r="E32" s="1101"/>
      <c r="F32" s="1101"/>
      <c r="G32" s="1101"/>
      <c r="H32" s="1101"/>
    </row>
    <row r="33" spans="1:14" s="248" customFormat="1" ht="9.6" customHeight="1" x14ac:dyDescent="0.2">
      <c r="A33" s="1120" t="s">
        <v>273</v>
      </c>
      <c r="B33" s="1120"/>
      <c r="C33" s="1120"/>
      <c r="D33" s="1120"/>
      <c r="E33" s="1120"/>
      <c r="F33" s="1120"/>
      <c r="G33" s="1120"/>
      <c r="H33" s="1120"/>
      <c r="N33" s="249"/>
    </row>
    <row r="34" spans="1:14" ht="20.25" customHeight="1" x14ac:dyDescent="0.25">
      <c r="A34" s="1069" t="s">
        <v>274</v>
      </c>
      <c r="B34" s="1069"/>
      <c r="C34" s="1069"/>
      <c r="D34" s="1069"/>
      <c r="E34" s="1069"/>
      <c r="F34" s="1069"/>
      <c r="G34" s="1069"/>
      <c r="H34" s="1069"/>
    </row>
    <row r="35" spans="1:14" ht="15" customHeight="1" x14ac:dyDescent="0.25">
      <c r="A35" s="1101" t="str">
        <f>CONCATENATE(ФОРМА!B8,", шифр ",ФОРМА!B9)</f>
        <v>ООО «Строительные энергетические технологии», шифр СЭС-23-32939-ЭС-ИЛО</v>
      </c>
      <c r="B35" s="1101"/>
      <c r="C35" s="1101"/>
      <c r="D35" s="1101"/>
      <c r="E35" s="1101"/>
      <c r="F35" s="1101"/>
      <c r="G35" s="1101"/>
      <c r="H35" s="1101"/>
    </row>
    <row r="36" spans="1:14" ht="9.6" customHeight="1" x14ac:dyDescent="0.25">
      <c r="A36" s="1068" t="s">
        <v>275</v>
      </c>
      <c r="B36" s="1068"/>
      <c r="C36" s="1068"/>
      <c r="D36" s="1068"/>
      <c r="E36" s="1068"/>
      <c r="F36" s="1068"/>
      <c r="G36" s="1068"/>
      <c r="H36" s="1068"/>
    </row>
    <row r="37" spans="1:14" ht="15" customHeight="1" x14ac:dyDescent="0.25">
      <c r="A37" s="76" t="s">
        <v>276</v>
      </c>
      <c r="B37" s="76"/>
      <c r="C37" s="1101" t="s">
        <v>248</v>
      </c>
      <c r="D37" s="1101"/>
      <c r="E37" s="1101"/>
      <c r="F37" s="1101"/>
      <c r="G37" s="1101"/>
      <c r="H37" s="76"/>
    </row>
    <row r="38" spans="1:14" ht="9.6" customHeight="1" x14ac:dyDescent="0.25">
      <c r="A38" s="76"/>
      <c r="B38" s="76"/>
      <c r="C38" s="1068" t="s">
        <v>277</v>
      </c>
      <c r="D38" s="1068"/>
      <c r="E38" s="1068"/>
      <c r="F38" s="1068"/>
      <c r="G38" s="1068"/>
      <c r="H38" s="76"/>
    </row>
    <row r="39" spans="1:14" ht="15" customHeight="1" x14ac:dyDescent="0.25">
      <c r="A39" s="76" t="s">
        <v>278</v>
      </c>
      <c r="B39" s="1101"/>
      <c r="C39" s="1101"/>
      <c r="D39" s="1101"/>
      <c r="E39" s="1101"/>
      <c r="F39" s="1101"/>
      <c r="G39" s="1101"/>
      <c r="H39" s="76"/>
    </row>
    <row r="40" spans="1:14" ht="9.6" customHeight="1" x14ac:dyDescent="0.25">
      <c r="A40" s="76"/>
      <c r="B40" s="1068" t="s">
        <v>279</v>
      </c>
      <c r="C40" s="1068"/>
      <c r="D40" s="1068"/>
      <c r="E40" s="1068"/>
      <c r="F40" s="1068"/>
      <c r="G40" s="1068"/>
      <c r="H40" s="76"/>
    </row>
    <row r="41" spans="1:14" ht="15" customHeight="1" x14ac:dyDescent="0.25">
      <c r="A41" s="1109" t="s">
        <v>280</v>
      </c>
      <c r="B41" s="1109"/>
      <c r="C41" s="1109"/>
      <c r="D41" s="1109"/>
      <c r="E41" s="1101" t="s">
        <v>281</v>
      </c>
      <c r="F41" s="1101"/>
      <c r="G41" s="1101"/>
      <c r="H41" s="76" t="s">
        <v>283</v>
      </c>
    </row>
    <row r="42" spans="1:14" ht="9.6" customHeight="1" x14ac:dyDescent="0.25">
      <c r="A42" s="1108"/>
      <c r="B42" s="1108"/>
      <c r="C42" s="1108"/>
      <c r="D42" s="1108"/>
      <c r="E42" s="1068" t="s">
        <v>282</v>
      </c>
      <c r="F42" s="1068"/>
      <c r="G42" s="1068"/>
      <c r="H42" s="75"/>
    </row>
    <row r="43" spans="1:14" ht="15" customHeight="1" x14ac:dyDescent="0.25">
      <c r="A43" s="1109" t="s">
        <v>284</v>
      </c>
      <c r="B43" s="1109"/>
      <c r="C43" s="1109"/>
      <c r="D43" s="1109"/>
      <c r="E43" s="1109"/>
      <c r="F43" s="1109"/>
      <c r="G43" s="1109"/>
      <c r="H43" s="1109"/>
    </row>
    <row r="44" spans="1:14" ht="15" customHeight="1" x14ac:dyDescent="0.25">
      <c r="A44" s="75" t="s">
        <v>285</v>
      </c>
      <c r="B44" s="1101" t="s">
        <v>286</v>
      </c>
      <c r="C44" s="1101"/>
      <c r="D44" s="1101"/>
      <c r="E44" s="75" t="s">
        <v>287</v>
      </c>
      <c r="F44" s="75"/>
      <c r="G44" s="73">
        <v>100</v>
      </c>
      <c r="H44" s="75" t="s">
        <v>336</v>
      </c>
    </row>
    <row r="45" spans="1:14" ht="15" customHeight="1" x14ac:dyDescent="0.25">
      <c r="A45" s="75" t="s">
        <v>288</v>
      </c>
      <c r="B45" s="1114" t="str">
        <f>ФОРМА!B15</f>
        <v>ПНД</v>
      </c>
      <c r="C45" s="1114"/>
      <c r="D45" s="70" t="s">
        <v>289</v>
      </c>
      <c r="E45" s="75"/>
      <c r="F45" s="73" t="s">
        <v>65</v>
      </c>
      <c r="G45" s="70" t="s">
        <v>291</v>
      </c>
      <c r="H45" s="75"/>
    </row>
    <row r="46" spans="1:14" s="112" customFormat="1" ht="9.6" customHeight="1" x14ac:dyDescent="0.2">
      <c r="A46" s="120"/>
      <c r="B46" s="1068" t="s">
        <v>290</v>
      </c>
      <c r="C46" s="1068"/>
      <c r="D46" s="121"/>
      <c r="E46" s="120"/>
      <c r="F46" s="120"/>
      <c r="G46" s="121"/>
      <c r="H46" s="120"/>
      <c r="N46" s="247"/>
    </row>
    <row r="47" spans="1:14" ht="15" customHeight="1" x14ac:dyDescent="0.25">
      <c r="A47" s="1101" t="s">
        <v>65</v>
      </c>
      <c r="B47" s="1101"/>
      <c r="C47" s="1101"/>
      <c r="D47" s="1101"/>
      <c r="E47" s="75"/>
      <c r="F47" s="75"/>
      <c r="G47" s="74"/>
      <c r="H47" s="75"/>
    </row>
    <row r="48" spans="1:14" ht="9.6" customHeight="1" x14ac:dyDescent="0.25">
      <c r="A48" s="1116" t="s">
        <v>292</v>
      </c>
      <c r="B48" s="1116"/>
      <c r="C48" s="1116"/>
      <c r="D48" s="1116"/>
      <c r="E48" s="75"/>
      <c r="F48" s="75"/>
      <c r="G48" s="74"/>
      <c r="H48" s="75"/>
    </row>
    <row r="49" spans="1:8" ht="15" customHeight="1" x14ac:dyDescent="0.25">
      <c r="A49" s="1119" t="s">
        <v>293</v>
      </c>
      <c r="B49" s="1119"/>
      <c r="C49" s="1119"/>
      <c r="D49" s="1119"/>
      <c r="E49" s="1119"/>
      <c r="F49" s="1119"/>
      <c r="G49" s="1119"/>
      <c r="H49" s="1119"/>
    </row>
    <row r="50" spans="1:8" ht="15" customHeight="1" x14ac:dyDescent="0.25">
      <c r="A50" s="1119" t="s">
        <v>294</v>
      </c>
      <c r="B50" s="1119"/>
      <c r="C50" s="1119"/>
      <c r="D50" s="1119"/>
      <c r="E50" s="1119"/>
      <c r="F50" s="1119"/>
      <c r="G50" s="1119"/>
      <c r="H50" s="1119"/>
    </row>
    <row r="51" spans="1:8" ht="15" customHeight="1" x14ac:dyDescent="0.25">
      <c r="A51" s="1119" t="s">
        <v>295</v>
      </c>
      <c r="B51" s="1119"/>
      <c r="C51" s="1119"/>
      <c r="D51" s="1119"/>
      <c r="E51" s="1119"/>
      <c r="F51" s="1119"/>
      <c r="G51" s="122"/>
      <c r="H51" s="122"/>
    </row>
    <row r="52" spans="1:8" ht="15" customHeight="1" x14ac:dyDescent="0.25">
      <c r="A52" s="1119" t="s">
        <v>296</v>
      </c>
      <c r="B52" s="1119"/>
      <c r="C52" s="1119"/>
      <c r="D52" s="1119"/>
      <c r="E52" s="1119"/>
      <c r="F52" s="1119"/>
      <c r="G52" s="1119"/>
      <c r="H52" s="1119"/>
    </row>
    <row r="53" spans="1:8" ht="15" customHeight="1" x14ac:dyDescent="0.25">
      <c r="A53" s="75" t="s">
        <v>297</v>
      </c>
      <c r="B53" s="1117"/>
      <c r="C53" s="1117"/>
      <c r="D53" s="1117"/>
      <c r="E53" s="1117"/>
      <c r="F53" s="1117"/>
      <c r="G53" s="1117"/>
      <c r="H53" s="1117"/>
    </row>
    <row r="54" spans="1:8" x14ac:dyDescent="0.25">
      <c r="A54" s="1105" t="s">
        <v>112</v>
      </c>
      <c r="B54" s="1105"/>
      <c r="C54" s="1105"/>
      <c r="D54" s="1105"/>
      <c r="E54" s="1105"/>
      <c r="F54" s="1105"/>
      <c r="G54" s="1105"/>
      <c r="H54" s="1105"/>
    </row>
    <row r="55" spans="1:8" x14ac:dyDescent="0.25">
      <c r="A55" s="1069" t="s">
        <v>298</v>
      </c>
      <c r="B55" s="1069"/>
      <c r="C55" s="1069"/>
      <c r="D55" s="1069"/>
      <c r="E55" s="1069"/>
      <c r="F55" s="1069"/>
      <c r="G55" s="1069"/>
      <c r="H55" s="1069"/>
    </row>
    <row r="56" spans="1:8" hidden="1" outlineLevel="1" x14ac:dyDescent="0.25">
      <c r="A56" s="1118" t="s">
        <v>299</v>
      </c>
      <c r="B56" s="1118"/>
      <c r="C56" s="1118"/>
      <c r="D56" s="1118"/>
      <c r="E56" s="1118"/>
      <c r="F56" s="1118"/>
      <c r="G56" s="1118"/>
      <c r="H56" s="1118"/>
    </row>
    <row r="57" spans="1:8" hidden="1" outlineLevel="1" x14ac:dyDescent="0.25">
      <c r="A57" s="1118" t="s">
        <v>300</v>
      </c>
      <c r="B57" s="1118"/>
      <c r="C57" s="1118"/>
      <c r="D57" s="1118"/>
      <c r="E57" s="1118"/>
      <c r="F57" s="1118"/>
      <c r="G57" s="1118"/>
      <c r="H57" s="1118"/>
    </row>
    <row r="58" spans="1:8" ht="48" customHeight="1" collapsed="1" x14ac:dyDescent="0.25">
      <c r="A58" s="1078" t="s">
        <v>501</v>
      </c>
      <c r="B58" s="1078"/>
      <c r="C58" s="1078"/>
      <c r="D58" s="1106"/>
      <c r="E58" s="1106"/>
      <c r="F58" s="1106"/>
      <c r="H58" s="450" t="str">
        <f>ПОДПИСИ!E7</f>
        <v>Д.М. Чечин</v>
      </c>
    </row>
    <row r="59" spans="1:8" ht="9" customHeight="1" x14ac:dyDescent="0.25">
      <c r="A59" s="1082"/>
      <c r="B59" s="1082"/>
      <c r="C59" s="1082"/>
      <c r="D59" s="1115" t="s">
        <v>49</v>
      </c>
      <c r="E59" s="1115"/>
      <c r="F59" s="1115"/>
      <c r="H59" s="456" t="s">
        <v>50</v>
      </c>
    </row>
    <row r="60" spans="1:8" ht="8.25" customHeight="1" x14ac:dyDescent="0.25">
      <c r="A60" s="1082"/>
      <c r="B60" s="1082"/>
      <c r="C60" s="1082"/>
      <c r="D60" s="1082"/>
      <c r="E60" s="1082"/>
      <c r="F60" s="1082"/>
      <c r="G60" s="1082"/>
      <c r="H60" s="1082"/>
    </row>
    <row r="61" spans="1:8" ht="28.5" customHeight="1" x14ac:dyDescent="0.25">
      <c r="A61" s="1078" t="s">
        <v>502</v>
      </c>
      <c r="B61" s="1078"/>
      <c r="C61" s="1078"/>
      <c r="D61" s="1106"/>
      <c r="E61" s="1106"/>
      <c r="F61" s="1106"/>
      <c r="H61" s="450" t="str">
        <f>ПОДПИСИ!E15</f>
        <v>С.В. Шлёнский</v>
      </c>
    </row>
    <row r="62" spans="1:8" ht="10.5" customHeight="1" x14ac:dyDescent="0.25">
      <c r="A62" s="1082"/>
      <c r="B62" s="1082"/>
      <c r="C62" s="1082"/>
      <c r="D62" s="1115" t="s">
        <v>49</v>
      </c>
      <c r="E62" s="1115"/>
      <c r="F62" s="1115"/>
      <c r="H62" s="456" t="s">
        <v>50</v>
      </c>
    </row>
    <row r="63" spans="1:8" ht="9" customHeight="1" x14ac:dyDescent="0.25">
      <c r="A63" s="1082"/>
      <c r="B63" s="1082"/>
      <c r="C63" s="1082"/>
      <c r="D63" s="1082"/>
      <c r="E63" s="1082"/>
      <c r="F63" s="1082"/>
      <c r="G63" s="1082"/>
      <c r="H63" s="1082"/>
    </row>
    <row r="64" spans="1:8" ht="28.5" customHeight="1" x14ac:dyDescent="0.25">
      <c r="A64" s="1078" t="s">
        <v>477</v>
      </c>
      <c r="B64" s="1078"/>
      <c r="C64" s="1078"/>
      <c r="D64" s="1106"/>
      <c r="E64" s="1106"/>
      <c r="F64" s="1106"/>
      <c r="H64" s="450" t="str">
        <f>ПОДПИСИ!E12</f>
        <v>А.В. Курбатов</v>
      </c>
    </row>
    <row r="65" spans="1:8" ht="11.25" customHeight="1" x14ac:dyDescent="0.25">
      <c r="A65" s="1082"/>
      <c r="B65" s="1082"/>
      <c r="C65" s="1082"/>
      <c r="D65" s="1115" t="s">
        <v>49</v>
      </c>
      <c r="E65" s="1115"/>
      <c r="F65" s="1115"/>
      <c r="H65" s="456" t="s">
        <v>50</v>
      </c>
    </row>
    <row r="66" spans="1:8" hidden="1" x14ac:dyDescent="0.25">
      <c r="A66" s="1078" t="s">
        <v>253</v>
      </c>
      <c r="B66" s="1078"/>
      <c r="C66" s="1078"/>
      <c r="D66" s="1106"/>
      <c r="E66" s="1106"/>
      <c r="F66" s="1106"/>
      <c r="H66" s="77"/>
    </row>
    <row r="67" spans="1:8" hidden="1" x14ac:dyDescent="0.25">
      <c r="D67" s="1115" t="s">
        <v>49</v>
      </c>
      <c r="E67" s="1115"/>
      <c r="F67" s="1115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zoomScale="60" zoomScaleNormal="100" workbookViewId="0">
      <selection sqref="A1:C1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80" customWidth="1"/>
    <col min="17" max="19" width="47.5546875" style="60" customWidth="1"/>
    <col min="20" max="16384" width="9.109375" style="60"/>
  </cols>
  <sheetData>
    <row r="1" spans="1:19" ht="14.4" x14ac:dyDescent="0.3">
      <c r="A1" s="1122"/>
      <c r="B1" s="1122"/>
      <c r="C1" s="1122"/>
      <c r="J1" s="80" t="s">
        <v>111</v>
      </c>
      <c r="K1"/>
      <c r="L1"/>
      <c r="M1"/>
      <c r="N1"/>
      <c r="S1" s="80"/>
    </row>
    <row r="2" spans="1:19" ht="14.4" x14ac:dyDescent="0.3">
      <c r="A2" s="1123"/>
      <c r="B2" s="1123"/>
      <c r="C2" s="1123"/>
      <c r="J2" s="61"/>
      <c r="K2"/>
      <c r="L2"/>
      <c r="M2"/>
      <c r="N2"/>
      <c r="S2" s="61"/>
    </row>
    <row r="3" spans="1:19" ht="15" customHeight="1" x14ac:dyDescent="0.25">
      <c r="A3" s="1122"/>
      <c r="B3" s="1122"/>
      <c r="C3" s="1122"/>
      <c r="G3" s="1126" t="str">
        <f>ФОРМА!G2</f>
        <v>Санкт-Петербург</v>
      </c>
      <c r="H3" s="1126"/>
      <c r="I3" s="1126"/>
      <c r="J3" s="1126"/>
      <c r="P3" s="178"/>
      <c r="Q3" s="174"/>
      <c r="R3" s="174"/>
      <c r="S3" s="174"/>
    </row>
    <row r="4" spans="1:19" ht="15" customHeight="1" x14ac:dyDescent="0.25">
      <c r="A4" s="1122"/>
      <c r="B4" s="1122"/>
      <c r="C4" s="1122"/>
      <c r="G4" s="1125" t="s">
        <v>0</v>
      </c>
      <c r="H4" s="1125"/>
      <c r="I4" s="1125"/>
      <c r="J4" s="1125"/>
      <c r="P4" s="181"/>
      <c r="Q4" s="79"/>
      <c r="R4" s="79"/>
      <c r="S4" s="79"/>
    </row>
    <row r="5" spans="1:19" x14ac:dyDescent="0.25">
      <c r="A5" s="1126" t="str">
        <f>ФОРМА!B4</f>
        <v>ООО «Электромонтаж-110»</v>
      </c>
      <c r="B5" s="1126"/>
      <c r="C5" s="1126"/>
      <c r="G5" s="1126" t="str">
        <f>ФОРМА!B2</f>
        <v>ПАО "Россети Ленэнерго"</v>
      </c>
      <c r="H5" s="1126"/>
      <c r="I5" s="1126"/>
      <c r="J5" s="1126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1125" t="s">
        <v>44</v>
      </c>
      <c r="B6" s="1125"/>
      <c r="C6" s="1125"/>
      <c r="G6" s="1125" t="s">
        <v>2</v>
      </c>
      <c r="H6" s="1125"/>
      <c r="I6" s="1125"/>
      <c r="J6" s="1125"/>
      <c r="P6" s="181"/>
      <c r="Q6" s="79"/>
      <c r="R6" s="79"/>
      <c r="S6" s="79"/>
    </row>
    <row r="7" spans="1:19" ht="110.4" x14ac:dyDescent="0.25">
      <c r="A7" s="1127"/>
      <c r="B7" s="1127"/>
      <c r="C7" s="1127"/>
      <c r="G7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1128"/>
      <c r="I7" s="1128"/>
      <c r="J7" s="1128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 x14ac:dyDescent="0.25">
      <c r="A8" s="1125" t="s">
        <v>45</v>
      </c>
      <c r="B8" s="1125"/>
      <c r="C8" s="1125"/>
      <c r="G8" s="1125" t="s">
        <v>38</v>
      </c>
      <c r="H8" s="1125"/>
      <c r="I8" s="1125"/>
      <c r="J8" s="1125"/>
      <c r="P8" s="181"/>
      <c r="Q8" s="79"/>
      <c r="R8" s="79"/>
      <c r="S8" s="79"/>
    </row>
    <row r="9" spans="1:19" ht="15" customHeight="1" x14ac:dyDescent="0.25">
      <c r="A9" s="1127"/>
      <c r="B9" s="1127"/>
      <c r="C9" s="1127"/>
      <c r="G9" s="1133">
        <f>ФОРМА!D12</f>
        <v>45320</v>
      </c>
      <c r="H9" s="1133"/>
      <c r="I9" s="1133"/>
      <c r="J9" s="1133"/>
      <c r="P9" s="183"/>
      <c r="Q9" s="177"/>
      <c r="R9" s="177"/>
      <c r="S9" s="177"/>
    </row>
    <row r="10" spans="1:19" ht="15" customHeight="1" x14ac:dyDescent="0.25">
      <c r="A10" s="1125" t="s">
        <v>1</v>
      </c>
      <c r="B10" s="1125"/>
      <c r="C10" s="1125"/>
      <c r="G10" s="1125" t="s">
        <v>3</v>
      </c>
      <c r="H10" s="1125"/>
      <c r="I10" s="1125"/>
      <c r="J10" s="1125"/>
      <c r="P10" s="181"/>
      <c r="Q10" s="79"/>
      <c r="R10" s="79"/>
      <c r="S10" s="79"/>
    </row>
    <row r="11" spans="1:19" ht="15" customHeight="1" x14ac:dyDescent="0.25">
      <c r="A11" s="1124"/>
      <c r="B11" s="1124"/>
      <c r="C11" s="1124"/>
      <c r="D11" s="1124"/>
      <c r="E11" s="1124"/>
      <c r="F11" s="1124"/>
      <c r="G11" s="1124"/>
      <c r="H11" s="1124"/>
      <c r="I11" s="1124"/>
      <c r="J11" s="1124"/>
    </row>
    <row r="12" spans="1:19" ht="31.95" customHeight="1" x14ac:dyDescent="0.25">
      <c r="A12" s="1135" t="s">
        <v>504</v>
      </c>
      <c r="B12" s="1135"/>
      <c r="C12" s="1135"/>
      <c r="D12" s="1135"/>
      <c r="E12" s="1135"/>
      <c r="F12" s="1135"/>
      <c r="G12" s="1135"/>
      <c r="H12" s="1135"/>
      <c r="I12" s="1135"/>
      <c r="J12" s="1135"/>
    </row>
    <row r="13" spans="1:19" x14ac:dyDescent="0.25">
      <c r="A13" s="1134"/>
      <c r="B13" s="1134"/>
      <c r="C13" s="1134"/>
      <c r="D13" s="1134"/>
      <c r="E13" s="1134"/>
      <c r="F13" s="1134"/>
      <c r="G13" s="1134"/>
      <c r="H13" s="1134"/>
      <c r="I13" s="1134"/>
      <c r="J13" s="1134"/>
    </row>
    <row r="14" spans="1:19" ht="18" customHeight="1" x14ac:dyDescent="0.25">
      <c r="A14" s="1121" t="s">
        <v>110</v>
      </c>
      <c r="B14" s="1121" t="s">
        <v>109</v>
      </c>
      <c r="C14" s="1121" t="s">
        <v>108</v>
      </c>
      <c r="D14" s="1131" t="s">
        <v>107</v>
      </c>
      <c r="E14" s="1121" t="s">
        <v>106</v>
      </c>
      <c r="F14" s="1121" t="s">
        <v>105</v>
      </c>
      <c r="G14" s="1121"/>
      <c r="H14" s="1121"/>
      <c r="I14" s="1121" t="s">
        <v>104</v>
      </c>
      <c r="J14" s="1121" t="s">
        <v>99</v>
      </c>
      <c r="R14" s="173"/>
      <c r="S14" s="173"/>
    </row>
    <row r="15" spans="1:19" ht="21" customHeight="1" x14ac:dyDescent="0.25">
      <c r="A15" s="1121"/>
      <c r="B15" s="1121"/>
      <c r="C15" s="1121"/>
      <c r="D15" s="1131"/>
      <c r="E15" s="1121"/>
      <c r="F15" s="78" t="s">
        <v>103</v>
      </c>
      <c r="G15" s="78" t="s">
        <v>102</v>
      </c>
      <c r="H15" s="78" t="s">
        <v>101</v>
      </c>
      <c r="I15" s="1121"/>
      <c r="J15" s="1121"/>
      <c r="P15" s="179"/>
      <c r="Q15" s="173"/>
      <c r="R15" s="173"/>
      <c r="S15" s="173"/>
    </row>
    <row r="16" spans="1:19" ht="28.95" customHeight="1" x14ac:dyDescent="0.25">
      <c r="A16" s="62" t="s">
        <v>971</v>
      </c>
      <c r="B16" s="62" t="s">
        <v>970</v>
      </c>
      <c r="C16" s="62">
        <v>652</v>
      </c>
      <c r="D16" s="62" t="s">
        <v>972</v>
      </c>
      <c r="E16" s="417" t="s">
        <v>973</v>
      </c>
      <c r="F16" s="95" t="s">
        <v>333</v>
      </c>
      <c r="G16" s="95" t="s">
        <v>333</v>
      </c>
      <c r="H16" s="95" t="s">
        <v>333</v>
      </c>
      <c r="I16" s="95" t="s">
        <v>334</v>
      </c>
      <c r="J16" s="95" t="s">
        <v>335</v>
      </c>
      <c r="P16" s="179"/>
      <c r="Q16" s="173"/>
      <c r="R16" s="173"/>
      <c r="S16" s="173"/>
    </row>
    <row r="17" spans="1:19" x14ac:dyDescent="0.25">
      <c r="A17" s="1136" t="s">
        <v>449</v>
      </c>
      <c r="B17" s="1136"/>
      <c r="C17" s="1136"/>
      <c r="D17" s="1136"/>
      <c r="E17" s="1136"/>
      <c r="F17" s="1136"/>
      <c r="G17" s="1136"/>
      <c r="H17" s="1136"/>
      <c r="I17" s="1136"/>
      <c r="J17" s="1136"/>
    </row>
    <row r="19" spans="1:19" ht="21" customHeight="1" x14ac:dyDescent="0.25">
      <c r="A19" s="1129" t="s">
        <v>301</v>
      </c>
      <c r="B19" s="1129"/>
      <c r="C19" s="1130"/>
      <c r="D19" s="1130"/>
      <c r="F19" s="1126" t="str">
        <f>ПОДПИСИ!E12</f>
        <v>А.В. Курбатов</v>
      </c>
      <c r="G19" s="1126"/>
      <c r="P19" s="184"/>
    </row>
    <row r="20" spans="1:19" x14ac:dyDescent="0.25">
      <c r="C20" s="1132" t="s">
        <v>49</v>
      </c>
      <c r="D20" s="1132"/>
      <c r="F20" s="1125" t="s">
        <v>50</v>
      </c>
      <c r="G20" s="1125"/>
      <c r="R20" s="79"/>
      <c r="S20" s="79"/>
    </row>
    <row r="21" spans="1:19" ht="22.2" customHeight="1" x14ac:dyDescent="0.25">
      <c r="A21" s="1129" t="s">
        <v>15</v>
      </c>
      <c r="B21" s="1129"/>
      <c r="C21" s="1130"/>
      <c r="D21" s="1130"/>
      <c r="F21" s="1126" t="str">
        <f>ПОДПИСИ!E7</f>
        <v>Д.М. Чечин</v>
      </c>
      <c r="G21" s="1126"/>
    </row>
    <row r="22" spans="1:19" x14ac:dyDescent="0.25">
      <c r="C22" s="1132" t="s">
        <v>49</v>
      </c>
      <c r="D22" s="1132"/>
      <c r="F22" s="1125" t="s">
        <v>50</v>
      </c>
      <c r="G22" s="1125"/>
    </row>
    <row r="23" spans="1:19" ht="49.5" customHeight="1" x14ac:dyDescent="0.25"/>
  </sheetData>
  <mergeCells count="40"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  <mergeCell ref="A19:B19"/>
    <mergeCell ref="A21:B21"/>
    <mergeCell ref="C19:D19"/>
    <mergeCell ref="C21:D21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ageMargins left="0.7" right="0.7" top="0.75" bottom="0.75" header="0.3" footer="0.3"/>
  <pageSetup paperSize="9" scale="98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zoomScale="60" zoomScaleNormal="100" workbookViewId="0">
      <selection sqref="A1:C1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1064"/>
      <c r="B1" s="1064"/>
      <c r="C1" s="1064"/>
      <c r="H1" s="64" t="s">
        <v>126</v>
      </c>
      <c r="I1"/>
      <c r="J1"/>
      <c r="K1"/>
      <c r="L1"/>
    </row>
    <row r="2" spans="1:12" ht="15" customHeight="1" x14ac:dyDescent="0.3">
      <c r="A2" s="1064"/>
      <c r="B2" s="1064"/>
      <c r="C2" s="1064"/>
      <c r="F2" s="1101" t="str">
        <f>ФОРМА!G2</f>
        <v>Санкт-Петербург</v>
      </c>
      <c r="G2" s="1101"/>
      <c r="H2" s="1101"/>
      <c r="I2"/>
      <c r="J2"/>
      <c r="K2"/>
      <c r="L2"/>
    </row>
    <row r="3" spans="1:12" ht="10.95" customHeight="1" x14ac:dyDescent="0.25">
      <c r="A3" s="1064"/>
      <c r="B3" s="1064"/>
      <c r="C3" s="1064"/>
      <c r="F3" s="1066" t="s">
        <v>0</v>
      </c>
      <c r="G3" s="1066"/>
      <c r="H3" s="1066"/>
    </row>
    <row r="4" spans="1:12" ht="15" customHeight="1" x14ac:dyDescent="0.25">
      <c r="A4" s="1101" t="str">
        <f>ФОРМА!B4</f>
        <v>ООО «Электромонтаж-110»</v>
      </c>
      <c r="B4" s="1101"/>
      <c r="C4" s="1101"/>
      <c r="F4" s="1104" t="str">
        <f>ФОРМА!B2</f>
        <v>ПАО "Россети Ленэнерго"</v>
      </c>
      <c r="G4" s="1104"/>
      <c r="H4" s="1104"/>
    </row>
    <row r="5" spans="1:12" ht="10.95" customHeight="1" x14ac:dyDescent="0.25">
      <c r="A5" s="1066" t="s">
        <v>44</v>
      </c>
      <c r="B5" s="1066"/>
      <c r="C5" s="1066"/>
      <c r="F5" s="1074" t="s">
        <v>2</v>
      </c>
      <c r="G5" s="1137"/>
      <c r="H5" s="1137"/>
    </row>
    <row r="6" spans="1:12" ht="79.5" customHeight="1" x14ac:dyDescent="0.25">
      <c r="A6" s="1067"/>
      <c r="B6" s="1067"/>
      <c r="C6" s="1067"/>
      <c r="F6" s="110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02"/>
      <c r="H6" s="1102"/>
    </row>
    <row r="7" spans="1:12" ht="10.95" customHeight="1" x14ac:dyDescent="0.25">
      <c r="A7" s="1066" t="s">
        <v>45</v>
      </c>
      <c r="B7" s="1066"/>
      <c r="C7" s="1066"/>
      <c r="F7" s="1068" t="s">
        <v>38</v>
      </c>
      <c r="G7" s="1068"/>
      <c r="H7" s="1068"/>
    </row>
    <row r="8" spans="1:12" ht="15" customHeight="1" x14ac:dyDescent="0.25">
      <c r="A8" s="1067"/>
      <c r="B8" s="1067"/>
      <c r="C8" s="1067"/>
      <c r="F8" s="1103">
        <f>ФОРМА!D13</f>
        <v>45320</v>
      </c>
      <c r="G8" s="1104"/>
      <c r="H8" s="1104"/>
    </row>
    <row r="9" spans="1:12" ht="10.95" customHeight="1" x14ac:dyDescent="0.25">
      <c r="A9" s="1066" t="s">
        <v>1</v>
      </c>
      <c r="B9" s="1066"/>
      <c r="C9" s="1066"/>
      <c r="F9" s="1068" t="s">
        <v>3</v>
      </c>
      <c r="G9" s="1068"/>
      <c r="H9" s="1068"/>
    </row>
    <row r="11" spans="1:12" ht="29.4" customHeight="1" x14ac:dyDescent="0.25">
      <c r="A11" s="1113" t="s">
        <v>505</v>
      </c>
      <c r="B11" s="1113"/>
      <c r="C11" s="1113"/>
      <c r="D11" s="1113"/>
      <c r="E11" s="1113"/>
      <c r="F11" s="1113"/>
      <c r="G11" s="1113"/>
      <c r="H11" s="1113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338</v>
      </c>
      <c r="C14" s="89"/>
      <c r="E14" s="89"/>
      <c r="F14" s="89"/>
      <c r="G14" s="89"/>
      <c r="H14" s="89"/>
    </row>
    <row r="15" spans="1:12" x14ac:dyDescent="0.25">
      <c r="A15" s="1072" t="str">
        <f>ПОДПИСИ!B7</f>
        <v>Начальник мастерского участка №1 Курортного РЭС ПАО «Россети Ленэнерго» «СЭС»</v>
      </c>
      <c r="B15" s="1072"/>
      <c r="C15" s="1072"/>
      <c r="D15" s="1072"/>
      <c r="E15" s="1072"/>
      <c r="F15" s="1072"/>
      <c r="G15" s="1072"/>
      <c r="H15" s="1072"/>
    </row>
    <row r="16" spans="1:12" x14ac:dyDescent="0.25">
      <c r="A16" s="1072" t="str">
        <f>ПОДПИСИ!C7</f>
        <v>Чечин Д.М.</v>
      </c>
      <c r="B16" s="1072"/>
      <c r="C16" s="1072"/>
      <c r="D16" s="1072"/>
      <c r="E16" s="1072"/>
      <c r="F16" s="1072"/>
      <c r="G16" s="1072"/>
      <c r="H16" s="1072"/>
    </row>
    <row r="17" spans="1:8" ht="10.95" customHeight="1" x14ac:dyDescent="0.25">
      <c r="A17" s="1068" t="s">
        <v>303</v>
      </c>
      <c r="B17" s="1068"/>
      <c r="C17" s="1068"/>
      <c r="D17" s="1068"/>
      <c r="E17" s="1068"/>
      <c r="F17" s="1068"/>
      <c r="G17" s="1068"/>
      <c r="H17" s="1068"/>
    </row>
    <row r="18" spans="1:8" x14ac:dyDescent="0.25">
      <c r="A18" s="1069" t="s">
        <v>302</v>
      </c>
      <c r="B18" s="1069"/>
      <c r="C18" s="1069"/>
      <c r="D18" s="1069"/>
      <c r="E18" s="1110"/>
      <c r="F18" s="1110"/>
      <c r="G18" s="1110"/>
      <c r="H18" s="1110"/>
    </row>
    <row r="19" spans="1:8" x14ac:dyDescent="0.25">
      <c r="A19" s="1072" t="str">
        <f>ПОДПИСИ!B15</f>
        <v>Заместитель генерального директора по капитальному  строительству ООО «Электромонтаж-110»</v>
      </c>
      <c r="B19" s="1072"/>
      <c r="C19" s="1072"/>
      <c r="D19" s="1072"/>
      <c r="E19" s="1072"/>
      <c r="F19" s="1072"/>
      <c r="G19" s="1072"/>
      <c r="H19" s="1072"/>
    </row>
    <row r="20" spans="1:8" x14ac:dyDescent="0.25">
      <c r="A20" s="1112" t="str">
        <f>ПОДПИСИ!C15</f>
        <v>Шлёнский С.В.</v>
      </c>
      <c r="B20" s="1112"/>
      <c r="C20" s="1112"/>
      <c r="D20" s="1112"/>
      <c r="E20" s="1112"/>
      <c r="F20" s="1112"/>
      <c r="G20" s="1112"/>
      <c r="H20" s="1112"/>
    </row>
    <row r="21" spans="1:8" ht="10.95" customHeight="1" x14ac:dyDescent="0.25">
      <c r="A21" s="1068" t="s">
        <v>303</v>
      </c>
      <c r="B21" s="1068"/>
      <c r="C21" s="1068"/>
      <c r="D21" s="1068"/>
      <c r="E21" s="1068"/>
      <c r="F21" s="1068"/>
      <c r="G21" s="1068"/>
      <c r="H21" s="1068"/>
    </row>
    <row r="22" spans="1:8" x14ac:dyDescent="0.25">
      <c r="A22" s="1069" t="s">
        <v>114</v>
      </c>
      <c r="B22" s="1069"/>
      <c r="C22" s="1069"/>
      <c r="D22" s="1069"/>
      <c r="E22" s="1111"/>
      <c r="F22" s="1111"/>
      <c r="G22" s="1111"/>
      <c r="H22" s="1111"/>
    </row>
    <row r="23" spans="1:8" x14ac:dyDescent="0.25">
      <c r="A23" s="1072" t="str">
        <f>ПОДПИСИ!B12</f>
        <v>Начальник участка ООО «Электромонтаж-110»</v>
      </c>
      <c r="B23" s="1072"/>
      <c r="C23" s="1072"/>
      <c r="D23" s="1072"/>
      <c r="E23" s="1072"/>
      <c r="F23" s="1072"/>
      <c r="G23" s="1072"/>
      <c r="H23" s="1072"/>
    </row>
    <row r="24" spans="1:8" x14ac:dyDescent="0.25">
      <c r="A24" s="1072" t="str">
        <f>ПОДПИСИ!C12</f>
        <v>Курбатов А.В.</v>
      </c>
      <c r="B24" s="1072"/>
      <c r="C24" s="1072"/>
      <c r="D24" s="1072"/>
      <c r="E24" s="1072"/>
      <c r="F24" s="1072"/>
      <c r="G24" s="1072"/>
      <c r="H24" s="1072"/>
    </row>
    <row r="25" spans="1:8" ht="10.95" customHeight="1" x14ac:dyDescent="0.25">
      <c r="A25" s="1068" t="s">
        <v>303</v>
      </c>
      <c r="B25" s="1068"/>
      <c r="C25" s="1068"/>
      <c r="D25" s="1068"/>
      <c r="E25" s="1068"/>
      <c r="F25" s="1068"/>
      <c r="G25" s="1068"/>
      <c r="H25" s="1068"/>
    </row>
    <row r="26" spans="1:8" x14ac:dyDescent="0.25">
      <c r="A26" s="263" t="s">
        <v>304</v>
      </c>
      <c r="D26" s="1101" t="s">
        <v>258</v>
      </c>
      <c r="E26" s="1101"/>
      <c r="F26" s="1101"/>
      <c r="G26" s="63" t="s">
        <v>305</v>
      </c>
    </row>
    <row r="27" spans="1:8" s="248" customFormat="1" ht="10.95" customHeight="1" x14ac:dyDescent="0.2">
      <c r="D27" s="1120" t="s">
        <v>306</v>
      </c>
      <c r="E27" s="1120"/>
      <c r="F27" s="1120"/>
      <c r="G27" s="250"/>
    </row>
    <row r="28" spans="1:8" x14ac:dyDescent="0.25">
      <c r="A28" s="66" t="s">
        <v>307</v>
      </c>
    </row>
    <row r="29" spans="1:8" ht="3.6" customHeight="1" x14ac:dyDescent="0.25">
      <c r="A29" s="66"/>
    </row>
    <row r="30" spans="1:8" x14ac:dyDescent="0.25">
      <c r="A30" s="63" t="s">
        <v>308</v>
      </c>
      <c r="D30" s="1138" t="str">
        <f>CONCATENATE(ФОРМА!B8,", шифр ",ФОРМА!B9)</f>
        <v>ООО «Строительные энергетические технологии», шифр СЭС-23-32939-ЭС-ИЛО</v>
      </c>
      <c r="E30" s="1138"/>
      <c r="F30" s="1138"/>
      <c r="G30" s="1138"/>
      <c r="H30" s="1138"/>
    </row>
    <row r="31" spans="1:8" ht="10.95" customHeight="1" x14ac:dyDescent="0.25">
      <c r="D31" s="1068" t="s">
        <v>309</v>
      </c>
      <c r="E31" s="1068"/>
      <c r="F31" s="1068"/>
      <c r="G31" s="1068"/>
      <c r="H31" s="1068"/>
    </row>
    <row r="32" spans="1:8" x14ac:dyDescent="0.25">
      <c r="A32" s="1069" t="s">
        <v>310</v>
      </c>
      <c r="B32" s="1069"/>
      <c r="C32" s="1069"/>
      <c r="D32" s="1069"/>
      <c r="E32" s="1069"/>
      <c r="F32" s="1069"/>
      <c r="G32" s="67"/>
      <c r="H32" s="63" t="s">
        <v>311</v>
      </c>
    </row>
    <row r="33" spans="1:8" ht="17.25" customHeight="1" x14ac:dyDescent="0.25">
      <c r="A33" s="1064" t="s">
        <v>636</v>
      </c>
      <c r="B33" s="1064"/>
      <c r="C33" s="1064"/>
      <c r="D33" s="1064"/>
      <c r="E33" s="1064"/>
      <c r="F33" s="1064"/>
      <c r="G33" s="1064"/>
      <c r="H33" s="1064"/>
    </row>
    <row r="34" spans="1:8" x14ac:dyDescent="0.25">
      <c r="A34" s="1064" t="s">
        <v>312</v>
      </c>
      <c r="B34" s="1064"/>
      <c r="C34" s="1064"/>
      <c r="D34" s="1064"/>
      <c r="E34" s="1064"/>
      <c r="F34" s="1064"/>
      <c r="G34" s="1064"/>
      <c r="H34" s="1064"/>
    </row>
    <row r="35" spans="1:8" x14ac:dyDescent="0.25">
      <c r="A35" s="1064" t="s">
        <v>313</v>
      </c>
      <c r="B35" s="1064"/>
      <c r="C35" s="1064"/>
      <c r="D35" s="1064"/>
      <c r="E35" s="1064"/>
      <c r="F35" s="1064"/>
      <c r="G35" s="1064"/>
      <c r="H35" s="1064"/>
    </row>
    <row r="36" spans="1:8" x14ac:dyDescent="0.25">
      <c r="A36" s="1064" t="s">
        <v>314</v>
      </c>
      <c r="B36" s="1064"/>
      <c r="C36" s="1064"/>
      <c r="D36" s="1064"/>
      <c r="E36" s="1064"/>
      <c r="F36" s="1064"/>
      <c r="G36" s="1064"/>
      <c r="H36" s="1064"/>
    </row>
    <row r="37" spans="1:8" x14ac:dyDescent="0.25">
      <c r="A37" s="63" t="s">
        <v>315</v>
      </c>
      <c r="C37" s="73" t="s">
        <v>65</v>
      </c>
      <c r="D37" s="63" t="s">
        <v>316</v>
      </c>
    </row>
    <row r="38" spans="1:8" x14ac:dyDescent="0.25">
      <c r="A38" s="1069" t="s">
        <v>317</v>
      </c>
      <c r="B38" s="1069"/>
      <c r="C38" s="1069"/>
      <c r="D38" s="1069"/>
      <c r="E38" s="1069"/>
      <c r="F38" s="1069"/>
      <c r="G38" s="1069"/>
      <c r="H38" s="1069"/>
    </row>
    <row r="39" spans="1:8" x14ac:dyDescent="0.25">
      <c r="A39" s="63" t="s">
        <v>318</v>
      </c>
      <c r="E39" s="1101" t="s">
        <v>339</v>
      </c>
      <c r="F39" s="1101"/>
      <c r="G39" s="1101"/>
      <c r="H39" s="1101"/>
    </row>
    <row r="40" spans="1:8" ht="10.95" customHeight="1" x14ac:dyDescent="0.25">
      <c r="E40" s="1068" t="s">
        <v>319</v>
      </c>
      <c r="F40" s="1068"/>
      <c r="G40" s="1068"/>
      <c r="H40" s="1068"/>
    </row>
    <row r="41" spans="1:8" x14ac:dyDescent="0.25">
      <c r="A41" s="63" t="s">
        <v>320</v>
      </c>
      <c r="E41" s="68"/>
      <c r="F41" s="68"/>
      <c r="G41" s="68"/>
      <c r="H41" s="68"/>
    </row>
    <row r="42" spans="1:8" x14ac:dyDescent="0.25">
      <c r="A42" s="1101"/>
      <c r="B42" s="1101"/>
      <c r="C42" s="1101"/>
      <c r="D42" s="1101"/>
      <c r="E42" s="1101"/>
      <c r="F42" s="1101"/>
      <c r="G42" s="1101"/>
      <c r="H42" s="1101"/>
    </row>
    <row r="43" spans="1:8" ht="10.95" customHeight="1" x14ac:dyDescent="0.25">
      <c r="A43" s="1068" t="s">
        <v>321</v>
      </c>
      <c r="B43" s="1068"/>
      <c r="C43" s="1068"/>
      <c r="D43" s="1068"/>
      <c r="E43" s="1068"/>
      <c r="F43" s="1068"/>
      <c r="G43" s="1068"/>
      <c r="H43" s="1068"/>
    </row>
    <row r="44" spans="1:8" x14ac:dyDescent="0.25">
      <c r="A44" s="1069" t="s">
        <v>322</v>
      </c>
      <c r="B44" s="1069"/>
      <c r="C44" s="1069"/>
      <c r="D44" s="1069"/>
      <c r="E44" s="1069"/>
      <c r="F44" s="1069"/>
      <c r="G44" s="1069"/>
      <c r="H44" s="1069"/>
    </row>
    <row r="45" spans="1:8" x14ac:dyDescent="0.25">
      <c r="A45" s="1072"/>
      <c r="B45" s="1072"/>
      <c r="C45" s="1072"/>
      <c r="D45" s="1072"/>
      <c r="E45" s="1072"/>
      <c r="F45" s="1072"/>
      <c r="G45" s="1072"/>
      <c r="H45" s="1072"/>
    </row>
    <row r="46" spans="1:8" ht="10.95" customHeight="1" x14ac:dyDescent="0.25">
      <c r="A46" s="1068" t="s">
        <v>323</v>
      </c>
      <c r="B46" s="1068"/>
      <c r="C46" s="1068"/>
      <c r="D46" s="1068"/>
      <c r="E46" s="1068"/>
      <c r="F46" s="1068"/>
      <c r="G46" s="1068"/>
      <c r="H46" s="1068"/>
    </row>
    <row r="47" spans="1:8" x14ac:dyDescent="0.25">
      <c r="A47" s="1069" t="s">
        <v>124</v>
      </c>
      <c r="B47" s="1069"/>
      <c r="C47" s="1069"/>
      <c r="D47" s="1069"/>
      <c r="E47" s="1069"/>
      <c r="F47" s="1069"/>
      <c r="G47" s="1069"/>
      <c r="H47" s="1069"/>
    </row>
    <row r="48" spans="1:8" x14ac:dyDescent="0.25">
      <c r="A48" s="70" t="s">
        <v>324</v>
      </c>
      <c r="B48" s="70"/>
      <c r="C48" s="70"/>
      <c r="D48" s="70"/>
      <c r="E48" s="1106"/>
      <c r="F48" s="1106"/>
      <c r="G48" s="1106"/>
      <c r="H48" s="1106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1105" t="s">
        <v>325</v>
      </c>
      <c r="B50" s="1105"/>
      <c r="C50" s="1105"/>
      <c r="D50" s="1105"/>
      <c r="E50" s="1105"/>
      <c r="F50" s="1105"/>
      <c r="G50" s="1105"/>
      <c r="H50" s="1105"/>
    </row>
    <row r="51" spans="1:8" ht="5.4" customHeight="1" x14ac:dyDescent="0.25"/>
    <row r="52" spans="1:8" ht="28.95" customHeight="1" x14ac:dyDescent="0.25">
      <c r="A52" s="1078" t="s">
        <v>501</v>
      </c>
      <c r="B52" s="1078"/>
      <c r="D52" s="1106"/>
      <c r="E52" s="1106"/>
      <c r="F52" s="1106"/>
      <c r="H52" s="450" t="str">
        <f>ПОДПИСИ!E7</f>
        <v>Д.М. Чечин</v>
      </c>
    </row>
    <row r="53" spans="1:8" ht="12" customHeight="1" x14ac:dyDescent="0.25">
      <c r="A53" s="70"/>
      <c r="B53" s="70"/>
      <c r="D53" s="1115" t="s">
        <v>49</v>
      </c>
      <c r="E53" s="1115"/>
      <c r="F53" s="1115"/>
      <c r="H53" s="457" t="s">
        <v>50</v>
      </c>
    </row>
    <row r="54" spans="1:8" ht="28.2" customHeight="1" x14ac:dyDescent="0.25">
      <c r="A54" s="1078" t="s">
        <v>15</v>
      </c>
      <c r="B54" s="1078"/>
      <c r="D54" s="1106"/>
      <c r="E54" s="1106"/>
      <c r="F54" s="1106"/>
      <c r="H54" s="450" t="str">
        <f>ПОДПИСИ!E15</f>
        <v>С.В. Шлёнский</v>
      </c>
    </row>
    <row r="55" spans="1:8" ht="9.75" customHeight="1" x14ac:dyDescent="0.25">
      <c r="D55" s="1115" t="s">
        <v>49</v>
      </c>
      <c r="E55" s="1115"/>
      <c r="F55" s="1115"/>
      <c r="H55" s="457" t="s">
        <v>50</v>
      </c>
    </row>
    <row r="56" spans="1:8" ht="28.95" customHeight="1" x14ac:dyDescent="0.25">
      <c r="A56" s="1078" t="s">
        <v>477</v>
      </c>
      <c r="B56" s="1078"/>
      <c r="C56" s="123"/>
      <c r="D56" s="1106"/>
      <c r="E56" s="1106"/>
      <c r="F56" s="1106"/>
      <c r="H56" s="450" t="str">
        <f>ПОДПИСИ!E12</f>
        <v>А.В. Курбатов</v>
      </c>
    </row>
    <row r="57" spans="1:8" ht="12.75" customHeight="1" x14ac:dyDescent="0.25">
      <c r="D57" s="1115" t="s">
        <v>49</v>
      </c>
      <c r="E57" s="1115"/>
      <c r="F57" s="1115"/>
      <c r="H57" s="68" t="s">
        <v>50</v>
      </c>
    </row>
    <row r="58" spans="1:8" hidden="1" x14ac:dyDescent="0.25">
      <c r="A58" s="1078" t="s">
        <v>253</v>
      </c>
      <c r="B58" s="1078"/>
      <c r="C58" s="1078"/>
      <c r="D58" s="1106"/>
      <c r="E58" s="1106"/>
      <c r="F58" s="1106"/>
      <c r="H58" s="77" t="s">
        <v>337</v>
      </c>
    </row>
    <row r="59" spans="1:8" hidden="1" x14ac:dyDescent="0.25">
      <c r="D59" s="1115" t="s">
        <v>49</v>
      </c>
      <c r="E59" s="1115"/>
      <c r="F59" s="1115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O23"/>
  <sheetViews>
    <sheetView view="pageBreakPreview" zoomScale="60" zoomScaleNormal="100" workbookViewId="0">
      <selection sqref="A1:B1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3" customWidth="1"/>
    <col min="16" max="16384" width="9.109375" style="63"/>
  </cols>
  <sheetData>
    <row r="1" spans="1:15" ht="14.4" x14ac:dyDescent="0.3">
      <c r="A1" s="1064"/>
      <c r="B1" s="1064"/>
      <c r="I1" s="90" t="s">
        <v>132</v>
      </c>
      <c r="J1"/>
      <c r="K1"/>
      <c r="L1"/>
      <c r="M1"/>
    </row>
    <row r="2" spans="1:15" ht="15" customHeight="1" x14ac:dyDescent="0.3">
      <c r="A2" s="1064"/>
      <c r="B2" s="1064"/>
      <c r="F2" s="86"/>
      <c r="G2" s="1101" t="str">
        <f>ФОРМА!G2</f>
        <v>Санкт-Петербург</v>
      </c>
      <c r="H2" s="1101"/>
      <c r="I2" s="1101"/>
      <c r="J2"/>
      <c r="K2"/>
      <c r="L2"/>
      <c r="M2"/>
    </row>
    <row r="3" spans="1:15" s="112" customFormat="1" ht="10.199999999999999" x14ac:dyDescent="0.2">
      <c r="A3" s="1139"/>
      <c r="B3" s="1139"/>
      <c r="F3" s="85"/>
      <c r="G3" s="1068" t="s">
        <v>0</v>
      </c>
      <c r="H3" s="1068"/>
      <c r="I3" s="1068"/>
      <c r="O3" s="247"/>
    </row>
    <row r="4" spans="1:15" ht="15" customHeight="1" x14ac:dyDescent="0.25">
      <c r="A4" s="1101" t="str">
        <f>ФОРМА!B4</f>
        <v>ООО «Электромонтаж-110»</v>
      </c>
      <c r="B4" s="1101"/>
      <c r="F4" s="87"/>
      <c r="G4" s="1101" t="str">
        <f>ФОРМА!B2</f>
        <v>ПАО "Россети Ленэнерго"</v>
      </c>
      <c r="H4" s="1101"/>
      <c r="I4" s="1101"/>
      <c r="O4" s="123" t="str">
        <f>G4</f>
        <v>ПАО "Россети Ленэнерго"</v>
      </c>
    </row>
    <row r="5" spans="1:15" ht="15" customHeight="1" x14ac:dyDescent="0.25">
      <c r="A5" s="1068" t="s">
        <v>44</v>
      </c>
      <c r="B5" s="1068"/>
      <c r="F5" s="84"/>
      <c r="G5" s="1068" t="s">
        <v>2</v>
      </c>
      <c r="H5" s="1068"/>
      <c r="I5" s="1068"/>
    </row>
    <row r="6" spans="1:15" ht="110.4" x14ac:dyDescent="0.25">
      <c r="A6" s="1101"/>
      <c r="B6" s="1101"/>
      <c r="F6" s="88"/>
      <c r="G6" s="10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1073"/>
      <c r="I6" s="1073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 x14ac:dyDescent="0.25">
      <c r="A7" s="1068" t="s">
        <v>45</v>
      </c>
      <c r="B7" s="1068"/>
      <c r="F7" s="85"/>
      <c r="G7" s="1068" t="s">
        <v>38</v>
      </c>
      <c r="H7" s="1068"/>
      <c r="I7" s="1068"/>
    </row>
    <row r="8" spans="1:15" ht="15" customHeight="1" x14ac:dyDescent="0.25">
      <c r="A8" s="1101"/>
      <c r="B8" s="1101"/>
      <c r="F8" s="87"/>
      <c r="G8" s="1081">
        <f>ФОРМА!D12</f>
        <v>45320</v>
      </c>
      <c r="H8" s="1101"/>
      <c r="I8" s="1101"/>
    </row>
    <row r="9" spans="1:15" ht="15" customHeight="1" x14ac:dyDescent="0.25">
      <c r="A9" s="1068" t="s">
        <v>1</v>
      </c>
      <c r="B9" s="1068"/>
      <c r="F9" s="82"/>
      <c r="G9" s="1068" t="s">
        <v>3</v>
      </c>
      <c r="H9" s="1068"/>
      <c r="I9" s="1068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1076" t="s">
        <v>327</v>
      </c>
      <c r="B11" s="1076"/>
      <c r="C11" s="1076"/>
      <c r="D11" s="1076"/>
      <c r="E11" s="1076"/>
      <c r="F11" s="1076"/>
      <c r="G11" s="1076"/>
      <c r="H11" s="1076"/>
      <c r="I11" s="1076"/>
    </row>
    <row r="12" spans="1:15" ht="15" customHeight="1" x14ac:dyDescent="0.25">
      <c r="A12" s="72"/>
      <c r="B12" s="72"/>
    </row>
    <row r="13" spans="1:15" ht="42" customHeight="1" x14ac:dyDescent="0.25">
      <c r="A13" s="91" t="s">
        <v>131</v>
      </c>
      <c r="B13" s="91" t="s">
        <v>130</v>
      </c>
      <c r="C13" s="91" t="s">
        <v>328</v>
      </c>
      <c r="D13" s="91" t="s">
        <v>129</v>
      </c>
      <c r="E13" s="91" t="s">
        <v>330</v>
      </c>
      <c r="F13" s="91" t="s">
        <v>329</v>
      </c>
      <c r="G13" s="91" t="s">
        <v>326</v>
      </c>
      <c r="H13" s="91" t="s">
        <v>128</v>
      </c>
      <c r="I13" s="91" t="s">
        <v>127</v>
      </c>
    </row>
    <row r="14" spans="1:15" ht="39.6" x14ac:dyDescent="0.25">
      <c r="A14" s="410">
        <v>45320</v>
      </c>
      <c r="B14" s="411" t="s">
        <v>964</v>
      </c>
      <c r="C14" s="100" t="s">
        <v>965</v>
      </c>
      <c r="D14" s="412">
        <v>132.47</v>
      </c>
      <c r="E14" s="413" t="s">
        <v>966</v>
      </c>
      <c r="F14" s="414" t="s">
        <v>65</v>
      </c>
      <c r="G14" s="415" t="s">
        <v>967</v>
      </c>
      <c r="H14" s="100" t="s">
        <v>331</v>
      </c>
      <c r="I14" s="100" t="str">
        <f>C16</f>
        <v>А.В. Курбатов</v>
      </c>
    </row>
    <row r="16" spans="1:15" x14ac:dyDescent="0.25">
      <c r="A16" s="89" t="s">
        <v>137</v>
      </c>
      <c r="B16" s="89"/>
      <c r="C16" s="73" t="str">
        <f>ПОДПИСИ!E12</f>
        <v>А.В. Курбатов</v>
      </c>
    </row>
    <row r="17" spans="1:3" ht="10.5" customHeight="1" x14ac:dyDescent="0.25">
      <c r="A17" s="69"/>
      <c r="B17" s="69" t="s">
        <v>1082</v>
      </c>
      <c r="C17" s="68" t="s">
        <v>50</v>
      </c>
    </row>
    <row r="23" spans="1:3" ht="49.5" customHeight="1" x14ac:dyDescent="0.25"/>
  </sheetData>
  <mergeCells count="18">
    <mergeCell ref="G8:I8"/>
    <mergeCell ref="G9:I9"/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23"/>
  <sheetViews>
    <sheetView view="pageBreakPreview" zoomScale="60" zoomScaleNormal="100" workbookViewId="0">
      <selection sqref="A1:D1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41" customWidth="1"/>
    <col min="15" max="16384" width="9.109375" style="63"/>
  </cols>
  <sheetData>
    <row r="1" spans="1:14" ht="14.4" x14ac:dyDescent="0.3">
      <c r="A1" s="1064"/>
      <c r="B1" s="1064"/>
      <c r="C1" s="1064"/>
      <c r="D1" s="1064"/>
      <c r="H1" s="64" t="s">
        <v>138</v>
      </c>
      <c r="I1"/>
      <c r="J1"/>
      <c r="K1"/>
      <c r="L1"/>
    </row>
    <row r="2" spans="1:14" ht="14.4" x14ac:dyDescent="0.3">
      <c r="A2" s="1064"/>
      <c r="B2" s="1064"/>
      <c r="C2" s="1064"/>
      <c r="D2" s="1064"/>
      <c r="F2" s="1082"/>
      <c r="G2" s="1082"/>
      <c r="H2" s="1082"/>
      <c r="I2"/>
      <c r="J2"/>
      <c r="K2"/>
      <c r="L2"/>
    </row>
    <row r="3" spans="1:14" ht="15" customHeight="1" x14ac:dyDescent="0.25">
      <c r="A3" s="1064"/>
      <c r="B3" s="1064"/>
      <c r="C3" s="1064"/>
      <c r="D3" s="1064"/>
      <c r="F3" s="1101" t="str">
        <f>ФОРМА!G2</f>
        <v>Санкт-Петербург</v>
      </c>
      <c r="G3" s="1101"/>
      <c r="H3" s="1101"/>
    </row>
    <row r="4" spans="1:14" ht="15" customHeight="1" x14ac:dyDescent="0.25">
      <c r="A4" s="1064"/>
      <c r="B4" s="1064"/>
      <c r="C4" s="1064"/>
      <c r="D4" s="1064"/>
      <c r="F4" s="1066" t="s">
        <v>0</v>
      </c>
      <c r="G4" s="1066"/>
      <c r="H4" s="1066"/>
    </row>
    <row r="5" spans="1:14" ht="15" customHeight="1" x14ac:dyDescent="0.25">
      <c r="A5" s="1101" t="str">
        <f>ФОРМА!B4</f>
        <v>ООО «Электромонтаж-110»</v>
      </c>
      <c r="B5" s="1101"/>
      <c r="C5" s="1101"/>
      <c r="D5" s="1101"/>
      <c r="F5" s="1104" t="str">
        <f>ФОРМА!B2</f>
        <v>ПАО "Россети Ленэнерго"</v>
      </c>
      <c r="G5" s="1104"/>
      <c r="H5" s="1104"/>
      <c r="N5" s="241" t="str">
        <f>F5</f>
        <v>ПАО "Россети Ленэнерго"</v>
      </c>
    </row>
    <row r="6" spans="1:14" ht="15" customHeight="1" x14ac:dyDescent="0.25">
      <c r="A6" s="1066" t="s">
        <v>44</v>
      </c>
      <c r="B6" s="1066"/>
      <c r="C6" s="1066"/>
      <c r="D6" s="1066"/>
      <c r="F6" s="1068" t="s">
        <v>2</v>
      </c>
      <c r="G6" s="1071"/>
      <c r="H6" s="1071"/>
    </row>
    <row r="7" spans="1:14" ht="110.4" x14ac:dyDescent="0.25">
      <c r="A7" s="1067"/>
      <c r="B7" s="1067"/>
      <c r="C7" s="1067"/>
      <c r="D7" s="1067"/>
      <c r="F7" s="110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102"/>
      <c r="H7" s="1102"/>
      <c r="N7" s="241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1066" t="s">
        <v>45</v>
      </c>
      <c r="B8" s="1066"/>
      <c r="C8" s="1066"/>
      <c r="D8" s="1066"/>
      <c r="F8" s="1068" t="s">
        <v>38</v>
      </c>
      <c r="G8" s="1068"/>
      <c r="H8" s="1068"/>
    </row>
    <row r="9" spans="1:14" ht="15" customHeight="1" x14ac:dyDescent="0.25">
      <c r="A9" s="1067"/>
      <c r="B9" s="1067"/>
      <c r="C9" s="1067"/>
      <c r="D9" s="1067"/>
      <c r="F9" s="1103">
        <f>ФОРМА!D16</f>
        <v>45322</v>
      </c>
      <c r="G9" s="1104"/>
      <c r="H9" s="1104"/>
    </row>
    <row r="10" spans="1:14" ht="15" customHeight="1" x14ac:dyDescent="0.25">
      <c r="A10" s="1066" t="s">
        <v>1</v>
      </c>
      <c r="B10" s="1066"/>
      <c r="C10" s="1066"/>
      <c r="D10" s="1066"/>
      <c r="F10" s="1068" t="s">
        <v>3</v>
      </c>
      <c r="G10" s="1068"/>
      <c r="H10" s="1068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1150" t="s">
        <v>123</v>
      </c>
      <c r="B12" s="1150"/>
      <c r="C12" s="1150"/>
      <c r="D12" s="1150"/>
      <c r="E12" s="1150"/>
      <c r="F12" s="1150"/>
      <c r="G12" s="1150"/>
      <c r="H12" s="1150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1147" t="s">
        <v>96</v>
      </c>
      <c r="B14" s="1147"/>
      <c r="C14" s="1147"/>
      <c r="D14" s="1147"/>
      <c r="E14" s="1145" t="s">
        <v>122</v>
      </c>
      <c r="F14" s="1145"/>
      <c r="G14" s="1145"/>
      <c r="H14" s="1148" t="s">
        <v>100</v>
      </c>
    </row>
    <row r="15" spans="1:14" ht="42.75" customHeight="1" x14ac:dyDescent="0.25">
      <c r="A15" s="1145" t="s">
        <v>121</v>
      </c>
      <c r="B15" s="1145"/>
      <c r="C15" s="1145" t="s">
        <v>120</v>
      </c>
      <c r="D15" s="1145"/>
      <c r="E15" s="93" t="s">
        <v>119</v>
      </c>
      <c r="F15" s="93" t="s">
        <v>118</v>
      </c>
      <c r="G15" s="94" t="s">
        <v>117</v>
      </c>
      <c r="H15" s="1149"/>
    </row>
    <row r="16" spans="1:14" ht="26.4" x14ac:dyDescent="0.25">
      <c r="A16" s="1140" t="s">
        <v>939</v>
      </c>
      <c r="B16" s="1141"/>
      <c r="C16" s="1144" t="s">
        <v>938</v>
      </c>
      <c r="D16" s="1144"/>
      <c r="E16" s="100" t="s">
        <v>332</v>
      </c>
      <c r="F16" s="413" t="s">
        <v>969</v>
      </c>
      <c r="G16" s="410">
        <v>45322</v>
      </c>
      <c r="H16" s="416" t="s">
        <v>968</v>
      </c>
    </row>
    <row r="17" spans="1:8" ht="26.4" x14ac:dyDescent="0.25">
      <c r="A17" s="1142"/>
      <c r="B17" s="1143"/>
      <c r="C17" s="1144"/>
      <c r="D17" s="1144"/>
      <c r="E17" s="100" t="s">
        <v>332</v>
      </c>
      <c r="F17" s="413" t="s">
        <v>969</v>
      </c>
      <c r="G17" s="410">
        <v>45322</v>
      </c>
      <c r="H17" s="416" t="s">
        <v>968</v>
      </c>
    </row>
    <row r="18" spans="1:8" ht="39" customHeight="1" x14ac:dyDescent="0.25">
      <c r="A18" s="1146" t="s">
        <v>1083</v>
      </c>
      <c r="B18" s="1146"/>
      <c r="C18" s="1146"/>
      <c r="D18" s="1146"/>
      <c r="E18" s="444" t="str">
        <f>ПОДПИСИ!E12</f>
        <v>А.В. Курбатов</v>
      </c>
      <c r="F18" s="89"/>
    </row>
    <row r="19" spans="1:8" ht="14.4" customHeight="1" x14ac:dyDescent="0.25">
      <c r="C19" s="1066" t="s">
        <v>49</v>
      </c>
      <c r="D19" s="1066"/>
      <c r="E19" s="68" t="s">
        <v>50</v>
      </c>
    </row>
    <row r="23" spans="1:8" ht="49.5" customHeight="1" x14ac:dyDescent="0.25"/>
  </sheetData>
  <mergeCells count="29"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8" fitToHeight="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3"/>
  <sheetViews>
    <sheetView view="pageBreakPreview" zoomScale="60" zoomScaleNormal="100" workbookViewId="0">
      <selection activeCell="J22" sqref="J22:T22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177</v>
      </c>
      <c r="DC1"/>
      <c r="DD1"/>
      <c r="DE1"/>
      <c r="DF1"/>
      <c r="DH1" s="141"/>
    </row>
    <row r="2" spans="1:112" ht="15" customHeight="1" x14ac:dyDescent="0.3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AO2" s="967"/>
      <c r="AP2" s="967"/>
      <c r="AQ2" s="967"/>
      <c r="AR2" s="967"/>
      <c r="AS2" s="967"/>
      <c r="AT2" s="967"/>
      <c r="AU2" s="967"/>
      <c r="BC2" s="844" t="str">
        <f>ФОРМА!G2</f>
        <v>Санкт-Петербург</v>
      </c>
      <c r="BD2" s="844"/>
      <c r="BE2" s="844"/>
      <c r="BF2" s="844"/>
      <c r="BG2" s="844"/>
      <c r="BH2" s="844"/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 s="844"/>
      <c r="CK2" s="844"/>
      <c r="CL2" s="844"/>
      <c r="CM2" s="844"/>
      <c r="CN2" s="844"/>
      <c r="CO2" s="844"/>
      <c r="CP2" s="844"/>
      <c r="CQ2" s="844"/>
      <c r="CR2" s="844"/>
      <c r="CS2" s="844"/>
      <c r="CT2" s="844"/>
      <c r="CU2" s="844"/>
      <c r="CV2" s="844"/>
      <c r="CW2" s="844"/>
      <c r="CX2" s="844"/>
      <c r="CY2" s="844"/>
      <c r="CZ2" s="844"/>
      <c r="DA2" s="844"/>
      <c r="DB2" s="844"/>
      <c r="DC2"/>
      <c r="DD2"/>
      <c r="DE2"/>
      <c r="DF2"/>
      <c r="DH2" s="142"/>
    </row>
    <row r="3" spans="1:112" s="21" customFormat="1" ht="15" customHeight="1" x14ac:dyDescent="0.3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845"/>
      <c r="AU3" s="845"/>
      <c r="BC3" s="845" t="s">
        <v>0</v>
      </c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ht="15" customHeight="1" x14ac:dyDescent="0.25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AO4" s="844"/>
      <c r="AP4" s="844"/>
      <c r="AQ4" s="844"/>
      <c r="AR4" s="844"/>
      <c r="AS4" s="844"/>
      <c r="AT4" s="844"/>
      <c r="AU4" s="844"/>
      <c r="BC4" s="850" t="str">
        <f>ФОРМА!B2</f>
        <v>ПАО "Россети Ленэнерго"</v>
      </c>
      <c r="BD4" s="850"/>
      <c r="BE4" s="850"/>
      <c r="BF4" s="850"/>
      <c r="BG4" s="850"/>
      <c r="BH4" s="850"/>
      <c r="BI4" s="850"/>
      <c r="BJ4" s="850"/>
      <c r="BK4" s="850"/>
      <c r="BL4" s="850"/>
      <c r="BM4" s="850"/>
      <c r="BN4" s="850"/>
      <c r="BO4" s="850"/>
      <c r="BP4" s="850"/>
      <c r="BQ4" s="850"/>
      <c r="BR4" s="850"/>
      <c r="BS4" s="850"/>
      <c r="BT4" s="850"/>
      <c r="BU4" s="850"/>
      <c r="BV4" s="850"/>
      <c r="BW4" s="850"/>
      <c r="BX4" s="850"/>
      <c r="BY4" s="850"/>
      <c r="BZ4" s="850"/>
      <c r="CA4" s="850"/>
      <c r="CB4" s="850"/>
      <c r="CC4" s="850"/>
      <c r="CD4" s="850"/>
      <c r="CE4" s="850"/>
      <c r="CF4" s="850"/>
      <c r="CG4" s="850"/>
      <c r="CH4" s="850"/>
      <c r="CI4" s="850"/>
      <c r="CJ4" s="850"/>
      <c r="CK4" s="850"/>
      <c r="CL4" s="850"/>
      <c r="CM4" s="850"/>
      <c r="CN4" s="850"/>
      <c r="CO4" s="850"/>
      <c r="CP4" s="850"/>
      <c r="CQ4" s="850"/>
      <c r="CR4" s="850"/>
      <c r="CS4" s="850"/>
      <c r="CT4" s="850"/>
      <c r="CU4" s="850"/>
      <c r="CV4" s="850"/>
      <c r="CW4" s="850"/>
      <c r="CX4" s="850"/>
      <c r="CY4" s="850"/>
      <c r="CZ4" s="850"/>
      <c r="DA4" s="850"/>
      <c r="DB4" s="850"/>
      <c r="DC4" s="251"/>
      <c r="DD4" s="252"/>
      <c r="DH4" s="144" t="str">
        <f>BC4</f>
        <v>ПАО "Россети Ленэнерго"</v>
      </c>
    </row>
    <row r="5" spans="1:112" s="24" customFormat="1" ht="15" customHeight="1" x14ac:dyDescent="0.2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845"/>
      <c r="AU5" s="845"/>
      <c r="AV5" s="21"/>
      <c r="AW5" s="21"/>
      <c r="AX5" s="21"/>
      <c r="AY5" s="21"/>
      <c r="AZ5" s="21"/>
      <c r="BA5" s="21"/>
      <c r="BB5" s="21"/>
      <c r="BC5" s="845" t="s">
        <v>2</v>
      </c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24.2" x14ac:dyDescent="0.25">
      <c r="A6" s="862"/>
      <c r="B6" s="862"/>
      <c r="C6" s="862"/>
      <c r="D6" s="862"/>
      <c r="E6" s="862"/>
      <c r="F6" s="862"/>
      <c r="G6" s="862"/>
      <c r="H6" s="862"/>
      <c r="I6" s="862"/>
      <c r="J6" s="862"/>
      <c r="K6" s="862"/>
      <c r="L6" s="862"/>
      <c r="M6" s="862"/>
      <c r="N6" s="862"/>
      <c r="O6" s="862"/>
      <c r="P6" s="862"/>
      <c r="Q6" s="862"/>
      <c r="R6" s="862"/>
      <c r="S6" s="862"/>
      <c r="T6" s="862"/>
      <c r="U6" s="862"/>
      <c r="V6" s="862"/>
      <c r="W6" s="862"/>
      <c r="X6" s="862"/>
      <c r="Y6" s="862"/>
      <c r="Z6" s="862"/>
      <c r="AA6" s="862"/>
      <c r="AB6" s="862"/>
      <c r="AC6" s="862"/>
      <c r="AD6" s="862"/>
      <c r="AE6" s="862"/>
      <c r="AF6" s="862"/>
      <c r="AG6" s="862"/>
      <c r="AH6" s="862"/>
      <c r="AI6" s="862"/>
      <c r="AJ6" s="862"/>
      <c r="AK6" s="862"/>
      <c r="AL6" s="862"/>
      <c r="AM6" s="862"/>
      <c r="AN6" s="862"/>
      <c r="AO6" s="862"/>
      <c r="AP6" s="862"/>
      <c r="AQ6" s="862"/>
      <c r="AR6" s="862"/>
      <c r="AS6" s="862"/>
      <c r="AT6" s="862"/>
      <c r="AU6" s="862"/>
      <c r="AV6" s="21"/>
      <c r="AW6" s="21"/>
      <c r="AX6" s="21"/>
      <c r="AY6" s="21"/>
      <c r="AZ6" s="21"/>
      <c r="BA6" s="21"/>
      <c r="BB6" s="21"/>
      <c r="BC6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50"/>
      <c r="BE6" s="850"/>
      <c r="BF6" s="850"/>
      <c r="BG6" s="850"/>
      <c r="BH6" s="850"/>
      <c r="BI6" s="850"/>
      <c r="BJ6" s="850"/>
      <c r="BK6" s="850"/>
      <c r="BL6" s="850"/>
      <c r="BM6" s="850"/>
      <c r="BN6" s="850"/>
      <c r="BO6" s="850"/>
      <c r="BP6" s="850"/>
      <c r="BQ6" s="850"/>
      <c r="BR6" s="850"/>
      <c r="BS6" s="850"/>
      <c r="BT6" s="850"/>
      <c r="BU6" s="850"/>
      <c r="BV6" s="850"/>
      <c r="BW6" s="850"/>
      <c r="BX6" s="850"/>
      <c r="BY6" s="850"/>
      <c r="BZ6" s="850"/>
      <c r="CA6" s="850"/>
      <c r="CB6" s="850"/>
      <c r="CC6" s="850"/>
      <c r="CD6" s="850"/>
      <c r="CE6" s="850"/>
      <c r="CF6" s="850"/>
      <c r="CG6" s="850"/>
      <c r="CH6" s="850"/>
      <c r="CI6" s="850"/>
      <c r="CJ6" s="850"/>
      <c r="CK6" s="850"/>
      <c r="CL6" s="850"/>
      <c r="CM6" s="850"/>
      <c r="CN6" s="850"/>
      <c r="CO6" s="850"/>
      <c r="CP6" s="850"/>
      <c r="CQ6" s="850"/>
      <c r="CR6" s="850"/>
      <c r="CS6" s="850"/>
      <c r="CT6" s="850"/>
      <c r="CU6" s="850"/>
      <c r="CV6" s="850"/>
      <c r="CW6" s="850"/>
      <c r="CX6" s="850"/>
      <c r="CY6" s="850"/>
      <c r="CZ6" s="850"/>
      <c r="DA6" s="850"/>
      <c r="DB6" s="850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845"/>
      <c r="AU7" s="845"/>
      <c r="AV7" s="21"/>
      <c r="AW7" s="21"/>
      <c r="AX7" s="21"/>
      <c r="AY7" s="21"/>
      <c r="AZ7" s="21"/>
      <c r="BA7" s="21"/>
      <c r="BB7" s="21"/>
      <c r="BC7" s="845" t="s">
        <v>38</v>
      </c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 ht="13.8" x14ac:dyDescent="0.25">
      <c r="A8" s="844"/>
      <c r="B8" s="844"/>
      <c r="C8" s="844"/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844"/>
      <c r="Q8" s="844"/>
      <c r="R8" s="844"/>
      <c r="S8" s="844"/>
      <c r="T8" s="844"/>
      <c r="U8" s="844"/>
      <c r="V8" s="844"/>
      <c r="W8" s="844"/>
      <c r="X8" s="844"/>
      <c r="Y8" s="844"/>
      <c r="Z8" s="844"/>
      <c r="AA8" s="844"/>
      <c r="AB8" s="844"/>
      <c r="AC8" s="844"/>
      <c r="AD8" s="844"/>
      <c r="AE8" s="844"/>
      <c r="AF8" s="844"/>
      <c r="AG8" s="844"/>
      <c r="AH8" s="844"/>
      <c r="AI8" s="844"/>
      <c r="AJ8" s="844"/>
      <c r="AK8" s="844"/>
      <c r="AL8" s="844"/>
      <c r="AM8" s="844"/>
      <c r="AN8" s="844"/>
      <c r="AO8" s="844"/>
      <c r="AP8" s="844"/>
      <c r="AQ8" s="844"/>
      <c r="AR8" s="844"/>
      <c r="AS8" s="844"/>
      <c r="AT8" s="844"/>
      <c r="AU8" s="844"/>
      <c r="BC8" s="926">
        <f>ФОРМА!B13</f>
        <v>45380</v>
      </c>
      <c r="BD8" s="926"/>
      <c r="BE8" s="926"/>
      <c r="BF8" s="926"/>
      <c r="BG8" s="926"/>
      <c r="BH8" s="926"/>
      <c r="BI8" s="926"/>
      <c r="BJ8" s="926"/>
      <c r="BK8" s="926"/>
      <c r="BL8" s="926"/>
      <c r="BM8" s="926"/>
      <c r="BN8" s="926"/>
      <c r="BO8" s="926"/>
      <c r="BP8" s="926"/>
      <c r="BQ8" s="926"/>
      <c r="BR8" s="926"/>
      <c r="BS8" s="926"/>
      <c r="BT8" s="926"/>
      <c r="BU8" s="926"/>
      <c r="BV8" s="926"/>
      <c r="BW8" s="926"/>
      <c r="BX8" s="926"/>
      <c r="BY8" s="926"/>
      <c r="BZ8" s="926"/>
      <c r="CA8" s="926"/>
      <c r="CB8" s="926"/>
      <c r="CC8" s="926"/>
      <c r="CD8" s="926"/>
      <c r="CE8" s="926"/>
      <c r="CF8" s="926"/>
      <c r="CG8" s="926"/>
      <c r="CH8" s="926"/>
      <c r="CI8" s="926"/>
      <c r="CJ8" s="926"/>
      <c r="CK8" s="926"/>
      <c r="CL8" s="926"/>
      <c r="CM8" s="926"/>
      <c r="CN8" s="926"/>
      <c r="CO8" s="926"/>
      <c r="CP8" s="926"/>
      <c r="CQ8" s="926"/>
      <c r="CR8" s="926"/>
      <c r="CS8" s="926"/>
      <c r="CT8" s="926"/>
      <c r="CU8" s="926"/>
      <c r="CV8" s="926"/>
      <c r="CW8" s="926"/>
      <c r="CX8" s="926"/>
      <c r="CY8" s="926"/>
      <c r="CZ8" s="926"/>
      <c r="DA8" s="926"/>
      <c r="DB8" s="926"/>
      <c r="DC8" s="51"/>
      <c r="DH8" s="145"/>
    </row>
    <row r="9" spans="1:112" s="24" customFormat="1" ht="15" customHeight="1" x14ac:dyDescent="0.2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845"/>
      <c r="AU9" s="845"/>
      <c r="AV9" s="21"/>
      <c r="AW9" s="21"/>
      <c r="AX9" s="21"/>
      <c r="AY9" s="21"/>
      <c r="AZ9" s="21"/>
      <c r="BA9" s="21"/>
      <c r="BB9" s="21"/>
      <c r="BC9" s="845" t="s">
        <v>3</v>
      </c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 x14ac:dyDescent="0.25">
      <c r="A11" s="975" t="s">
        <v>506</v>
      </c>
      <c r="B11" s="867"/>
      <c r="C11" s="867"/>
      <c r="D11" s="867"/>
      <c r="E11" s="867"/>
      <c r="F11" s="867"/>
      <c r="G11" s="867"/>
      <c r="H11" s="867"/>
      <c r="I11" s="867"/>
      <c r="J11" s="867"/>
      <c r="K11" s="867"/>
      <c r="L11" s="867"/>
      <c r="M11" s="867"/>
      <c r="N11" s="867"/>
      <c r="O11" s="867"/>
      <c r="P11" s="867"/>
      <c r="Q11" s="867"/>
      <c r="R11" s="867"/>
      <c r="S11" s="867"/>
      <c r="T11" s="867"/>
      <c r="U11" s="867"/>
      <c r="V11" s="867"/>
      <c r="W11" s="867"/>
      <c r="X11" s="867"/>
      <c r="Y11" s="867"/>
      <c r="Z11" s="867"/>
      <c r="AA11" s="867"/>
      <c r="AB11" s="867"/>
      <c r="AC11" s="867"/>
      <c r="AD11" s="867"/>
      <c r="AE11" s="867"/>
      <c r="AF11" s="867"/>
      <c r="AG11" s="867"/>
      <c r="AH11" s="867"/>
      <c r="AI11" s="867"/>
      <c r="AJ11" s="867"/>
      <c r="AK11" s="867"/>
      <c r="AL11" s="867"/>
      <c r="AM11" s="867"/>
      <c r="AN11" s="867"/>
      <c r="AO11" s="867"/>
      <c r="AP11" s="867"/>
      <c r="AQ11" s="867"/>
      <c r="AR11" s="867"/>
      <c r="AS11" s="867"/>
      <c r="AT11" s="867"/>
      <c r="AU11" s="867"/>
      <c r="AV11" s="867"/>
      <c r="AW11" s="867"/>
      <c r="AX11" s="867"/>
      <c r="AY11" s="867"/>
      <c r="AZ11" s="867"/>
      <c r="BA11" s="867"/>
      <c r="BB11" s="867"/>
      <c r="BC11" s="867"/>
      <c r="BD11" s="867"/>
      <c r="BE11" s="867"/>
      <c r="BF11" s="867"/>
      <c r="BG11" s="867"/>
      <c r="BH11" s="867"/>
      <c r="BI11" s="867"/>
      <c r="BJ11" s="867"/>
      <c r="BK11" s="867"/>
      <c r="BL11" s="867"/>
      <c r="BM11" s="867"/>
      <c r="BN11" s="867"/>
      <c r="BO11" s="867"/>
      <c r="BP11" s="867"/>
      <c r="BQ11" s="867"/>
      <c r="BR11" s="867"/>
      <c r="BS11" s="867"/>
      <c r="BT11" s="867"/>
      <c r="BU11" s="867"/>
      <c r="BV11" s="867"/>
      <c r="BW11" s="867"/>
      <c r="BX11" s="867"/>
      <c r="BY11" s="867"/>
      <c r="BZ11" s="867"/>
      <c r="CA11" s="867"/>
      <c r="CB11" s="867"/>
      <c r="CC11" s="867"/>
      <c r="CD11" s="867"/>
      <c r="CE11" s="867"/>
      <c r="CF11" s="867"/>
      <c r="CG11" s="867"/>
      <c r="CH11" s="867"/>
      <c r="CI11" s="867"/>
      <c r="CJ11" s="867"/>
      <c r="CK11" s="867"/>
      <c r="CL11" s="867"/>
      <c r="CM11" s="867"/>
      <c r="CN11" s="867"/>
      <c r="CO11" s="867"/>
      <c r="CP11" s="867"/>
      <c r="CQ11" s="867"/>
      <c r="CR11" s="867"/>
      <c r="CS11" s="867"/>
      <c r="CT11" s="867"/>
      <c r="CU11" s="867"/>
      <c r="CV11" s="867"/>
      <c r="CW11" s="867"/>
      <c r="CX11" s="867"/>
      <c r="CY11" s="867"/>
      <c r="CZ11" s="867"/>
      <c r="DA11" s="867"/>
      <c r="DB11" s="867"/>
      <c r="DH11" s="141"/>
    </row>
    <row r="12" spans="1:112" ht="22.5" customHeight="1" x14ac:dyDescent="0.3">
      <c r="A12" s="859" t="s">
        <v>178</v>
      </c>
      <c r="B12" s="859"/>
      <c r="C12" s="859"/>
      <c r="D12" s="859"/>
      <c r="E12" s="859"/>
      <c r="F12" s="859"/>
      <c r="G12" s="859"/>
      <c r="H12" s="859"/>
      <c r="I12" s="859"/>
      <c r="J12" s="859"/>
      <c r="K12" s="859"/>
      <c r="L12" s="859"/>
      <c r="M12" s="859"/>
      <c r="N12" s="859"/>
      <c r="O12" s="859"/>
      <c r="P12" s="859"/>
      <c r="Q12" s="859"/>
      <c r="R12" s="859"/>
      <c r="S12" s="859"/>
      <c r="T12" s="859"/>
      <c r="U12" s="859"/>
      <c r="V12" s="859"/>
      <c r="W12" s="859"/>
      <c r="X12" s="859"/>
      <c r="Y12" s="859"/>
      <c r="Z12" s="859"/>
      <c r="AA12" s="859"/>
      <c r="AB12" s="859"/>
      <c r="AC12" s="859"/>
      <c r="AD12" s="859"/>
      <c r="AE12" s="859"/>
      <c r="AF12" s="859"/>
      <c r="AG12" s="859"/>
      <c r="AH12" s="859"/>
      <c r="AI12" s="859"/>
      <c r="AJ12" s="859"/>
      <c r="AK12" s="859"/>
      <c r="AL12" s="859"/>
      <c r="AM12" s="859"/>
      <c r="AN12" s="859"/>
      <c r="AO12" s="859"/>
      <c r="AP12" s="859"/>
      <c r="AQ12" s="859"/>
      <c r="AR12" s="859"/>
      <c r="AS12" s="859"/>
      <c r="AT12" s="859"/>
      <c r="AU12" s="859"/>
      <c r="AV12" s="859"/>
      <c r="AW12" s="859"/>
      <c r="AX12" s="859"/>
      <c r="AY12" s="859"/>
      <c r="AZ12" s="859"/>
      <c r="BA12" s="859"/>
      <c r="BB12" s="859"/>
      <c r="BC12" s="859"/>
      <c r="BD12" s="859"/>
      <c r="BE12" s="859"/>
      <c r="BF12" s="859"/>
      <c r="BG12" s="859"/>
      <c r="BH12" s="859"/>
      <c r="BI12" s="859"/>
      <c r="BJ12" s="859"/>
      <c r="BK12" s="859"/>
      <c r="BL12" s="859"/>
      <c r="BM12" s="859"/>
      <c r="BN12" s="859"/>
      <c r="BO12" s="859"/>
      <c r="BP12" s="859"/>
      <c r="BQ12" s="859"/>
      <c r="BR12" s="859"/>
      <c r="BS12" s="859"/>
      <c r="BT12" s="859"/>
      <c r="BU12" s="859"/>
      <c r="BV12" s="859"/>
      <c r="BW12" s="859"/>
      <c r="BX12" s="859"/>
      <c r="BY12" s="859"/>
      <c r="BZ12" s="859"/>
      <c r="CA12" s="859"/>
      <c r="CB12" s="859"/>
      <c r="CC12" s="859"/>
      <c r="CD12" s="859"/>
      <c r="CE12" s="859"/>
      <c r="CF12" s="859"/>
      <c r="CG12" s="859"/>
      <c r="CH12" s="859"/>
      <c r="CI12" s="859"/>
      <c r="CJ12" s="859"/>
      <c r="CK12" s="859"/>
      <c r="CL12" s="859"/>
      <c r="CM12" s="859"/>
      <c r="CN12" s="859"/>
      <c r="CO12" s="859"/>
      <c r="CP12" s="859"/>
      <c r="CQ12" s="859"/>
      <c r="CR12" s="859"/>
      <c r="CS12" s="859"/>
      <c r="CT12" s="859"/>
      <c r="CU12" s="859"/>
      <c r="CV12" s="859"/>
      <c r="CW12" s="859"/>
      <c r="CX12" s="859"/>
      <c r="CY12" s="859"/>
      <c r="CZ12" s="859"/>
      <c r="DA12" s="859"/>
      <c r="DB12" s="859"/>
    </row>
    <row r="13" spans="1:112" ht="63" customHeight="1" x14ac:dyDescent="0.3">
      <c r="A13" s="1153" t="s">
        <v>179</v>
      </c>
      <c r="B13" s="1153"/>
      <c r="C13" s="1153"/>
      <c r="D13" s="1153"/>
      <c r="E13" s="1153"/>
      <c r="F13" s="1153"/>
      <c r="G13" s="1153"/>
      <c r="H13" s="1153"/>
      <c r="I13" s="1153"/>
      <c r="J13" s="1153"/>
      <c r="K13" s="1153"/>
      <c r="L13" s="1153"/>
      <c r="M13" s="1153"/>
      <c r="N13" s="1153"/>
      <c r="O13" s="1153"/>
      <c r="P13" s="1153"/>
      <c r="Q13" s="1153"/>
      <c r="R13" s="1153"/>
      <c r="S13" s="1153"/>
      <c r="T13" s="1153"/>
      <c r="U13" s="1153"/>
      <c r="V13" s="1153"/>
      <c r="W13" s="1153"/>
      <c r="X13" s="1152" t="s">
        <v>180</v>
      </c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 t="s">
        <v>181</v>
      </c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52"/>
      <c r="BD13" s="1152"/>
      <c r="BE13" s="1152"/>
      <c r="BF13" s="1152"/>
      <c r="BG13" s="1152"/>
      <c r="BH13" s="1152"/>
      <c r="BI13" s="1152"/>
      <c r="BJ13" s="1152"/>
      <c r="BK13" s="1152"/>
      <c r="BL13" s="1152" t="s">
        <v>182</v>
      </c>
      <c r="BM13" s="1152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  <c r="BX13" s="1152"/>
      <c r="BY13" s="1152"/>
      <c r="BZ13" s="1152"/>
      <c r="CA13" s="1152"/>
      <c r="CB13" s="1152"/>
      <c r="CC13" s="1152"/>
      <c r="CD13" s="1152"/>
      <c r="CE13" s="1152"/>
      <c r="CF13" s="1152"/>
      <c r="CG13" s="1152" t="s">
        <v>183</v>
      </c>
      <c r="CH13" s="1152"/>
      <c r="CI13" s="1152"/>
      <c r="CJ13" s="1152"/>
      <c r="CK13" s="1152"/>
      <c r="CL13" s="1152"/>
      <c r="CM13" s="1152"/>
      <c r="CN13" s="1152"/>
      <c r="CO13" s="1152"/>
      <c r="CP13" s="1152"/>
      <c r="CQ13" s="1152"/>
      <c r="CR13" s="1152"/>
      <c r="CS13" s="1152"/>
      <c r="CT13" s="1152"/>
      <c r="CU13" s="1152"/>
      <c r="CV13" s="1152"/>
      <c r="CW13" s="1152"/>
      <c r="CX13" s="1152"/>
      <c r="CY13" s="1152"/>
      <c r="CZ13" s="1152"/>
      <c r="DA13" s="1152"/>
      <c r="DB13" s="1152"/>
    </row>
    <row r="14" spans="1:112" ht="30" customHeight="1" x14ac:dyDescent="0.3">
      <c r="A14" s="916" t="s">
        <v>875</v>
      </c>
      <c r="B14" s="917"/>
      <c r="C14" s="917"/>
      <c r="D14" s="917"/>
      <c r="E14" s="917"/>
      <c r="F14" s="917"/>
      <c r="G14" s="917"/>
      <c r="H14" s="917"/>
      <c r="I14" s="917"/>
      <c r="J14" s="917"/>
      <c r="K14" s="917"/>
      <c r="L14" s="917"/>
      <c r="M14" s="917"/>
      <c r="N14" s="917"/>
      <c r="O14" s="917"/>
      <c r="P14" s="917"/>
      <c r="Q14" s="917"/>
      <c r="R14" s="917"/>
      <c r="S14" s="917"/>
      <c r="T14" s="917"/>
      <c r="U14" s="917"/>
      <c r="V14" s="917"/>
      <c r="W14" s="918"/>
      <c r="X14" s="896">
        <v>2</v>
      </c>
      <c r="Y14" s="896"/>
      <c r="Z14" s="896"/>
      <c r="AA14" s="896"/>
      <c r="AB14" s="896"/>
      <c r="AC14" s="896"/>
      <c r="AD14" s="896"/>
      <c r="AE14" s="896"/>
      <c r="AF14" s="896"/>
      <c r="AG14" s="896"/>
      <c r="AH14" s="896"/>
      <c r="AI14" s="896"/>
      <c r="AJ14" s="896"/>
      <c r="AK14" s="896"/>
      <c r="AL14" s="896"/>
      <c r="AM14" s="896"/>
      <c r="AN14" s="896"/>
      <c r="AO14" s="896"/>
      <c r="AP14" s="896" t="s">
        <v>872</v>
      </c>
      <c r="AQ14" s="896"/>
      <c r="AR14" s="896"/>
      <c r="AS14" s="896"/>
      <c r="AT14" s="896"/>
      <c r="AU14" s="896"/>
      <c r="AV14" s="896"/>
      <c r="AW14" s="896"/>
      <c r="AX14" s="896"/>
      <c r="AY14" s="896"/>
      <c r="AZ14" s="896"/>
      <c r="BA14" s="896"/>
      <c r="BB14" s="896"/>
      <c r="BC14" s="896"/>
      <c r="BD14" s="896"/>
      <c r="BE14" s="896"/>
      <c r="BF14" s="896"/>
      <c r="BG14" s="896"/>
      <c r="BH14" s="896"/>
      <c r="BI14" s="896"/>
      <c r="BJ14" s="896"/>
      <c r="BK14" s="896"/>
      <c r="BL14" s="896" t="s">
        <v>879</v>
      </c>
      <c r="BM14" s="896"/>
      <c r="BN14" s="896"/>
      <c r="BO14" s="896"/>
      <c r="BP14" s="896"/>
      <c r="BQ14" s="896"/>
      <c r="BR14" s="896"/>
      <c r="BS14" s="896"/>
      <c r="BT14" s="896"/>
      <c r="BU14" s="896"/>
      <c r="BV14" s="896"/>
      <c r="BW14" s="896"/>
      <c r="BX14" s="896"/>
      <c r="BY14" s="896"/>
      <c r="BZ14" s="896"/>
      <c r="CA14" s="896"/>
      <c r="CB14" s="896"/>
      <c r="CC14" s="896"/>
      <c r="CD14" s="896"/>
      <c r="CE14" s="896"/>
      <c r="CF14" s="896"/>
      <c r="CG14" s="1151"/>
      <c r="CH14" s="1151"/>
      <c r="CI14" s="1151"/>
      <c r="CJ14" s="1151"/>
      <c r="CK14" s="1151"/>
      <c r="CL14" s="1151"/>
      <c r="CM14" s="1151"/>
      <c r="CN14" s="1151"/>
      <c r="CO14" s="1151"/>
      <c r="CP14" s="1151"/>
      <c r="CQ14" s="1151"/>
      <c r="CR14" s="1151"/>
      <c r="CS14" s="1151"/>
      <c r="CT14" s="1151"/>
      <c r="CU14" s="1151"/>
      <c r="CV14" s="1151"/>
      <c r="CW14" s="1151"/>
      <c r="CX14" s="1151"/>
      <c r="CY14" s="1151"/>
      <c r="CZ14" s="1151"/>
      <c r="DA14" s="1151"/>
      <c r="DB14" s="1151"/>
    </row>
    <row r="15" spans="1:112" ht="30" customHeight="1" x14ac:dyDescent="0.3">
      <c r="A15" s="916" t="s">
        <v>874</v>
      </c>
      <c r="B15" s="917"/>
      <c r="C15" s="917"/>
      <c r="D15" s="917"/>
      <c r="E15" s="917"/>
      <c r="F15" s="917"/>
      <c r="G15" s="917"/>
      <c r="H15" s="917"/>
      <c r="I15" s="917"/>
      <c r="J15" s="917"/>
      <c r="K15" s="917"/>
      <c r="L15" s="917"/>
      <c r="M15" s="917"/>
      <c r="N15" s="917"/>
      <c r="O15" s="917"/>
      <c r="P15" s="917"/>
      <c r="Q15" s="917"/>
      <c r="R15" s="917"/>
      <c r="S15" s="917"/>
      <c r="T15" s="917"/>
      <c r="U15" s="917"/>
      <c r="V15" s="917"/>
      <c r="W15" s="918"/>
      <c r="X15" s="896">
        <v>2</v>
      </c>
      <c r="Y15" s="896"/>
      <c r="Z15" s="896"/>
      <c r="AA15" s="896"/>
      <c r="AB15" s="896"/>
      <c r="AC15" s="896"/>
      <c r="AD15" s="896"/>
      <c r="AE15" s="896"/>
      <c r="AF15" s="896"/>
      <c r="AG15" s="896"/>
      <c r="AH15" s="896"/>
      <c r="AI15" s="896"/>
      <c r="AJ15" s="896"/>
      <c r="AK15" s="896"/>
      <c r="AL15" s="896"/>
      <c r="AM15" s="896"/>
      <c r="AN15" s="896"/>
      <c r="AO15" s="896"/>
      <c r="AP15" s="896" t="s">
        <v>876</v>
      </c>
      <c r="AQ15" s="896"/>
      <c r="AR15" s="896"/>
      <c r="AS15" s="896"/>
      <c r="AT15" s="896"/>
      <c r="AU15" s="896"/>
      <c r="AV15" s="896"/>
      <c r="AW15" s="896"/>
      <c r="AX15" s="896"/>
      <c r="AY15" s="896"/>
      <c r="AZ15" s="896"/>
      <c r="BA15" s="896"/>
      <c r="BB15" s="896"/>
      <c r="BC15" s="896"/>
      <c r="BD15" s="896"/>
      <c r="BE15" s="896"/>
      <c r="BF15" s="896"/>
      <c r="BG15" s="896"/>
      <c r="BH15" s="896"/>
      <c r="BI15" s="896"/>
      <c r="BJ15" s="896"/>
      <c r="BK15" s="896"/>
      <c r="BL15" s="896" t="s">
        <v>883</v>
      </c>
      <c r="BM15" s="896"/>
      <c r="BN15" s="896"/>
      <c r="BO15" s="896"/>
      <c r="BP15" s="896"/>
      <c r="BQ15" s="896"/>
      <c r="BR15" s="896"/>
      <c r="BS15" s="896"/>
      <c r="BT15" s="896"/>
      <c r="BU15" s="896"/>
      <c r="BV15" s="896"/>
      <c r="BW15" s="896"/>
      <c r="BX15" s="896"/>
      <c r="BY15" s="896"/>
      <c r="BZ15" s="896"/>
      <c r="CA15" s="896"/>
      <c r="CB15" s="896"/>
      <c r="CC15" s="896"/>
      <c r="CD15" s="896"/>
      <c r="CE15" s="896"/>
      <c r="CF15" s="896"/>
      <c r="CG15" s="1151"/>
      <c r="CH15" s="1151"/>
      <c r="CI15" s="1151"/>
      <c r="CJ15" s="1151"/>
      <c r="CK15" s="1151"/>
      <c r="CL15" s="1151"/>
      <c r="CM15" s="1151"/>
      <c r="CN15" s="1151"/>
      <c r="CO15" s="1151"/>
      <c r="CP15" s="1151"/>
      <c r="CQ15" s="1151"/>
      <c r="CR15" s="1151"/>
      <c r="CS15" s="1151"/>
      <c r="CT15" s="1151"/>
      <c r="CU15" s="1151"/>
      <c r="CV15" s="1151"/>
      <c r="CW15" s="1151"/>
      <c r="CX15" s="1151"/>
      <c r="CY15" s="1151"/>
      <c r="CZ15" s="1151"/>
      <c r="DA15" s="1151"/>
      <c r="DB15" s="1151"/>
    </row>
    <row r="16" spans="1:112" ht="30" customHeight="1" x14ac:dyDescent="0.3">
      <c r="A16" s="916" t="s">
        <v>873</v>
      </c>
      <c r="B16" s="917"/>
      <c r="C16" s="917"/>
      <c r="D16" s="917"/>
      <c r="E16" s="917"/>
      <c r="F16" s="917"/>
      <c r="G16" s="917"/>
      <c r="H16" s="917"/>
      <c r="I16" s="917"/>
      <c r="J16" s="917"/>
      <c r="K16" s="917"/>
      <c r="L16" s="917"/>
      <c r="M16" s="917"/>
      <c r="N16" s="917"/>
      <c r="O16" s="917"/>
      <c r="P16" s="917"/>
      <c r="Q16" s="917"/>
      <c r="R16" s="917"/>
      <c r="S16" s="917"/>
      <c r="T16" s="917"/>
      <c r="U16" s="917"/>
      <c r="V16" s="917"/>
      <c r="W16" s="918"/>
      <c r="X16" s="896">
        <v>2</v>
      </c>
      <c r="Y16" s="896"/>
      <c r="Z16" s="896"/>
      <c r="AA16" s="896"/>
      <c r="AB16" s="896"/>
      <c r="AC16" s="896"/>
      <c r="AD16" s="896"/>
      <c r="AE16" s="896"/>
      <c r="AF16" s="896"/>
      <c r="AG16" s="896"/>
      <c r="AH16" s="896"/>
      <c r="AI16" s="896"/>
      <c r="AJ16" s="896"/>
      <c r="AK16" s="896"/>
      <c r="AL16" s="896"/>
      <c r="AM16" s="896"/>
      <c r="AN16" s="896"/>
      <c r="AO16" s="896"/>
      <c r="AP16" s="896" t="s">
        <v>877</v>
      </c>
      <c r="AQ16" s="896"/>
      <c r="AR16" s="896"/>
      <c r="AS16" s="896"/>
      <c r="AT16" s="896"/>
      <c r="AU16" s="896"/>
      <c r="AV16" s="896"/>
      <c r="AW16" s="896"/>
      <c r="AX16" s="896"/>
      <c r="AY16" s="896"/>
      <c r="AZ16" s="896"/>
      <c r="BA16" s="896"/>
      <c r="BB16" s="896"/>
      <c r="BC16" s="896"/>
      <c r="BD16" s="896"/>
      <c r="BE16" s="896"/>
      <c r="BF16" s="896"/>
      <c r="BG16" s="896"/>
      <c r="BH16" s="896"/>
      <c r="BI16" s="896"/>
      <c r="BJ16" s="896"/>
      <c r="BK16" s="896"/>
      <c r="BL16" s="896" t="s">
        <v>878</v>
      </c>
      <c r="BM16" s="896"/>
      <c r="BN16" s="896"/>
      <c r="BO16" s="896"/>
      <c r="BP16" s="896"/>
      <c r="BQ16" s="896"/>
      <c r="BR16" s="896"/>
      <c r="BS16" s="896"/>
      <c r="BT16" s="896"/>
      <c r="BU16" s="896"/>
      <c r="BV16" s="896"/>
      <c r="BW16" s="896"/>
      <c r="BX16" s="896"/>
      <c r="BY16" s="896"/>
      <c r="BZ16" s="896"/>
      <c r="CA16" s="896"/>
      <c r="CB16" s="896"/>
      <c r="CC16" s="896"/>
      <c r="CD16" s="896"/>
      <c r="CE16" s="896"/>
      <c r="CF16" s="896"/>
      <c r="CG16" s="1151"/>
      <c r="CH16" s="1151"/>
      <c r="CI16" s="1151"/>
      <c r="CJ16" s="1151"/>
      <c r="CK16" s="1151"/>
      <c r="CL16" s="1151"/>
      <c r="CM16" s="1151"/>
      <c r="CN16" s="1151"/>
      <c r="CO16" s="1151"/>
      <c r="CP16" s="1151"/>
      <c r="CQ16" s="1151"/>
      <c r="CR16" s="1151"/>
      <c r="CS16" s="1151"/>
      <c r="CT16" s="1151"/>
      <c r="CU16" s="1151"/>
      <c r="CV16" s="1151"/>
      <c r="CW16" s="1151"/>
      <c r="CX16" s="1151"/>
      <c r="CY16" s="1151"/>
      <c r="CZ16" s="1151"/>
      <c r="DA16" s="1151"/>
      <c r="DB16" s="1151"/>
    </row>
    <row r="17" spans="1:112" ht="15" customHeight="1" x14ac:dyDescent="0.3">
      <c r="A17" s="1166" t="s">
        <v>184</v>
      </c>
      <c r="B17" s="1167"/>
      <c r="C17" s="1167"/>
      <c r="D17" s="1167"/>
      <c r="E17" s="1167"/>
      <c r="F17" s="1167"/>
      <c r="G17" s="1167"/>
      <c r="H17" s="1167"/>
      <c r="I17" s="1167"/>
      <c r="J17" s="1167"/>
      <c r="K17" s="1167"/>
      <c r="L17" s="1167"/>
      <c r="M17" s="1167"/>
      <c r="N17" s="1167"/>
      <c r="O17" s="1167"/>
      <c r="P17" s="1167"/>
      <c r="Q17" s="1167"/>
      <c r="R17" s="1167"/>
      <c r="S17" s="1167"/>
      <c r="T17" s="1167"/>
      <c r="U17" s="1167"/>
      <c r="V17" s="1167"/>
      <c r="W17" s="1168"/>
      <c r="X17" s="1151">
        <f>SUM(X14:AO16)</f>
        <v>6</v>
      </c>
      <c r="Y17" s="1151"/>
      <c r="Z17" s="1151"/>
      <c r="AA17" s="1151"/>
      <c r="AB17" s="1151"/>
      <c r="AC17" s="1151"/>
      <c r="AD17" s="1151"/>
      <c r="AE17" s="1151"/>
      <c r="AF17" s="1151"/>
      <c r="AG17" s="1151"/>
      <c r="AH17" s="1151"/>
      <c r="AI17" s="1151"/>
      <c r="AJ17" s="1151"/>
      <c r="AK17" s="1151"/>
      <c r="AL17" s="1151"/>
      <c r="AM17" s="1151"/>
      <c r="AN17" s="1151"/>
      <c r="AO17" s="1151"/>
      <c r="AP17" s="1152"/>
      <c r="AQ17" s="1152"/>
      <c r="AR17" s="1152"/>
      <c r="AS17" s="1152"/>
      <c r="AT17" s="1152"/>
      <c r="AU17" s="1152"/>
      <c r="AV17" s="1152"/>
      <c r="AW17" s="1152"/>
      <c r="AX17" s="1152"/>
      <c r="AY17" s="1152"/>
      <c r="AZ17" s="1152"/>
      <c r="BA17" s="1152"/>
      <c r="BB17" s="1152"/>
      <c r="BC17" s="1152"/>
      <c r="BD17" s="1152"/>
      <c r="BE17" s="1152"/>
      <c r="BF17" s="1152"/>
      <c r="BG17" s="1152"/>
      <c r="BH17" s="1152"/>
      <c r="BI17" s="1152"/>
      <c r="BJ17" s="1152"/>
      <c r="BK17" s="1152"/>
      <c r="BL17" s="1152"/>
      <c r="BM17" s="1152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  <c r="BX17" s="1152"/>
      <c r="BY17" s="1152"/>
      <c r="BZ17" s="1152"/>
      <c r="CA17" s="1152"/>
      <c r="CB17" s="1152"/>
      <c r="CC17" s="1152"/>
      <c r="CD17" s="1152"/>
      <c r="CE17" s="1152"/>
      <c r="CF17" s="1152"/>
      <c r="CG17" s="1152"/>
      <c r="CH17" s="1152"/>
      <c r="CI17" s="1152"/>
      <c r="CJ17" s="1152"/>
      <c r="CK17" s="1152"/>
      <c r="CL17" s="1152"/>
      <c r="CM17" s="1152"/>
      <c r="CN17" s="1152"/>
      <c r="CO17" s="1152"/>
      <c r="CP17" s="1152"/>
      <c r="CQ17" s="1152"/>
      <c r="CR17" s="1152"/>
      <c r="CS17" s="1152"/>
      <c r="CT17" s="1152"/>
      <c r="CU17" s="1152"/>
      <c r="CV17" s="1152"/>
      <c r="CW17" s="1152"/>
      <c r="CX17" s="1152"/>
      <c r="CY17" s="1152"/>
      <c r="CZ17" s="1152"/>
      <c r="DA17" s="1152"/>
      <c r="DB17" s="1152"/>
    </row>
    <row r="18" spans="1:112" ht="15" customHeight="1" x14ac:dyDescent="0.3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443</v>
      </c>
      <c r="DD19" s="56"/>
      <c r="DE19" s="57"/>
      <c r="DF19" s="57"/>
    </row>
    <row r="20" spans="1:112" s="24" customFormat="1" ht="15" customHeight="1" x14ac:dyDescent="0.3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858">
        <v>10</v>
      </c>
      <c r="K22" s="858"/>
      <c r="L22" s="858"/>
      <c r="M22" s="858"/>
      <c r="N22" s="858"/>
      <c r="O22" s="858"/>
      <c r="P22" s="858"/>
      <c r="Q22" s="858"/>
      <c r="R22" s="858"/>
      <c r="S22" s="858"/>
      <c r="T22" s="858"/>
      <c r="U22" s="865" t="s">
        <v>188</v>
      </c>
      <c r="V22" s="865"/>
      <c r="W22" s="865"/>
      <c r="X22" s="865"/>
      <c r="Y22" s="865"/>
      <c r="Z22" s="865"/>
      <c r="AA22" s="865"/>
      <c r="AB22" s="865"/>
      <c r="AC22" s="865"/>
      <c r="AD22" s="865"/>
      <c r="AE22" s="865"/>
      <c r="AF22" s="865"/>
      <c r="AG22" s="865"/>
      <c r="AH22" s="865"/>
      <c r="AI22" s="865"/>
      <c r="AJ22" s="865"/>
      <c r="AK22" s="865"/>
      <c r="AL22" s="865"/>
      <c r="AM22" s="865"/>
      <c r="AN22" s="865"/>
      <c r="AO22" s="865"/>
      <c r="AP22" s="865"/>
      <c r="AQ22" s="865"/>
      <c r="AR22" s="865"/>
      <c r="AS22" s="865"/>
      <c r="AT22" s="865"/>
      <c r="AU22" s="865"/>
      <c r="AV22" s="865"/>
      <c r="AW22" s="865"/>
      <c r="AX22" s="865"/>
      <c r="AY22" s="865"/>
      <c r="AZ22" s="865"/>
      <c r="BA22" s="865"/>
      <c r="BB22" s="858" t="s">
        <v>745</v>
      </c>
      <c r="BC22" s="858"/>
      <c r="BD22" s="858"/>
      <c r="BE22" s="858"/>
      <c r="BF22" s="858"/>
      <c r="BG22" s="858"/>
      <c r="BH22" s="858"/>
      <c r="BI22" s="858"/>
      <c r="BJ22" s="858"/>
      <c r="BK22" s="858"/>
      <c r="BL22" s="858"/>
      <c r="BM22" s="865" t="s">
        <v>189</v>
      </c>
      <c r="BN22" s="865"/>
      <c r="BO22" s="865"/>
      <c r="BP22" s="865"/>
      <c r="BQ22" s="865"/>
      <c r="BR22" s="865"/>
      <c r="BS22" s="865"/>
      <c r="BT22" s="865"/>
      <c r="BU22" s="865"/>
      <c r="BV22" s="865"/>
      <c r="BW22" s="865"/>
      <c r="BX22" s="865"/>
      <c r="BY22" s="858" t="s">
        <v>880</v>
      </c>
      <c r="BZ22" s="858"/>
      <c r="CA22" s="858"/>
      <c r="CB22" s="858"/>
      <c r="CC22" s="858"/>
      <c r="CD22" s="858"/>
      <c r="CE22" s="858"/>
      <c r="CF22" s="858"/>
      <c r="CG22" s="858"/>
      <c r="CH22" s="858"/>
      <c r="CI22" s="858"/>
      <c r="CJ22" s="858"/>
      <c r="CK22" s="858"/>
      <c r="CL22" s="858"/>
      <c r="CM22" s="858"/>
      <c r="CN22" s="858"/>
      <c r="CO22" s="858"/>
      <c r="CP22" s="858"/>
      <c r="CQ22" s="858"/>
      <c r="CR22" s="858"/>
      <c r="CS22" s="858"/>
      <c r="CT22" s="858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852" t="s">
        <v>714</v>
      </c>
      <c r="B23" s="852"/>
      <c r="C23" s="852"/>
      <c r="D23" s="852"/>
      <c r="E23" s="852"/>
      <c r="F23" s="852"/>
      <c r="G23" s="852"/>
      <c r="H23" s="852"/>
      <c r="I23" s="852"/>
      <c r="J23" s="852"/>
      <c r="K23" s="852"/>
      <c r="L23" s="852"/>
      <c r="M23" s="852"/>
      <c r="N23" s="852"/>
      <c r="O23" s="852"/>
      <c r="P23" s="852"/>
      <c r="Q23" s="852"/>
      <c r="R23" s="852"/>
      <c r="S23" s="852"/>
      <c r="T23" s="852"/>
      <c r="U23" s="852"/>
      <c r="V23" s="852"/>
      <c r="W23" s="852"/>
      <c r="X23" s="844">
        <v>657</v>
      </c>
      <c r="Y23" s="844"/>
      <c r="Z23" s="844"/>
      <c r="AA23" s="844"/>
      <c r="AB23" s="844"/>
      <c r="AC23" s="844"/>
      <c r="AD23" s="844"/>
      <c r="AE23" s="844"/>
      <c r="AF23" s="844"/>
      <c r="AG23" s="844"/>
      <c r="AH23" s="852" t="s">
        <v>193</v>
      </c>
      <c r="AI23" s="852"/>
      <c r="AJ23" s="852"/>
      <c r="AK23" s="852"/>
      <c r="AL23" s="852"/>
      <c r="AM23" s="852"/>
      <c r="AN23" s="852"/>
      <c r="AO23" s="852"/>
      <c r="AP23" s="852"/>
      <c r="AQ23" s="852"/>
      <c r="AR23" s="852"/>
      <c r="AS23" s="852"/>
      <c r="AT23" s="852"/>
      <c r="AU23" s="852"/>
      <c r="AV23" s="852"/>
      <c r="AW23" s="852"/>
      <c r="AX23" s="852"/>
      <c r="AY23" s="852"/>
      <c r="AZ23" s="852"/>
      <c r="BA23" s="852"/>
      <c r="BB23" s="852"/>
      <c r="BC23" s="852"/>
      <c r="BD23" s="852"/>
      <c r="BE23" s="852"/>
      <c r="BF23" s="852"/>
      <c r="BG23" s="852"/>
      <c r="BH23" s="852"/>
      <c r="BI23" s="852"/>
      <c r="BJ23" s="852"/>
      <c r="BK23" s="852"/>
      <c r="BL23" s="852"/>
      <c r="BM23" s="852"/>
      <c r="BN23" s="1169"/>
      <c r="BO23" s="1169"/>
      <c r="BP23" s="1169"/>
      <c r="BQ23" s="1169"/>
      <c r="BR23" s="1169"/>
      <c r="BS23" s="1169"/>
      <c r="BT23" s="1169"/>
      <c r="BU23" s="1169"/>
      <c r="BV23" s="1169"/>
      <c r="BW23" s="1169"/>
      <c r="BX23" s="1169"/>
      <c r="BY23" s="865"/>
      <c r="BZ23" s="865"/>
      <c r="CA23" s="865"/>
      <c r="CB23" s="865"/>
      <c r="CC23" s="865"/>
      <c r="CD23" s="865"/>
      <c r="CE23" s="865"/>
      <c r="CF23" s="865"/>
      <c r="CG23" s="865"/>
      <c r="CH23" s="865"/>
      <c r="CI23" s="865"/>
      <c r="CJ23" s="865"/>
      <c r="CK23" s="967"/>
      <c r="CL23" s="967"/>
      <c r="CM23" s="967"/>
      <c r="CN23" s="967"/>
      <c r="CO23" s="967"/>
      <c r="CP23" s="967"/>
      <c r="CQ23" s="967"/>
      <c r="CR23" s="967"/>
      <c r="CS23" s="967"/>
      <c r="CT23" s="967"/>
      <c r="CU23" s="967"/>
      <c r="CV23" s="50"/>
      <c r="DD23" s="56"/>
      <c r="DE23" s="57"/>
      <c r="DF23" s="57"/>
    </row>
    <row r="24" spans="1:112" ht="10.5" customHeight="1" x14ac:dyDescent="0.3">
      <c r="A24" s="852"/>
      <c r="B24" s="852"/>
      <c r="C24" s="852"/>
      <c r="D24" s="852"/>
      <c r="E24" s="852"/>
      <c r="F24" s="852"/>
      <c r="G24" s="852"/>
      <c r="H24" s="852"/>
      <c r="I24" s="852"/>
      <c r="J24" s="852"/>
      <c r="K24" s="852"/>
      <c r="L24" s="852"/>
      <c r="M24" s="852"/>
      <c r="N24" s="852"/>
      <c r="O24" s="852"/>
      <c r="P24" s="852"/>
      <c r="Q24" s="852"/>
      <c r="R24" s="852"/>
      <c r="S24" s="852"/>
      <c r="T24" s="852"/>
      <c r="U24" s="852"/>
      <c r="V24" s="852"/>
      <c r="W24" s="852"/>
      <c r="X24" s="967"/>
      <c r="Y24" s="967"/>
      <c r="Z24" s="967"/>
      <c r="AA24" s="967"/>
      <c r="AB24" s="967"/>
      <c r="AC24" s="967"/>
      <c r="AD24" s="967"/>
      <c r="AE24" s="967"/>
      <c r="AF24" s="967"/>
      <c r="AG24" s="967"/>
      <c r="AH24" s="852"/>
      <c r="AI24" s="852"/>
      <c r="AJ24" s="852"/>
      <c r="AK24" s="852"/>
      <c r="DD24" s="56"/>
      <c r="DE24" s="57"/>
      <c r="DF24" s="57"/>
    </row>
    <row r="25" spans="1:112" ht="15" customHeight="1" x14ac:dyDescent="0.3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858" t="s">
        <v>65</v>
      </c>
      <c r="AE25" s="858"/>
      <c r="AF25" s="858"/>
      <c r="AG25" s="858"/>
      <c r="AH25" s="858"/>
      <c r="AI25" s="858"/>
      <c r="AJ25" s="858"/>
      <c r="AK25" s="858"/>
      <c r="AL25" s="858"/>
      <c r="AM25" s="858"/>
      <c r="AN25" s="858"/>
      <c r="AO25" s="858"/>
      <c r="AP25" s="858"/>
      <c r="AQ25" s="858"/>
      <c r="AR25" s="858"/>
      <c r="AS25" s="858"/>
      <c r="AT25" s="858"/>
      <c r="AU25" s="858"/>
      <c r="AV25" s="858"/>
      <c r="AW25" s="858"/>
      <c r="AX25" s="858"/>
      <c r="AY25" s="858"/>
      <c r="AZ25" s="858"/>
      <c r="BA25" s="858"/>
      <c r="BB25" s="858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858" t="s">
        <v>65</v>
      </c>
      <c r="BX25" s="858"/>
      <c r="BY25" s="858"/>
      <c r="BZ25" s="858"/>
      <c r="CA25" s="858"/>
      <c r="CB25" s="858"/>
      <c r="CC25" s="858"/>
      <c r="CD25" s="858"/>
      <c r="CE25" s="858"/>
      <c r="CF25" s="858"/>
      <c r="CG25" s="858"/>
      <c r="CH25" s="858"/>
      <c r="CI25" s="858"/>
      <c r="CJ25" s="858"/>
      <c r="CK25" s="858"/>
      <c r="CL25" s="858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194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195</v>
      </c>
      <c r="DD27" s="56"/>
      <c r="DE27" s="57"/>
      <c r="DF27" s="57"/>
      <c r="DH27" s="141"/>
    </row>
    <row r="28" spans="1:112" ht="15" customHeight="1" x14ac:dyDescent="0.3">
      <c r="A28" s="19" t="s">
        <v>196</v>
      </c>
    </row>
    <row r="29" spans="1:112" ht="15" customHeight="1" x14ac:dyDescent="0.25">
      <c r="A29" s="19" t="s">
        <v>197</v>
      </c>
      <c r="DH29" s="141"/>
    </row>
    <row r="30" spans="1:112" ht="15" customHeight="1" x14ac:dyDescent="0.3">
      <c r="A30" s="1156" t="s">
        <v>204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  <c r="BC30" s="1156"/>
      <c r="BD30" s="1156"/>
      <c r="BE30" s="1156"/>
      <c r="BF30" s="1156"/>
      <c r="BG30" s="1156"/>
      <c r="BH30" s="1156"/>
      <c r="BI30" s="1156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1159" t="s">
        <v>703</v>
      </c>
      <c r="B31" s="1160"/>
      <c r="C31" s="1160"/>
      <c r="D31" s="1160"/>
      <c r="E31" s="1160"/>
      <c r="F31" s="1160"/>
      <c r="G31" s="1160"/>
      <c r="H31" s="1160"/>
      <c r="I31" s="1160"/>
      <c r="J31" s="1160"/>
      <c r="K31" s="1160"/>
      <c r="L31" s="1160"/>
      <c r="M31" s="1160"/>
      <c r="N31" s="1160"/>
      <c r="O31" s="1160"/>
      <c r="P31" s="1160"/>
      <c r="Q31" s="1160"/>
      <c r="R31" s="1160"/>
      <c r="S31" s="1160"/>
      <c r="T31" s="1160"/>
      <c r="U31" s="1160"/>
      <c r="V31" s="1161"/>
      <c r="W31" s="1159" t="s">
        <v>198</v>
      </c>
      <c r="X31" s="1160"/>
      <c r="Y31" s="1160"/>
      <c r="Z31" s="1160"/>
      <c r="AA31" s="1160"/>
      <c r="AB31" s="1160"/>
      <c r="AC31" s="1160"/>
      <c r="AD31" s="1160"/>
      <c r="AE31" s="1160"/>
      <c r="AF31" s="1160"/>
      <c r="AG31" s="1160"/>
      <c r="AH31" s="1160"/>
      <c r="AI31" s="1160"/>
      <c r="AJ31" s="1160"/>
      <c r="AK31" s="1160"/>
      <c r="AL31" s="1160"/>
      <c r="AM31" s="1160"/>
      <c r="AN31" s="1160"/>
      <c r="AO31" s="1160"/>
      <c r="AP31" s="1160"/>
      <c r="AQ31" s="1160"/>
      <c r="AR31" s="1160"/>
      <c r="AS31" s="1161"/>
      <c r="AT31" s="1159" t="s">
        <v>199</v>
      </c>
      <c r="AU31" s="1160"/>
      <c r="AV31" s="1160"/>
      <c r="AW31" s="1160"/>
      <c r="AX31" s="1160"/>
      <c r="AY31" s="1160"/>
      <c r="AZ31" s="1160"/>
      <c r="BA31" s="1160"/>
      <c r="BB31" s="1160"/>
      <c r="BC31" s="1160"/>
      <c r="BD31" s="1160"/>
      <c r="BE31" s="1160"/>
      <c r="BF31" s="1160"/>
      <c r="BG31" s="1160"/>
      <c r="BH31" s="1160"/>
      <c r="BI31" s="1160"/>
      <c r="BJ31" s="1160"/>
      <c r="BK31" s="1160"/>
      <c r="BL31" s="1160"/>
      <c r="BM31" s="1160"/>
      <c r="BN31" s="1160"/>
      <c r="BO31" s="1160"/>
      <c r="BP31" s="1160"/>
      <c r="BQ31" s="1160"/>
      <c r="BR31" s="1161"/>
      <c r="BS31" s="1157" t="s">
        <v>200</v>
      </c>
      <c r="BT31" s="1157"/>
      <c r="BU31" s="1157"/>
      <c r="BV31" s="1157"/>
      <c r="BW31" s="1157"/>
      <c r="BX31" s="1157"/>
      <c r="BY31" s="1157"/>
      <c r="BZ31" s="1157"/>
      <c r="CA31" s="1157"/>
      <c r="CB31" s="1157"/>
      <c r="CC31" s="1157"/>
      <c r="CD31" s="1157"/>
      <c r="CE31" s="1157"/>
      <c r="CF31" s="1157"/>
      <c r="CG31" s="1157"/>
      <c r="CH31" s="1157"/>
      <c r="CI31" s="1157"/>
      <c r="CJ31" s="1157"/>
      <c r="CK31" s="1157"/>
      <c r="CL31" s="1157"/>
      <c r="CM31" s="1157"/>
      <c r="CN31" s="1157"/>
      <c r="CO31" s="1157"/>
      <c r="CP31" s="1157"/>
      <c r="CQ31" s="1157"/>
      <c r="CR31" s="1157"/>
      <c r="CS31" s="1157"/>
      <c r="CT31" s="1157"/>
      <c r="CU31" s="1157"/>
      <c r="CV31" s="1157"/>
      <c r="CW31" s="1157"/>
      <c r="CX31" s="1157"/>
      <c r="CY31" s="1157"/>
      <c r="CZ31" s="1157"/>
      <c r="DA31" s="1157"/>
      <c r="DB31" s="1157"/>
    </row>
    <row r="32" spans="1:112" ht="39.75" customHeight="1" x14ac:dyDescent="0.25">
      <c r="A32" s="1162"/>
      <c r="B32" s="1163"/>
      <c r="C32" s="1163"/>
      <c r="D32" s="1163"/>
      <c r="E32" s="1163"/>
      <c r="F32" s="1163"/>
      <c r="G32" s="1163"/>
      <c r="H32" s="1163"/>
      <c r="I32" s="1163"/>
      <c r="J32" s="1163"/>
      <c r="K32" s="1163"/>
      <c r="L32" s="1163"/>
      <c r="M32" s="1163"/>
      <c r="N32" s="1163"/>
      <c r="O32" s="1163"/>
      <c r="P32" s="1163"/>
      <c r="Q32" s="1163"/>
      <c r="R32" s="1163"/>
      <c r="S32" s="1163"/>
      <c r="T32" s="1163"/>
      <c r="U32" s="1163"/>
      <c r="V32" s="1164"/>
      <c r="W32" s="1162"/>
      <c r="X32" s="1163"/>
      <c r="Y32" s="1163"/>
      <c r="Z32" s="1163"/>
      <c r="AA32" s="1163"/>
      <c r="AB32" s="1163"/>
      <c r="AC32" s="1163"/>
      <c r="AD32" s="1163"/>
      <c r="AE32" s="1163"/>
      <c r="AF32" s="1163"/>
      <c r="AG32" s="1163"/>
      <c r="AH32" s="1163"/>
      <c r="AI32" s="1163"/>
      <c r="AJ32" s="1163"/>
      <c r="AK32" s="1163"/>
      <c r="AL32" s="1163"/>
      <c r="AM32" s="1163"/>
      <c r="AN32" s="1163"/>
      <c r="AO32" s="1163"/>
      <c r="AP32" s="1163"/>
      <c r="AQ32" s="1163"/>
      <c r="AR32" s="1163"/>
      <c r="AS32" s="1164"/>
      <c r="AT32" s="1162"/>
      <c r="AU32" s="1163"/>
      <c r="AV32" s="1163"/>
      <c r="AW32" s="1163"/>
      <c r="AX32" s="1163"/>
      <c r="AY32" s="1163"/>
      <c r="AZ32" s="1163"/>
      <c r="BA32" s="1163"/>
      <c r="BB32" s="1163"/>
      <c r="BC32" s="1163"/>
      <c r="BD32" s="1163"/>
      <c r="BE32" s="1163"/>
      <c r="BF32" s="1163"/>
      <c r="BG32" s="1163"/>
      <c r="BH32" s="1163"/>
      <c r="BI32" s="1163"/>
      <c r="BJ32" s="1163"/>
      <c r="BK32" s="1163"/>
      <c r="BL32" s="1163"/>
      <c r="BM32" s="1163"/>
      <c r="BN32" s="1163"/>
      <c r="BO32" s="1163"/>
      <c r="BP32" s="1163"/>
      <c r="BQ32" s="1163"/>
      <c r="BR32" s="1164"/>
      <c r="BS32" s="1165" t="s">
        <v>201</v>
      </c>
      <c r="BT32" s="1165"/>
      <c r="BU32" s="1165"/>
      <c r="BV32" s="1165"/>
      <c r="BW32" s="1165"/>
      <c r="BX32" s="1165"/>
      <c r="BY32" s="1165"/>
      <c r="BZ32" s="1165"/>
      <c r="CA32" s="1165"/>
      <c r="CB32" s="1165"/>
      <c r="CC32" s="1165"/>
      <c r="CD32" s="1165"/>
      <c r="CE32" s="1165"/>
      <c r="CF32" s="1165"/>
      <c r="CG32" s="1165"/>
      <c r="CH32" s="1165"/>
      <c r="CI32" s="1165"/>
      <c r="CJ32" s="1165"/>
      <c r="CK32" s="1165"/>
      <c r="CL32" s="1165" t="s">
        <v>202</v>
      </c>
      <c r="CM32" s="1165"/>
      <c r="CN32" s="1165"/>
      <c r="CO32" s="1165"/>
      <c r="CP32" s="1165"/>
      <c r="CQ32" s="1165"/>
      <c r="CR32" s="1165"/>
      <c r="CS32" s="1165"/>
      <c r="CT32" s="1165"/>
      <c r="CU32" s="1165"/>
      <c r="CV32" s="1165"/>
      <c r="CW32" s="1165"/>
      <c r="CX32" s="1165"/>
      <c r="CY32" s="1165"/>
      <c r="CZ32" s="1165"/>
      <c r="DA32" s="1165"/>
      <c r="DB32" s="1165"/>
      <c r="DH32" s="149"/>
    </row>
    <row r="33" spans="1:112" ht="15" customHeight="1" x14ac:dyDescent="0.25">
      <c r="A33" s="1158"/>
      <c r="B33" s="1158"/>
      <c r="C33" s="1158"/>
      <c r="D33" s="1158"/>
      <c r="E33" s="1158"/>
      <c r="F33" s="1158"/>
      <c r="G33" s="1158"/>
      <c r="H33" s="1158"/>
      <c r="I33" s="1158"/>
      <c r="J33" s="1158"/>
      <c r="K33" s="1158"/>
      <c r="L33" s="1158"/>
      <c r="M33" s="1158"/>
      <c r="N33" s="1158"/>
      <c r="O33" s="1158"/>
      <c r="P33" s="1158"/>
      <c r="Q33" s="1158"/>
      <c r="R33" s="1158"/>
      <c r="S33" s="1158"/>
      <c r="T33" s="1158"/>
      <c r="U33" s="1158"/>
      <c r="V33" s="1158"/>
      <c r="W33" s="1158"/>
      <c r="X33" s="1158"/>
      <c r="Y33" s="1158"/>
      <c r="Z33" s="1158"/>
      <c r="AA33" s="1158"/>
      <c r="AB33" s="1158"/>
      <c r="AC33" s="1158"/>
      <c r="AD33" s="1158"/>
      <c r="AE33" s="1158"/>
      <c r="AF33" s="1158"/>
      <c r="AG33" s="1158"/>
      <c r="AH33" s="1158"/>
      <c r="AI33" s="1158"/>
      <c r="AJ33" s="1158"/>
      <c r="AK33" s="1158"/>
      <c r="AL33" s="1158"/>
      <c r="AM33" s="1158"/>
      <c r="AN33" s="1158"/>
      <c r="AO33" s="1158"/>
      <c r="AP33" s="1158"/>
      <c r="AQ33" s="1158"/>
      <c r="AR33" s="1158"/>
      <c r="AS33" s="1158"/>
      <c r="AT33" s="1158"/>
      <c r="AU33" s="1158"/>
      <c r="AV33" s="1158"/>
      <c r="AW33" s="1158"/>
      <c r="AX33" s="1158"/>
      <c r="AY33" s="1158"/>
      <c r="AZ33" s="1158"/>
      <c r="BA33" s="1158"/>
      <c r="BB33" s="1158"/>
      <c r="BC33" s="1158"/>
      <c r="BD33" s="1158"/>
      <c r="BE33" s="1158"/>
      <c r="BF33" s="1158"/>
      <c r="BG33" s="1158"/>
      <c r="BH33" s="1158"/>
      <c r="BI33" s="1158"/>
      <c r="BJ33" s="1158"/>
      <c r="BK33" s="1158"/>
      <c r="BL33" s="1158"/>
      <c r="BM33" s="1158"/>
      <c r="BN33" s="1158"/>
      <c r="BO33" s="1158"/>
      <c r="BP33" s="1158"/>
      <c r="BQ33" s="1158"/>
      <c r="BR33" s="1158"/>
      <c r="BS33" s="1158"/>
      <c r="BT33" s="1158"/>
      <c r="BU33" s="1158"/>
      <c r="BV33" s="1158"/>
      <c r="BW33" s="1158"/>
      <c r="BX33" s="1158"/>
      <c r="BY33" s="1158"/>
      <c r="BZ33" s="1158"/>
      <c r="CA33" s="1158"/>
      <c r="CB33" s="1158"/>
      <c r="CC33" s="1158"/>
      <c r="CD33" s="1158"/>
      <c r="CE33" s="1158"/>
      <c r="CF33" s="1158"/>
      <c r="CG33" s="1158"/>
      <c r="CH33" s="1158"/>
      <c r="CI33" s="1158"/>
      <c r="CJ33" s="1158"/>
      <c r="CK33" s="1158"/>
      <c r="CL33" s="1158"/>
      <c r="CM33" s="1158"/>
      <c r="CN33" s="1158"/>
      <c r="CO33" s="1158"/>
      <c r="CP33" s="1158"/>
      <c r="CQ33" s="1158"/>
      <c r="CR33" s="1158"/>
      <c r="CS33" s="1158"/>
      <c r="CT33" s="1158"/>
      <c r="CU33" s="1158"/>
      <c r="CV33" s="1158"/>
      <c r="CW33" s="1158"/>
      <c r="CX33" s="1158"/>
      <c r="CY33" s="1158"/>
      <c r="CZ33" s="1158"/>
      <c r="DA33" s="1158"/>
      <c r="DB33" s="1158"/>
      <c r="DH33" s="141"/>
    </row>
    <row r="34" spans="1:112" ht="15" customHeight="1" x14ac:dyDescent="0.25">
      <c r="A34" s="19" t="s">
        <v>444</v>
      </c>
      <c r="DH34" s="141"/>
    </row>
    <row r="35" spans="1:112" ht="15" customHeight="1" x14ac:dyDescent="0.3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203</v>
      </c>
    </row>
    <row r="37" spans="1:112" ht="15" customHeight="1" x14ac:dyDescent="0.25">
      <c r="A37" s="47" t="s">
        <v>446</v>
      </c>
      <c r="DH37" s="141"/>
    </row>
    <row r="38" spans="1:112" ht="15" customHeight="1" x14ac:dyDescent="0.25">
      <c r="A38" s="19" t="s">
        <v>205</v>
      </c>
      <c r="DH38" s="141"/>
    </row>
    <row r="39" spans="1:112" ht="15" customHeight="1" x14ac:dyDescent="0.3">
      <c r="A39" s="994" t="s">
        <v>206</v>
      </c>
      <c r="B39" s="994"/>
      <c r="C39" s="994"/>
      <c r="D39" s="994"/>
      <c r="E39" s="994"/>
      <c r="F39" s="994"/>
      <c r="G39" s="994"/>
      <c r="H39" s="994"/>
      <c r="I39" s="994"/>
      <c r="J39" s="850" t="s">
        <v>746</v>
      </c>
      <c r="K39" s="850"/>
      <c r="L39" s="850"/>
      <c r="M39" s="850"/>
      <c r="N39" s="850"/>
      <c r="O39" s="850"/>
      <c r="P39" s="850"/>
      <c r="Q39" s="850"/>
      <c r="R39" s="850"/>
      <c r="S39" s="49"/>
      <c r="T39" s="994" t="s">
        <v>207</v>
      </c>
      <c r="U39" s="994"/>
      <c r="V39" s="994"/>
      <c r="W39" s="994"/>
      <c r="X39" s="994"/>
      <c r="Y39" s="994"/>
      <c r="Z39" s="994"/>
      <c r="AA39" s="994"/>
      <c r="AB39" s="994"/>
      <c r="AC39" s="994"/>
      <c r="AD39" s="994"/>
      <c r="AE39" s="994"/>
      <c r="AF39" s="994"/>
      <c r="AG39" s="994"/>
      <c r="AH39" s="994"/>
      <c r="AI39" s="994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342</v>
      </c>
      <c r="U40" s="844"/>
      <c r="V40" s="844"/>
      <c r="W40" s="844"/>
      <c r="X40" s="844"/>
      <c r="Y40" s="844"/>
      <c r="Z40" s="844"/>
      <c r="AA40" s="844"/>
      <c r="AB40" s="844"/>
      <c r="AC40" s="844"/>
      <c r="AD40" s="844"/>
      <c r="AE40" s="844"/>
      <c r="AF40" s="844"/>
      <c r="AG40" s="844"/>
      <c r="AH40" s="844"/>
      <c r="AI40" s="844"/>
      <c r="AJ40" s="844"/>
      <c r="AK40" s="844"/>
      <c r="AL40" s="844"/>
      <c r="AM40" s="844"/>
      <c r="AN40" s="844"/>
      <c r="AO40" s="844"/>
      <c r="AP40" s="844"/>
      <c r="AQ40" s="844"/>
      <c r="AR40" s="844"/>
      <c r="AS40" s="844"/>
      <c r="AT40" s="844"/>
      <c r="AU40" s="844"/>
      <c r="AV40" s="844"/>
      <c r="AW40" s="844"/>
      <c r="AX40" s="844"/>
      <c r="AY40" s="844"/>
      <c r="AZ40" s="844"/>
      <c r="BA40" s="844"/>
      <c r="BB40" s="844"/>
      <c r="BC40" s="844"/>
      <c r="BD40" s="844"/>
      <c r="BE40" s="844"/>
      <c r="BF40" s="844"/>
      <c r="BG40" s="844"/>
      <c r="BH40" s="844"/>
      <c r="BI40" s="844"/>
      <c r="BJ40" s="844"/>
      <c r="BK40" s="844"/>
      <c r="BL40" s="844"/>
      <c r="BM40" s="844"/>
      <c r="BN40" s="19" t="s">
        <v>208</v>
      </c>
      <c r="BZ40" s="1154" t="s">
        <v>881</v>
      </c>
      <c r="CA40" s="1155"/>
      <c r="CB40" s="1155"/>
      <c r="CC40" s="1155"/>
      <c r="CD40" s="1155"/>
      <c r="CE40" s="1155"/>
      <c r="CF40" s="1155"/>
      <c r="CG40" s="1155"/>
      <c r="CH40" s="1155"/>
      <c r="CI40" s="1155"/>
      <c r="CJ40" s="1155"/>
      <c r="CK40" s="1155"/>
      <c r="CL40" s="1155"/>
      <c r="CM40" s="1155"/>
      <c r="CN40" s="1155"/>
      <c r="CO40" s="1155"/>
      <c r="CP40" s="1155"/>
      <c r="CQ40" s="1155"/>
      <c r="CR40" s="1155"/>
      <c r="CS40" s="1155"/>
      <c r="CT40" s="1155"/>
      <c r="CU40" s="1155"/>
      <c r="CV40" s="1155"/>
      <c r="CW40" s="1155"/>
      <c r="CX40" s="1155"/>
      <c r="CY40" s="1155"/>
      <c r="CZ40" s="1155"/>
      <c r="DA40" s="1155"/>
      <c r="DB40" s="1155"/>
      <c r="DH40" s="141"/>
    </row>
    <row r="41" spans="1:112" s="225" customFormat="1" ht="9.6" x14ac:dyDescent="0.2">
      <c r="BZ41" s="900" t="s">
        <v>209</v>
      </c>
      <c r="CA41" s="900"/>
      <c r="CB41" s="900"/>
      <c r="CC41" s="900"/>
      <c r="CD41" s="900"/>
      <c r="CE41" s="900"/>
      <c r="CF41" s="900"/>
      <c r="CG41" s="900"/>
      <c r="CH41" s="900"/>
      <c r="CI41" s="900"/>
      <c r="CJ41" s="900"/>
      <c r="CK41" s="900"/>
      <c r="CL41" s="900"/>
      <c r="CM41" s="900"/>
      <c r="CN41" s="900"/>
      <c r="CO41" s="900"/>
      <c r="CP41" s="900"/>
      <c r="CQ41" s="900"/>
      <c r="CR41" s="900"/>
      <c r="CS41" s="900"/>
      <c r="CT41" s="900"/>
      <c r="CU41" s="900"/>
      <c r="CV41" s="900"/>
      <c r="CW41" s="900"/>
      <c r="CX41" s="900"/>
      <c r="CY41" s="900"/>
      <c r="CZ41" s="900"/>
      <c r="DA41" s="900"/>
      <c r="DB41" s="900"/>
      <c r="DH41" s="228"/>
    </row>
    <row r="42" spans="1:112" ht="15" customHeight="1" x14ac:dyDescent="0.25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447</v>
      </c>
      <c r="DH43" s="141"/>
    </row>
    <row r="44" spans="1:112" ht="30" customHeight="1" x14ac:dyDescent="0.25">
      <c r="A44" s="19" t="s">
        <v>211</v>
      </c>
      <c r="Y44" s="1154" t="s">
        <v>894</v>
      </c>
      <c r="Z44" s="1154"/>
      <c r="AA44" s="1154"/>
      <c r="AB44" s="1154"/>
      <c r="AC44" s="1154"/>
      <c r="AD44" s="1154"/>
      <c r="AE44" s="1154"/>
      <c r="AF44" s="1154"/>
      <c r="AG44" s="1154"/>
      <c r="AH44" s="1154"/>
      <c r="AI44" s="1154"/>
      <c r="AJ44" s="1154"/>
      <c r="AK44" s="1154"/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  <c r="BA44" s="1154"/>
      <c r="BB44" s="1154"/>
      <c r="BC44" s="1154"/>
      <c r="BD44" s="1154"/>
      <c r="BE44" s="1154"/>
      <c r="BF44" s="1154"/>
      <c r="BG44" s="1154"/>
      <c r="BH44" s="49"/>
      <c r="BI44" s="1171" t="s">
        <v>208</v>
      </c>
      <c r="BJ44" s="1171"/>
      <c r="BK44" s="1171"/>
      <c r="BL44" s="1171"/>
      <c r="BM44" s="1171"/>
      <c r="BN44" s="1171"/>
      <c r="BO44" s="1171"/>
      <c r="BP44" s="1171"/>
      <c r="BQ44" s="1171"/>
      <c r="BR44" s="1171"/>
      <c r="BS44" s="1171"/>
      <c r="BT44" s="49"/>
      <c r="BU44" s="1154" t="s">
        <v>882</v>
      </c>
      <c r="BV44" s="1154"/>
      <c r="BW44" s="1154"/>
      <c r="BX44" s="1154"/>
      <c r="BY44" s="1154"/>
      <c r="BZ44" s="1154"/>
      <c r="CA44" s="1154"/>
      <c r="CB44" s="1154"/>
      <c r="CC44" s="1154"/>
      <c r="CD44" s="1154"/>
      <c r="CE44" s="1154"/>
      <c r="CF44" s="1154"/>
      <c r="CG44" s="1154"/>
      <c r="CH44" s="1154"/>
      <c r="CI44" s="1154"/>
      <c r="CJ44" s="1154"/>
      <c r="CK44" s="1154"/>
      <c r="CL44" s="1154"/>
      <c r="CM44" s="1154"/>
      <c r="CN44" s="1154"/>
      <c r="CO44" s="1154"/>
      <c r="CP44" s="1154"/>
      <c r="CQ44" s="1154"/>
      <c r="CR44" s="1154"/>
      <c r="CS44" s="1154"/>
      <c r="CT44" s="1154"/>
      <c r="CU44" s="1154"/>
      <c r="CV44" s="1154"/>
      <c r="CW44" s="1154"/>
      <c r="CX44" s="1154"/>
      <c r="CY44" s="1154"/>
      <c r="CZ44" s="1154"/>
      <c r="DA44" s="1154"/>
      <c r="DB44" s="1154"/>
      <c r="DH44" s="150"/>
    </row>
    <row r="45" spans="1:112" s="225" customFormat="1" ht="9.6" x14ac:dyDescent="0.2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170" t="s">
        <v>212</v>
      </c>
      <c r="BV45" s="1170"/>
      <c r="BW45" s="1170"/>
      <c r="BX45" s="1170"/>
      <c r="BY45" s="1170"/>
      <c r="BZ45" s="1170"/>
      <c r="CA45" s="1170"/>
      <c r="CB45" s="1170"/>
      <c r="CC45" s="1170"/>
      <c r="CD45" s="1170"/>
      <c r="CE45" s="1170"/>
      <c r="CF45" s="1170"/>
      <c r="CG45" s="1170"/>
      <c r="CH45" s="1170"/>
      <c r="CI45" s="1170"/>
      <c r="CJ45" s="1170"/>
      <c r="CK45" s="1170"/>
      <c r="CL45" s="1170"/>
      <c r="CM45" s="1170"/>
      <c r="CN45" s="1170"/>
      <c r="CO45" s="1170"/>
      <c r="CP45" s="1170"/>
      <c r="CQ45" s="1170"/>
      <c r="CR45" s="1170"/>
      <c r="CS45" s="1170"/>
      <c r="CT45" s="1170"/>
      <c r="CU45" s="1170"/>
      <c r="CV45" s="1170"/>
      <c r="CW45" s="1170"/>
      <c r="CX45" s="1170"/>
      <c r="CY45" s="1170"/>
      <c r="CZ45" s="1170"/>
      <c r="DA45" s="1170"/>
      <c r="DB45" s="1170"/>
      <c r="DH45" s="229"/>
    </row>
    <row r="46" spans="1:112" ht="15" customHeight="1" x14ac:dyDescent="0.25">
      <c r="A46" s="19" t="s">
        <v>213</v>
      </c>
      <c r="DH46" s="141"/>
    </row>
    <row r="47" spans="1:112" ht="45.75" customHeight="1" x14ac:dyDescent="0.25">
      <c r="A47" s="1049" t="s">
        <v>481</v>
      </c>
      <c r="B47" s="1049"/>
      <c r="C47" s="1049"/>
      <c r="D47" s="1049"/>
      <c r="E47" s="1049"/>
      <c r="F47" s="1049"/>
      <c r="G47" s="1049"/>
      <c r="H47" s="1049"/>
      <c r="I47" s="1049"/>
      <c r="J47" s="1049"/>
      <c r="K47" s="1049"/>
      <c r="L47" s="1049"/>
      <c r="M47" s="1049"/>
      <c r="N47" s="1049"/>
      <c r="O47" s="1049"/>
      <c r="P47" s="1049"/>
      <c r="Q47" s="1049"/>
      <c r="R47" s="1049"/>
      <c r="S47" s="1049"/>
      <c r="T47" s="1049"/>
      <c r="U47" s="1049"/>
      <c r="V47" s="1049"/>
      <c r="W47" s="1049"/>
      <c r="X47" s="1049"/>
      <c r="Y47" s="1049"/>
      <c r="Z47" s="1049"/>
      <c r="AA47" s="1049"/>
      <c r="AB47" s="1049"/>
      <c r="AC47" s="1049"/>
      <c r="AD47" s="1049"/>
      <c r="AE47" s="1049"/>
      <c r="AF47" s="1049"/>
      <c r="AG47" s="1049"/>
      <c r="AH47" s="1049"/>
      <c r="AI47" s="1049"/>
      <c r="AJ47" s="1049"/>
      <c r="AK47" s="1049"/>
      <c r="AL47" s="1049"/>
      <c r="AM47" s="1049"/>
      <c r="AN47" s="1049"/>
      <c r="AO47" s="1049"/>
      <c r="AP47" s="1049"/>
      <c r="AQ47" s="1049"/>
      <c r="AR47" s="1049"/>
      <c r="AS47" s="1049"/>
      <c r="AT47" s="1049"/>
      <c r="AU47" s="1049"/>
      <c r="AV47" s="1049"/>
      <c r="AW47" s="1049"/>
      <c r="AX47" s="1049"/>
      <c r="AY47" s="1049"/>
      <c r="AZ47" s="1049"/>
      <c r="BA47" s="1049"/>
      <c r="BB47" s="1049"/>
      <c r="BC47" s="1049"/>
      <c r="BD47" s="1049"/>
      <c r="BE47" s="1049"/>
      <c r="BF47" s="1049"/>
      <c r="BG47" s="1049"/>
      <c r="BH47" s="1049"/>
      <c r="BI47" s="1049"/>
      <c r="BJ47" s="1049"/>
      <c r="BK47" s="1049"/>
      <c r="BL47" s="1049"/>
      <c r="BM47" s="1049"/>
      <c r="BN47" s="1049"/>
      <c r="BO47" s="1049"/>
      <c r="BP47" s="1049"/>
      <c r="BQ47" s="1049"/>
      <c r="BR47" s="1049"/>
      <c r="BS47" s="1049"/>
      <c r="BT47" s="1049"/>
      <c r="BU47" s="1049"/>
      <c r="BV47" s="1049"/>
      <c r="BW47" s="1049"/>
      <c r="BX47" s="1049"/>
      <c r="BY47" s="1049"/>
      <c r="BZ47" s="1049"/>
      <c r="CA47" s="1049"/>
      <c r="CB47" s="1049"/>
      <c r="CC47" s="1049"/>
      <c r="CD47" s="1049"/>
      <c r="CE47" s="1049"/>
      <c r="CF47" s="1049"/>
      <c r="CG47" s="1049"/>
      <c r="CH47" s="1049"/>
      <c r="CI47" s="1049"/>
      <c r="CJ47" s="1049"/>
      <c r="CK47" s="1049"/>
      <c r="CL47" s="1049"/>
      <c r="CM47" s="1049"/>
      <c r="CN47" s="1049"/>
      <c r="CO47" s="1049"/>
      <c r="CP47" s="1049"/>
      <c r="CQ47" s="1049"/>
      <c r="CR47" s="1049"/>
      <c r="CS47" s="1049"/>
      <c r="CT47" s="1049"/>
      <c r="CU47" s="1049"/>
      <c r="CV47" s="1049"/>
      <c r="CW47" s="1049"/>
      <c r="CX47" s="1049"/>
      <c r="CY47" s="1049"/>
      <c r="CZ47" s="1049"/>
      <c r="DA47" s="1049"/>
      <c r="DB47" s="1049"/>
      <c r="DH47" s="151"/>
    </row>
    <row r="48" spans="1:112" ht="15" customHeight="1" x14ac:dyDescent="0.25">
      <c r="A48" s="19" t="s">
        <v>214</v>
      </c>
      <c r="DH48" s="141"/>
    </row>
    <row r="49" spans="1:112" ht="15" customHeight="1" x14ac:dyDescent="0.25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967" t="s">
        <v>864</v>
      </c>
      <c r="AR49" s="967"/>
      <c r="AS49" s="967"/>
      <c r="AT49" s="967"/>
      <c r="AU49" s="967"/>
      <c r="AV49" s="967"/>
      <c r="AW49" s="967"/>
      <c r="AX49" s="967"/>
      <c r="AY49" s="967"/>
      <c r="AZ49" s="967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217</v>
      </c>
      <c r="DH50" s="141"/>
    </row>
    <row r="51" spans="1:112" ht="15" customHeight="1" x14ac:dyDescent="0.25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219</v>
      </c>
      <c r="DH52" s="141"/>
    </row>
    <row r="53" spans="1:112" ht="15" customHeight="1" x14ac:dyDescent="0.25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221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222</v>
      </c>
      <c r="P56" s="844" t="s">
        <v>747</v>
      </c>
      <c r="Q56" s="844"/>
      <c r="R56" s="844"/>
      <c r="S56" s="844"/>
      <c r="T56" s="844"/>
      <c r="U56" s="844"/>
      <c r="V56" s="844"/>
      <c r="W56" s="844"/>
      <c r="X56" s="844"/>
      <c r="Y56" s="844"/>
      <c r="Z56" s="844"/>
      <c r="AA56" s="844"/>
      <c r="AB56" s="844"/>
      <c r="AC56" s="844"/>
      <c r="AD56" s="844"/>
      <c r="AE56" s="844"/>
      <c r="AF56" s="844"/>
      <c r="AG56" s="844"/>
      <c r="AH56" s="844"/>
      <c r="AI56" s="844"/>
      <c r="AJ56" s="844"/>
      <c r="AK56" s="844"/>
      <c r="AL56" s="844"/>
      <c r="AM56" s="844"/>
      <c r="AN56" s="844"/>
      <c r="AO56" s="844"/>
      <c r="AP56" s="844"/>
      <c r="AQ56" s="844"/>
      <c r="AR56" s="844"/>
      <c r="AS56" s="844"/>
      <c r="AT56" s="844"/>
      <c r="AU56" s="844"/>
      <c r="AV56" s="844"/>
      <c r="AW56" s="844"/>
      <c r="AX56" s="844"/>
      <c r="AY56" s="844"/>
      <c r="AZ56" s="844"/>
      <c r="BA56" s="844"/>
      <c r="BB56" s="844"/>
      <c r="BC56" s="844"/>
      <c r="BD56" s="844"/>
      <c r="BE56" s="844"/>
      <c r="BF56" s="844"/>
      <c r="BG56" s="844"/>
      <c r="BH56" s="844"/>
      <c r="BI56" s="844"/>
      <c r="BJ56" s="844"/>
      <c r="BK56" s="844"/>
      <c r="BL56" s="844"/>
      <c r="BM56" s="844"/>
      <c r="BN56" s="844"/>
      <c r="BO56" s="844"/>
      <c r="BP56" s="844"/>
      <c r="BQ56" s="844"/>
      <c r="BR56" s="844"/>
      <c r="BS56" s="844"/>
      <c r="BT56" s="844"/>
      <c r="BU56" s="844"/>
      <c r="BV56" s="844"/>
      <c r="BW56" s="844"/>
      <c r="BX56" s="844"/>
      <c r="BY56" s="844"/>
      <c r="BZ56" s="844"/>
      <c r="CA56" s="844"/>
      <c r="CB56" s="844"/>
      <c r="CC56" s="844"/>
      <c r="CD56" s="844"/>
      <c r="CE56" s="844"/>
      <c r="CF56" s="844"/>
      <c r="CG56" s="844"/>
      <c r="CH56" s="844"/>
      <c r="CI56" s="844"/>
      <c r="CJ56" s="844"/>
      <c r="CK56" s="844"/>
      <c r="CL56" s="844"/>
      <c r="CM56" s="844"/>
      <c r="CN56" s="844"/>
      <c r="CO56" s="844"/>
      <c r="CP56" s="844"/>
      <c r="CQ56" s="844"/>
      <c r="CR56" s="844"/>
      <c r="CS56" s="844"/>
      <c r="CT56" s="844"/>
      <c r="CU56" s="844"/>
      <c r="CV56" s="844"/>
      <c r="CW56" s="844"/>
      <c r="CX56" s="844"/>
      <c r="CY56" s="844"/>
      <c r="CZ56" s="844"/>
      <c r="DA56" s="844"/>
      <c r="DB56" s="844"/>
      <c r="DH56" s="141"/>
    </row>
    <row r="57" spans="1:112" ht="13.8" x14ac:dyDescent="0.25">
      <c r="A57" s="852"/>
      <c r="B57" s="852"/>
      <c r="C57" s="852"/>
      <c r="D57" s="852"/>
      <c r="E57" s="852"/>
      <c r="F57" s="852"/>
      <c r="G57" s="852"/>
      <c r="H57" s="852"/>
      <c r="I57" s="852"/>
      <c r="J57" s="852"/>
      <c r="K57" s="852"/>
      <c r="L57" s="852"/>
      <c r="M57" s="852"/>
      <c r="N57" s="852"/>
      <c r="O57" s="852"/>
      <c r="P57" s="852"/>
      <c r="Q57" s="852"/>
      <c r="R57" s="852"/>
      <c r="S57" s="852"/>
      <c r="T57" s="852"/>
      <c r="U57" s="852"/>
      <c r="V57" s="852"/>
      <c r="W57" s="852"/>
      <c r="X57" s="852"/>
      <c r="Y57" s="852"/>
      <c r="Z57" s="852"/>
      <c r="AA57" s="852"/>
      <c r="AB57" s="852"/>
      <c r="AC57" s="852"/>
      <c r="AD57" s="852"/>
      <c r="AE57" s="852"/>
      <c r="AF57" s="852"/>
      <c r="AG57" s="852"/>
      <c r="AH57" s="852"/>
      <c r="AI57" s="852"/>
      <c r="AJ57" s="852"/>
      <c r="AK57" s="852"/>
      <c r="AL57" s="852"/>
      <c r="AM57" s="852"/>
      <c r="AN57" s="852"/>
      <c r="AO57" s="852"/>
      <c r="AP57" s="852"/>
      <c r="AQ57" s="852"/>
      <c r="AR57" s="852"/>
      <c r="AS57" s="852"/>
      <c r="AT57" s="852"/>
      <c r="AU57" s="852"/>
      <c r="AV57" s="852"/>
      <c r="AW57" s="852"/>
      <c r="AX57" s="852"/>
      <c r="AY57" s="852"/>
      <c r="AZ57" s="852"/>
      <c r="BA57" s="852"/>
      <c r="BB57" s="852"/>
      <c r="BC57" s="852"/>
      <c r="BD57" s="852"/>
      <c r="BE57" s="852"/>
      <c r="BF57" s="852"/>
      <c r="BG57" s="852"/>
      <c r="BH57" s="852"/>
      <c r="BI57" s="852"/>
      <c r="BJ57" s="852"/>
      <c r="BK57" s="852"/>
      <c r="BL57" s="852"/>
      <c r="BM57" s="852"/>
      <c r="BN57" s="852"/>
      <c r="BO57" s="852"/>
      <c r="BP57" s="852"/>
      <c r="BQ57" s="852"/>
      <c r="BR57" s="852"/>
      <c r="BS57" s="852"/>
      <c r="BT57" s="852"/>
      <c r="BU57" s="852"/>
      <c r="BV57" s="852"/>
      <c r="BW57" s="852"/>
      <c r="BX57" s="852"/>
      <c r="BY57" s="852"/>
      <c r="BZ57" s="852"/>
      <c r="CA57" s="852"/>
      <c r="CB57" s="852"/>
      <c r="CC57" s="852"/>
      <c r="CD57" s="852"/>
      <c r="CE57" s="852"/>
      <c r="CF57" s="852"/>
      <c r="CG57" s="852"/>
      <c r="CH57" s="852"/>
      <c r="CI57" s="852"/>
      <c r="CJ57" s="852"/>
      <c r="CK57" s="852"/>
      <c r="CL57" s="852"/>
      <c r="CM57" s="852"/>
      <c r="CN57" s="852"/>
      <c r="CO57" s="852"/>
      <c r="CP57" s="852"/>
      <c r="CQ57" s="852"/>
      <c r="CR57" s="852"/>
      <c r="CS57" s="852"/>
      <c r="CT57" s="852"/>
      <c r="CU57" s="852"/>
      <c r="CV57" s="852"/>
      <c r="CW57" s="852"/>
      <c r="CX57" s="852"/>
      <c r="CY57" s="852"/>
      <c r="CZ57" s="852"/>
      <c r="DA57" s="852"/>
      <c r="DB57" s="852"/>
      <c r="DH57" s="141"/>
    </row>
    <row r="58" spans="1:112" ht="27.75" customHeight="1" x14ac:dyDescent="0.3">
      <c r="A58" s="969" t="s">
        <v>54</v>
      </c>
      <c r="B58" s="969"/>
      <c r="C58" s="969"/>
      <c r="D58" s="969"/>
      <c r="E58" s="969"/>
      <c r="F58" s="969"/>
      <c r="G58" s="969"/>
      <c r="H58" s="969"/>
      <c r="I58" s="969"/>
      <c r="J58" s="969"/>
      <c r="K58" s="969"/>
      <c r="L58" s="969"/>
      <c r="M58" s="969"/>
      <c r="N58" s="969"/>
      <c r="O58" s="969"/>
      <c r="P58" s="969"/>
      <c r="Q58" s="969"/>
      <c r="R58" s="969"/>
      <c r="S58" s="969"/>
      <c r="T58" s="969"/>
      <c r="U58" s="969"/>
      <c r="V58" s="969"/>
      <c r="W58" s="969"/>
      <c r="X58" s="969"/>
      <c r="Y58" s="969"/>
      <c r="Z58" s="969"/>
      <c r="AB58" s="847"/>
      <c r="AC58" s="847"/>
      <c r="AD58" s="847"/>
      <c r="AE58" s="847"/>
      <c r="AF58" s="847"/>
      <c r="AG58" s="847"/>
      <c r="AH58" s="847"/>
      <c r="AI58" s="847"/>
      <c r="AJ58" s="847"/>
      <c r="AK58" s="847"/>
      <c r="AL58" s="847"/>
      <c r="AM58" s="847"/>
      <c r="AN58" s="847"/>
      <c r="AO58" s="847"/>
      <c r="AP58" s="847"/>
      <c r="AQ58" s="847"/>
      <c r="AR58" s="847"/>
      <c r="AS58" s="847"/>
      <c r="AT58" s="847"/>
      <c r="AU58" s="847"/>
      <c r="AV58" s="847"/>
      <c r="AW58" s="847"/>
      <c r="AX58" s="847"/>
      <c r="AY58" s="847"/>
      <c r="AZ58" s="847"/>
      <c r="BA58" s="847"/>
      <c r="BB58" s="847"/>
      <c r="BC58" s="847"/>
      <c r="BD58" s="847"/>
      <c r="BE58" s="847"/>
      <c r="BF58" s="847"/>
      <c r="BG58" s="847"/>
      <c r="BH58" s="847"/>
      <c r="BI58" s="847"/>
      <c r="BJ58" s="847"/>
      <c r="BK58" s="847"/>
      <c r="BL58" s="847"/>
      <c r="BM58" s="847"/>
      <c r="BN58" s="847"/>
      <c r="BO58" s="847"/>
      <c r="BP58" s="847"/>
      <c r="BQ58" s="847"/>
      <c r="BR58" s="847"/>
      <c r="BS58" s="847"/>
      <c r="BT58" s="847"/>
      <c r="BU58" s="847"/>
      <c r="BV58" s="847"/>
      <c r="BX58" s="967" t="str">
        <f>ПОДПИСИ!E12</f>
        <v>А.В. Курбатов</v>
      </c>
      <c r="BY58" s="967"/>
      <c r="BZ58" s="967"/>
      <c r="CA58" s="967"/>
      <c r="CB58" s="967"/>
      <c r="CC58" s="967"/>
      <c r="CD58" s="967"/>
      <c r="CE58" s="967"/>
      <c r="CF58" s="967"/>
      <c r="CG58" s="967"/>
      <c r="CH58" s="967"/>
      <c r="CI58" s="967"/>
      <c r="CJ58" s="967"/>
      <c r="CK58" s="967"/>
      <c r="CL58" s="967"/>
      <c r="CM58" s="967"/>
      <c r="CN58" s="967"/>
      <c r="CO58" s="967"/>
      <c r="CP58" s="967"/>
      <c r="CQ58" s="967"/>
      <c r="CR58" s="967"/>
      <c r="CS58" s="967"/>
      <c r="CT58" s="967"/>
      <c r="CU58" s="967"/>
      <c r="CV58" s="967"/>
      <c r="CW58" s="967"/>
      <c r="CX58" s="967"/>
      <c r="CY58" s="967"/>
      <c r="CZ58" s="967"/>
      <c r="DA58" s="967"/>
      <c r="DB58" s="967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5:W15"/>
    <mergeCell ref="X15:AO15"/>
    <mergeCell ref="AP15:BK15"/>
    <mergeCell ref="BL15:CF15"/>
    <mergeCell ref="CG15:DB15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AT33:BR33"/>
    <mergeCell ref="BS33:CK33"/>
    <mergeCell ref="CL33:DB33"/>
    <mergeCell ref="A31:V32"/>
    <mergeCell ref="W31:AS32"/>
    <mergeCell ref="AT31:BR32"/>
    <mergeCell ref="BS32:CK32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CG16:DB16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view="pageBreakPreview" zoomScale="60" zoomScaleNormal="100" workbookViewId="0"/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177</v>
      </c>
      <c r="DC1"/>
      <c r="DD1"/>
      <c r="DE1"/>
      <c r="DF1"/>
      <c r="DH1" s="141"/>
    </row>
    <row r="2" spans="1:112" ht="15" customHeight="1" x14ac:dyDescent="0.3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AO2" s="967"/>
      <c r="AP2" s="967"/>
      <c r="AQ2" s="967"/>
      <c r="AR2" s="967"/>
      <c r="AS2" s="967"/>
      <c r="AT2" s="967"/>
      <c r="AU2" s="967"/>
      <c r="BC2" s="844" t="str">
        <f>ФОРМА!G2</f>
        <v>Санкт-Петербург</v>
      </c>
      <c r="BD2" s="844"/>
      <c r="BE2" s="844"/>
      <c r="BF2" s="844"/>
      <c r="BG2" s="844"/>
      <c r="BH2" s="844"/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 s="844"/>
      <c r="CK2" s="844"/>
      <c r="CL2" s="844"/>
      <c r="CM2" s="844"/>
      <c r="CN2" s="844"/>
      <c r="CO2" s="844"/>
      <c r="CP2" s="844"/>
      <c r="CQ2" s="844"/>
      <c r="CR2" s="844"/>
      <c r="CS2" s="844"/>
      <c r="CT2" s="844"/>
      <c r="CU2" s="844"/>
      <c r="CV2" s="844"/>
      <c r="CW2" s="844"/>
      <c r="CX2" s="844"/>
      <c r="CY2" s="844"/>
      <c r="CZ2" s="844"/>
      <c r="DA2" s="844"/>
      <c r="DB2" s="844"/>
      <c r="DC2"/>
      <c r="DD2"/>
      <c r="DE2"/>
      <c r="DF2"/>
      <c r="DH2" s="142"/>
    </row>
    <row r="3" spans="1:112" s="21" customFormat="1" ht="15" customHeight="1" x14ac:dyDescent="0.3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845"/>
      <c r="AU3" s="845"/>
      <c r="BC3" s="845" t="s">
        <v>0</v>
      </c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ht="15" customHeight="1" x14ac:dyDescent="0.25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AO4" s="844"/>
      <c r="AP4" s="844"/>
      <c r="AQ4" s="844"/>
      <c r="AR4" s="844"/>
      <c r="AS4" s="844"/>
      <c r="AT4" s="844"/>
      <c r="AU4" s="844"/>
      <c r="BC4" s="850" t="str">
        <f>ФОРМА!B2</f>
        <v>ПАО "Россети Ленэнерго"</v>
      </c>
      <c r="BD4" s="850"/>
      <c r="BE4" s="850"/>
      <c r="BF4" s="850"/>
      <c r="BG4" s="850"/>
      <c r="BH4" s="850"/>
      <c r="BI4" s="850"/>
      <c r="BJ4" s="850"/>
      <c r="BK4" s="850"/>
      <c r="BL4" s="850"/>
      <c r="BM4" s="850"/>
      <c r="BN4" s="850"/>
      <c r="BO4" s="850"/>
      <c r="BP4" s="850"/>
      <c r="BQ4" s="850"/>
      <c r="BR4" s="850"/>
      <c r="BS4" s="850"/>
      <c r="BT4" s="850"/>
      <c r="BU4" s="850"/>
      <c r="BV4" s="850"/>
      <c r="BW4" s="850"/>
      <c r="BX4" s="850"/>
      <c r="BY4" s="850"/>
      <c r="BZ4" s="850"/>
      <c r="CA4" s="850"/>
      <c r="CB4" s="850"/>
      <c r="CC4" s="850"/>
      <c r="CD4" s="850"/>
      <c r="CE4" s="850"/>
      <c r="CF4" s="850"/>
      <c r="CG4" s="850"/>
      <c r="CH4" s="850"/>
      <c r="CI4" s="850"/>
      <c r="CJ4" s="850"/>
      <c r="CK4" s="850"/>
      <c r="CL4" s="850"/>
      <c r="CM4" s="850"/>
      <c r="CN4" s="850"/>
      <c r="CO4" s="850"/>
      <c r="CP4" s="850"/>
      <c r="CQ4" s="850"/>
      <c r="CR4" s="850"/>
      <c r="CS4" s="850"/>
      <c r="CT4" s="850"/>
      <c r="CU4" s="850"/>
      <c r="CV4" s="850"/>
      <c r="CW4" s="850"/>
      <c r="CX4" s="850"/>
      <c r="CY4" s="850"/>
      <c r="CZ4" s="850"/>
      <c r="DA4" s="850"/>
      <c r="DB4" s="850"/>
      <c r="DC4" s="251"/>
      <c r="DD4" s="252"/>
      <c r="DH4" s="144" t="str">
        <f>BC4</f>
        <v>ПАО "Россети Ленэнерго"</v>
      </c>
    </row>
    <row r="5" spans="1:112" s="24" customFormat="1" ht="15" customHeight="1" x14ac:dyDescent="0.2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845"/>
      <c r="AU5" s="845"/>
      <c r="AV5" s="21"/>
      <c r="AW5" s="21"/>
      <c r="AX5" s="21"/>
      <c r="AY5" s="21"/>
      <c r="AZ5" s="21"/>
      <c r="BA5" s="21"/>
      <c r="BB5" s="21"/>
      <c r="BC5" s="845" t="s">
        <v>2</v>
      </c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24.2" x14ac:dyDescent="0.25">
      <c r="A6" s="862"/>
      <c r="B6" s="862"/>
      <c r="C6" s="862"/>
      <c r="D6" s="862"/>
      <c r="E6" s="862"/>
      <c r="F6" s="862"/>
      <c r="G6" s="862"/>
      <c r="H6" s="862"/>
      <c r="I6" s="862"/>
      <c r="J6" s="862"/>
      <c r="K6" s="862"/>
      <c r="L6" s="862"/>
      <c r="M6" s="862"/>
      <c r="N6" s="862"/>
      <c r="O6" s="862"/>
      <c r="P6" s="862"/>
      <c r="Q6" s="862"/>
      <c r="R6" s="862"/>
      <c r="S6" s="862"/>
      <c r="T6" s="862"/>
      <c r="U6" s="862"/>
      <c r="V6" s="862"/>
      <c r="W6" s="862"/>
      <c r="X6" s="862"/>
      <c r="Y6" s="862"/>
      <c r="Z6" s="862"/>
      <c r="AA6" s="862"/>
      <c r="AB6" s="862"/>
      <c r="AC6" s="862"/>
      <c r="AD6" s="862"/>
      <c r="AE6" s="862"/>
      <c r="AF6" s="862"/>
      <c r="AG6" s="862"/>
      <c r="AH6" s="862"/>
      <c r="AI6" s="862"/>
      <c r="AJ6" s="862"/>
      <c r="AK6" s="862"/>
      <c r="AL6" s="862"/>
      <c r="AM6" s="862"/>
      <c r="AN6" s="862"/>
      <c r="AO6" s="862"/>
      <c r="AP6" s="862"/>
      <c r="AQ6" s="862"/>
      <c r="AR6" s="862"/>
      <c r="AS6" s="862"/>
      <c r="AT6" s="862"/>
      <c r="AU6" s="862"/>
      <c r="AV6" s="21"/>
      <c r="AW6" s="21"/>
      <c r="AX6" s="21"/>
      <c r="AY6" s="21"/>
      <c r="AZ6" s="21"/>
      <c r="BA6" s="21"/>
      <c r="BB6" s="21"/>
      <c r="BC6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50"/>
      <c r="BE6" s="850"/>
      <c r="BF6" s="850"/>
      <c r="BG6" s="850"/>
      <c r="BH6" s="850"/>
      <c r="BI6" s="850"/>
      <c r="BJ6" s="850"/>
      <c r="BK6" s="850"/>
      <c r="BL6" s="850"/>
      <c r="BM6" s="850"/>
      <c r="BN6" s="850"/>
      <c r="BO6" s="850"/>
      <c r="BP6" s="850"/>
      <c r="BQ6" s="850"/>
      <c r="BR6" s="850"/>
      <c r="BS6" s="850"/>
      <c r="BT6" s="850"/>
      <c r="BU6" s="850"/>
      <c r="BV6" s="850"/>
      <c r="BW6" s="850"/>
      <c r="BX6" s="850"/>
      <c r="BY6" s="850"/>
      <c r="BZ6" s="850"/>
      <c r="CA6" s="850"/>
      <c r="CB6" s="850"/>
      <c r="CC6" s="850"/>
      <c r="CD6" s="850"/>
      <c r="CE6" s="850"/>
      <c r="CF6" s="850"/>
      <c r="CG6" s="850"/>
      <c r="CH6" s="850"/>
      <c r="CI6" s="850"/>
      <c r="CJ6" s="850"/>
      <c r="CK6" s="850"/>
      <c r="CL6" s="850"/>
      <c r="CM6" s="850"/>
      <c r="CN6" s="850"/>
      <c r="CO6" s="850"/>
      <c r="CP6" s="850"/>
      <c r="CQ6" s="850"/>
      <c r="CR6" s="850"/>
      <c r="CS6" s="850"/>
      <c r="CT6" s="850"/>
      <c r="CU6" s="850"/>
      <c r="CV6" s="850"/>
      <c r="CW6" s="850"/>
      <c r="CX6" s="850"/>
      <c r="CY6" s="850"/>
      <c r="CZ6" s="850"/>
      <c r="DA6" s="850"/>
      <c r="DB6" s="850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845"/>
      <c r="AU7" s="845"/>
      <c r="AV7" s="21"/>
      <c r="AW7" s="21"/>
      <c r="AX7" s="21"/>
      <c r="AY7" s="21"/>
      <c r="AZ7" s="21"/>
      <c r="BA7" s="21"/>
      <c r="BB7" s="21"/>
      <c r="BC7" s="845" t="s">
        <v>38</v>
      </c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 ht="13.8" x14ac:dyDescent="0.25">
      <c r="A8" s="844"/>
      <c r="B8" s="844"/>
      <c r="C8" s="844"/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844"/>
      <c r="Q8" s="844"/>
      <c r="R8" s="844"/>
      <c r="S8" s="844"/>
      <c r="T8" s="844"/>
      <c r="U8" s="844"/>
      <c r="V8" s="844"/>
      <c r="W8" s="844"/>
      <c r="X8" s="844"/>
      <c r="Y8" s="844"/>
      <c r="Z8" s="844"/>
      <c r="AA8" s="844"/>
      <c r="AB8" s="844"/>
      <c r="AC8" s="844"/>
      <c r="AD8" s="844"/>
      <c r="AE8" s="844"/>
      <c r="AF8" s="844"/>
      <c r="AG8" s="844"/>
      <c r="AH8" s="844"/>
      <c r="AI8" s="844"/>
      <c r="AJ8" s="844"/>
      <c r="AK8" s="844"/>
      <c r="AL8" s="844"/>
      <c r="AM8" s="844"/>
      <c r="AN8" s="844"/>
      <c r="AO8" s="844"/>
      <c r="AP8" s="844"/>
      <c r="AQ8" s="844"/>
      <c r="AR8" s="844"/>
      <c r="AS8" s="844"/>
      <c r="AT8" s="844"/>
      <c r="AU8" s="844"/>
      <c r="BC8" s="926">
        <f>ФОРМА!B13</f>
        <v>45380</v>
      </c>
      <c r="BD8" s="926"/>
      <c r="BE8" s="926"/>
      <c r="BF8" s="926"/>
      <c r="BG8" s="926"/>
      <c r="BH8" s="926"/>
      <c r="BI8" s="926"/>
      <c r="BJ8" s="926"/>
      <c r="BK8" s="926"/>
      <c r="BL8" s="926"/>
      <c r="BM8" s="926"/>
      <c r="BN8" s="926"/>
      <c r="BO8" s="926"/>
      <c r="BP8" s="926"/>
      <c r="BQ8" s="926"/>
      <c r="BR8" s="926"/>
      <c r="BS8" s="926"/>
      <c r="BT8" s="926"/>
      <c r="BU8" s="926"/>
      <c r="BV8" s="926"/>
      <c r="BW8" s="926"/>
      <c r="BX8" s="926"/>
      <c r="BY8" s="926"/>
      <c r="BZ8" s="926"/>
      <c r="CA8" s="926"/>
      <c r="CB8" s="926"/>
      <c r="CC8" s="926"/>
      <c r="CD8" s="926"/>
      <c r="CE8" s="926"/>
      <c r="CF8" s="926"/>
      <c r="CG8" s="926"/>
      <c r="CH8" s="926"/>
      <c r="CI8" s="926"/>
      <c r="CJ8" s="926"/>
      <c r="CK8" s="926"/>
      <c r="CL8" s="926"/>
      <c r="CM8" s="926"/>
      <c r="CN8" s="926"/>
      <c r="CO8" s="926"/>
      <c r="CP8" s="926"/>
      <c r="CQ8" s="926"/>
      <c r="CR8" s="926"/>
      <c r="CS8" s="926"/>
      <c r="CT8" s="926"/>
      <c r="CU8" s="926"/>
      <c r="CV8" s="926"/>
      <c r="CW8" s="926"/>
      <c r="CX8" s="926"/>
      <c r="CY8" s="926"/>
      <c r="CZ8" s="926"/>
      <c r="DA8" s="926"/>
      <c r="DB8" s="926"/>
      <c r="DC8" s="51"/>
      <c r="DH8" s="145"/>
    </row>
    <row r="9" spans="1:112" s="24" customFormat="1" ht="15" customHeight="1" x14ac:dyDescent="0.2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845"/>
      <c r="AU9" s="845"/>
      <c r="AV9" s="21"/>
      <c r="AW9" s="21"/>
      <c r="AX9" s="21"/>
      <c r="AY9" s="21"/>
      <c r="AZ9" s="21"/>
      <c r="BA9" s="21"/>
      <c r="BB9" s="21"/>
      <c r="BC9" s="845" t="s">
        <v>3</v>
      </c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975" t="s">
        <v>506</v>
      </c>
      <c r="B11" s="867"/>
      <c r="C11" s="867"/>
      <c r="D11" s="867"/>
      <c r="E11" s="867"/>
      <c r="F11" s="867"/>
      <c r="G11" s="867"/>
      <c r="H11" s="867"/>
      <c r="I11" s="867"/>
      <c r="J11" s="867"/>
      <c r="K11" s="867"/>
      <c r="L11" s="867"/>
      <c r="M11" s="867"/>
      <c r="N11" s="867"/>
      <c r="O11" s="867"/>
      <c r="P11" s="867"/>
      <c r="Q11" s="867"/>
      <c r="R11" s="867"/>
      <c r="S11" s="867"/>
      <c r="T11" s="867"/>
      <c r="U11" s="867"/>
      <c r="V11" s="867"/>
      <c r="W11" s="867"/>
      <c r="X11" s="867"/>
      <c r="Y11" s="867"/>
      <c r="Z11" s="867"/>
      <c r="AA11" s="867"/>
      <c r="AB11" s="867"/>
      <c r="AC11" s="867"/>
      <c r="AD11" s="867"/>
      <c r="AE11" s="867"/>
      <c r="AF11" s="867"/>
      <c r="AG11" s="867"/>
      <c r="AH11" s="867"/>
      <c r="AI11" s="867"/>
      <c r="AJ11" s="867"/>
      <c r="AK11" s="867"/>
      <c r="AL11" s="867"/>
      <c r="AM11" s="867"/>
      <c r="AN11" s="867"/>
      <c r="AO11" s="867"/>
      <c r="AP11" s="867"/>
      <c r="AQ11" s="867"/>
      <c r="AR11" s="867"/>
      <c r="AS11" s="867"/>
      <c r="AT11" s="867"/>
      <c r="AU11" s="867"/>
      <c r="AV11" s="867"/>
      <c r="AW11" s="867"/>
      <c r="AX11" s="867"/>
      <c r="AY11" s="867"/>
      <c r="AZ11" s="867"/>
      <c r="BA11" s="867"/>
      <c r="BB11" s="867"/>
      <c r="BC11" s="867"/>
      <c r="BD11" s="867"/>
      <c r="BE11" s="867"/>
      <c r="BF11" s="867"/>
      <c r="BG11" s="867"/>
      <c r="BH11" s="867"/>
      <c r="BI11" s="867"/>
      <c r="BJ11" s="867"/>
      <c r="BK11" s="867"/>
      <c r="BL11" s="867"/>
      <c r="BM11" s="867"/>
      <c r="BN11" s="867"/>
      <c r="BO11" s="867"/>
      <c r="BP11" s="867"/>
      <c r="BQ11" s="867"/>
      <c r="BR11" s="867"/>
      <c r="BS11" s="867"/>
      <c r="BT11" s="867"/>
      <c r="BU11" s="867"/>
      <c r="BV11" s="867"/>
      <c r="BW11" s="867"/>
      <c r="BX11" s="867"/>
      <c r="BY11" s="867"/>
      <c r="BZ11" s="867"/>
      <c r="CA11" s="867"/>
      <c r="CB11" s="867"/>
      <c r="CC11" s="867"/>
      <c r="CD11" s="867"/>
      <c r="CE11" s="867"/>
      <c r="CF11" s="867"/>
      <c r="CG11" s="867"/>
      <c r="CH11" s="867"/>
      <c r="CI11" s="867"/>
      <c r="CJ11" s="867"/>
      <c r="CK11" s="867"/>
      <c r="CL11" s="867"/>
      <c r="CM11" s="867"/>
      <c r="CN11" s="867"/>
      <c r="CO11" s="867"/>
      <c r="CP11" s="867"/>
      <c r="CQ11" s="867"/>
      <c r="CR11" s="867"/>
      <c r="CS11" s="867"/>
      <c r="CT11" s="867"/>
      <c r="CU11" s="867"/>
      <c r="CV11" s="867"/>
      <c r="CW11" s="867"/>
      <c r="CX11" s="867"/>
      <c r="CY11" s="867"/>
      <c r="CZ11" s="867"/>
      <c r="DA11" s="867"/>
      <c r="DB11" s="867"/>
      <c r="DH11" s="141"/>
    </row>
    <row r="12" spans="1:112" ht="22.5" customHeight="1" x14ac:dyDescent="0.3">
      <c r="A12" s="859" t="s">
        <v>178</v>
      </c>
      <c r="B12" s="859"/>
      <c r="C12" s="859"/>
      <c r="D12" s="859"/>
      <c r="E12" s="859"/>
      <c r="F12" s="859"/>
      <c r="G12" s="859"/>
      <c r="H12" s="859"/>
      <c r="I12" s="859"/>
      <c r="J12" s="859"/>
      <c r="K12" s="859"/>
      <c r="L12" s="859"/>
      <c r="M12" s="859"/>
      <c r="N12" s="859"/>
      <c r="O12" s="859"/>
      <c r="P12" s="859"/>
      <c r="Q12" s="859"/>
      <c r="R12" s="859"/>
      <c r="S12" s="859"/>
      <c r="T12" s="859"/>
      <c r="U12" s="859"/>
      <c r="V12" s="859"/>
      <c r="W12" s="859"/>
      <c r="X12" s="859"/>
      <c r="Y12" s="859"/>
      <c r="Z12" s="859"/>
      <c r="AA12" s="859"/>
      <c r="AB12" s="859"/>
      <c r="AC12" s="859"/>
      <c r="AD12" s="859"/>
      <c r="AE12" s="859"/>
      <c r="AF12" s="859"/>
      <c r="AG12" s="859"/>
      <c r="AH12" s="859"/>
      <c r="AI12" s="859"/>
      <c r="AJ12" s="859"/>
      <c r="AK12" s="859"/>
      <c r="AL12" s="859"/>
      <c r="AM12" s="859"/>
      <c r="AN12" s="859"/>
      <c r="AO12" s="859"/>
      <c r="AP12" s="859"/>
      <c r="AQ12" s="859"/>
      <c r="AR12" s="859"/>
      <c r="AS12" s="859"/>
      <c r="AT12" s="859"/>
      <c r="AU12" s="859"/>
      <c r="AV12" s="859"/>
      <c r="AW12" s="859"/>
      <c r="AX12" s="859"/>
      <c r="AY12" s="859"/>
      <c r="AZ12" s="859"/>
      <c r="BA12" s="859"/>
      <c r="BB12" s="859"/>
      <c r="BC12" s="859"/>
      <c r="BD12" s="859"/>
      <c r="BE12" s="859"/>
      <c r="BF12" s="859"/>
      <c r="BG12" s="859"/>
      <c r="BH12" s="859"/>
      <c r="BI12" s="859"/>
      <c r="BJ12" s="859"/>
      <c r="BK12" s="859"/>
      <c r="BL12" s="859"/>
      <c r="BM12" s="859"/>
      <c r="BN12" s="859"/>
      <c r="BO12" s="859"/>
      <c r="BP12" s="859"/>
      <c r="BQ12" s="859"/>
      <c r="BR12" s="859"/>
      <c r="BS12" s="859"/>
      <c r="BT12" s="859"/>
      <c r="BU12" s="859"/>
      <c r="BV12" s="859"/>
      <c r="BW12" s="859"/>
      <c r="BX12" s="859"/>
      <c r="BY12" s="859"/>
      <c r="BZ12" s="859"/>
      <c r="CA12" s="859"/>
      <c r="CB12" s="859"/>
      <c r="CC12" s="859"/>
      <c r="CD12" s="859"/>
      <c r="CE12" s="859"/>
      <c r="CF12" s="859"/>
      <c r="CG12" s="859"/>
      <c r="CH12" s="859"/>
      <c r="CI12" s="859"/>
      <c r="CJ12" s="859"/>
      <c r="CK12" s="859"/>
      <c r="CL12" s="859"/>
      <c r="CM12" s="859"/>
      <c r="CN12" s="859"/>
      <c r="CO12" s="859"/>
      <c r="CP12" s="859"/>
      <c r="CQ12" s="859"/>
      <c r="CR12" s="859"/>
      <c r="CS12" s="859"/>
      <c r="CT12" s="859"/>
      <c r="CU12" s="859"/>
      <c r="CV12" s="859"/>
      <c r="CW12" s="859"/>
      <c r="CX12" s="859"/>
      <c r="CY12" s="859"/>
      <c r="CZ12" s="859"/>
      <c r="DA12" s="859"/>
      <c r="DB12" s="859"/>
    </row>
    <row r="13" spans="1:112" ht="71.25" customHeight="1" x14ac:dyDescent="0.3">
      <c r="A13" s="1153" t="s">
        <v>179</v>
      </c>
      <c r="B13" s="1153"/>
      <c r="C13" s="1153"/>
      <c r="D13" s="1153"/>
      <c r="E13" s="1153"/>
      <c r="F13" s="1153"/>
      <c r="G13" s="1153"/>
      <c r="H13" s="1153"/>
      <c r="I13" s="1153"/>
      <c r="J13" s="1153"/>
      <c r="K13" s="1153"/>
      <c r="L13" s="1153"/>
      <c r="M13" s="1153"/>
      <c r="N13" s="1153"/>
      <c r="O13" s="1153"/>
      <c r="P13" s="1153"/>
      <c r="Q13" s="1153"/>
      <c r="R13" s="1153"/>
      <c r="S13" s="1153"/>
      <c r="T13" s="1153"/>
      <c r="U13" s="1153"/>
      <c r="V13" s="1153"/>
      <c r="W13" s="1153"/>
      <c r="X13" s="1152" t="s">
        <v>180</v>
      </c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 t="s">
        <v>181</v>
      </c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52"/>
      <c r="BD13" s="1152"/>
      <c r="BE13" s="1152"/>
      <c r="BF13" s="1152"/>
      <c r="BG13" s="1152"/>
      <c r="BH13" s="1152"/>
      <c r="BI13" s="1152"/>
      <c r="BJ13" s="1152"/>
      <c r="BK13" s="1152"/>
      <c r="BL13" s="1152" t="s">
        <v>182</v>
      </c>
      <c r="BM13" s="1152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  <c r="BX13" s="1152"/>
      <c r="BY13" s="1152"/>
      <c r="BZ13" s="1152"/>
      <c r="CA13" s="1152"/>
      <c r="CB13" s="1152"/>
      <c r="CC13" s="1152"/>
      <c r="CD13" s="1152"/>
      <c r="CE13" s="1152"/>
      <c r="CF13" s="1152"/>
      <c r="CG13" s="1152" t="s">
        <v>183</v>
      </c>
      <c r="CH13" s="1152"/>
      <c r="CI13" s="1152"/>
      <c r="CJ13" s="1152"/>
      <c r="CK13" s="1152"/>
      <c r="CL13" s="1152"/>
      <c r="CM13" s="1152"/>
      <c r="CN13" s="1152"/>
      <c r="CO13" s="1152"/>
      <c r="CP13" s="1152"/>
      <c r="CQ13" s="1152"/>
      <c r="CR13" s="1152"/>
      <c r="CS13" s="1152"/>
      <c r="CT13" s="1152"/>
      <c r="CU13" s="1152"/>
      <c r="CV13" s="1152"/>
      <c r="CW13" s="1152"/>
      <c r="CX13" s="1152"/>
      <c r="CY13" s="1152"/>
      <c r="CZ13" s="1152"/>
      <c r="DA13" s="1152"/>
      <c r="DB13" s="1152"/>
    </row>
    <row r="14" spans="1:112" ht="30.6" customHeight="1" x14ac:dyDescent="0.3">
      <c r="A14" s="916" t="s">
        <v>887</v>
      </c>
      <c r="B14" s="917"/>
      <c r="C14" s="917"/>
      <c r="D14" s="917"/>
      <c r="E14" s="917"/>
      <c r="F14" s="917"/>
      <c r="G14" s="917"/>
      <c r="H14" s="917"/>
      <c r="I14" s="917"/>
      <c r="J14" s="917"/>
      <c r="K14" s="917"/>
      <c r="L14" s="917"/>
      <c r="M14" s="917"/>
      <c r="N14" s="917"/>
      <c r="O14" s="917"/>
      <c r="P14" s="917"/>
      <c r="Q14" s="917"/>
      <c r="R14" s="917"/>
      <c r="S14" s="917"/>
      <c r="T14" s="917"/>
      <c r="U14" s="917"/>
      <c r="V14" s="917"/>
      <c r="W14" s="918"/>
      <c r="X14" s="896">
        <v>1</v>
      </c>
      <c r="Y14" s="896"/>
      <c r="Z14" s="896"/>
      <c r="AA14" s="896"/>
      <c r="AB14" s="896"/>
      <c r="AC14" s="896"/>
      <c r="AD14" s="896"/>
      <c r="AE14" s="896"/>
      <c r="AF14" s="896"/>
      <c r="AG14" s="896"/>
      <c r="AH14" s="896"/>
      <c r="AI14" s="896"/>
      <c r="AJ14" s="896"/>
      <c r="AK14" s="896"/>
      <c r="AL14" s="896"/>
      <c r="AM14" s="896"/>
      <c r="AN14" s="896"/>
      <c r="AO14" s="896"/>
      <c r="AP14" s="896" t="s">
        <v>885</v>
      </c>
      <c r="AQ14" s="896"/>
      <c r="AR14" s="896"/>
      <c r="AS14" s="896"/>
      <c r="AT14" s="896"/>
      <c r="AU14" s="896"/>
      <c r="AV14" s="896"/>
      <c r="AW14" s="896"/>
      <c r="AX14" s="896"/>
      <c r="AY14" s="896"/>
      <c r="AZ14" s="896"/>
      <c r="BA14" s="896"/>
      <c r="BB14" s="896"/>
      <c r="BC14" s="896"/>
      <c r="BD14" s="896"/>
      <c r="BE14" s="896"/>
      <c r="BF14" s="896"/>
      <c r="BG14" s="896"/>
      <c r="BH14" s="896"/>
      <c r="BI14" s="896"/>
      <c r="BJ14" s="896"/>
      <c r="BK14" s="896"/>
      <c r="BL14" s="896" t="s">
        <v>889</v>
      </c>
      <c r="BM14" s="896"/>
      <c r="BN14" s="896"/>
      <c r="BO14" s="896"/>
      <c r="BP14" s="896"/>
      <c r="BQ14" s="896"/>
      <c r="BR14" s="896"/>
      <c r="BS14" s="896"/>
      <c r="BT14" s="896"/>
      <c r="BU14" s="896"/>
      <c r="BV14" s="896"/>
      <c r="BW14" s="896"/>
      <c r="BX14" s="896"/>
      <c r="BY14" s="896"/>
      <c r="BZ14" s="896"/>
      <c r="CA14" s="896"/>
      <c r="CB14" s="896"/>
      <c r="CC14" s="896"/>
      <c r="CD14" s="896"/>
      <c r="CE14" s="896"/>
      <c r="CF14" s="896"/>
      <c r="CG14" s="1151"/>
      <c r="CH14" s="1151"/>
      <c r="CI14" s="1151"/>
      <c r="CJ14" s="1151"/>
      <c r="CK14" s="1151"/>
      <c r="CL14" s="1151"/>
      <c r="CM14" s="1151"/>
      <c r="CN14" s="1151"/>
      <c r="CO14" s="1151"/>
      <c r="CP14" s="1151"/>
      <c r="CQ14" s="1151"/>
      <c r="CR14" s="1151"/>
      <c r="CS14" s="1151"/>
      <c r="CT14" s="1151"/>
      <c r="CU14" s="1151"/>
      <c r="CV14" s="1151"/>
      <c r="CW14" s="1151"/>
      <c r="CX14" s="1151"/>
      <c r="CY14" s="1151"/>
      <c r="CZ14" s="1151"/>
      <c r="DA14" s="1151"/>
      <c r="DB14" s="1151"/>
    </row>
    <row r="15" spans="1:112" ht="30.6" customHeight="1" x14ac:dyDescent="0.3">
      <c r="A15" s="916" t="s">
        <v>888</v>
      </c>
      <c r="B15" s="917"/>
      <c r="C15" s="917"/>
      <c r="D15" s="917"/>
      <c r="E15" s="917"/>
      <c r="F15" s="917"/>
      <c r="G15" s="917"/>
      <c r="H15" s="917"/>
      <c r="I15" s="917"/>
      <c r="J15" s="917"/>
      <c r="K15" s="917"/>
      <c r="L15" s="917"/>
      <c r="M15" s="917"/>
      <c r="N15" s="917"/>
      <c r="O15" s="917"/>
      <c r="P15" s="917"/>
      <c r="Q15" s="917"/>
      <c r="R15" s="917"/>
      <c r="S15" s="917"/>
      <c r="T15" s="917"/>
      <c r="U15" s="917"/>
      <c r="V15" s="917"/>
      <c r="W15" s="918"/>
      <c r="X15" s="896">
        <v>1</v>
      </c>
      <c r="Y15" s="896"/>
      <c r="Z15" s="896"/>
      <c r="AA15" s="896"/>
      <c r="AB15" s="896"/>
      <c r="AC15" s="896"/>
      <c r="AD15" s="896"/>
      <c r="AE15" s="896"/>
      <c r="AF15" s="896"/>
      <c r="AG15" s="896"/>
      <c r="AH15" s="896"/>
      <c r="AI15" s="896"/>
      <c r="AJ15" s="896"/>
      <c r="AK15" s="896"/>
      <c r="AL15" s="896"/>
      <c r="AM15" s="896"/>
      <c r="AN15" s="896"/>
      <c r="AO15" s="896"/>
      <c r="AP15" s="896" t="s">
        <v>884</v>
      </c>
      <c r="AQ15" s="896"/>
      <c r="AR15" s="896"/>
      <c r="AS15" s="896"/>
      <c r="AT15" s="896"/>
      <c r="AU15" s="896"/>
      <c r="AV15" s="896"/>
      <c r="AW15" s="896"/>
      <c r="AX15" s="896"/>
      <c r="AY15" s="896"/>
      <c r="AZ15" s="896"/>
      <c r="BA15" s="896"/>
      <c r="BB15" s="896"/>
      <c r="BC15" s="896"/>
      <c r="BD15" s="896"/>
      <c r="BE15" s="896"/>
      <c r="BF15" s="896"/>
      <c r="BG15" s="896"/>
      <c r="BH15" s="896"/>
      <c r="BI15" s="896"/>
      <c r="BJ15" s="896"/>
      <c r="BK15" s="896"/>
      <c r="BL15" s="896" t="s">
        <v>889</v>
      </c>
      <c r="BM15" s="896"/>
      <c r="BN15" s="896"/>
      <c r="BO15" s="896"/>
      <c r="BP15" s="896"/>
      <c r="BQ15" s="896"/>
      <c r="BR15" s="896"/>
      <c r="BS15" s="896"/>
      <c r="BT15" s="896"/>
      <c r="BU15" s="896"/>
      <c r="BV15" s="896"/>
      <c r="BW15" s="896"/>
      <c r="BX15" s="896"/>
      <c r="BY15" s="896"/>
      <c r="BZ15" s="896"/>
      <c r="CA15" s="896"/>
      <c r="CB15" s="896"/>
      <c r="CC15" s="896"/>
      <c r="CD15" s="896"/>
      <c r="CE15" s="896"/>
      <c r="CF15" s="896"/>
      <c r="CG15" s="1151"/>
      <c r="CH15" s="1151"/>
      <c r="CI15" s="1151"/>
      <c r="CJ15" s="1151"/>
      <c r="CK15" s="1151"/>
      <c r="CL15" s="1151"/>
      <c r="CM15" s="1151"/>
      <c r="CN15" s="1151"/>
      <c r="CO15" s="1151"/>
      <c r="CP15" s="1151"/>
      <c r="CQ15" s="1151"/>
      <c r="CR15" s="1151"/>
      <c r="CS15" s="1151"/>
      <c r="CT15" s="1151"/>
      <c r="CU15" s="1151"/>
      <c r="CV15" s="1151"/>
      <c r="CW15" s="1151"/>
      <c r="CX15" s="1151"/>
      <c r="CY15" s="1151"/>
      <c r="CZ15" s="1151"/>
      <c r="DA15" s="1151"/>
      <c r="DB15" s="1151"/>
    </row>
    <row r="16" spans="1:112" ht="30.6" customHeight="1" x14ac:dyDescent="0.3">
      <c r="A16" s="916" t="s">
        <v>874</v>
      </c>
      <c r="B16" s="917"/>
      <c r="C16" s="917"/>
      <c r="D16" s="917"/>
      <c r="E16" s="917"/>
      <c r="F16" s="917"/>
      <c r="G16" s="917"/>
      <c r="H16" s="917"/>
      <c r="I16" s="917"/>
      <c r="J16" s="917"/>
      <c r="K16" s="917"/>
      <c r="L16" s="917"/>
      <c r="M16" s="917"/>
      <c r="N16" s="917"/>
      <c r="O16" s="917"/>
      <c r="P16" s="917"/>
      <c r="Q16" s="917"/>
      <c r="R16" s="917"/>
      <c r="S16" s="917"/>
      <c r="T16" s="917"/>
      <c r="U16" s="917"/>
      <c r="V16" s="917"/>
      <c r="W16" s="918"/>
      <c r="X16" s="896">
        <v>4</v>
      </c>
      <c r="Y16" s="896"/>
      <c r="Z16" s="896"/>
      <c r="AA16" s="896"/>
      <c r="AB16" s="896"/>
      <c r="AC16" s="896"/>
      <c r="AD16" s="896"/>
      <c r="AE16" s="896"/>
      <c r="AF16" s="896"/>
      <c r="AG16" s="896"/>
      <c r="AH16" s="896"/>
      <c r="AI16" s="896"/>
      <c r="AJ16" s="896"/>
      <c r="AK16" s="896"/>
      <c r="AL16" s="896"/>
      <c r="AM16" s="896"/>
      <c r="AN16" s="896"/>
      <c r="AO16" s="896"/>
      <c r="AP16" s="896" t="s">
        <v>886</v>
      </c>
      <c r="AQ16" s="896"/>
      <c r="AR16" s="896"/>
      <c r="AS16" s="896"/>
      <c r="AT16" s="896"/>
      <c r="AU16" s="896"/>
      <c r="AV16" s="896"/>
      <c r="AW16" s="896"/>
      <c r="AX16" s="896"/>
      <c r="AY16" s="896"/>
      <c r="AZ16" s="896"/>
      <c r="BA16" s="896"/>
      <c r="BB16" s="896"/>
      <c r="BC16" s="896"/>
      <c r="BD16" s="896"/>
      <c r="BE16" s="896"/>
      <c r="BF16" s="896"/>
      <c r="BG16" s="896"/>
      <c r="BH16" s="896"/>
      <c r="BI16" s="896"/>
      <c r="BJ16" s="896"/>
      <c r="BK16" s="896"/>
      <c r="BL16" s="896" t="s">
        <v>890</v>
      </c>
      <c r="BM16" s="896"/>
      <c r="BN16" s="896"/>
      <c r="BO16" s="896"/>
      <c r="BP16" s="896"/>
      <c r="BQ16" s="896"/>
      <c r="BR16" s="896"/>
      <c r="BS16" s="896"/>
      <c r="BT16" s="896"/>
      <c r="BU16" s="896"/>
      <c r="BV16" s="896"/>
      <c r="BW16" s="896"/>
      <c r="BX16" s="896"/>
      <c r="BY16" s="896"/>
      <c r="BZ16" s="896"/>
      <c r="CA16" s="896"/>
      <c r="CB16" s="896"/>
      <c r="CC16" s="896"/>
      <c r="CD16" s="896"/>
      <c r="CE16" s="896"/>
      <c r="CF16" s="896"/>
      <c r="CG16" s="1151"/>
      <c r="CH16" s="1151"/>
      <c r="CI16" s="1151"/>
      <c r="CJ16" s="1151"/>
      <c r="CK16" s="1151"/>
      <c r="CL16" s="1151"/>
      <c r="CM16" s="1151"/>
      <c r="CN16" s="1151"/>
      <c r="CO16" s="1151"/>
      <c r="CP16" s="1151"/>
      <c r="CQ16" s="1151"/>
      <c r="CR16" s="1151"/>
      <c r="CS16" s="1151"/>
      <c r="CT16" s="1151"/>
      <c r="CU16" s="1151"/>
      <c r="CV16" s="1151"/>
      <c r="CW16" s="1151"/>
      <c r="CX16" s="1151"/>
      <c r="CY16" s="1151"/>
      <c r="CZ16" s="1151"/>
      <c r="DA16" s="1151"/>
      <c r="DB16" s="1151"/>
    </row>
    <row r="17" spans="1:112" ht="15" customHeight="1" x14ac:dyDescent="0.3">
      <c r="A17" s="1166" t="s">
        <v>184</v>
      </c>
      <c r="B17" s="1167"/>
      <c r="C17" s="1167"/>
      <c r="D17" s="1167"/>
      <c r="E17" s="1167"/>
      <c r="F17" s="1167"/>
      <c r="G17" s="1167"/>
      <c r="H17" s="1167"/>
      <c r="I17" s="1167"/>
      <c r="J17" s="1167"/>
      <c r="K17" s="1167"/>
      <c r="L17" s="1167"/>
      <c r="M17" s="1167"/>
      <c r="N17" s="1167"/>
      <c r="O17" s="1167"/>
      <c r="P17" s="1167"/>
      <c r="Q17" s="1167"/>
      <c r="R17" s="1167"/>
      <c r="S17" s="1167"/>
      <c r="T17" s="1167"/>
      <c r="U17" s="1167"/>
      <c r="V17" s="1167"/>
      <c r="W17" s="1168"/>
      <c r="X17" s="1151">
        <f>SUM(X14:AO16)</f>
        <v>6</v>
      </c>
      <c r="Y17" s="1151"/>
      <c r="Z17" s="1151"/>
      <c r="AA17" s="1151"/>
      <c r="AB17" s="1151"/>
      <c r="AC17" s="1151"/>
      <c r="AD17" s="1151"/>
      <c r="AE17" s="1151"/>
      <c r="AF17" s="1151"/>
      <c r="AG17" s="1151"/>
      <c r="AH17" s="1151"/>
      <c r="AI17" s="1151"/>
      <c r="AJ17" s="1151"/>
      <c r="AK17" s="1151"/>
      <c r="AL17" s="1151"/>
      <c r="AM17" s="1151"/>
      <c r="AN17" s="1151"/>
      <c r="AO17" s="1151"/>
      <c r="AP17" s="1152"/>
      <c r="AQ17" s="1152"/>
      <c r="AR17" s="1152"/>
      <c r="AS17" s="1152"/>
      <c r="AT17" s="1152"/>
      <c r="AU17" s="1152"/>
      <c r="AV17" s="1152"/>
      <c r="AW17" s="1152"/>
      <c r="AX17" s="1152"/>
      <c r="AY17" s="1152"/>
      <c r="AZ17" s="1152"/>
      <c r="BA17" s="1152"/>
      <c r="BB17" s="1152"/>
      <c r="BC17" s="1152"/>
      <c r="BD17" s="1152"/>
      <c r="BE17" s="1152"/>
      <c r="BF17" s="1152"/>
      <c r="BG17" s="1152"/>
      <c r="BH17" s="1152"/>
      <c r="BI17" s="1152"/>
      <c r="BJ17" s="1152"/>
      <c r="BK17" s="1152"/>
      <c r="BL17" s="1152"/>
      <c r="BM17" s="1152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  <c r="BX17" s="1152"/>
      <c r="BY17" s="1152"/>
      <c r="BZ17" s="1152"/>
      <c r="CA17" s="1152"/>
      <c r="CB17" s="1152"/>
      <c r="CC17" s="1152"/>
      <c r="CD17" s="1152"/>
      <c r="CE17" s="1152"/>
      <c r="CF17" s="1152"/>
      <c r="CG17" s="1152"/>
      <c r="CH17" s="1152"/>
      <c r="CI17" s="1152"/>
      <c r="CJ17" s="1152"/>
      <c r="CK17" s="1152"/>
      <c r="CL17" s="1152"/>
      <c r="CM17" s="1152"/>
      <c r="CN17" s="1152"/>
      <c r="CO17" s="1152"/>
      <c r="CP17" s="1152"/>
      <c r="CQ17" s="1152"/>
      <c r="CR17" s="1152"/>
      <c r="CS17" s="1152"/>
      <c r="CT17" s="1152"/>
      <c r="CU17" s="1152"/>
      <c r="CV17" s="1152"/>
      <c r="CW17" s="1152"/>
      <c r="CX17" s="1152"/>
      <c r="CY17" s="1152"/>
      <c r="CZ17" s="1152"/>
      <c r="DA17" s="1152"/>
      <c r="DB17" s="1152"/>
    </row>
    <row r="18" spans="1:112" ht="15" customHeight="1" x14ac:dyDescent="0.3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443</v>
      </c>
      <c r="DD19" s="56"/>
      <c r="DE19" s="57"/>
      <c r="DF19" s="57"/>
    </row>
    <row r="20" spans="1:112" s="24" customFormat="1" ht="15" customHeight="1" x14ac:dyDescent="0.3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858">
        <v>0.4</v>
      </c>
      <c r="K22" s="858"/>
      <c r="L22" s="858"/>
      <c r="M22" s="858"/>
      <c r="N22" s="858"/>
      <c r="O22" s="858"/>
      <c r="P22" s="858"/>
      <c r="Q22" s="858"/>
      <c r="R22" s="858"/>
      <c r="S22" s="858"/>
      <c r="T22" s="858"/>
      <c r="U22" s="865" t="s">
        <v>188</v>
      </c>
      <c r="V22" s="865"/>
      <c r="W22" s="865"/>
      <c r="X22" s="865"/>
      <c r="Y22" s="865"/>
      <c r="Z22" s="865"/>
      <c r="AA22" s="865"/>
      <c r="AB22" s="865"/>
      <c r="AC22" s="865"/>
      <c r="AD22" s="865"/>
      <c r="AE22" s="865"/>
      <c r="AF22" s="865"/>
      <c r="AG22" s="865"/>
      <c r="AH22" s="865"/>
      <c r="AI22" s="865"/>
      <c r="AJ22" s="865"/>
      <c r="AK22" s="865"/>
      <c r="AL22" s="865"/>
      <c r="AM22" s="865"/>
      <c r="AN22" s="865"/>
      <c r="AO22" s="865"/>
      <c r="AP22" s="865"/>
      <c r="AQ22" s="865"/>
      <c r="AR22" s="865"/>
      <c r="AS22" s="865"/>
      <c r="AT22" s="865"/>
      <c r="AU22" s="865"/>
      <c r="AV22" s="865"/>
      <c r="AW22" s="865"/>
      <c r="AX22" s="865"/>
      <c r="AY22" s="865"/>
      <c r="AZ22" s="865"/>
      <c r="BA22" s="865"/>
      <c r="BB22" s="858" t="s">
        <v>739</v>
      </c>
      <c r="BC22" s="858"/>
      <c r="BD22" s="858"/>
      <c r="BE22" s="858"/>
      <c r="BF22" s="858"/>
      <c r="BG22" s="858"/>
      <c r="BH22" s="858"/>
      <c r="BI22" s="858"/>
      <c r="BJ22" s="858"/>
      <c r="BK22" s="858"/>
      <c r="BL22" s="858"/>
      <c r="BM22" s="865" t="s">
        <v>189</v>
      </c>
      <c r="BN22" s="865"/>
      <c r="BO22" s="865"/>
      <c r="BP22" s="865"/>
      <c r="BQ22" s="865"/>
      <c r="BR22" s="865"/>
      <c r="BS22" s="865"/>
      <c r="BT22" s="865"/>
      <c r="BU22" s="865"/>
      <c r="BV22" s="865"/>
      <c r="BW22" s="865"/>
      <c r="BX22" s="865"/>
      <c r="BY22" s="858" t="s">
        <v>744</v>
      </c>
      <c r="BZ22" s="858"/>
      <c r="CA22" s="858"/>
      <c r="CB22" s="858"/>
      <c r="CC22" s="858"/>
      <c r="CD22" s="858"/>
      <c r="CE22" s="858"/>
      <c r="CF22" s="858"/>
      <c r="CG22" s="858"/>
      <c r="CH22" s="858"/>
      <c r="CI22" s="858"/>
      <c r="CJ22" s="858"/>
      <c r="CK22" s="858"/>
      <c r="CL22" s="858"/>
      <c r="CM22" s="858"/>
      <c r="CN22" s="858"/>
      <c r="CO22" s="858"/>
      <c r="CP22" s="858"/>
      <c r="CQ22" s="858"/>
      <c r="CR22" s="858"/>
      <c r="CS22" s="858"/>
      <c r="CT22" s="858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852" t="s">
        <v>714</v>
      </c>
      <c r="B23" s="852"/>
      <c r="C23" s="852"/>
      <c r="D23" s="852"/>
      <c r="E23" s="852"/>
      <c r="F23" s="852"/>
      <c r="G23" s="852"/>
      <c r="H23" s="852"/>
      <c r="I23" s="852"/>
      <c r="J23" s="852"/>
      <c r="K23" s="852"/>
      <c r="L23" s="852"/>
      <c r="M23" s="852"/>
      <c r="N23" s="852"/>
      <c r="O23" s="852"/>
      <c r="P23" s="852"/>
      <c r="Q23" s="852"/>
      <c r="R23" s="852"/>
      <c r="S23" s="852"/>
      <c r="T23" s="852"/>
      <c r="U23" s="852"/>
      <c r="V23" s="852"/>
      <c r="W23" s="852"/>
      <c r="X23" s="844">
        <v>347</v>
      </c>
      <c r="Y23" s="844"/>
      <c r="Z23" s="844"/>
      <c r="AA23" s="844"/>
      <c r="AB23" s="844"/>
      <c r="AC23" s="844"/>
      <c r="AD23" s="844"/>
      <c r="AE23" s="844"/>
      <c r="AF23" s="844"/>
      <c r="AG23" s="844"/>
      <c r="AH23" s="852" t="s">
        <v>193</v>
      </c>
      <c r="AI23" s="852"/>
      <c r="AJ23" s="852"/>
      <c r="AK23" s="852"/>
      <c r="AL23" s="852"/>
      <c r="AM23" s="852"/>
      <c r="AN23" s="852"/>
      <c r="AO23" s="852"/>
      <c r="AP23" s="852"/>
      <c r="AQ23" s="852"/>
      <c r="AR23" s="852"/>
      <c r="AS23" s="852"/>
      <c r="AT23" s="852"/>
      <c r="AU23" s="852"/>
      <c r="AV23" s="852"/>
      <c r="AW23" s="852"/>
      <c r="AX23" s="852"/>
      <c r="AY23" s="852"/>
      <c r="AZ23" s="852"/>
      <c r="BA23" s="852"/>
      <c r="BB23" s="852"/>
      <c r="BC23" s="852"/>
      <c r="BD23" s="852"/>
      <c r="BE23" s="852"/>
      <c r="BF23" s="852"/>
      <c r="BG23" s="852"/>
      <c r="BH23" s="852"/>
      <c r="BI23" s="852"/>
      <c r="BJ23" s="852"/>
      <c r="BK23" s="852"/>
      <c r="BL23" s="852"/>
      <c r="BM23" s="852"/>
      <c r="BN23" s="1169"/>
      <c r="BO23" s="1169"/>
      <c r="BP23" s="1169"/>
      <c r="BQ23" s="1169"/>
      <c r="BR23" s="1169"/>
      <c r="BS23" s="1169"/>
      <c r="BT23" s="1169"/>
      <c r="BU23" s="1169"/>
      <c r="BV23" s="1169"/>
      <c r="BW23" s="1169"/>
      <c r="BX23" s="1169"/>
      <c r="BY23" s="865"/>
      <c r="BZ23" s="865"/>
      <c r="CA23" s="865"/>
      <c r="CB23" s="865"/>
      <c r="CC23" s="865"/>
      <c r="CD23" s="865"/>
      <c r="CE23" s="865"/>
      <c r="CF23" s="865"/>
      <c r="CG23" s="865"/>
      <c r="CH23" s="865"/>
      <c r="CI23" s="865"/>
      <c r="CJ23" s="865"/>
      <c r="CK23" s="967"/>
      <c r="CL23" s="967"/>
      <c r="CM23" s="967"/>
      <c r="CN23" s="967"/>
      <c r="CO23" s="967"/>
      <c r="CP23" s="967"/>
      <c r="CQ23" s="967"/>
      <c r="CR23" s="967"/>
      <c r="CS23" s="967"/>
      <c r="CT23" s="967"/>
      <c r="CU23" s="967"/>
      <c r="CV23" s="50"/>
      <c r="DD23" s="56"/>
      <c r="DE23" s="57"/>
      <c r="DF23" s="57"/>
    </row>
    <row r="24" spans="1:112" ht="15" customHeight="1" x14ac:dyDescent="0.3">
      <c r="A24" s="852"/>
      <c r="B24" s="852"/>
      <c r="C24" s="852"/>
      <c r="D24" s="852"/>
      <c r="E24" s="852"/>
      <c r="F24" s="852"/>
      <c r="G24" s="852"/>
      <c r="H24" s="852"/>
      <c r="I24" s="852"/>
      <c r="J24" s="852"/>
      <c r="K24" s="852"/>
      <c r="L24" s="852"/>
      <c r="M24" s="852"/>
      <c r="N24" s="852"/>
      <c r="O24" s="852"/>
      <c r="P24" s="852"/>
      <c r="Q24" s="852"/>
      <c r="R24" s="852"/>
      <c r="S24" s="852"/>
      <c r="T24" s="852"/>
      <c r="U24" s="852"/>
      <c r="V24" s="852"/>
      <c r="W24" s="852"/>
      <c r="X24" s="967"/>
      <c r="Y24" s="967"/>
      <c r="Z24" s="967"/>
      <c r="AA24" s="967"/>
      <c r="AB24" s="967"/>
      <c r="AC24" s="967"/>
      <c r="AD24" s="967"/>
      <c r="AE24" s="967"/>
      <c r="AF24" s="967"/>
      <c r="AG24" s="967"/>
      <c r="AH24" s="852"/>
      <c r="AI24" s="852"/>
      <c r="AJ24" s="852"/>
      <c r="AK24" s="852"/>
      <c r="DD24" s="56"/>
      <c r="DE24" s="57"/>
      <c r="DF24" s="57"/>
    </row>
    <row r="25" spans="1:112" ht="15" customHeight="1" x14ac:dyDescent="0.3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858" t="s">
        <v>65</v>
      </c>
      <c r="AE25" s="858"/>
      <c r="AF25" s="858"/>
      <c r="AG25" s="858"/>
      <c r="AH25" s="858"/>
      <c r="AI25" s="858"/>
      <c r="AJ25" s="858"/>
      <c r="AK25" s="858"/>
      <c r="AL25" s="858"/>
      <c r="AM25" s="858"/>
      <c r="AN25" s="858"/>
      <c r="AO25" s="858"/>
      <c r="AP25" s="858"/>
      <c r="AQ25" s="858"/>
      <c r="AR25" s="858"/>
      <c r="AS25" s="858"/>
      <c r="AT25" s="858"/>
      <c r="AU25" s="858"/>
      <c r="AV25" s="858"/>
      <c r="AW25" s="858"/>
      <c r="AX25" s="858"/>
      <c r="AY25" s="858"/>
      <c r="AZ25" s="858"/>
      <c r="BA25" s="858"/>
      <c r="BB25" s="858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858" t="s">
        <v>65</v>
      </c>
      <c r="BX25" s="858"/>
      <c r="BY25" s="858"/>
      <c r="BZ25" s="858"/>
      <c r="CA25" s="858"/>
      <c r="CB25" s="858"/>
      <c r="CC25" s="858"/>
      <c r="CD25" s="858"/>
      <c r="CE25" s="858"/>
      <c r="CF25" s="858"/>
      <c r="CG25" s="858"/>
      <c r="CH25" s="858"/>
      <c r="CI25" s="858"/>
      <c r="CJ25" s="858"/>
      <c r="CK25" s="858"/>
      <c r="CL25" s="858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194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195</v>
      </c>
      <c r="DD27" s="56"/>
      <c r="DE27" s="57"/>
      <c r="DF27" s="57"/>
      <c r="DH27" s="141"/>
    </row>
    <row r="28" spans="1:112" ht="15" customHeight="1" x14ac:dyDescent="0.3">
      <c r="A28" s="19" t="s">
        <v>196</v>
      </c>
    </row>
    <row r="29" spans="1:112" ht="15" customHeight="1" x14ac:dyDescent="0.25">
      <c r="A29" s="19" t="s">
        <v>197</v>
      </c>
      <c r="DH29" s="141"/>
    </row>
    <row r="30" spans="1:112" ht="15" customHeight="1" x14ac:dyDescent="0.3">
      <c r="A30" s="1156" t="s">
        <v>204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  <c r="BC30" s="1156"/>
      <c r="BD30" s="1156"/>
      <c r="BE30" s="1156"/>
      <c r="BF30" s="1156"/>
      <c r="BG30" s="1156"/>
      <c r="BH30" s="1156"/>
      <c r="BI30" s="1156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1159" t="s">
        <v>703</v>
      </c>
      <c r="B31" s="1160"/>
      <c r="C31" s="1160"/>
      <c r="D31" s="1160"/>
      <c r="E31" s="1160"/>
      <c r="F31" s="1160"/>
      <c r="G31" s="1160"/>
      <c r="H31" s="1160"/>
      <c r="I31" s="1160"/>
      <c r="J31" s="1160"/>
      <c r="K31" s="1160"/>
      <c r="L31" s="1160"/>
      <c r="M31" s="1160"/>
      <c r="N31" s="1160"/>
      <c r="O31" s="1160"/>
      <c r="P31" s="1160"/>
      <c r="Q31" s="1160"/>
      <c r="R31" s="1160"/>
      <c r="S31" s="1160"/>
      <c r="T31" s="1160"/>
      <c r="U31" s="1160"/>
      <c r="V31" s="1161"/>
      <c r="W31" s="1159" t="s">
        <v>198</v>
      </c>
      <c r="X31" s="1160"/>
      <c r="Y31" s="1160"/>
      <c r="Z31" s="1160"/>
      <c r="AA31" s="1160"/>
      <c r="AB31" s="1160"/>
      <c r="AC31" s="1160"/>
      <c r="AD31" s="1160"/>
      <c r="AE31" s="1160"/>
      <c r="AF31" s="1160"/>
      <c r="AG31" s="1160"/>
      <c r="AH31" s="1160"/>
      <c r="AI31" s="1160"/>
      <c r="AJ31" s="1160"/>
      <c r="AK31" s="1160"/>
      <c r="AL31" s="1160"/>
      <c r="AM31" s="1160"/>
      <c r="AN31" s="1160"/>
      <c r="AO31" s="1160"/>
      <c r="AP31" s="1160"/>
      <c r="AQ31" s="1160"/>
      <c r="AR31" s="1160"/>
      <c r="AS31" s="1161"/>
      <c r="AT31" s="1159" t="s">
        <v>199</v>
      </c>
      <c r="AU31" s="1160"/>
      <c r="AV31" s="1160"/>
      <c r="AW31" s="1160"/>
      <c r="AX31" s="1160"/>
      <c r="AY31" s="1160"/>
      <c r="AZ31" s="1160"/>
      <c r="BA31" s="1160"/>
      <c r="BB31" s="1160"/>
      <c r="BC31" s="1160"/>
      <c r="BD31" s="1160"/>
      <c r="BE31" s="1160"/>
      <c r="BF31" s="1160"/>
      <c r="BG31" s="1160"/>
      <c r="BH31" s="1160"/>
      <c r="BI31" s="1160"/>
      <c r="BJ31" s="1160"/>
      <c r="BK31" s="1160"/>
      <c r="BL31" s="1160"/>
      <c r="BM31" s="1160"/>
      <c r="BN31" s="1160"/>
      <c r="BO31" s="1160"/>
      <c r="BP31" s="1160"/>
      <c r="BQ31" s="1160"/>
      <c r="BR31" s="1161"/>
      <c r="BS31" s="1157" t="s">
        <v>200</v>
      </c>
      <c r="BT31" s="1157"/>
      <c r="BU31" s="1157"/>
      <c r="BV31" s="1157"/>
      <c r="BW31" s="1157"/>
      <c r="BX31" s="1157"/>
      <c r="BY31" s="1157"/>
      <c r="BZ31" s="1157"/>
      <c r="CA31" s="1157"/>
      <c r="CB31" s="1157"/>
      <c r="CC31" s="1157"/>
      <c r="CD31" s="1157"/>
      <c r="CE31" s="1157"/>
      <c r="CF31" s="1157"/>
      <c r="CG31" s="1157"/>
      <c r="CH31" s="1157"/>
      <c r="CI31" s="1157"/>
      <c r="CJ31" s="1157"/>
      <c r="CK31" s="1157"/>
      <c r="CL31" s="1157"/>
      <c r="CM31" s="1157"/>
      <c r="CN31" s="1157"/>
      <c r="CO31" s="1157"/>
      <c r="CP31" s="1157"/>
      <c r="CQ31" s="1157"/>
      <c r="CR31" s="1157"/>
      <c r="CS31" s="1157"/>
      <c r="CT31" s="1157"/>
      <c r="CU31" s="1157"/>
      <c r="CV31" s="1157"/>
      <c r="CW31" s="1157"/>
      <c r="CX31" s="1157"/>
      <c r="CY31" s="1157"/>
      <c r="CZ31" s="1157"/>
      <c r="DA31" s="1157"/>
      <c r="DB31" s="1157"/>
    </row>
    <row r="32" spans="1:112" ht="39.75" customHeight="1" x14ac:dyDescent="0.25">
      <c r="A32" s="1162"/>
      <c r="B32" s="1163"/>
      <c r="C32" s="1163"/>
      <c r="D32" s="1163"/>
      <c r="E32" s="1163"/>
      <c r="F32" s="1163"/>
      <c r="G32" s="1163"/>
      <c r="H32" s="1163"/>
      <c r="I32" s="1163"/>
      <c r="J32" s="1163"/>
      <c r="K32" s="1163"/>
      <c r="L32" s="1163"/>
      <c r="M32" s="1163"/>
      <c r="N32" s="1163"/>
      <c r="O32" s="1163"/>
      <c r="P32" s="1163"/>
      <c r="Q32" s="1163"/>
      <c r="R32" s="1163"/>
      <c r="S32" s="1163"/>
      <c r="T32" s="1163"/>
      <c r="U32" s="1163"/>
      <c r="V32" s="1164"/>
      <c r="W32" s="1162"/>
      <c r="X32" s="1163"/>
      <c r="Y32" s="1163"/>
      <c r="Z32" s="1163"/>
      <c r="AA32" s="1163"/>
      <c r="AB32" s="1163"/>
      <c r="AC32" s="1163"/>
      <c r="AD32" s="1163"/>
      <c r="AE32" s="1163"/>
      <c r="AF32" s="1163"/>
      <c r="AG32" s="1163"/>
      <c r="AH32" s="1163"/>
      <c r="AI32" s="1163"/>
      <c r="AJ32" s="1163"/>
      <c r="AK32" s="1163"/>
      <c r="AL32" s="1163"/>
      <c r="AM32" s="1163"/>
      <c r="AN32" s="1163"/>
      <c r="AO32" s="1163"/>
      <c r="AP32" s="1163"/>
      <c r="AQ32" s="1163"/>
      <c r="AR32" s="1163"/>
      <c r="AS32" s="1164"/>
      <c r="AT32" s="1162"/>
      <c r="AU32" s="1163"/>
      <c r="AV32" s="1163"/>
      <c r="AW32" s="1163"/>
      <c r="AX32" s="1163"/>
      <c r="AY32" s="1163"/>
      <c r="AZ32" s="1163"/>
      <c r="BA32" s="1163"/>
      <c r="BB32" s="1163"/>
      <c r="BC32" s="1163"/>
      <c r="BD32" s="1163"/>
      <c r="BE32" s="1163"/>
      <c r="BF32" s="1163"/>
      <c r="BG32" s="1163"/>
      <c r="BH32" s="1163"/>
      <c r="BI32" s="1163"/>
      <c r="BJ32" s="1163"/>
      <c r="BK32" s="1163"/>
      <c r="BL32" s="1163"/>
      <c r="BM32" s="1163"/>
      <c r="BN32" s="1163"/>
      <c r="BO32" s="1163"/>
      <c r="BP32" s="1163"/>
      <c r="BQ32" s="1163"/>
      <c r="BR32" s="1164"/>
      <c r="BS32" s="1165" t="s">
        <v>201</v>
      </c>
      <c r="BT32" s="1165"/>
      <c r="BU32" s="1165"/>
      <c r="BV32" s="1165"/>
      <c r="BW32" s="1165"/>
      <c r="BX32" s="1165"/>
      <c r="BY32" s="1165"/>
      <c r="BZ32" s="1165"/>
      <c r="CA32" s="1165"/>
      <c r="CB32" s="1165"/>
      <c r="CC32" s="1165"/>
      <c r="CD32" s="1165"/>
      <c r="CE32" s="1165"/>
      <c r="CF32" s="1165"/>
      <c r="CG32" s="1165"/>
      <c r="CH32" s="1165"/>
      <c r="CI32" s="1165"/>
      <c r="CJ32" s="1165"/>
      <c r="CK32" s="1165"/>
      <c r="CL32" s="1165" t="s">
        <v>202</v>
      </c>
      <c r="CM32" s="1165"/>
      <c r="CN32" s="1165"/>
      <c r="CO32" s="1165"/>
      <c r="CP32" s="1165"/>
      <c r="CQ32" s="1165"/>
      <c r="CR32" s="1165"/>
      <c r="CS32" s="1165"/>
      <c r="CT32" s="1165"/>
      <c r="CU32" s="1165"/>
      <c r="CV32" s="1165"/>
      <c r="CW32" s="1165"/>
      <c r="CX32" s="1165"/>
      <c r="CY32" s="1165"/>
      <c r="CZ32" s="1165"/>
      <c r="DA32" s="1165"/>
      <c r="DB32" s="1165"/>
      <c r="DH32" s="149"/>
    </row>
    <row r="33" spans="1:112" ht="15" customHeight="1" x14ac:dyDescent="0.25">
      <c r="A33" s="1158"/>
      <c r="B33" s="1158"/>
      <c r="C33" s="1158"/>
      <c r="D33" s="1158"/>
      <c r="E33" s="1158"/>
      <c r="F33" s="1158"/>
      <c r="G33" s="1158"/>
      <c r="H33" s="1158"/>
      <c r="I33" s="1158"/>
      <c r="J33" s="1158"/>
      <c r="K33" s="1158"/>
      <c r="L33" s="1158"/>
      <c r="M33" s="1158"/>
      <c r="N33" s="1158"/>
      <c r="O33" s="1158"/>
      <c r="P33" s="1158"/>
      <c r="Q33" s="1158"/>
      <c r="R33" s="1158"/>
      <c r="S33" s="1158"/>
      <c r="T33" s="1158"/>
      <c r="U33" s="1158"/>
      <c r="V33" s="1158"/>
      <c r="W33" s="1158"/>
      <c r="X33" s="1158"/>
      <c r="Y33" s="1158"/>
      <c r="Z33" s="1158"/>
      <c r="AA33" s="1158"/>
      <c r="AB33" s="1158"/>
      <c r="AC33" s="1158"/>
      <c r="AD33" s="1158"/>
      <c r="AE33" s="1158"/>
      <c r="AF33" s="1158"/>
      <c r="AG33" s="1158"/>
      <c r="AH33" s="1158"/>
      <c r="AI33" s="1158"/>
      <c r="AJ33" s="1158"/>
      <c r="AK33" s="1158"/>
      <c r="AL33" s="1158"/>
      <c r="AM33" s="1158"/>
      <c r="AN33" s="1158"/>
      <c r="AO33" s="1158"/>
      <c r="AP33" s="1158"/>
      <c r="AQ33" s="1158"/>
      <c r="AR33" s="1158"/>
      <c r="AS33" s="1158"/>
      <c r="AT33" s="1158"/>
      <c r="AU33" s="1158"/>
      <c r="AV33" s="1158"/>
      <c r="AW33" s="1158"/>
      <c r="AX33" s="1158"/>
      <c r="AY33" s="1158"/>
      <c r="AZ33" s="1158"/>
      <c r="BA33" s="1158"/>
      <c r="BB33" s="1158"/>
      <c r="BC33" s="1158"/>
      <c r="BD33" s="1158"/>
      <c r="BE33" s="1158"/>
      <c r="BF33" s="1158"/>
      <c r="BG33" s="1158"/>
      <c r="BH33" s="1158"/>
      <c r="BI33" s="1158"/>
      <c r="BJ33" s="1158"/>
      <c r="BK33" s="1158"/>
      <c r="BL33" s="1158"/>
      <c r="BM33" s="1158"/>
      <c r="BN33" s="1158"/>
      <c r="BO33" s="1158"/>
      <c r="BP33" s="1158"/>
      <c r="BQ33" s="1158"/>
      <c r="BR33" s="1158"/>
      <c r="BS33" s="1158"/>
      <c r="BT33" s="1158"/>
      <c r="BU33" s="1158"/>
      <c r="BV33" s="1158"/>
      <c r="BW33" s="1158"/>
      <c r="BX33" s="1158"/>
      <c r="BY33" s="1158"/>
      <c r="BZ33" s="1158"/>
      <c r="CA33" s="1158"/>
      <c r="CB33" s="1158"/>
      <c r="CC33" s="1158"/>
      <c r="CD33" s="1158"/>
      <c r="CE33" s="1158"/>
      <c r="CF33" s="1158"/>
      <c r="CG33" s="1158"/>
      <c r="CH33" s="1158"/>
      <c r="CI33" s="1158"/>
      <c r="CJ33" s="1158"/>
      <c r="CK33" s="1158"/>
      <c r="CL33" s="1158"/>
      <c r="CM33" s="1158"/>
      <c r="CN33" s="1158"/>
      <c r="CO33" s="1158"/>
      <c r="CP33" s="1158"/>
      <c r="CQ33" s="1158"/>
      <c r="CR33" s="1158"/>
      <c r="CS33" s="1158"/>
      <c r="CT33" s="1158"/>
      <c r="CU33" s="1158"/>
      <c r="CV33" s="1158"/>
      <c r="CW33" s="1158"/>
      <c r="CX33" s="1158"/>
      <c r="CY33" s="1158"/>
      <c r="CZ33" s="1158"/>
      <c r="DA33" s="1158"/>
      <c r="DB33" s="1158"/>
      <c r="DH33" s="141"/>
    </row>
    <row r="34" spans="1:112" ht="15" customHeight="1" x14ac:dyDescent="0.25">
      <c r="A34" s="19" t="s">
        <v>444</v>
      </c>
      <c r="DH34" s="141"/>
    </row>
    <row r="35" spans="1:112" ht="15" customHeight="1" x14ac:dyDescent="0.3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203</v>
      </c>
    </row>
    <row r="37" spans="1:112" ht="15" customHeight="1" x14ac:dyDescent="0.25">
      <c r="A37" s="47" t="s">
        <v>446</v>
      </c>
      <c r="DH37" s="141"/>
    </row>
    <row r="38" spans="1:112" ht="15" customHeight="1" x14ac:dyDescent="0.25">
      <c r="A38" s="19" t="s">
        <v>205</v>
      </c>
      <c r="DH38" s="141"/>
    </row>
    <row r="39" spans="1:112" ht="15" customHeight="1" x14ac:dyDescent="0.3">
      <c r="A39" s="994" t="s">
        <v>206</v>
      </c>
      <c r="B39" s="994"/>
      <c r="C39" s="994"/>
      <c r="D39" s="994"/>
      <c r="E39" s="994"/>
      <c r="F39" s="994"/>
      <c r="G39" s="994"/>
      <c r="H39" s="994"/>
      <c r="I39" s="994"/>
      <c r="J39" s="850" t="s">
        <v>740</v>
      </c>
      <c r="K39" s="850"/>
      <c r="L39" s="850"/>
      <c r="M39" s="850"/>
      <c r="N39" s="850"/>
      <c r="O39" s="850"/>
      <c r="P39" s="850"/>
      <c r="Q39" s="850"/>
      <c r="R39" s="850"/>
      <c r="S39" s="49"/>
      <c r="T39" s="994" t="s">
        <v>207</v>
      </c>
      <c r="U39" s="994"/>
      <c r="V39" s="994"/>
      <c r="W39" s="994"/>
      <c r="X39" s="994"/>
      <c r="Y39" s="994"/>
      <c r="Z39" s="994"/>
      <c r="AA39" s="994"/>
      <c r="AB39" s="994"/>
      <c r="AC39" s="994"/>
      <c r="AD39" s="994"/>
      <c r="AE39" s="994"/>
      <c r="AF39" s="994"/>
      <c r="AG39" s="994"/>
      <c r="AH39" s="994"/>
      <c r="AI39" s="994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342</v>
      </c>
      <c r="U40" s="844" t="s">
        <v>65</v>
      </c>
      <c r="V40" s="844"/>
      <c r="W40" s="844"/>
      <c r="X40" s="844"/>
      <c r="Y40" s="844"/>
      <c r="Z40" s="844"/>
      <c r="AA40" s="844"/>
      <c r="AB40" s="844"/>
      <c r="AC40" s="844"/>
      <c r="AD40" s="844"/>
      <c r="AE40" s="844"/>
      <c r="AF40" s="844"/>
      <c r="AG40" s="844"/>
      <c r="AH40" s="844"/>
      <c r="AI40" s="844"/>
      <c r="AJ40" s="844"/>
      <c r="AK40" s="844"/>
      <c r="AL40" s="844"/>
      <c r="AM40" s="844"/>
      <c r="AN40" s="844"/>
      <c r="AO40" s="844"/>
      <c r="AP40" s="844"/>
      <c r="AQ40" s="844"/>
      <c r="AR40" s="844"/>
      <c r="AS40" s="844"/>
      <c r="AT40" s="844"/>
      <c r="AU40" s="844"/>
      <c r="AV40" s="844"/>
      <c r="AW40" s="844"/>
      <c r="AX40" s="844"/>
      <c r="AY40" s="844"/>
      <c r="AZ40" s="844"/>
      <c r="BA40" s="844"/>
      <c r="BB40" s="844"/>
      <c r="BC40" s="844"/>
      <c r="BD40" s="844"/>
      <c r="BE40" s="844"/>
      <c r="BF40" s="844"/>
      <c r="BG40" s="844"/>
      <c r="BH40" s="844"/>
      <c r="BI40" s="844"/>
      <c r="BJ40" s="844"/>
      <c r="BK40" s="844"/>
      <c r="BL40" s="844"/>
      <c r="BM40" s="844"/>
      <c r="BN40" s="19" t="s">
        <v>208</v>
      </c>
      <c r="BZ40" s="1154" t="s">
        <v>65</v>
      </c>
      <c r="CA40" s="1155"/>
      <c r="CB40" s="1155"/>
      <c r="CC40" s="1155"/>
      <c r="CD40" s="1155"/>
      <c r="CE40" s="1155"/>
      <c r="CF40" s="1155"/>
      <c r="CG40" s="1155"/>
      <c r="CH40" s="1155"/>
      <c r="CI40" s="1155"/>
      <c r="CJ40" s="1155"/>
      <c r="CK40" s="1155"/>
      <c r="CL40" s="1155"/>
      <c r="CM40" s="1155"/>
      <c r="CN40" s="1155"/>
      <c r="CO40" s="1155"/>
      <c r="CP40" s="1155"/>
      <c r="CQ40" s="1155"/>
      <c r="CR40" s="1155"/>
      <c r="CS40" s="1155"/>
      <c r="CT40" s="1155"/>
      <c r="CU40" s="1155"/>
      <c r="CV40" s="1155"/>
      <c r="CW40" s="1155"/>
      <c r="CX40" s="1155"/>
      <c r="CY40" s="1155"/>
      <c r="CZ40" s="1155"/>
      <c r="DA40" s="1155"/>
      <c r="DB40" s="1155"/>
      <c r="DH40" s="141"/>
    </row>
    <row r="41" spans="1:112" s="225" customFormat="1" ht="9.6" x14ac:dyDescent="0.2">
      <c r="BZ41" s="900" t="s">
        <v>209</v>
      </c>
      <c r="CA41" s="900"/>
      <c r="CB41" s="900"/>
      <c r="CC41" s="900"/>
      <c r="CD41" s="900"/>
      <c r="CE41" s="900"/>
      <c r="CF41" s="900"/>
      <c r="CG41" s="900"/>
      <c r="CH41" s="900"/>
      <c r="CI41" s="900"/>
      <c r="CJ41" s="900"/>
      <c r="CK41" s="900"/>
      <c r="CL41" s="900"/>
      <c r="CM41" s="900"/>
      <c r="CN41" s="900"/>
      <c r="CO41" s="900"/>
      <c r="CP41" s="900"/>
      <c r="CQ41" s="900"/>
      <c r="CR41" s="900"/>
      <c r="CS41" s="900"/>
      <c r="CT41" s="900"/>
      <c r="CU41" s="900"/>
      <c r="CV41" s="900"/>
      <c r="CW41" s="900"/>
      <c r="CX41" s="900"/>
      <c r="CY41" s="900"/>
      <c r="CZ41" s="900"/>
      <c r="DA41" s="900"/>
      <c r="DB41" s="900"/>
      <c r="DH41" s="228"/>
    </row>
    <row r="42" spans="1:112" ht="15" customHeight="1" x14ac:dyDescent="0.25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447</v>
      </c>
      <c r="DH43" s="141"/>
    </row>
    <row r="44" spans="1:112" ht="30" customHeight="1" x14ac:dyDescent="0.25">
      <c r="A44" s="19" t="s">
        <v>211</v>
      </c>
      <c r="Y44" s="850" t="s">
        <v>65</v>
      </c>
      <c r="Z44" s="844"/>
      <c r="AA44" s="844"/>
      <c r="AB44" s="844"/>
      <c r="AC44" s="844"/>
      <c r="AD44" s="844"/>
      <c r="AE44" s="844"/>
      <c r="AF44" s="844"/>
      <c r="AG44" s="844"/>
      <c r="AH44" s="844"/>
      <c r="AI44" s="844"/>
      <c r="AJ44" s="844"/>
      <c r="AK44" s="844"/>
      <c r="AL44" s="844"/>
      <c r="AM44" s="844"/>
      <c r="AN44" s="844"/>
      <c r="AO44" s="844"/>
      <c r="AP44" s="844"/>
      <c r="AQ44" s="844"/>
      <c r="AR44" s="844"/>
      <c r="AS44" s="844"/>
      <c r="AT44" s="844"/>
      <c r="AU44" s="844"/>
      <c r="AV44" s="844"/>
      <c r="AW44" s="844"/>
      <c r="AX44" s="844"/>
      <c r="AY44" s="844"/>
      <c r="AZ44" s="844"/>
      <c r="BA44" s="844"/>
      <c r="BB44" s="844"/>
      <c r="BC44" s="844"/>
      <c r="BD44" s="844"/>
      <c r="BE44" s="844"/>
      <c r="BF44" s="844"/>
      <c r="BG44" s="844"/>
      <c r="BH44" s="49"/>
      <c r="BI44" s="1171" t="s">
        <v>208</v>
      </c>
      <c r="BJ44" s="1171"/>
      <c r="BK44" s="1171"/>
      <c r="BL44" s="1171"/>
      <c r="BM44" s="1171"/>
      <c r="BN44" s="1171"/>
      <c r="BO44" s="1171"/>
      <c r="BP44" s="1171"/>
      <c r="BQ44" s="1171"/>
      <c r="BR44" s="1171"/>
      <c r="BS44" s="1171"/>
      <c r="BT44" s="49"/>
      <c r="BU44" s="1154" t="s">
        <v>65</v>
      </c>
      <c r="BV44" s="1154"/>
      <c r="BW44" s="1154"/>
      <c r="BX44" s="1154"/>
      <c r="BY44" s="1154"/>
      <c r="BZ44" s="1154"/>
      <c r="CA44" s="1154"/>
      <c r="CB44" s="1154"/>
      <c r="CC44" s="1154"/>
      <c r="CD44" s="1154"/>
      <c r="CE44" s="1154"/>
      <c r="CF44" s="1154"/>
      <c r="CG44" s="1154"/>
      <c r="CH44" s="1154"/>
      <c r="CI44" s="1154"/>
      <c r="CJ44" s="1154"/>
      <c r="CK44" s="1154"/>
      <c r="CL44" s="1154"/>
      <c r="CM44" s="1154"/>
      <c r="CN44" s="1154"/>
      <c r="CO44" s="1154"/>
      <c r="CP44" s="1154"/>
      <c r="CQ44" s="1154"/>
      <c r="CR44" s="1154"/>
      <c r="CS44" s="1154"/>
      <c r="CT44" s="1154"/>
      <c r="CU44" s="1154"/>
      <c r="CV44" s="1154"/>
      <c r="CW44" s="1154"/>
      <c r="CX44" s="1154"/>
      <c r="CY44" s="1154"/>
      <c r="CZ44" s="1154"/>
      <c r="DA44" s="1154"/>
      <c r="DB44" s="1154"/>
      <c r="DH44" s="150"/>
    </row>
    <row r="45" spans="1:112" s="225" customFormat="1" ht="9.6" x14ac:dyDescent="0.2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170" t="s">
        <v>212</v>
      </c>
      <c r="BV45" s="1170"/>
      <c r="BW45" s="1170"/>
      <c r="BX45" s="1170"/>
      <c r="BY45" s="1170"/>
      <c r="BZ45" s="1170"/>
      <c r="CA45" s="1170"/>
      <c r="CB45" s="1170"/>
      <c r="CC45" s="1170"/>
      <c r="CD45" s="1170"/>
      <c r="CE45" s="1170"/>
      <c r="CF45" s="1170"/>
      <c r="CG45" s="1170"/>
      <c r="CH45" s="1170"/>
      <c r="CI45" s="1170"/>
      <c r="CJ45" s="1170"/>
      <c r="CK45" s="1170"/>
      <c r="CL45" s="1170"/>
      <c r="CM45" s="1170"/>
      <c r="CN45" s="1170"/>
      <c r="CO45" s="1170"/>
      <c r="CP45" s="1170"/>
      <c r="CQ45" s="1170"/>
      <c r="CR45" s="1170"/>
      <c r="CS45" s="1170"/>
      <c r="CT45" s="1170"/>
      <c r="CU45" s="1170"/>
      <c r="CV45" s="1170"/>
      <c r="CW45" s="1170"/>
      <c r="CX45" s="1170"/>
      <c r="CY45" s="1170"/>
      <c r="CZ45" s="1170"/>
      <c r="DA45" s="1170"/>
      <c r="DB45" s="1170"/>
      <c r="DH45" s="229"/>
    </row>
    <row r="46" spans="1:112" ht="15" customHeight="1" x14ac:dyDescent="0.25">
      <c r="A46" s="19" t="s">
        <v>213</v>
      </c>
      <c r="DH46" s="141"/>
    </row>
    <row r="47" spans="1:112" ht="45.75" customHeight="1" x14ac:dyDescent="0.25">
      <c r="A47" s="1049" t="s">
        <v>481</v>
      </c>
      <c r="B47" s="1049"/>
      <c r="C47" s="1049"/>
      <c r="D47" s="1049"/>
      <c r="E47" s="1049"/>
      <c r="F47" s="1049"/>
      <c r="G47" s="1049"/>
      <c r="H47" s="1049"/>
      <c r="I47" s="1049"/>
      <c r="J47" s="1049"/>
      <c r="K47" s="1049"/>
      <c r="L47" s="1049"/>
      <c r="M47" s="1049"/>
      <c r="N47" s="1049"/>
      <c r="O47" s="1049"/>
      <c r="P47" s="1049"/>
      <c r="Q47" s="1049"/>
      <c r="R47" s="1049"/>
      <c r="S47" s="1049"/>
      <c r="T47" s="1049"/>
      <c r="U47" s="1049"/>
      <c r="V47" s="1049"/>
      <c r="W47" s="1049"/>
      <c r="X47" s="1049"/>
      <c r="Y47" s="1049"/>
      <c r="Z47" s="1049"/>
      <c r="AA47" s="1049"/>
      <c r="AB47" s="1049"/>
      <c r="AC47" s="1049"/>
      <c r="AD47" s="1049"/>
      <c r="AE47" s="1049"/>
      <c r="AF47" s="1049"/>
      <c r="AG47" s="1049"/>
      <c r="AH47" s="1049"/>
      <c r="AI47" s="1049"/>
      <c r="AJ47" s="1049"/>
      <c r="AK47" s="1049"/>
      <c r="AL47" s="1049"/>
      <c r="AM47" s="1049"/>
      <c r="AN47" s="1049"/>
      <c r="AO47" s="1049"/>
      <c r="AP47" s="1049"/>
      <c r="AQ47" s="1049"/>
      <c r="AR47" s="1049"/>
      <c r="AS47" s="1049"/>
      <c r="AT47" s="1049"/>
      <c r="AU47" s="1049"/>
      <c r="AV47" s="1049"/>
      <c r="AW47" s="1049"/>
      <c r="AX47" s="1049"/>
      <c r="AY47" s="1049"/>
      <c r="AZ47" s="1049"/>
      <c r="BA47" s="1049"/>
      <c r="BB47" s="1049"/>
      <c r="BC47" s="1049"/>
      <c r="BD47" s="1049"/>
      <c r="BE47" s="1049"/>
      <c r="BF47" s="1049"/>
      <c r="BG47" s="1049"/>
      <c r="BH47" s="1049"/>
      <c r="BI47" s="1049"/>
      <c r="BJ47" s="1049"/>
      <c r="BK47" s="1049"/>
      <c r="BL47" s="1049"/>
      <c r="BM47" s="1049"/>
      <c r="BN47" s="1049"/>
      <c r="BO47" s="1049"/>
      <c r="BP47" s="1049"/>
      <c r="BQ47" s="1049"/>
      <c r="BR47" s="1049"/>
      <c r="BS47" s="1049"/>
      <c r="BT47" s="1049"/>
      <c r="BU47" s="1049"/>
      <c r="BV47" s="1049"/>
      <c r="BW47" s="1049"/>
      <c r="BX47" s="1049"/>
      <c r="BY47" s="1049"/>
      <c r="BZ47" s="1049"/>
      <c r="CA47" s="1049"/>
      <c r="CB47" s="1049"/>
      <c r="CC47" s="1049"/>
      <c r="CD47" s="1049"/>
      <c r="CE47" s="1049"/>
      <c r="CF47" s="1049"/>
      <c r="CG47" s="1049"/>
      <c r="CH47" s="1049"/>
      <c r="CI47" s="1049"/>
      <c r="CJ47" s="1049"/>
      <c r="CK47" s="1049"/>
      <c r="CL47" s="1049"/>
      <c r="CM47" s="1049"/>
      <c r="CN47" s="1049"/>
      <c r="CO47" s="1049"/>
      <c r="CP47" s="1049"/>
      <c r="CQ47" s="1049"/>
      <c r="CR47" s="1049"/>
      <c r="CS47" s="1049"/>
      <c r="CT47" s="1049"/>
      <c r="CU47" s="1049"/>
      <c r="CV47" s="1049"/>
      <c r="CW47" s="1049"/>
      <c r="CX47" s="1049"/>
      <c r="CY47" s="1049"/>
      <c r="CZ47" s="1049"/>
      <c r="DA47" s="1049"/>
      <c r="DB47" s="1049"/>
      <c r="DH47" s="151"/>
    </row>
    <row r="48" spans="1:112" ht="15" customHeight="1" x14ac:dyDescent="0.25">
      <c r="A48" s="19" t="s">
        <v>214</v>
      </c>
      <c r="DH48" s="141"/>
    </row>
    <row r="49" spans="1:112" ht="15" customHeight="1" x14ac:dyDescent="0.25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967" t="s">
        <v>864</v>
      </c>
      <c r="AR49" s="967"/>
      <c r="AS49" s="967"/>
      <c r="AT49" s="967"/>
      <c r="AU49" s="967"/>
      <c r="AV49" s="967"/>
      <c r="AW49" s="967"/>
      <c r="AX49" s="967"/>
      <c r="AY49" s="967"/>
      <c r="AZ49" s="967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217</v>
      </c>
      <c r="DH50" s="141"/>
    </row>
    <row r="51" spans="1:112" ht="15" customHeight="1" x14ac:dyDescent="0.25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219</v>
      </c>
      <c r="DH52" s="141"/>
    </row>
    <row r="53" spans="1:112" ht="15" customHeight="1" x14ac:dyDescent="0.25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221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222</v>
      </c>
      <c r="P56" s="844" t="s">
        <v>737</v>
      </c>
      <c r="Q56" s="844"/>
      <c r="R56" s="844"/>
      <c r="S56" s="844"/>
      <c r="T56" s="844"/>
      <c r="U56" s="844"/>
      <c r="V56" s="844"/>
      <c r="W56" s="844"/>
      <c r="X56" s="844"/>
      <c r="Y56" s="844"/>
      <c r="Z56" s="844"/>
      <c r="AA56" s="844"/>
      <c r="AB56" s="844"/>
      <c r="AC56" s="844"/>
      <c r="AD56" s="844"/>
      <c r="AE56" s="844"/>
      <c r="AF56" s="844"/>
      <c r="AG56" s="844"/>
      <c r="AH56" s="844"/>
      <c r="AI56" s="844"/>
      <c r="AJ56" s="844"/>
      <c r="AK56" s="844"/>
      <c r="AL56" s="844"/>
      <c r="AM56" s="844"/>
      <c r="AN56" s="844"/>
      <c r="AO56" s="844"/>
      <c r="AP56" s="844"/>
      <c r="AQ56" s="844"/>
      <c r="AR56" s="844"/>
      <c r="AS56" s="844"/>
      <c r="AT56" s="844"/>
      <c r="AU56" s="844"/>
      <c r="AV56" s="844"/>
      <c r="AW56" s="844"/>
      <c r="AX56" s="844"/>
      <c r="AY56" s="844"/>
      <c r="AZ56" s="844"/>
      <c r="BA56" s="844"/>
      <c r="BB56" s="844"/>
      <c r="BC56" s="844"/>
      <c r="BD56" s="844"/>
      <c r="BE56" s="844"/>
      <c r="BF56" s="844"/>
      <c r="BG56" s="844"/>
      <c r="BH56" s="844"/>
      <c r="BI56" s="844"/>
      <c r="BJ56" s="844"/>
      <c r="BK56" s="844"/>
      <c r="BL56" s="844"/>
      <c r="BM56" s="844"/>
      <c r="BN56" s="844"/>
      <c r="BO56" s="844"/>
      <c r="BP56" s="844"/>
      <c r="BQ56" s="844"/>
      <c r="BR56" s="844"/>
      <c r="BS56" s="844"/>
      <c r="BT56" s="844"/>
      <c r="BU56" s="844"/>
      <c r="BV56" s="844"/>
      <c r="BW56" s="844"/>
      <c r="BX56" s="844"/>
      <c r="BY56" s="844"/>
      <c r="BZ56" s="844"/>
      <c r="CA56" s="844"/>
      <c r="CB56" s="844"/>
      <c r="CC56" s="844"/>
      <c r="CD56" s="844"/>
      <c r="CE56" s="844"/>
      <c r="CF56" s="844"/>
      <c r="CG56" s="844"/>
      <c r="CH56" s="844"/>
      <c r="CI56" s="844"/>
      <c r="CJ56" s="844"/>
      <c r="CK56" s="844"/>
      <c r="CL56" s="844"/>
      <c r="CM56" s="844"/>
      <c r="CN56" s="844"/>
      <c r="CO56" s="844"/>
      <c r="CP56" s="844"/>
      <c r="CQ56" s="844"/>
      <c r="CR56" s="844"/>
      <c r="CS56" s="844"/>
      <c r="CT56" s="844"/>
      <c r="CU56" s="844"/>
      <c r="CV56" s="844"/>
      <c r="CW56" s="844"/>
      <c r="CX56" s="844"/>
      <c r="CY56" s="844"/>
      <c r="CZ56" s="844"/>
      <c r="DA56" s="844"/>
      <c r="DB56" s="844"/>
      <c r="DH56" s="141"/>
    </row>
    <row r="57" spans="1:112" ht="13.8" x14ac:dyDescent="0.25">
      <c r="A57" s="852"/>
      <c r="B57" s="852"/>
      <c r="C57" s="852"/>
      <c r="D57" s="852"/>
      <c r="E57" s="852"/>
      <c r="F57" s="852"/>
      <c r="G57" s="852"/>
      <c r="H57" s="852"/>
      <c r="I57" s="852"/>
      <c r="J57" s="852"/>
      <c r="K57" s="852"/>
      <c r="L57" s="852"/>
      <c r="M57" s="852"/>
      <c r="N57" s="852"/>
      <c r="O57" s="852"/>
      <c r="P57" s="852"/>
      <c r="Q57" s="852"/>
      <c r="R57" s="852"/>
      <c r="S57" s="852"/>
      <c r="T57" s="852"/>
      <c r="U57" s="852"/>
      <c r="V57" s="852"/>
      <c r="W57" s="852"/>
      <c r="X57" s="852"/>
      <c r="Y57" s="852"/>
      <c r="Z57" s="852"/>
      <c r="AA57" s="852"/>
      <c r="AB57" s="852"/>
      <c r="AC57" s="852"/>
      <c r="AD57" s="852"/>
      <c r="AE57" s="852"/>
      <c r="AF57" s="852"/>
      <c r="AG57" s="852"/>
      <c r="AH57" s="852"/>
      <c r="AI57" s="852"/>
      <c r="AJ57" s="852"/>
      <c r="AK57" s="852"/>
      <c r="AL57" s="852"/>
      <c r="AM57" s="852"/>
      <c r="AN57" s="852"/>
      <c r="AO57" s="852"/>
      <c r="AP57" s="852"/>
      <c r="AQ57" s="852"/>
      <c r="AR57" s="852"/>
      <c r="AS57" s="852"/>
      <c r="AT57" s="852"/>
      <c r="AU57" s="852"/>
      <c r="AV57" s="852"/>
      <c r="AW57" s="852"/>
      <c r="AX57" s="852"/>
      <c r="AY57" s="852"/>
      <c r="AZ57" s="852"/>
      <c r="BA57" s="852"/>
      <c r="BB57" s="852"/>
      <c r="BC57" s="852"/>
      <c r="BD57" s="852"/>
      <c r="BE57" s="852"/>
      <c r="BF57" s="852"/>
      <c r="BG57" s="852"/>
      <c r="BH57" s="852"/>
      <c r="BI57" s="852"/>
      <c r="BJ57" s="852"/>
      <c r="BK57" s="852"/>
      <c r="BL57" s="852"/>
      <c r="BM57" s="852"/>
      <c r="BN57" s="852"/>
      <c r="BO57" s="852"/>
      <c r="BP57" s="852"/>
      <c r="BQ57" s="852"/>
      <c r="BR57" s="852"/>
      <c r="BS57" s="852"/>
      <c r="BT57" s="852"/>
      <c r="BU57" s="852"/>
      <c r="BV57" s="852"/>
      <c r="BW57" s="852"/>
      <c r="BX57" s="852"/>
      <c r="BY57" s="852"/>
      <c r="BZ57" s="852"/>
      <c r="CA57" s="852"/>
      <c r="CB57" s="852"/>
      <c r="CC57" s="852"/>
      <c r="CD57" s="852"/>
      <c r="CE57" s="852"/>
      <c r="CF57" s="852"/>
      <c r="CG57" s="852"/>
      <c r="CH57" s="852"/>
      <c r="CI57" s="852"/>
      <c r="CJ57" s="852"/>
      <c r="CK57" s="852"/>
      <c r="CL57" s="852"/>
      <c r="CM57" s="852"/>
      <c r="CN57" s="852"/>
      <c r="CO57" s="852"/>
      <c r="CP57" s="852"/>
      <c r="CQ57" s="852"/>
      <c r="CR57" s="852"/>
      <c r="CS57" s="852"/>
      <c r="CT57" s="852"/>
      <c r="CU57" s="852"/>
      <c r="CV57" s="852"/>
      <c r="CW57" s="852"/>
      <c r="CX57" s="852"/>
      <c r="CY57" s="852"/>
      <c r="CZ57" s="852"/>
      <c r="DA57" s="852"/>
      <c r="DB57" s="852"/>
      <c r="DH57" s="141"/>
    </row>
    <row r="58" spans="1:112" ht="39.75" customHeight="1" x14ac:dyDescent="0.3">
      <c r="A58" s="969" t="s">
        <v>54</v>
      </c>
      <c r="B58" s="969"/>
      <c r="C58" s="969"/>
      <c r="D58" s="969"/>
      <c r="E58" s="969"/>
      <c r="F58" s="969"/>
      <c r="G58" s="969"/>
      <c r="H58" s="969"/>
      <c r="I58" s="969"/>
      <c r="J58" s="969"/>
      <c r="K58" s="969"/>
      <c r="L58" s="969"/>
      <c r="M58" s="969"/>
      <c r="N58" s="969"/>
      <c r="O58" s="969"/>
      <c r="P58" s="969"/>
      <c r="Q58" s="969"/>
      <c r="R58" s="969"/>
      <c r="S58" s="969"/>
      <c r="T58" s="969"/>
      <c r="U58" s="969"/>
      <c r="V58" s="969"/>
      <c r="W58" s="969"/>
      <c r="X58" s="969"/>
      <c r="Y58" s="969"/>
      <c r="Z58" s="969"/>
      <c r="AB58" s="847"/>
      <c r="AC58" s="847"/>
      <c r="AD58" s="847"/>
      <c r="AE58" s="847"/>
      <c r="AF58" s="847"/>
      <c r="AG58" s="847"/>
      <c r="AH58" s="847"/>
      <c r="AI58" s="847"/>
      <c r="AJ58" s="847"/>
      <c r="AK58" s="847"/>
      <c r="AL58" s="847"/>
      <c r="AM58" s="847"/>
      <c r="AN58" s="847"/>
      <c r="AO58" s="847"/>
      <c r="AP58" s="847"/>
      <c r="AQ58" s="847"/>
      <c r="AR58" s="847"/>
      <c r="AS58" s="847"/>
      <c r="AT58" s="847"/>
      <c r="AU58" s="847"/>
      <c r="AV58" s="847"/>
      <c r="AW58" s="847"/>
      <c r="AX58" s="847"/>
      <c r="AY58" s="847"/>
      <c r="AZ58" s="847"/>
      <c r="BA58" s="847"/>
      <c r="BB58" s="847"/>
      <c r="BC58" s="847"/>
      <c r="BD58" s="847"/>
      <c r="BE58" s="847"/>
      <c r="BF58" s="847"/>
      <c r="BG58" s="847"/>
      <c r="BH58" s="847"/>
      <c r="BI58" s="847"/>
      <c r="BJ58" s="847"/>
      <c r="BK58" s="847"/>
      <c r="BL58" s="847"/>
      <c r="BM58" s="847"/>
      <c r="BN58" s="847"/>
      <c r="BO58" s="847"/>
      <c r="BP58" s="847"/>
      <c r="BQ58" s="847"/>
      <c r="BR58" s="847"/>
      <c r="BS58" s="847"/>
      <c r="BT58" s="847"/>
      <c r="BU58" s="847"/>
      <c r="BV58" s="847"/>
      <c r="BX58" s="967" t="str">
        <f>ПОДПИСИ!E12</f>
        <v>А.В. Курбатов</v>
      </c>
      <c r="BY58" s="967"/>
      <c r="BZ58" s="967"/>
      <c r="CA58" s="967"/>
      <c r="CB58" s="967"/>
      <c r="CC58" s="967"/>
      <c r="CD58" s="967"/>
      <c r="CE58" s="967"/>
      <c r="CF58" s="967"/>
      <c r="CG58" s="967"/>
      <c r="CH58" s="967"/>
      <c r="CI58" s="967"/>
      <c r="CJ58" s="967"/>
      <c r="CK58" s="967"/>
      <c r="CL58" s="967"/>
      <c r="CM58" s="967"/>
      <c r="CN58" s="967"/>
      <c r="CO58" s="967"/>
      <c r="CP58" s="967"/>
      <c r="CQ58" s="967"/>
      <c r="CR58" s="967"/>
      <c r="CS58" s="967"/>
      <c r="CT58" s="967"/>
      <c r="CU58" s="967"/>
      <c r="CV58" s="967"/>
      <c r="CW58" s="967"/>
      <c r="CX58" s="967"/>
      <c r="CY58" s="967"/>
      <c r="CZ58" s="967"/>
      <c r="DA58" s="967"/>
      <c r="DB58" s="967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CO70"/>
  <sheetViews>
    <sheetView view="pageBreakPreview" topLeftCell="A4" zoomScale="60" zoomScaleNormal="100" workbookViewId="0">
      <selection activeCell="F15" sqref="F15:N15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1050" t="s">
        <v>343</v>
      </c>
      <c r="B1" s="1050"/>
      <c r="C1" s="1050"/>
      <c r="D1" s="1050"/>
      <c r="E1" s="1050"/>
      <c r="F1" s="1050"/>
      <c r="G1" s="1050"/>
      <c r="H1" s="1050"/>
      <c r="I1" s="1050"/>
      <c r="J1" s="1050"/>
      <c r="K1" s="1050"/>
      <c r="L1" s="1050"/>
      <c r="M1" s="1050"/>
      <c r="N1" s="1050"/>
      <c r="O1" s="1050"/>
      <c r="P1" s="1050"/>
      <c r="Q1" s="1050"/>
      <c r="R1" s="1050"/>
      <c r="S1" s="1050"/>
      <c r="T1" s="1050"/>
      <c r="U1" s="1050"/>
      <c r="V1" s="1050"/>
      <c r="W1" s="1050"/>
      <c r="X1" s="1050"/>
      <c r="Y1" s="1050"/>
      <c r="Z1" s="1050"/>
      <c r="AA1" s="1050"/>
      <c r="AB1" s="1050"/>
      <c r="AC1" s="1050"/>
      <c r="AD1" s="1050"/>
      <c r="AE1" s="1050"/>
      <c r="AF1" s="1050"/>
      <c r="AG1" s="1050"/>
      <c r="AH1" s="1050"/>
      <c r="AI1" s="1050"/>
      <c r="AJ1" s="1050"/>
      <c r="AK1" s="1050"/>
      <c r="AL1" s="1050"/>
      <c r="AM1" s="1050"/>
      <c r="AN1" s="1050"/>
      <c r="AO1" s="1050"/>
      <c r="AP1" s="1050"/>
      <c r="AQ1" s="1050"/>
      <c r="AR1" s="1050"/>
      <c r="AS1" s="1050"/>
      <c r="AT1" s="1050"/>
      <c r="AU1" s="1050"/>
      <c r="AV1" s="1050"/>
      <c r="AW1" s="1050"/>
      <c r="AX1" s="1050"/>
      <c r="AY1" s="1050"/>
      <c r="AZ1" s="1050"/>
      <c r="BA1" s="1050"/>
      <c r="BB1" s="1050"/>
      <c r="BC1" s="1050"/>
      <c r="BD1" s="1050"/>
      <c r="BE1" s="1050"/>
      <c r="BF1" s="1050"/>
      <c r="BG1" s="1050"/>
      <c r="BH1" s="1050"/>
      <c r="BI1" s="1050"/>
      <c r="BJ1" s="1050"/>
      <c r="BK1" s="1050"/>
      <c r="BL1" s="1050"/>
      <c r="BM1" s="1050"/>
      <c r="BN1" s="1050"/>
      <c r="BO1" s="1050"/>
      <c r="BP1" s="1050"/>
      <c r="BQ1" s="1050"/>
      <c r="BR1" s="1050"/>
      <c r="BS1" s="1050"/>
      <c r="BT1" s="1050"/>
      <c r="BU1" s="1050"/>
      <c r="BV1" s="1050"/>
      <c r="BW1" s="1050"/>
      <c r="BX1" s="1050"/>
      <c r="BY1" s="1050"/>
      <c r="BZ1" s="1050"/>
      <c r="CA1" s="1050"/>
      <c r="CB1" s="1050"/>
      <c r="CC1" s="1050"/>
      <c r="CD1" s="1050"/>
      <c r="CE1" s="1050"/>
      <c r="CF1" s="1050"/>
      <c r="CG1" s="1050"/>
      <c r="CH1" s="1050"/>
      <c r="CI1" s="1050"/>
      <c r="CJ1"/>
      <c r="CK1"/>
      <c r="CL1"/>
      <c r="CM1"/>
      <c r="CN1"/>
      <c r="CO1" s="141"/>
    </row>
    <row r="2" spans="1:93" ht="15" customHeight="1" x14ac:dyDescent="0.3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BE2" s="844" t="str">
        <f>ФОРМА!G2</f>
        <v>Санкт-Петербург</v>
      </c>
      <c r="BF2" s="844"/>
      <c r="BG2" s="844"/>
      <c r="BH2" s="844"/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/>
      <c r="CK2"/>
      <c r="CL2"/>
      <c r="CM2"/>
      <c r="CN2"/>
      <c r="CO2" s="142"/>
    </row>
    <row r="3" spans="1:93" s="21" customFormat="1" ht="15" customHeight="1" x14ac:dyDescent="0.3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BE3" s="845" t="s">
        <v>0</v>
      </c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O3" s="143"/>
    </row>
    <row r="4" spans="1:93" ht="15" customHeight="1" x14ac:dyDescent="0.25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BE4" s="850" t="str">
        <f>ФОРМА!B2</f>
        <v>ПАО "Россети Ленэнерго"</v>
      </c>
      <c r="BF4" s="850"/>
      <c r="BG4" s="850"/>
      <c r="BH4" s="850"/>
      <c r="BI4" s="850"/>
      <c r="BJ4" s="850"/>
      <c r="BK4" s="850"/>
      <c r="BL4" s="850"/>
      <c r="BM4" s="850"/>
      <c r="BN4" s="850"/>
      <c r="BO4" s="850"/>
      <c r="BP4" s="850"/>
      <c r="BQ4" s="850"/>
      <c r="BR4" s="850"/>
      <c r="BS4" s="850"/>
      <c r="BT4" s="850"/>
      <c r="BU4" s="850"/>
      <c r="BV4" s="850"/>
      <c r="BW4" s="850"/>
      <c r="BX4" s="850"/>
      <c r="BY4" s="850"/>
      <c r="BZ4" s="850"/>
      <c r="CA4" s="850"/>
      <c r="CB4" s="850"/>
      <c r="CC4" s="850"/>
      <c r="CD4" s="850"/>
      <c r="CE4" s="850"/>
      <c r="CF4" s="850"/>
      <c r="CG4" s="850"/>
      <c r="CH4" s="850"/>
      <c r="CI4" s="850"/>
      <c r="CO4" s="144" t="str">
        <f>BE4</f>
        <v>ПАО "Россети Ленэнерго"</v>
      </c>
    </row>
    <row r="5" spans="1:93" s="24" customFormat="1" ht="15" customHeight="1" x14ac:dyDescent="0.2">
      <c r="A5" s="857" t="s">
        <v>44</v>
      </c>
      <c r="B5" s="857"/>
      <c r="C5" s="857"/>
      <c r="D5" s="857"/>
      <c r="E5" s="857"/>
      <c r="F5" s="857"/>
      <c r="G5" s="857"/>
      <c r="H5" s="857"/>
      <c r="I5" s="857"/>
      <c r="J5" s="857"/>
      <c r="K5" s="857"/>
      <c r="L5" s="857"/>
      <c r="M5" s="857"/>
      <c r="N5" s="857"/>
      <c r="O5" s="857"/>
      <c r="P5" s="857"/>
      <c r="Q5" s="857"/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45" t="s">
        <v>2</v>
      </c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O5" s="143"/>
    </row>
    <row r="6" spans="1:93" ht="93" customHeight="1" x14ac:dyDescent="0.25">
      <c r="A6" s="862"/>
      <c r="B6" s="862"/>
      <c r="C6" s="862"/>
      <c r="D6" s="862"/>
      <c r="E6" s="862"/>
      <c r="F6" s="862"/>
      <c r="G6" s="862"/>
      <c r="H6" s="862"/>
      <c r="I6" s="862"/>
      <c r="J6" s="862"/>
      <c r="K6" s="862"/>
      <c r="L6" s="862"/>
      <c r="M6" s="862"/>
      <c r="N6" s="862"/>
      <c r="O6" s="862"/>
      <c r="P6" s="862"/>
      <c r="Q6" s="862"/>
      <c r="R6" s="862"/>
      <c r="S6" s="862"/>
      <c r="T6" s="862"/>
      <c r="U6" s="862"/>
      <c r="V6" s="862"/>
      <c r="W6" s="862"/>
      <c r="X6" s="862"/>
      <c r="Y6" s="862"/>
      <c r="Z6" s="862"/>
      <c r="AA6" s="862"/>
      <c r="AB6" s="862"/>
      <c r="AC6" s="862"/>
      <c r="AD6" s="862"/>
      <c r="AE6" s="862"/>
      <c r="AF6" s="862"/>
      <c r="AG6" s="862"/>
      <c r="AH6" s="862"/>
      <c r="AI6" s="862"/>
      <c r="AJ6" s="862"/>
      <c r="AK6" s="862"/>
      <c r="AL6" s="862"/>
      <c r="AM6" s="862"/>
      <c r="AN6" s="86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99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90"/>
      <c r="BG6" s="990"/>
      <c r="BH6" s="990"/>
      <c r="BI6" s="990"/>
      <c r="BJ6" s="990"/>
      <c r="BK6" s="990"/>
      <c r="BL6" s="990"/>
      <c r="BM6" s="990"/>
      <c r="BN6" s="990"/>
      <c r="BO6" s="990"/>
      <c r="BP6" s="990"/>
      <c r="BQ6" s="990"/>
      <c r="BR6" s="990"/>
      <c r="BS6" s="990"/>
      <c r="BT6" s="990"/>
      <c r="BU6" s="990"/>
      <c r="BV6" s="990"/>
      <c r="BW6" s="990"/>
      <c r="BX6" s="990"/>
      <c r="BY6" s="990"/>
      <c r="BZ6" s="990"/>
      <c r="CA6" s="990"/>
      <c r="CB6" s="990"/>
      <c r="CC6" s="990"/>
      <c r="CD6" s="990"/>
      <c r="CE6" s="990"/>
      <c r="CF6" s="990"/>
      <c r="CG6" s="990"/>
      <c r="CH6" s="990"/>
      <c r="CI6" s="990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45" t="s">
        <v>38</v>
      </c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O7" s="235"/>
    </row>
    <row r="8" spans="1:93" x14ac:dyDescent="0.3">
      <c r="A8" s="844"/>
      <c r="B8" s="844"/>
      <c r="C8" s="844"/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844"/>
      <c r="Q8" s="844"/>
      <c r="R8" s="844"/>
      <c r="S8" s="844"/>
      <c r="T8" s="844"/>
      <c r="U8" s="844"/>
      <c r="V8" s="844"/>
      <c r="W8" s="844"/>
      <c r="X8" s="844"/>
      <c r="Y8" s="844"/>
      <c r="Z8" s="844"/>
      <c r="AA8" s="844"/>
      <c r="AB8" s="844"/>
      <c r="AC8" s="844"/>
      <c r="AD8" s="844"/>
      <c r="AE8" s="844"/>
      <c r="AF8" s="844"/>
      <c r="AG8" s="844"/>
      <c r="AH8" s="844"/>
      <c r="AI8" s="844"/>
      <c r="AJ8" s="844"/>
      <c r="AK8" s="844"/>
      <c r="AL8" s="844"/>
      <c r="AM8" s="844"/>
      <c r="AN8" s="844"/>
      <c r="BE8" s="926">
        <f>ФОРМА!B13</f>
        <v>45380</v>
      </c>
      <c r="BF8" s="926"/>
      <c r="BG8" s="926"/>
      <c r="BH8" s="926"/>
      <c r="BI8" s="926"/>
      <c r="BJ8" s="926"/>
      <c r="BK8" s="926"/>
      <c r="BL8" s="926"/>
      <c r="BM8" s="926"/>
      <c r="BN8" s="926"/>
      <c r="BO8" s="926"/>
      <c r="BP8" s="926"/>
      <c r="BQ8" s="926"/>
      <c r="BR8" s="926"/>
      <c r="BS8" s="926"/>
      <c r="BT8" s="926"/>
      <c r="BU8" s="926"/>
      <c r="BV8" s="926"/>
      <c r="BW8" s="926"/>
      <c r="BX8" s="926"/>
      <c r="BY8" s="926"/>
      <c r="BZ8" s="926"/>
      <c r="CA8" s="926"/>
      <c r="CB8" s="926"/>
      <c r="CC8" s="926"/>
      <c r="CD8" s="926"/>
      <c r="CE8" s="926"/>
      <c r="CF8" s="926"/>
      <c r="CG8" s="926"/>
      <c r="CH8" s="926"/>
      <c r="CI8" s="926"/>
      <c r="CJ8" s="51"/>
    </row>
    <row r="9" spans="1:93" s="24" customFormat="1" ht="15" customHeight="1" x14ac:dyDescent="0.2">
      <c r="A9" s="857" t="s">
        <v>1</v>
      </c>
      <c r="B9" s="857"/>
      <c r="C9" s="857"/>
      <c r="D9" s="857"/>
      <c r="E9" s="857"/>
      <c r="F9" s="857"/>
      <c r="G9" s="857"/>
      <c r="H9" s="857"/>
      <c r="I9" s="857"/>
      <c r="J9" s="857"/>
      <c r="K9" s="857"/>
      <c r="L9" s="857"/>
      <c r="M9" s="857"/>
      <c r="N9" s="857"/>
      <c r="O9" s="857"/>
      <c r="P9" s="857"/>
      <c r="Q9" s="857"/>
      <c r="R9" s="857"/>
      <c r="S9" s="857"/>
      <c r="T9" s="857"/>
      <c r="U9" s="857"/>
      <c r="V9" s="857"/>
      <c r="W9" s="857"/>
      <c r="X9" s="857"/>
      <c r="Y9" s="857"/>
      <c r="Z9" s="857"/>
      <c r="AA9" s="857"/>
      <c r="AB9" s="857"/>
      <c r="AC9" s="857"/>
      <c r="AD9" s="857"/>
      <c r="AE9" s="857"/>
      <c r="AF9" s="857"/>
      <c r="AG9" s="857"/>
      <c r="AH9" s="857"/>
      <c r="AI9" s="857"/>
      <c r="AJ9" s="857"/>
      <c r="AK9" s="857"/>
      <c r="AL9" s="857"/>
      <c r="AM9" s="857"/>
      <c r="AN9" s="85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45" t="s">
        <v>3</v>
      </c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O9" s="235"/>
    </row>
    <row r="10" spans="1:93" x14ac:dyDescent="0.3">
      <c r="A10" s="845"/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</row>
    <row r="11" spans="1:93" x14ac:dyDescent="0.3">
      <c r="A11" s="928" t="s">
        <v>67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  <c r="BB11" s="928"/>
      <c r="BC11" s="928"/>
      <c r="BD11" s="928"/>
      <c r="BE11" s="928"/>
      <c r="BF11" s="928"/>
      <c r="BG11" s="928"/>
      <c r="BH11" s="928"/>
      <c r="BI11" s="928"/>
      <c r="BJ11" s="928"/>
      <c r="BK11" s="928"/>
      <c r="BL11" s="928"/>
      <c r="BM11" s="928"/>
      <c r="BN11" s="928"/>
      <c r="BO11" s="928"/>
      <c r="BP11" s="928"/>
      <c r="BQ11" s="928"/>
      <c r="BR11" s="928"/>
      <c r="BS11" s="928"/>
      <c r="BT11" s="928"/>
      <c r="BU11" s="928"/>
      <c r="BV11" s="928"/>
      <c r="BW11" s="928"/>
      <c r="BX11" s="928"/>
      <c r="BY11" s="928"/>
      <c r="BZ11" s="928"/>
      <c r="CA11" s="928"/>
      <c r="CB11" s="928"/>
      <c r="CC11" s="928"/>
      <c r="CD11" s="928"/>
      <c r="CE11" s="928"/>
      <c r="CF11" s="928"/>
      <c r="CG11" s="928"/>
      <c r="CH11" s="928"/>
      <c r="CI11" s="928"/>
    </row>
    <row r="12" spans="1:93" x14ac:dyDescent="0.3">
      <c r="A12" s="928" t="s">
        <v>345</v>
      </c>
      <c r="B12" s="928"/>
      <c r="C12" s="928"/>
      <c r="D12" s="928"/>
      <c r="E12" s="928"/>
      <c r="F12" s="928"/>
      <c r="G12" s="928"/>
      <c r="H12" s="928"/>
      <c r="I12" s="928"/>
      <c r="J12" s="928"/>
      <c r="K12" s="928"/>
      <c r="L12" s="928"/>
      <c r="M12" s="928"/>
      <c r="N12" s="928"/>
      <c r="O12" s="928"/>
      <c r="P12" s="928"/>
      <c r="Q12" s="928"/>
      <c r="R12" s="928"/>
      <c r="S12" s="928"/>
      <c r="T12" s="928"/>
      <c r="U12" s="928"/>
      <c r="V12" s="928"/>
      <c r="W12" s="928"/>
      <c r="X12" s="928"/>
      <c r="Y12" s="928"/>
      <c r="Z12" s="928"/>
      <c r="AA12" s="928"/>
      <c r="AB12" s="928"/>
      <c r="AC12" s="928"/>
      <c r="AD12" s="928"/>
      <c r="AE12" s="928"/>
      <c r="AF12" s="928"/>
      <c r="AG12" s="928"/>
      <c r="AH12" s="928"/>
      <c r="AI12" s="928"/>
      <c r="AJ12" s="928"/>
      <c r="AK12" s="928"/>
      <c r="AL12" s="928"/>
      <c r="AM12" s="928"/>
      <c r="AN12" s="928"/>
      <c r="AO12" s="928"/>
      <c r="AP12" s="928"/>
      <c r="AQ12" s="928"/>
      <c r="AR12" s="928"/>
      <c r="AS12" s="928"/>
      <c r="AT12" s="928"/>
      <c r="AU12" s="928"/>
      <c r="AV12" s="928"/>
      <c r="AW12" s="928"/>
      <c r="AX12" s="928"/>
      <c r="AY12" s="928"/>
      <c r="AZ12" s="928"/>
      <c r="BA12" s="928"/>
      <c r="BB12" s="928"/>
      <c r="BC12" s="928"/>
      <c r="BD12" s="928"/>
      <c r="BE12" s="928"/>
      <c r="BF12" s="928"/>
      <c r="BG12" s="928"/>
      <c r="BH12" s="928"/>
      <c r="BI12" s="928"/>
      <c r="BJ12" s="928"/>
      <c r="BK12" s="928"/>
      <c r="BL12" s="928"/>
      <c r="BM12" s="928"/>
      <c r="BN12" s="928"/>
      <c r="BO12" s="928"/>
      <c r="BP12" s="928"/>
      <c r="BQ12" s="928"/>
      <c r="BR12" s="928"/>
      <c r="BS12" s="928"/>
      <c r="BT12" s="928"/>
      <c r="BU12" s="928"/>
      <c r="BV12" s="928"/>
      <c r="BW12" s="928"/>
      <c r="BX12" s="928"/>
      <c r="BY12" s="928"/>
      <c r="BZ12" s="928"/>
      <c r="CA12" s="928"/>
      <c r="CB12" s="928"/>
      <c r="CC12" s="928"/>
      <c r="CD12" s="928"/>
      <c r="CE12" s="928"/>
      <c r="CF12" s="928"/>
      <c r="CG12" s="928"/>
      <c r="CH12" s="928"/>
      <c r="CI12" s="928"/>
    </row>
    <row r="13" spans="1:93" ht="18" customHeight="1" x14ac:dyDescent="0.3">
      <c r="A13" s="1175" t="s">
        <v>344</v>
      </c>
      <c r="B13" s="1175"/>
      <c r="C13" s="1175"/>
      <c r="D13" s="1175"/>
      <c r="E13" s="1175"/>
      <c r="F13" s="1175"/>
      <c r="G13" s="1175"/>
      <c r="H13" s="1175"/>
      <c r="I13" s="1175"/>
      <c r="J13" s="1175"/>
      <c r="K13" s="1175"/>
      <c r="L13" s="1175"/>
      <c r="M13" s="1175"/>
      <c r="N13" s="1175"/>
      <c r="O13" s="1175"/>
      <c r="P13" s="1175"/>
      <c r="Q13" s="1175"/>
      <c r="R13" s="1175"/>
      <c r="S13" s="1175"/>
      <c r="T13" s="1175"/>
      <c r="U13" s="1175"/>
      <c r="V13" s="1175"/>
      <c r="W13" s="1175"/>
      <c r="X13" s="1175"/>
      <c r="Y13" s="1175"/>
      <c r="Z13" s="1175"/>
      <c r="AA13" s="1175"/>
      <c r="AB13" s="1175"/>
      <c r="AC13" s="1175"/>
      <c r="AD13" s="1175"/>
      <c r="AE13" s="1175"/>
      <c r="AF13" s="1175"/>
      <c r="AG13" s="1175"/>
      <c r="AH13" s="1175"/>
      <c r="AI13" s="1175"/>
      <c r="AJ13" s="1175"/>
      <c r="AK13" s="1175"/>
      <c r="AL13" s="1175"/>
      <c r="AM13" s="1175"/>
      <c r="AN13" s="1175"/>
      <c r="AO13" s="1175"/>
      <c r="AP13" s="1175"/>
      <c r="AQ13" s="1175"/>
      <c r="AR13" s="1175"/>
      <c r="AS13" s="1175"/>
      <c r="AT13" s="1175"/>
      <c r="AU13" s="1175"/>
      <c r="AV13" s="1175"/>
      <c r="AW13" s="1175"/>
      <c r="AX13" s="1175"/>
      <c r="AY13" s="1175"/>
      <c r="AZ13" s="1175"/>
      <c r="BA13" s="1175"/>
      <c r="BB13" s="1175"/>
      <c r="BC13" s="1175"/>
      <c r="BD13" s="1175"/>
      <c r="BE13" s="1175"/>
      <c r="BF13" s="1175"/>
      <c r="BG13" s="1175"/>
      <c r="BH13" s="1175"/>
      <c r="BI13" s="1175"/>
      <c r="BJ13" s="1175"/>
      <c r="BK13" s="1175"/>
      <c r="BL13" s="1175"/>
      <c r="BM13" s="1175"/>
      <c r="BN13" s="1175"/>
      <c r="BO13" s="1175"/>
      <c r="BP13" s="1175"/>
      <c r="BQ13" s="1175"/>
      <c r="BR13" s="1175"/>
      <c r="BS13" s="1175"/>
      <c r="BT13" s="1175"/>
      <c r="BU13" s="1175"/>
      <c r="BV13" s="1175"/>
      <c r="BW13" s="1175"/>
      <c r="BX13" s="1175"/>
      <c r="BY13" s="1175"/>
      <c r="BZ13" s="1175"/>
      <c r="CA13" s="1175"/>
      <c r="CB13" s="1175"/>
      <c r="CC13" s="1175"/>
      <c r="CD13" s="1175"/>
      <c r="CE13" s="1175"/>
      <c r="CF13" s="1175"/>
      <c r="CG13" s="1175"/>
      <c r="CH13" s="1175"/>
      <c r="CI13" s="1175"/>
    </row>
    <row r="14" spans="1:93" ht="15" customHeight="1" x14ac:dyDescent="0.3">
      <c r="F14" s="846" t="s">
        <v>346</v>
      </c>
      <c r="G14" s="846"/>
      <c r="H14" s="846"/>
      <c r="I14" s="846"/>
      <c r="J14" s="846"/>
      <c r="K14" s="846"/>
      <c r="L14" s="846"/>
      <c r="M14" s="846"/>
      <c r="N14" s="846"/>
      <c r="O14" s="846"/>
      <c r="P14" s="846"/>
      <c r="Q14" s="846"/>
      <c r="R14" s="846"/>
      <c r="S14" s="846"/>
      <c r="T14" s="846"/>
      <c r="U14" s="846"/>
      <c r="V14" s="846"/>
      <c r="W14" s="846"/>
      <c r="X14" s="846"/>
      <c r="Y14" s="846"/>
      <c r="Z14" s="846"/>
      <c r="AA14" s="846"/>
      <c r="AB14" s="846"/>
      <c r="AC14" s="846"/>
      <c r="AD14" s="846"/>
      <c r="AE14" s="846"/>
      <c r="AF14" s="846"/>
      <c r="AG14" s="846"/>
      <c r="AH14" s="846"/>
      <c r="AI14" s="846"/>
      <c r="AJ14" s="846"/>
      <c r="AK14" s="846"/>
      <c r="AL14" s="846"/>
      <c r="AM14" s="846"/>
      <c r="AN14" s="846"/>
      <c r="AO14" s="846"/>
      <c r="AP14" s="846"/>
      <c r="AQ14" s="846"/>
      <c r="AR14" s="846"/>
      <c r="AS14" s="846"/>
      <c r="AT14" s="846"/>
      <c r="AU14" s="846"/>
      <c r="AV14" s="846"/>
      <c r="AW14" s="846"/>
      <c r="AX14" s="846"/>
      <c r="AY14" s="846"/>
      <c r="AZ14" s="846"/>
      <c r="BA14" s="846"/>
      <c r="BB14" s="846"/>
      <c r="BC14" s="846"/>
      <c r="BD14" s="846"/>
      <c r="BE14" s="846"/>
      <c r="BF14" s="846"/>
      <c r="BG14" s="846"/>
      <c r="BH14" s="846"/>
      <c r="BI14" s="846"/>
      <c r="BJ14" s="846"/>
      <c r="BK14" s="846"/>
      <c r="BL14" s="846"/>
      <c r="BM14" s="846"/>
      <c r="BN14" s="846"/>
      <c r="BO14" s="846"/>
      <c r="BP14" s="846"/>
      <c r="BQ14" s="846"/>
      <c r="BR14" s="846"/>
      <c r="BS14" s="846"/>
      <c r="BT14" s="846"/>
      <c r="BU14" s="846"/>
      <c r="BV14" s="846"/>
      <c r="BW14" s="846"/>
      <c r="BX14" s="846"/>
      <c r="BY14" s="846"/>
      <c r="BZ14" s="846"/>
      <c r="CA14" s="846"/>
      <c r="CB14" s="846"/>
      <c r="CC14" s="846"/>
      <c r="CD14" s="846"/>
      <c r="CE14" s="846"/>
      <c r="CF14" s="846"/>
      <c r="CG14" s="846"/>
      <c r="CH14" s="846"/>
      <c r="CI14" s="846"/>
    </row>
    <row r="15" spans="1:93" ht="15" customHeight="1" x14ac:dyDescent="0.3">
      <c r="A15" s="846" t="s">
        <v>347</v>
      </c>
      <c r="B15" s="846"/>
      <c r="C15" s="846"/>
      <c r="D15" s="846"/>
      <c r="E15" s="846"/>
      <c r="F15" s="1178">
        <v>10</v>
      </c>
      <c r="G15" s="1178"/>
      <c r="H15" s="1178"/>
      <c r="I15" s="1178"/>
      <c r="J15" s="1178"/>
      <c r="K15" s="1178"/>
      <c r="L15" s="1178"/>
      <c r="M15" s="1178"/>
      <c r="N15" s="1178"/>
      <c r="O15" s="846" t="s">
        <v>348</v>
      </c>
      <c r="P15" s="846"/>
      <c r="Q15" s="846"/>
      <c r="R15" s="846"/>
      <c r="S15" s="1178" t="s">
        <v>891</v>
      </c>
      <c r="T15" s="1178"/>
      <c r="U15" s="1178"/>
      <c r="V15" s="1178"/>
      <c r="W15" s="1178"/>
      <c r="X15" s="1178"/>
      <c r="Y15" s="1178"/>
      <c r="Z15" s="1178"/>
      <c r="AA15" s="1178"/>
      <c r="AB15" s="1178"/>
      <c r="AC15" s="1178"/>
      <c r="AD15" s="1178"/>
      <c r="AE15" s="1178"/>
      <c r="AF15" s="1178"/>
      <c r="AG15" s="1178"/>
      <c r="AH15" s="1178"/>
      <c r="AI15" s="1178"/>
      <c r="AJ15" s="1178"/>
      <c r="AK15" s="1178"/>
      <c r="AL15" s="1178"/>
      <c r="AM15" s="1178"/>
      <c r="AN15" s="1178"/>
      <c r="AO15" s="1178"/>
      <c r="AP15" s="1178"/>
      <c r="AQ15" s="1178"/>
      <c r="AR15" s="1178"/>
      <c r="AS15" s="1178"/>
      <c r="AT15" s="1178"/>
      <c r="AU15" s="1178"/>
      <c r="AV15" s="1178"/>
      <c r="AW15" s="1178"/>
      <c r="AX15" s="1178"/>
      <c r="AY15" s="1178"/>
      <c r="AZ15" s="1178"/>
      <c r="BA15" s="1178"/>
      <c r="BB15" s="1178"/>
      <c r="BC15" s="1178"/>
      <c r="BD15" s="1178"/>
      <c r="BE15" s="1178"/>
      <c r="BF15" s="1178"/>
      <c r="BG15" s="1178"/>
      <c r="BH15" s="1178"/>
      <c r="BI15" s="1178"/>
      <c r="BJ15" s="1178"/>
      <c r="BK15" s="1178"/>
      <c r="BL15" s="1178"/>
      <c r="BM15" s="1178"/>
      <c r="BN15" s="1178"/>
      <c r="BO15" s="1178"/>
      <c r="BP15" s="1178"/>
      <c r="BQ15" s="1178"/>
      <c r="BR15" s="1178"/>
      <c r="BS15" s="1178"/>
      <c r="BT15" s="1178"/>
      <c r="BU15" s="1178"/>
      <c r="BV15" s="1178"/>
      <c r="BW15" s="1178"/>
      <c r="BX15" s="1178"/>
      <c r="BY15" s="1178"/>
      <c r="BZ15" s="1178"/>
      <c r="CA15" s="1178"/>
      <c r="CB15" s="1178"/>
      <c r="CC15" s="1178"/>
      <c r="CD15" s="1178"/>
      <c r="CE15" s="1178"/>
      <c r="CF15" s="1178"/>
      <c r="CG15" s="1178"/>
      <c r="CH15" s="1178"/>
      <c r="CI15" s="1178"/>
    </row>
    <row r="16" spans="1:93" s="225" customFormat="1" ht="9.6" customHeight="1" x14ac:dyDescent="0.2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184" t="s">
        <v>349</v>
      </c>
      <c r="T16" s="1184"/>
      <c r="U16" s="1184"/>
      <c r="V16" s="1184"/>
      <c r="W16" s="1184"/>
      <c r="X16" s="1184"/>
      <c r="Y16" s="1184"/>
      <c r="Z16" s="1184"/>
      <c r="AA16" s="1184"/>
      <c r="AB16" s="1184"/>
      <c r="AC16" s="1184"/>
      <c r="AD16" s="1184"/>
      <c r="AE16" s="1184"/>
      <c r="AF16" s="1184"/>
      <c r="AG16" s="1184"/>
      <c r="AH16" s="1184"/>
      <c r="AI16" s="1184"/>
      <c r="AJ16" s="1184"/>
      <c r="AK16" s="1184"/>
      <c r="AL16" s="1184"/>
      <c r="AM16" s="1184"/>
      <c r="AN16" s="1184"/>
      <c r="AO16" s="1184"/>
      <c r="AP16" s="1184"/>
      <c r="AQ16" s="1184"/>
      <c r="AR16" s="1184"/>
      <c r="AS16" s="1184"/>
      <c r="AT16" s="1184"/>
      <c r="AU16" s="1184"/>
      <c r="AV16" s="1184"/>
      <c r="AW16" s="1184"/>
      <c r="AX16" s="1184"/>
      <c r="AY16" s="1184"/>
      <c r="AZ16" s="1184"/>
      <c r="BA16" s="1184"/>
      <c r="BB16" s="1184"/>
      <c r="BC16" s="1184"/>
      <c r="BD16" s="1184"/>
      <c r="BE16" s="1184"/>
      <c r="BF16" s="1184"/>
      <c r="BG16" s="1184"/>
      <c r="BH16" s="1184"/>
      <c r="BI16" s="1184"/>
      <c r="BJ16" s="1184"/>
      <c r="BK16" s="1184"/>
      <c r="BL16" s="1184"/>
      <c r="BM16" s="1184"/>
      <c r="BN16" s="1184"/>
      <c r="BO16" s="1184"/>
      <c r="BP16" s="1184"/>
      <c r="BQ16" s="1184"/>
      <c r="BR16" s="1184"/>
      <c r="BS16" s="1184"/>
      <c r="BT16" s="1184"/>
      <c r="BU16" s="1184"/>
      <c r="BV16" s="1184"/>
      <c r="BW16" s="1184"/>
      <c r="BX16" s="1184"/>
      <c r="BY16" s="1184"/>
      <c r="BZ16" s="1184"/>
      <c r="CA16" s="1184"/>
      <c r="CB16" s="1184"/>
      <c r="CC16" s="1184"/>
      <c r="CD16" s="1184"/>
      <c r="CE16" s="1184"/>
      <c r="CF16" s="1184"/>
      <c r="CG16" s="1184"/>
      <c r="CH16" s="1184"/>
      <c r="CI16" s="1184"/>
      <c r="CO16" s="229"/>
    </row>
    <row r="17" spans="1:93" ht="15" customHeight="1" x14ac:dyDescent="0.3">
      <c r="A17" s="1174" t="s">
        <v>350</v>
      </c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6" t="s">
        <v>564</v>
      </c>
      <c r="T17" s="1176"/>
      <c r="U17" s="1176"/>
      <c r="V17" s="1176"/>
      <c r="W17" s="1176"/>
      <c r="X17" s="1176"/>
      <c r="Y17" s="1176"/>
      <c r="Z17" s="1176"/>
      <c r="AA17" s="1176"/>
      <c r="AB17" s="1176"/>
      <c r="AC17" s="1176"/>
      <c r="AD17" s="1176"/>
      <c r="AE17" s="1176"/>
      <c r="AF17" s="1176"/>
      <c r="AG17" s="1176"/>
      <c r="AH17" s="1176"/>
      <c r="AI17" s="1176"/>
      <c r="AJ17" s="1176"/>
      <c r="AK17" s="1176"/>
      <c r="AL17" s="1176"/>
      <c r="AM17" s="1176"/>
      <c r="AN17" s="1176"/>
      <c r="AO17" s="1176"/>
      <c r="AP17" s="1176"/>
      <c r="AQ17" s="1176"/>
      <c r="AR17" s="1176"/>
      <c r="AS17" s="1176"/>
      <c r="AT17" s="1176"/>
      <c r="AU17" s="1176"/>
      <c r="AV17" s="1176"/>
      <c r="AW17" s="1176"/>
      <c r="AX17" s="1176"/>
      <c r="AY17" s="1176"/>
      <c r="AZ17" s="1176"/>
      <c r="BA17" s="1176"/>
      <c r="BB17" s="1176"/>
      <c r="BC17" s="1176"/>
      <c r="BD17" s="1176"/>
      <c r="BE17" s="1176"/>
      <c r="BF17" s="1176"/>
      <c r="BG17" s="1176"/>
      <c r="BH17" s="1176"/>
      <c r="BI17" s="1176"/>
      <c r="BJ17" s="1176"/>
      <c r="BK17" s="1176"/>
      <c r="BL17" s="1176"/>
      <c r="BM17" s="1176"/>
      <c r="BN17" s="1176"/>
      <c r="BO17" s="1176"/>
      <c r="BP17" s="1176"/>
      <c r="BQ17" s="1176"/>
      <c r="BR17" s="1176"/>
      <c r="BS17" s="1176"/>
      <c r="BT17" s="1176"/>
      <c r="BU17" s="1176"/>
      <c r="BV17" s="1176"/>
      <c r="BW17" s="1176"/>
      <c r="BX17" s="1176"/>
      <c r="BY17" s="1176"/>
      <c r="BZ17" s="1176"/>
      <c r="CA17" s="1176"/>
      <c r="CB17" s="1176"/>
      <c r="CC17" s="1176"/>
      <c r="CD17" s="1176"/>
      <c r="CE17" s="1176"/>
      <c r="CF17" s="1176"/>
      <c r="CG17" s="1176"/>
      <c r="CH17" s="1176"/>
      <c r="CI17" s="1176"/>
    </row>
    <row r="18" spans="1:93" s="225" customFormat="1" ht="9.6" x14ac:dyDescent="0.2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170" t="s">
        <v>351</v>
      </c>
      <c r="T18" s="1170"/>
      <c r="U18" s="1170"/>
      <c r="V18" s="1170"/>
      <c r="W18" s="1170"/>
      <c r="X18" s="1170"/>
      <c r="Y18" s="1170"/>
      <c r="Z18" s="1170"/>
      <c r="AA18" s="1170"/>
      <c r="AB18" s="1170"/>
      <c r="AC18" s="1170"/>
      <c r="AD18" s="1170"/>
      <c r="AE18" s="1170"/>
      <c r="AF18" s="1170"/>
      <c r="AG18" s="1170"/>
      <c r="AH18" s="1170"/>
      <c r="AI18" s="1170"/>
      <c r="AJ18" s="1170"/>
      <c r="AK18" s="1170"/>
      <c r="AL18" s="1170"/>
      <c r="AM18" s="1170"/>
      <c r="AN18" s="1170"/>
      <c r="AO18" s="1170"/>
      <c r="AP18" s="1170"/>
      <c r="AQ18" s="1170"/>
      <c r="AR18" s="1170"/>
      <c r="AS18" s="1170"/>
      <c r="AT18" s="1170"/>
      <c r="AU18" s="1170"/>
      <c r="AV18" s="1170"/>
      <c r="AW18" s="1170"/>
      <c r="AX18" s="1170"/>
      <c r="AY18" s="1170"/>
      <c r="AZ18" s="1170"/>
      <c r="BA18" s="1170"/>
      <c r="BB18" s="1170"/>
      <c r="BC18" s="1170"/>
      <c r="BD18" s="1170"/>
      <c r="BE18" s="1170"/>
      <c r="BF18" s="1170"/>
      <c r="BG18" s="1170"/>
      <c r="BH18" s="1170"/>
      <c r="BI18" s="1170"/>
      <c r="BJ18" s="1170"/>
      <c r="BK18" s="1170"/>
      <c r="BL18" s="1170"/>
      <c r="BM18" s="1170"/>
      <c r="BN18" s="1170"/>
      <c r="BO18" s="1170"/>
      <c r="BP18" s="1170"/>
      <c r="BQ18" s="1170"/>
      <c r="BR18" s="1170"/>
      <c r="BS18" s="1170"/>
      <c r="BT18" s="1170"/>
      <c r="BU18" s="1170"/>
      <c r="BV18" s="1170"/>
      <c r="BW18" s="1170"/>
      <c r="BX18" s="1170"/>
      <c r="BY18" s="1170"/>
      <c r="BZ18" s="1170"/>
      <c r="CA18" s="1170"/>
      <c r="CB18" s="1170"/>
      <c r="CC18" s="1170"/>
      <c r="CD18" s="1170"/>
      <c r="CE18" s="1170"/>
      <c r="CF18" s="1170"/>
      <c r="CG18" s="1170"/>
      <c r="CH18" s="1170"/>
      <c r="CI18" s="1170"/>
      <c r="CO18" s="229"/>
    </row>
    <row r="19" spans="1:93" ht="15" customHeight="1" x14ac:dyDescent="0.25">
      <c r="A19" s="1174" t="s">
        <v>352</v>
      </c>
      <c r="B19" s="1174"/>
      <c r="C19" s="1174"/>
      <c r="D19" s="1174"/>
      <c r="E19" s="1174"/>
      <c r="F19" s="1174"/>
      <c r="G19" s="1174"/>
      <c r="H19" s="1174"/>
      <c r="I19" s="1174"/>
      <c r="J19" s="1174"/>
      <c r="K19" s="1174"/>
      <c r="L19" s="1174"/>
      <c r="M19" s="1174"/>
      <c r="N19" s="1174"/>
      <c r="O19" s="1174"/>
      <c r="P19" s="1174"/>
      <c r="Q19" s="1174"/>
      <c r="R19" s="1174"/>
      <c r="S19" s="1174"/>
      <c r="T19" s="1174"/>
      <c r="U19" s="1174"/>
      <c r="V19" s="1174"/>
      <c r="W19" s="1174"/>
      <c r="X19" s="1174"/>
      <c r="Y19" s="117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174" t="s">
        <v>565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053" t="str">
        <f>CONCATENATE(ФОРМА!B9,", Лист 4.2")</f>
        <v>СЭС-23-32939-ЭС-ИЛО, Лист 4.2</v>
      </c>
      <c r="AZ20" s="1053"/>
      <c r="BA20" s="1053"/>
      <c r="BB20" s="1053"/>
      <c r="BC20" s="1053"/>
      <c r="BD20" s="1053"/>
      <c r="BE20" s="1053"/>
      <c r="BF20" s="1053"/>
      <c r="BG20" s="1053"/>
      <c r="BH20" s="1053"/>
      <c r="BI20" s="1053"/>
      <c r="BJ20" s="1053"/>
      <c r="BK20" s="1053"/>
      <c r="BL20" s="1053"/>
      <c r="BM20" s="1053"/>
      <c r="BN20" s="1053"/>
      <c r="BO20" s="1053"/>
      <c r="BP20" s="1053"/>
      <c r="BQ20" s="1053"/>
      <c r="BR20" s="1053"/>
      <c r="BS20" s="1053"/>
      <c r="BT20" s="1053"/>
      <c r="BU20" s="1053"/>
      <c r="BV20" s="1053"/>
      <c r="BW20" s="1053"/>
      <c r="BX20" s="1053"/>
      <c r="BY20" s="1053"/>
      <c r="BZ20" s="1053"/>
      <c r="CA20" s="1053"/>
      <c r="CB20" s="1053"/>
      <c r="CC20" s="1053"/>
      <c r="CD20" s="1053"/>
      <c r="CE20" s="1053"/>
      <c r="CF20" s="1053"/>
      <c r="CG20" s="1053"/>
      <c r="CH20" s="1053"/>
      <c r="CI20" s="1053"/>
    </row>
    <row r="21" spans="1:93" x14ac:dyDescent="0.3">
      <c r="A21" s="1172" t="s">
        <v>353</v>
      </c>
      <c r="B21" s="1172"/>
      <c r="C21" s="1172"/>
      <c r="D21" s="1172"/>
      <c r="E21" s="1172"/>
      <c r="F21" s="1172"/>
      <c r="G21" s="1172"/>
      <c r="H21" s="1172"/>
      <c r="I21" s="1172"/>
      <c r="J21" s="1172"/>
      <c r="K21" s="1172"/>
      <c r="L21" s="1172"/>
      <c r="M21" s="1172"/>
      <c r="N21" s="1172"/>
      <c r="O21" s="1172"/>
      <c r="P21" s="1172"/>
      <c r="Q21" s="1172"/>
      <c r="R21" s="1172"/>
      <c r="S21" s="1172"/>
      <c r="T21" s="1172"/>
      <c r="U21" s="1172"/>
      <c r="V21" s="1172"/>
      <c r="W21" s="1172"/>
      <c r="X21" s="1172"/>
      <c r="Y21" s="1172"/>
      <c r="Z21" s="1172"/>
      <c r="AA21" s="1172"/>
      <c r="AB21" s="1172"/>
      <c r="AC21" s="1172"/>
      <c r="AD21" s="1172"/>
      <c r="AE21" s="1172"/>
      <c r="AF21" s="1172"/>
      <c r="AG21" s="1172"/>
      <c r="AH21" s="1172"/>
      <c r="AI21" s="1172"/>
      <c r="AJ21" s="1172"/>
      <c r="AK21" s="1172"/>
      <c r="AL21" s="1172"/>
      <c r="AM21" s="1172"/>
      <c r="AN21" s="1172"/>
      <c r="AO21" s="1172"/>
      <c r="AP21" s="1172"/>
      <c r="AQ21" s="1172"/>
      <c r="AR21" s="1172"/>
      <c r="AS21" s="1172"/>
      <c r="AT21" s="103"/>
      <c r="AU21" s="1173">
        <f>IF(F15=0.4,1,3)</f>
        <v>3</v>
      </c>
      <c r="AV21" s="1173"/>
      <c r="AW21" s="1173"/>
      <c r="AX21" s="1173"/>
      <c r="AY21" s="1173"/>
      <c r="AZ21" s="1173"/>
      <c r="BA21" s="1173"/>
      <c r="BB21" s="1173"/>
      <c r="BC21" s="1173"/>
      <c r="BD21" s="1173"/>
      <c r="BE21" s="1173"/>
      <c r="BF21" s="1173"/>
      <c r="BG21" s="1173"/>
      <c r="BH21" s="1173"/>
      <c r="BI21" s="1173"/>
      <c r="BJ21" s="1173"/>
      <c r="BK21" s="1173"/>
      <c r="BL21" s="1173"/>
      <c r="BM21" s="1173"/>
      <c r="BN21" s="1173"/>
      <c r="BO21" s="1173"/>
      <c r="BP21" s="1173"/>
      <c r="BQ21" s="1173"/>
      <c r="BR21" s="1173"/>
      <c r="BS21" s="1173"/>
      <c r="BT21" s="1173"/>
      <c r="BU21" s="1173"/>
      <c r="BV21" s="1173"/>
      <c r="BW21" s="1173"/>
      <c r="BX21" s="1173"/>
      <c r="BY21" s="1173"/>
      <c r="BZ21" s="1173"/>
      <c r="CA21" s="1173"/>
      <c r="CB21" s="1173"/>
      <c r="CC21" s="1173"/>
      <c r="CD21" s="1173"/>
      <c r="CE21" s="1173"/>
      <c r="CF21" s="1173"/>
      <c r="CG21" s="1173"/>
      <c r="CH21" s="1173"/>
      <c r="CI21" s="1173"/>
    </row>
    <row r="22" spans="1:93" s="225" customFormat="1" ht="9.6" x14ac:dyDescent="0.2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900" t="s">
        <v>354</v>
      </c>
      <c r="AV22" s="900"/>
      <c r="AW22" s="900"/>
      <c r="AX22" s="900"/>
      <c r="AY22" s="900"/>
      <c r="AZ22" s="900"/>
      <c r="BA22" s="900"/>
      <c r="BB22" s="900"/>
      <c r="BC22" s="900"/>
      <c r="BD22" s="900"/>
      <c r="BE22" s="900"/>
      <c r="BF22" s="900"/>
      <c r="BG22" s="900"/>
      <c r="BH22" s="900"/>
      <c r="BI22" s="900"/>
      <c r="BJ22" s="900"/>
      <c r="BK22" s="900"/>
      <c r="BL22" s="900"/>
      <c r="BM22" s="900"/>
      <c r="BN22" s="900"/>
      <c r="BO22" s="900"/>
      <c r="BP22" s="900"/>
      <c r="BQ22" s="900"/>
      <c r="BR22" s="900"/>
      <c r="BS22" s="900"/>
      <c r="BT22" s="900"/>
      <c r="BU22" s="900"/>
      <c r="BV22" s="900"/>
      <c r="BW22" s="900"/>
      <c r="BX22" s="900"/>
      <c r="BY22" s="900"/>
      <c r="BZ22" s="900"/>
      <c r="CA22" s="900"/>
      <c r="CB22" s="900"/>
      <c r="CC22" s="900"/>
      <c r="CD22" s="900"/>
      <c r="CE22" s="900"/>
      <c r="CF22" s="900"/>
      <c r="CG22" s="900"/>
      <c r="CH22" s="900"/>
      <c r="CI22" s="900"/>
      <c r="CO22" s="229"/>
    </row>
    <row r="23" spans="1:93" x14ac:dyDescent="0.3">
      <c r="A23" s="846" t="s">
        <v>617</v>
      </c>
      <c r="B23" s="846"/>
      <c r="C23" s="846"/>
      <c r="D23" s="846"/>
      <c r="E23" s="846"/>
      <c r="F23" s="846"/>
      <c r="G23" s="846"/>
      <c r="H23" s="846"/>
      <c r="I23" s="846"/>
      <c r="J23" s="846"/>
      <c r="K23" s="846"/>
      <c r="L23" s="846"/>
      <c r="M23" s="846"/>
      <c r="N23" s="846"/>
      <c r="O23" s="846"/>
      <c r="P23" s="846"/>
      <c r="Q23" s="846"/>
      <c r="R23" s="846"/>
      <c r="S23" s="846"/>
      <c r="T23" s="1178" t="s">
        <v>736</v>
      </c>
      <c r="U23" s="1178"/>
      <c r="V23" s="1178"/>
      <c r="W23" s="1178"/>
      <c r="X23" s="1178"/>
      <c r="Y23" s="1178"/>
      <c r="Z23" s="1178"/>
      <c r="AA23" s="1178"/>
      <c r="AB23" s="1178"/>
      <c r="AC23" s="1178"/>
      <c r="AD23" s="1178"/>
      <c r="AE23" s="1178"/>
      <c r="AF23" s="1178"/>
      <c r="AG23" s="1178"/>
      <c r="AH23" s="1178"/>
      <c r="AI23" s="1178"/>
      <c r="AJ23" s="1178"/>
      <c r="AK23" s="1178"/>
      <c r="AL23" s="1178"/>
      <c r="AM23" s="1178"/>
      <c r="AN23" s="1178"/>
      <c r="AO23" s="1178"/>
      <c r="AP23" s="1178"/>
      <c r="AQ23" s="1178"/>
      <c r="AR23" s="1178"/>
      <c r="AS23" s="1178"/>
      <c r="AT23" s="1178"/>
      <c r="AU23" s="1178"/>
      <c r="AV23" s="1178"/>
      <c r="AW23" s="1178"/>
      <c r="AX23" s="1178"/>
      <c r="AY23" s="1178"/>
      <c r="AZ23" s="1178"/>
      <c r="BA23" s="1178"/>
      <c r="BB23" s="1178"/>
      <c r="BC23" s="1178"/>
      <c r="BD23" s="1178"/>
      <c r="BE23" s="1178"/>
      <c r="BF23" s="1178"/>
      <c r="BG23" s="1178"/>
      <c r="BH23" s="1178"/>
      <c r="BI23" s="1178"/>
      <c r="BJ23" s="1178"/>
      <c r="BK23" s="1178"/>
      <c r="BL23" s="1178"/>
      <c r="BM23" s="846"/>
      <c r="BN23" s="846"/>
      <c r="BO23" s="846"/>
      <c r="BP23" s="846"/>
      <c r="BQ23" s="846"/>
      <c r="BR23" s="846"/>
      <c r="BS23" s="846"/>
      <c r="BT23" s="846"/>
      <c r="BU23" s="846"/>
      <c r="BV23" s="846"/>
      <c r="BW23" s="846"/>
      <c r="BX23" s="846"/>
      <c r="BY23" s="846"/>
      <c r="BZ23" s="846"/>
      <c r="CA23" s="846"/>
      <c r="CB23" s="846"/>
      <c r="CC23" s="846"/>
      <c r="CD23" s="846"/>
      <c r="CE23" s="846"/>
      <c r="CF23" s="846"/>
      <c r="CG23" s="846"/>
      <c r="CH23" s="846"/>
      <c r="CI23" s="846"/>
      <c r="CK23" s="56"/>
      <c r="CL23" s="57"/>
      <c r="CM23" s="57"/>
    </row>
    <row r="24" spans="1:93" s="24" customFormat="1" x14ac:dyDescent="0.3">
      <c r="A24" s="846" t="s">
        <v>355</v>
      </c>
      <c r="B24" s="846"/>
      <c r="C24" s="846"/>
      <c r="D24" s="846"/>
      <c r="E24" s="846"/>
      <c r="F24" s="846"/>
      <c r="G24" s="846"/>
      <c r="H24" s="846"/>
      <c r="I24" s="846"/>
      <c r="J24" s="846"/>
      <c r="K24" s="846"/>
      <c r="L24" s="846"/>
      <c r="M24" s="846"/>
      <c r="N24" s="846"/>
      <c r="O24" s="846"/>
      <c r="P24" s="846"/>
      <c r="Q24" s="846"/>
      <c r="R24" s="846"/>
      <c r="S24" s="846"/>
      <c r="T24" s="846"/>
      <c r="U24" s="846"/>
      <c r="V24" s="846"/>
      <c r="W24" s="846"/>
      <c r="X24" s="846"/>
      <c r="Y24" s="846"/>
      <c r="Z24" s="846"/>
      <c r="AA24" s="846"/>
      <c r="AB24" s="846"/>
      <c r="AC24" s="846"/>
      <c r="AD24" s="846"/>
      <c r="AE24" s="846"/>
      <c r="AF24" s="846"/>
      <c r="AG24" s="846"/>
      <c r="AH24" s="846"/>
      <c r="AI24" s="846"/>
      <c r="AJ24" s="846"/>
      <c r="AK24" s="846"/>
      <c r="AL24" s="846"/>
      <c r="AM24" s="846"/>
      <c r="AN24" s="846"/>
      <c r="AO24" s="846"/>
      <c r="AP24" s="846"/>
      <c r="AQ24" s="846"/>
      <c r="AR24" s="846"/>
      <c r="AS24" s="846"/>
      <c r="AT24" s="846"/>
      <c r="AU24" s="846"/>
      <c r="AV24" s="846"/>
      <c r="AW24" s="846"/>
      <c r="AX24" s="846"/>
      <c r="AY24" s="846"/>
      <c r="AZ24" s="846"/>
      <c r="BA24" s="846"/>
      <c r="BB24" s="846"/>
      <c r="BC24" s="846"/>
      <c r="BD24" s="846"/>
      <c r="BE24" s="846"/>
      <c r="BF24" s="846"/>
      <c r="BG24" s="1178" t="s">
        <v>892</v>
      </c>
      <c r="BH24" s="1178"/>
      <c r="BI24" s="1178"/>
      <c r="BJ24" s="1178"/>
      <c r="BK24" s="1178"/>
      <c r="BL24" s="1178"/>
      <c r="BM24" s="1178"/>
      <c r="BN24" s="1178"/>
      <c r="BO24" s="1178"/>
      <c r="BP24" s="1178"/>
      <c r="BQ24" s="1178"/>
      <c r="BR24" s="1178"/>
      <c r="BS24" s="1178"/>
      <c r="BT24" s="1178"/>
      <c r="BU24" s="1178"/>
      <c r="BV24" s="1178"/>
      <c r="BW24" s="1178"/>
      <c r="BX24" s="1178"/>
      <c r="BY24" s="1178"/>
      <c r="BZ24" s="1178"/>
      <c r="CA24" s="1178"/>
      <c r="CB24" s="1178"/>
      <c r="CC24" s="1178"/>
      <c r="CD24" s="1178"/>
      <c r="CE24" s="1178"/>
      <c r="CF24" s="1178"/>
      <c r="CG24" s="1178"/>
      <c r="CH24" s="1178"/>
      <c r="CI24" s="1178"/>
      <c r="CK24" s="56"/>
      <c r="CL24" s="57"/>
      <c r="CM24" s="57"/>
      <c r="CO24" s="141"/>
    </row>
    <row r="25" spans="1:93" ht="13.8" x14ac:dyDescent="0.25">
      <c r="A25" s="846" t="s">
        <v>356</v>
      </c>
      <c r="B25" s="846"/>
      <c r="C25" s="846"/>
      <c r="D25" s="846"/>
      <c r="E25" s="846"/>
      <c r="F25" s="846"/>
      <c r="G25" s="846"/>
      <c r="H25" s="846"/>
      <c r="I25" s="846"/>
      <c r="J25" s="846"/>
      <c r="K25" s="846"/>
      <c r="L25" s="846"/>
      <c r="M25" s="846"/>
      <c r="N25" s="846"/>
      <c r="O25" s="846"/>
      <c r="P25" s="846"/>
      <c r="Q25" s="846"/>
      <c r="R25" s="846"/>
      <c r="S25" s="846"/>
      <c r="T25" s="846"/>
      <c r="U25" s="846"/>
      <c r="V25" s="846"/>
      <c r="W25" s="846"/>
      <c r="X25" s="846"/>
      <c r="Y25" s="846"/>
      <c r="Z25" s="846"/>
      <c r="AA25" s="846"/>
      <c r="AB25" s="846"/>
      <c r="AC25" s="846"/>
      <c r="AD25" s="846"/>
      <c r="AE25" s="846"/>
      <c r="AF25" s="846"/>
      <c r="AG25" s="846"/>
      <c r="AH25" s="846"/>
      <c r="AI25" s="846"/>
      <c r="AJ25" s="846"/>
      <c r="AK25" s="846"/>
      <c r="AL25" s="846"/>
      <c r="AM25" s="846"/>
      <c r="AN25" s="846"/>
      <c r="AO25" s="846"/>
      <c r="AP25" s="846"/>
      <c r="AQ25" s="846"/>
      <c r="AR25" s="846"/>
      <c r="AS25" s="846"/>
      <c r="AT25" s="846"/>
      <c r="AU25" s="846"/>
      <c r="AV25" s="846"/>
      <c r="AW25" s="846"/>
      <c r="AX25" s="846"/>
      <c r="AY25" s="846"/>
      <c r="AZ25" s="846"/>
      <c r="BA25" s="846"/>
      <c r="BB25" s="846"/>
      <c r="BC25" s="846"/>
      <c r="BD25" s="846"/>
      <c r="BE25" s="846"/>
      <c r="BF25" s="846"/>
      <c r="BG25" s="846"/>
      <c r="BH25" s="846"/>
      <c r="BI25" s="846"/>
      <c r="BJ25" s="846"/>
      <c r="BK25" s="846"/>
      <c r="BL25" s="846"/>
      <c r="BM25" s="846"/>
      <c r="BN25" s="846"/>
      <c r="BO25" s="846"/>
      <c r="BP25" s="846"/>
      <c r="BQ25" s="846"/>
      <c r="BR25" s="846"/>
      <c r="BS25" s="846"/>
      <c r="BT25" s="846"/>
      <c r="BU25" s="846"/>
      <c r="BV25" s="846"/>
      <c r="BW25" s="846"/>
      <c r="BX25" s="846"/>
      <c r="BY25" s="846"/>
      <c r="BZ25" s="846"/>
      <c r="CA25" s="846"/>
      <c r="CB25" s="846"/>
      <c r="CC25" s="846"/>
      <c r="CD25" s="846"/>
      <c r="CE25" s="846"/>
      <c r="CF25" s="846"/>
      <c r="CG25" s="846"/>
      <c r="CH25" s="846"/>
      <c r="CI25" s="846"/>
      <c r="CK25" s="56"/>
      <c r="CL25" s="57"/>
      <c r="CM25" s="57"/>
      <c r="CO25" s="141"/>
    </row>
    <row r="26" spans="1:93" x14ac:dyDescent="0.3">
      <c r="A26" s="846" t="s">
        <v>357</v>
      </c>
      <c r="B26" s="846"/>
      <c r="C26" s="846"/>
      <c r="D26" s="846"/>
      <c r="E26" s="846"/>
      <c r="F26" s="846"/>
      <c r="G26" s="846"/>
      <c r="H26" s="846"/>
      <c r="I26" s="846"/>
      <c r="J26" s="846"/>
      <c r="K26" s="846"/>
      <c r="L26" s="846"/>
      <c r="M26" s="846"/>
      <c r="N26" s="846"/>
      <c r="O26" s="846"/>
      <c r="P26" s="846"/>
      <c r="Q26" s="846"/>
      <c r="R26" s="846"/>
      <c r="S26" s="846"/>
      <c r="T26" s="846"/>
      <c r="U26" s="846"/>
      <c r="V26" s="846"/>
      <c r="W26" s="846"/>
      <c r="X26" s="846"/>
      <c r="Y26" s="846"/>
      <c r="Z26" s="846"/>
      <c r="AA26" s="846"/>
      <c r="AB26" s="846"/>
      <c r="AC26" s="846"/>
      <c r="AD26" s="846"/>
      <c r="AE26" s="846"/>
      <c r="AF26" s="846"/>
      <c r="AG26" s="846"/>
      <c r="AH26" s="846"/>
      <c r="AI26" s="846"/>
      <c r="AJ26" s="846"/>
      <c r="AK26" s="846"/>
      <c r="AL26" s="846"/>
      <c r="AM26" s="846"/>
      <c r="AN26" s="846"/>
      <c r="AO26" s="846"/>
      <c r="AP26" s="846"/>
      <c r="AQ26" s="846"/>
      <c r="AR26" s="846"/>
      <c r="AS26" s="846"/>
      <c r="AT26" s="846"/>
      <c r="AU26" s="846"/>
      <c r="AV26" s="846"/>
      <c r="AW26" s="846"/>
      <c r="AX26" s="846"/>
      <c r="AY26" s="846"/>
      <c r="AZ26" s="846"/>
      <c r="BA26" s="846"/>
      <c r="BB26" s="846"/>
      <c r="BC26" s="846"/>
      <c r="BD26" s="846"/>
      <c r="BE26" s="846"/>
      <c r="BF26" s="846"/>
      <c r="BG26" s="846"/>
      <c r="BH26" s="846"/>
      <c r="BI26" s="846"/>
      <c r="BJ26" s="846"/>
      <c r="BK26" s="846"/>
      <c r="BL26" s="846"/>
      <c r="BM26" s="846"/>
      <c r="BN26" s="846"/>
      <c r="BO26" s="846"/>
      <c r="BP26" s="846"/>
      <c r="BQ26" s="846"/>
      <c r="BR26" s="846"/>
      <c r="BS26" s="846"/>
      <c r="BT26" s="846"/>
      <c r="BU26" s="846"/>
      <c r="BV26" s="846"/>
      <c r="BW26" s="846"/>
      <c r="BX26" s="846"/>
      <c r="BY26" s="846"/>
      <c r="BZ26" s="846"/>
      <c r="CA26" s="846"/>
      <c r="CB26" s="846"/>
      <c r="CC26" s="846"/>
      <c r="CD26" s="846"/>
      <c r="CE26" s="846"/>
      <c r="CF26" s="846"/>
      <c r="CG26" s="846"/>
      <c r="CH26" s="846"/>
      <c r="CI26" s="846"/>
      <c r="CK26" s="56"/>
      <c r="CL26" s="57"/>
      <c r="CM26" s="57"/>
    </row>
    <row r="27" spans="1:93" x14ac:dyDescent="0.3">
      <c r="A27" s="19" t="s">
        <v>358</v>
      </c>
      <c r="O27" s="1178" t="str">
        <f>CONCATENATE(CL27," и ",CM27)</f>
        <v>12,5 и 5,5</v>
      </c>
      <c r="P27" s="1178"/>
      <c r="Q27" s="1178"/>
      <c r="R27" s="1178"/>
      <c r="S27" s="1178"/>
      <c r="T27" s="1178"/>
      <c r="U27" s="1178"/>
      <c r="V27" s="1178"/>
      <c r="W27" s="1178"/>
      <c r="X27" s="1178"/>
      <c r="Y27" s="1178"/>
      <c r="Z27" s="1178"/>
      <c r="AA27" s="1178"/>
      <c r="AB27" s="1178"/>
      <c r="AC27" s="846" t="s">
        <v>193</v>
      </c>
      <c r="AD27" s="846"/>
      <c r="AE27" s="846"/>
      <c r="AF27" s="846"/>
      <c r="AG27" s="846"/>
      <c r="AH27" s="846"/>
      <c r="AI27" s="846"/>
      <c r="AJ27" s="846"/>
      <c r="AK27" s="846"/>
      <c r="AL27" s="846"/>
      <c r="AM27" s="846"/>
      <c r="AN27" s="846"/>
      <c r="AO27" s="846"/>
      <c r="AP27" s="846"/>
      <c r="AQ27" s="846"/>
      <c r="AR27" s="846"/>
      <c r="AS27" s="846"/>
      <c r="AT27" s="846"/>
      <c r="AU27" s="846"/>
      <c r="AV27" s="846"/>
      <c r="AW27" s="846"/>
      <c r="AX27" s="846"/>
      <c r="AY27" s="846"/>
      <c r="AZ27" s="846"/>
      <c r="BA27" s="846"/>
      <c r="BB27" s="846"/>
      <c r="BC27" s="846"/>
      <c r="BD27" s="846"/>
      <c r="BE27" s="846"/>
      <c r="BF27" s="846"/>
      <c r="BG27" s="846"/>
      <c r="BH27" s="846"/>
      <c r="BI27" s="846"/>
      <c r="BJ27" s="846"/>
      <c r="BK27" s="846"/>
      <c r="BL27" s="846"/>
      <c r="BM27" s="846"/>
      <c r="BN27" s="846"/>
      <c r="BO27" s="846"/>
      <c r="BP27" s="846"/>
      <c r="BQ27" s="846"/>
      <c r="BR27" s="846"/>
      <c r="BS27" s="846"/>
      <c r="BT27" s="846"/>
      <c r="BU27" s="846"/>
      <c r="BV27" s="846"/>
      <c r="BW27" s="846"/>
      <c r="BX27" s="846"/>
      <c r="BY27" s="846"/>
      <c r="BZ27" s="846"/>
      <c r="CA27" s="846"/>
      <c r="CB27" s="846"/>
      <c r="CC27" s="846"/>
      <c r="CD27" s="846"/>
      <c r="CE27" s="846"/>
      <c r="CF27" s="846"/>
      <c r="CG27" s="846"/>
      <c r="CH27" s="846"/>
      <c r="CI27" s="846"/>
      <c r="CK27" s="56"/>
      <c r="CL27" s="59">
        <v>12.5</v>
      </c>
      <c r="CM27" s="59">
        <v>5.5</v>
      </c>
      <c r="CO27" s="141"/>
    </row>
    <row r="28" spans="1:93" x14ac:dyDescent="0.3">
      <c r="A28" s="860" t="s">
        <v>359</v>
      </c>
      <c r="B28" s="860"/>
      <c r="C28" s="860"/>
      <c r="D28" s="860"/>
      <c r="E28" s="860"/>
      <c r="F28" s="860"/>
      <c r="G28" s="860"/>
      <c r="H28" s="860"/>
      <c r="I28" s="860"/>
      <c r="J28" s="860"/>
      <c r="K28" s="860"/>
      <c r="L28" s="860"/>
      <c r="M28" s="860"/>
      <c r="N28" s="860"/>
      <c r="O28" s="860"/>
      <c r="P28" s="860"/>
      <c r="Q28" s="860"/>
      <c r="R28" s="860"/>
      <c r="S28" s="860"/>
      <c r="T28" s="860"/>
      <c r="U28" s="860"/>
      <c r="V28" s="860"/>
      <c r="W28" s="860"/>
      <c r="X28" s="860"/>
      <c r="Y28" s="860"/>
      <c r="Z28" s="860"/>
      <c r="AA28" s="860"/>
      <c r="AB28" s="860"/>
      <c r="AC28" s="860"/>
      <c r="AD28" s="860"/>
      <c r="AE28" s="860"/>
      <c r="AF28" s="860"/>
      <c r="AG28" s="860"/>
      <c r="AH28" s="860"/>
      <c r="AI28" s="860"/>
      <c r="AJ28" s="860"/>
      <c r="AK28" s="860"/>
      <c r="AL28" s="860"/>
      <c r="AM28" s="860"/>
      <c r="AN28" s="860"/>
      <c r="AO28" s="860"/>
      <c r="AP28" s="860"/>
      <c r="AQ28" s="1177" t="s">
        <v>566</v>
      </c>
      <c r="AR28" s="1177"/>
      <c r="AS28" s="1177"/>
      <c r="AT28" s="1177"/>
      <c r="AU28" s="1177"/>
      <c r="AV28" s="1177"/>
      <c r="AW28" s="1177"/>
      <c r="AX28" s="1177"/>
      <c r="AY28" s="1177"/>
      <c r="AZ28" s="1177"/>
      <c r="BA28" s="1177"/>
      <c r="BB28" s="1177"/>
      <c r="BC28" s="1177"/>
      <c r="BD28" s="1177"/>
      <c r="BE28" s="1177"/>
      <c r="BF28" s="1177"/>
      <c r="BG28" s="1177"/>
      <c r="BH28" s="1177"/>
      <c r="BI28" s="1177"/>
      <c r="BJ28" s="1177"/>
      <c r="BK28" s="1177"/>
      <c r="BL28" s="1177"/>
      <c r="BM28" s="1177"/>
      <c r="BN28" s="1177"/>
      <c r="BO28" s="1177"/>
      <c r="BP28" s="1177"/>
      <c r="BQ28" s="1177"/>
      <c r="BR28" s="1177"/>
      <c r="BS28" s="1177"/>
      <c r="BT28" s="1177"/>
      <c r="BU28" s="1177"/>
      <c r="BV28" s="1177"/>
      <c r="BW28" s="1177"/>
      <c r="BX28" s="1177"/>
      <c r="BY28" s="1177"/>
      <c r="BZ28" s="1177"/>
      <c r="CA28" s="1177"/>
      <c r="CB28" s="1177"/>
      <c r="CC28" s="1177"/>
      <c r="CD28" s="1177"/>
      <c r="CE28" s="1177"/>
      <c r="CF28" s="1177"/>
      <c r="CG28" s="1177"/>
      <c r="CH28" s="1177"/>
      <c r="CI28" s="1177"/>
      <c r="CK28" s="56"/>
      <c r="CL28" s="57"/>
      <c r="CM28" s="57"/>
    </row>
    <row r="29" spans="1:93" s="225" customFormat="1" ht="9.6" x14ac:dyDescent="0.2">
      <c r="AQ29" s="1098" t="s">
        <v>360</v>
      </c>
      <c r="AR29" s="1098"/>
      <c r="AS29" s="1098"/>
      <c r="AT29" s="1098"/>
      <c r="AU29" s="1098"/>
      <c r="AV29" s="1098"/>
      <c r="AW29" s="1098"/>
      <c r="AX29" s="1098"/>
      <c r="AY29" s="1098"/>
      <c r="AZ29" s="1098"/>
      <c r="BA29" s="1098"/>
      <c r="BB29" s="1098"/>
      <c r="BC29" s="1098"/>
      <c r="BD29" s="1098"/>
      <c r="BE29" s="1098"/>
      <c r="BF29" s="1098"/>
      <c r="BG29" s="1098"/>
      <c r="BH29" s="1098"/>
      <c r="BI29" s="1098"/>
      <c r="BJ29" s="1098"/>
      <c r="BK29" s="1098"/>
      <c r="BL29" s="1098"/>
      <c r="BM29" s="1098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  <c r="BX29" s="1098"/>
      <c r="BY29" s="1098"/>
      <c r="BZ29" s="1098"/>
      <c r="CA29" s="1098"/>
      <c r="CB29" s="1098"/>
      <c r="CC29" s="1098"/>
      <c r="CD29" s="1098"/>
      <c r="CE29" s="1098"/>
      <c r="CF29" s="1098"/>
      <c r="CG29" s="1098"/>
      <c r="CH29" s="1098"/>
      <c r="CI29" s="1098"/>
      <c r="CK29" s="233"/>
      <c r="CL29" s="234"/>
      <c r="CM29" s="234"/>
      <c r="CO29" s="229"/>
    </row>
    <row r="30" spans="1:93" x14ac:dyDescent="0.3">
      <c r="A30" s="1178"/>
      <c r="B30" s="1178"/>
      <c r="C30" s="1178"/>
      <c r="D30" s="1178"/>
      <c r="E30" s="1178"/>
      <c r="F30" s="1178"/>
      <c r="G30" s="1178"/>
      <c r="H30" s="1178"/>
      <c r="I30" s="1178"/>
      <c r="J30" s="1178"/>
      <c r="K30" s="1178"/>
      <c r="L30" s="1178"/>
      <c r="M30" s="1178"/>
      <c r="N30" s="1178"/>
      <c r="O30" s="1178"/>
      <c r="P30" s="1178"/>
      <c r="Q30" s="1178"/>
      <c r="R30" s="1178"/>
      <c r="S30" s="1178"/>
      <c r="T30" s="1178"/>
      <c r="U30" s="1178"/>
      <c r="V30" s="1178"/>
      <c r="W30" s="1178"/>
      <c r="X30" s="1178"/>
      <c r="Y30" s="1178"/>
      <c r="Z30" s="1178"/>
      <c r="AA30" s="1178"/>
      <c r="AB30" s="1178"/>
      <c r="AC30" s="1178"/>
      <c r="AD30" s="1178"/>
      <c r="AE30" s="1178"/>
      <c r="AF30" s="1178"/>
      <c r="AG30" s="1178"/>
      <c r="AH30" s="1178"/>
      <c r="AI30" s="1178"/>
      <c r="AJ30" s="1178"/>
      <c r="AK30" s="1178"/>
      <c r="AL30" s="1178"/>
      <c r="AM30" s="1178"/>
      <c r="AN30" s="1178"/>
      <c r="AO30" s="1178"/>
      <c r="AP30" s="1178"/>
      <c r="AQ30" s="1178"/>
      <c r="AR30" s="1178"/>
      <c r="AS30" s="1178"/>
      <c r="AT30" s="1178"/>
      <c r="AU30" s="1178"/>
      <c r="AV30" s="1178"/>
      <c r="AW30" s="1178"/>
      <c r="AX30" s="1178"/>
      <c r="AY30" s="1178"/>
      <c r="AZ30" s="1178"/>
      <c r="BA30" s="1178"/>
      <c r="BB30" s="1178"/>
      <c r="BC30" s="1178"/>
      <c r="BD30" s="1178"/>
      <c r="BE30" s="1178"/>
      <c r="BF30" s="1178"/>
      <c r="BG30" s="1178"/>
      <c r="BH30" s="1178"/>
      <c r="BI30" s="1178"/>
      <c r="BJ30" s="1178"/>
      <c r="BK30" s="1178"/>
      <c r="BL30" s="1178"/>
      <c r="BM30" s="1178"/>
      <c r="BN30" s="1178"/>
      <c r="BO30" s="1178"/>
      <c r="BP30" s="1178"/>
      <c r="BQ30" s="1178"/>
      <c r="BR30" s="1178"/>
      <c r="BS30" s="1178"/>
      <c r="BT30" s="1178"/>
      <c r="BU30" s="1178"/>
      <c r="BV30" s="1178"/>
      <c r="BW30" s="1178"/>
      <c r="BX30" s="1178"/>
      <c r="BY30" s="1178"/>
      <c r="BZ30" s="1178"/>
      <c r="CA30" s="1178"/>
      <c r="CB30" s="1178"/>
      <c r="CC30" s="1178"/>
      <c r="CD30" s="1178"/>
      <c r="CE30" s="1178"/>
      <c r="CF30" s="1178"/>
      <c r="CG30" s="1178"/>
      <c r="CH30" s="1178"/>
      <c r="CI30" s="1178"/>
      <c r="CK30" s="56"/>
      <c r="CL30" s="57"/>
      <c r="CM30" s="57"/>
      <c r="CO30" s="149"/>
    </row>
    <row r="31" spans="1:93" s="225" customFormat="1" ht="9.6" x14ac:dyDescent="0.2">
      <c r="A31" s="900" t="s">
        <v>361</v>
      </c>
      <c r="B31" s="900"/>
      <c r="C31" s="900"/>
      <c r="D31" s="900"/>
      <c r="E31" s="900"/>
      <c r="F31" s="900"/>
      <c r="G31" s="900"/>
      <c r="H31" s="900"/>
      <c r="I31" s="900"/>
      <c r="J31" s="900"/>
      <c r="K31" s="900"/>
      <c r="L31" s="900"/>
      <c r="M31" s="900"/>
      <c r="N31" s="900"/>
      <c r="O31" s="900"/>
      <c r="P31" s="900"/>
      <c r="Q31" s="900"/>
      <c r="R31" s="900"/>
      <c r="S31" s="900"/>
      <c r="T31" s="900"/>
      <c r="U31" s="900"/>
      <c r="V31" s="900"/>
      <c r="W31" s="900"/>
      <c r="X31" s="900"/>
      <c r="Y31" s="900"/>
      <c r="Z31" s="900"/>
      <c r="AA31" s="900"/>
      <c r="AB31" s="900"/>
      <c r="AC31" s="900"/>
      <c r="AD31" s="900"/>
      <c r="AE31" s="900"/>
      <c r="AF31" s="900"/>
      <c r="AG31" s="900"/>
      <c r="AH31" s="900"/>
      <c r="AI31" s="900"/>
      <c r="AJ31" s="900"/>
      <c r="AK31" s="900"/>
      <c r="AL31" s="900"/>
      <c r="AM31" s="900"/>
      <c r="AN31" s="900"/>
      <c r="AO31" s="900"/>
      <c r="AP31" s="900"/>
      <c r="AQ31" s="900"/>
      <c r="AR31" s="900"/>
      <c r="AS31" s="900"/>
      <c r="AT31" s="900"/>
      <c r="AU31" s="900"/>
      <c r="AV31" s="900"/>
      <c r="AW31" s="900"/>
      <c r="AX31" s="900"/>
      <c r="AY31" s="900"/>
      <c r="AZ31" s="900"/>
      <c r="BA31" s="900"/>
      <c r="BB31" s="900"/>
      <c r="BC31" s="900"/>
      <c r="BD31" s="900"/>
      <c r="BE31" s="900"/>
      <c r="BF31" s="900"/>
      <c r="BG31" s="900"/>
      <c r="BH31" s="900"/>
      <c r="BI31" s="900"/>
      <c r="BJ31" s="900"/>
      <c r="BK31" s="900"/>
      <c r="BL31" s="900"/>
      <c r="BM31" s="900"/>
      <c r="BN31" s="900"/>
      <c r="BO31" s="900"/>
      <c r="BP31" s="900"/>
      <c r="BQ31" s="900"/>
      <c r="BR31" s="900"/>
      <c r="BS31" s="900"/>
      <c r="BT31" s="900"/>
      <c r="BU31" s="900"/>
      <c r="BV31" s="900"/>
      <c r="BW31" s="900"/>
      <c r="BX31" s="900"/>
      <c r="BY31" s="900"/>
      <c r="BZ31" s="900"/>
      <c r="CA31" s="900"/>
      <c r="CB31" s="900"/>
      <c r="CC31" s="900"/>
      <c r="CD31" s="900"/>
      <c r="CE31" s="900"/>
      <c r="CF31" s="900"/>
      <c r="CG31" s="900"/>
      <c r="CH31" s="900"/>
      <c r="CI31" s="900"/>
      <c r="CO31" s="228"/>
    </row>
    <row r="32" spans="1:93" ht="14.4" customHeight="1" x14ac:dyDescent="0.3">
      <c r="A32" s="846" t="s">
        <v>358</v>
      </c>
      <c r="B32" s="846"/>
      <c r="C32" s="846"/>
      <c r="D32" s="846"/>
      <c r="E32" s="846"/>
      <c r="F32" s="846"/>
      <c r="G32" s="846"/>
      <c r="H32" s="846"/>
      <c r="I32" s="846"/>
      <c r="J32" s="846"/>
      <c r="K32" s="846"/>
      <c r="L32" s="1178" t="str">
        <f ca="1">CONCATENATE(RANDBETWEEN(8,9.5),".",RANDBETWEEN(0,9.5))</f>
        <v>8.2</v>
      </c>
      <c r="M32" s="1178"/>
      <c r="N32" s="1178"/>
      <c r="O32" s="1178"/>
      <c r="P32" s="1178"/>
      <c r="Q32" s="1178"/>
      <c r="R32" s="1178"/>
      <c r="S32" s="1178"/>
      <c r="T32" s="1178"/>
      <c r="U32" s="1178"/>
      <c r="V32" s="1178"/>
      <c r="W32" s="846" t="s">
        <v>193</v>
      </c>
      <c r="X32" s="846"/>
      <c r="Y32" s="846"/>
      <c r="Z32" s="846"/>
      <c r="AA32" s="846"/>
      <c r="AB32" s="846"/>
      <c r="AC32" s="846"/>
      <c r="AD32" s="846"/>
      <c r="AE32" s="846"/>
      <c r="AF32" s="846"/>
      <c r="AG32" s="846"/>
      <c r="AH32" s="846"/>
      <c r="AI32" s="846"/>
      <c r="AJ32" s="846"/>
      <c r="AK32" s="846"/>
      <c r="AL32" s="846"/>
      <c r="AM32" s="846"/>
      <c r="AN32" s="846"/>
      <c r="AO32" s="846"/>
      <c r="AP32" s="846"/>
      <c r="AQ32" s="846"/>
      <c r="AR32" s="846"/>
      <c r="AS32" s="846"/>
      <c r="AT32" s="846"/>
      <c r="AU32" s="846"/>
      <c r="AV32" s="846"/>
      <c r="AW32" s="846"/>
      <c r="AX32" s="846"/>
      <c r="AY32" s="846"/>
      <c r="AZ32" s="846"/>
      <c r="BA32" s="846"/>
      <c r="BB32" s="846"/>
      <c r="BC32" s="846"/>
      <c r="BD32" s="846"/>
      <c r="BE32" s="846"/>
      <c r="BF32" s="846"/>
      <c r="BG32" s="846"/>
      <c r="BH32" s="846"/>
      <c r="BI32" s="846"/>
      <c r="BJ32" s="846"/>
      <c r="BK32" s="846"/>
      <c r="BL32" s="846"/>
      <c r="BM32" s="846"/>
      <c r="BN32" s="846"/>
      <c r="BO32" s="846"/>
      <c r="BP32" s="846"/>
      <c r="BQ32" s="846"/>
      <c r="BR32" s="846"/>
      <c r="BS32" s="846"/>
      <c r="BT32" s="846"/>
      <c r="BU32" s="846"/>
      <c r="BV32" s="846"/>
      <c r="BW32" s="846"/>
      <c r="BX32" s="846"/>
      <c r="BY32" s="846"/>
      <c r="BZ32" s="846"/>
      <c r="CA32" s="846"/>
      <c r="CB32" s="846"/>
      <c r="CC32" s="846"/>
      <c r="CD32" s="846"/>
      <c r="CE32" s="846"/>
      <c r="CF32" s="846"/>
      <c r="CG32" s="846"/>
      <c r="CH32" s="846"/>
      <c r="CI32" s="846"/>
      <c r="CO32" s="141"/>
    </row>
    <row r="33" spans="1:93" ht="14.4" customHeight="1" x14ac:dyDescent="0.3">
      <c r="A33" s="1156" t="s">
        <v>362</v>
      </c>
      <c r="B33" s="1156"/>
      <c r="C33" s="1156"/>
      <c r="D33" s="1156"/>
      <c r="E33" s="1156"/>
      <c r="F33" s="1156"/>
      <c r="G33" s="1156"/>
      <c r="H33" s="1156"/>
      <c r="I33" s="1156"/>
      <c r="J33" s="1156"/>
      <c r="K33" s="1156"/>
      <c r="L33" s="1156"/>
      <c r="M33" s="1156"/>
      <c r="N33" s="1156"/>
      <c r="O33" s="1156"/>
      <c r="P33" s="1156"/>
      <c r="Q33" s="1156"/>
      <c r="R33" s="1156"/>
      <c r="S33" s="1156"/>
      <c r="T33" s="1156"/>
      <c r="U33" s="1156"/>
      <c r="V33" s="1156"/>
      <c r="W33" s="1156"/>
      <c r="X33" s="1156"/>
      <c r="Y33" s="1156"/>
      <c r="Z33" s="1156"/>
      <c r="AA33" s="1156"/>
      <c r="AB33" s="1156"/>
      <c r="AC33" s="1156"/>
      <c r="AD33" s="1156"/>
      <c r="AE33" s="1156"/>
      <c r="AF33" s="1156"/>
      <c r="AG33" s="1156"/>
      <c r="AH33" s="1156"/>
      <c r="AI33" s="1156"/>
      <c r="AJ33" s="1156"/>
      <c r="AK33" s="1156"/>
      <c r="AL33" s="1156"/>
      <c r="AM33" s="1156"/>
      <c r="AN33" s="1156"/>
      <c r="AO33" s="1156"/>
      <c r="AP33" s="1156"/>
      <c r="AQ33" s="1156"/>
      <c r="AR33" s="1156"/>
      <c r="AS33" s="1156"/>
      <c r="AT33" s="1156"/>
      <c r="AU33" s="1156"/>
      <c r="AV33" s="1156"/>
      <c r="AW33" s="1156"/>
      <c r="AX33" s="1156"/>
      <c r="AY33" s="1156"/>
      <c r="AZ33" s="1156"/>
      <c r="BA33" s="1156"/>
      <c r="BB33" s="1156"/>
      <c r="BC33" s="1156"/>
      <c r="BD33" s="1156"/>
      <c r="BE33" s="1156"/>
      <c r="BF33" s="1156"/>
      <c r="BG33" s="1060">
        <v>4</v>
      </c>
      <c r="BH33" s="1060"/>
      <c r="BI33" s="1060"/>
      <c r="BJ33" s="1060"/>
      <c r="BK33" s="1060"/>
      <c r="BL33" s="1060"/>
      <c r="BM33" s="1060"/>
      <c r="BN33" s="1060"/>
      <c r="BO33" s="1183" t="s">
        <v>363</v>
      </c>
      <c r="BP33" s="1183"/>
      <c r="BQ33" s="1183"/>
      <c r="BR33" s="1183"/>
      <c r="BS33" s="1183"/>
      <c r="BT33" s="1183"/>
      <c r="BU33" s="1183"/>
      <c r="BV33" s="1183"/>
      <c r="BW33" s="1183"/>
      <c r="BX33" s="1183"/>
      <c r="BY33" s="1183"/>
      <c r="BZ33" s="1183"/>
      <c r="CA33" s="1183"/>
      <c r="CB33" s="1183"/>
      <c r="CC33" s="1183"/>
      <c r="CD33" s="1183"/>
      <c r="CE33" s="1183"/>
      <c r="CF33" s="1183"/>
      <c r="CG33" s="1183"/>
      <c r="CH33" s="1183"/>
      <c r="CI33" s="1183"/>
    </row>
    <row r="34" spans="1:93" x14ac:dyDescent="0.25">
      <c r="A34" s="1181" t="s">
        <v>364</v>
      </c>
      <c r="B34" s="1181"/>
      <c r="C34" s="1181"/>
      <c r="D34" s="1181"/>
      <c r="E34" s="1181"/>
      <c r="F34" s="1181"/>
      <c r="G34" s="1181"/>
      <c r="H34" s="1181"/>
      <c r="I34" s="1181"/>
      <c r="J34" s="1181"/>
      <c r="K34" s="1181"/>
      <c r="L34" s="1181"/>
      <c r="M34" s="1181"/>
      <c r="N34" s="1181"/>
      <c r="O34" s="1181"/>
      <c r="P34" s="1181"/>
      <c r="Q34" s="1181"/>
      <c r="R34" s="1181"/>
      <c r="S34" s="1181"/>
      <c r="T34" s="1181"/>
      <c r="U34" s="1181"/>
      <c r="V34" s="1181"/>
      <c r="W34" s="1181"/>
      <c r="X34" s="1181"/>
      <c r="Y34" s="1181"/>
      <c r="Z34" s="1181"/>
      <c r="AA34" s="1181"/>
      <c r="AB34" s="1181"/>
      <c r="AC34" s="1181"/>
      <c r="AD34" s="1181"/>
      <c r="AE34" s="1181"/>
      <c r="AF34" s="1181"/>
      <c r="AG34" s="1181"/>
      <c r="AH34" s="1181"/>
      <c r="AI34" s="1181"/>
      <c r="AJ34" s="1181"/>
      <c r="AK34" s="1181"/>
      <c r="AL34" s="1181"/>
      <c r="AM34" s="1181"/>
      <c r="AN34" s="1181"/>
      <c r="AO34" s="1181"/>
      <c r="AP34" s="1182"/>
      <c r="AQ34" s="1182"/>
      <c r="AR34" s="1182"/>
      <c r="AS34" s="1182"/>
      <c r="AT34" s="1182"/>
      <c r="AU34" s="1182"/>
      <c r="AV34" s="1182"/>
      <c r="AW34" s="1182"/>
      <c r="AX34" s="1182"/>
      <c r="AY34" s="1182"/>
      <c r="AZ34" s="1182"/>
      <c r="BA34" s="1182"/>
      <c r="BB34" s="1182"/>
      <c r="BC34" s="1182"/>
      <c r="BD34" s="1182"/>
      <c r="BE34" s="1182"/>
      <c r="BF34" s="1182"/>
      <c r="BG34" s="1182"/>
      <c r="BH34" s="1182"/>
      <c r="BI34" s="1182"/>
      <c r="BJ34" s="1182"/>
      <c r="BK34" s="1182"/>
      <c r="BL34" s="1182"/>
      <c r="BM34" s="1182"/>
      <c r="BN34" s="1182"/>
      <c r="BO34" s="1182"/>
      <c r="BP34" s="1182"/>
      <c r="BQ34" s="1182"/>
      <c r="BR34" s="1182"/>
      <c r="BS34" s="1182"/>
      <c r="BT34" s="1182"/>
      <c r="BU34" s="1182"/>
      <c r="BV34" s="1182"/>
      <c r="BW34" s="1182"/>
      <c r="BX34" s="1182"/>
      <c r="BY34" s="1182"/>
      <c r="BZ34" s="1182"/>
      <c r="CA34" s="1182"/>
      <c r="CB34" s="1182"/>
      <c r="CC34" s="1182"/>
      <c r="CD34" s="1182"/>
      <c r="CE34" s="1182"/>
      <c r="CF34" s="1182"/>
      <c r="CG34" s="1182"/>
      <c r="CH34" s="1182"/>
      <c r="CI34" s="1182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80" t="s">
        <v>365</v>
      </c>
      <c r="AQ35" s="1180"/>
      <c r="AR35" s="1180"/>
      <c r="AS35" s="1180"/>
      <c r="AT35" s="1180"/>
      <c r="AU35" s="1180"/>
      <c r="AV35" s="1180"/>
      <c r="AW35" s="1180"/>
      <c r="AX35" s="1180"/>
      <c r="AY35" s="1180"/>
      <c r="AZ35" s="1180"/>
      <c r="BA35" s="1180"/>
      <c r="BB35" s="1180"/>
      <c r="BC35" s="1180"/>
      <c r="BD35" s="1180"/>
      <c r="BE35" s="1180"/>
      <c r="BF35" s="1180"/>
      <c r="BG35" s="1180"/>
      <c r="BH35" s="1180"/>
      <c r="BI35" s="1180"/>
      <c r="BJ35" s="1180"/>
      <c r="BK35" s="1180"/>
      <c r="BL35" s="1180"/>
      <c r="BM35" s="1180"/>
      <c r="BN35" s="1180"/>
      <c r="BO35" s="1180"/>
      <c r="BP35" s="1180"/>
      <c r="BQ35" s="1180"/>
      <c r="BR35" s="1180"/>
      <c r="BS35" s="1180"/>
      <c r="BT35" s="1180"/>
      <c r="BU35" s="1180"/>
      <c r="BV35" s="1180"/>
      <c r="BW35" s="1180"/>
      <c r="BX35" s="1180"/>
      <c r="BY35" s="1180"/>
      <c r="BZ35" s="1180"/>
      <c r="CA35" s="1180"/>
      <c r="CB35" s="1180"/>
      <c r="CC35" s="1180"/>
      <c r="CD35" s="1180"/>
      <c r="CE35" s="1180"/>
      <c r="CF35" s="1180"/>
      <c r="CG35" s="1180"/>
      <c r="CH35" s="1180"/>
      <c r="CI35" s="1180"/>
      <c r="CO35" s="141"/>
    </row>
    <row r="36" spans="1:93" ht="44.25" customHeight="1" x14ac:dyDescent="0.25">
      <c r="A36" s="1179" t="s">
        <v>15</v>
      </c>
      <c r="B36" s="1179"/>
      <c r="C36" s="1179"/>
      <c r="D36" s="1179"/>
      <c r="E36" s="1179"/>
      <c r="F36" s="1179"/>
      <c r="G36" s="1179"/>
      <c r="H36" s="1179"/>
      <c r="I36" s="1179"/>
      <c r="J36" s="1179"/>
      <c r="K36" s="1179"/>
      <c r="L36" s="1179"/>
      <c r="M36" s="1179"/>
      <c r="N36" s="1179"/>
      <c r="O36" s="1179"/>
      <c r="P36" s="1179"/>
      <c r="Q36" s="1179"/>
      <c r="R36" s="1179"/>
      <c r="S36" s="1179"/>
      <c r="T36" s="1179"/>
      <c r="U36" s="1179"/>
      <c r="V36" s="1179"/>
      <c r="W36" s="1179"/>
      <c r="X36" s="1179"/>
      <c r="Y36" s="1179"/>
      <c r="Z36" s="1179"/>
      <c r="AA36" s="1179"/>
      <c r="AB36" s="1179"/>
      <c r="AC36" s="1179"/>
      <c r="AD36" s="850" t="str">
        <f>ПОДПИСИ!B6</f>
        <v>Начальник мастерского участка №1 Курортного РЭС ПАО «Россети Ленэнерго» «СЭС»</v>
      </c>
      <c r="AE36" s="850"/>
      <c r="AF36" s="850"/>
      <c r="AG36" s="850"/>
      <c r="AH36" s="850"/>
      <c r="AI36" s="850"/>
      <c r="AJ36" s="850"/>
      <c r="AK36" s="850"/>
      <c r="AL36" s="850"/>
      <c r="AM36" s="850"/>
      <c r="AN36" s="850"/>
      <c r="AO36" s="850"/>
      <c r="AP36" s="850"/>
      <c r="AQ36" s="850"/>
      <c r="AR36" s="850"/>
      <c r="AS36" s="850"/>
      <c r="AT36" s="850"/>
      <c r="AU36" s="850"/>
      <c r="AV36" s="850"/>
      <c r="AW36" s="850"/>
      <c r="AX36" s="850"/>
      <c r="AY36" s="850"/>
      <c r="AZ36" s="850"/>
      <c r="BA36" s="850"/>
      <c r="BB36" s="850"/>
      <c r="BC36" s="850"/>
      <c r="BD36" s="850"/>
      <c r="BE36" s="850"/>
      <c r="BF36" s="850"/>
      <c r="BG36" s="850"/>
      <c r="BH36" s="850"/>
      <c r="BI36" s="850"/>
      <c r="BJ36" s="850"/>
      <c r="BK36" s="850"/>
      <c r="BL36" s="23"/>
      <c r="BM36" s="23"/>
      <c r="BN36" s="23"/>
      <c r="BO36" s="844"/>
      <c r="BP36" s="844"/>
      <c r="BQ36" s="844"/>
      <c r="BR36" s="844"/>
      <c r="BS36" s="844"/>
      <c r="BT36" s="844"/>
      <c r="BU36" s="844"/>
      <c r="BV36" s="844"/>
      <c r="BW36" s="844"/>
      <c r="BX36" s="844"/>
      <c r="BY36" s="844"/>
      <c r="BZ36" s="844"/>
      <c r="CA36" s="844"/>
      <c r="CB36" s="844"/>
      <c r="CC36" s="844"/>
      <c r="CD36" s="844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9.6" x14ac:dyDescent="0.2">
      <c r="AD37" s="900" t="s">
        <v>48</v>
      </c>
      <c r="AE37" s="900"/>
      <c r="AF37" s="900"/>
      <c r="AG37" s="900"/>
      <c r="AH37" s="900"/>
      <c r="AI37" s="900"/>
      <c r="AJ37" s="900"/>
      <c r="AK37" s="900"/>
      <c r="AL37" s="900"/>
      <c r="AM37" s="900"/>
      <c r="AN37" s="900"/>
      <c r="AO37" s="900"/>
      <c r="AP37" s="900"/>
      <c r="AQ37" s="900"/>
      <c r="AR37" s="900"/>
      <c r="AS37" s="900"/>
      <c r="AT37" s="900"/>
      <c r="AU37" s="900"/>
      <c r="AV37" s="900"/>
      <c r="AW37" s="900"/>
      <c r="AX37" s="900"/>
      <c r="AY37" s="900"/>
      <c r="AZ37" s="900"/>
      <c r="BA37" s="900"/>
      <c r="BB37" s="900"/>
      <c r="BC37" s="900"/>
      <c r="BD37" s="900"/>
      <c r="BE37" s="900"/>
      <c r="BF37" s="900"/>
      <c r="BG37" s="900"/>
      <c r="BH37" s="900"/>
      <c r="BI37" s="900"/>
      <c r="BJ37" s="900"/>
      <c r="BK37" s="900"/>
      <c r="BL37" s="227"/>
      <c r="BM37" s="227"/>
      <c r="BN37" s="227"/>
      <c r="BO37" s="900" t="s">
        <v>49</v>
      </c>
      <c r="BP37" s="900"/>
      <c r="BQ37" s="900"/>
      <c r="BR37" s="900"/>
      <c r="BS37" s="900"/>
      <c r="BT37" s="900"/>
      <c r="BU37" s="900"/>
      <c r="BV37" s="900"/>
      <c r="BW37" s="900"/>
      <c r="BX37" s="900"/>
      <c r="BY37" s="900"/>
      <c r="BZ37" s="900"/>
      <c r="CA37" s="900"/>
      <c r="CB37" s="900"/>
      <c r="CC37" s="900"/>
      <c r="CD37" s="900"/>
      <c r="CE37" s="227"/>
      <c r="CF37" s="227"/>
      <c r="CG37" s="227"/>
      <c r="CH37" s="227"/>
      <c r="CI37" s="232" t="s">
        <v>50</v>
      </c>
      <c r="CO37" s="228"/>
    </row>
    <row r="38" spans="1:93" ht="37.5" customHeight="1" x14ac:dyDescent="0.25">
      <c r="A38" s="968" t="s">
        <v>16</v>
      </c>
      <c r="B38" s="968"/>
      <c r="C38" s="968"/>
      <c r="D38" s="968"/>
      <c r="E38" s="968"/>
      <c r="F38" s="968"/>
      <c r="G38" s="968"/>
      <c r="H38" s="968"/>
      <c r="I38" s="968"/>
      <c r="J38" s="968"/>
      <c r="K38" s="968"/>
      <c r="L38" s="968"/>
      <c r="M38" s="968"/>
      <c r="N38" s="968"/>
      <c r="O38" s="968"/>
      <c r="P38" s="968"/>
      <c r="Q38" s="968"/>
      <c r="R38" s="968"/>
      <c r="S38" s="968"/>
      <c r="T38" s="968"/>
      <c r="U38" s="968"/>
      <c r="V38" s="968"/>
      <c r="W38" s="968"/>
      <c r="X38" s="968"/>
      <c r="Y38" s="968"/>
      <c r="Z38" s="968"/>
      <c r="AA38" s="968"/>
      <c r="AB38" s="968"/>
      <c r="AD38" s="850" t="str">
        <f>ПОДПИСИ!B12</f>
        <v>Начальник участка ООО «Электромонтаж-110»</v>
      </c>
      <c r="AE38" s="850"/>
      <c r="AF38" s="850"/>
      <c r="AG38" s="850"/>
      <c r="AH38" s="850"/>
      <c r="AI38" s="850"/>
      <c r="AJ38" s="850"/>
      <c r="AK38" s="850"/>
      <c r="AL38" s="850"/>
      <c r="AM38" s="850"/>
      <c r="AN38" s="850"/>
      <c r="AO38" s="850"/>
      <c r="AP38" s="850"/>
      <c r="AQ38" s="850"/>
      <c r="AR38" s="850"/>
      <c r="AS38" s="850"/>
      <c r="AT38" s="850"/>
      <c r="AU38" s="850"/>
      <c r="AV38" s="850"/>
      <c r="AW38" s="850"/>
      <c r="AX38" s="850"/>
      <c r="AY38" s="850"/>
      <c r="AZ38" s="850"/>
      <c r="BA38" s="850"/>
      <c r="BB38" s="850"/>
      <c r="BC38" s="850"/>
      <c r="BD38" s="850"/>
      <c r="BE38" s="850"/>
      <c r="BF38" s="850"/>
      <c r="BG38" s="850"/>
      <c r="BH38" s="850"/>
      <c r="BI38" s="850"/>
      <c r="BJ38" s="850"/>
      <c r="BK38" s="850"/>
      <c r="BL38" s="23"/>
      <c r="BM38" s="23"/>
      <c r="BN38" s="23"/>
      <c r="BO38" s="844"/>
      <c r="BP38" s="844"/>
      <c r="BQ38" s="844"/>
      <c r="BR38" s="844"/>
      <c r="BS38" s="844"/>
      <c r="BT38" s="844"/>
      <c r="BU38" s="844"/>
      <c r="BV38" s="844"/>
      <c r="BW38" s="844"/>
      <c r="BX38" s="844"/>
      <c r="BY38" s="844"/>
      <c r="BZ38" s="844"/>
      <c r="CA38" s="844"/>
      <c r="CB38" s="844"/>
      <c r="CC38" s="844"/>
      <c r="CD38" s="844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9.6" x14ac:dyDescent="0.2">
      <c r="AD39" s="1098" t="s">
        <v>48</v>
      </c>
      <c r="AE39" s="1098"/>
      <c r="AF39" s="1098"/>
      <c r="AG39" s="1098"/>
      <c r="AH39" s="1098"/>
      <c r="AI39" s="1098"/>
      <c r="AJ39" s="1098"/>
      <c r="AK39" s="1098"/>
      <c r="AL39" s="1098"/>
      <c r="AM39" s="1098"/>
      <c r="AN39" s="1098"/>
      <c r="AO39" s="1098"/>
      <c r="AP39" s="1098"/>
      <c r="AQ39" s="1098"/>
      <c r="AR39" s="1098"/>
      <c r="AS39" s="1098"/>
      <c r="AT39" s="1098"/>
      <c r="AU39" s="1098"/>
      <c r="AV39" s="1098"/>
      <c r="AW39" s="1098"/>
      <c r="AX39" s="1098"/>
      <c r="AY39" s="1098"/>
      <c r="AZ39" s="1098"/>
      <c r="BA39" s="1098"/>
      <c r="BB39" s="1098"/>
      <c r="BC39" s="1098"/>
      <c r="BD39" s="1098"/>
      <c r="BE39" s="1098"/>
      <c r="BF39" s="1098"/>
      <c r="BG39" s="1098"/>
      <c r="BH39" s="1098"/>
      <c r="BI39" s="1098"/>
      <c r="BJ39" s="1098"/>
      <c r="BK39" s="1098"/>
      <c r="BL39" s="227"/>
      <c r="BM39" s="227"/>
      <c r="BN39" s="227"/>
      <c r="BO39" s="900" t="s">
        <v>49</v>
      </c>
      <c r="BP39" s="900"/>
      <c r="BQ39" s="900"/>
      <c r="BR39" s="900"/>
      <c r="BS39" s="900"/>
      <c r="BT39" s="900"/>
      <c r="BU39" s="900"/>
      <c r="BV39" s="900"/>
      <c r="BW39" s="900"/>
      <c r="BX39" s="900"/>
      <c r="BY39" s="900"/>
      <c r="BZ39" s="900"/>
      <c r="CA39" s="900"/>
      <c r="CB39" s="900"/>
      <c r="CC39" s="900"/>
      <c r="CD39" s="900"/>
      <c r="CE39" s="227"/>
      <c r="CF39" s="227"/>
      <c r="CG39" s="227"/>
      <c r="CH39" s="227"/>
      <c r="CI39" s="232" t="s">
        <v>50</v>
      </c>
      <c r="CO39" s="231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92D050"/>
  </sheetPr>
  <dimension ref="A1:CO70"/>
  <sheetViews>
    <sheetView view="pageBreakPreview" topLeftCell="A7" zoomScale="60" zoomScaleNormal="100" workbookViewId="0">
      <selection activeCell="O27" sqref="O27:AB27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1050" t="s">
        <v>343</v>
      </c>
      <c r="B1" s="1050"/>
      <c r="C1" s="1050"/>
      <c r="D1" s="1050"/>
      <c r="E1" s="1050"/>
      <c r="F1" s="1050"/>
      <c r="G1" s="1050"/>
      <c r="H1" s="1050"/>
      <c r="I1" s="1050"/>
      <c r="J1" s="1050"/>
      <c r="K1" s="1050"/>
      <c r="L1" s="1050"/>
      <c r="M1" s="1050"/>
      <c r="N1" s="1050"/>
      <c r="O1" s="1050"/>
      <c r="P1" s="1050"/>
      <c r="Q1" s="1050"/>
      <c r="R1" s="1050"/>
      <c r="S1" s="1050"/>
      <c r="T1" s="1050"/>
      <c r="U1" s="1050"/>
      <c r="V1" s="1050"/>
      <c r="W1" s="1050"/>
      <c r="X1" s="1050"/>
      <c r="Y1" s="1050"/>
      <c r="Z1" s="1050"/>
      <c r="AA1" s="1050"/>
      <c r="AB1" s="1050"/>
      <c r="AC1" s="1050"/>
      <c r="AD1" s="1050"/>
      <c r="AE1" s="1050"/>
      <c r="AF1" s="1050"/>
      <c r="AG1" s="1050"/>
      <c r="AH1" s="1050"/>
      <c r="AI1" s="1050"/>
      <c r="AJ1" s="1050"/>
      <c r="AK1" s="1050"/>
      <c r="AL1" s="1050"/>
      <c r="AM1" s="1050"/>
      <c r="AN1" s="1050"/>
      <c r="AO1" s="1050"/>
      <c r="AP1" s="1050"/>
      <c r="AQ1" s="1050"/>
      <c r="AR1" s="1050"/>
      <c r="AS1" s="1050"/>
      <c r="AT1" s="1050"/>
      <c r="AU1" s="1050"/>
      <c r="AV1" s="1050"/>
      <c r="AW1" s="1050"/>
      <c r="AX1" s="1050"/>
      <c r="AY1" s="1050"/>
      <c r="AZ1" s="1050"/>
      <c r="BA1" s="1050"/>
      <c r="BB1" s="1050"/>
      <c r="BC1" s="1050"/>
      <c r="BD1" s="1050"/>
      <c r="BE1" s="1050"/>
      <c r="BF1" s="1050"/>
      <c r="BG1" s="1050"/>
      <c r="BH1" s="1050"/>
      <c r="BI1" s="1050"/>
      <c r="BJ1" s="1050"/>
      <c r="BK1" s="1050"/>
      <c r="BL1" s="1050"/>
      <c r="BM1" s="1050"/>
      <c r="BN1" s="1050"/>
      <c r="BO1" s="1050"/>
      <c r="BP1" s="1050"/>
      <c r="BQ1" s="1050"/>
      <c r="BR1" s="1050"/>
      <c r="BS1" s="1050"/>
      <c r="BT1" s="1050"/>
      <c r="BU1" s="1050"/>
      <c r="BV1" s="1050"/>
      <c r="BW1" s="1050"/>
      <c r="BX1" s="1050"/>
      <c r="BY1" s="1050"/>
      <c r="BZ1" s="1050"/>
      <c r="CA1" s="1050"/>
      <c r="CB1" s="1050"/>
      <c r="CC1" s="1050"/>
      <c r="CD1" s="1050"/>
      <c r="CE1" s="1050"/>
      <c r="CF1" s="1050"/>
      <c r="CG1" s="1050"/>
      <c r="CH1" s="1050"/>
      <c r="CI1" s="1050"/>
      <c r="CJ1"/>
      <c r="CK1"/>
      <c r="CL1"/>
      <c r="CM1"/>
      <c r="CN1"/>
      <c r="CO1" s="141"/>
    </row>
    <row r="2" spans="1:93" ht="15" customHeight="1" x14ac:dyDescent="0.3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BE2" s="844" t="str">
        <f>ФОРМА!G2</f>
        <v>Санкт-Петербург</v>
      </c>
      <c r="BF2" s="844"/>
      <c r="BG2" s="844"/>
      <c r="BH2" s="844"/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/>
      <c r="CK2"/>
      <c r="CL2"/>
      <c r="CM2"/>
      <c r="CN2"/>
      <c r="CO2" s="142"/>
    </row>
    <row r="3" spans="1:93" s="21" customFormat="1" ht="15" customHeight="1" x14ac:dyDescent="0.3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BE3" s="845" t="s">
        <v>0</v>
      </c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O3" s="143"/>
    </row>
    <row r="4" spans="1:93" ht="15" customHeight="1" x14ac:dyDescent="0.25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BE4" s="850" t="str">
        <f>ФОРМА!B2</f>
        <v>ПАО "Россети Ленэнерго"</v>
      </c>
      <c r="BF4" s="850"/>
      <c r="BG4" s="850"/>
      <c r="BH4" s="850"/>
      <c r="BI4" s="850"/>
      <c r="BJ4" s="850"/>
      <c r="BK4" s="850"/>
      <c r="BL4" s="850"/>
      <c r="BM4" s="850"/>
      <c r="BN4" s="850"/>
      <c r="BO4" s="850"/>
      <c r="BP4" s="850"/>
      <c r="BQ4" s="850"/>
      <c r="BR4" s="850"/>
      <c r="BS4" s="850"/>
      <c r="BT4" s="850"/>
      <c r="BU4" s="850"/>
      <c r="BV4" s="850"/>
      <c r="BW4" s="850"/>
      <c r="BX4" s="850"/>
      <c r="BY4" s="850"/>
      <c r="BZ4" s="850"/>
      <c r="CA4" s="850"/>
      <c r="CB4" s="850"/>
      <c r="CC4" s="850"/>
      <c r="CD4" s="850"/>
      <c r="CE4" s="850"/>
      <c r="CF4" s="850"/>
      <c r="CG4" s="850"/>
      <c r="CH4" s="850"/>
      <c r="CI4" s="850"/>
      <c r="CO4" s="144" t="str">
        <f>BE4</f>
        <v>ПАО "Россети Ленэнерго"</v>
      </c>
    </row>
    <row r="5" spans="1:93" s="24" customFormat="1" ht="15" customHeight="1" x14ac:dyDescent="0.2">
      <c r="A5" s="857" t="s">
        <v>44</v>
      </c>
      <c r="B5" s="857"/>
      <c r="C5" s="857"/>
      <c r="D5" s="857"/>
      <c r="E5" s="857"/>
      <c r="F5" s="857"/>
      <c r="G5" s="857"/>
      <c r="H5" s="857"/>
      <c r="I5" s="857"/>
      <c r="J5" s="857"/>
      <c r="K5" s="857"/>
      <c r="L5" s="857"/>
      <c r="M5" s="857"/>
      <c r="N5" s="857"/>
      <c r="O5" s="857"/>
      <c r="P5" s="857"/>
      <c r="Q5" s="857"/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45" t="s">
        <v>2</v>
      </c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O5" s="143"/>
    </row>
    <row r="6" spans="1:93" ht="93" customHeight="1" x14ac:dyDescent="0.25">
      <c r="A6" s="862"/>
      <c r="B6" s="862"/>
      <c r="C6" s="862"/>
      <c r="D6" s="862"/>
      <c r="E6" s="862"/>
      <c r="F6" s="862"/>
      <c r="G6" s="862"/>
      <c r="H6" s="862"/>
      <c r="I6" s="862"/>
      <c r="J6" s="862"/>
      <c r="K6" s="862"/>
      <c r="L6" s="862"/>
      <c r="M6" s="862"/>
      <c r="N6" s="862"/>
      <c r="O6" s="862"/>
      <c r="P6" s="862"/>
      <c r="Q6" s="862"/>
      <c r="R6" s="862"/>
      <c r="S6" s="862"/>
      <c r="T6" s="862"/>
      <c r="U6" s="862"/>
      <c r="V6" s="862"/>
      <c r="W6" s="862"/>
      <c r="X6" s="862"/>
      <c r="Y6" s="862"/>
      <c r="Z6" s="862"/>
      <c r="AA6" s="862"/>
      <c r="AB6" s="862"/>
      <c r="AC6" s="862"/>
      <c r="AD6" s="862"/>
      <c r="AE6" s="862"/>
      <c r="AF6" s="862"/>
      <c r="AG6" s="862"/>
      <c r="AH6" s="862"/>
      <c r="AI6" s="862"/>
      <c r="AJ6" s="862"/>
      <c r="AK6" s="862"/>
      <c r="AL6" s="862"/>
      <c r="AM6" s="862"/>
      <c r="AN6" s="86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99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90"/>
      <c r="BG6" s="990"/>
      <c r="BH6" s="990"/>
      <c r="BI6" s="990"/>
      <c r="BJ6" s="990"/>
      <c r="BK6" s="990"/>
      <c r="BL6" s="990"/>
      <c r="BM6" s="990"/>
      <c r="BN6" s="990"/>
      <c r="BO6" s="990"/>
      <c r="BP6" s="990"/>
      <c r="BQ6" s="990"/>
      <c r="BR6" s="990"/>
      <c r="BS6" s="990"/>
      <c r="BT6" s="990"/>
      <c r="BU6" s="990"/>
      <c r="BV6" s="990"/>
      <c r="BW6" s="990"/>
      <c r="BX6" s="990"/>
      <c r="BY6" s="990"/>
      <c r="BZ6" s="990"/>
      <c r="CA6" s="990"/>
      <c r="CB6" s="990"/>
      <c r="CC6" s="990"/>
      <c r="CD6" s="990"/>
      <c r="CE6" s="990"/>
      <c r="CF6" s="990"/>
      <c r="CG6" s="990"/>
      <c r="CH6" s="990"/>
      <c r="CI6" s="990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45" t="s">
        <v>38</v>
      </c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O7" s="235"/>
    </row>
    <row r="8" spans="1:93" x14ac:dyDescent="0.3">
      <c r="A8" s="844"/>
      <c r="B8" s="844"/>
      <c r="C8" s="844"/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844"/>
      <c r="Q8" s="844"/>
      <c r="R8" s="844"/>
      <c r="S8" s="844"/>
      <c r="T8" s="844"/>
      <c r="U8" s="844"/>
      <c r="V8" s="844"/>
      <c r="W8" s="844"/>
      <c r="X8" s="844"/>
      <c r="Y8" s="844"/>
      <c r="Z8" s="844"/>
      <c r="AA8" s="844"/>
      <c r="AB8" s="844"/>
      <c r="AC8" s="844"/>
      <c r="AD8" s="844"/>
      <c r="AE8" s="844"/>
      <c r="AF8" s="844"/>
      <c r="AG8" s="844"/>
      <c r="AH8" s="844"/>
      <c r="AI8" s="844"/>
      <c r="AJ8" s="844"/>
      <c r="AK8" s="844"/>
      <c r="AL8" s="844"/>
      <c r="AM8" s="844"/>
      <c r="AN8" s="844"/>
      <c r="BE8" s="926">
        <f>ФОРМА!B13</f>
        <v>45380</v>
      </c>
      <c r="BF8" s="926"/>
      <c r="BG8" s="926"/>
      <c r="BH8" s="926"/>
      <c r="BI8" s="926"/>
      <c r="BJ8" s="926"/>
      <c r="BK8" s="926"/>
      <c r="BL8" s="926"/>
      <c r="BM8" s="926"/>
      <c r="BN8" s="926"/>
      <c r="BO8" s="926"/>
      <c r="BP8" s="926"/>
      <c r="BQ8" s="926"/>
      <c r="BR8" s="926"/>
      <c r="BS8" s="926"/>
      <c r="BT8" s="926"/>
      <c r="BU8" s="926"/>
      <c r="BV8" s="926"/>
      <c r="BW8" s="926"/>
      <c r="BX8" s="926"/>
      <c r="BY8" s="926"/>
      <c r="BZ8" s="926"/>
      <c r="CA8" s="926"/>
      <c r="CB8" s="926"/>
      <c r="CC8" s="926"/>
      <c r="CD8" s="926"/>
      <c r="CE8" s="926"/>
      <c r="CF8" s="926"/>
      <c r="CG8" s="926"/>
      <c r="CH8" s="926"/>
      <c r="CI8" s="926"/>
      <c r="CJ8" s="51"/>
    </row>
    <row r="9" spans="1:93" s="24" customFormat="1" ht="15" customHeight="1" x14ac:dyDescent="0.2">
      <c r="A9" s="857" t="s">
        <v>1</v>
      </c>
      <c r="B9" s="857"/>
      <c r="C9" s="857"/>
      <c r="D9" s="857"/>
      <c r="E9" s="857"/>
      <c r="F9" s="857"/>
      <c r="G9" s="857"/>
      <c r="H9" s="857"/>
      <c r="I9" s="857"/>
      <c r="J9" s="857"/>
      <c r="K9" s="857"/>
      <c r="L9" s="857"/>
      <c r="M9" s="857"/>
      <c r="N9" s="857"/>
      <c r="O9" s="857"/>
      <c r="P9" s="857"/>
      <c r="Q9" s="857"/>
      <c r="R9" s="857"/>
      <c r="S9" s="857"/>
      <c r="T9" s="857"/>
      <c r="U9" s="857"/>
      <c r="V9" s="857"/>
      <c r="W9" s="857"/>
      <c r="X9" s="857"/>
      <c r="Y9" s="857"/>
      <c r="Z9" s="857"/>
      <c r="AA9" s="857"/>
      <c r="AB9" s="857"/>
      <c r="AC9" s="857"/>
      <c r="AD9" s="857"/>
      <c r="AE9" s="857"/>
      <c r="AF9" s="857"/>
      <c r="AG9" s="857"/>
      <c r="AH9" s="857"/>
      <c r="AI9" s="857"/>
      <c r="AJ9" s="857"/>
      <c r="AK9" s="857"/>
      <c r="AL9" s="857"/>
      <c r="AM9" s="857"/>
      <c r="AN9" s="85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45" t="s">
        <v>3</v>
      </c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O9" s="235"/>
    </row>
    <row r="10" spans="1:93" x14ac:dyDescent="0.3">
      <c r="A10" s="845"/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</row>
    <row r="11" spans="1:93" x14ac:dyDescent="0.3">
      <c r="A11" s="928" t="s">
        <v>67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  <c r="BB11" s="928"/>
      <c r="BC11" s="928"/>
      <c r="BD11" s="928"/>
      <c r="BE11" s="928"/>
      <c r="BF11" s="928"/>
      <c r="BG11" s="928"/>
      <c r="BH11" s="928"/>
      <c r="BI11" s="928"/>
      <c r="BJ11" s="928"/>
      <c r="BK11" s="928"/>
      <c r="BL11" s="928"/>
      <c r="BM11" s="928"/>
      <c r="BN11" s="928"/>
      <c r="BO11" s="928"/>
      <c r="BP11" s="928"/>
      <c r="BQ11" s="928"/>
      <c r="BR11" s="928"/>
      <c r="BS11" s="928"/>
      <c r="BT11" s="928"/>
      <c r="BU11" s="928"/>
      <c r="BV11" s="928"/>
      <c r="BW11" s="928"/>
      <c r="BX11" s="928"/>
      <c r="BY11" s="928"/>
      <c r="BZ11" s="928"/>
      <c r="CA11" s="928"/>
      <c r="CB11" s="928"/>
      <c r="CC11" s="928"/>
      <c r="CD11" s="928"/>
      <c r="CE11" s="928"/>
      <c r="CF11" s="928"/>
      <c r="CG11" s="928"/>
      <c r="CH11" s="928"/>
      <c r="CI11" s="928"/>
    </row>
    <row r="12" spans="1:93" x14ac:dyDescent="0.3">
      <c r="A12" s="928" t="s">
        <v>345</v>
      </c>
      <c r="B12" s="928"/>
      <c r="C12" s="928"/>
      <c r="D12" s="928"/>
      <c r="E12" s="928"/>
      <c r="F12" s="928"/>
      <c r="G12" s="928"/>
      <c r="H12" s="928"/>
      <c r="I12" s="928"/>
      <c r="J12" s="928"/>
      <c r="K12" s="928"/>
      <c r="L12" s="928"/>
      <c r="M12" s="928"/>
      <c r="N12" s="928"/>
      <c r="O12" s="928"/>
      <c r="P12" s="928"/>
      <c r="Q12" s="928"/>
      <c r="R12" s="928"/>
      <c r="S12" s="928"/>
      <c r="T12" s="928"/>
      <c r="U12" s="928"/>
      <c r="V12" s="928"/>
      <c r="W12" s="928"/>
      <c r="X12" s="928"/>
      <c r="Y12" s="928"/>
      <c r="Z12" s="928"/>
      <c r="AA12" s="928"/>
      <c r="AB12" s="928"/>
      <c r="AC12" s="928"/>
      <c r="AD12" s="928"/>
      <c r="AE12" s="928"/>
      <c r="AF12" s="928"/>
      <c r="AG12" s="928"/>
      <c r="AH12" s="928"/>
      <c r="AI12" s="928"/>
      <c r="AJ12" s="928"/>
      <c r="AK12" s="928"/>
      <c r="AL12" s="928"/>
      <c r="AM12" s="928"/>
      <c r="AN12" s="928"/>
      <c r="AO12" s="928"/>
      <c r="AP12" s="928"/>
      <c r="AQ12" s="928"/>
      <c r="AR12" s="928"/>
      <c r="AS12" s="928"/>
      <c r="AT12" s="928"/>
      <c r="AU12" s="928"/>
      <c r="AV12" s="928"/>
      <c r="AW12" s="928"/>
      <c r="AX12" s="928"/>
      <c r="AY12" s="928"/>
      <c r="AZ12" s="928"/>
      <c r="BA12" s="928"/>
      <c r="BB12" s="928"/>
      <c r="BC12" s="928"/>
      <c r="BD12" s="928"/>
      <c r="BE12" s="928"/>
      <c r="BF12" s="928"/>
      <c r="BG12" s="928"/>
      <c r="BH12" s="928"/>
      <c r="BI12" s="928"/>
      <c r="BJ12" s="928"/>
      <c r="BK12" s="928"/>
      <c r="BL12" s="928"/>
      <c r="BM12" s="928"/>
      <c r="BN12" s="928"/>
      <c r="BO12" s="928"/>
      <c r="BP12" s="928"/>
      <c r="BQ12" s="928"/>
      <c r="BR12" s="928"/>
      <c r="BS12" s="928"/>
      <c r="BT12" s="928"/>
      <c r="BU12" s="928"/>
      <c r="BV12" s="928"/>
      <c r="BW12" s="928"/>
      <c r="BX12" s="928"/>
      <c r="BY12" s="928"/>
      <c r="BZ12" s="928"/>
      <c r="CA12" s="928"/>
      <c r="CB12" s="928"/>
      <c r="CC12" s="928"/>
      <c r="CD12" s="928"/>
      <c r="CE12" s="928"/>
      <c r="CF12" s="928"/>
      <c r="CG12" s="928"/>
      <c r="CH12" s="928"/>
      <c r="CI12" s="928"/>
    </row>
    <row r="13" spans="1:93" ht="18" customHeight="1" x14ac:dyDescent="0.3">
      <c r="A13" s="1175" t="s">
        <v>344</v>
      </c>
      <c r="B13" s="1175"/>
      <c r="C13" s="1175"/>
      <c r="D13" s="1175"/>
      <c r="E13" s="1175"/>
      <c r="F13" s="1175"/>
      <c r="G13" s="1175"/>
      <c r="H13" s="1175"/>
      <c r="I13" s="1175"/>
      <c r="J13" s="1175"/>
      <c r="K13" s="1175"/>
      <c r="L13" s="1175"/>
      <c r="M13" s="1175"/>
      <c r="N13" s="1175"/>
      <c r="O13" s="1175"/>
      <c r="P13" s="1175"/>
      <c r="Q13" s="1175"/>
      <c r="R13" s="1175"/>
      <c r="S13" s="1175"/>
      <c r="T13" s="1175"/>
      <c r="U13" s="1175"/>
      <c r="V13" s="1175"/>
      <c r="W13" s="1175"/>
      <c r="X13" s="1175"/>
      <c r="Y13" s="1175"/>
      <c r="Z13" s="1175"/>
      <c r="AA13" s="1175"/>
      <c r="AB13" s="1175"/>
      <c r="AC13" s="1175"/>
      <c r="AD13" s="1175"/>
      <c r="AE13" s="1175"/>
      <c r="AF13" s="1175"/>
      <c r="AG13" s="1175"/>
      <c r="AH13" s="1175"/>
      <c r="AI13" s="1175"/>
      <c r="AJ13" s="1175"/>
      <c r="AK13" s="1175"/>
      <c r="AL13" s="1175"/>
      <c r="AM13" s="1175"/>
      <c r="AN13" s="1175"/>
      <c r="AO13" s="1175"/>
      <c r="AP13" s="1175"/>
      <c r="AQ13" s="1175"/>
      <c r="AR13" s="1175"/>
      <c r="AS13" s="1175"/>
      <c r="AT13" s="1175"/>
      <c r="AU13" s="1175"/>
      <c r="AV13" s="1175"/>
      <c r="AW13" s="1175"/>
      <c r="AX13" s="1175"/>
      <c r="AY13" s="1175"/>
      <c r="AZ13" s="1175"/>
      <c r="BA13" s="1175"/>
      <c r="BB13" s="1175"/>
      <c r="BC13" s="1175"/>
      <c r="BD13" s="1175"/>
      <c r="BE13" s="1175"/>
      <c r="BF13" s="1175"/>
      <c r="BG13" s="1175"/>
      <c r="BH13" s="1175"/>
      <c r="BI13" s="1175"/>
      <c r="BJ13" s="1175"/>
      <c r="BK13" s="1175"/>
      <c r="BL13" s="1175"/>
      <c r="BM13" s="1175"/>
      <c r="BN13" s="1175"/>
      <c r="BO13" s="1175"/>
      <c r="BP13" s="1175"/>
      <c r="BQ13" s="1175"/>
      <c r="BR13" s="1175"/>
      <c r="BS13" s="1175"/>
      <c r="BT13" s="1175"/>
      <c r="BU13" s="1175"/>
      <c r="BV13" s="1175"/>
      <c r="BW13" s="1175"/>
      <c r="BX13" s="1175"/>
      <c r="BY13" s="1175"/>
      <c r="BZ13" s="1175"/>
      <c r="CA13" s="1175"/>
      <c r="CB13" s="1175"/>
      <c r="CC13" s="1175"/>
      <c r="CD13" s="1175"/>
      <c r="CE13" s="1175"/>
      <c r="CF13" s="1175"/>
      <c r="CG13" s="1175"/>
      <c r="CH13" s="1175"/>
      <c r="CI13" s="1175"/>
    </row>
    <row r="14" spans="1:93" ht="15" customHeight="1" x14ac:dyDescent="0.3">
      <c r="F14" s="846" t="s">
        <v>346</v>
      </c>
      <c r="G14" s="846"/>
      <c r="H14" s="846"/>
      <c r="I14" s="846"/>
      <c r="J14" s="846"/>
      <c r="K14" s="846"/>
      <c r="L14" s="846"/>
      <c r="M14" s="846"/>
      <c r="N14" s="846"/>
      <c r="O14" s="846"/>
      <c r="P14" s="846"/>
      <c r="Q14" s="846"/>
      <c r="R14" s="846"/>
      <c r="S14" s="846"/>
      <c r="T14" s="846"/>
      <c r="U14" s="846"/>
      <c r="V14" s="846"/>
      <c r="W14" s="846"/>
      <c r="X14" s="846"/>
      <c r="Y14" s="846"/>
      <c r="Z14" s="846"/>
      <c r="AA14" s="846"/>
      <c r="AB14" s="846"/>
      <c r="AC14" s="846"/>
      <c r="AD14" s="846"/>
      <c r="AE14" s="846"/>
      <c r="AF14" s="846"/>
      <c r="AG14" s="846"/>
      <c r="AH14" s="846"/>
      <c r="AI14" s="846"/>
      <c r="AJ14" s="846"/>
      <c r="AK14" s="846"/>
      <c r="AL14" s="846"/>
      <c r="AM14" s="846"/>
      <c r="AN14" s="846"/>
      <c r="AO14" s="846"/>
      <c r="AP14" s="846"/>
      <c r="AQ14" s="846"/>
      <c r="AR14" s="846"/>
      <c r="AS14" s="846"/>
      <c r="AT14" s="846"/>
      <c r="AU14" s="846"/>
      <c r="AV14" s="846"/>
      <c r="AW14" s="846"/>
      <c r="AX14" s="846"/>
      <c r="AY14" s="846"/>
      <c r="AZ14" s="846"/>
      <c r="BA14" s="846"/>
      <c r="BB14" s="846"/>
      <c r="BC14" s="846"/>
      <c r="BD14" s="846"/>
      <c r="BE14" s="846"/>
      <c r="BF14" s="846"/>
      <c r="BG14" s="846"/>
      <c r="BH14" s="846"/>
      <c r="BI14" s="846"/>
      <c r="BJ14" s="846"/>
      <c r="BK14" s="846"/>
      <c r="BL14" s="846"/>
      <c r="BM14" s="846"/>
      <c r="BN14" s="846"/>
      <c r="BO14" s="846"/>
      <c r="BP14" s="846"/>
      <c r="BQ14" s="846"/>
      <c r="BR14" s="846"/>
      <c r="BS14" s="846"/>
      <c r="BT14" s="846"/>
      <c r="BU14" s="846"/>
      <c r="BV14" s="846"/>
      <c r="BW14" s="846"/>
      <c r="BX14" s="846"/>
      <c r="BY14" s="846"/>
      <c r="BZ14" s="846"/>
      <c r="CA14" s="846"/>
      <c r="CB14" s="846"/>
      <c r="CC14" s="846"/>
      <c r="CD14" s="846"/>
      <c r="CE14" s="846"/>
      <c r="CF14" s="846"/>
      <c r="CG14" s="846"/>
      <c r="CH14" s="846"/>
      <c r="CI14" s="846"/>
    </row>
    <row r="15" spans="1:93" ht="15" customHeight="1" x14ac:dyDescent="0.3">
      <c r="A15" s="846" t="s">
        <v>347</v>
      </c>
      <c r="B15" s="846"/>
      <c r="C15" s="846"/>
      <c r="D15" s="846"/>
      <c r="E15" s="846"/>
      <c r="F15" s="1178">
        <v>0.4</v>
      </c>
      <c r="G15" s="1178"/>
      <c r="H15" s="1178"/>
      <c r="I15" s="1178"/>
      <c r="J15" s="1178"/>
      <c r="K15" s="1178"/>
      <c r="L15" s="1178"/>
      <c r="M15" s="1178"/>
      <c r="N15" s="1178"/>
      <c r="O15" s="846" t="s">
        <v>348</v>
      </c>
      <c r="P15" s="846"/>
      <c r="Q15" s="846"/>
      <c r="R15" s="846"/>
      <c r="S15" s="1178" t="s">
        <v>891</v>
      </c>
      <c r="T15" s="1178"/>
      <c r="U15" s="1178"/>
      <c r="V15" s="1178"/>
      <c r="W15" s="1178"/>
      <c r="X15" s="1178"/>
      <c r="Y15" s="1178"/>
      <c r="Z15" s="1178"/>
      <c r="AA15" s="1178"/>
      <c r="AB15" s="1178"/>
      <c r="AC15" s="1178"/>
      <c r="AD15" s="1178"/>
      <c r="AE15" s="1178"/>
      <c r="AF15" s="1178"/>
      <c r="AG15" s="1178"/>
      <c r="AH15" s="1178"/>
      <c r="AI15" s="1178"/>
      <c r="AJ15" s="1178"/>
      <c r="AK15" s="1178"/>
      <c r="AL15" s="1178"/>
      <c r="AM15" s="1178"/>
      <c r="AN15" s="1178"/>
      <c r="AO15" s="1178"/>
      <c r="AP15" s="1178"/>
      <c r="AQ15" s="1178"/>
      <c r="AR15" s="1178"/>
      <c r="AS15" s="1178"/>
      <c r="AT15" s="1178"/>
      <c r="AU15" s="1178"/>
      <c r="AV15" s="1178"/>
      <c r="AW15" s="1178"/>
      <c r="AX15" s="1178"/>
      <c r="AY15" s="1178"/>
      <c r="AZ15" s="1178"/>
      <c r="BA15" s="1178"/>
      <c r="BB15" s="1178"/>
      <c r="BC15" s="1178"/>
      <c r="BD15" s="1178"/>
      <c r="BE15" s="1178"/>
      <c r="BF15" s="1178"/>
      <c r="BG15" s="1178"/>
      <c r="BH15" s="1178"/>
      <c r="BI15" s="1178"/>
      <c r="BJ15" s="1178"/>
      <c r="BK15" s="1178"/>
      <c r="BL15" s="1178"/>
      <c r="BM15" s="1178"/>
      <c r="BN15" s="1178"/>
      <c r="BO15" s="1178"/>
      <c r="BP15" s="1178"/>
      <c r="BQ15" s="1178"/>
      <c r="BR15" s="1178"/>
      <c r="BS15" s="1178"/>
      <c r="BT15" s="1178"/>
      <c r="BU15" s="1178"/>
      <c r="BV15" s="1178"/>
      <c r="BW15" s="1178"/>
      <c r="BX15" s="1178"/>
      <c r="BY15" s="1178"/>
      <c r="BZ15" s="1178"/>
      <c r="CA15" s="1178"/>
      <c r="CB15" s="1178"/>
      <c r="CC15" s="1178"/>
      <c r="CD15" s="1178"/>
      <c r="CE15" s="1178"/>
      <c r="CF15" s="1178"/>
      <c r="CG15" s="1178"/>
      <c r="CH15" s="1178"/>
      <c r="CI15" s="1178"/>
    </row>
    <row r="16" spans="1:93" s="225" customFormat="1" ht="9.6" customHeight="1" x14ac:dyDescent="0.2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184" t="s">
        <v>349</v>
      </c>
      <c r="T16" s="1184"/>
      <c r="U16" s="1184"/>
      <c r="V16" s="1184"/>
      <c r="W16" s="1184"/>
      <c r="X16" s="1184"/>
      <c r="Y16" s="1184"/>
      <c r="Z16" s="1184"/>
      <c r="AA16" s="1184"/>
      <c r="AB16" s="1184"/>
      <c r="AC16" s="1184"/>
      <c r="AD16" s="1184"/>
      <c r="AE16" s="1184"/>
      <c r="AF16" s="1184"/>
      <c r="AG16" s="1184"/>
      <c r="AH16" s="1184"/>
      <c r="AI16" s="1184"/>
      <c r="AJ16" s="1184"/>
      <c r="AK16" s="1184"/>
      <c r="AL16" s="1184"/>
      <c r="AM16" s="1184"/>
      <c r="AN16" s="1184"/>
      <c r="AO16" s="1184"/>
      <c r="AP16" s="1184"/>
      <c r="AQ16" s="1184"/>
      <c r="AR16" s="1184"/>
      <c r="AS16" s="1184"/>
      <c r="AT16" s="1184"/>
      <c r="AU16" s="1184"/>
      <c r="AV16" s="1184"/>
      <c r="AW16" s="1184"/>
      <c r="AX16" s="1184"/>
      <c r="AY16" s="1184"/>
      <c r="AZ16" s="1184"/>
      <c r="BA16" s="1184"/>
      <c r="BB16" s="1184"/>
      <c r="BC16" s="1184"/>
      <c r="BD16" s="1184"/>
      <c r="BE16" s="1184"/>
      <c r="BF16" s="1184"/>
      <c r="BG16" s="1184"/>
      <c r="BH16" s="1184"/>
      <c r="BI16" s="1184"/>
      <c r="BJ16" s="1184"/>
      <c r="BK16" s="1184"/>
      <c r="BL16" s="1184"/>
      <c r="BM16" s="1184"/>
      <c r="BN16" s="1184"/>
      <c r="BO16" s="1184"/>
      <c r="BP16" s="1184"/>
      <c r="BQ16" s="1184"/>
      <c r="BR16" s="1184"/>
      <c r="BS16" s="1184"/>
      <c r="BT16" s="1184"/>
      <c r="BU16" s="1184"/>
      <c r="BV16" s="1184"/>
      <c r="BW16" s="1184"/>
      <c r="BX16" s="1184"/>
      <c r="BY16" s="1184"/>
      <c r="BZ16" s="1184"/>
      <c r="CA16" s="1184"/>
      <c r="CB16" s="1184"/>
      <c r="CC16" s="1184"/>
      <c r="CD16" s="1184"/>
      <c r="CE16" s="1184"/>
      <c r="CF16" s="1184"/>
      <c r="CG16" s="1184"/>
      <c r="CH16" s="1184"/>
      <c r="CI16" s="1184"/>
      <c r="CO16" s="229"/>
    </row>
    <row r="17" spans="1:93" ht="15" customHeight="1" x14ac:dyDescent="0.3">
      <c r="A17" s="1174" t="s">
        <v>350</v>
      </c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6" t="s">
        <v>564</v>
      </c>
      <c r="T17" s="1176"/>
      <c r="U17" s="1176"/>
      <c r="V17" s="1176"/>
      <c r="W17" s="1176"/>
      <c r="X17" s="1176"/>
      <c r="Y17" s="1176"/>
      <c r="Z17" s="1176"/>
      <c r="AA17" s="1176"/>
      <c r="AB17" s="1176"/>
      <c r="AC17" s="1176"/>
      <c r="AD17" s="1176"/>
      <c r="AE17" s="1176"/>
      <c r="AF17" s="1176"/>
      <c r="AG17" s="1176"/>
      <c r="AH17" s="1176"/>
      <c r="AI17" s="1176"/>
      <c r="AJ17" s="1176"/>
      <c r="AK17" s="1176"/>
      <c r="AL17" s="1176"/>
      <c r="AM17" s="1176"/>
      <c r="AN17" s="1176"/>
      <c r="AO17" s="1176"/>
      <c r="AP17" s="1176"/>
      <c r="AQ17" s="1176"/>
      <c r="AR17" s="1176"/>
      <c r="AS17" s="1176"/>
      <c r="AT17" s="1176"/>
      <c r="AU17" s="1176"/>
      <c r="AV17" s="1176"/>
      <c r="AW17" s="1176"/>
      <c r="AX17" s="1176"/>
      <c r="AY17" s="1176"/>
      <c r="AZ17" s="1176"/>
      <c r="BA17" s="1176"/>
      <c r="BB17" s="1176"/>
      <c r="BC17" s="1176"/>
      <c r="BD17" s="1176"/>
      <c r="BE17" s="1176"/>
      <c r="BF17" s="1176"/>
      <c r="BG17" s="1176"/>
      <c r="BH17" s="1176"/>
      <c r="BI17" s="1176"/>
      <c r="BJ17" s="1176"/>
      <c r="BK17" s="1176"/>
      <c r="BL17" s="1176"/>
      <c r="BM17" s="1176"/>
      <c r="BN17" s="1176"/>
      <c r="BO17" s="1176"/>
      <c r="BP17" s="1176"/>
      <c r="BQ17" s="1176"/>
      <c r="BR17" s="1176"/>
      <c r="BS17" s="1176"/>
      <c r="BT17" s="1176"/>
      <c r="BU17" s="1176"/>
      <c r="BV17" s="1176"/>
      <c r="BW17" s="1176"/>
      <c r="BX17" s="1176"/>
      <c r="BY17" s="1176"/>
      <c r="BZ17" s="1176"/>
      <c r="CA17" s="1176"/>
      <c r="CB17" s="1176"/>
      <c r="CC17" s="1176"/>
      <c r="CD17" s="1176"/>
      <c r="CE17" s="1176"/>
      <c r="CF17" s="1176"/>
      <c r="CG17" s="1176"/>
      <c r="CH17" s="1176"/>
      <c r="CI17" s="1176"/>
    </row>
    <row r="18" spans="1:93" s="225" customFormat="1" ht="9.6" x14ac:dyDescent="0.2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170" t="s">
        <v>351</v>
      </c>
      <c r="T18" s="1170"/>
      <c r="U18" s="1170"/>
      <c r="V18" s="1170"/>
      <c r="W18" s="1170"/>
      <c r="X18" s="1170"/>
      <c r="Y18" s="1170"/>
      <c r="Z18" s="1170"/>
      <c r="AA18" s="1170"/>
      <c r="AB18" s="1170"/>
      <c r="AC18" s="1170"/>
      <c r="AD18" s="1170"/>
      <c r="AE18" s="1170"/>
      <c r="AF18" s="1170"/>
      <c r="AG18" s="1170"/>
      <c r="AH18" s="1170"/>
      <c r="AI18" s="1170"/>
      <c r="AJ18" s="1170"/>
      <c r="AK18" s="1170"/>
      <c r="AL18" s="1170"/>
      <c r="AM18" s="1170"/>
      <c r="AN18" s="1170"/>
      <c r="AO18" s="1170"/>
      <c r="AP18" s="1170"/>
      <c r="AQ18" s="1170"/>
      <c r="AR18" s="1170"/>
      <c r="AS18" s="1170"/>
      <c r="AT18" s="1170"/>
      <c r="AU18" s="1170"/>
      <c r="AV18" s="1170"/>
      <c r="AW18" s="1170"/>
      <c r="AX18" s="1170"/>
      <c r="AY18" s="1170"/>
      <c r="AZ18" s="1170"/>
      <c r="BA18" s="1170"/>
      <c r="BB18" s="1170"/>
      <c r="BC18" s="1170"/>
      <c r="BD18" s="1170"/>
      <c r="BE18" s="1170"/>
      <c r="BF18" s="1170"/>
      <c r="BG18" s="1170"/>
      <c r="BH18" s="1170"/>
      <c r="BI18" s="1170"/>
      <c r="BJ18" s="1170"/>
      <c r="BK18" s="1170"/>
      <c r="BL18" s="1170"/>
      <c r="BM18" s="1170"/>
      <c r="BN18" s="1170"/>
      <c r="BO18" s="1170"/>
      <c r="BP18" s="1170"/>
      <c r="BQ18" s="1170"/>
      <c r="BR18" s="1170"/>
      <c r="BS18" s="1170"/>
      <c r="BT18" s="1170"/>
      <c r="BU18" s="1170"/>
      <c r="BV18" s="1170"/>
      <c r="BW18" s="1170"/>
      <c r="BX18" s="1170"/>
      <c r="BY18" s="1170"/>
      <c r="BZ18" s="1170"/>
      <c r="CA18" s="1170"/>
      <c r="CB18" s="1170"/>
      <c r="CC18" s="1170"/>
      <c r="CD18" s="1170"/>
      <c r="CE18" s="1170"/>
      <c r="CF18" s="1170"/>
      <c r="CG18" s="1170"/>
      <c r="CH18" s="1170"/>
      <c r="CI18" s="1170"/>
      <c r="CO18" s="229"/>
    </row>
    <row r="19" spans="1:93" ht="15" customHeight="1" x14ac:dyDescent="0.25">
      <c r="A19" s="1174" t="s">
        <v>352</v>
      </c>
      <c r="B19" s="1174"/>
      <c r="C19" s="1174"/>
      <c r="D19" s="1174"/>
      <c r="E19" s="1174"/>
      <c r="F19" s="1174"/>
      <c r="G19" s="1174"/>
      <c r="H19" s="1174"/>
      <c r="I19" s="1174"/>
      <c r="J19" s="1174"/>
      <c r="K19" s="1174"/>
      <c r="L19" s="1174"/>
      <c r="M19" s="1174"/>
      <c r="N19" s="1174"/>
      <c r="O19" s="1174"/>
      <c r="P19" s="1174"/>
      <c r="Q19" s="1174"/>
      <c r="R19" s="1174"/>
      <c r="S19" s="1174"/>
      <c r="T19" s="1174"/>
      <c r="U19" s="1174"/>
      <c r="V19" s="1174"/>
      <c r="W19" s="1174"/>
      <c r="X19" s="1174"/>
      <c r="Y19" s="117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174" t="s">
        <v>565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053" t="str">
        <f>CONCATENATE(ФОРМА!B9,", Лист ",CL20)</f>
        <v>СЭС-23-32939-ЭС-ИЛО, Лист 3</v>
      </c>
      <c r="AZ20" s="1053"/>
      <c r="BA20" s="1053"/>
      <c r="BB20" s="1053"/>
      <c r="BC20" s="1053"/>
      <c r="BD20" s="1053"/>
      <c r="BE20" s="1053"/>
      <c r="BF20" s="1053"/>
      <c r="BG20" s="1053"/>
      <c r="BH20" s="1053"/>
      <c r="BI20" s="1053"/>
      <c r="BJ20" s="1053"/>
      <c r="BK20" s="1053"/>
      <c r="BL20" s="1053"/>
      <c r="BM20" s="1053"/>
      <c r="BN20" s="1053"/>
      <c r="BO20" s="1053"/>
      <c r="BP20" s="1053"/>
      <c r="BQ20" s="1053"/>
      <c r="BR20" s="1053"/>
      <c r="BS20" s="1053"/>
      <c r="BT20" s="1053"/>
      <c r="BU20" s="1053"/>
      <c r="BV20" s="1053"/>
      <c r="BW20" s="1053"/>
      <c r="BX20" s="1053"/>
      <c r="BY20" s="1053"/>
      <c r="BZ20" s="1053"/>
      <c r="CA20" s="1053"/>
      <c r="CB20" s="1053"/>
      <c r="CC20" s="1053"/>
      <c r="CD20" s="1053"/>
      <c r="CE20" s="1053"/>
      <c r="CF20" s="1053"/>
      <c r="CG20" s="1053"/>
      <c r="CH20" s="1053"/>
      <c r="CI20" s="1053"/>
      <c r="CL20" s="19">
        <v>3</v>
      </c>
    </row>
    <row r="21" spans="1:93" x14ac:dyDescent="0.3">
      <c r="A21" s="1172" t="s">
        <v>353</v>
      </c>
      <c r="B21" s="1172"/>
      <c r="C21" s="1172"/>
      <c r="D21" s="1172"/>
      <c r="E21" s="1172"/>
      <c r="F21" s="1172"/>
      <c r="G21" s="1172"/>
      <c r="H21" s="1172"/>
      <c r="I21" s="1172"/>
      <c r="J21" s="1172"/>
      <c r="K21" s="1172"/>
      <c r="L21" s="1172"/>
      <c r="M21" s="1172"/>
      <c r="N21" s="1172"/>
      <c r="O21" s="1172"/>
      <c r="P21" s="1172"/>
      <c r="Q21" s="1172"/>
      <c r="R21" s="1172"/>
      <c r="S21" s="1172"/>
      <c r="T21" s="1172"/>
      <c r="U21" s="1172"/>
      <c r="V21" s="1172"/>
      <c r="W21" s="1172"/>
      <c r="X21" s="1172"/>
      <c r="Y21" s="1172"/>
      <c r="Z21" s="1172"/>
      <c r="AA21" s="1172"/>
      <c r="AB21" s="1172"/>
      <c r="AC21" s="1172"/>
      <c r="AD21" s="1172"/>
      <c r="AE21" s="1172"/>
      <c r="AF21" s="1172"/>
      <c r="AG21" s="1172"/>
      <c r="AH21" s="1172"/>
      <c r="AI21" s="1172"/>
      <c r="AJ21" s="1172"/>
      <c r="AK21" s="1172"/>
      <c r="AL21" s="1172"/>
      <c r="AM21" s="1172"/>
      <c r="AN21" s="1172"/>
      <c r="AO21" s="1172"/>
      <c r="AP21" s="1172"/>
      <c r="AQ21" s="1172"/>
      <c r="AR21" s="1172"/>
      <c r="AS21" s="1172"/>
      <c r="AT21" s="103"/>
      <c r="AU21" s="1173">
        <f>IF(F15=0.4,1,3)</f>
        <v>1</v>
      </c>
      <c r="AV21" s="1173"/>
      <c r="AW21" s="1173"/>
      <c r="AX21" s="1173"/>
      <c r="AY21" s="1173"/>
      <c r="AZ21" s="1173"/>
      <c r="BA21" s="1173"/>
      <c r="BB21" s="1173"/>
      <c r="BC21" s="1173"/>
      <c r="BD21" s="1173"/>
      <c r="BE21" s="1173"/>
      <c r="BF21" s="1173"/>
      <c r="BG21" s="1173"/>
      <c r="BH21" s="1173"/>
      <c r="BI21" s="1173"/>
      <c r="BJ21" s="1173"/>
      <c r="BK21" s="1173"/>
      <c r="BL21" s="1173"/>
      <c r="BM21" s="1173"/>
      <c r="BN21" s="1173"/>
      <c r="BO21" s="1173"/>
      <c r="BP21" s="1173"/>
      <c r="BQ21" s="1173"/>
      <c r="BR21" s="1173"/>
      <c r="BS21" s="1173"/>
      <c r="BT21" s="1173"/>
      <c r="BU21" s="1173"/>
      <c r="BV21" s="1173"/>
      <c r="BW21" s="1173"/>
      <c r="BX21" s="1173"/>
      <c r="BY21" s="1173"/>
      <c r="BZ21" s="1173"/>
      <c r="CA21" s="1173"/>
      <c r="CB21" s="1173"/>
      <c r="CC21" s="1173"/>
      <c r="CD21" s="1173"/>
      <c r="CE21" s="1173"/>
      <c r="CF21" s="1173"/>
      <c r="CG21" s="1173"/>
      <c r="CH21" s="1173"/>
      <c r="CI21" s="1173"/>
    </row>
    <row r="22" spans="1:93" s="225" customFormat="1" ht="9.6" x14ac:dyDescent="0.2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900" t="s">
        <v>354</v>
      </c>
      <c r="AV22" s="900"/>
      <c r="AW22" s="900"/>
      <c r="AX22" s="900"/>
      <c r="AY22" s="900"/>
      <c r="AZ22" s="900"/>
      <c r="BA22" s="900"/>
      <c r="BB22" s="900"/>
      <c r="BC22" s="900"/>
      <c r="BD22" s="900"/>
      <c r="BE22" s="900"/>
      <c r="BF22" s="900"/>
      <c r="BG22" s="900"/>
      <c r="BH22" s="900"/>
      <c r="BI22" s="900"/>
      <c r="BJ22" s="900"/>
      <c r="BK22" s="900"/>
      <c r="BL22" s="900"/>
      <c r="BM22" s="900"/>
      <c r="BN22" s="900"/>
      <c r="BO22" s="900"/>
      <c r="BP22" s="900"/>
      <c r="BQ22" s="900"/>
      <c r="BR22" s="900"/>
      <c r="BS22" s="900"/>
      <c r="BT22" s="900"/>
      <c r="BU22" s="900"/>
      <c r="BV22" s="900"/>
      <c r="BW22" s="900"/>
      <c r="BX22" s="900"/>
      <c r="BY22" s="900"/>
      <c r="BZ22" s="900"/>
      <c r="CA22" s="900"/>
      <c r="CB22" s="900"/>
      <c r="CC22" s="900"/>
      <c r="CD22" s="900"/>
      <c r="CE22" s="900"/>
      <c r="CF22" s="900"/>
      <c r="CG22" s="900"/>
      <c r="CH22" s="900"/>
      <c r="CI22" s="900"/>
      <c r="CO22" s="229"/>
    </row>
    <row r="23" spans="1:93" x14ac:dyDescent="0.3">
      <c r="A23" s="846" t="s">
        <v>617</v>
      </c>
      <c r="B23" s="846"/>
      <c r="C23" s="846"/>
      <c r="D23" s="846"/>
      <c r="E23" s="846"/>
      <c r="F23" s="846"/>
      <c r="G23" s="846"/>
      <c r="H23" s="846"/>
      <c r="I23" s="846"/>
      <c r="J23" s="846"/>
      <c r="K23" s="846"/>
      <c r="L23" s="846"/>
      <c r="M23" s="846"/>
      <c r="N23" s="846"/>
      <c r="O23" s="846"/>
      <c r="P23" s="846"/>
      <c r="Q23" s="846"/>
      <c r="R23" s="846"/>
      <c r="S23" s="846"/>
      <c r="T23" s="1178" t="s">
        <v>736</v>
      </c>
      <c r="U23" s="1178"/>
      <c r="V23" s="1178"/>
      <c r="W23" s="1178"/>
      <c r="X23" s="1178"/>
      <c r="Y23" s="1178"/>
      <c r="Z23" s="1178"/>
      <c r="AA23" s="1178"/>
      <c r="AB23" s="1178"/>
      <c r="AC23" s="1178"/>
      <c r="AD23" s="1178"/>
      <c r="AE23" s="1178"/>
      <c r="AF23" s="1178"/>
      <c r="AG23" s="1178"/>
      <c r="AH23" s="1178"/>
      <c r="AI23" s="1178"/>
      <c r="AJ23" s="1178"/>
      <c r="AK23" s="1178"/>
      <c r="AL23" s="1178"/>
      <c r="AM23" s="1178"/>
      <c r="AN23" s="1178"/>
      <c r="AO23" s="1178"/>
      <c r="AP23" s="1178"/>
      <c r="AQ23" s="1178"/>
      <c r="AR23" s="1178"/>
      <c r="AS23" s="1178"/>
      <c r="AT23" s="1178"/>
      <c r="AU23" s="1178"/>
      <c r="AV23" s="1178"/>
      <c r="AW23" s="1178"/>
      <c r="AX23" s="1178"/>
      <c r="AY23" s="1178"/>
      <c r="AZ23" s="1178"/>
      <c r="BA23" s="1178"/>
      <c r="BB23" s="1178"/>
      <c r="BC23" s="1178"/>
      <c r="BD23" s="1178"/>
      <c r="BE23" s="1178"/>
      <c r="BF23" s="1178"/>
      <c r="BG23" s="1178"/>
      <c r="BH23" s="1178"/>
      <c r="BI23" s="1178"/>
      <c r="BJ23" s="1178"/>
      <c r="BK23" s="1178"/>
      <c r="BL23" s="1178"/>
      <c r="BM23" s="846"/>
      <c r="BN23" s="846"/>
      <c r="BO23" s="846"/>
      <c r="BP23" s="846"/>
      <c r="BQ23" s="846"/>
      <c r="BR23" s="846"/>
      <c r="BS23" s="846"/>
      <c r="BT23" s="846"/>
      <c r="BU23" s="846"/>
      <c r="BV23" s="846"/>
      <c r="BW23" s="846"/>
      <c r="BX23" s="846"/>
      <c r="BY23" s="846"/>
      <c r="BZ23" s="846"/>
      <c r="CA23" s="846"/>
      <c r="CB23" s="846"/>
      <c r="CC23" s="846"/>
      <c r="CD23" s="846"/>
      <c r="CE23" s="846"/>
      <c r="CF23" s="846"/>
      <c r="CG23" s="846"/>
      <c r="CH23" s="846"/>
      <c r="CI23" s="846"/>
      <c r="CK23" s="56"/>
      <c r="CL23" s="57"/>
      <c r="CM23" s="57"/>
    </row>
    <row r="24" spans="1:93" s="24" customFormat="1" x14ac:dyDescent="0.3">
      <c r="A24" s="846" t="s">
        <v>355</v>
      </c>
      <c r="B24" s="846"/>
      <c r="C24" s="846"/>
      <c r="D24" s="846"/>
      <c r="E24" s="846"/>
      <c r="F24" s="846"/>
      <c r="G24" s="846"/>
      <c r="H24" s="846"/>
      <c r="I24" s="846"/>
      <c r="J24" s="846"/>
      <c r="K24" s="846"/>
      <c r="L24" s="846"/>
      <c r="M24" s="846"/>
      <c r="N24" s="846"/>
      <c r="O24" s="846"/>
      <c r="P24" s="846"/>
      <c r="Q24" s="846"/>
      <c r="R24" s="846"/>
      <c r="S24" s="846"/>
      <c r="T24" s="846"/>
      <c r="U24" s="846"/>
      <c r="V24" s="846"/>
      <c r="W24" s="846"/>
      <c r="X24" s="846"/>
      <c r="Y24" s="846"/>
      <c r="Z24" s="846"/>
      <c r="AA24" s="846"/>
      <c r="AB24" s="846"/>
      <c r="AC24" s="846"/>
      <c r="AD24" s="846"/>
      <c r="AE24" s="846"/>
      <c r="AF24" s="846"/>
      <c r="AG24" s="846"/>
      <c r="AH24" s="846"/>
      <c r="AI24" s="846"/>
      <c r="AJ24" s="846"/>
      <c r="AK24" s="846"/>
      <c r="AL24" s="846"/>
      <c r="AM24" s="846"/>
      <c r="AN24" s="846"/>
      <c r="AO24" s="846"/>
      <c r="AP24" s="846"/>
      <c r="AQ24" s="846"/>
      <c r="AR24" s="846"/>
      <c r="AS24" s="846"/>
      <c r="AT24" s="846"/>
      <c r="AU24" s="846"/>
      <c r="AV24" s="846"/>
      <c r="AW24" s="846"/>
      <c r="AX24" s="846"/>
      <c r="AY24" s="846"/>
      <c r="AZ24" s="846"/>
      <c r="BA24" s="846"/>
      <c r="BB24" s="846"/>
      <c r="BC24" s="846"/>
      <c r="BD24" s="846"/>
      <c r="BE24" s="846"/>
      <c r="BF24" s="846"/>
      <c r="BG24" s="1178" t="s">
        <v>892</v>
      </c>
      <c r="BH24" s="1178"/>
      <c r="BI24" s="1178"/>
      <c r="BJ24" s="1178"/>
      <c r="BK24" s="1178"/>
      <c r="BL24" s="1178"/>
      <c r="BM24" s="1178"/>
      <c r="BN24" s="1178"/>
      <c r="BO24" s="1178"/>
      <c r="BP24" s="1178"/>
      <c r="BQ24" s="1178"/>
      <c r="BR24" s="1178"/>
      <c r="BS24" s="1178"/>
      <c r="BT24" s="1178"/>
      <c r="BU24" s="1178"/>
      <c r="BV24" s="1178"/>
      <c r="BW24" s="1178"/>
      <c r="BX24" s="1178"/>
      <c r="BY24" s="1178"/>
      <c r="BZ24" s="1178"/>
      <c r="CA24" s="1178"/>
      <c r="CB24" s="1178"/>
      <c r="CC24" s="1178"/>
      <c r="CD24" s="1178"/>
      <c r="CE24" s="1178"/>
      <c r="CF24" s="1178"/>
      <c r="CG24" s="1178"/>
      <c r="CH24" s="1178"/>
      <c r="CI24" s="1178"/>
      <c r="CK24" s="56"/>
      <c r="CL24" s="57"/>
      <c r="CM24" s="57"/>
      <c r="CO24" s="141"/>
    </row>
    <row r="25" spans="1:93" ht="13.8" x14ac:dyDescent="0.25">
      <c r="A25" s="846" t="s">
        <v>356</v>
      </c>
      <c r="B25" s="846"/>
      <c r="C25" s="846"/>
      <c r="D25" s="846"/>
      <c r="E25" s="846"/>
      <c r="F25" s="846"/>
      <c r="G25" s="846"/>
      <c r="H25" s="846"/>
      <c r="I25" s="846"/>
      <c r="J25" s="846"/>
      <c r="K25" s="846"/>
      <c r="L25" s="846"/>
      <c r="M25" s="846"/>
      <c r="N25" s="846"/>
      <c r="O25" s="846"/>
      <c r="P25" s="846"/>
      <c r="Q25" s="846"/>
      <c r="R25" s="846"/>
      <c r="S25" s="846"/>
      <c r="T25" s="846"/>
      <c r="U25" s="846"/>
      <c r="V25" s="846"/>
      <c r="W25" s="846"/>
      <c r="X25" s="846"/>
      <c r="Y25" s="846"/>
      <c r="Z25" s="846"/>
      <c r="AA25" s="846"/>
      <c r="AB25" s="846"/>
      <c r="AC25" s="846"/>
      <c r="AD25" s="846"/>
      <c r="AE25" s="846"/>
      <c r="AF25" s="846"/>
      <c r="AG25" s="846"/>
      <c r="AH25" s="846"/>
      <c r="AI25" s="846"/>
      <c r="AJ25" s="846"/>
      <c r="AK25" s="846"/>
      <c r="AL25" s="846"/>
      <c r="AM25" s="846"/>
      <c r="AN25" s="846"/>
      <c r="AO25" s="846"/>
      <c r="AP25" s="846"/>
      <c r="AQ25" s="846"/>
      <c r="AR25" s="846"/>
      <c r="AS25" s="846"/>
      <c r="AT25" s="846"/>
      <c r="AU25" s="846"/>
      <c r="AV25" s="846"/>
      <c r="AW25" s="846"/>
      <c r="AX25" s="846"/>
      <c r="AY25" s="846"/>
      <c r="AZ25" s="846"/>
      <c r="BA25" s="846"/>
      <c r="BB25" s="846"/>
      <c r="BC25" s="846"/>
      <c r="BD25" s="846"/>
      <c r="BE25" s="846"/>
      <c r="BF25" s="846"/>
      <c r="BG25" s="846"/>
      <c r="BH25" s="846"/>
      <c r="BI25" s="846"/>
      <c r="BJ25" s="846"/>
      <c r="BK25" s="846"/>
      <c r="BL25" s="846"/>
      <c r="BM25" s="846"/>
      <c r="BN25" s="846"/>
      <c r="BO25" s="846"/>
      <c r="BP25" s="846"/>
      <c r="BQ25" s="846"/>
      <c r="BR25" s="846"/>
      <c r="BS25" s="846"/>
      <c r="BT25" s="846"/>
      <c r="BU25" s="846"/>
      <c r="BV25" s="846"/>
      <c r="BW25" s="846"/>
      <c r="BX25" s="846"/>
      <c r="BY25" s="846"/>
      <c r="BZ25" s="846"/>
      <c r="CA25" s="846"/>
      <c r="CB25" s="846"/>
      <c r="CC25" s="846"/>
      <c r="CD25" s="846"/>
      <c r="CE25" s="846"/>
      <c r="CF25" s="846"/>
      <c r="CG25" s="846"/>
      <c r="CH25" s="846"/>
      <c r="CI25" s="846"/>
      <c r="CK25" s="56"/>
      <c r="CL25" s="57"/>
      <c r="CM25" s="57"/>
      <c r="CO25" s="141"/>
    </row>
    <row r="26" spans="1:93" x14ac:dyDescent="0.3">
      <c r="A26" s="846" t="s">
        <v>357</v>
      </c>
      <c r="B26" s="846"/>
      <c r="C26" s="846"/>
      <c r="D26" s="846"/>
      <c r="E26" s="846"/>
      <c r="F26" s="846"/>
      <c r="G26" s="846"/>
      <c r="H26" s="846"/>
      <c r="I26" s="846"/>
      <c r="J26" s="846"/>
      <c r="K26" s="846"/>
      <c r="L26" s="846"/>
      <c r="M26" s="846"/>
      <c r="N26" s="846"/>
      <c r="O26" s="846"/>
      <c r="P26" s="846"/>
      <c r="Q26" s="846"/>
      <c r="R26" s="846"/>
      <c r="S26" s="846"/>
      <c r="T26" s="846"/>
      <c r="U26" s="846"/>
      <c r="V26" s="846"/>
      <c r="W26" s="846"/>
      <c r="X26" s="846"/>
      <c r="Y26" s="846"/>
      <c r="Z26" s="846"/>
      <c r="AA26" s="846"/>
      <c r="AB26" s="846"/>
      <c r="AC26" s="846"/>
      <c r="AD26" s="846"/>
      <c r="AE26" s="846"/>
      <c r="AF26" s="846"/>
      <c r="AG26" s="846"/>
      <c r="AH26" s="846"/>
      <c r="AI26" s="846"/>
      <c r="AJ26" s="846"/>
      <c r="AK26" s="846"/>
      <c r="AL26" s="846"/>
      <c r="AM26" s="846"/>
      <c r="AN26" s="846"/>
      <c r="AO26" s="846"/>
      <c r="AP26" s="846"/>
      <c r="AQ26" s="846"/>
      <c r="AR26" s="846"/>
      <c r="AS26" s="846"/>
      <c r="AT26" s="846"/>
      <c r="AU26" s="846"/>
      <c r="AV26" s="846"/>
      <c r="AW26" s="846"/>
      <c r="AX26" s="846"/>
      <c r="AY26" s="846"/>
      <c r="AZ26" s="846"/>
      <c r="BA26" s="846"/>
      <c r="BB26" s="846"/>
      <c r="BC26" s="846"/>
      <c r="BD26" s="846"/>
      <c r="BE26" s="846"/>
      <c r="BF26" s="846"/>
      <c r="BG26" s="846"/>
      <c r="BH26" s="846"/>
      <c r="BI26" s="846"/>
      <c r="BJ26" s="846"/>
      <c r="BK26" s="846"/>
      <c r="BL26" s="846"/>
      <c r="BM26" s="846"/>
      <c r="BN26" s="846"/>
      <c r="BO26" s="846"/>
      <c r="BP26" s="846"/>
      <c r="BQ26" s="846"/>
      <c r="BR26" s="846"/>
      <c r="BS26" s="846"/>
      <c r="BT26" s="846"/>
      <c r="BU26" s="846"/>
      <c r="BV26" s="846"/>
      <c r="BW26" s="846"/>
      <c r="BX26" s="846"/>
      <c r="BY26" s="846"/>
      <c r="BZ26" s="846"/>
      <c r="CA26" s="846"/>
      <c r="CB26" s="846"/>
      <c r="CC26" s="846"/>
      <c r="CD26" s="846"/>
      <c r="CE26" s="846"/>
      <c r="CF26" s="846"/>
      <c r="CG26" s="846"/>
      <c r="CH26" s="846"/>
      <c r="CI26" s="846"/>
      <c r="CK26" s="56"/>
      <c r="CL26" s="57"/>
      <c r="CM26" s="57"/>
    </row>
    <row r="27" spans="1:93" x14ac:dyDescent="0.3">
      <c r="A27" s="19" t="s">
        <v>358</v>
      </c>
      <c r="O27" s="1178" t="str">
        <f>CONCATENATE(CL27," и ",CM27)</f>
        <v>12,5 и 5,5</v>
      </c>
      <c r="P27" s="1178"/>
      <c r="Q27" s="1178"/>
      <c r="R27" s="1178"/>
      <c r="S27" s="1178"/>
      <c r="T27" s="1178"/>
      <c r="U27" s="1178"/>
      <c r="V27" s="1178"/>
      <c r="W27" s="1178"/>
      <c r="X27" s="1178"/>
      <c r="Y27" s="1178"/>
      <c r="Z27" s="1178"/>
      <c r="AA27" s="1178"/>
      <c r="AB27" s="1178"/>
      <c r="AC27" s="846" t="s">
        <v>193</v>
      </c>
      <c r="AD27" s="846"/>
      <c r="AE27" s="846"/>
      <c r="AF27" s="846"/>
      <c r="AG27" s="846"/>
      <c r="AH27" s="846"/>
      <c r="AI27" s="846"/>
      <c r="AJ27" s="846"/>
      <c r="AK27" s="846"/>
      <c r="AL27" s="846"/>
      <c r="AM27" s="846"/>
      <c r="AN27" s="846"/>
      <c r="AO27" s="846"/>
      <c r="AP27" s="846"/>
      <c r="AQ27" s="846"/>
      <c r="AR27" s="846"/>
      <c r="AS27" s="846"/>
      <c r="AT27" s="846"/>
      <c r="AU27" s="846"/>
      <c r="AV27" s="846"/>
      <c r="AW27" s="846"/>
      <c r="AX27" s="846"/>
      <c r="AY27" s="846"/>
      <c r="AZ27" s="846"/>
      <c r="BA27" s="846"/>
      <c r="BB27" s="846"/>
      <c r="BC27" s="846"/>
      <c r="BD27" s="846"/>
      <c r="BE27" s="846"/>
      <c r="BF27" s="846"/>
      <c r="BG27" s="846"/>
      <c r="BH27" s="846"/>
      <c r="BI27" s="846"/>
      <c r="BJ27" s="846"/>
      <c r="BK27" s="846"/>
      <c r="BL27" s="846"/>
      <c r="BM27" s="846"/>
      <c r="BN27" s="846"/>
      <c r="BO27" s="846"/>
      <c r="BP27" s="846"/>
      <c r="BQ27" s="846"/>
      <c r="BR27" s="846"/>
      <c r="BS27" s="846"/>
      <c r="BT27" s="846"/>
      <c r="BU27" s="846"/>
      <c r="BV27" s="846"/>
      <c r="BW27" s="846"/>
      <c r="BX27" s="846"/>
      <c r="BY27" s="846"/>
      <c r="BZ27" s="846"/>
      <c r="CA27" s="846"/>
      <c r="CB27" s="846"/>
      <c r="CC27" s="846"/>
      <c r="CD27" s="846"/>
      <c r="CE27" s="846"/>
      <c r="CF27" s="846"/>
      <c r="CG27" s="846"/>
      <c r="CH27" s="846"/>
      <c r="CI27" s="846"/>
      <c r="CK27" s="56"/>
      <c r="CL27" s="59">
        <v>12.5</v>
      </c>
      <c r="CM27" s="59">
        <v>5.5</v>
      </c>
      <c r="CO27" s="141"/>
    </row>
    <row r="28" spans="1:93" x14ac:dyDescent="0.3">
      <c r="A28" s="860" t="s">
        <v>359</v>
      </c>
      <c r="B28" s="860"/>
      <c r="C28" s="860"/>
      <c r="D28" s="860"/>
      <c r="E28" s="860"/>
      <c r="F28" s="860"/>
      <c r="G28" s="860"/>
      <c r="H28" s="860"/>
      <c r="I28" s="860"/>
      <c r="J28" s="860"/>
      <c r="K28" s="860"/>
      <c r="L28" s="860"/>
      <c r="M28" s="860"/>
      <c r="N28" s="860"/>
      <c r="O28" s="860"/>
      <c r="P28" s="860"/>
      <c r="Q28" s="860"/>
      <c r="R28" s="860"/>
      <c r="S28" s="860"/>
      <c r="T28" s="860"/>
      <c r="U28" s="860"/>
      <c r="V28" s="860"/>
      <c r="W28" s="860"/>
      <c r="X28" s="860"/>
      <c r="Y28" s="860"/>
      <c r="Z28" s="860"/>
      <c r="AA28" s="860"/>
      <c r="AB28" s="860"/>
      <c r="AC28" s="860"/>
      <c r="AD28" s="860"/>
      <c r="AE28" s="860"/>
      <c r="AF28" s="860"/>
      <c r="AG28" s="860"/>
      <c r="AH28" s="860"/>
      <c r="AI28" s="860"/>
      <c r="AJ28" s="860"/>
      <c r="AK28" s="860"/>
      <c r="AL28" s="860"/>
      <c r="AM28" s="860"/>
      <c r="AN28" s="860"/>
      <c r="AO28" s="860"/>
      <c r="AP28" s="860"/>
      <c r="AQ28" s="1177" t="s">
        <v>566</v>
      </c>
      <c r="AR28" s="1177"/>
      <c r="AS28" s="1177"/>
      <c r="AT28" s="1177"/>
      <c r="AU28" s="1177"/>
      <c r="AV28" s="1177"/>
      <c r="AW28" s="1177"/>
      <c r="AX28" s="1177"/>
      <c r="AY28" s="1177"/>
      <c r="AZ28" s="1177"/>
      <c r="BA28" s="1177"/>
      <c r="BB28" s="1177"/>
      <c r="BC28" s="1177"/>
      <c r="BD28" s="1177"/>
      <c r="BE28" s="1177"/>
      <c r="BF28" s="1177"/>
      <c r="BG28" s="1177"/>
      <c r="BH28" s="1177"/>
      <c r="BI28" s="1177"/>
      <c r="BJ28" s="1177"/>
      <c r="BK28" s="1177"/>
      <c r="BL28" s="1177"/>
      <c r="BM28" s="1177"/>
      <c r="BN28" s="1177"/>
      <c r="BO28" s="1177"/>
      <c r="BP28" s="1177"/>
      <c r="BQ28" s="1177"/>
      <c r="BR28" s="1177"/>
      <c r="BS28" s="1177"/>
      <c r="BT28" s="1177"/>
      <c r="BU28" s="1177"/>
      <c r="BV28" s="1177"/>
      <c r="BW28" s="1177"/>
      <c r="BX28" s="1177"/>
      <c r="BY28" s="1177"/>
      <c r="BZ28" s="1177"/>
      <c r="CA28" s="1177"/>
      <c r="CB28" s="1177"/>
      <c r="CC28" s="1177"/>
      <c r="CD28" s="1177"/>
      <c r="CE28" s="1177"/>
      <c r="CF28" s="1177"/>
      <c r="CG28" s="1177"/>
      <c r="CH28" s="1177"/>
      <c r="CI28" s="1177"/>
      <c r="CK28" s="56"/>
      <c r="CL28" s="57"/>
      <c r="CM28" s="57"/>
    </row>
    <row r="29" spans="1:93" s="225" customFormat="1" ht="9.6" x14ac:dyDescent="0.2">
      <c r="AQ29" s="1098" t="s">
        <v>360</v>
      </c>
      <c r="AR29" s="1098"/>
      <c r="AS29" s="1098"/>
      <c r="AT29" s="1098"/>
      <c r="AU29" s="1098"/>
      <c r="AV29" s="1098"/>
      <c r="AW29" s="1098"/>
      <c r="AX29" s="1098"/>
      <c r="AY29" s="1098"/>
      <c r="AZ29" s="1098"/>
      <c r="BA29" s="1098"/>
      <c r="BB29" s="1098"/>
      <c r="BC29" s="1098"/>
      <c r="BD29" s="1098"/>
      <c r="BE29" s="1098"/>
      <c r="BF29" s="1098"/>
      <c r="BG29" s="1098"/>
      <c r="BH29" s="1098"/>
      <c r="BI29" s="1098"/>
      <c r="BJ29" s="1098"/>
      <c r="BK29" s="1098"/>
      <c r="BL29" s="1098"/>
      <c r="BM29" s="1098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  <c r="BX29" s="1098"/>
      <c r="BY29" s="1098"/>
      <c r="BZ29" s="1098"/>
      <c r="CA29" s="1098"/>
      <c r="CB29" s="1098"/>
      <c r="CC29" s="1098"/>
      <c r="CD29" s="1098"/>
      <c r="CE29" s="1098"/>
      <c r="CF29" s="1098"/>
      <c r="CG29" s="1098"/>
      <c r="CH29" s="1098"/>
      <c r="CI29" s="1098"/>
      <c r="CK29" s="233"/>
      <c r="CL29" s="234"/>
      <c r="CM29" s="234"/>
      <c r="CO29" s="229"/>
    </row>
    <row r="30" spans="1:93" x14ac:dyDescent="0.3">
      <c r="A30" s="1178"/>
      <c r="B30" s="1178"/>
      <c r="C30" s="1178"/>
      <c r="D30" s="1178"/>
      <c r="E30" s="1178"/>
      <c r="F30" s="1178"/>
      <c r="G30" s="1178"/>
      <c r="H30" s="1178"/>
      <c r="I30" s="1178"/>
      <c r="J30" s="1178"/>
      <c r="K30" s="1178"/>
      <c r="L30" s="1178"/>
      <c r="M30" s="1178"/>
      <c r="N30" s="1178"/>
      <c r="O30" s="1178"/>
      <c r="P30" s="1178"/>
      <c r="Q30" s="1178"/>
      <c r="R30" s="1178"/>
      <c r="S30" s="1178"/>
      <c r="T30" s="1178"/>
      <c r="U30" s="1178"/>
      <c r="V30" s="1178"/>
      <c r="W30" s="1178"/>
      <c r="X30" s="1178"/>
      <c r="Y30" s="1178"/>
      <c r="Z30" s="1178"/>
      <c r="AA30" s="1178"/>
      <c r="AB30" s="1178"/>
      <c r="AC30" s="1178"/>
      <c r="AD30" s="1178"/>
      <c r="AE30" s="1178"/>
      <c r="AF30" s="1178"/>
      <c r="AG30" s="1178"/>
      <c r="AH30" s="1178"/>
      <c r="AI30" s="1178"/>
      <c r="AJ30" s="1178"/>
      <c r="AK30" s="1178"/>
      <c r="AL30" s="1178"/>
      <c r="AM30" s="1178"/>
      <c r="AN30" s="1178"/>
      <c r="AO30" s="1178"/>
      <c r="AP30" s="1178"/>
      <c r="AQ30" s="1178"/>
      <c r="AR30" s="1178"/>
      <c r="AS30" s="1178"/>
      <c r="AT30" s="1178"/>
      <c r="AU30" s="1178"/>
      <c r="AV30" s="1178"/>
      <c r="AW30" s="1178"/>
      <c r="AX30" s="1178"/>
      <c r="AY30" s="1178"/>
      <c r="AZ30" s="1178"/>
      <c r="BA30" s="1178"/>
      <c r="BB30" s="1178"/>
      <c r="BC30" s="1178"/>
      <c r="BD30" s="1178"/>
      <c r="BE30" s="1178"/>
      <c r="BF30" s="1178"/>
      <c r="BG30" s="1178"/>
      <c r="BH30" s="1178"/>
      <c r="BI30" s="1178"/>
      <c r="BJ30" s="1178"/>
      <c r="BK30" s="1178"/>
      <c r="BL30" s="1178"/>
      <c r="BM30" s="1178"/>
      <c r="BN30" s="1178"/>
      <c r="BO30" s="1178"/>
      <c r="BP30" s="1178"/>
      <c r="BQ30" s="1178"/>
      <c r="BR30" s="1178"/>
      <c r="BS30" s="1178"/>
      <c r="BT30" s="1178"/>
      <c r="BU30" s="1178"/>
      <c r="BV30" s="1178"/>
      <c r="BW30" s="1178"/>
      <c r="BX30" s="1178"/>
      <c r="BY30" s="1178"/>
      <c r="BZ30" s="1178"/>
      <c r="CA30" s="1178"/>
      <c r="CB30" s="1178"/>
      <c r="CC30" s="1178"/>
      <c r="CD30" s="1178"/>
      <c r="CE30" s="1178"/>
      <c r="CF30" s="1178"/>
      <c r="CG30" s="1178"/>
      <c r="CH30" s="1178"/>
      <c r="CI30" s="1178"/>
      <c r="CK30" s="56"/>
      <c r="CL30" s="57"/>
      <c r="CM30" s="57"/>
      <c r="CO30" s="149"/>
    </row>
    <row r="31" spans="1:93" s="225" customFormat="1" ht="9.6" x14ac:dyDescent="0.2">
      <c r="A31" s="900" t="s">
        <v>361</v>
      </c>
      <c r="B31" s="900"/>
      <c r="C31" s="900"/>
      <c r="D31" s="900"/>
      <c r="E31" s="900"/>
      <c r="F31" s="900"/>
      <c r="G31" s="900"/>
      <c r="H31" s="900"/>
      <c r="I31" s="900"/>
      <c r="J31" s="900"/>
      <c r="K31" s="900"/>
      <c r="L31" s="900"/>
      <c r="M31" s="900"/>
      <c r="N31" s="900"/>
      <c r="O31" s="900"/>
      <c r="P31" s="900"/>
      <c r="Q31" s="900"/>
      <c r="R31" s="900"/>
      <c r="S31" s="900"/>
      <c r="T31" s="900"/>
      <c r="U31" s="900"/>
      <c r="V31" s="900"/>
      <c r="W31" s="900"/>
      <c r="X31" s="900"/>
      <c r="Y31" s="900"/>
      <c r="Z31" s="900"/>
      <c r="AA31" s="900"/>
      <c r="AB31" s="900"/>
      <c r="AC31" s="900"/>
      <c r="AD31" s="900"/>
      <c r="AE31" s="900"/>
      <c r="AF31" s="900"/>
      <c r="AG31" s="900"/>
      <c r="AH31" s="900"/>
      <c r="AI31" s="900"/>
      <c r="AJ31" s="900"/>
      <c r="AK31" s="900"/>
      <c r="AL31" s="900"/>
      <c r="AM31" s="900"/>
      <c r="AN31" s="900"/>
      <c r="AO31" s="900"/>
      <c r="AP31" s="900"/>
      <c r="AQ31" s="900"/>
      <c r="AR31" s="900"/>
      <c r="AS31" s="900"/>
      <c r="AT31" s="900"/>
      <c r="AU31" s="900"/>
      <c r="AV31" s="900"/>
      <c r="AW31" s="900"/>
      <c r="AX31" s="900"/>
      <c r="AY31" s="900"/>
      <c r="AZ31" s="900"/>
      <c r="BA31" s="900"/>
      <c r="BB31" s="900"/>
      <c r="BC31" s="900"/>
      <c r="BD31" s="900"/>
      <c r="BE31" s="900"/>
      <c r="BF31" s="900"/>
      <c r="BG31" s="900"/>
      <c r="BH31" s="900"/>
      <c r="BI31" s="900"/>
      <c r="BJ31" s="900"/>
      <c r="BK31" s="900"/>
      <c r="BL31" s="900"/>
      <c r="BM31" s="900"/>
      <c r="BN31" s="900"/>
      <c r="BO31" s="900"/>
      <c r="BP31" s="900"/>
      <c r="BQ31" s="900"/>
      <c r="BR31" s="900"/>
      <c r="BS31" s="900"/>
      <c r="BT31" s="900"/>
      <c r="BU31" s="900"/>
      <c r="BV31" s="900"/>
      <c r="BW31" s="900"/>
      <c r="BX31" s="900"/>
      <c r="BY31" s="900"/>
      <c r="BZ31" s="900"/>
      <c r="CA31" s="900"/>
      <c r="CB31" s="900"/>
      <c r="CC31" s="900"/>
      <c r="CD31" s="900"/>
      <c r="CE31" s="900"/>
      <c r="CF31" s="900"/>
      <c r="CG31" s="900"/>
      <c r="CH31" s="900"/>
      <c r="CI31" s="900"/>
      <c r="CO31" s="228"/>
    </row>
    <row r="32" spans="1:93" ht="14.4" customHeight="1" x14ac:dyDescent="0.3">
      <c r="A32" s="846" t="s">
        <v>358</v>
      </c>
      <c r="B32" s="846"/>
      <c r="C32" s="846"/>
      <c r="D32" s="846"/>
      <c r="E32" s="846"/>
      <c r="F32" s="846"/>
      <c r="G32" s="846"/>
      <c r="H32" s="846"/>
      <c r="I32" s="846"/>
      <c r="J32" s="846"/>
      <c r="K32" s="846"/>
      <c r="L32" s="1178" t="str">
        <f ca="1">CONCATENATE(RANDBETWEEN(6,8),".",RANDBETWEEN(0,9.5))</f>
        <v>8.9</v>
      </c>
      <c r="M32" s="1178"/>
      <c r="N32" s="1178"/>
      <c r="O32" s="1178"/>
      <c r="P32" s="1178"/>
      <c r="Q32" s="1178"/>
      <c r="R32" s="1178"/>
      <c r="S32" s="1178"/>
      <c r="T32" s="1178"/>
      <c r="U32" s="1178"/>
      <c r="V32" s="1178"/>
      <c r="W32" s="846" t="s">
        <v>193</v>
      </c>
      <c r="X32" s="846"/>
      <c r="Y32" s="846"/>
      <c r="Z32" s="846"/>
      <c r="AA32" s="846"/>
      <c r="AB32" s="846"/>
      <c r="AC32" s="846"/>
      <c r="AD32" s="846"/>
      <c r="AE32" s="846"/>
      <c r="AF32" s="846"/>
      <c r="AG32" s="846"/>
      <c r="AH32" s="846"/>
      <c r="AI32" s="846"/>
      <c r="AJ32" s="846"/>
      <c r="AK32" s="846"/>
      <c r="AL32" s="846"/>
      <c r="AM32" s="846"/>
      <c r="AN32" s="846"/>
      <c r="AO32" s="846"/>
      <c r="AP32" s="846"/>
      <c r="AQ32" s="846"/>
      <c r="AR32" s="846"/>
      <c r="AS32" s="846"/>
      <c r="AT32" s="846"/>
      <c r="AU32" s="846"/>
      <c r="AV32" s="846"/>
      <c r="AW32" s="846"/>
      <c r="AX32" s="846"/>
      <c r="AY32" s="846"/>
      <c r="AZ32" s="846"/>
      <c r="BA32" s="846"/>
      <c r="BB32" s="846"/>
      <c r="BC32" s="846"/>
      <c r="BD32" s="846"/>
      <c r="BE32" s="846"/>
      <c r="BF32" s="846"/>
      <c r="BG32" s="846"/>
      <c r="BH32" s="846"/>
      <c r="BI32" s="846"/>
      <c r="BJ32" s="846"/>
      <c r="BK32" s="846"/>
      <c r="BL32" s="846"/>
      <c r="BM32" s="846"/>
      <c r="BN32" s="846"/>
      <c r="BO32" s="846"/>
      <c r="BP32" s="846"/>
      <c r="BQ32" s="846"/>
      <c r="BR32" s="846"/>
      <c r="BS32" s="846"/>
      <c r="BT32" s="846"/>
      <c r="BU32" s="846"/>
      <c r="BV32" s="846"/>
      <c r="BW32" s="846"/>
      <c r="BX32" s="846"/>
      <c r="BY32" s="846"/>
      <c r="BZ32" s="846"/>
      <c r="CA32" s="846"/>
      <c r="CB32" s="846"/>
      <c r="CC32" s="846"/>
      <c r="CD32" s="846"/>
      <c r="CE32" s="846"/>
      <c r="CF32" s="846"/>
      <c r="CG32" s="846"/>
      <c r="CH32" s="846"/>
      <c r="CI32" s="846"/>
      <c r="CO32" s="141"/>
    </row>
    <row r="33" spans="1:93" ht="14.4" customHeight="1" x14ac:dyDescent="0.3">
      <c r="A33" s="1156" t="s">
        <v>362</v>
      </c>
      <c r="B33" s="1156"/>
      <c r="C33" s="1156"/>
      <c r="D33" s="1156"/>
      <c r="E33" s="1156"/>
      <c r="F33" s="1156"/>
      <c r="G33" s="1156"/>
      <c r="H33" s="1156"/>
      <c r="I33" s="1156"/>
      <c r="J33" s="1156"/>
      <c r="K33" s="1156"/>
      <c r="L33" s="1156"/>
      <c r="M33" s="1156"/>
      <c r="N33" s="1156"/>
      <c r="O33" s="1156"/>
      <c r="P33" s="1156"/>
      <c r="Q33" s="1156"/>
      <c r="R33" s="1156"/>
      <c r="S33" s="1156"/>
      <c r="T33" s="1156"/>
      <c r="U33" s="1156"/>
      <c r="V33" s="1156"/>
      <c r="W33" s="1156"/>
      <c r="X33" s="1156"/>
      <c r="Y33" s="1156"/>
      <c r="Z33" s="1156"/>
      <c r="AA33" s="1156"/>
      <c r="AB33" s="1156"/>
      <c r="AC33" s="1156"/>
      <c r="AD33" s="1156"/>
      <c r="AE33" s="1156"/>
      <c r="AF33" s="1156"/>
      <c r="AG33" s="1156"/>
      <c r="AH33" s="1156"/>
      <c r="AI33" s="1156"/>
      <c r="AJ33" s="1156"/>
      <c r="AK33" s="1156"/>
      <c r="AL33" s="1156"/>
      <c r="AM33" s="1156"/>
      <c r="AN33" s="1156"/>
      <c r="AO33" s="1156"/>
      <c r="AP33" s="1156"/>
      <c r="AQ33" s="1156"/>
      <c r="AR33" s="1156"/>
      <c r="AS33" s="1156"/>
      <c r="AT33" s="1156"/>
      <c r="AU33" s="1156"/>
      <c r="AV33" s="1156"/>
      <c r="AW33" s="1156"/>
      <c r="AX33" s="1156"/>
      <c r="AY33" s="1156"/>
      <c r="AZ33" s="1156"/>
      <c r="BA33" s="1156"/>
      <c r="BB33" s="1156"/>
      <c r="BC33" s="1156"/>
      <c r="BD33" s="1156"/>
      <c r="BE33" s="1156"/>
      <c r="BF33" s="1156"/>
      <c r="BG33" s="1060">
        <v>4</v>
      </c>
      <c r="BH33" s="1060"/>
      <c r="BI33" s="1060"/>
      <c r="BJ33" s="1060"/>
      <c r="BK33" s="1060"/>
      <c r="BL33" s="1060"/>
      <c r="BM33" s="1060"/>
      <c r="BN33" s="1060"/>
      <c r="BO33" s="1183" t="s">
        <v>363</v>
      </c>
      <c r="BP33" s="1183"/>
      <c r="BQ33" s="1183"/>
      <c r="BR33" s="1183"/>
      <c r="BS33" s="1183"/>
      <c r="BT33" s="1183"/>
      <c r="BU33" s="1183"/>
      <c r="BV33" s="1183"/>
      <c r="BW33" s="1183"/>
      <c r="BX33" s="1183"/>
      <c r="BY33" s="1183"/>
      <c r="BZ33" s="1183"/>
      <c r="CA33" s="1183"/>
      <c r="CB33" s="1183"/>
      <c r="CC33" s="1183"/>
      <c r="CD33" s="1183"/>
      <c r="CE33" s="1183"/>
      <c r="CF33" s="1183"/>
      <c r="CG33" s="1183"/>
      <c r="CH33" s="1183"/>
      <c r="CI33" s="1183"/>
    </row>
    <row r="34" spans="1:93" x14ac:dyDescent="0.25">
      <c r="A34" s="1181" t="s">
        <v>364</v>
      </c>
      <c r="B34" s="1181"/>
      <c r="C34" s="1181"/>
      <c r="D34" s="1181"/>
      <c r="E34" s="1181"/>
      <c r="F34" s="1181"/>
      <c r="G34" s="1181"/>
      <c r="H34" s="1181"/>
      <c r="I34" s="1181"/>
      <c r="J34" s="1181"/>
      <c r="K34" s="1181"/>
      <c r="L34" s="1181"/>
      <c r="M34" s="1181"/>
      <c r="N34" s="1181"/>
      <c r="O34" s="1181"/>
      <c r="P34" s="1181"/>
      <c r="Q34" s="1181"/>
      <c r="R34" s="1181"/>
      <c r="S34" s="1181"/>
      <c r="T34" s="1181"/>
      <c r="U34" s="1181"/>
      <c r="V34" s="1181"/>
      <c r="W34" s="1181"/>
      <c r="X34" s="1181"/>
      <c r="Y34" s="1181"/>
      <c r="Z34" s="1181"/>
      <c r="AA34" s="1181"/>
      <c r="AB34" s="1181"/>
      <c r="AC34" s="1181"/>
      <c r="AD34" s="1181"/>
      <c r="AE34" s="1181"/>
      <c r="AF34" s="1181"/>
      <c r="AG34" s="1181"/>
      <c r="AH34" s="1181"/>
      <c r="AI34" s="1181"/>
      <c r="AJ34" s="1181"/>
      <c r="AK34" s="1181"/>
      <c r="AL34" s="1181"/>
      <c r="AM34" s="1181"/>
      <c r="AN34" s="1181"/>
      <c r="AO34" s="1181"/>
      <c r="AP34" s="1182"/>
      <c r="AQ34" s="1182"/>
      <c r="AR34" s="1182"/>
      <c r="AS34" s="1182"/>
      <c r="AT34" s="1182"/>
      <c r="AU34" s="1182"/>
      <c r="AV34" s="1182"/>
      <c r="AW34" s="1182"/>
      <c r="AX34" s="1182"/>
      <c r="AY34" s="1182"/>
      <c r="AZ34" s="1182"/>
      <c r="BA34" s="1182"/>
      <c r="BB34" s="1182"/>
      <c r="BC34" s="1182"/>
      <c r="BD34" s="1182"/>
      <c r="BE34" s="1182"/>
      <c r="BF34" s="1182"/>
      <c r="BG34" s="1182"/>
      <c r="BH34" s="1182"/>
      <c r="BI34" s="1182"/>
      <c r="BJ34" s="1182"/>
      <c r="BK34" s="1182"/>
      <c r="BL34" s="1182"/>
      <c r="BM34" s="1182"/>
      <c r="BN34" s="1182"/>
      <c r="BO34" s="1182"/>
      <c r="BP34" s="1182"/>
      <c r="BQ34" s="1182"/>
      <c r="BR34" s="1182"/>
      <c r="BS34" s="1182"/>
      <c r="BT34" s="1182"/>
      <c r="BU34" s="1182"/>
      <c r="BV34" s="1182"/>
      <c r="BW34" s="1182"/>
      <c r="BX34" s="1182"/>
      <c r="BY34" s="1182"/>
      <c r="BZ34" s="1182"/>
      <c r="CA34" s="1182"/>
      <c r="CB34" s="1182"/>
      <c r="CC34" s="1182"/>
      <c r="CD34" s="1182"/>
      <c r="CE34" s="1182"/>
      <c r="CF34" s="1182"/>
      <c r="CG34" s="1182"/>
      <c r="CH34" s="1182"/>
      <c r="CI34" s="1182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80" t="s">
        <v>365</v>
      </c>
      <c r="AQ35" s="1180"/>
      <c r="AR35" s="1180"/>
      <c r="AS35" s="1180"/>
      <c r="AT35" s="1180"/>
      <c r="AU35" s="1180"/>
      <c r="AV35" s="1180"/>
      <c r="AW35" s="1180"/>
      <c r="AX35" s="1180"/>
      <c r="AY35" s="1180"/>
      <c r="AZ35" s="1180"/>
      <c r="BA35" s="1180"/>
      <c r="BB35" s="1180"/>
      <c r="BC35" s="1180"/>
      <c r="BD35" s="1180"/>
      <c r="BE35" s="1180"/>
      <c r="BF35" s="1180"/>
      <c r="BG35" s="1180"/>
      <c r="BH35" s="1180"/>
      <c r="BI35" s="1180"/>
      <c r="BJ35" s="1180"/>
      <c r="BK35" s="1180"/>
      <c r="BL35" s="1180"/>
      <c r="BM35" s="1180"/>
      <c r="BN35" s="1180"/>
      <c r="BO35" s="1180"/>
      <c r="BP35" s="1180"/>
      <c r="BQ35" s="1180"/>
      <c r="BR35" s="1180"/>
      <c r="BS35" s="1180"/>
      <c r="BT35" s="1180"/>
      <c r="BU35" s="1180"/>
      <c r="BV35" s="1180"/>
      <c r="BW35" s="1180"/>
      <c r="BX35" s="1180"/>
      <c r="BY35" s="1180"/>
      <c r="BZ35" s="1180"/>
      <c r="CA35" s="1180"/>
      <c r="CB35" s="1180"/>
      <c r="CC35" s="1180"/>
      <c r="CD35" s="1180"/>
      <c r="CE35" s="1180"/>
      <c r="CF35" s="1180"/>
      <c r="CG35" s="1180"/>
      <c r="CH35" s="1180"/>
      <c r="CI35" s="1180"/>
      <c r="CO35" s="141"/>
    </row>
    <row r="36" spans="1:93" ht="44.25" customHeight="1" x14ac:dyDescent="0.25">
      <c r="A36" s="1179" t="s">
        <v>15</v>
      </c>
      <c r="B36" s="1179"/>
      <c r="C36" s="1179"/>
      <c r="D36" s="1179"/>
      <c r="E36" s="1179"/>
      <c r="F36" s="1179"/>
      <c r="G36" s="1179"/>
      <c r="H36" s="1179"/>
      <c r="I36" s="1179"/>
      <c r="J36" s="1179"/>
      <c r="K36" s="1179"/>
      <c r="L36" s="1179"/>
      <c r="M36" s="1179"/>
      <c r="N36" s="1179"/>
      <c r="O36" s="1179"/>
      <c r="P36" s="1179"/>
      <c r="Q36" s="1179"/>
      <c r="R36" s="1179"/>
      <c r="S36" s="1179"/>
      <c r="T36" s="1179"/>
      <c r="U36" s="1179"/>
      <c r="V36" s="1179"/>
      <c r="W36" s="1179"/>
      <c r="X36" s="1179"/>
      <c r="Y36" s="1179"/>
      <c r="Z36" s="1179"/>
      <c r="AA36" s="1179"/>
      <c r="AB36" s="1179"/>
      <c r="AC36" s="1179"/>
      <c r="AD36" s="850" t="str">
        <f>ПОДПИСИ!B6</f>
        <v>Начальник мастерского участка №1 Курортного РЭС ПАО «Россети Ленэнерго» «СЭС»</v>
      </c>
      <c r="AE36" s="850"/>
      <c r="AF36" s="850"/>
      <c r="AG36" s="850"/>
      <c r="AH36" s="850"/>
      <c r="AI36" s="850"/>
      <c r="AJ36" s="850"/>
      <c r="AK36" s="850"/>
      <c r="AL36" s="850"/>
      <c r="AM36" s="850"/>
      <c r="AN36" s="850"/>
      <c r="AO36" s="850"/>
      <c r="AP36" s="850"/>
      <c r="AQ36" s="850"/>
      <c r="AR36" s="850"/>
      <c r="AS36" s="850"/>
      <c r="AT36" s="850"/>
      <c r="AU36" s="850"/>
      <c r="AV36" s="850"/>
      <c r="AW36" s="850"/>
      <c r="AX36" s="850"/>
      <c r="AY36" s="850"/>
      <c r="AZ36" s="850"/>
      <c r="BA36" s="850"/>
      <c r="BB36" s="850"/>
      <c r="BC36" s="850"/>
      <c r="BD36" s="850"/>
      <c r="BE36" s="850"/>
      <c r="BF36" s="850"/>
      <c r="BG36" s="850"/>
      <c r="BH36" s="850"/>
      <c r="BI36" s="850"/>
      <c r="BJ36" s="850"/>
      <c r="BK36" s="850"/>
      <c r="BL36" s="23"/>
      <c r="BM36" s="23"/>
      <c r="BN36" s="23"/>
      <c r="BO36" s="844"/>
      <c r="BP36" s="844"/>
      <c r="BQ36" s="844"/>
      <c r="BR36" s="844"/>
      <c r="BS36" s="844"/>
      <c r="BT36" s="844"/>
      <c r="BU36" s="844"/>
      <c r="BV36" s="844"/>
      <c r="BW36" s="844"/>
      <c r="BX36" s="844"/>
      <c r="BY36" s="844"/>
      <c r="BZ36" s="844"/>
      <c r="CA36" s="844"/>
      <c r="CB36" s="844"/>
      <c r="CC36" s="844"/>
      <c r="CD36" s="844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9.6" x14ac:dyDescent="0.2">
      <c r="AD37" s="900" t="s">
        <v>48</v>
      </c>
      <c r="AE37" s="900"/>
      <c r="AF37" s="900"/>
      <c r="AG37" s="900"/>
      <c r="AH37" s="900"/>
      <c r="AI37" s="900"/>
      <c r="AJ37" s="900"/>
      <c r="AK37" s="900"/>
      <c r="AL37" s="900"/>
      <c r="AM37" s="900"/>
      <c r="AN37" s="900"/>
      <c r="AO37" s="900"/>
      <c r="AP37" s="900"/>
      <c r="AQ37" s="900"/>
      <c r="AR37" s="900"/>
      <c r="AS37" s="900"/>
      <c r="AT37" s="900"/>
      <c r="AU37" s="900"/>
      <c r="AV37" s="900"/>
      <c r="AW37" s="900"/>
      <c r="AX37" s="900"/>
      <c r="AY37" s="900"/>
      <c r="AZ37" s="900"/>
      <c r="BA37" s="900"/>
      <c r="BB37" s="900"/>
      <c r="BC37" s="900"/>
      <c r="BD37" s="900"/>
      <c r="BE37" s="900"/>
      <c r="BF37" s="900"/>
      <c r="BG37" s="900"/>
      <c r="BH37" s="900"/>
      <c r="BI37" s="900"/>
      <c r="BJ37" s="900"/>
      <c r="BK37" s="900"/>
      <c r="BL37" s="227"/>
      <c r="BM37" s="227"/>
      <c r="BN37" s="227"/>
      <c r="BO37" s="900" t="s">
        <v>49</v>
      </c>
      <c r="BP37" s="900"/>
      <c r="BQ37" s="900"/>
      <c r="BR37" s="900"/>
      <c r="BS37" s="900"/>
      <c r="BT37" s="900"/>
      <c r="BU37" s="900"/>
      <c r="BV37" s="900"/>
      <c r="BW37" s="900"/>
      <c r="BX37" s="900"/>
      <c r="BY37" s="900"/>
      <c r="BZ37" s="900"/>
      <c r="CA37" s="900"/>
      <c r="CB37" s="900"/>
      <c r="CC37" s="900"/>
      <c r="CD37" s="900"/>
      <c r="CE37" s="227"/>
      <c r="CF37" s="227"/>
      <c r="CG37" s="227"/>
      <c r="CH37" s="227"/>
      <c r="CI37" s="232" t="s">
        <v>50</v>
      </c>
      <c r="CO37" s="228"/>
    </row>
    <row r="38" spans="1:93" ht="37.5" customHeight="1" x14ac:dyDescent="0.25">
      <c r="A38" s="968" t="s">
        <v>16</v>
      </c>
      <c r="B38" s="968"/>
      <c r="C38" s="968"/>
      <c r="D38" s="968"/>
      <c r="E38" s="968"/>
      <c r="F38" s="968"/>
      <c r="G38" s="968"/>
      <c r="H38" s="968"/>
      <c r="I38" s="968"/>
      <c r="J38" s="968"/>
      <c r="K38" s="968"/>
      <c r="L38" s="968"/>
      <c r="M38" s="968"/>
      <c r="N38" s="968"/>
      <c r="O38" s="968"/>
      <c r="P38" s="968"/>
      <c r="Q38" s="968"/>
      <c r="R38" s="968"/>
      <c r="S38" s="968"/>
      <c r="T38" s="968"/>
      <c r="U38" s="968"/>
      <c r="V38" s="968"/>
      <c r="W38" s="968"/>
      <c r="X38" s="968"/>
      <c r="Y38" s="968"/>
      <c r="Z38" s="968"/>
      <c r="AA38" s="968"/>
      <c r="AB38" s="968"/>
      <c r="AD38" s="850" t="str">
        <f>ПОДПИСИ!B12</f>
        <v>Начальник участка ООО «Электромонтаж-110»</v>
      </c>
      <c r="AE38" s="850"/>
      <c r="AF38" s="850"/>
      <c r="AG38" s="850"/>
      <c r="AH38" s="850"/>
      <c r="AI38" s="850"/>
      <c r="AJ38" s="850"/>
      <c r="AK38" s="850"/>
      <c r="AL38" s="850"/>
      <c r="AM38" s="850"/>
      <c r="AN38" s="850"/>
      <c r="AO38" s="850"/>
      <c r="AP38" s="850"/>
      <c r="AQ38" s="850"/>
      <c r="AR38" s="850"/>
      <c r="AS38" s="850"/>
      <c r="AT38" s="850"/>
      <c r="AU38" s="850"/>
      <c r="AV38" s="850"/>
      <c r="AW38" s="850"/>
      <c r="AX38" s="850"/>
      <c r="AY38" s="850"/>
      <c r="AZ38" s="850"/>
      <c r="BA38" s="850"/>
      <c r="BB38" s="850"/>
      <c r="BC38" s="850"/>
      <c r="BD38" s="850"/>
      <c r="BE38" s="850"/>
      <c r="BF38" s="850"/>
      <c r="BG38" s="850"/>
      <c r="BH38" s="850"/>
      <c r="BI38" s="850"/>
      <c r="BJ38" s="850"/>
      <c r="BK38" s="850"/>
      <c r="BL38" s="23"/>
      <c r="BM38" s="23"/>
      <c r="BN38" s="23"/>
      <c r="BO38" s="844"/>
      <c r="BP38" s="844"/>
      <c r="BQ38" s="844"/>
      <c r="BR38" s="844"/>
      <c r="BS38" s="844"/>
      <c r="BT38" s="844"/>
      <c r="BU38" s="844"/>
      <c r="BV38" s="844"/>
      <c r="BW38" s="844"/>
      <c r="BX38" s="844"/>
      <c r="BY38" s="844"/>
      <c r="BZ38" s="844"/>
      <c r="CA38" s="844"/>
      <c r="CB38" s="844"/>
      <c r="CC38" s="844"/>
      <c r="CD38" s="844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9.6" x14ac:dyDescent="0.2">
      <c r="AD39" s="1098" t="s">
        <v>48</v>
      </c>
      <c r="AE39" s="1098"/>
      <c r="AF39" s="1098"/>
      <c r="AG39" s="1098"/>
      <c r="AH39" s="1098"/>
      <c r="AI39" s="1098"/>
      <c r="AJ39" s="1098"/>
      <c r="AK39" s="1098"/>
      <c r="AL39" s="1098"/>
      <c r="AM39" s="1098"/>
      <c r="AN39" s="1098"/>
      <c r="AO39" s="1098"/>
      <c r="AP39" s="1098"/>
      <c r="AQ39" s="1098"/>
      <c r="AR39" s="1098"/>
      <c r="AS39" s="1098"/>
      <c r="AT39" s="1098"/>
      <c r="AU39" s="1098"/>
      <c r="AV39" s="1098"/>
      <c r="AW39" s="1098"/>
      <c r="AX39" s="1098"/>
      <c r="AY39" s="1098"/>
      <c r="AZ39" s="1098"/>
      <c r="BA39" s="1098"/>
      <c r="BB39" s="1098"/>
      <c r="BC39" s="1098"/>
      <c r="BD39" s="1098"/>
      <c r="BE39" s="1098"/>
      <c r="BF39" s="1098"/>
      <c r="BG39" s="1098"/>
      <c r="BH39" s="1098"/>
      <c r="BI39" s="1098"/>
      <c r="BJ39" s="1098"/>
      <c r="BK39" s="1098"/>
      <c r="BL39" s="227"/>
      <c r="BM39" s="227"/>
      <c r="BN39" s="227"/>
      <c r="BO39" s="900" t="s">
        <v>49</v>
      </c>
      <c r="BP39" s="900"/>
      <c r="BQ39" s="900"/>
      <c r="BR39" s="900"/>
      <c r="BS39" s="900"/>
      <c r="BT39" s="900"/>
      <c r="BU39" s="900"/>
      <c r="BV39" s="900"/>
      <c r="BW39" s="900"/>
      <c r="BX39" s="900"/>
      <c r="BY39" s="900"/>
      <c r="BZ39" s="900"/>
      <c r="CA39" s="900"/>
      <c r="CB39" s="900"/>
      <c r="CC39" s="900"/>
      <c r="CD39" s="900"/>
      <c r="CE39" s="227"/>
      <c r="CF39" s="227"/>
      <c r="CG39" s="227"/>
      <c r="CH39" s="227"/>
      <c r="CI39" s="232" t="s">
        <v>50</v>
      </c>
      <c r="CO39" s="231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topLeftCell="A10" zoomScale="60" zoomScaleNormal="100" workbookViewId="0">
      <selection activeCell="AZ37" sqref="AZ37:BL37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7" customWidth="1"/>
    <col min="113" max="16384" width="9.1093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AO2" s="967"/>
      <c r="AP2" s="967"/>
      <c r="AQ2" s="967"/>
      <c r="AR2" s="967"/>
      <c r="AS2" s="967"/>
      <c r="AT2" s="967"/>
      <c r="AU2" s="967"/>
      <c r="AV2" s="967"/>
      <c r="BB2" s="844" t="str">
        <f>ФОРМА!G2</f>
        <v>Санкт-Петербург</v>
      </c>
      <c r="BC2" s="844"/>
      <c r="BD2" s="844"/>
      <c r="BE2" s="844"/>
      <c r="BF2" s="844"/>
      <c r="BG2" s="844"/>
      <c r="BH2" s="844"/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 s="844"/>
      <c r="CK2" s="844"/>
      <c r="CL2" s="844"/>
      <c r="CM2" s="844"/>
      <c r="CN2" s="844"/>
      <c r="CO2" s="844"/>
      <c r="CP2" s="844"/>
      <c r="CQ2" s="844"/>
      <c r="CR2" s="844"/>
      <c r="CS2" s="844"/>
      <c r="CT2" s="844"/>
      <c r="CU2" s="844"/>
      <c r="CV2" s="844"/>
      <c r="CW2" s="844"/>
      <c r="CX2" s="844"/>
      <c r="CY2" s="844"/>
      <c r="CZ2" s="844"/>
      <c r="DA2" s="844"/>
      <c r="DB2" s="844"/>
      <c r="DC2"/>
      <c r="DD2"/>
      <c r="DE2"/>
      <c r="DF2"/>
      <c r="DH2" s="142"/>
    </row>
    <row r="3" spans="1:112" s="50" customFormat="1" ht="15" customHeight="1" x14ac:dyDescent="0.3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845"/>
      <c r="AU3" s="845"/>
      <c r="AV3" s="845"/>
      <c r="AW3" s="21"/>
      <c r="AX3" s="21"/>
      <c r="AY3" s="21"/>
      <c r="AZ3" s="21"/>
      <c r="BA3" s="21"/>
      <c r="BB3" s="845" t="s">
        <v>0</v>
      </c>
      <c r="BC3" s="845"/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ht="15" customHeight="1" x14ac:dyDescent="0.25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AO4" s="844"/>
      <c r="AP4" s="844"/>
      <c r="AQ4" s="844"/>
      <c r="AR4" s="844"/>
      <c r="AS4" s="844"/>
      <c r="AT4" s="844"/>
      <c r="AU4" s="844"/>
      <c r="AV4" s="844"/>
      <c r="BB4" s="850" t="str">
        <f>ФОРМА!B2</f>
        <v>ПАО "Россети Ленэнерго"</v>
      </c>
      <c r="BC4" s="850"/>
      <c r="BD4" s="850"/>
      <c r="BE4" s="850"/>
      <c r="BF4" s="850"/>
      <c r="BG4" s="850"/>
      <c r="BH4" s="850"/>
      <c r="BI4" s="850"/>
      <c r="BJ4" s="850"/>
      <c r="BK4" s="850"/>
      <c r="BL4" s="850"/>
      <c r="BM4" s="850"/>
      <c r="BN4" s="850"/>
      <c r="BO4" s="850"/>
      <c r="BP4" s="850"/>
      <c r="BQ4" s="850"/>
      <c r="BR4" s="850"/>
      <c r="BS4" s="850"/>
      <c r="BT4" s="850"/>
      <c r="BU4" s="850"/>
      <c r="BV4" s="850"/>
      <c r="BW4" s="850"/>
      <c r="BX4" s="850"/>
      <c r="BY4" s="850"/>
      <c r="BZ4" s="850"/>
      <c r="CA4" s="850"/>
      <c r="CB4" s="850"/>
      <c r="CC4" s="850"/>
      <c r="CD4" s="850"/>
      <c r="CE4" s="850"/>
      <c r="CF4" s="850"/>
      <c r="CG4" s="850"/>
      <c r="CH4" s="850"/>
      <c r="CI4" s="850"/>
      <c r="CJ4" s="850"/>
      <c r="CK4" s="850"/>
      <c r="CL4" s="850"/>
      <c r="CM4" s="850"/>
      <c r="CN4" s="850"/>
      <c r="CO4" s="850"/>
      <c r="CP4" s="850"/>
      <c r="CQ4" s="850"/>
      <c r="CR4" s="850"/>
      <c r="CS4" s="850"/>
      <c r="CT4" s="850"/>
      <c r="CU4" s="850"/>
      <c r="CV4" s="850"/>
      <c r="CW4" s="850"/>
      <c r="CX4" s="850"/>
      <c r="CY4" s="850"/>
      <c r="CZ4" s="850"/>
      <c r="DA4" s="850"/>
      <c r="DB4" s="850"/>
      <c r="DH4" s="144" t="str">
        <f>BB4</f>
        <v>ПАО "Россети Ленэнерго"</v>
      </c>
    </row>
    <row r="5" spans="1:112" ht="15" customHeight="1" x14ac:dyDescent="0.25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845"/>
      <c r="AU5" s="845"/>
      <c r="AV5" s="845"/>
      <c r="AW5" s="21"/>
      <c r="AX5" s="21"/>
      <c r="AY5" s="21"/>
      <c r="AZ5" s="21"/>
      <c r="BA5" s="21"/>
      <c r="BB5" s="845" t="s">
        <v>2</v>
      </c>
      <c r="BC5" s="845"/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24.2" x14ac:dyDescent="0.25">
      <c r="A6" s="862"/>
      <c r="B6" s="862"/>
      <c r="C6" s="862"/>
      <c r="D6" s="862"/>
      <c r="E6" s="862"/>
      <c r="F6" s="862"/>
      <c r="G6" s="862"/>
      <c r="H6" s="862"/>
      <c r="I6" s="862"/>
      <c r="J6" s="862"/>
      <c r="K6" s="862"/>
      <c r="L6" s="862"/>
      <c r="M6" s="862"/>
      <c r="N6" s="862"/>
      <c r="O6" s="862"/>
      <c r="P6" s="862"/>
      <c r="Q6" s="862"/>
      <c r="R6" s="862"/>
      <c r="S6" s="862"/>
      <c r="T6" s="862"/>
      <c r="U6" s="862"/>
      <c r="V6" s="862"/>
      <c r="W6" s="862"/>
      <c r="X6" s="862"/>
      <c r="Y6" s="862"/>
      <c r="Z6" s="862"/>
      <c r="AA6" s="862"/>
      <c r="AB6" s="862"/>
      <c r="AC6" s="862"/>
      <c r="AD6" s="862"/>
      <c r="AE6" s="862"/>
      <c r="AF6" s="862"/>
      <c r="AG6" s="862"/>
      <c r="AH6" s="862"/>
      <c r="AI6" s="862"/>
      <c r="AJ6" s="862"/>
      <c r="AK6" s="862"/>
      <c r="AL6" s="862"/>
      <c r="AM6" s="862"/>
      <c r="AN6" s="862"/>
      <c r="AO6" s="862"/>
      <c r="AP6" s="862"/>
      <c r="AQ6" s="862"/>
      <c r="AR6" s="862"/>
      <c r="AS6" s="862"/>
      <c r="AT6" s="862"/>
      <c r="AU6" s="862"/>
      <c r="AV6" s="862"/>
      <c r="AW6" s="21"/>
      <c r="AX6" s="21"/>
      <c r="AY6" s="21"/>
      <c r="AZ6" s="21"/>
      <c r="BA6" s="21"/>
      <c r="BB6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50"/>
      <c r="BD6" s="850"/>
      <c r="BE6" s="850"/>
      <c r="BF6" s="850"/>
      <c r="BG6" s="850"/>
      <c r="BH6" s="850"/>
      <c r="BI6" s="850"/>
      <c r="BJ6" s="850"/>
      <c r="BK6" s="850"/>
      <c r="BL6" s="850"/>
      <c r="BM6" s="850"/>
      <c r="BN6" s="850"/>
      <c r="BO6" s="850"/>
      <c r="BP6" s="850"/>
      <c r="BQ6" s="850"/>
      <c r="BR6" s="850"/>
      <c r="BS6" s="850"/>
      <c r="BT6" s="850"/>
      <c r="BU6" s="850"/>
      <c r="BV6" s="850"/>
      <c r="BW6" s="850"/>
      <c r="BX6" s="850"/>
      <c r="BY6" s="850"/>
      <c r="BZ6" s="850"/>
      <c r="CA6" s="850"/>
      <c r="CB6" s="850"/>
      <c r="CC6" s="850"/>
      <c r="CD6" s="850"/>
      <c r="CE6" s="850"/>
      <c r="CF6" s="850"/>
      <c r="CG6" s="850"/>
      <c r="CH6" s="850"/>
      <c r="CI6" s="850"/>
      <c r="CJ6" s="850"/>
      <c r="CK6" s="850"/>
      <c r="CL6" s="850"/>
      <c r="CM6" s="850"/>
      <c r="CN6" s="850"/>
      <c r="CO6" s="850"/>
      <c r="CP6" s="850"/>
      <c r="CQ6" s="850"/>
      <c r="CR6" s="850"/>
      <c r="CS6" s="850"/>
      <c r="CT6" s="850"/>
      <c r="CU6" s="850"/>
      <c r="CV6" s="850"/>
      <c r="CW6" s="850"/>
      <c r="CX6" s="850"/>
      <c r="CY6" s="850"/>
      <c r="CZ6" s="850"/>
      <c r="DA6" s="850"/>
      <c r="DB6" s="850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845"/>
      <c r="AU7" s="845"/>
      <c r="AV7" s="845"/>
      <c r="AW7" s="21"/>
      <c r="AX7" s="21"/>
      <c r="AY7" s="21"/>
      <c r="AZ7" s="21"/>
      <c r="BA7" s="21"/>
      <c r="BB7" s="845" t="s">
        <v>38</v>
      </c>
      <c r="BC7" s="845"/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 ht="13.8" x14ac:dyDescent="0.25">
      <c r="A8" s="844"/>
      <c r="B8" s="844"/>
      <c r="C8" s="844"/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844"/>
      <c r="Q8" s="844"/>
      <c r="R8" s="844"/>
      <c r="S8" s="844"/>
      <c r="T8" s="844"/>
      <c r="U8" s="844"/>
      <c r="V8" s="844"/>
      <c r="W8" s="844"/>
      <c r="X8" s="844"/>
      <c r="Y8" s="844"/>
      <c r="Z8" s="844"/>
      <c r="AA8" s="844"/>
      <c r="AB8" s="844"/>
      <c r="AC8" s="844"/>
      <c r="AD8" s="844"/>
      <c r="AE8" s="844"/>
      <c r="AF8" s="844"/>
      <c r="AG8" s="844"/>
      <c r="AH8" s="844"/>
      <c r="AI8" s="844"/>
      <c r="AJ8" s="844"/>
      <c r="AK8" s="844"/>
      <c r="AL8" s="844"/>
      <c r="AM8" s="844"/>
      <c r="AN8" s="844"/>
      <c r="AO8" s="844"/>
      <c r="AP8" s="844"/>
      <c r="AQ8" s="844"/>
      <c r="AR8" s="844"/>
      <c r="AS8" s="844"/>
      <c r="AT8" s="844"/>
      <c r="AU8" s="844"/>
      <c r="AV8" s="844"/>
      <c r="BB8" s="926">
        <f>ФОРМА!B13</f>
        <v>45380</v>
      </c>
      <c r="BC8" s="926"/>
      <c r="BD8" s="926"/>
      <c r="BE8" s="926"/>
      <c r="BF8" s="926"/>
      <c r="BG8" s="926"/>
      <c r="BH8" s="926"/>
      <c r="BI8" s="926"/>
      <c r="BJ8" s="926"/>
      <c r="BK8" s="926"/>
      <c r="BL8" s="926"/>
      <c r="BM8" s="926"/>
      <c r="BN8" s="926"/>
      <c r="BO8" s="926"/>
      <c r="BP8" s="926"/>
      <c r="BQ8" s="926"/>
      <c r="BR8" s="926"/>
      <c r="BS8" s="926"/>
      <c r="BT8" s="926"/>
      <c r="BU8" s="926"/>
      <c r="BV8" s="926"/>
      <c r="BW8" s="926"/>
      <c r="BX8" s="926"/>
      <c r="BY8" s="926"/>
      <c r="BZ8" s="926"/>
      <c r="CA8" s="926"/>
      <c r="CB8" s="926"/>
      <c r="CC8" s="926"/>
      <c r="CD8" s="926"/>
      <c r="CE8" s="926"/>
      <c r="CF8" s="926"/>
      <c r="CG8" s="926"/>
      <c r="CH8" s="926"/>
      <c r="CI8" s="926"/>
      <c r="CJ8" s="926"/>
      <c r="CK8" s="926"/>
      <c r="CL8" s="926"/>
      <c r="CM8" s="926"/>
      <c r="CN8" s="926"/>
      <c r="CO8" s="926"/>
      <c r="CP8" s="926"/>
      <c r="CQ8" s="926"/>
      <c r="CR8" s="926"/>
      <c r="CS8" s="926"/>
      <c r="CT8" s="926"/>
      <c r="CU8" s="926"/>
      <c r="CV8" s="926"/>
      <c r="CW8" s="926"/>
      <c r="CX8" s="926"/>
      <c r="CY8" s="926"/>
      <c r="CZ8" s="926"/>
      <c r="DA8" s="926"/>
      <c r="DB8" s="926"/>
      <c r="DC8" s="51"/>
      <c r="DH8" s="145"/>
    </row>
    <row r="9" spans="1:112" ht="10.5" customHeight="1" x14ac:dyDescent="0.25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845"/>
      <c r="AU9" s="845"/>
      <c r="AV9" s="845"/>
      <c r="AW9" s="21"/>
      <c r="AX9" s="21"/>
      <c r="AY9" s="21"/>
      <c r="AZ9" s="21"/>
      <c r="BA9" s="21"/>
      <c r="BB9" s="845" t="s">
        <v>3</v>
      </c>
      <c r="BC9" s="845"/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 ht="21.75" customHeight="1" x14ac:dyDescent="0.3">
      <c r="A10" s="867" t="s">
        <v>598</v>
      </c>
      <c r="B10" s="867"/>
      <c r="C10" s="867"/>
      <c r="D10" s="867"/>
      <c r="E10" s="867"/>
      <c r="F10" s="867"/>
      <c r="G10" s="867"/>
      <c r="H10" s="867"/>
      <c r="I10" s="867"/>
      <c r="J10" s="867"/>
      <c r="K10" s="867"/>
      <c r="L10" s="867"/>
      <c r="M10" s="867"/>
      <c r="N10" s="867"/>
      <c r="O10" s="867"/>
      <c r="P10" s="867"/>
      <c r="Q10" s="867"/>
      <c r="R10" s="867"/>
      <c r="S10" s="867"/>
      <c r="T10" s="867"/>
      <c r="U10" s="867"/>
      <c r="V10" s="867"/>
      <c r="W10" s="867"/>
      <c r="X10" s="867"/>
      <c r="Y10" s="867"/>
      <c r="Z10" s="867"/>
      <c r="AA10" s="867"/>
      <c r="AB10" s="867"/>
      <c r="AC10" s="867"/>
      <c r="AD10" s="867"/>
      <c r="AE10" s="867"/>
      <c r="AF10" s="867"/>
      <c r="AG10" s="867"/>
      <c r="AH10" s="867"/>
      <c r="AI10" s="867"/>
      <c r="AJ10" s="867"/>
      <c r="AK10" s="867"/>
      <c r="AL10" s="867"/>
      <c r="AM10" s="867"/>
      <c r="AN10" s="867"/>
      <c r="AO10" s="867"/>
      <c r="AP10" s="867"/>
      <c r="AQ10" s="867"/>
      <c r="AR10" s="867"/>
      <c r="AS10" s="867"/>
      <c r="AT10" s="867"/>
      <c r="AU10" s="867"/>
      <c r="AV10" s="867"/>
      <c r="AW10" s="867"/>
      <c r="AX10" s="867"/>
      <c r="AY10" s="867"/>
      <c r="AZ10" s="867"/>
      <c r="BA10" s="867"/>
      <c r="BB10" s="867"/>
      <c r="BC10" s="867"/>
      <c r="BD10" s="867"/>
      <c r="BE10" s="867"/>
      <c r="BF10" s="867"/>
      <c r="BG10" s="867"/>
      <c r="BH10" s="867"/>
      <c r="BI10" s="867"/>
      <c r="BJ10" s="867"/>
      <c r="BK10" s="867"/>
      <c r="BL10" s="867"/>
      <c r="BM10" s="867"/>
      <c r="BN10" s="867"/>
      <c r="BO10" s="867"/>
      <c r="BP10" s="867"/>
      <c r="BQ10" s="867"/>
      <c r="BR10" s="867"/>
      <c r="BS10" s="867"/>
      <c r="BT10" s="867"/>
      <c r="BU10" s="867"/>
      <c r="BV10" s="867"/>
      <c r="BW10" s="867"/>
      <c r="BX10" s="867"/>
      <c r="BY10" s="867"/>
      <c r="BZ10" s="867"/>
      <c r="CA10" s="867"/>
      <c r="CB10" s="867"/>
      <c r="CC10" s="867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7"/>
      <c r="CU10" s="867"/>
      <c r="CV10" s="867"/>
      <c r="CW10" s="867"/>
      <c r="CX10" s="867"/>
      <c r="CY10" s="867"/>
      <c r="CZ10" s="867"/>
      <c r="DA10" s="867"/>
      <c r="DB10" s="867"/>
    </row>
    <row r="11" spans="1:112" ht="13.8" x14ac:dyDescent="0.25">
      <c r="A11" s="867" t="s">
        <v>748</v>
      </c>
      <c r="B11" s="867"/>
      <c r="C11" s="867"/>
      <c r="D11" s="867"/>
      <c r="E11" s="867"/>
      <c r="F11" s="867"/>
      <c r="G11" s="867"/>
      <c r="H11" s="867"/>
      <c r="I11" s="867"/>
      <c r="J11" s="867"/>
      <c r="K11" s="867"/>
      <c r="L11" s="867"/>
      <c r="M11" s="867"/>
      <c r="N11" s="867"/>
      <c r="O11" s="867"/>
      <c r="P11" s="867"/>
      <c r="Q11" s="867"/>
      <c r="R11" s="867"/>
      <c r="S11" s="867"/>
      <c r="T11" s="867"/>
      <c r="U11" s="867"/>
      <c r="V11" s="867"/>
      <c r="W11" s="867"/>
      <c r="X11" s="867"/>
      <c r="Y11" s="867"/>
      <c r="Z11" s="867"/>
      <c r="AA11" s="867"/>
      <c r="AB11" s="867"/>
      <c r="AC11" s="867"/>
      <c r="AD11" s="867"/>
      <c r="AE11" s="867"/>
      <c r="AF11" s="867"/>
      <c r="AG11" s="867"/>
      <c r="AH11" s="867"/>
      <c r="AI11" s="867"/>
      <c r="AJ11" s="867"/>
      <c r="AK11" s="867"/>
      <c r="AL11" s="867"/>
      <c r="AM11" s="867"/>
      <c r="AN11" s="867"/>
      <c r="AO11" s="867"/>
      <c r="AP11" s="867"/>
      <c r="AQ11" s="867"/>
      <c r="AR11" s="867"/>
      <c r="AS11" s="867"/>
      <c r="AT11" s="867"/>
      <c r="AU11" s="867"/>
      <c r="AV11" s="867"/>
      <c r="AW11" s="867"/>
      <c r="AX11" s="867"/>
      <c r="AY11" s="867"/>
      <c r="AZ11" s="867"/>
      <c r="BA11" s="867"/>
      <c r="BB11" s="867"/>
      <c r="BC11" s="867"/>
      <c r="BD11" s="867"/>
      <c r="BE11" s="867"/>
      <c r="BF11" s="867"/>
      <c r="BG11" s="867"/>
      <c r="BH11" s="867"/>
      <c r="BI11" s="867"/>
      <c r="BJ11" s="867"/>
      <c r="BK11" s="867"/>
      <c r="BL11" s="867"/>
      <c r="BM11" s="867"/>
      <c r="BN11" s="867"/>
      <c r="BO11" s="867"/>
      <c r="BP11" s="867"/>
      <c r="BQ11" s="867"/>
      <c r="BR11" s="867"/>
      <c r="BS11" s="867"/>
      <c r="BT11" s="867"/>
      <c r="BU11" s="867"/>
      <c r="BV11" s="867"/>
      <c r="BW11" s="867"/>
      <c r="BX11" s="867"/>
      <c r="BY11" s="867"/>
      <c r="BZ11" s="867"/>
      <c r="CA11" s="867"/>
      <c r="CB11" s="867"/>
      <c r="CC11" s="867"/>
      <c r="CD11" s="867"/>
      <c r="CE11" s="867"/>
      <c r="CF11" s="867"/>
      <c r="CG11" s="867"/>
      <c r="CH11" s="867"/>
      <c r="CI11" s="867"/>
      <c r="CJ11" s="867"/>
      <c r="CK11" s="867"/>
      <c r="CL11" s="867"/>
      <c r="CM11" s="867"/>
      <c r="CN11" s="867"/>
      <c r="CO11" s="867"/>
      <c r="CP11" s="867"/>
      <c r="CQ11" s="867"/>
      <c r="CR11" s="867"/>
      <c r="CS11" s="867"/>
      <c r="CT11" s="867"/>
      <c r="CU11" s="867"/>
      <c r="CV11" s="867"/>
      <c r="CW11" s="867"/>
      <c r="CX11" s="867"/>
      <c r="CY11" s="867"/>
      <c r="CZ11" s="867"/>
      <c r="DA11" s="867"/>
      <c r="DB11" s="867"/>
      <c r="DH11" s="141"/>
    </row>
    <row r="12" spans="1:112" ht="15" customHeight="1" x14ac:dyDescent="0.3">
      <c r="A12" s="1099" t="s">
        <v>4</v>
      </c>
      <c r="B12" s="1099"/>
      <c r="C12" s="1099"/>
      <c r="D12" s="1099"/>
      <c r="E12" s="1099"/>
      <c r="F12" s="1099"/>
      <c r="G12" s="1099"/>
      <c r="H12" s="1099"/>
      <c r="I12" s="1099"/>
      <c r="J12" s="1099"/>
      <c r="K12" s="1099"/>
      <c r="L12" s="1099"/>
      <c r="M12" s="1099"/>
      <c r="N12" s="1099"/>
      <c r="O12" s="1099"/>
      <c r="P12" s="1099"/>
      <c r="Q12" s="1099"/>
      <c r="R12" s="1099"/>
      <c r="S12" s="1099"/>
      <c r="T12" s="1099"/>
      <c r="U12" s="1099"/>
      <c r="V12" s="1099"/>
      <c r="W12" s="1099"/>
      <c r="X12" s="1099"/>
      <c r="Y12" s="1099"/>
    </row>
    <row r="13" spans="1:112" ht="30" customHeight="1" x14ac:dyDescent="0.3">
      <c r="A13" s="927" t="s">
        <v>715</v>
      </c>
      <c r="B13" s="927"/>
      <c r="C13" s="927"/>
      <c r="D13" s="927"/>
      <c r="E13" s="927"/>
      <c r="F13" s="927"/>
      <c r="G13" s="927"/>
      <c r="H13" s="927"/>
      <c r="I13" s="927"/>
      <c r="J13" s="927"/>
      <c r="K13" s="927"/>
      <c r="L13" s="927"/>
      <c r="M13" s="927"/>
      <c r="N13" s="927"/>
      <c r="O13" s="927"/>
      <c r="P13" s="927"/>
      <c r="Q13" s="927"/>
      <c r="R13" s="927"/>
      <c r="S13" s="927"/>
      <c r="T13" s="927"/>
      <c r="U13" s="927"/>
      <c r="V13" s="927"/>
      <c r="W13" s="927"/>
      <c r="X13" s="927"/>
      <c r="Y13" s="927"/>
      <c r="Z13" s="927"/>
      <c r="AA13" s="927"/>
      <c r="AB13" s="927"/>
      <c r="AC13" s="927"/>
      <c r="AD13" s="927"/>
      <c r="AE13" s="1185" t="str">
        <f>ПОДПИСИ!B6</f>
        <v>Начальник мастерского участка №1 Курортного РЭС ПАО «Россети Ленэнерго» «СЭС»</v>
      </c>
      <c r="AF13" s="1185"/>
      <c r="AG13" s="1185"/>
      <c r="AH13" s="1185"/>
      <c r="AI13" s="1185"/>
      <c r="AJ13" s="1185"/>
      <c r="AK13" s="1185"/>
      <c r="AL13" s="1185"/>
      <c r="AM13" s="1185"/>
      <c r="AN13" s="1185"/>
      <c r="AO13" s="1185"/>
      <c r="AP13" s="1185"/>
      <c r="AQ13" s="1185"/>
      <c r="AR13" s="1185"/>
      <c r="AS13" s="1185"/>
      <c r="AT13" s="1185"/>
      <c r="AU13" s="1185"/>
      <c r="AV13" s="1185"/>
      <c r="AW13" s="1185"/>
      <c r="AX13" s="1185"/>
      <c r="AY13" s="1185"/>
      <c r="AZ13" s="1185"/>
      <c r="BA13" s="1185"/>
      <c r="BB13" s="1185"/>
      <c r="BC13" s="1185"/>
      <c r="BD13" s="1185"/>
      <c r="BE13" s="1185"/>
      <c r="BF13" s="1185"/>
      <c r="BG13" s="1185"/>
      <c r="BH13" s="1185"/>
      <c r="BI13" s="1185"/>
      <c r="BJ13" s="1185"/>
      <c r="BK13" s="1185"/>
      <c r="BL13" s="1185"/>
      <c r="BM13" s="1185"/>
      <c r="BN13" s="1185"/>
      <c r="BO13" s="1185"/>
      <c r="BP13" s="1185"/>
      <c r="BQ13" s="1185"/>
      <c r="BR13" s="1185"/>
      <c r="BS13" s="1185"/>
      <c r="BT13" s="1185"/>
      <c r="BU13" s="1185"/>
      <c r="BV13" s="1185"/>
      <c r="BW13" s="1185"/>
      <c r="BX13" s="1185"/>
      <c r="BY13" s="1185"/>
      <c r="BZ13" s="1185"/>
      <c r="CA13" s="1185"/>
      <c r="CB13" s="1185"/>
      <c r="CC13" s="1185"/>
      <c r="CD13" s="1185"/>
      <c r="CE13" s="1185"/>
      <c r="CF13" s="1185"/>
      <c r="CG13" s="1185"/>
      <c r="CH13" s="1185"/>
      <c r="CI13" s="1185"/>
      <c r="CJ13" s="1185"/>
      <c r="CK13" s="1185"/>
      <c r="CL13" s="1185"/>
      <c r="CM13" s="1185"/>
      <c r="CN13" s="1185"/>
      <c r="CO13" s="1185"/>
      <c r="CP13" s="1185"/>
      <c r="CQ13" s="1185"/>
      <c r="CR13" s="1185"/>
      <c r="CS13" s="1185"/>
      <c r="CT13" s="1185"/>
      <c r="CU13" s="1185"/>
      <c r="CV13" s="1185"/>
      <c r="CW13" s="1185"/>
      <c r="CX13" s="1185"/>
      <c r="CY13" s="1185"/>
      <c r="CZ13" s="1185"/>
      <c r="DA13" s="1185"/>
      <c r="DB13" s="1185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857" t="s">
        <v>5</v>
      </c>
      <c r="AF14" s="857"/>
      <c r="AG14" s="857"/>
      <c r="AH14" s="857"/>
      <c r="AI14" s="857"/>
      <c r="AJ14" s="857"/>
      <c r="AK14" s="857"/>
      <c r="AL14" s="857"/>
      <c r="AM14" s="857"/>
      <c r="AN14" s="857"/>
      <c r="AO14" s="857"/>
      <c r="AP14" s="857"/>
      <c r="AQ14" s="857"/>
      <c r="AR14" s="857"/>
      <c r="AS14" s="857"/>
      <c r="AT14" s="857"/>
      <c r="AU14" s="857"/>
      <c r="AV14" s="857"/>
      <c r="AW14" s="857"/>
      <c r="AX14" s="857"/>
      <c r="AY14" s="857"/>
      <c r="AZ14" s="857"/>
      <c r="BA14" s="857"/>
      <c r="BB14" s="857"/>
      <c r="BC14" s="857"/>
      <c r="BD14" s="857"/>
      <c r="BE14" s="857"/>
      <c r="BF14" s="857"/>
      <c r="BG14" s="857"/>
      <c r="BH14" s="857"/>
      <c r="BI14" s="857"/>
      <c r="BJ14" s="857"/>
      <c r="BK14" s="857"/>
      <c r="BL14" s="857"/>
      <c r="BM14" s="857"/>
      <c r="BN14" s="857"/>
      <c r="BO14" s="857"/>
      <c r="BP14" s="857"/>
      <c r="BQ14" s="857"/>
      <c r="BR14" s="857"/>
      <c r="BS14" s="857"/>
      <c r="BT14" s="857"/>
      <c r="BU14" s="857"/>
      <c r="BV14" s="857"/>
      <c r="BW14" s="857"/>
      <c r="BX14" s="857"/>
      <c r="BY14" s="857"/>
      <c r="BZ14" s="857"/>
      <c r="CA14" s="857"/>
      <c r="CB14" s="857"/>
      <c r="CC14" s="857"/>
      <c r="CD14" s="857"/>
      <c r="CE14" s="857"/>
      <c r="CF14" s="857"/>
      <c r="CG14" s="857"/>
      <c r="CH14" s="857"/>
      <c r="CI14" s="857"/>
      <c r="CJ14" s="857"/>
      <c r="CK14" s="857"/>
      <c r="CL14" s="857"/>
      <c r="CM14" s="857"/>
      <c r="CN14" s="857"/>
      <c r="CO14" s="857"/>
      <c r="CP14" s="857"/>
      <c r="CQ14" s="857"/>
      <c r="CR14" s="857"/>
      <c r="CS14" s="857"/>
      <c r="CT14" s="857"/>
      <c r="CU14" s="857"/>
      <c r="CV14" s="857"/>
      <c r="CW14" s="857"/>
      <c r="CX14" s="857"/>
      <c r="CY14" s="857"/>
      <c r="CZ14" s="857"/>
      <c r="DA14" s="857"/>
      <c r="DB14" s="857"/>
    </row>
    <row r="15" spans="1:112" ht="15" customHeight="1" x14ac:dyDescent="0.3">
      <c r="A15" s="966" t="str">
        <f>ПОДПИСИ!C6</f>
        <v>Чечин Д.М.</v>
      </c>
      <c r="B15" s="966"/>
      <c r="C15" s="966"/>
      <c r="D15" s="966"/>
      <c r="E15" s="966"/>
      <c r="F15" s="966"/>
      <c r="G15" s="966"/>
      <c r="H15" s="966"/>
      <c r="I15" s="966"/>
      <c r="J15" s="966"/>
      <c r="K15" s="966"/>
      <c r="L15" s="966"/>
      <c r="M15" s="966"/>
      <c r="N15" s="966"/>
      <c r="O15" s="966"/>
      <c r="P15" s="966"/>
      <c r="Q15" s="966"/>
      <c r="R15" s="966"/>
      <c r="S15" s="966"/>
      <c r="T15" s="966"/>
      <c r="U15" s="966"/>
      <c r="V15" s="966"/>
      <c r="W15" s="966"/>
      <c r="X15" s="966"/>
      <c r="Y15" s="966"/>
      <c r="Z15" s="966"/>
      <c r="AA15" s="966"/>
      <c r="AB15" s="966"/>
      <c r="AC15" s="966"/>
      <c r="AD15" s="966"/>
      <c r="AE15" s="966"/>
      <c r="AF15" s="966"/>
      <c r="AG15" s="966"/>
      <c r="AH15" s="966"/>
      <c r="AI15" s="966"/>
      <c r="AJ15" s="966"/>
      <c r="AK15" s="966"/>
      <c r="AL15" s="966"/>
      <c r="AM15" s="966"/>
      <c r="AN15" s="966"/>
      <c r="AO15" s="966"/>
      <c r="AP15" s="966"/>
      <c r="AQ15" s="966"/>
      <c r="AR15" s="966"/>
      <c r="AS15" s="966"/>
      <c r="AT15" s="966"/>
      <c r="AU15" s="966"/>
      <c r="AV15" s="966"/>
      <c r="AW15" s="966"/>
      <c r="AX15" s="966"/>
      <c r="AY15" s="966"/>
      <c r="AZ15" s="966"/>
      <c r="BA15" s="966"/>
      <c r="BB15" s="966"/>
      <c r="BC15" s="966"/>
      <c r="BD15" s="966"/>
      <c r="BE15" s="966"/>
      <c r="BF15" s="966"/>
      <c r="BG15" s="966"/>
      <c r="BH15" s="966"/>
      <c r="BI15" s="966"/>
      <c r="BJ15" s="966"/>
      <c r="BK15" s="966"/>
      <c r="BL15" s="966"/>
      <c r="BM15" s="966"/>
      <c r="BN15" s="966"/>
      <c r="BO15" s="966"/>
      <c r="BP15" s="966"/>
      <c r="BQ15" s="966"/>
      <c r="BR15" s="966"/>
      <c r="BS15" s="966"/>
      <c r="BT15" s="966"/>
      <c r="BU15" s="966"/>
      <c r="BV15" s="966"/>
      <c r="BW15" s="966"/>
      <c r="BX15" s="966"/>
      <c r="BY15" s="966"/>
      <c r="BZ15" s="966"/>
      <c r="CA15" s="966"/>
      <c r="CB15" s="966"/>
      <c r="CC15" s="966"/>
      <c r="CD15" s="966"/>
      <c r="CE15" s="966"/>
      <c r="CF15" s="966"/>
      <c r="CG15" s="966"/>
      <c r="CH15" s="966"/>
      <c r="CI15" s="966"/>
      <c r="CJ15" s="966"/>
      <c r="CK15" s="966"/>
      <c r="CL15" s="966"/>
      <c r="CM15" s="966"/>
      <c r="CN15" s="966"/>
      <c r="CO15" s="966"/>
      <c r="CP15" s="966"/>
      <c r="CQ15" s="966"/>
      <c r="CR15" s="966"/>
      <c r="CS15" s="966"/>
      <c r="CT15" s="966"/>
      <c r="CU15" s="966"/>
      <c r="CV15" s="966"/>
      <c r="CW15" s="966"/>
      <c r="CX15" s="966"/>
      <c r="CY15" s="966"/>
      <c r="CZ15" s="966"/>
      <c r="DA15" s="966"/>
      <c r="DB15" s="966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968" t="s">
        <v>718</v>
      </c>
      <c r="B17" s="968"/>
      <c r="C17" s="968"/>
      <c r="D17" s="968"/>
      <c r="E17" s="968"/>
      <c r="F17" s="968"/>
      <c r="G17" s="968"/>
      <c r="H17" s="968"/>
      <c r="I17" s="968"/>
      <c r="J17" s="968"/>
      <c r="K17" s="968"/>
      <c r="L17" s="968"/>
      <c r="M17" s="968"/>
      <c r="N17" s="968"/>
      <c r="O17" s="968"/>
      <c r="P17" s="968"/>
      <c r="Q17" s="968"/>
      <c r="R17" s="968"/>
      <c r="S17" s="968"/>
      <c r="T17" s="968"/>
      <c r="U17" s="968"/>
      <c r="V17" s="968"/>
      <c r="W17" s="968"/>
      <c r="X17" s="968"/>
      <c r="Y17" s="968"/>
      <c r="Z17" s="968"/>
      <c r="AA17" s="968"/>
      <c r="AB17" s="968"/>
      <c r="AC17" s="968"/>
      <c r="AD17" s="968"/>
      <c r="AE17" s="968"/>
      <c r="AF17" s="968"/>
      <c r="AG17" s="968"/>
      <c r="AH17" s="968"/>
      <c r="AI17" s="968"/>
      <c r="AJ17" s="968"/>
      <c r="AK17" s="968"/>
      <c r="AL17" s="968"/>
      <c r="AM17" s="968"/>
      <c r="AN17" s="968"/>
      <c r="AO17" s="968"/>
      <c r="AP17" s="968"/>
      <c r="AQ17" s="968"/>
      <c r="AR17" s="968"/>
      <c r="AS17" s="968"/>
      <c r="AT17" s="968"/>
      <c r="AU17" s="968"/>
      <c r="AV17" s="968"/>
      <c r="AW17" s="876" t="str">
        <f>ПОДПИСИ!B12</f>
        <v>Начальник участка ООО «Электромонтаж-110»</v>
      </c>
      <c r="AX17" s="876"/>
      <c r="AY17" s="876"/>
      <c r="AZ17" s="876"/>
      <c r="BA17" s="876"/>
      <c r="BB17" s="876"/>
      <c r="BC17" s="876"/>
      <c r="BD17" s="876"/>
      <c r="BE17" s="876"/>
      <c r="BF17" s="876"/>
      <c r="BG17" s="876"/>
      <c r="BH17" s="876"/>
      <c r="BI17" s="876"/>
      <c r="BJ17" s="876"/>
      <c r="BK17" s="876"/>
      <c r="BL17" s="876"/>
      <c r="BM17" s="876"/>
      <c r="BN17" s="876"/>
      <c r="BO17" s="876"/>
      <c r="BP17" s="876"/>
      <c r="BQ17" s="876"/>
      <c r="BR17" s="876"/>
      <c r="BS17" s="876"/>
      <c r="BT17" s="876"/>
      <c r="BU17" s="876"/>
      <c r="BV17" s="876"/>
      <c r="BW17" s="876"/>
      <c r="BX17" s="876"/>
      <c r="BY17" s="876"/>
      <c r="BZ17" s="876"/>
      <c r="CA17" s="876"/>
      <c r="CB17" s="876"/>
      <c r="CC17" s="876"/>
      <c r="CD17" s="876"/>
      <c r="CE17" s="876"/>
      <c r="CF17" s="876"/>
      <c r="CG17" s="876"/>
      <c r="CH17" s="876"/>
      <c r="CI17" s="876"/>
      <c r="CJ17" s="876"/>
      <c r="CK17" s="876"/>
      <c r="CL17" s="876"/>
      <c r="CM17" s="876"/>
      <c r="CN17" s="876"/>
      <c r="CO17" s="876"/>
      <c r="CP17" s="876"/>
      <c r="CQ17" s="876"/>
      <c r="CR17" s="876"/>
      <c r="CS17" s="876"/>
      <c r="CT17" s="876"/>
      <c r="CU17" s="876"/>
      <c r="CV17" s="876"/>
      <c r="CW17" s="876"/>
      <c r="CX17" s="876"/>
      <c r="CY17" s="876"/>
      <c r="CZ17" s="876"/>
      <c r="DA17" s="876"/>
      <c r="DB17" s="876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857" t="s">
        <v>5</v>
      </c>
      <c r="AX18" s="857"/>
      <c r="AY18" s="857"/>
      <c r="AZ18" s="857"/>
      <c r="BA18" s="857"/>
      <c r="BB18" s="857"/>
      <c r="BC18" s="857"/>
      <c r="BD18" s="857"/>
      <c r="BE18" s="857"/>
      <c r="BF18" s="857"/>
      <c r="BG18" s="857"/>
      <c r="BH18" s="857"/>
      <c r="BI18" s="857"/>
      <c r="BJ18" s="857"/>
      <c r="BK18" s="857"/>
      <c r="BL18" s="857"/>
      <c r="BM18" s="857"/>
      <c r="BN18" s="857"/>
      <c r="BO18" s="857"/>
      <c r="BP18" s="857"/>
      <c r="BQ18" s="857"/>
      <c r="BR18" s="857"/>
      <c r="BS18" s="857"/>
      <c r="BT18" s="857"/>
      <c r="BU18" s="857"/>
      <c r="BV18" s="857"/>
      <c r="BW18" s="857"/>
      <c r="BX18" s="857"/>
      <c r="BY18" s="857"/>
      <c r="BZ18" s="857"/>
      <c r="CA18" s="857"/>
      <c r="CB18" s="857"/>
      <c r="CC18" s="857"/>
      <c r="CD18" s="857"/>
      <c r="CE18" s="857"/>
      <c r="CF18" s="857"/>
      <c r="CG18" s="857"/>
      <c r="CH18" s="857"/>
      <c r="CI18" s="857"/>
      <c r="CJ18" s="857"/>
      <c r="CK18" s="857"/>
      <c r="CL18" s="857"/>
      <c r="CM18" s="857"/>
      <c r="CN18" s="857"/>
      <c r="CO18" s="857"/>
      <c r="CP18" s="857"/>
      <c r="CQ18" s="857"/>
      <c r="CR18" s="857"/>
      <c r="CS18" s="857"/>
      <c r="CT18" s="857"/>
      <c r="CU18" s="857"/>
      <c r="CV18" s="857"/>
      <c r="CW18" s="857"/>
      <c r="CX18" s="857"/>
      <c r="CY18" s="857"/>
      <c r="CZ18" s="857"/>
      <c r="DA18" s="857"/>
      <c r="DB18" s="857"/>
    </row>
    <row r="19" spans="1:112" ht="15" customHeight="1" x14ac:dyDescent="0.3">
      <c r="A19" s="966" t="str">
        <f>ПОДПИСИ!C12</f>
        <v>Курбатов А.В.</v>
      </c>
      <c r="B19" s="966"/>
      <c r="C19" s="966"/>
      <c r="D19" s="966"/>
      <c r="E19" s="966"/>
      <c r="F19" s="966"/>
      <c r="G19" s="966"/>
      <c r="H19" s="966"/>
      <c r="I19" s="966"/>
      <c r="J19" s="966"/>
      <c r="K19" s="966"/>
      <c r="L19" s="966"/>
      <c r="M19" s="966"/>
      <c r="N19" s="966"/>
      <c r="O19" s="966"/>
      <c r="P19" s="966"/>
      <c r="Q19" s="966"/>
      <c r="R19" s="966"/>
      <c r="S19" s="966"/>
      <c r="T19" s="966"/>
      <c r="U19" s="966"/>
      <c r="V19" s="966"/>
      <c r="W19" s="966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6"/>
      <c r="AP19" s="966"/>
      <c r="AQ19" s="966"/>
      <c r="AR19" s="966"/>
      <c r="AS19" s="966"/>
      <c r="AT19" s="966"/>
      <c r="AU19" s="966"/>
      <c r="AV19" s="966"/>
      <c r="AW19" s="966"/>
      <c r="AX19" s="966"/>
      <c r="AY19" s="966"/>
      <c r="AZ19" s="966"/>
      <c r="BA19" s="966"/>
      <c r="BB19" s="966"/>
      <c r="BC19" s="966"/>
      <c r="BD19" s="966"/>
      <c r="BE19" s="966"/>
      <c r="BF19" s="966"/>
      <c r="BG19" s="966"/>
      <c r="BH19" s="966"/>
      <c r="BI19" s="966"/>
      <c r="BJ19" s="966"/>
      <c r="BK19" s="966"/>
      <c r="BL19" s="966"/>
      <c r="BM19" s="966"/>
      <c r="BN19" s="966"/>
      <c r="BO19" s="966"/>
      <c r="BP19" s="966"/>
      <c r="BQ19" s="966"/>
      <c r="BR19" s="966"/>
      <c r="BS19" s="966"/>
      <c r="BT19" s="966"/>
      <c r="BU19" s="966"/>
      <c r="BV19" s="966"/>
      <c r="BW19" s="966"/>
      <c r="BX19" s="966"/>
      <c r="BY19" s="966"/>
      <c r="BZ19" s="966"/>
      <c r="CA19" s="966"/>
      <c r="CB19" s="966"/>
      <c r="CC19" s="966"/>
      <c r="CD19" s="966"/>
      <c r="CE19" s="966"/>
      <c r="CF19" s="966"/>
      <c r="CG19" s="966"/>
      <c r="CH19" s="966"/>
      <c r="CI19" s="966"/>
      <c r="CJ19" s="966"/>
      <c r="CK19" s="966"/>
      <c r="CL19" s="966"/>
      <c r="CM19" s="966"/>
      <c r="CN19" s="966"/>
      <c r="CO19" s="966"/>
      <c r="CP19" s="966"/>
      <c r="CQ19" s="966"/>
      <c r="CR19" s="966"/>
      <c r="CS19" s="966"/>
      <c r="CT19" s="966"/>
      <c r="CU19" s="966"/>
      <c r="CV19" s="966"/>
      <c r="CW19" s="966"/>
      <c r="CX19" s="966"/>
      <c r="CY19" s="966"/>
      <c r="CZ19" s="966"/>
      <c r="DA19" s="966"/>
      <c r="DB19" s="966"/>
    </row>
    <row r="20" spans="1:112" ht="11.1" customHeight="1" x14ac:dyDescent="0.3">
      <c r="A20" s="857"/>
      <c r="B20" s="857"/>
      <c r="C20" s="857"/>
      <c r="D20" s="857"/>
      <c r="E20" s="857"/>
      <c r="F20" s="857"/>
      <c r="G20" s="857"/>
      <c r="H20" s="857"/>
      <c r="I20" s="857"/>
      <c r="J20" s="857"/>
      <c r="K20" s="857"/>
      <c r="L20" s="857"/>
      <c r="M20" s="857"/>
      <c r="N20" s="857"/>
      <c r="O20" s="857"/>
      <c r="P20" s="857"/>
      <c r="Q20" s="857"/>
      <c r="R20" s="857"/>
      <c r="S20" s="857"/>
      <c r="T20" s="857"/>
      <c r="U20" s="857"/>
      <c r="V20" s="857"/>
      <c r="W20" s="857"/>
      <c r="X20" s="857"/>
      <c r="Y20" s="857"/>
      <c r="Z20" s="857"/>
      <c r="AA20" s="857"/>
      <c r="AB20" s="857"/>
      <c r="AC20" s="857"/>
      <c r="AD20" s="857"/>
      <c r="AE20" s="857"/>
      <c r="AF20" s="857"/>
      <c r="AG20" s="857"/>
      <c r="AH20" s="857"/>
      <c r="AI20" s="857"/>
      <c r="AJ20" s="857"/>
      <c r="AK20" s="857"/>
      <c r="AL20" s="857"/>
      <c r="AM20" s="857"/>
      <c r="AN20" s="857"/>
      <c r="AO20" s="857"/>
      <c r="AP20" s="857"/>
      <c r="AQ20" s="857"/>
      <c r="AR20" s="857"/>
      <c r="AS20" s="857"/>
      <c r="AT20" s="857"/>
      <c r="AU20" s="857"/>
      <c r="AV20" s="857"/>
      <c r="AW20" s="857"/>
      <c r="AX20" s="857"/>
      <c r="AY20" s="857"/>
      <c r="AZ20" s="857"/>
      <c r="BA20" s="857"/>
      <c r="BB20" s="857"/>
      <c r="BC20" s="857"/>
      <c r="BD20" s="857"/>
      <c r="BE20" s="857"/>
      <c r="BF20" s="857"/>
      <c r="BG20" s="857"/>
      <c r="BH20" s="857"/>
      <c r="BI20" s="857"/>
      <c r="BJ20" s="857"/>
      <c r="BK20" s="857"/>
      <c r="BL20" s="857"/>
      <c r="BM20" s="857"/>
      <c r="BN20" s="857"/>
      <c r="BO20" s="857"/>
      <c r="BP20" s="857"/>
      <c r="BQ20" s="857"/>
      <c r="BR20" s="857"/>
      <c r="BS20" s="857"/>
      <c r="BT20" s="857"/>
      <c r="BU20" s="857"/>
      <c r="BV20" s="857"/>
      <c r="BW20" s="857"/>
      <c r="BX20" s="857"/>
      <c r="BY20" s="857"/>
      <c r="BZ20" s="857"/>
      <c r="CA20" s="857"/>
      <c r="CB20" s="857"/>
      <c r="CC20" s="857"/>
      <c r="CD20" s="857"/>
      <c r="CE20" s="857"/>
      <c r="CF20" s="857"/>
      <c r="CG20" s="857"/>
      <c r="CH20" s="857"/>
      <c r="CI20" s="857"/>
      <c r="CJ20" s="857"/>
      <c r="CK20" s="857"/>
      <c r="CL20" s="857"/>
      <c r="CM20" s="857"/>
      <c r="CN20" s="857"/>
      <c r="CO20" s="857"/>
      <c r="CP20" s="857"/>
      <c r="CQ20" s="857"/>
      <c r="CR20" s="857"/>
      <c r="CS20" s="857"/>
      <c r="CT20" s="857"/>
      <c r="CU20" s="857"/>
      <c r="CV20" s="857"/>
      <c r="CW20" s="857"/>
      <c r="CX20" s="857"/>
      <c r="CY20" s="857"/>
      <c r="CZ20" s="857"/>
      <c r="DA20" s="857"/>
      <c r="DB20" s="857"/>
    </row>
    <row r="21" spans="1:112" x14ac:dyDescent="0.3">
      <c r="A21" s="19" t="s">
        <v>223</v>
      </c>
    </row>
    <row r="22" spans="1:112" x14ac:dyDescent="0.3">
      <c r="A22" s="19" t="s">
        <v>224</v>
      </c>
    </row>
    <row r="23" spans="1:112" x14ac:dyDescent="0.3">
      <c r="A23" s="846" t="s">
        <v>225</v>
      </c>
      <c r="B23" s="846"/>
      <c r="C23" s="846"/>
      <c r="D23" s="846"/>
      <c r="E23" s="846"/>
      <c r="F23" s="846"/>
      <c r="G23" s="846"/>
      <c r="H23" s="846"/>
      <c r="I23" s="846"/>
      <c r="J23" s="846"/>
      <c r="K23" s="846"/>
      <c r="L23" s="846"/>
      <c r="M23" s="846"/>
      <c r="N23" s="846"/>
      <c r="O23" s="846"/>
      <c r="P23" s="846"/>
      <c r="Q23" s="846"/>
      <c r="R23" s="846"/>
      <c r="S23" s="846"/>
      <c r="T23" s="846"/>
      <c r="U23" s="846"/>
      <c r="V23" s="846"/>
      <c r="W23" s="846"/>
      <c r="X23" s="846"/>
      <c r="Y23" s="846"/>
      <c r="Z23" s="846"/>
      <c r="AA23" s="846"/>
      <c r="AB23" s="846"/>
      <c r="AC23" s="846"/>
      <c r="AD23" s="846"/>
      <c r="AE23" s="846"/>
      <c r="AF23" s="846"/>
      <c r="AG23" s="846"/>
      <c r="AH23" s="846"/>
      <c r="AI23" s="846"/>
      <c r="AJ23" s="846"/>
      <c r="AK23" s="846"/>
      <c r="AL23" s="846"/>
      <c r="AM23" s="846"/>
      <c r="AN23" s="846"/>
      <c r="AO23" s="846"/>
      <c r="AP23" s="846"/>
      <c r="AQ23" s="846"/>
      <c r="AR23" s="846"/>
      <c r="AS23" s="846"/>
      <c r="AT23" s="846"/>
      <c r="AU23" s="846"/>
      <c r="AV23" s="846"/>
      <c r="AW23" s="846"/>
      <c r="AX23" s="846"/>
      <c r="AY23" s="846"/>
      <c r="AZ23" s="846"/>
      <c r="BA23" s="846"/>
      <c r="BB23" s="846"/>
      <c r="BC23" s="846"/>
      <c r="BD23" s="846"/>
      <c r="BE23" s="846"/>
      <c r="BF23" s="846"/>
      <c r="BG23" s="846"/>
      <c r="BH23" s="846"/>
      <c r="BI23" s="846"/>
      <c r="BJ23" s="846"/>
      <c r="BK23" s="846"/>
      <c r="BL23" s="846"/>
      <c r="BM23" s="846"/>
      <c r="BN23" s="846"/>
      <c r="BO23" s="846"/>
      <c r="BP23" s="846"/>
      <c r="BQ23" s="846"/>
      <c r="BR23" s="846"/>
      <c r="BS23" s="846"/>
      <c r="BT23" s="846"/>
      <c r="BU23" s="846"/>
      <c r="BV23" s="846"/>
      <c r="BW23" s="846"/>
      <c r="BX23" s="846"/>
      <c r="BY23" s="846"/>
      <c r="BZ23" s="846"/>
      <c r="CA23" s="846"/>
      <c r="CB23" s="846"/>
      <c r="CC23" s="846"/>
      <c r="CD23" s="846"/>
      <c r="CE23" s="846"/>
      <c r="CF23" s="846"/>
      <c r="CG23" s="846"/>
      <c r="CH23" s="846"/>
      <c r="CI23" s="846"/>
      <c r="CJ23" s="846"/>
      <c r="CK23" s="846"/>
      <c r="CL23" s="846"/>
      <c r="CM23" s="846"/>
      <c r="CN23" s="846"/>
      <c r="CO23" s="846"/>
      <c r="CP23" s="846"/>
      <c r="CQ23" s="846"/>
      <c r="CR23" s="846"/>
      <c r="CS23" s="846"/>
      <c r="CT23" s="846"/>
      <c r="CU23" s="846"/>
      <c r="CV23" s="846"/>
      <c r="CW23" s="846"/>
      <c r="CX23" s="846"/>
      <c r="CY23" s="846"/>
      <c r="CZ23" s="846"/>
      <c r="DA23" s="846"/>
      <c r="DB23" s="846"/>
    </row>
    <row r="24" spans="1:112" ht="37.950000000000003" customHeight="1" x14ac:dyDescent="0.3">
      <c r="A24" s="99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990"/>
      <c r="C24" s="990"/>
      <c r="D24" s="990"/>
      <c r="E24" s="990"/>
      <c r="F24" s="990"/>
      <c r="G24" s="990"/>
      <c r="H24" s="990"/>
      <c r="I24" s="990"/>
      <c r="J24" s="990"/>
      <c r="K24" s="990"/>
      <c r="L24" s="990"/>
      <c r="M24" s="990"/>
      <c r="N24" s="990"/>
      <c r="O24" s="990"/>
      <c r="P24" s="990"/>
      <c r="Q24" s="990"/>
      <c r="R24" s="990"/>
      <c r="S24" s="990"/>
      <c r="T24" s="990"/>
      <c r="U24" s="990"/>
      <c r="V24" s="990"/>
      <c r="W24" s="990"/>
      <c r="X24" s="990"/>
      <c r="Y24" s="990"/>
      <c r="Z24" s="990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  <c r="BT24" s="990"/>
      <c r="BU24" s="990"/>
      <c r="BV24" s="990"/>
      <c r="BW24" s="990"/>
      <c r="BX24" s="990"/>
      <c r="BY24" s="990"/>
      <c r="BZ24" s="990"/>
      <c r="CA24" s="990"/>
      <c r="CB24" s="990"/>
      <c r="CC24" s="990"/>
      <c r="CD24" s="990"/>
      <c r="CE24" s="990"/>
      <c r="CF24" s="990"/>
      <c r="CG24" s="990"/>
      <c r="CH24" s="990"/>
      <c r="CI24" s="990"/>
      <c r="CJ24" s="990"/>
      <c r="CK24" s="990"/>
      <c r="CL24" s="990"/>
      <c r="CM24" s="990"/>
      <c r="CN24" s="990"/>
      <c r="CO24" s="990"/>
      <c r="CP24" s="990"/>
      <c r="CQ24" s="990"/>
      <c r="CR24" s="990"/>
      <c r="CS24" s="990"/>
      <c r="CT24" s="990"/>
      <c r="CU24" s="990"/>
      <c r="CV24" s="990"/>
      <c r="CW24" s="990"/>
      <c r="CX24" s="990"/>
      <c r="CY24" s="990"/>
      <c r="CZ24" s="990"/>
      <c r="DA24" s="990"/>
      <c r="DB24" s="990"/>
      <c r="DD24" s="56"/>
      <c r="DE24" s="57"/>
      <c r="DF24" s="57"/>
    </row>
    <row r="25" spans="1:112" s="24" customFormat="1" x14ac:dyDescent="0.3">
      <c r="A25" s="1187" t="s">
        <v>226</v>
      </c>
      <c r="B25" s="1187"/>
      <c r="C25" s="1187"/>
      <c r="D25" s="1187"/>
      <c r="E25" s="1187"/>
      <c r="F25" s="1187"/>
      <c r="G25" s="1187"/>
      <c r="H25" s="1187"/>
      <c r="I25" s="1187"/>
      <c r="J25" s="1187"/>
      <c r="K25" s="1187"/>
      <c r="L25" s="1187"/>
      <c r="M25" s="1187"/>
      <c r="N25" s="1187"/>
      <c r="O25" s="1187"/>
      <c r="P25" s="1187"/>
      <c r="Q25" s="1187"/>
      <c r="R25" s="1187"/>
      <c r="S25" s="1187"/>
      <c r="T25" s="1187"/>
      <c r="U25" s="1187"/>
      <c r="V25" s="1187"/>
      <c r="W25" s="1187"/>
      <c r="X25" s="1187"/>
      <c r="Y25" s="1187"/>
      <c r="Z25" s="1187"/>
      <c r="AA25" s="1187"/>
      <c r="AB25" s="1187"/>
      <c r="AC25" s="1187"/>
      <c r="AD25" s="1187"/>
      <c r="AE25" s="1187"/>
      <c r="AF25" s="1187"/>
      <c r="AG25" s="1187"/>
      <c r="AH25" s="1187"/>
      <c r="AI25" s="1187"/>
      <c r="AJ25" s="1187"/>
      <c r="AK25" s="1187"/>
      <c r="AL25" s="1187"/>
      <c r="AM25" s="1187"/>
      <c r="AN25" s="1187"/>
      <c r="AO25" s="1187"/>
      <c r="AP25" s="1187"/>
      <c r="AQ25" s="1187"/>
      <c r="AR25" s="1187"/>
      <c r="AS25" s="1187"/>
      <c r="AT25" s="1187"/>
      <c r="AU25" s="1187"/>
      <c r="AV25" s="1187"/>
      <c r="AW25" s="1187"/>
      <c r="AX25" s="1187"/>
      <c r="AY25" s="1187"/>
      <c r="AZ25" s="1187"/>
      <c r="BA25" s="1187"/>
      <c r="BB25" s="1187"/>
      <c r="BC25" s="1187"/>
      <c r="BD25" s="1187"/>
      <c r="BE25" s="1187"/>
      <c r="BF25" s="1187"/>
      <c r="BG25" s="1187"/>
      <c r="BH25" s="1187"/>
      <c r="BI25" s="1187"/>
      <c r="BJ25" s="1187"/>
      <c r="BK25" s="1187"/>
      <c r="BL25" s="1187"/>
      <c r="BM25" s="1187"/>
      <c r="BN25" s="1187"/>
      <c r="BO25" s="1187"/>
      <c r="BP25" s="1187"/>
      <c r="BQ25" s="1187"/>
      <c r="BR25" s="1187"/>
      <c r="BS25" s="1187"/>
      <c r="BT25" s="1187"/>
      <c r="BU25" s="1187"/>
      <c r="BV25" s="1187"/>
      <c r="BW25" s="1187"/>
      <c r="BX25" s="1187"/>
      <c r="BY25" s="1187"/>
      <c r="BZ25" s="1187"/>
      <c r="CA25" s="1187"/>
      <c r="CB25" s="1187"/>
      <c r="CC25" s="1187"/>
      <c r="CD25" s="1187"/>
      <c r="CE25" s="1187"/>
      <c r="CF25" s="1187"/>
      <c r="CG25" s="1187"/>
      <c r="CH25" s="1187"/>
      <c r="CI25" s="1187"/>
      <c r="CJ25" s="1187"/>
      <c r="CK25" s="1187"/>
      <c r="CL25" s="1187"/>
      <c r="CM25" s="1187"/>
      <c r="CN25" s="1187"/>
      <c r="CO25" s="1187"/>
      <c r="CP25" s="1187"/>
      <c r="CQ25" s="1187"/>
      <c r="CR25" s="1187"/>
      <c r="CS25" s="1187"/>
      <c r="CT25" s="1187"/>
      <c r="CU25" s="1187"/>
      <c r="CV25" s="1187"/>
      <c r="CW25" s="1187"/>
      <c r="CX25" s="1187"/>
      <c r="CY25" s="1187"/>
      <c r="CZ25" s="1187"/>
      <c r="DA25" s="1187"/>
      <c r="DB25" s="1187"/>
      <c r="DD25" s="124"/>
      <c r="DE25" s="125"/>
      <c r="DF25" s="125"/>
      <c r="DH25" s="147"/>
    </row>
    <row r="26" spans="1:112" ht="30" customHeight="1" x14ac:dyDescent="0.25">
      <c r="A26" s="19" t="s">
        <v>227</v>
      </c>
      <c r="Q26" s="844" t="str">
        <f>IF(ФОРМА!B8=0," ",ФОРМА!B8)</f>
        <v>ООО «Строительные энергетические технологии»</v>
      </c>
      <c r="R26" s="844"/>
      <c r="S26" s="844"/>
      <c r="T26" s="844"/>
      <c r="U26" s="844"/>
      <c r="V26" s="844"/>
      <c r="W26" s="844"/>
      <c r="X26" s="844"/>
      <c r="Y26" s="844"/>
      <c r="Z26" s="844"/>
      <c r="AA26" s="844"/>
      <c r="AB26" s="844"/>
      <c r="AC26" s="844"/>
      <c r="AD26" s="844"/>
      <c r="AE26" s="844"/>
      <c r="AF26" s="844"/>
      <c r="AG26" s="844"/>
      <c r="AH26" s="844"/>
      <c r="AI26" s="844"/>
      <c r="AJ26" s="844"/>
      <c r="AK26" s="844"/>
      <c r="AL26" s="844"/>
      <c r="AM26" s="844"/>
      <c r="AN26" s="844"/>
      <c r="AO26" s="844"/>
      <c r="AP26" s="844"/>
      <c r="AQ26" s="844"/>
      <c r="AR26" s="844"/>
      <c r="AS26" s="844"/>
      <c r="AT26" s="844"/>
      <c r="AU26" s="844"/>
      <c r="AV26" s="844"/>
      <c r="AW26" s="844"/>
      <c r="AX26" s="844"/>
      <c r="AY26" s="844"/>
      <c r="AZ26" s="19" t="s">
        <v>228</v>
      </c>
      <c r="BN26" s="1185" t="str">
        <f>IF(ФОРМА!B9=0," ",CONCATENATE("Шифр ",ФОРМА!B9))</f>
        <v>Шифр СЭС-23-32939-ЭС-ИЛО</v>
      </c>
      <c r="BO26" s="1185"/>
      <c r="BP26" s="1185"/>
      <c r="BQ26" s="1185"/>
      <c r="BR26" s="1185"/>
      <c r="BS26" s="1185"/>
      <c r="BT26" s="1185"/>
      <c r="BU26" s="1185"/>
      <c r="BV26" s="1185"/>
      <c r="BW26" s="1185"/>
      <c r="BX26" s="1185"/>
      <c r="BY26" s="1185"/>
      <c r="BZ26" s="1185"/>
      <c r="CA26" s="1185"/>
      <c r="CB26" s="1185"/>
      <c r="CC26" s="1185"/>
      <c r="CD26" s="1185"/>
      <c r="CE26" s="1185"/>
      <c r="CF26" s="1185"/>
      <c r="CG26" s="1185"/>
      <c r="CH26" s="1185"/>
      <c r="CI26" s="1185"/>
      <c r="CJ26" s="1185"/>
      <c r="CK26" s="1185"/>
      <c r="CL26" s="1185"/>
      <c r="CM26" s="1185"/>
      <c r="CN26" s="1185"/>
      <c r="CO26" s="1185"/>
      <c r="CP26" s="1185"/>
      <c r="CQ26" s="1185"/>
      <c r="CR26" s="1185"/>
      <c r="CS26" s="1185"/>
      <c r="CT26" s="1185"/>
      <c r="CU26" s="1185"/>
      <c r="CV26" s="1185"/>
      <c r="CW26" s="1185"/>
      <c r="CX26" s="1185"/>
      <c r="CY26" s="1185"/>
      <c r="CZ26" s="1185"/>
      <c r="DA26" s="1185"/>
      <c r="DB26" s="1185"/>
      <c r="DH26" s="148"/>
    </row>
    <row r="27" spans="1:112" ht="10.5" customHeight="1" x14ac:dyDescent="0.3">
      <c r="Q27" s="857" t="s">
        <v>10</v>
      </c>
      <c r="R27" s="857"/>
      <c r="S27" s="857"/>
      <c r="T27" s="857"/>
      <c r="U27" s="857"/>
      <c r="V27" s="857"/>
      <c r="W27" s="857"/>
      <c r="X27" s="857"/>
      <c r="Y27" s="857"/>
      <c r="Z27" s="857"/>
      <c r="AA27" s="857"/>
      <c r="AB27" s="857"/>
      <c r="AC27" s="857"/>
      <c r="AD27" s="857"/>
      <c r="AE27" s="857"/>
      <c r="AF27" s="857"/>
      <c r="AG27" s="857"/>
      <c r="AH27" s="857"/>
      <c r="AI27" s="857"/>
      <c r="AJ27" s="857"/>
      <c r="AK27" s="857"/>
      <c r="AL27" s="857"/>
      <c r="AM27" s="857"/>
      <c r="AN27" s="857"/>
      <c r="AO27" s="857"/>
      <c r="AP27" s="857"/>
      <c r="AQ27" s="857"/>
      <c r="AR27" s="857"/>
      <c r="AS27" s="857"/>
      <c r="AT27" s="857"/>
      <c r="AU27" s="857"/>
      <c r="AV27" s="857"/>
      <c r="AW27" s="857"/>
      <c r="AX27" s="857"/>
      <c r="AY27" s="857"/>
      <c r="BN27" s="857" t="s">
        <v>229</v>
      </c>
      <c r="BO27" s="857"/>
      <c r="BP27" s="857"/>
      <c r="BQ27" s="857"/>
      <c r="BR27" s="857"/>
      <c r="BS27" s="857"/>
      <c r="BT27" s="857"/>
      <c r="BU27" s="857"/>
      <c r="BV27" s="857"/>
      <c r="BW27" s="857"/>
      <c r="BX27" s="857"/>
      <c r="BY27" s="857"/>
      <c r="BZ27" s="857"/>
      <c r="CA27" s="857"/>
      <c r="CB27" s="857"/>
      <c r="CC27" s="857"/>
      <c r="CD27" s="857"/>
      <c r="CE27" s="857"/>
      <c r="CF27" s="857"/>
      <c r="CG27" s="857"/>
      <c r="CH27" s="857"/>
      <c r="CI27" s="857"/>
      <c r="CJ27" s="857"/>
      <c r="CK27" s="857"/>
      <c r="CL27" s="857"/>
      <c r="CM27" s="857"/>
      <c r="CN27" s="857"/>
      <c r="CO27" s="857"/>
      <c r="CP27" s="857"/>
      <c r="CQ27" s="857"/>
      <c r="CR27" s="857"/>
      <c r="CS27" s="857"/>
      <c r="CT27" s="857"/>
      <c r="CU27" s="857"/>
      <c r="CV27" s="857"/>
      <c r="CW27" s="857"/>
      <c r="CX27" s="857"/>
      <c r="CY27" s="857"/>
      <c r="CZ27" s="857"/>
      <c r="DA27" s="857"/>
      <c r="DB27" s="857"/>
    </row>
    <row r="28" spans="1:112" ht="15" customHeight="1" x14ac:dyDescent="0.3">
      <c r="A28" s="19" t="s">
        <v>230</v>
      </c>
      <c r="AB28" s="966" t="s">
        <v>392</v>
      </c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6"/>
      <c r="AP28" s="966"/>
      <c r="AQ28" s="966"/>
      <c r="AR28" s="966"/>
      <c r="AS28" s="966"/>
      <c r="AT28" s="966"/>
      <c r="AU28" s="966"/>
      <c r="AV28" s="966"/>
      <c r="AW28" s="966"/>
      <c r="AX28" s="966"/>
      <c r="AY28" s="966"/>
      <c r="AZ28" s="966"/>
      <c r="BA28" s="966"/>
      <c r="BB28" s="966"/>
      <c r="BC28" s="966"/>
      <c r="BD28" s="966"/>
      <c r="BE28" s="966"/>
      <c r="BF28" s="966"/>
      <c r="BG28" s="966"/>
      <c r="BH28" s="966"/>
      <c r="BI28" s="966"/>
      <c r="BJ28" s="966"/>
      <c r="BK28" s="966"/>
      <c r="BL28" s="966"/>
      <c r="BM28" s="966"/>
      <c r="BN28" s="966"/>
      <c r="BO28" s="966"/>
      <c r="BP28" s="966"/>
      <c r="BQ28" s="966"/>
      <c r="BR28" s="966"/>
      <c r="BS28" s="966"/>
      <c r="BT28" s="966"/>
      <c r="BU28" s="966"/>
      <c r="BV28" s="966"/>
      <c r="BW28" s="966"/>
      <c r="BX28" s="966"/>
      <c r="BY28" s="966"/>
      <c r="BZ28" s="966"/>
      <c r="CA28" s="966"/>
      <c r="CB28" s="966"/>
      <c r="CC28" s="966"/>
      <c r="CD28" s="966"/>
      <c r="CE28" s="966"/>
      <c r="CF28" s="966"/>
      <c r="CG28" s="966"/>
      <c r="CH28" s="966"/>
      <c r="CI28" s="966"/>
      <c r="CJ28" s="966"/>
      <c r="CK28" s="966"/>
      <c r="CL28" s="966"/>
      <c r="CM28" s="966"/>
      <c r="CN28" s="966"/>
      <c r="CO28" s="966"/>
      <c r="CP28" s="966"/>
      <c r="CQ28" s="966"/>
      <c r="CR28" s="966"/>
      <c r="CS28" s="966"/>
      <c r="CT28" s="966"/>
      <c r="CU28" s="966"/>
      <c r="CV28" s="966"/>
      <c r="CW28" s="966"/>
      <c r="CX28" s="966"/>
      <c r="CY28" s="966"/>
      <c r="CZ28" s="966"/>
      <c r="DA28" s="966"/>
      <c r="DB28" s="966"/>
    </row>
    <row r="29" spans="1:112" ht="15" customHeight="1" x14ac:dyDescent="0.3">
      <c r="A29" s="19" t="s">
        <v>231</v>
      </c>
      <c r="P29" s="844" t="s">
        <v>65</v>
      </c>
      <c r="Q29" s="844"/>
      <c r="R29" s="844"/>
      <c r="S29" s="844"/>
      <c r="T29" s="844"/>
      <c r="U29" s="844"/>
      <c r="V29" s="844"/>
      <c r="W29" s="844"/>
      <c r="X29" s="844"/>
      <c r="Y29" s="844"/>
      <c r="Z29" s="844"/>
      <c r="AA29" s="844"/>
      <c r="AB29" s="844"/>
      <c r="AC29" s="844"/>
      <c r="AD29" s="844"/>
      <c r="AE29" s="844"/>
      <c r="AF29" s="844"/>
      <c r="AG29" s="844"/>
      <c r="AH29" s="844"/>
      <c r="AI29" s="844"/>
      <c r="AJ29" s="844"/>
      <c r="AK29" s="844"/>
      <c r="AL29" s="844"/>
      <c r="AM29" s="844"/>
      <c r="AN29" s="844"/>
      <c r="AO29" s="844"/>
      <c r="AP29" s="844"/>
      <c r="AQ29" s="844"/>
      <c r="AR29" s="844"/>
      <c r="AS29" s="844"/>
      <c r="AT29" s="844"/>
      <c r="AU29" s="844"/>
      <c r="AV29" s="844"/>
      <c r="AW29" s="844"/>
      <c r="AX29" s="844"/>
      <c r="AY29" s="844"/>
      <c r="AZ29" s="844"/>
      <c r="BA29" s="844"/>
      <c r="BB29" s="844"/>
      <c r="BC29" s="844"/>
      <c r="BD29" s="844"/>
      <c r="BE29" s="844"/>
      <c r="BF29" s="844"/>
      <c r="BG29" s="844"/>
      <c r="BH29" s="844"/>
      <c r="BI29" s="844"/>
      <c r="BJ29" s="844"/>
      <c r="BK29" s="844"/>
      <c r="BL29" s="844"/>
      <c r="BM29" s="844"/>
      <c r="BN29" s="844"/>
      <c r="BO29" s="844"/>
      <c r="BP29" s="844"/>
      <c r="BQ29" s="844"/>
      <c r="BR29" s="844"/>
      <c r="BS29" s="844"/>
      <c r="BT29" s="844"/>
      <c r="BU29" s="844"/>
      <c r="BV29" s="844"/>
      <c r="BW29" s="844"/>
      <c r="BX29" s="844"/>
      <c r="BY29" s="844"/>
      <c r="BZ29" s="844"/>
      <c r="CA29" s="844"/>
      <c r="CB29" s="844"/>
      <c r="CC29" s="844"/>
      <c r="CD29" s="844"/>
      <c r="CE29" s="844"/>
      <c r="CF29" s="844"/>
      <c r="CG29" s="844"/>
      <c r="CH29" s="844"/>
      <c r="CI29" s="844"/>
      <c r="CJ29" s="844"/>
      <c r="CK29" s="844"/>
      <c r="CL29" s="844"/>
      <c r="CM29" s="844"/>
      <c r="CN29" s="844"/>
      <c r="CO29" s="844"/>
      <c r="CP29" s="844"/>
      <c r="CQ29" s="844"/>
      <c r="CR29" s="844"/>
      <c r="CS29" s="844"/>
      <c r="CT29" s="844"/>
      <c r="CU29" s="844"/>
      <c r="CV29" s="844"/>
      <c r="CW29" s="844"/>
      <c r="CX29" s="844"/>
      <c r="CY29" s="844"/>
      <c r="CZ29" s="844"/>
      <c r="DA29" s="844"/>
      <c r="DB29" s="844"/>
    </row>
    <row r="30" spans="1:112" ht="11.25" customHeight="1" x14ac:dyDescent="0.3">
      <c r="P30" s="857" t="s">
        <v>233</v>
      </c>
      <c r="Q30" s="857"/>
      <c r="R30" s="857"/>
      <c r="S30" s="857"/>
      <c r="T30" s="857"/>
      <c r="U30" s="857"/>
      <c r="V30" s="857"/>
      <c r="W30" s="857"/>
      <c r="X30" s="857"/>
      <c r="Y30" s="857"/>
      <c r="Z30" s="857"/>
      <c r="AA30" s="857"/>
      <c r="AB30" s="857"/>
      <c r="AC30" s="857"/>
      <c r="AD30" s="857"/>
      <c r="AE30" s="857"/>
      <c r="AF30" s="857"/>
      <c r="AG30" s="857"/>
      <c r="AH30" s="857"/>
      <c r="AI30" s="857"/>
      <c r="AJ30" s="857"/>
      <c r="AK30" s="857"/>
      <c r="AL30" s="857"/>
      <c r="AM30" s="857"/>
      <c r="AN30" s="857"/>
      <c r="AO30" s="857"/>
      <c r="AP30" s="857"/>
      <c r="AQ30" s="857"/>
      <c r="AR30" s="857"/>
      <c r="AS30" s="857"/>
      <c r="AT30" s="857"/>
      <c r="AU30" s="857"/>
      <c r="AV30" s="857"/>
      <c r="AW30" s="857"/>
      <c r="AX30" s="857"/>
      <c r="AY30" s="857"/>
      <c r="AZ30" s="857"/>
      <c r="BA30" s="857"/>
      <c r="BB30" s="857"/>
      <c r="BC30" s="857"/>
      <c r="BD30" s="857"/>
      <c r="BE30" s="857"/>
      <c r="BF30" s="857"/>
      <c r="BG30" s="857"/>
      <c r="BH30" s="857"/>
      <c r="BI30" s="857"/>
      <c r="BJ30" s="857"/>
      <c r="BK30" s="857"/>
      <c r="BL30" s="857"/>
      <c r="BM30" s="857"/>
      <c r="BN30" s="857"/>
      <c r="BO30" s="857"/>
      <c r="BP30" s="857"/>
      <c r="BQ30" s="857"/>
      <c r="BR30" s="857"/>
      <c r="BS30" s="857"/>
      <c r="BT30" s="857"/>
      <c r="BU30" s="857"/>
      <c r="BV30" s="857"/>
      <c r="BW30" s="857"/>
      <c r="BX30" s="857"/>
      <c r="BY30" s="857"/>
      <c r="BZ30" s="857"/>
      <c r="CA30" s="857"/>
      <c r="CB30" s="857"/>
      <c r="CC30" s="857"/>
      <c r="CD30" s="857"/>
      <c r="CE30" s="857"/>
      <c r="CF30" s="857"/>
      <c r="CG30" s="857"/>
      <c r="CH30" s="857"/>
      <c r="CI30" s="857"/>
      <c r="CJ30" s="857"/>
      <c r="CK30" s="857"/>
      <c r="CL30" s="857"/>
      <c r="CM30" s="857"/>
      <c r="CN30" s="857"/>
      <c r="CO30" s="857"/>
      <c r="CP30" s="857"/>
      <c r="CQ30" s="857"/>
      <c r="CR30" s="857"/>
      <c r="CS30" s="857"/>
      <c r="CT30" s="857"/>
      <c r="CU30" s="857"/>
      <c r="CV30" s="857"/>
      <c r="CW30" s="857"/>
      <c r="CX30" s="857"/>
      <c r="CY30" s="857"/>
      <c r="CZ30" s="857"/>
      <c r="DA30" s="857"/>
      <c r="DB30" s="857"/>
    </row>
    <row r="31" spans="1:112" ht="15" customHeight="1" x14ac:dyDescent="0.25">
      <c r="A31" s="19" t="s">
        <v>232</v>
      </c>
      <c r="W31" s="844" t="s">
        <v>65</v>
      </c>
      <c r="X31" s="844"/>
      <c r="Y31" s="844"/>
      <c r="Z31" s="844"/>
      <c r="AA31" s="844"/>
      <c r="AB31" s="844"/>
      <c r="AC31" s="844"/>
      <c r="AD31" s="844"/>
      <c r="AE31" s="844"/>
      <c r="AF31" s="844"/>
      <c r="AG31" s="844"/>
      <c r="AH31" s="844"/>
      <c r="AI31" s="844"/>
      <c r="AJ31" s="844"/>
      <c r="AK31" s="844"/>
      <c r="AL31" s="844"/>
      <c r="AM31" s="844"/>
      <c r="AN31" s="844"/>
      <c r="AO31" s="844"/>
      <c r="AP31" s="844"/>
      <c r="AQ31" s="844"/>
      <c r="AR31" s="844"/>
      <c r="AS31" s="844"/>
      <c r="AT31" s="844"/>
      <c r="AU31" s="844"/>
      <c r="AV31" s="844"/>
      <c r="AW31" s="844"/>
      <c r="AX31" s="844"/>
      <c r="AY31" s="844"/>
      <c r="AZ31" s="844"/>
      <c r="BA31" s="844"/>
      <c r="BB31" s="844"/>
      <c r="BC31" s="844"/>
      <c r="BD31" s="844"/>
      <c r="BE31" s="844"/>
      <c r="BF31" s="844"/>
      <c r="BG31" s="844"/>
      <c r="BH31" s="844"/>
      <c r="BI31" s="844"/>
      <c r="BJ31" s="844"/>
      <c r="BK31" s="844"/>
      <c r="BL31" s="844"/>
      <c r="BM31" s="844"/>
      <c r="BN31" s="844"/>
      <c r="BO31" s="844"/>
      <c r="BP31" s="844"/>
      <c r="BQ31" s="844"/>
      <c r="BR31" s="844"/>
      <c r="BS31" s="844"/>
      <c r="BT31" s="844"/>
      <c r="BU31" s="844"/>
      <c r="BV31" s="844"/>
      <c r="BW31" s="844"/>
      <c r="BX31" s="844"/>
      <c r="BY31" s="844"/>
      <c r="BZ31" s="844"/>
      <c r="CA31" s="844"/>
      <c r="CB31" s="844"/>
      <c r="CC31" s="844"/>
      <c r="CD31" s="844"/>
      <c r="CE31" s="844"/>
      <c r="CF31" s="844"/>
      <c r="CG31" s="844"/>
      <c r="CH31" s="844"/>
      <c r="CI31" s="844"/>
      <c r="CJ31" s="844"/>
      <c r="CK31" s="844"/>
      <c r="CL31" s="844"/>
      <c r="CM31" s="844"/>
      <c r="CN31" s="844"/>
      <c r="CO31" s="844"/>
      <c r="CP31" s="844"/>
      <c r="CQ31" s="844"/>
      <c r="CR31" s="844"/>
      <c r="CS31" s="844"/>
      <c r="CT31" s="844"/>
      <c r="CU31" s="844"/>
      <c r="CV31" s="844"/>
      <c r="CW31" s="844"/>
      <c r="CX31" s="844"/>
      <c r="CY31" s="844"/>
      <c r="CZ31" s="844"/>
      <c r="DA31" s="844"/>
      <c r="DB31" s="844"/>
      <c r="DH31" s="141"/>
    </row>
    <row r="32" spans="1:112" ht="11.25" customHeight="1" x14ac:dyDescent="0.25">
      <c r="W32" s="857" t="s">
        <v>229</v>
      </c>
      <c r="X32" s="857"/>
      <c r="Y32" s="857"/>
      <c r="Z32" s="857"/>
      <c r="AA32" s="857"/>
      <c r="AB32" s="857"/>
      <c r="AC32" s="857"/>
      <c r="AD32" s="857"/>
      <c r="AE32" s="857"/>
      <c r="AF32" s="857"/>
      <c r="AG32" s="857"/>
      <c r="AH32" s="857"/>
      <c r="AI32" s="857"/>
      <c r="AJ32" s="857"/>
      <c r="AK32" s="857"/>
      <c r="AL32" s="857"/>
      <c r="AM32" s="857"/>
      <c r="AN32" s="857"/>
      <c r="AO32" s="857"/>
      <c r="AP32" s="857"/>
      <c r="AQ32" s="857"/>
      <c r="AR32" s="857"/>
      <c r="AS32" s="857"/>
      <c r="AT32" s="857"/>
      <c r="AU32" s="857"/>
      <c r="AV32" s="857"/>
      <c r="AW32" s="857"/>
      <c r="AX32" s="857"/>
      <c r="AY32" s="857"/>
      <c r="AZ32" s="857"/>
      <c r="BA32" s="857"/>
      <c r="BB32" s="857"/>
      <c r="BC32" s="857"/>
      <c r="BD32" s="857"/>
      <c r="BE32" s="857"/>
      <c r="BF32" s="857"/>
      <c r="BG32" s="857"/>
      <c r="BH32" s="857"/>
      <c r="BI32" s="857"/>
      <c r="BJ32" s="857"/>
      <c r="BK32" s="857"/>
      <c r="BL32" s="857"/>
      <c r="BM32" s="857"/>
      <c r="BN32" s="857"/>
      <c r="BO32" s="857"/>
      <c r="BP32" s="857"/>
      <c r="BQ32" s="857"/>
      <c r="BR32" s="857"/>
      <c r="BS32" s="857"/>
      <c r="BT32" s="857"/>
      <c r="BU32" s="857"/>
      <c r="BV32" s="857"/>
      <c r="BW32" s="857"/>
      <c r="BX32" s="857"/>
      <c r="BY32" s="857"/>
      <c r="BZ32" s="857"/>
      <c r="CA32" s="857"/>
      <c r="CB32" s="857"/>
      <c r="CC32" s="857"/>
      <c r="CD32" s="857"/>
      <c r="CE32" s="857"/>
      <c r="CF32" s="857"/>
      <c r="CG32" s="857"/>
      <c r="CH32" s="857"/>
      <c r="CI32" s="857"/>
      <c r="CJ32" s="857"/>
      <c r="CK32" s="857"/>
      <c r="CL32" s="857"/>
      <c r="CM32" s="857"/>
      <c r="CN32" s="857"/>
      <c r="CO32" s="857"/>
      <c r="CP32" s="857"/>
      <c r="CQ32" s="857"/>
      <c r="CR32" s="857"/>
      <c r="CS32" s="857"/>
      <c r="CT32" s="857"/>
      <c r="CU32" s="857"/>
      <c r="CV32" s="857"/>
      <c r="CW32" s="857"/>
      <c r="CX32" s="857"/>
      <c r="CY32" s="857"/>
      <c r="CZ32" s="857"/>
      <c r="DA32" s="857"/>
      <c r="DB32" s="857"/>
      <c r="DH32" s="141"/>
    </row>
    <row r="33" spans="1:112" ht="15" customHeight="1" x14ac:dyDescent="0.3">
      <c r="A33" s="19" t="s">
        <v>234</v>
      </c>
    </row>
    <row r="34" spans="1:112" ht="21.75" customHeight="1" x14ac:dyDescent="0.25">
      <c r="A34" s="1186" t="s">
        <v>236</v>
      </c>
      <c r="B34" s="1186"/>
      <c r="C34" s="1186"/>
      <c r="D34" s="1186"/>
      <c r="E34" s="1186"/>
      <c r="F34" s="1186" t="s">
        <v>235</v>
      </c>
      <c r="G34" s="1186"/>
      <c r="H34" s="1186"/>
      <c r="I34" s="1186"/>
      <c r="J34" s="1186"/>
      <c r="K34" s="1186"/>
      <c r="L34" s="1186"/>
      <c r="M34" s="1186"/>
      <c r="N34" s="1186"/>
      <c r="O34" s="1186"/>
      <c r="P34" s="1186"/>
      <c r="Q34" s="1186"/>
      <c r="R34" s="1186"/>
      <c r="S34" s="1186"/>
      <c r="T34" s="1186"/>
      <c r="U34" s="1186"/>
      <c r="V34" s="1186"/>
      <c r="W34" s="1186"/>
      <c r="X34" s="1186"/>
      <c r="Y34" s="1186"/>
      <c r="Z34" s="1186" t="s">
        <v>237</v>
      </c>
      <c r="AA34" s="1186"/>
      <c r="AB34" s="1186"/>
      <c r="AC34" s="1186"/>
      <c r="AD34" s="1186"/>
      <c r="AE34" s="1186"/>
      <c r="AF34" s="1186"/>
      <c r="AG34" s="1186"/>
      <c r="AH34" s="1186"/>
      <c r="AI34" s="1186"/>
      <c r="AJ34" s="1186"/>
      <c r="AK34" s="1186"/>
      <c r="AL34" s="1186"/>
      <c r="AM34" s="1186"/>
      <c r="AN34" s="1186"/>
      <c r="AO34" s="1186"/>
      <c r="AP34" s="1186"/>
      <c r="AQ34" s="1186"/>
      <c r="AR34" s="1186"/>
      <c r="AS34" s="1186"/>
      <c r="AT34" s="1186"/>
      <c r="AU34" s="1186"/>
      <c r="AV34" s="1186"/>
      <c r="AW34" s="1186"/>
      <c r="AX34" s="1186"/>
      <c r="AY34" s="1186"/>
      <c r="AZ34" s="1186"/>
      <c r="BA34" s="1186"/>
      <c r="BB34" s="1186"/>
      <c r="BC34" s="1186"/>
      <c r="BD34" s="1186"/>
      <c r="BE34" s="1186"/>
      <c r="BF34" s="1186"/>
      <c r="BG34" s="1186"/>
      <c r="BH34" s="1186"/>
      <c r="BI34" s="1186"/>
      <c r="BJ34" s="1186"/>
      <c r="BK34" s="1186"/>
      <c r="BL34" s="1186"/>
      <c r="BM34" s="1186"/>
      <c r="BN34" s="1186"/>
      <c r="BO34" s="1186"/>
      <c r="BP34" s="1186"/>
      <c r="BQ34" s="1186"/>
      <c r="BR34" s="1186"/>
      <c r="BS34" s="1186"/>
      <c r="BT34" s="1186"/>
      <c r="BU34" s="1186"/>
      <c r="BV34" s="1186"/>
      <c r="BW34" s="1186"/>
      <c r="BX34" s="1186"/>
      <c r="BY34" s="1186"/>
      <c r="BZ34" s="1186"/>
      <c r="CA34" s="1186"/>
      <c r="CB34" s="1186"/>
      <c r="CC34" s="1186"/>
      <c r="CD34" s="1186"/>
      <c r="CE34" s="1186"/>
      <c r="CF34" s="1186"/>
      <c r="CG34" s="1186"/>
      <c r="CH34" s="1186"/>
      <c r="CI34" s="1186"/>
      <c r="CJ34" s="1186"/>
      <c r="CK34" s="1186"/>
      <c r="CL34" s="1186"/>
      <c r="CM34" s="1186"/>
      <c r="CN34" s="1186"/>
      <c r="CO34" s="1186" t="s">
        <v>27</v>
      </c>
      <c r="CP34" s="1186"/>
      <c r="CQ34" s="1186"/>
      <c r="CR34" s="1186"/>
      <c r="CS34" s="1186"/>
      <c r="CT34" s="1186"/>
      <c r="CU34" s="1186"/>
      <c r="CV34" s="1186"/>
      <c r="CW34" s="1186"/>
      <c r="CX34" s="1186"/>
      <c r="CY34" s="1186"/>
      <c r="CZ34" s="1186"/>
      <c r="DA34" s="1186"/>
      <c r="DB34" s="1186"/>
      <c r="DH34" s="141"/>
    </row>
    <row r="35" spans="1:112" ht="27" customHeight="1" x14ac:dyDescent="0.3">
      <c r="A35" s="1186"/>
      <c r="B35" s="1186"/>
      <c r="C35" s="1186"/>
      <c r="D35" s="1186"/>
      <c r="E35" s="1186"/>
      <c r="F35" s="1186"/>
      <c r="G35" s="1186"/>
      <c r="H35" s="1186"/>
      <c r="I35" s="1186"/>
      <c r="J35" s="1186"/>
      <c r="K35" s="1186"/>
      <c r="L35" s="1186"/>
      <c r="M35" s="1186"/>
      <c r="N35" s="1186"/>
      <c r="O35" s="1186"/>
      <c r="P35" s="1186"/>
      <c r="Q35" s="1186"/>
      <c r="R35" s="1186"/>
      <c r="S35" s="1186"/>
      <c r="T35" s="1186"/>
      <c r="U35" s="1186"/>
      <c r="V35" s="1186"/>
      <c r="W35" s="1186"/>
      <c r="X35" s="1186"/>
      <c r="Y35" s="1186"/>
      <c r="Z35" s="1186" t="s">
        <v>238</v>
      </c>
      <c r="AA35" s="1186"/>
      <c r="AB35" s="1186"/>
      <c r="AC35" s="1186"/>
      <c r="AD35" s="1186"/>
      <c r="AE35" s="1186"/>
      <c r="AF35" s="1186"/>
      <c r="AG35" s="1186"/>
      <c r="AH35" s="1186"/>
      <c r="AI35" s="1186"/>
      <c r="AJ35" s="1186"/>
      <c r="AK35" s="1186"/>
      <c r="AL35" s="1186" t="s">
        <v>239</v>
      </c>
      <c r="AM35" s="1186"/>
      <c r="AN35" s="1186"/>
      <c r="AO35" s="1186"/>
      <c r="AP35" s="1186"/>
      <c r="AQ35" s="1186"/>
      <c r="AR35" s="1186"/>
      <c r="AS35" s="1186"/>
      <c r="AT35" s="1186"/>
      <c r="AU35" s="1186"/>
      <c r="AV35" s="1186"/>
      <c r="AW35" s="1186"/>
      <c r="AX35" s="1186"/>
      <c r="AY35" s="1186"/>
      <c r="AZ35" s="1186" t="s">
        <v>240</v>
      </c>
      <c r="BA35" s="1186"/>
      <c r="BB35" s="1186"/>
      <c r="BC35" s="1186"/>
      <c r="BD35" s="1186"/>
      <c r="BE35" s="1186"/>
      <c r="BF35" s="1186"/>
      <c r="BG35" s="1186"/>
      <c r="BH35" s="1186"/>
      <c r="BI35" s="1186"/>
      <c r="BJ35" s="1186"/>
      <c r="BK35" s="1186"/>
      <c r="BL35" s="1186"/>
      <c r="BM35" s="1186" t="s">
        <v>241</v>
      </c>
      <c r="BN35" s="1186"/>
      <c r="BO35" s="1186"/>
      <c r="BP35" s="1186"/>
      <c r="BQ35" s="1186"/>
      <c r="BR35" s="1186"/>
      <c r="BS35" s="1186"/>
      <c r="BT35" s="1186"/>
      <c r="BU35" s="1186"/>
      <c r="BV35" s="1186"/>
      <c r="BW35" s="1186"/>
      <c r="BX35" s="1186"/>
      <c r="BY35" s="1186"/>
      <c r="BZ35" s="1186" t="s">
        <v>242</v>
      </c>
      <c r="CA35" s="1186"/>
      <c r="CB35" s="1186"/>
      <c r="CC35" s="1186"/>
      <c r="CD35" s="1186"/>
      <c r="CE35" s="1186"/>
      <c r="CF35" s="1186"/>
      <c r="CG35" s="1186"/>
      <c r="CH35" s="1186"/>
      <c r="CI35" s="1186"/>
      <c r="CJ35" s="1186"/>
      <c r="CK35" s="1186"/>
      <c r="CL35" s="1186"/>
      <c r="CM35" s="1186"/>
      <c r="CN35" s="1186"/>
      <c r="CO35" s="1186"/>
      <c r="CP35" s="1186"/>
      <c r="CQ35" s="1186"/>
      <c r="CR35" s="1186"/>
      <c r="CS35" s="1186"/>
      <c r="CT35" s="1186"/>
      <c r="CU35" s="1186"/>
      <c r="CV35" s="1186"/>
      <c r="CW35" s="1186"/>
      <c r="CX35" s="1186"/>
      <c r="CY35" s="1186"/>
      <c r="CZ35" s="1186"/>
      <c r="DA35" s="1186"/>
      <c r="DB35" s="1186"/>
    </row>
    <row r="36" spans="1:112" ht="27" customHeight="1" x14ac:dyDescent="0.3">
      <c r="A36" s="985">
        <v>1</v>
      </c>
      <c r="B36" s="1188"/>
      <c r="C36" s="1188"/>
      <c r="D36" s="1188"/>
      <c r="E36" s="986"/>
      <c r="F36" s="985" t="s">
        <v>366</v>
      </c>
      <c r="G36" s="1188"/>
      <c r="H36" s="1188"/>
      <c r="I36" s="1188"/>
      <c r="J36" s="1188"/>
      <c r="K36" s="1188"/>
      <c r="L36" s="1188"/>
      <c r="M36" s="1188"/>
      <c r="N36" s="1188"/>
      <c r="O36" s="1188"/>
      <c r="P36" s="1188"/>
      <c r="Q36" s="1188"/>
      <c r="R36" s="1188"/>
      <c r="S36" s="1188"/>
      <c r="T36" s="1188"/>
      <c r="U36" s="1188"/>
      <c r="V36" s="1188"/>
      <c r="W36" s="1188"/>
      <c r="X36" s="1188"/>
      <c r="Y36" s="986"/>
      <c r="Z36" s="985" t="s">
        <v>368</v>
      </c>
      <c r="AA36" s="1188"/>
      <c r="AB36" s="1188"/>
      <c r="AC36" s="1188"/>
      <c r="AD36" s="1188"/>
      <c r="AE36" s="1188"/>
      <c r="AF36" s="1188"/>
      <c r="AG36" s="1188"/>
      <c r="AH36" s="1188"/>
      <c r="AI36" s="1188"/>
      <c r="AJ36" s="1188"/>
      <c r="AK36" s="986"/>
      <c r="AL36" s="985" t="s">
        <v>371</v>
      </c>
      <c r="AM36" s="1188"/>
      <c r="AN36" s="1188"/>
      <c r="AO36" s="1188"/>
      <c r="AP36" s="1188"/>
      <c r="AQ36" s="1188"/>
      <c r="AR36" s="1188"/>
      <c r="AS36" s="1188"/>
      <c r="AT36" s="1188"/>
      <c r="AU36" s="1188"/>
      <c r="AV36" s="1188"/>
      <c r="AW36" s="1188"/>
      <c r="AX36" s="1188"/>
      <c r="AY36" s="986"/>
      <c r="AZ36" s="985" t="s">
        <v>1576</v>
      </c>
      <c r="BA36" s="1188"/>
      <c r="BB36" s="1188"/>
      <c r="BC36" s="1188"/>
      <c r="BD36" s="1188"/>
      <c r="BE36" s="1188"/>
      <c r="BF36" s="1188"/>
      <c r="BG36" s="1188"/>
      <c r="BH36" s="1188"/>
      <c r="BI36" s="1188"/>
      <c r="BJ36" s="1188"/>
      <c r="BK36" s="1188"/>
      <c r="BL36" s="986"/>
      <c r="BM36" s="1195" t="s">
        <v>893</v>
      </c>
      <c r="BN36" s="1196"/>
      <c r="BO36" s="1196"/>
      <c r="BP36" s="1196"/>
      <c r="BQ36" s="1196"/>
      <c r="BR36" s="1196"/>
      <c r="BS36" s="1196"/>
      <c r="BT36" s="1196"/>
      <c r="BU36" s="1196"/>
      <c r="BV36" s="1196"/>
      <c r="BW36" s="1196"/>
      <c r="BX36" s="1196"/>
      <c r="BY36" s="1197"/>
      <c r="BZ36" s="1189"/>
      <c r="CA36" s="1190"/>
      <c r="CB36" s="1190"/>
      <c r="CC36" s="1190"/>
      <c r="CD36" s="1190"/>
      <c r="CE36" s="1190"/>
      <c r="CF36" s="1190"/>
      <c r="CG36" s="1190"/>
      <c r="CH36" s="1190"/>
      <c r="CI36" s="1190"/>
      <c r="CJ36" s="1190"/>
      <c r="CK36" s="1190"/>
      <c r="CL36" s="1190"/>
      <c r="CM36" s="1190"/>
      <c r="CN36" s="1191"/>
      <c r="CO36" s="985" t="s">
        <v>370</v>
      </c>
      <c r="CP36" s="1188"/>
      <c r="CQ36" s="1188"/>
      <c r="CR36" s="1188"/>
      <c r="CS36" s="1188"/>
      <c r="CT36" s="1188"/>
      <c r="CU36" s="1188"/>
      <c r="CV36" s="1188"/>
      <c r="CW36" s="1188"/>
      <c r="CX36" s="1188"/>
      <c r="CY36" s="1188"/>
      <c r="CZ36" s="1188"/>
      <c r="DA36" s="1188"/>
      <c r="DB36" s="986"/>
    </row>
    <row r="37" spans="1:112" ht="30.75" customHeight="1" x14ac:dyDescent="0.25">
      <c r="A37" s="985">
        <v>2</v>
      </c>
      <c r="B37" s="1188"/>
      <c r="C37" s="1188"/>
      <c r="D37" s="1188"/>
      <c r="E37" s="986"/>
      <c r="F37" s="1189" t="s">
        <v>367</v>
      </c>
      <c r="G37" s="1190"/>
      <c r="H37" s="1190"/>
      <c r="I37" s="1190"/>
      <c r="J37" s="1190"/>
      <c r="K37" s="1190"/>
      <c r="L37" s="1190"/>
      <c r="M37" s="1190"/>
      <c r="N37" s="1190"/>
      <c r="O37" s="1190"/>
      <c r="P37" s="1190"/>
      <c r="Q37" s="1190"/>
      <c r="R37" s="1190"/>
      <c r="S37" s="1190"/>
      <c r="T37" s="1190"/>
      <c r="U37" s="1190"/>
      <c r="V37" s="1190"/>
      <c r="W37" s="1190"/>
      <c r="X37" s="1190"/>
      <c r="Y37" s="1191"/>
      <c r="Z37" s="1189" t="s">
        <v>368</v>
      </c>
      <c r="AA37" s="1190"/>
      <c r="AB37" s="1190"/>
      <c r="AC37" s="1190"/>
      <c r="AD37" s="1190"/>
      <c r="AE37" s="1190"/>
      <c r="AF37" s="1190"/>
      <c r="AG37" s="1190"/>
      <c r="AH37" s="1190"/>
      <c r="AI37" s="1190"/>
      <c r="AJ37" s="1190"/>
      <c r="AK37" s="1191"/>
      <c r="AL37" s="1189" t="s">
        <v>369</v>
      </c>
      <c r="AM37" s="1190"/>
      <c r="AN37" s="1190"/>
      <c r="AO37" s="1190"/>
      <c r="AP37" s="1190"/>
      <c r="AQ37" s="1190"/>
      <c r="AR37" s="1190"/>
      <c r="AS37" s="1190"/>
      <c r="AT37" s="1190"/>
      <c r="AU37" s="1190"/>
      <c r="AV37" s="1190"/>
      <c r="AW37" s="1190"/>
      <c r="AX37" s="1190"/>
      <c r="AY37" s="1191"/>
      <c r="AZ37" s="985" t="s">
        <v>637</v>
      </c>
      <c r="BA37" s="1188"/>
      <c r="BB37" s="1188"/>
      <c r="BC37" s="1188"/>
      <c r="BD37" s="1188"/>
      <c r="BE37" s="1188"/>
      <c r="BF37" s="1188"/>
      <c r="BG37" s="1188"/>
      <c r="BH37" s="1188"/>
      <c r="BI37" s="1188"/>
      <c r="BJ37" s="1188"/>
      <c r="BK37" s="1188"/>
      <c r="BL37" s="986"/>
      <c r="BM37" s="1195" t="s">
        <v>869</v>
      </c>
      <c r="BN37" s="1196"/>
      <c r="BO37" s="1196"/>
      <c r="BP37" s="1196"/>
      <c r="BQ37" s="1196"/>
      <c r="BR37" s="1196"/>
      <c r="BS37" s="1196"/>
      <c r="BT37" s="1196"/>
      <c r="BU37" s="1196"/>
      <c r="BV37" s="1196"/>
      <c r="BW37" s="1196"/>
      <c r="BX37" s="1196"/>
      <c r="BY37" s="1197"/>
      <c r="BZ37" s="1189">
        <v>0.7</v>
      </c>
      <c r="CA37" s="1190"/>
      <c r="CB37" s="1190"/>
      <c r="CC37" s="1190"/>
      <c r="CD37" s="1190"/>
      <c r="CE37" s="1190"/>
      <c r="CF37" s="1190"/>
      <c r="CG37" s="1190"/>
      <c r="CH37" s="1190"/>
      <c r="CI37" s="1190"/>
      <c r="CJ37" s="1190"/>
      <c r="CK37" s="1190"/>
      <c r="CL37" s="1190"/>
      <c r="CM37" s="1190"/>
      <c r="CN37" s="1191"/>
      <c r="CO37" s="985" t="s">
        <v>370</v>
      </c>
      <c r="CP37" s="1188"/>
      <c r="CQ37" s="1188"/>
      <c r="CR37" s="1188"/>
      <c r="CS37" s="1188"/>
      <c r="CT37" s="1188"/>
      <c r="CU37" s="1188"/>
      <c r="CV37" s="1188"/>
      <c r="CW37" s="1188"/>
      <c r="CX37" s="1188"/>
      <c r="CY37" s="1188"/>
      <c r="CZ37" s="1188"/>
      <c r="DA37" s="1188"/>
      <c r="DB37" s="986"/>
      <c r="DH37" s="149"/>
    </row>
    <row r="38" spans="1:112" ht="29.25" customHeight="1" x14ac:dyDescent="0.25">
      <c r="A38" s="1194">
        <v>3</v>
      </c>
      <c r="B38" s="1194"/>
      <c r="C38" s="1194"/>
      <c r="D38" s="1194"/>
      <c r="E38" s="1194"/>
      <c r="F38" s="1193" t="s">
        <v>560</v>
      </c>
      <c r="G38" s="1193"/>
      <c r="H38" s="1193"/>
      <c r="I38" s="1193"/>
      <c r="J38" s="1193"/>
      <c r="K38" s="1193"/>
      <c r="L38" s="1193"/>
      <c r="M38" s="1193"/>
      <c r="N38" s="1193"/>
      <c r="O38" s="1193"/>
      <c r="P38" s="1193"/>
      <c r="Q38" s="1193"/>
      <c r="R38" s="1193"/>
      <c r="S38" s="1193"/>
      <c r="T38" s="1193"/>
      <c r="U38" s="1193"/>
      <c r="V38" s="1193"/>
      <c r="W38" s="1193"/>
      <c r="X38" s="1193"/>
      <c r="Y38" s="1193"/>
      <c r="Z38" s="1193" t="s">
        <v>368</v>
      </c>
      <c r="AA38" s="1193"/>
      <c r="AB38" s="1193"/>
      <c r="AC38" s="1193"/>
      <c r="AD38" s="1193"/>
      <c r="AE38" s="1193"/>
      <c r="AF38" s="1193"/>
      <c r="AG38" s="1193"/>
      <c r="AH38" s="1193"/>
      <c r="AI38" s="1193"/>
      <c r="AJ38" s="1193"/>
      <c r="AK38" s="1193"/>
      <c r="AL38" s="1193" t="s">
        <v>561</v>
      </c>
      <c r="AM38" s="1193"/>
      <c r="AN38" s="1193"/>
      <c r="AO38" s="1193"/>
      <c r="AP38" s="1193"/>
      <c r="AQ38" s="1193"/>
      <c r="AR38" s="1193"/>
      <c r="AS38" s="1193"/>
      <c r="AT38" s="1193"/>
      <c r="AU38" s="1193"/>
      <c r="AV38" s="1193"/>
      <c r="AW38" s="1193"/>
      <c r="AX38" s="1193"/>
      <c r="AY38" s="1193"/>
      <c r="AZ38" s="1194" t="s">
        <v>559</v>
      </c>
      <c r="BA38" s="1194"/>
      <c r="BB38" s="1194"/>
      <c r="BC38" s="1194"/>
      <c r="BD38" s="1194"/>
      <c r="BE38" s="1194"/>
      <c r="BF38" s="1194"/>
      <c r="BG38" s="1194"/>
      <c r="BH38" s="1194"/>
      <c r="BI38" s="1194"/>
      <c r="BJ38" s="1194"/>
      <c r="BK38" s="1194"/>
      <c r="BL38" s="1194"/>
      <c r="BM38" s="1192" t="s">
        <v>868</v>
      </c>
      <c r="BN38" s="1192"/>
      <c r="BO38" s="1192"/>
      <c r="BP38" s="1192"/>
      <c r="BQ38" s="1192"/>
      <c r="BR38" s="1192"/>
      <c r="BS38" s="1192"/>
      <c r="BT38" s="1192"/>
      <c r="BU38" s="1192"/>
      <c r="BV38" s="1192"/>
      <c r="BW38" s="1192"/>
      <c r="BX38" s="1192"/>
      <c r="BY38" s="1192"/>
      <c r="BZ38" s="1193" t="s">
        <v>64</v>
      </c>
      <c r="CA38" s="1193"/>
      <c r="CB38" s="1193"/>
      <c r="CC38" s="1193"/>
      <c r="CD38" s="1193"/>
      <c r="CE38" s="1193"/>
      <c r="CF38" s="1193"/>
      <c r="CG38" s="1193"/>
      <c r="CH38" s="1193"/>
      <c r="CI38" s="1193"/>
      <c r="CJ38" s="1193"/>
      <c r="CK38" s="1193"/>
      <c r="CL38" s="1193"/>
      <c r="CM38" s="1193"/>
      <c r="CN38" s="1193"/>
      <c r="CO38" s="1194" t="s">
        <v>370</v>
      </c>
      <c r="CP38" s="1194"/>
      <c r="CQ38" s="1194"/>
      <c r="CR38" s="1194"/>
      <c r="CS38" s="1194"/>
      <c r="CT38" s="1194"/>
      <c r="CU38" s="1194"/>
      <c r="CV38" s="1194"/>
      <c r="CW38" s="1194"/>
      <c r="CX38" s="1194"/>
      <c r="CY38" s="1194"/>
      <c r="CZ38" s="1194"/>
      <c r="DA38" s="1194"/>
      <c r="DB38" s="1194"/>
      <c r="DH38" s="141"/>
    </row>
    <row r="39" spans="1:112" ht="15" customHeight="1" x14ac:dyDescent="0.25">
      <c r="A39" s="19" t="s">
        <v>243</v>
      </c>
      <c r="DH39" s="141"/>
    </row>
    <row r="40" spans="1:112" ht="15" customHeight="1" x14ac:dyDescent="0.3">
      <c r="A40" s="19" t="s">
        <v>244</v>
      </c>
      <c r="AR40" s="966" t="s">
        <v>404</v>
      </c>
      <c r="AS40" s="966"/>
      <c r="AT40" s="966"/>
      <c r="AU40" s="966"/>
      <c r="AV40" s="966"/>
      <c r="AW40" s="966"/>
      <c r="AX40" s="966"/>
      <c r="AY40" s="966"/>
      <c r="AZ40" s="966"/>
      <c r="BA40" s="966"/>
      <c r="BB40" s="966"/>
      <c r="BC40" s="966"/>
      <c r="BD40" s="966"/>
      <c r="BE40" s="966"/>
      <c r="BF40" s="966"/>
      <c r="BG40" s="966"/>
      <c r="BH40" s="966"/>
      <c r="BI40" s="966"/>
      <c r="BJ40" s="966"/>
      <c r="BK40" s="966"/>
      <c r="BL40" s="966"/>
      <c r="BM40" s="966"/>
      <c r="BN40" s="966"/>
      <c r="BO40" s="966"/>
      <c r="BP40" s="966"/>
      <c r="BQ40" s="966"/>
      <c r="BR40" s="966"/>
      <c r="BS40" s="966"/>
      <c r="BT40" s="966"/>
      <c r="BU40" s="966"/>
      <c r="BV40" s="966"/>
      <c r="BW40" s="966"/>
      <c r="BX40" s="966"/>
      <c r="BY40" s="966"/>
      <c r="BZ40" s="966"/>
      <c r="CA40" s="966"/>
      <c r="CB40" s="966"/>
      <c r="CC40" s="966"/>
      <c r="CD40" s="966"/>
      <c r="CE40" s="966"/>
      <c r="CF40" s="966"/>
      <c r="CG40" s="966"/>
      <c r="CH40" s="966"/>
      <c r="CI40" s="966"/>
      <c r="CJ40" s="966"/>
      <c r="CK40" s="966"/>
      <c r="CL40" s="966"/>
      <c r="CM40" s="966"/>
      <c r="CN40" s="966"/>
      <c r="CO40" s="966"/>
      <c r="CP40" s="966"/>
      <c r="CQ40" s="966"/>
      <c r="CR40" s="966"/>
      <c r="CS40" s="966"/>
      <c r="CT40" s="966"/>
      <c r="CU40" s="966"/>
      <c r="CV40" s="966"/>
      <c r="CW40" s="966"/>
      <c r="CX40" s="966"/>
      <c r="CY40" s="966"/>
      <c r="CZ40" s="966"/>
      <c r="DA40" s="966"/>
      <c r="DB40" s="966"/>
    </row>
    <row r="41" spans="1:112" ht="15" customHeight="1" x14ac:dyDescent="0.3">
      <c r="A41" s="844"/>
      <c r="B41" s="844"/>
      <c r="C41" s="844"/>
      <c r="D41" s="844"/>
      <c r="E41" s="844"/>
      <c r="F41" s="844"/>
      <c r="G41" s="844"/>
      <c r="H41" s="844"/>
      <c r="I41" s="844"/>
      <c r="J41" s="844"/>
      <c r="K41" s="844"/>
      <c r="L41" s="844"/>
      <c r="M41" s="844"/>
      <c r="N41" s="844"/>
      <c r="O41" s="844"/>
      <c r="P41" s="844"/>
      <c r="Q41" s="844"/>
      <c r="R41" s="844"/>
      <c r="S41" s="844"/>
      <c r="T41" s="844"/>
      <c r="U41" s="844"/>
      <c r="V41" s="844"/>
      <c r="W41" s="844"/>
      <c r="X41" s="844"/>
      <c r="Y41" s="844"/>
      <c r="Z41" s="844"/>
      <c r="AA41" s="844"/>
      <c r="AB41" s="844"/>
      <c r="AC41" s="844"/>
      <c r="AD41" s="844"/>
      <c r="AE41" s="844"/>
      <c r="AF41" s="844"/>
      <c r="AG41" s="844"/>
      <c r="AH41" s="844"/>
      <c r="AI41" s="844"/>
      <c r="AJ41" s="844"/>
      <c r="AK41" s="844"/>
      <c r="AL41" s="844"/>
      <c r="AM41" s="844"/>
      <c r="AN41" s="844"/>
      <c r="AO41" s="844"/>
      <c r="AP41" s="844"/>
      <c r="AQ41" s="844"/>
      <c r="AR41" s="844"/>
      <c r="AS41" s="844"/>
      <c r="AT41" s="844"/>
      <c r="AU41" s="844"/>
      <c r="AV41" s="844"/>
      <c r="AW41" s="844"/>
      <c r="AX41" s="844"/>
      <c r="AY41" s="844"/>
      <c r="AZ41" s="844"/>
      <c r="BA41" s="844"/>
      <c r="BB41" s="844"/>
      <c r="BC41" s="844"/>
      <c r="BD41" s="844"/>
      <c r="BE41" s="844"/>
      <c r="BF41" s="844"/>
      <c r="BG41" s="844"/>
      <c r="BH41" s="844"/>
      <c r="BI41" s="844"/>
      <c r="BJ41" s="844"/>
      <c r="BK41" s="844"/>
      <c r="BL41" s="844"/>
      <c r="BM41" s="844"/>
      <c r="BN41" s="844"/>
      <c r="BO41" s="844"/>
      <c r="BP41" s="844"/>
      <c r="BQ41" s="844"/>
      <c r="BR41" s="844"/>
      <c r="BS41" s="844"/>
      <c r="BT41" s="844"/>
      <c r="BU41" s="844"/>
      <c r="BV41" s="844"/>
      <c r="BW41" s="844"/>
      <c r="BX41" s="844"/>
      <c r="BY41" s="844"/>
      <c r="BZ41" s="844"/>
      <c r="CA41" s="844"/>
      <c r="CB41" s="844"/>
      <c r="CC41" s="844"/>
      <c r="CD41" s="844"/>
      <c r="CE41" s="844"/>
      <c r="CF41" s="844"/>
      <c r="CG41" s="844"/>
      <c r="CH41" s="844"/>
      <c r="CI41" s="844"/>
      <c r="CJ41" s="844"/>
      <c r="CK41" s="844"/>
      <c r="CL41" s="844"/>
      <c r="CM41" s="844"/>
      <c r="CN41" s="844"/>
      <c r="CO41" s="844"/>
      <c r="CP41" s="844"/>
      <c r="CQ41" s="844"/>
      <c r="CR41" s="844"/>
      <c r="CS41" s="844"/>
      <c r="CT41" s="844"/>
      <c r="CU41" s="844"/>
      <c r="CV41" s="844"/>
      <c r="CW41" s="844"/>
      <c r="CX41" s="844"/>
      <c r="CY41" s="844"/>
      <c r="CZ41" s="844"/>
      <c r="DA41" s="844"/>
      <c r="DB41" s="844"/>
    </row>
    <row r="42" spans="1:112" ht="15" customHeight="1" x14ac:dyDescent="0.25">
      <c r="A42" s="856" t="s">
        <v>245</v>
      </c>
      <c r="B42" s="856"/>
      <c r="C42" s="856"/>
      <c r="D42" s="856"/>
      <c r="E42" s="856"/>
      <c r="F42" s="856"/>
      <c r="G42" s="856"/>
      <c r="H42" s="856"/>
      <c r="I42" s="856"/>
      <c r="J42" s="856"/>
      <c r="K42" s="856"/>
      <c r="L42" s="856"/>
      <c r="M42" s="856"/>
      <c r="N42" s="856"/>
      <c r="O42" s="856"/>
      <c r="P42" s="856"/>
      <c r="Q42" s="856"/>
      <c r="R42" s="856"/>
      <c r="S42" s="856"/>
      <c r="T42" s="856"/>
      <c r="U42" s="856"/>
      <c r="V42" s="856"/>
      <c r="W42" s="856"/>
      <c r="X42" s="877" t="s">
        <v>249</v>
      </c>
      <c r="Y42" s="877"/>
      <c r="Z42" s="877"/>
      <c r="AA42" s="877"/>
      <c r="AB42" s="877"/>
      <c r="AC42" s="877"/>
      <c r="AD42" s="877"/>
      <c r="AE42" s="877"/>
      <c r="AF42" s="877"/>
      <c r="AG42" s="877"/>
      <c r="AH42" s="877"/>
      <c r="AI42" s="877"/>
      <c r="AJ42" s="877"/>
      <c r="AK42" s="877"/>
      <c r="AL42" s="877"/>
      <c r="AM42" s="877"/>
      <c r="AN42" s="877"/>
      <c r="AO42" s="877"/>
      <c r="AP42" s="877"/>
      <c r="AQ42" s="877"/>
      <c r="AR42" s="877"/>
      <c r="AS42" s="877"/>
      <c r="AT42" s="877"/>
      <c r="AU42" s="877"/>
      <c r="AV42" s="877"/>
      <c r="AW42" s="877"/>
      <c r="AX42" s="877"/>
      <c r="AY42" s="877"/>
      <c r="AZ42" s="877"/>
      <c r="BA42" s="877"/>
      <c r="BB42" s="877"/>
      <c r="BC42" s="877"/>
      <c r="BD42" s="877"/>
      <c r="BE42" s="877"/>
      <c r="BF42" s="877"/>
      <c r="BG42" s="877"/>
      <c r="BH42" s="877"/>
      <c r="BI42" s="877"/>
      <c r="BJ42" s="877"/>
      <c r="BK42" s="877"/>
      <c r="BL42" s="877"/>
      <c r="BM42" s="877"/>
      <c r="BN42" s="877"/>
      <c r="BO42" s="877"/>
      <c r="BP42" s="877"/>
      <c r="BQ42" s="877"/>
      <c r="BR42" s="877"/>
      <c r="BS42" s="877"/>
      <c r="BT42" s="877"/>
      <c r="BU42" s="877"/>
      <c r="BV42" s="877"/>
      <c r="BW42" s="877"/>
      <c r="BX42" s="877"/>
      <c r="BY42" s="877"/>
      <c r="BZ42" s="877"/>
      <c r="CA42" s="877"/>
      <c r="CB42" s="877"/>
      <c r="CC42" s="877"/>
      <c r="CD42" s="877"/>
      <c r="CE42" s="877"/>
      <c r="CF42" s="877"/>
      <c r="CG42" s="877"/>
      <c r="CH42" s="877"/>
      <c r="CI42" s="877"/>
      <c r="CJ42" s="877"/>
      <c r="CK42" s="877"/>
      <c r="CL42" s="877"/>
      <c r="CM42" s="877"/>
      <c r="CN42" s="877"/>
      <c r="CO42" s="877"/>
      <c r="CP42" s="877"/>
      <c r="CQ42" s="877"/>
      <c r="CR42" s="877"/>
      <c r="CS42" s="877"/>
      <c r="CT42" s="877"/>
      <c r="CU42" s="877"/>
      <c r="CV42" s="877"/>
      <c r="CW42" s="877"/>
      <c r="CX42" s="877"/>
      <c r="CY42" s="877"/>
      <c r="CZ42" s="877"/>
      <c r="DA42" s="877"/>
      <c r="DB42" s="877"/>
      <c r="DH42" s="141"/>
    </row>
    <row r="43" spans="1:112" ht="15" customHeight="1" x14ac:dyDescent="0.25">
      <c r="A43" s="969" t="s">
        <v>246</v>
      </c>
      <c r="B43" s="969"/>
      <c r="C43" s="969"/>
      <c r="D43" s="969"/>
      <c r="E43" s="969"/>
      <c r="F43" s="969"/>
      <c r="G43" s="969"/>
      <c r="H43" s="969"/>
      <c r="I43" s="969"/>
      <c r="J43" s="969"/>
      <c r="K43" s="969"/>
      <c r="L43" s="969"/>
      <c r="M43" s="969"/>
      <c r="N43" s="969"/>
      <c r="O43" s="969"/>
      <c r="P43" s="969"/>
      <c r="Q43" s="969"/>
      <c r="R43" s="844" t="s">
        <v>247</v>
      </c>
      <c r="S43" s="844"/>
      <c r="T43" s="844"/>
      <c r="U43" s="844"/>
      <c r="V43" s="844"/>
      <c r="W43" s="844"/>
      <c r="X43" s="844"/>
      <c r="Y43" s="844"/>
      <c r="Z43" s="844"/>
      <c r="AA43" s="844"/>
      <c r="AB43" s="844"/>
      <c r="AC43" s="844"/>
      <c r="AD43" s="844"/>
      <c r="AE43" s="844"/>
      <c r="AF43" s="844"/>
      <c r="AG43" s="844"/>
      <c r="AH43" s="844"/>
      <c r="AI43" s="844"/>
      <c r="AJ43" s="844"/>
      <c r="AK43" s="844"/>
      <c r="AL43" s="844"/>
      <c r="AM43" s="844"/>
      <c r="AN43" s="844"/>
      <c r="AO43" s="844"/>
      <c r="AP43" s="844"/>
      <c r="AQ43" s="844"/>
      <c r="AR43" s="844"/>
      <c r="AS43" s="844"/>
      <c r="AT43" s="844"/>
      <c r="AU43" s="844"/>
      <c r="AV43" s="844"/>
      <c r="AW43" s="844"/>
      <c r="AX43" s="844"/>
      <c r="AY43" s="844"/>
      <c r="AZ43" s="844"/>
      <c r="BA43" s="844"/>
      <c r="BB43" s="844"/>
      <c r="BC43" s="844"/>
      <c r="BD43" s="844"/>
      <c r="BE43" s="844"/>
      <c r="BF43" s="844"/>
      <c r="BG43" s="844"/>
      <c r="BH43" s="844"/>
      <c r="BI43" s="844"/>
      <c r="BJ43" s="844"/>
      <c r="BK43" s="844"/>
      <c r="BL43" s="844"/>
      <c r="BM43" s="844"/>
      <c r="BN43" s="844"/>
      <c r="BO43" s="844"/>
      <c r="BP43" s="844"/>
      <c r="BQ43" s="844"/>
      <c r="BR43" s="844"/>
      <c r="BS43" s="844"/>
      <c r="BT43" s="844"/>
      <c r="BU43" s="844"/>
      <c r="BV43" s="844"/>
      <c r="BW43" s="844"/>
      <c r="BX43" s="844"/>
      <c r="BY43" s="844"/>
      <c r="BZ43" s="844"/>
      <c r="CA43" s="844"/>
      <c r="CB43" s="844"/>
      <c r="CC43" s="844"/>
      <c r="CD43" s="844"/>
      <c r="CE43" s="844"/>
      <c r="CF43" s="844"/>
      <c r="CG43" s="844"/>
      <c r="CH43" s="844"/>
      <c r="CI43" s="844"/>
      <c r="CJ43" s="844"/>
      <c r="CK43" s="844"/>
      <c r="CL43" s="844"/>
      <c r="CM43" s="844"/>
      <c r="CN43" s="844"/>
      <c r="CO43" s="844"/>
      <c r="CP43" s="844"/>
      <c r="CQ43" s="844"/>
      <c r="CR43" s="844"/>
      <c r="CS43" s="844"/>
      <c r="CT43" s="844"/>
      <c r="CU43" s="844"/>
      <c r="CV43" s="844"/>
      <c r="CW43" s="844"/>
      <c r="CX43" s="844"/>
      <c r="CY43" s="844"/>
      <c r="CZ43" s="844"/>
      <c r="DA43" s="844"/>
      <c r="DB43" s="844"/>
      <c r="DH43" s="141"/>
    </row>
    <row r="44" spans="1:112" ht="9" customHeight="1" x14ac:dyDescent="0.3"/>
    <row r="45" spans="1:112" customFormat="1" ht="33.6" customHeight="1" x14ac:dyDescent="0.3">
      <c r="A45" s="968" t="s">
        <v>723</v>
      </c>
      <c r="B45" s="968"/>
      <c r="C45" s="968"/>
      <c r="D45" s="968"/>
      <c r="E45" s="968"/>
      <c r="F45" s="968"/>
      <c r="G45" s="968"/>
      <c r="H45" s="968"/>
      <c r="I45" s="968"/>
      <c r="J45" s="968"/>
      <c r="K45" s="968"/>
      <c r="L45" s="968"/>
      <c r="M45" s="968"/>
      <c r="N45" s="968"/>
      <c r="O45" s="968"/>
      <c r="P45" s="968"/>
      <c r="Q45" s="968"/>
      <c r="R45" s="968"/>
      <c r="S45" s="968"/>
      <c r="T45" s="968"/>
      <c r="U45" s="968"/>
      <c r="V45" s="968"/>
      <c r="W45" s="968"/>
      <c r="X45" s="968"/>
      <c r="Y45" s="968"/>
      <c r="Z45" s="968"/>
      <c r="AA45" s="968"/>
      <c r="AB45" s="968"/>
      <c r="AC45" s="968"/>
      <c r="AD45" s="968"/>
      <c r="AE45" s="968"/>
      <c r="AF45" s="968"/>
      <c r="AG45" s="968"/>
      <c r="AH45" s="968"/>
      <c r="AI45" s="968"/>
      <c r="AJ45" s="968"/>
      <c r="AK45" s="968"/>
      <c r="AL45" s="968"/>
      <c r="AM45" s="968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47"/>
      <c r="BJ45" s="847"/>
      <c r="BK45" s="847"/>
      <c r="BL45" s="847"/>
      <c r="BM45" s="847"/>
      <c r="BN45" s="847"/>
      <c r="BO45" s="847"/>
      <c r="BP45" s="847"/>
      <c r="BQ45" s="847"/>
      <c r="BR45" s="847"/>
      <c r="BS45" s="847"/>
      <c r="BT45" s="847"/>
      <c r="BU45" s="847"/>
      <c r="BV45" s="847"/>
      <c r="BW45" s="847"/>
      <c r="BX45" s="847"/>
      <c r="BY45" s="847"/>
      <c r="BZ45" s="847"/>
      <c r="CA45" s="847"/>
      <c r="CB45" s="847"/>
      <c r="CC45" s="847"/>
      <c r="CD45" s="847"/>
      <c r="CE45" s="847"/>
      <c r="CF45" s="847"/>
      <c r="CG45" s="23"/>
      <c r="CH45" s="23"/>
      <c r="CI45" s="23"/>
      <c r="CJ45" s="844" t="str">
        <f>ПОДПИСИ!E6</f>
        <v>Д.М. Чечин</v>
      </c>
      <c r="CK45" s="844"/>
      <c r="CL45" s="844"/>
      <c r="CM45" s="844"/>
      <c r="CN45" s="844"/>
      <c r="CO45" s="844"/>
      <c r="CP45" s="844"/>
      <c r="CQ45" s="844"/>
      <c r="CR45" s="844"/>
      <c r="CS45" s="844"/>
      <c r="CT45" s="844"/>
      <c r="CU45" s="844"/>
      <c r="CV45" s="844"/>
      <c r="CW45" s="844"/>
      <c r="CX45" s="844"/>
      <c r="CY45" s="844"/>
      <c r="CZ45" s="844"/>
      <c r="DA45" s="844"/>
      <c r="DB45" s="844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857" t="s">
        <v>11</v>
      </c>
      <c r="BJ46" s="857"/>
      <c r="BK46" s="857"/>
      <c r="BL46" s="857"/>
      <c r="BM46" s="857"/>
      <c r="BN46" s="857"/>
      <c r="BO46" s="857"/>
      <c r="BP46" s="857"/>
      <c r="BQ46" s="857"/>
      <c r="BR46" s="857"/>
      <c r="BS46" s="857"/>
      <c r="BT46" s="857"/>
      <c r="BU46" s="857"/>
      <c r="BV46" s="857"/>
      <c r="BW46" s="857"/>
      <c r="BX46" s="857"/>
      <c r="BY46" s="857"/>
      <c r="BZ46" s="857"/>
      <c r="CA46" s="857"/>
      <c r="CB46" s="857"/>
      <c r="CC46" s="857"/>
      <c r="CD46" s="857"/>
      <c r="CE46" s="857"/>
      <c r="CF46" s="857"/>
      <c r="CG46" s="21"/>
      <c r="CH46" s="21"/>
      <c r="CI46" s="21"/>
      <c r="CJ46" s="1198" t="s">
        <v>50</v>
      </c>
      <c r="CK46" s="1198"/>
      <c r="CL46" s="1198"/>
      <c r="CM46" s="1198"/>
      <c r="CN46" s="1198"/>
      <c r="CO46" s="1198"/>
      <c r="CP46" s="1198"/>
      <c r="CQ46" s="1198"/>
      <c r="CR46" s="1198"/>
      <c r="CS46" s="1198"/>
      <c r="CT46" s="1198"/>
      <c r="CU46" s="1198"/>
      <c r="CV46" s="1198"/>
      <c r="CW46" s="1198"/>
      <c r="CX46" s="1198"/>
      <c r="CY46" s="1198"/>
      <c r="CZ46" s="1198"/>
      <c r="DA46" s="1198"/>
      <c r="DB46" s="1198"/>
      <c r="DH46" s="141"/>
    </row>
    <row r="47" spans="1:112" customFormat="1" ht="33.6" customHeight="1" x14ac:dyDescent="0.3">
      <c r="A47" s="968" t="s">
        <v>719</v>
      </c>
      <c r="B47" s="968"/>
      <c r="C47" s="968"/>
      <c r="D47" s="968"/>
      <c r="E47" s="968"/>
      <c r="F47" s="968"/>
      <c r="G47" s="968"/>
      <c r="H47" s="968"/>
      <c r="I47" s="968"/>
      <c r="J47" s="968"/>
      <c r="K47" s="968"/>
      <c r="L47" s="968"/>
      <c r="M47" s="968"/>
      <c r="N47" s="968"/>
      <c r="O47" s="968"/>
      <c r="P47" s="968"/>
      <c r="Q47" s="968"/>
      <c r="R47" s="968"/>
      <c r="S47" s="968"/>
      <c r="T47" s="968"/>
      <c r="U47" s="968"/>
      <c r="V47" s="968"/>
      <c r="W47" s="968"/>
      <c r="X47" s="968"/>
      <c r="Y47" s="968"/>
      <c r="Z47" s="968"/>
      <c r="AA47" s="968"/>
      <c r="AB47" s="968"/>
      <c r="AC47" s="968"/>
      <c r="AD47" s="968"/>
      <c r="AE47" s="968"/>
      <c r="AF47" s="968"/>
      <c r="AG47" s="968"/>
      <c r="AH47" s="968"/>
      <c r="AI47" s="968"/>
      <c r="AJ47" s="968"/>
      <c r="AK47" s="968"/>
      <c r="AL47" s="968"/>
      <c r="AM47" s="968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47"/>
      <c r="BJ47" s="847"/>
      <c r="BK47" s="847"/>
      <c r="BL47" s="847"/>
      <c r="BM47" s="847"/>
      <c r="BN47" s="847"/>
      <c r="BO47" s="847"/>
      <c r="BP47" s="847"/>
      <c r="BQ47" s="847"/>
      <c r="BR47" s="847"/>
      <c r="BS47" s="847"/>
      <c r="BT47" s="847"/>
      <c r="BU47" s="847"/>
      <c r="BV47" s="847"/>
      <c r="BW47" s="847"/>
      <c r="BX47" s="847"/>
      <c r="BY47" s="847"/>
      <c r="BZ47" s="847"/>
      <c r="CA47" s="847"/>
      <c r="CB47" s="847"/>
      <c r="CC47" s="847"/>
      <c r="CD47" s="847"/>
      <c r="CE47" s="847"/>
      <c r="CF47" s="847"/>
      <c r="CG47" s="19"/>
      <c r="CH47" s="19"/>
      <c r="CI47" s="19"/>
      <c r="CJ47" s="844" t="str">
        <f>ПОДПИСИ!E12</f>
        <v>А.В. Курбатов</v>
      </c>
      <c r="CK47" s="844"/>
      <c r="CL47" s="844"/>
      <c r="CM47" s="844"/>
      <c r="CN47" s="844"/>
      <c r="CO47" s="844"/>
      <c r="CP47" s="844"/>
      <c r="CQ47" s="844"/>
      <c r="CR47" s="844"/>
      <c r="CS47" s="844"/>
      <c r="CT47" s="844"/>
      <c r="CU47" s="844"/>
      <c r="CV47" s="844"/>
      <c r="CW47" s="844"/>
      <c r="CX47" s="844"/>
      <c r="CY47" s="844"/>
      <c r="CZ47" s="844"/>
      <c r="DA47" s="844"/>
      <c r="DB47" s="844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857" t="s">
        <v>11</v>
      </c>
      <c r="BJ48" s="857"/>
      <c r="BK48" s="857"/>
      <c r="BL48" s="857"/>
      <c r="BM48" s="857"/>
      <c r="BN48" s="857"/>
      <c r="BO48" s="857"/>
      <c r="BP48" s="857"/>
      <c r="BQ48" s="857"/>
      <c r="BR48" s="857"/>
      <c r="BS48" s="857"/>
      <c r="BT48" s="857"/>
      <c r="BU48" s="857"/>
      <c r="BV48" s="857"/>
      <c r="BW48" s="857"/>
      <c r="BX48" s="857"/>
      <c r="BY48" s="857"/>
      <c r="BZ48" s="857"/>
      <c r="CA48" s="857"/>
      <c r="CB48" s="857"/>
      <c r="CC48" s="857"/>
      <c r="CD48" s="857"/>
      <c r="CE48" s="857"/>
      <c r="CF48" s="857"/>
      <c r="CG48" s="21"/>
      <c r="CH48" s="21"/>
      <c r="CI48" s="21"/>
      <c r="CJ48" s="1198" t="s">
        <v>50</v>
      </c>
      <c r="CK48" s="1198"/>
      <c r="CL48" s="1198"/>
      <c r="CM48" s="1198"/>
      <c r="CN48" s="1198"/>
      <c r="CO48" s="1198"/>
      <c r="CP48" s="1198"/>
      <c r="CQ48" s="1198"/>
      <c r="CR48" s="1198"/>
      <c r="CS48" s="1198"/>
      <c r="CT48" s="1198"/>
      <c r="CU48" s="1198"/>
      <c r="CV48" s="1198"/>
      <c r="CW48" s="1198"/>
      <c r="CX48" s="1198"/>
      <c r="CY48" s="1198"/>
      <c r="CZ48" s="1198"/>
      <c r="DA48" s="1198"/>
      <c r="DB48" s="1198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H81"/>
  <sheetViews>
    <sheetView view="pageBreakPreview" topLeftCell="A18" zoomScale="60" zoomScaleNormal="100" workbookViewId="0">
      <selection activeCell="CJ45" sqref="CJ45:DB4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7" customWidth="1"/>
    <col min="113" max="16384" width="9.1093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AO2" s="967"/>
      <c r="AP2" s="967"/>
      <c r="AQ2" s="967"/>
      <c r="AR2" s="967"/>
      <c r="AS2" s="967"/>
      <c r="AT2" s="967"/>
      <c r="AU2" s="967"/>
      <c r="AV2" s="967"/>
      <c r="BB2" s="844" t="str">
        <f>ФОРМА!G2</f>
        <v>Санкт-Петербург</v>
      </c>
      <c r="BC2" s="844"/>
      <c r="BD2" s="844"/>
      <c r="BE2" s="844"/>
      <c r="BF2" s="844"/>
      <c r="BG2" s="844"/>
      <c r="BH2" s="844"/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 s="844"/>
      <c r="CK2" s="844"/>
      <c r="CL2" s="844"/>
      <c r="CM2" s="844"/>
      <c r="CN2" s="844"/>
      <c r="CO2" s="844"/>
      <c r="CP2" s="844"/>
      <c r="CQ2" s="844"/>
      <c r="CR2" s="844"/>
      <c r="CS2" s="844"/>
      <c r="CT2" s="844"/>
      <c r="CU2" s="844"/>
      <c r="CV2" s="844"/>
      <c r="CW2" s="844"/>
      <c r="CX2" s="844"/>
      <c r="CY2" s="844"/>
      <c r="CZ2" s="844"/>
      <c r="DA2" s="844"/>
      <c r="DB2" s="844"/>
      <c r="DC2"/>
      <c r="DD2"/>
      <c r="DE2"/>
      <c r="DF2"/>
      <c r="DH2" s="142"/>
    </row>
    <row r="3" spans="1:112" s="50" customFormat="1" ht="15" customHeight="1" x14ac:dyDescent="0.3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845"/>
      <c r="AU3" s="845"/>
      <c r="AV3" s="845"/>
      <c r="AW3" s="21"/>
      <c r="AX3" s="21"/>
      <c r="AY3" s="21"/>
      <c r="AZ3" s="21"/>
      <c r="BA3" s="21"/>
      <c r="BB3" s="845" t="s">
        <v>0</v>
      </c>
      <c r="BC3" s="845"/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ht="15" customHeight="1" x14ac:dyDescent="0.25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AO4" s="844"/>
      <c r="AP4" s="844"/>
      <c r="AQ4" s="844"/>
      <c r="AR4" s="844"/>
      <c r="AS4" s="844"/>
      <c r="AT4" s="844"/>
      <c r="AU4" s="844"/>
      <c r="AV4" s="844"/>
      <c r="BB4" s="850" t="str">
        <f>ФОРМА!B2</f>
        <v>ПАО "Россети Ленэнерго"</v>
      </c>
      <c r="BC4" s="850"/>
      <c r="BD4" s="850"/>
      <c r="BE4" s="850"/>
      <c r="BF4" s="850"/>
      <c r="BG4" s="850"/>
      <c r="BH4" s="850"/>
      <c r="BI4" s="850"/>
      <c r="BJ4" s="850"/>
      <c r="BK4" s="850"/>
      <c r="BL4" s="850"/>
      <c r="BM4" s="850"/>
      <c r="BN4" s="850"/>
      <c r="BO4" s="850"/>
      <c r="BP4" s="850"/>
      <c r="BQ4" s="850"/>
      <c r="BR4" s="850"/>
      <c r="BS4" s="850"/>
      <c r="BT4" s="850"/>
      <c r="BU4" s="850"/>
      <c r="BV4" s="850"/>
      <c r="BW4" s="850"/>
      <c r="BX4" s="850"/>
      <c r="BY4" s="850"/>
      <c r="BZ4" s="850"/>
      <c r="CA4" s="850"/>
      <c r="CB4" s="850"/>
      <c r="CC4" s="850"/>
      <c r="CD4" s="850"/>
      <c r="CE4" s="850"/>
      <c r="CF4" s="850"/>
      <c r="CG4" s="850"/>
      <c r="CH4" s="850"/>
      <c r="CI4" s="850"/>
      <c r="CJ4" s="850"/>
      <c r="CK4" s="850"/>
      <c r="CL4" s="850"/>
      <c r="CM4" s="850"/>
      <c r="CN4" s="850"/>
      <c r="CO4" s="850"/>
      <c r="CP4" s="850"/>
      <c r="CQ4" s="850"/>
      <c r="CR4" s="850"/>
      <c r="CS4" s="850"/>
      <c r="CT4" s="850"/>
      <c r="CU4" s="850"/>
      <c r="CV4" s="850"/>
      <c r="CW4" s="850"/>
      <c r="CX4" s="850"/>
      <c r="CY4" s="850"/>
      <c r="CZ4" s="850"/>
      <c r="DA4" s="850"/>
      <c r="DB4" s="850"/>
      <c r="DH4" s="144" t="str">
        <f>BB4</f>
        <v>ПАО "Россети Ленэнерго"</v>
      </c>
    </row>
    <row r="5" spans="1:112" ht="15" customHeight="1" x14ac:dyDescent="0.25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845"/>
      <c r="AU5" s="845"/>
      <c r="AV5" s="845"/>
      <c r="AW5" s="21"/>
      <c r="AX5" s="21"/>
      <c r="AY5" s="21"/>
      <c r="AZ5" s="21"/>
      <c r="BA5" s="21"/>
      <c r="BB5" s="845" t="s">
        <v>2</v>
      </c>
      <c r="BC5" s="845"/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24.2" x14ac:dyDescent="0.25">
      <c r="A6" s="862"/>
      <c r="B6" s="862"/>
      <c r="C6" s="862"/>
      <c r="D6" s="862"/>
      <c r="E6" s="862"/>
      <c r="F6" s="862"/>
      <c r="G6" s="862"/>
      <c r="H6" s="862"/>
      <c r="I6" s="862"/>
      <c r="J6" s="862"/>
      <c r="K6" s="862"/>
      <c r="L6" s="862"/>
      <c r="M6" s="862"/>
      <c r="N6" s="862"/>
      <c r="O6" s="862"/>
      <c r="P6" s="862"/>
      <c r="Q6" s="862"/>
      <c r="R6" s="862"/>
      <c r="S6" s="862"/>
      <c r="T6" s="862"/>
      <c r="U6" s="862"/>
      <c r="V6" s="862"/>
      <c r="W6" s="862"/>
      <c r="X6" s="862"/>
      <c r="Y6" s="862"/>
      <c r="Z6" s="862"/>
      <c r="AA6" s="862"/>
      <c r="AB6" s="862"/>
      <c r="AC6" s="862"/>
      <c r="AD6" s="862"/>
      <c r="AE6" s="862"/>
      <c r="AF6" s="862"/>
      <c r="AG6" s="862"/>
      <c r="AH6" s="862"/>
      <c r="AI6" s="862"/>
      <c r="AJ6" s="862"/>
      <c r="AK6" s="862"/>
      <c r="AL6" s="862"/>
      <c r="AM6" s="862"/>
      <c r="AN6" s="862"/>
      <c r="AO6" s="862"/>
      <c r="AP6" s="862"/>
      <c r="AQ6" s="862"/>
      <c r="AR6" s="862"/>
      <c r="AS6" s="862"/>
      <c r="AT6" s="862"/>
      <c r="AU6" s="862"/>
      <c r="AV6" s="862"/>
      <c r="AW6" s="21"/>
      <c r="AX6" s="21"/>
      <c r="AY6" s="21"/>
      <c r="AZ6" s="21"/>
      <c r="BA6" s="21"/>
      <c r="BB6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50"/>
      <c r="BD6" s="850"/>
      <c r="BE6" s="850"/>
      <c r="BF6" s="850"/>
      <c r="BG6" s="850"/>
      <c r="BH6" s="850"/>
      <c r="BI6" s="850"/>
      <c r="BJ6" s="850"/>
      <c r="BK6" s="850"/>
      <c r="BL6" s="850"/>
      <c r="BM6" s="850"/>
      <c r="BN6" s="850"/>
      <c r="BO6" s="850"/>
      <c r="BP6" s="850"/>
      <c r="BQ6" s="850"/>
      <c r="BR6" s="850"/>
      <c r="BS6" s="850"/>
      <c r="BT6" s="850"/>
      <c r="BU6" s="850"/>
      <c r="BV6" s="850"/>
      <c r="BW6" s="850"/>
      <c r="BX6" s="850"/>
      <c r="BY6" s="850"/>
      <c r="BZ6" s="850"/>
      <c r="CA6" s="850"/>
      <c r="CB6" s="850"/>
      <c r="CC6" s="850"/>
      <c r="CD6" s="850"/>
      <c r="CE6" s="850"/>
      <c r="CF6" s="850"/>
      <c r="CG6" s="850"/>
      <c r="CH6" s="850"/>
      <c r="CI6" s="850"/>
      <c r="CJ6" s="850"/>
      <c r="CK6" s="850"/>
      <c r="CL6" s="850"/>
      <c r="CM6" s="850"/>
      <c r="CN6" s="850"/>
      <c r="CO6" s="850"/>
      <c r="CP6" s="850"/>
      <c r="CQ6" s="850"/>
      <c r="CR6" s="850"/>
      <c r="CS6" s="850"/>
      <c r="CT6" s="850"/>
      <c r="CU6" s="850"/>
      <c r="CV6" s="850"/>
      <c r="CW6" s="850"/>
      <c r="CX6" s="850"/>
      <c r="CY6" s="850"/>
      <c r="CZ6" s="850"/>
      <c r="DA6" s="850"/>
      <c r="DB6" s="850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845"/>
      <c r="AU7" s="845"/>
      <c r="AV7" s="845"/>
      <c r="AW7" s="21"/>
      <c r="AX7" s="21"/>
      <c r="AY7" s="21"/>
      <c r="AZ7" s="21"/>
      <c r="BA7" s="21"/>
      <c r="BB7" s="845" t="s">
        <v>38</v>
      </c>
      <c r="BC7" s="845"/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 ht="13.8" x14ac:dyDescent="0.25">
      <c r="A8" s="844"/>
      <c r="B8" s="844"/>
      <c r="C8" s="844"/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844"/>
      <c r="Q8" s="844"/>
      <c r="R8" s="844"/>
      <c r="S8" s="844"/>
      <c r="T8" s="844"/>
      <c r="U8" s="844"/>
      <c r="V8" s="844"/>
      <c r="W8" s="844"/>
      <c r="X8" s="844"/>
      <c r="Y8" s="844"/>
      <c r="Z8" s="844"/>
      <c r="AA8" s="844"/>
      <c r="AB8" s="844"/>
      <c r="AC8" s="844"/>
      <c r="AD8" s="844"/>
      <c r="AE8" s="844"/>
      <c r="AF8" s="844"/>
      <c r="AG8" s="844"/>
      <c r="AH8" s="844"/>
      <c r="AI8" s="844"/>
      <c r="AJ8" s="844"/>
      <c r="AK8" s="844"/>
      <c r="AL8" s="844"/>
      <c r="AM8" s="844"/>
      <c r="AN8" s="844"/>
      <c r="AO8" s="844"/>
      <c r="AP8" s="844"/>
      <c r="AQ8" s="844"/>
      <c r="AR8" s="844"/>
      <c r="AS8" s="844"/>
      <c r="AT8" s="844"/>
      <c r="AU8" s="844"/>
      <c r="AV8" s="844"/>
      <c r="BB8" s="926">
        <f>ФОРМА!B13</f>
        <v>45380</v>
      </c>
      <c r="BC8" s="926"/>
      <c r="BD8" s="926"/>
      <c r="BE8" s="926"/>
      <c r="BF8" s="926"/>
      <c r="BG8" s="926"/>
      <c r="BH8" s="926"/>
      <c r="BI8" s="926"/>
      <c r="BJ8" s="926"/>
      <c r="BK8" s="926"/>
      <c r="BL8" s="926"/>
      <c r="BM8" s="926"/>
      <c r="BN8" s="926"/>
      <c r="BO8" s="926"/>
      <c r="BP8" s="926"/>
      <c r="BQ8" s="926"/>
      <c r="BR8" s="926"/>
      <c r="BS8" s="926"/>
      <c r="BT8" s="926"/>
      <c r="BU8" s="926"/>
      <c r="BV8" s="926"/>
      <c r="BW8" s="926"/>
      <c r="BX8" s="926"/>
      <c r="BY8" s="926"/>
      <c r="BZ8" s="926"/>
      <c r="CA8" s="926"/>
      <c r="CB8" s="926"/>
      <c r="CC8" s="926"/>
      <c r="CD8" s="926"/>
      <c r="CE8" s="926"/>
      <c r="CF8" s="926"/>
      <c r="CG8" s="926"/>
      <c r="CH8" s="926"/>
      <c r="CI8" s="926"/>
      <c r="CJ8" s="926"/>
      <c r="CK8" s="926"/>
      <c r="CL8" s="926"/>
      <c r="CM8" s="926"/>
      <c r="CN8" s="926"/>
      <c r="CO8" s="926"/>
      <c r="CP8" s="926"/>
      <c r="CQ8" s="926"/>
      <c r="CR8" s="926"/>
      <c r="CS8" s="926"/>
      <c r="CT8" s="926"/>
      <c r="CU8" s="926"/>
      <c r="CV8" s="926"/>
      <c r="CW8" s="926"/>
      <c r="CX8" s="926"/>
      <c r="CY8" s="926"/>
      <c r="CZ8" s="926"/>
      <c r="DA8" s="926"/>
      <c r="DB8" s="926"/>
      <c r="DC8" s="51"/>
      <c r="DH8" s="145"/>
    </row>
    <row r="9" spans="1:112" ht="10.5" customHeight="1" x14ac:dyDescent="0.25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845"/>
      <c r="AU9" s="845"/>
      <c r="AV9" s="845"/>
      <c r="AW9" s="21"/>
      <c r="AX9" s="21"/>
      <c r="AY9" s="21"/>
      <c r="AZ9" s="21"/>
      <c r="BA9" s="21"/>
      <c r="BB9" s="845" t="s">
        <v>3</v>
      </c>
      <c r="BC9" s="845"/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 ht="21.75" customHeight="1" x14ac:dyDescent="0.3">
      <c r="A10" s="867" t="s">
        <v>598</v>
      </c>
      <c r="B10" s="867"/>
      <c r="C10" s="867"/>
      <c r="D10" s="867"/>
      <c r="E10" s="867"/>
      <c r="F10" s="867"/>
      <c r="G10" s="867"/>
      <c r="H10" s="867"/>
      <c r="I10" s="867"/>
      <c r="J10" s="867"/>
      <c r="K10" s="867"/>
      <c r="L10" s="867"/>
      <c r="M10" s="867"/>
      <c r="N10" s="867"/>
      <c r="O10" s="867"/>
      <c r="P10" s="867"/>
      <c r="Q10" s="867"/>
      <c r="R10" s="867"/>
      <c r="S10" s="867"/>
      <c r="T10" s="867"/>
      <c r="U10" s="867"/>
      <c r="V10" s="867"/>
      <c r="W10" s="867"/>
      <c r="X10" s="867"/>
      <c r="Y10" s="867"/>
      <c r="Z10" s="867"/>
      <c r="AA10" s="867"/>
      <c r="AB10" s="867"/>
      <c r="AC10" s="867"/>
      <c r="AD10" s="867"/>
      <c r="AE10" s="867"/>
      <c r="AF10" s="867"/>
      <c r="AG10" s="867"/>
      <c r="AH10" s="867"/>
      <c r="AI10" s="867"/>
      <c r="AJ10" s="867"/>
      <c r="AK10" s="867"/>
      <c r="AL10" s="867"/>
      <c r="AM10" s="867"/>
      <c r="AN10" s="867"/>
      <c r="AO10" s="867"/>
      <c r="AP10" s="867"/>
      <c r="AQ10" s="867"/>
      <c r="AR10" s="867"/>
      <c r="AS10" s="867"/>
      <c r="AT10" s="867"/>
      <c r="AU10" s="867"/>
      <c r="AV10" s="867"/>
      <c r="AW10" s="867"/>
      <c r="AX10" s="867"/>
      <c r="AY10" s="867"/>
      <c r="AZ10" s="867"/>
      <c r="BA10" s="867"/>
      <c r="BB10" s="867"/>
      <c r="BC10" s="867"/>
      <c r="BD10" s="867"/>
      <c r="BE10" s="867"/>
      <c r="BF10" s="867"/>
      <c r="BG10" s="867"/>
      <c r="BH10" s="867"/>
      <c r="BI10" s="867"/>
      <c r="BJ10" s="867"/>
      <c r="BK10" s="867"/>
      <c r="BL10" s="867"/>
      <c r="BM10" s="867"/>
      <c r="BN10" s="867"/>
      <c r="BO10" s="867"/>
      <c r="BP10" s="867"/>
      <c r="BQ10" s="867"/>
      <c r="BR10" s="867"/>
      <c r="BS10" s="867"/>
      <c r="BT10" s="867"/>
      <c r="BU10" s="867"/>
      <c r="BV10" s="867"/>
      <c r="BW10" s="867"/>
      <c r="BX10" s="867"/>
      <c r="BY10" s="867"/>
      <c r="BZ10" s="867"/>
      <c r="CA10" s="867"/>
      <c r="CB10" s="867"/>
      <c r="CC10" s="867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7"/>
      <c r="CU10" s="867"/>
      <c r="CV10" s="867"/>
      <c r="CW10" s="867"/>
      <c r="CX10" s="867"/>
      <c r="CY10" s="867"/>
      <c r="CZ10" s="867"/>
      <c r="DA10" s="867"/>
      <c r="DB10" s="867"/>
    </row>
    <row r="11" spans="1:112" ht="13.8" x14ac:dyDescent="0.25">
      <c r="A11" s="867" t="s">
        <v>749</v>
      </c>
      <c r="B11" s="867"/>
      <c r="C11" s="867"/>
      <c r="D11" s="867"/>
      <c r="E11" s="867"/>
      <c r="F11" s="867"/>
      <c r="G11" s="867"/>
      <c r="H11" s="867"/>
      <c r="I11" s="867"/>
      <c r="J11" s="867"/>
      <c r="K11" s="867"/>
      <c r="L11" s="867"/>
      <c r="M11" s="867"/>
      <c r="N11" s="867"/>
      <c r="O11" s="867"/>
      <c r="P11" s="867"/>
      <c r="Q11" s="867"/>
      <c r="R11" s="867"/>
      <c r="S11" s="867"/>
      <c r="T11" s="867"/>
      <c r="U11" s="867"/>
      <c r="V11" s="867"/>
      <c r="W11" s="867"/>
      <c r="X11" s="867"/>
      <c r="Y11" s="867"/>
      <c r="Z11" s="867"/>
      <c r="AA11" s="867"/>
      <c r="AB11" s="867"/>
      <c r="AC11" s="867"/>
      <c r="AD11" s="867"/>
      <c r="AE11" s="867"/>
      <c r="AF11" s="867"/>
      <c r="AG11" s="867"/>
      <c r="AH11" s="867"/>
      <c r="AI11" s="867"/>
      <c r="AJ11" s="867"/>
      <c r="AK11" s="867"/>
      <c r="AL11" s="867"/>
      <c r="AM11" s="867"/>
      <c r="AN11" s="867"/>
      <c r="AO11" s="867"/>
      <c r="AP11" s="867"/>
      <c r="AQ11" s="867"/>
      <c r="AR11" s="867"/>
      <c r="AS11" s="867"/>
      <c r="AT11" s="867"/>
      <c r="AU11" s="867"/>
      <c r="AV11" s="867"/>
      <c r="AW11" s="867"/>
      <c r="AX11" s="867"/>
      <c r="AY11" s="867"/>
      <c r="AZ11" s="867"/>
      <c r="BA11" s="867"/>
      <c r="BB11" s="867"/>
      <c r="BC11" s="867"/>
      <c r="BD11" s="867"/>
      <c r="BE11" s="867"/>
      <c r="BF11" s="867"/>
      <c r="BG11" s="867"/>
      <c r="BH11" s="867"/>
      <c r="BI11" s="867"/>
      <c r="BJ11" s="867"/>
      <c r="BK11" s="867"/>
      <c r="BL11" s="867"/>
      <c r="BM11" s="867"/>
      <c r="BN11" s="867"/>
      <c r="BO11" s="867"/>
      <c r="BP11" s="867"/>
      <c r="BQ11" s="867"/>
      <c r="BR11" s="867"/>
      <c r="BS11" s="867"/>
      <c r="BT11" s="867"/>
      <c r="BU11" s="867"/>
      <c r="BV11" s="867"/>
      <c r="BW11" s="867"/>
      <c r="BX11" s="867"/>
      <c r="BY11" s="867"/>
      <c r="BZ11" s="867"/>
      <c r="CA11" s="867"/>
      <c r="CB11" s="867"/>
      <c r="CC11" s="867"/>
      <c r="CD11" s="867"/>
      <c r="CE11" s="867"/>
      <c r="CF11" s="867"/>
      <c r="CG11" s="867"/>
      <c r="CH11" s="867"/>
      <c r="CI11" s="867"/>
      <c r="CJ11" s="867"/>
      <c r="CK11" s="867"/>
      <c r="CL11" s="867"/>
      <c r="CM11" s="867"/>
      <c r="CN11" s="867"/>
      <c r="CO11" s="867"/>
      <c r="CP11" s="867"/>
      <c r="CQ11" s="867"/>
      <c r="CR11" s="867"/>
      <c r="CS11" s="867"/>
      <c r="CT11" s="867"/>
      <c r="CU11" s="867"/>
      <c r="CV11" s="867"/>
      <c r="CW11" s="867"/>
      <c r="CX11" s="867"/>
      <c r="CY11" s="867"/>
      <c r="CZ11" s="867"/>
      <c r="DA11" s="867"/>
      <c r="DB11" s="867"/>
      <c r="DH11" s="141"/>
    </row>
    <row r="12" spans="1:112" ht="15" customHeight="1" x14ac:dyDescent="0.3">
      <c r="A12" s="1099" t="s">
        <v>4</v>
      </c>
      <c r="B12" s="1099"/>
      <c r="C12" s="1099"/>
      <c r="D12" s="1099"/>
      <c r="E12" s="1099"/>
      <c r="F12" s="1099"/>
      <c r="G12" s="1099"/>
      <c r="H12" s="1099"/>
      <c r="I12" s="1099"/>
      <c r="J12" s="1099"/>
      <c r="K12" s="1099"/>
      <c r="L12" s="1099"/>
      <c r="M12" s="1099"/>
      <c r="N12" s="1099"/>
      <c r="O12" s="1099"/>
      <c r="P12" s="1099"/>
      <c r="Q12" s="1099"/>
      <c r="R12" s="1099"/>
      <c r="S12" s="1099"/>
      <c r="T12" s="1099"/>
      <c r="U12" s="1099"/>
      <c r="V12" s="1099"/>
      <c r="W12" s="1099"/>
      <c r="X12" s="1099"/>
      <c r="Y12" s="1099"/>
    </row>
    <row r="13" spans="1:112" ht="30" customHeight="1" x14ac:dyDescent="0.3">
      <c r="A13" s="927" t="s">
        <v>715</v>
      </c>
      <c r="B13" s="927"/>
      <c r="C13" s="927"/>
      <c r="D13" s="927"/>
      <c r="E13" s="927"/>
      <c r="F13" s="927"/>
      <c r="G13" s="927"/>
      <c r="H13" s="927"/>
      <c r="I13" s="927"/>
      <c r="J13" s="927"/>
      <c r="K13" s="927"/>
      <c r="L13" s="927"/>
      <c r="M13" s="927"/>
      <c r="N13" s="927"/>
      <c r="O13" s="927"/>
      <c r="P13" s="927"/>
      <c r="Q13" s="927"/>
      <c r="R13" s="927"/>
      <c r="S13" s="927"/>
      <c r="T13" s="927"/>
      <c r="U13" s="927"/>
      <c r="V13" s="927"/>
      <c r="W13" s="927"/>
      <c r="X13" s="927"/>
      <c r="Y13" s="927"/>
      <c r="Z13" s="927"/>
      <c r="AA13" s="927"/>
      <c r="AB13" s="927"/>
      <c r="AC13" s="927"/>
      <c r="AD13" s="927"/>
      <c r="AE13" s="1185" t="str">
        <f>ПОДПИСИ!B6</f>
        <v>Начальник мастерского участка №1 Курортного РЭС ПАО «Россети Ленэнерго» «СЭС»</v>
      </c>
      <c r="AF13" s="1185"/>
      <c r="AG13" s="1185"/>
      <c r="AH13" s="1185"/>
      <c r="AI13" s="1185"/>
      <c r="AJ13" s="1185"/>
      <c r="AK13" s="1185"/>
      <c r="AL13" s="1185"/>
      <c r="AM13" s="1185"/>
      <c r="AN13" s="1185"/>
      <c r="AO13" s="1185"/>
      <c r="AP13" s="1185"/>
      <c r="AQ13" s="1185"/>
      <c r="AR13" s="1185"/>
      <c r="AS13" s="1185"/>
      <c r="AT13" s="1185"/>
      <c r="AU13" s="1185"/>
      <c r="AV13" s="1185"/>
      <c r="AW13" s="1185"/>
      <c r="AX13" s="1185"/>
      <c r="AY13" s="1185"/>
      <c r="AZ13" s="1185"/>
      <c r="BA13" s="1185"/>
      <c r="BB13" s="1185"/>
      <c r="BC13" s="1185"/>
      <c r="BD13" s="1185"/>
      <c r="BE13" s="1185"/>
      <c r="BF13" s="1185"/>
      <c r="BG13" s="1185"/>
      <c r="BH13" s="1185"/>
      <c r="BI13" s="1185"/>
      <c r="BJ13" s="1185"/>
      <c r="BK13" s="1185"/>
      <c r="BL13" s="1185"/>
      <c r="BM13" s="1185"/>
      <c r="BN13" s="1185"/>
      <c r="BO13" s="1185"/>
      <c r="BP13" s="1185"/>
      <c r="BQ13" s="1185"/>
      <c r="BR13" s="1185"/>
      <c r="BS13" s="1185"/>
      <c r="BT13" s="1185"/>
      <c r="BU13" s="1185"/>
      <c r="BV13" s="1185"/>
      <c r="BW13" s="1185"/>
      <c r="BX13" s="1185"/>
      <c r="BY13" s="1185"/>
      <c r="BZ13" s="1185"/>
      <c r="CA13" s="1185"/>
      <c r="CB13" s="1185"/>
      <c r="CC13" s="1185"/>
      <c r="CD13" s="1185"/>
      <c r="CE13" s="1185"/>
      <c r="CF13" s="1185"/>
      <c r="CG13" s="1185"/>
      <c r="CH13" s="1185"/>
      <c r="CI13" s="1185"/>
      <c r="CJ13" s="1185"/>
      <c r="CK13" s="1185"/>
      <c r="CL13" s="1185"/>
      <c r="CM13" s="1185"/>
      <c r="CN13" s="1185"/>
      <c r="CO13" s="1185"/>
      <c r="CP13" s="1185"/>
      <c r="CQ13" s="1185"/>
      <c r="CR13" s="1185"/>
      <c r="CS13" s="1185"/>
      <c r="CT13" s="1185"/>
      <c r="CU13" s="1185"/>
      <c r="CV13" s="1185"/>
      <c r="CW13" s="1185"/>
      <c r="CX13" s="1185"/>
      <c r="CY13" s="1185"/>
      <c r="CZ13" s="1185"/>
      <c r="DA13" s="1185"/>
      <c r="DB13" s="1185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857" t="s">
        <v>5</v>
      </c>
      <c r="AF14" s="857"/>
      <c r="AG14" s="857"/>
      <c r="AH14" s="857"/>
      <c r="AI14" s="857"/>
      <c r="AJ14" s="857"/>
      <c r="AK14" s="857"/>
      <c r="AL14" s="857"/>
      <c r="AM14" s="857"/>
      <c r="AN14" s="857"/>
      <c r="AO14" s="857"/>
      <c r="AP14" s="857"/>
      <c r="AQ14" s="857"/>
      <c r="AR14" s="857"/>
      <c r="AS14" s="857"/>
      <c r="AT14" s="857"/>
      <c r="AU14" s="857"/>
      <c r="AV14" s="857"/>
      <c r="AW14" s="857"/>
      <c r="AX14" s="857"/>
      <c r="AY14" s="857"/>
      <c r="AZ14" s="857"/>
      <c r="BA14" s="857"/>
      <c r="BB14" s="857"/>
      <c r="BC14" s="857"/>
      <c r="BD14" s="857"/>
      <c r="BE14" s="857"/>
      <c r="BF14" s="857"/>
      <c r="BG14" s="857"/>
      <c r="BH14" s="857"/>
      <c r="BI14" s="857"/>
      <c r="BJ14" s="857"/>
      <c r="BK14" s="857"/>
      <c r="BL14" s="857"/>
      <c r="BM14" s="857"/>
      <c r="BN14" s="857"/>
      <c r="BO14" s="857"/>
      <c r="BP14" s="857"/>
      <c r="BQ14" s="857"/>
      <c r="BR14" s="857"/>
      <c r="BS14" s="857"/>
      <c r="BT14" s="857"/>
      <c r="BU14" s="857"/>
      <c r="BV14" s="857"/>
      <c r="BW14" s="857"/>
      <c r="BX14" s="857"/>
      <c r="BY14" s="857"/>
      <c r="BZ14" s="857"/>
      <c r="CA14" s="857"/>
      <c r="CB14" s="857"/>
      <c r="CC14" s="857"/>
      <c r="CD14" s="857"/>
      <c r="CE14" s="857"/>
      <c r="CF14" s="857"/>
      <c r="CG14" s="857"/>
      <c r="CH14" s="857"/>
      <c r="CI14" s="857"/>
      <c r="CJ14" s="857"/>
      <c r="CK14" s="857"/>
      <c r="CL14" s="857"/>
      <c r="CM14" s="857"/>
      <c r="CN14" s="857"/>
      <c r="CO14" s="857"/>
      <c r="CP14" s="857"/>
      <c r="CQ14" s="857"/>
      <c r="CR14" s="857"/>
      <c r="CS14" s="857"/>
      <c r="CT14" s="857"/>
      <c r="CU14" s="857"/>
      <c r="CV14" s="857"/>
      <c r="CW14" s="857"/>
      <c r="CX14" s="857"/>
      <c r="CY14" s="857"/>
      <c r="CZ14" s="857"/>
      <c r="DA14" s="857"/>
      <c r="DB14" s="857"/>
    </row>
    <row r="15" spans="1:112" ht="15" customHeight="1" x14ac:dyDescent="0.3">
      <c r="A15" s="966" t="str">
        <f>ПОДПИСИ!C6</f>
        <v>Чечин Д.М.</v>
      </c>
      <c r="B15" s="966"/>
      <c r="C15" s="966"/>
      <c r="D15" s="966"/>
      <c r="E15" s="966"/>
      <c r="F15" s="966"/>
      <c r="G15" s="966"/>
      <c r="H15" s="966"/>
      <c r="I15" s="966"/>
      <c r="J15" s="966"/>
      <c r="K15" s="966"/>
      <c r="L15" s="966"/>
      <c r="M15" s="966"/>
      <c r="N15" s="966"/>
      <c r="O15" s="966"/>
      <c r="P15" s="966"/>
      <c r="Q15" s="966"/>
      <c r="R15" s="966"/>
      <c r="S15" s="966"/>
      <c r="T15" s="966"/>
      <c r="U15" s="966"/>
      <c r="V15" s="966"/>
      <c r="W15" s="966"/>
      <c r="X15" s="966"/>
      <c r="Y15" s="966"/>
      <c r="Z15" s="966"/>
      <c r="AA15" s="966"/>
      <c r="AB15" s="966"/>
      <c r="AC15" s="966"/>
      <c r="AD15" s="966"/>
      <c r="AE15" s="966"/>
      <c r="AF15" s="966"/>
      <c r="AG15" s="966"/>
      <c r="AH15" s="966"/>
      <c r="AI15" s="966"/>
      <c r="AJ15" s="966"/>
      <c r="AK15" s="966"/>
      <c r="AL15" s="966"/>
      <c r="AM15" s="966"/>
      <c r="AN15" s="966"/>
      <c r="AO15" s="966"/>
      <c r="AP15" s="966"/>
      <c r="AQ15" s="966"/>
      <c r="AR15" s="966"/>
      <c r="AS15" s="966"/>
      <c r="AT15" s="966"/>
      <c r="AU15" s="966"/>
      <c r="AV15" s="966"/>
      <c r="AW15" s="966"/>
      <c r="AX15" s="966"/>
      <c r="AY15" s="966"/>
      <c r="AZ15" s="966"/>
      <c r="BA15" s="966"/>
      <c r="BB15" s="966"/>
      <c r="BC15" s="966"/>
      <c r="BD15" s="966"/>
      <c r="BE15" s="966"/>
      <c r="BF15" s="966"/>
      <c r="BG15" s="966"/>
      <c r="BH15" s="966"/>
      <c r="BI15" s="966"/>
      <c r="BJ15" s="966"/>
      <c r="BK15" s="966"/>
      <c r="BL15" s="966"/>
      <c r="BM15" s="966"/>
      <c r="BN15" s="966"/>
      <c r="BO15" s="966"/>
      <c r="BP15" s="966"/>
      <c r="BQ15" s="966"/>
      <c r="BR15" s="966"/>
      <c r="BS15" s="966"/>
      <c r="BT15" s="966"/>
      <c r="BU15" s="966"/>
      <c r="BV15" s="966"/>
      <c r="BW15" s="966"/>
      <c r="BX15" s="966"/>
      <c r="BY15" s="966"/>
      <c r="BZ15" s="966"/>
      <c r="CA15" s="966"/>
      <c r="CB15" s="966"/>
      <c r="CC15" s="966"/>
      <c r="CD15" s="966"/>
      <c r="CE15" s="966"/>
      <c r="CF15" s="966"/>
      <c r="CG15" s="966"/>
      <c r="CH15" s="966"/>
      <c r="CI15" s="966"/>
      <c r="CJ15" s="966"/>
      <c r="CK15" s="966"/>
      <c r="CL15" s="966"/>
      <c r="CM15" s="966"/>
      <c r="CN15" s="966"/>
      <c r="CO15" s="966"/>
      <c r="CP15" s="966"/>
      <c r="CQ15" s="966"/>
      <c r="CR15" s="966"/>
      <c r="CS15" s="966"/>
      <c r="CT15" s="966"/>
      <c r="CU15" s="966"/>
      <c r="CV15" s="966"/>
      <c r="CW15" s="966"/>
      <c r="CX15" s="966"/>
      <c r="CY15" s="966"/>
      <c r="CZ15" s="966"/>
      <c r="DA15" s="966"/>
      <c r="DB15" s="966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968" t="s">
        <v>718</v>
      </c>
      <c r="B17" s="968"/>
      <c r="C17" s="968"/>
      <c r="D17" s="968"/>
      <c r="E17" s="968"/>
      <c r="F17" s="968"/>
      <c r="G17" s="968"/>
      <c r="H17" s="968"/>
      <c r="I17" s="968"/>
      <c r="J17" s="968"/>
      <c r="K17" s="968"/>
      <c r="L17" s="968"/>
      <c r="M17" s="968"/>
      <c r="N17" s="968"/>
      <c r="O17" s="968"/>
      <c r="P17" s="968"/>
      <c r="Q17" s="968"/>
      <c r="R17" s="968"/>
      <c r="S17" s="968"/>
      <c r="T17" s="968"/>
      <c r="U17" s="968"/>
      <c r="V17" s="968"/>
      <c r="W17" s="968"/>
      <c r="X17" s="968"/>
      <c r="Y17" s="968"/>
      <c r="Z17" s="968"/>
      <c r="AA17" s="968"/>
      <c r="AB17" s="968"/>
      <c r="AC17" s="968"/>
      <c r="AD17" s="968"/>
      <c r="AE17" s="968"/>
      <c r="AF17" s="968"/>
      <c r="AG17" s="968"/>
      <c r="AH17" s="968"/>
      <c r="AI17" s="968"/>
      <c r="AJ17" s="968"/>
      <c r="AK17" s="968"/>
      <c r="AL17" s="968"/>
      <c r="AM17" s="968"/>
      <c r="AN17" s="968"/>
      <c r="AO17" s="968"/>
      <c r="AP17" s="968"/>
      <c r="AQ17" s="968"/>
      <c r="AR17" s="968"/>
      <c r="AS17" s="968"/>
      <c r="AT17" s="968"/>
      <c r="AU17" s="968"/>
      <c r="AV17" s="968"/>
      <c r="AW17" s="876" t="str">
        <f>ПОДПИСИ!B12</f>
        <v>Начальник участка ООО «Электромонтаж-110»</v>
      </c>
      <c r="AX17" s="876"/>
      <c r="AY17" s="876"/>
      <c r="AZ17" s="876"/>
      <c r="BA17" s="876"/>
      <c r="BB17" s="876"/>
      <c r="BC17" s="876"/>
      <c r="BD17" s="876"/>
      <c r="BE17" s="876"/>
      <c r="BF17" s="876"/>
      <c r="BG17" s="876"/>
      <c r="BH17" s="876"/>
      <c r="BI17" s="876"/>
      <c r="BJ17" s="876"/>
      <c r="BK17" s="876"/>
      <c r="BL17" s="876"/>
      <c r="BM17" s="876"/>
      <c r="BN17" s="876"/>
      <c r="BO17" s="876"/>
      <c r="BP17" s="876"/>
      <c r="BQ17" s="876"/>
      <c r="BR17" s="876"/>
      <c r="BS17" s="876"/>
      <c r="BT17" s="876"/>
      <c r="BU17" s="876"/>
      <c r="BV17" s="876"/>
      <c r="BW17" s="876"/>
      <c r="BX17" s="876"/>
      <c r="BY17" s="876"/>
      <c r="BZ17" s="876"/>
      <c r="CA17" s="876"/>
      <c r="CB17" s="876"/>
      <c r="CC17" s="876"/>
      <c r="CD17" s="876"/>
      <c r="CE17" s="876"/>
      <c r="CF17" s="876"/>
      <c r="CG17" s="876"/>
      <c r="CH17" s="876"/>
      <c r="CI17" s="876"/>
      <c r="CJ17" s="876"/>
      <c r="CK17" s="876"/>
      <c r="CL17" s="876"/>
      <c r="CM17" s="876"/>
      <c r="CN17" s="876"/>
      <c r="CO17" s="876"/>
      <c r="CP17" s="876"/>
      <c r="CQ17" s="876"/>
      <c r="CR17" s="876"/>
      <c r="CS17" s="876"/>
      <c r="CT17" s="876"/>
      <c r="CU17" s="876"/>
      <c r="CV17" s="876"/>
      <c r="CW17" s="876"/>
      <c r="CX17" s="876"/>
      <c r="CY17" s="876"/>
      <c r="CZ17" s="876"/>
      <c r="DA17" s="876"/>
      <c r="DB17" s="876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857" t="s">
        <v>5</v>
      </c>
      <c r="AX18" s="857"/>
      <c r="AY18" s="857"/>
      <c r="AZ18" s="857"/>
      <c r="BA18" s="857"/>
      <c r="BB18" s="857"/>
      <c r="BC18" s="857"/>
      <c r="BD18" s="857"/>
      <c r="BE18" s="857"/>
      <c r="BF18" s="857"/>
      <c r="BG18" s="857"/>
      <c r="BH18" s="857"/>
      <c r="BI18" s="857"/>
      <c r="BJ18" s="857"/>
      <c r="BK18" s="857"/>
      <c r="BL18" s="857"/>
      <c r="BM18" s="857"/>
      <c r="BN18" s="857"/>
      <c r="BO18" s="857"/>
      <c r="BP18" s="857"/>
      <c r="BQ18" s="857"/>
      <c r="BR18" s="857"/>
      <c r="BS18" s="857"/>
      <c r="BT18" s="857"/>
      <c r="BU18" s="857"/>
      <c r="BV18" s="857"/>
      <c r="BW18" s="857"/>
      <c r="BX18" s="857"/>
      <c r="BY18" s="857"/>
      <c r="BZ18" s="857"/>
      <c r="CA18" s="857"/>
      <c r="CB18" s="857"/>
      <c r="CC18" s="857"/>
      <c r="CD18" s="857"/>
      <c r="CE18" s="857"/>
      <c r="CF18" s="857"/>
      <c r="CG18" s="857"/>
      <c r="CH18" s="857"/>
      <c r="CI18" s="857"/>
      <c r="CJ18" s="857"/>
      <c r="CK18" s="857"/>
      <c r="CL18" s="857"/>
      <c r="CM18" s="857"/>
      <c r="CN18" s="857"/>
      <c r="CO18" s="857"/>
      <c r="CP18" s="857"/>
      <c r="CQ18" s="857"/>
      <c r="CR18" s="857"/>
      <c r="CS18" s="857"/>
      <c r="CT18" s="857"/>
      <c r="CU18" s="857"/>
      <c r="CV18" s="857"/>
      <c r="CW18" s="857"/>
      <c r="CX18" s="857"/>
      <c r="CY18" s="857"/>
      <c r="CZ18" s="857"/>
      <c r="DA18" s="857"/>
      <c r="DB18" s="857"/>
    </row>
    <row r="19" spans="1:112" ht="15" customHeight="1" x14ac:dyDescent="0.3">
      <c r="A19" s="966" t="str">
        <f>ПОДПИСИ!C12</f>
        <v>Курбатов А.В.</v>
      </c>
      <c r="B19" s="966"/>
      <c r="C19" s="966"/>
      <c r="D19" s="966"/>
      <c r="E19" s="966"/>
      <c r="F19" s="966"/>
      <c r="G19" s="966"/>
      <c r="H19" s="966"/>
      <c r="I19" s="966"/>
      <c r="J19" s="966"/>
      <c r="K19" s="966"/>
      <c r="L19" s="966"/>
      <c r="M19" s="966"/>
      <c r="N19" s="966"/>
      <c r="O19" s="966"/>
      <c r="P19" s="966"/>
      <c r="Q19" s="966"/>
      <c r="R19" s="966"/>
      <c r="S19" s="966"/>
      <c r="T19" s="966"/>
      <c r="U19" s="966"/>
      <c r="V19" s="966"/>
      <c r="W19" s="966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6"/>
      <c r="AP19" s="966"/>
      <c r="AQ19" s="966"/>
      <c r="AR19" s="966"/>
      <c r="AS19" s="966"/>
      <c r="AT19" s="966"/>
      <c r="AU19" s="966"/>
      <c r="AV19" s="966"/>
      <c r="AW19" s="966"/>
      <c r="AX19" s="966"/>
      <c r="AY19" s="966"/>
      <c r="AZ19" s="966"/>
      <c r="BA19" s="966"/>
      <c r="BB19" s="966"/>
      <c r="BC19" s="966"/>
      <c r="BD19" s="966"/>
      <c r="BE19" s="966"/>
      <c r="BF19" s="966"/>
      <c r="BG19" s="966"/>
      <c r="BH19" s="966"/>
      <c r="BI19" s="966"/>
      <c r="BJ19" s="966"/>
      <c r="BK19" s="966"/>
      <c r="BL19" s="966"/>
      <c r="BM19" s="966"/>
      <c r="BN19" s="966"/>
      <c r="BO19" s="966"/>
      <c r="BP19" s="966"/>
      <c r="BQ19" s="966"/>
      <c r="BR19" s="966"/>
      <c r="BS19" s="966"/>
      <c r="BT19" s="966"/>
      <c r="BU19" s="966"/>
      <c r="BV19" s="966"/>
      <c r="BW19" s="966"/>
      <c r="BX19" s="966"/>
      <c r="BY19" s="966"/>
      <c r="BZ19" s="966"/>
      <c r="CA19" s="966"/>
      <c r="CB19" s="966"/>
      <c r="CC19" s="966"/>
      <c r="CD19" s="966"/>
      <c r="CE19" s="966"/>
      <c r="CF19" s="966"/>
      <c r="CG19" s="966"/>
      <c r="CH19" s="966"/>
      <c r="CI19" s="966"/>
      <c r="CJ19" s="966"/>
      <c r="CK19" s="966"/>
      <c r="CL19" s="966"/>
      <c r="CM19" s="966"/>
      <c r="CN19" s="966"/>
      <c r="CO19" s="966"/>
      <c r="CP19" s="966"/>
      <c r="CQ19" s="966"/>
      <c r="CR19" s="966"/>
      <c r="CS19" s="966"/>
      <c r="CT19" s="966"/>
      <c r="CU19" s="966"/>
      <c r="CV19" s="966"/>
      <c r="CW19" s="966"/>
      <c r="CX19" s="966"/>
      <c r="CY19" s="966"/>
      <c r="CZ19" s="966"/>
      <c r="DA19" s="966"/>
      <c r="DB19" s="966"/>
    </row>
    <row r="20" spans="1:112" ht="11.1" customHeight="1" x14ac:dyDescent="0.3">
      <c r="A20" s="857"/>
      <c r="B20" s="857"/>
      <c r="C20" s="857"/>
      <c r="D20" s="857"/>
      <c r="E20" s="857"/>
      <c r="F20" s="857"/>
      <c r="G20" s="857"/>
      <c r="H20" s="857"/>
      <c r="I20" s="857"/>
      <c r="J20" s="857"/>
      <c r="K20" s="857"/>
      <c r="L20" s="857"/>
      <c r="M20" s="857"/>
      <c r="N20" s="857"/>
      <c r="O20" s="857"/>
      <c r="P20" s="857"/>
      <c r="Q20" s="857"/>
      <c r="R20" s="857"/>
      <c r="S20" s="857"/>
      <c r="T20" s="857"/>
      <c r="U20" s="857"/>
      <c r="V20" s="857"/>
      <c r="W20" s="857"/>
      <c r="X20" s="857"/>
      <c r="Y20" s="857"/>
      <c r="Z20" s="857"/>
      <c r="AA20" s="857"/>
      <c r="AB20" s="857"/>
      <c r="AC20" s="857"/>
      <c r="AD20" s="857"/>
      <c r="AE20" s="857"/>
      <c r="AF20" s="857"/>
      <c r="AG20" s="857"/>
      <c r="AH20" s="857"/>
      <c r="AI20" s="857"/>
      <c r="AJ20" s="857"/>
      <c r="AK20" s="857"/>
      <c r="AL20" s="857"/>
      <c r="AM20" s="857"/>
      <c r="AN20" s="857"/>
      <c r="AO20" s="857"/>
      <c r="AP20" s="857"/>
      <c r="AQ20" s="857"/>
      <c r="AR20" s="857"/>
      <c r="AS20" s="857"/>
      <c r="AT20" s="857"/>
      <c r="AU20" s="857"/>
      <c r="AV20" s="857"/>
      <c r="AW20" s="857"/>
      <c r="AX20" s="857"/>
      <c r="AY20" s="857"/>
      <c r="AZ20" s="857"/>
      <c r="BA20" s="857"/>
      <c r="BB20" s="857"/>
      <c r="BC20" s="857"/>
      <c r="BD20" s="857"/>
      <c r="BE20" s="857"/>
      <c r="BF20" s="857"/>
      <c r="BG20" s="857"/>
      <c r="BH20" s="857"/>
      <c r="BI20" s="857"/>
      <c r="BJ20" s="857"/>
      <c r="BK20" s="857"/>
      <c r="BL20" s="857"/>
      <c r="BM20" s="857"/>
      <c r="BN20" s="857"/>
      <c r="BO20" s="857"/>
      <c r="BP20" s="857"/>
      <c r="BQ20" s="857"/>
      <c r="BR20" s="857"/>
      <c r="BS20" s="857"/>
      <c r="BT20" s="857"/>
      <c r="BU20" s="857"/>
      <c r="BV20" s="857"/>
      <c r="BW20" s="857"/>
      <c r="BX20" s="857"/>
      <c r="BY20" s="857"/>
      <c r="BZ20" s="857"/>
      <c r="CA20" s="857"/>
      <c r="CB20" s="857"/>
      <c r="CC20" s="857"/>
      <c r="CD20" s="857"/>
      <c r="CE20" s="857"/>
      <c r="CF20" s="857"/>
      <c r="CG20" s="857"/>
      <c r="CH20" s="857"/>
      <c r="CI20" s="857"/>
      <c r="CJ20" s="857"/>
      <c r="CK20" s="857"/>
      <c r="CL20" s="857"/>
      <c r="CM20" s="857"/>
      <c r="CN20" s="857"/>
      <c r="CO20" s="857"/>
      <c r="CP20" s="857"/>
      <c r="CQ20" s="857"/>
      <c r="CR20" s="857"/>
      <c r="CS20" s="857"/>
      <c r="CT20" s="857"/>
      <c r="CU20" s="857"/>
      <c r="CV20" s="857"/>
      <c r="CW20" s="857"/>
      <c r="CX20" s="857"/>
      <c r="CY20" s="857"/>
      <c r="CZ20" s="857"/>
      <c r="DA20" s="857"/>
      <c r="DB20" s="857"/>
    </row>
    <row r="21" spans="1:112" x14ac:dyDescent="0.3">
      <c r="A21" s="19" t="s">
        <v>223</v>
      </c>
    </row>
    <row r="22" spans="1:112" x14ac:dyDescent="0.3">
      <c r="A22" s="19" t="s">
        <v>224</v>
      </c>
    </row>
    <row r="23" spans="1:112" x14ac:dyDescent="0.3">
      <c r="A23" s="846" t="s">
        <v>225</v>
      </c>
      <c r="B23" s="846"/>
      <c r="C23" s="846"/>
      <c r="D23" s="846"/>
      <c r="E23" s="846"/>
      <c r="F23" s="846"/>
      <c r="G23" s="846"/>
      <c r="H23" s="846"/>
      <c r="I23" s="846"/>
      <c r="J23" s="846"/>
      <c r="K23" s="846"/>
      <c r="L23" s="846"/>
      <c r="M23" s="846"/>
      <c r="N23" s="846"/>
      <c r="O23" s="846"/>
      <c r="P23" s="846"/>
      <c r="Q23" s="846"/>
      <c r="R23" s="846"/>
      <c r="S23" s="846"/>
      <c r="T23" s="846"/>
      <c r="U23" s="846"/>
      <c r="V23" s="846"/>
      <c r="W23" s="846"/>
      <c r="X23" s="846"/>
      <c r="Y23" s="846"/>
      <c r="Z23" s="846"/>
      <c r="AA23" s="846"/>
      <c r="AB23" s="846"/>
      <c r="AC23" s="846"/>
      <c r="AD23" s="846"/>
      <c r="AE23" s="846"/>
      <c r="AF23" s="846"/>
      <c r="AG23" s="846"/>
      <c r="AH23" s="846"/>
      <c r="AI23" s="846"/>
      <c r="AJ23" s="846"/>
      <c r="AK23" s="846"/>
      <c r="AL23" s="846"/>
      <c r="AM23" s="846"/>
      <c r="AN23" s="846"/>
      <c r="AO23" s="846"/>
      <c r="AP23" s="846"/>
      <c r="AQ23" s="846"/>
      <c r="AR23" s="846"/>
      <c r="AS23" s="846"/>
      <c r="AT23" s="846"/>
      <c r="AU23" s="846"/>
      <c r="AV23" s="846"/>
      <c r="AW23" s="846"/>
      <c r="AX23" s="846"/>
      <c r="AY23" s="846"/>
      <c r="AZ23" s="846"/>
      <c r="BA23" s="846"/>
      <c r="BB23" s="846"/>
      <c r="BC23" s="846"/>
      <c r="BD23" s="846"/>
      <c r="BE23" s="846"/>
      <c r="BF23" s="846"/>
      <c r="BG23" s="846"/>
      <c r="BH23" s="846"/>
      <c r="BI23" s="846"/>
      <c r="BJ23" s="846"/>
      <c r="BK23" s="846"/>
      <c r="BL23" s="846"/>
      <c r="BM23" s="846"/>
      <c r="BN23" s="846"/>
      <c r="BO23" s="846"/>
      <c r="BP23" s="846"/>
      <c r="BQ23" s="846"/>
      <c r="BR23" s="846"/>
      <c r="BS23" s="846"/>
      <c r="BT23" s="846"/>
      <c r="BU23" s="846"/>
      <c r="BV23" s="846"/>
      <c r="BW23" s="846"/>
      <c r="BX23" s="846"/>
      <c r="BY23" s="846"/>
      <c r="BZ23" s="846"/>
      <c r="CA23" s="846"/>
      <c r="CB23" s="846"/>
      <c r="CC23" s="846"/>
      <c r="CD23" s="846"/>
      <c r="CE23" s="846"/>
      <c r="CF23" s="846"/>
      <c r="CG23" s="846"/>
      <c r="CH23" s="846"/>
      <c r="CI23" s="846"/>
      <c r="CJ23" s="846"/>
      <c r="CK23" s="846"/>
      <c r="CL23" s="846"/>
      <c r="CM23" s="846"/>
      <c r="CN23" s="846"/>
      <c r="CO23" s="846"/>
      <c r="CP23" s="846"/>
      <c r="CQ23" s="846"/>
      <c r="CR23" s="846"/>
      <c r="CS23" s="846"/>
      <c r="CT23" s="846"/>
      <c r="CU23" s="846"/>
      <c r="CV23" s="846"/>
      <c r="CW23" s="846"/>
      <c r="CX23" s="846"/>
      <c r="CY23" s="846"/>
      <c r="CZ23" s="846"/>
      <c r="DA23" s="846"/>
      <c r="DB23" s="846"/>
    </row>
    <row r="24" spans="1:112" ht="52.2" customHeight="1" x14ac:dyDescent="0.3">
      <c r="A24" s="99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990"/>
      <c r="C24" s="990"/>
      <c r="D24" s="990"/>
      <c r="E24" s="990"/>
      <c r="F24" s="990"/>
      <c r="G24" s="990"/>
      <c r="H24" s="990"/>
      <c r="I24" s="990"/>
      <c r="J24" s="990"/>
      <c r="K24" s="990"/>
      <c r="L24" s="990"/>
      <c r="M24" s="990"/>
      <c r="N24" s="990"/>
      <c r="O24" s="990"/>
      <c r="P24" s="990"/>
      <c r="Q24" s="990"/>
      <c r="R24" s="990"/>
      <c r="S24" s="990"/>
      <c r="T24" s="990"/>
      <c r="U24" s="990"/>
      <c r="V24" s="990"/>
      <c r="W24" s="990"/>
      <c r="X24" s="990"/>
      <c r="Y24" s="990"/>
      <c r="Z24" s="990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  <c r="BT24" s="990"/>
      <c r="BU24" s="990"/>
      <c r="BV24" s="990"/>
      <c r="BW24" s="990"/>
      <c r="BX24" s="990"/>
      <c r="BY24" s="990"/>
      <c r="BZ24" s="990"/>
      <c r="CA24" s="990"/>
      <c r="CB24" s="990"/>
      <c r="CC24" s="990"/>
      <c r="CD24" s="990"/>
      <c r="CE24" s="990"/>
      <c r="CF24" s="990"/>
      <c r="CG24" s="990"/>
      <c r="CH24" s="990"/>
      <c r="CI24" s="990"/>
      <c r="CJ24" s="990"/>
      <c r="CK24" s="990"/>
      <c r="CL24" s="990"/>
      <c r="CM24" s="990"/>
      <c r="CN24" s="990"/>
      <c r="CO24" s="990"/>
      <c r="CP24" s="990"/>
      <c r="CQ24" s="990"/>
      <c r="CR24" s="990"/>
      <c r="CS24" s="990"/>
      <c r="CT24" s="990"/>
      <c r="CU24" s="990"/>
      <c r="CV24" s="990"/>
      <c r="CW24" s="990"/>
      <c r="CX24" s="990"/>
      <c r="CY24" s="990"/>
      <c r="CZ24" s="990"/>
      <c r="DA24" s="990"/>
      <c r="DB24" s="990"/>
      <c r="DD24" s="56"/>
      <c r="DE24" s="57"/>
      <c r="DF24" s="57"/>
    </row>
    <row r="25" spans="1:112" s="24" customFormat="1" ht="11.4" customHeight="1" x14ac:dyDescent="0.3">
      <c r="A25" s="1187" t="s">
        <v>226</v>
      </c>
      <c r="B25" s="1187"/>
      <c r="C25" s="1187"/>
      <c r="D25" s="1187"/>
      <c r="E25" s="1187"/>
      <c r="F25" s="1187"/>
      <c r="G25" s="1187"/>
      <c r="H25" s="1187"/>
      <c r="I25" s="1187"/>
      <c r="J25" s="1187"/>
      <c r="K25" s="1187"/>
      <c r="L25" s="1187"/>
      <c r="M25" s="1187"/>
      <c r="N25" s="1187"/>
      <c r="O25" s="1187"/>
      <c r="P25" s="1187"/>
      <c r="Q25" s="1187"/>
      <c r="R25" s="1187"/>
      <c r="S25" s="1187"/>
      <c r="T25" s="1187"/>
      <c r="U25" s="1187"/>
      <c r="V25" s="1187"/>
      <c r="W25" s="1187"/>
      <c r="X25" s="1187"/>
      <c r="Y25" s="1187"/>
      <c r="Z25" s="1187"/>
      <c r="AA25" s="1187"/>
      <c r="AB25" s="1187"/>
      <c r="AC25" s="1187"/>
      <c r="AD25" s="1187"/>
      <c r="AE25" s="1187"/>
      <c r="AF25" s="1187"/>
      <c r="AG25" s="1187"/>
      <c r="AH25" s="1187"/>
      <c r="AI25" s="1187"/>
      <c r="AJ25" s="1187"/>
      <c r="AK25" s="1187"/>
      <c r="AL25" s="1187"/>
      <c r="AM25" s="1187"/>
      <c r="AN25" s="1187"/>
      <c r="AO25" s="1187"/>
      <c r="AP25" s="1187"/>
      <c r="AQ25" s="1187"/>
      <c r="AR25" s="1187"/>
      <c r="AS25" s="1187"/>
      <c r="AT25" s="1187"/>
      <c r="AU25" s="1187"/>
      <c r="AV25" s="1187"/>
      <c r="AW25" s="1187"/>
      <c r="AX25" s="1187"/>
      <c r="AY25" s="1187"/>
      <c r="AZ25" s="1187"/>
      <c r="BA25" s="1187"/>
      <c r="BB25" s="1187"/>
      <c r="BC25" s="1187"/>
      <c r="BD25" s="1187"/>
      <c r="BE25" s="1187"/>
      <c r="BF25" s="1187"/>
      <c r="BG25" s="1187"/>
      <c r="BH25" s="1187"/>
      <c r="BI25" s="1187"/>
      <c r="BJ25" s="1187"/>
      <c r="BK25" s="1187"/>
      <c r="BL25" s="1187"/>
      <c r="BM25" s="1187"/>
      <c r="BN25" s="1187"/>
      <c r="BO25" s="1187"/>
      <c r="BP25" s="1187"/>
      <c r="BQ25" s="1187"/>
      <c r="BR25" s="1187"/>
      <c r="BS25" s="1187"/>
      <c r="BT25" s="1187"/>
      <c r="BU25" s="1187"/>
      <c r="BV25" s="1187"/>
      <c r="BW25" s="1187"/>
      <c r="BX25" s="1187"/>
      <c r="BY25" s="1187"/>
      <c r="BZ25" s="1187"/>
      <c r="CA25" s="1187"/>
      <c r="CB25" s="1187"/>
      <c r="CC25" s="1187"/>
      <c r="CD25" s="1187"/>
      <c r="CE25" s="1187"/>
      <c r="CF25" s="1187"/>
      <c r="CG25" s="1187"/>
      <c r="CH25" s="1187"/>
      <c r="CI25" s="1187"/>
      <c r="CJ25" s="1187"/>
      <c r="CK25" s="1187"/>
      <c r="CL25" s="1187"/>
      <c r="CM25" s="1187"/>
      <c r="CN25" s="1187"/>
      <c r="CO25" s="1187"/>
      <c r="CP25" s="1187"/>
      <c r="CQ25" s="1187"/>
      <c r="CR25" s="1187"/>
      <c r="CS25" s="1187"/>
      <c r="CT25" s="1187"/>
      <c r="CU25" s="1187"/>
      <c r="CV25" s="1187"/>
      <c r="CW25" s="1187"/>
      <c r="CX25" s="1187"/>
      <c r="CY25" s="1187"/>
      <c r="CZ25" s="1187"/>
      <c r="DA25" s="1187"/>
      <c r="DB25" s="1187"/>
      <c r="DD25" s="124"/>
      <c r="DE25" s="125"/>
      <c r="DF25" s="125"/>
      <c r="DH25" s="147"/>
    </row>
    <row r="26" spans="1:112" ht="30" customHeight="1" x14ac:dyDescent="0.25">
      <c r="A26" s="19" t="s">
        <v>227</v>
      </c>
      <c r="Q26" s="844" t="str">
        <f>IF(ФОРМА!B8=0," ",ФОРМА!B8)</f>
        <v>ООО «Строительные энергетические технологии»</v>
      </c>
      <c r="R26" s="844"/>
      <c r="S26" s="844"/>
      <c r="T26" s="844"/>
      <c r="U26" s="844"/>
      <c r="V26" s="844"/>
      <c r="W26" s="844"/>
      <c r="X26" s="844"/>
      <c r="Y26" s="844"/>
      <c r="Z26" s="844"/>
      <c r="AA26" s="844"/>
      <c r="AB26" s="844"/>
      <c r="AC26" s="844"/>
      <c r="AD26" s="844"/>
      <c r="AE26" s="844"/>
      <c r="AF26" s="844"/>
      <c r="AG26" s="844"/>
      <c r="AH26" s="844"/>
      <c r="AI26" s="844"/>
      <c r="AJ26" s="844"/>
      <c r="AK26" s="844"/>
      <c r="AL26" s="844"/>
      <c r="AM26" s="844"/>
      <c r="AN26" s="844"/>
      <c r="AO26" s="844"/>
      <c r="AP26" s="844"/>
      <c r="AQ26" s="844"/>
      <c r="AR26" s="844"/>
      <c r="AS26" s="844"/>
      <c r="AT26" s="844"/>
      <c r="AU26" s="844"/>
      <c r="AV26" s="844"/>
      <c r="AW26" s="844"/>
      <c r="AX26" s="844"/>
      <c r="AY26" s="844"/>
      <c r="AZ26" s="19" t="s">
        <v>228</v>
      </c>
      <c r="BN26" s="1185" t="str">
        <f>IF(ФОРМА!B9=0," ",CONCATENATE("Шифр ",ФОРМА!B9))</f>
        <v>Шифр СЭС-23-32939-ЭС-ИЛО</v>
      </c>
      <c r="BO26" s="1185"/>
      <c r="BP26" s="1185"/>
      <c r="BQ26" s="1185"/>
      <c r="BR26" s="1185"/>
      <c r="BS26" s="1185"/>
      <c r="BT26" s="1185"/>
      <c r="BU26" s="1185"/>
      <c r="BV26" s="1185"/>
      <c r="BW26" s="1185"/>
      <c r="BX26" s="1185"/>
      <c r="BY26" s="1185"/>
      <c r="BZ26" s="1185"/>
      <c r="CA26" s="1185"/>
      <c r="CB26" s="1185"/>
      <c r="CC26" s="1185"/>
      <c r="CD26" s="1185"/>
      <c r="CE26" s="1185"/>
      <c r="CF26" s="1185"/>
      <c r="CG26" s="1185"/>
      <c r="CH26" s="1185"/>
      <c r="CI26" s="1185"/>
      <c r="CJ26" s="1185"/>
      <c r="CK26" s="1185"/>
      <c r="CL26" s="1185"/>
      <c r="CM26" s="1185"/>
      <c r="CN26" s="1185"/>
      <c r="CO26" s="1185"/>
      <c r="CP26" s="1185"/>
      <c r="CQ26" s="1185"/>
      <c r="CR26" s="1185"/>
      <c r="CS26" s="1185"/>
      <c r="CT26" s="1185"/>
      <c r="CU26" s="1185"/>
      <c r="CV26" s="1185"/>
      <c r="CW26" s="1185"/>
      <c r="CX26" s="1185"/>
      <c r="CY26" s="1185"/>
      <c r="CZ26" s="1185"/>
      <c r="DA26" s="1185"/>
      <c r="DB26" s="1185"/>
      <c r="DH26" s="148"/>
    </row>
    <row r="27" spans="1:112" ht="10.5" customHeight="1" x14ac:dyDescent="0.3">
      <c r="Q27" s="857" t="s">
        <v>10</v>
      </c>
      <c r="R27" s="857"/>
      <c r="S27" s="857"/>
      <c r="T27" s="857"/>
      <c r="U27" s="857"/>
      <c r="V27" s="857"/>
      <c r="W27" s="857"/>
      <c r="X27" s="857"/>
      <c r="Y27" s="857"/>
      <c r="Z27" s="857"/>
      <c r="AA27" s="857"/>
      <c r="AB27" s="857"/>
      <c r="AC27" s="857"/>
      <c r="AD27" s="857"/>
      <c r="AE27" s="857"/>
      <c r="AF27" s="857"/>
      <c r="AG27" s="857"/>
      <c r="AH27" s="857"/>
      <c r="AI27" s="857"/>
      <c r="AJ27" s="857"/>
      <c r="AK27" s="857"/>
      <c r="AL27" s="857"/>
      <c r="AM27" s="857"/>
      <c r="AN27" s="857"/>
      <c r="AO27" s="857"/>
      <c r="AP27" s="857"/>
      <c r="AQ27" s="857"/>
      <c r="AR27" s="857"/>
      <c r="AS27" s="857"/>
      <c r="AT27" s="857"/>
      <c r="AU27" s="857"/>
      <c r="AV27" s="857"/>
      <c r="AW27" s="857"/>
      <c r="AX27" s="857"/>
      <c r="AY27" s="857"/>
      <c r="BN27" s="857" t="s">
        <v>229</v>
      </c>
      <c r="BO27" s="857"/>
      <c r="BP27" s="857"/>
      <c r="BQ27" s="857"/>
      <c r="BR27" s="857"/>
      <c r="BS27" s="857"/>
      <c r="BT27" s="857"/>
      <c r="BU27" s="857"/>
      <c r="BV27" s="857"/>
      <c r="BW27" s="857"/>
      <c r="BX27" s="857"/>
      <c r="BY27" s="857"/>
      <c r="BZ27" s="857"/>
      <c r="CA27" s="857"/>
      <c r="CB27" s="857"/>
      <c r="CC27" s="857"/>
      <c r="CD27" s="857"/>
      <c r="CE27" s="857"/>
      <c r="CF27" s="857"/>
      <c r="CG27" s="857"/>
      <c r="CH27" s="857"/>
      <c r="CI27" s="857"/>
      <c r="CJ27" s="857"/>
      <c r="CK27" s="857"/>
      <c r="CL27" s="857"/>
      <c r="CM27" s="857"/>
      <c r="CN27" s="857"/>
      <c r="CO27" s="857"/>
      <c r="CP27" s="857"/>
      <c r="CQ27" s="857"/>
      <c r="CR27" s="857"/>
      <c r="CS27" s="857"/>
      <c r="CT27" s="857"/>
      <c r="CU27" s="857"/>
      <c r="CV27" s="857"/>
      <c r="CW27" s="857"/>
      <c r="CX27" s="857"/>
      <c r="CY27" s="857"/>
      <c r="CZ27" s="857"/>
      <c r="DA27" s="857"/>
      <c r="DB27" s="857"/>
    </row>
    <row r="28" spans="1:112" ht="15" customHeight="1" x14ac:dyDescent="0.3">
      <c r="A28" s="19" t="s">
        <v>230</v>
      </c>
      <c r="AB28" s="966" t="s">
        <v>392</v>
      </c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6"/>
      <c r="AP28" s="966"/>
      <c r="AQ28" s="966"/>
      <c r="AR28" s="966"/>
      <c r="AS28" s="966"/>
      <c r="AT28" s="966"/>
      <c r="AU28" s="966"/>
      <c r="AV28" s="966"/>
      <c r="AW28" s="966"/>
      <c r="AX28" s="966"/>
      <c r="AY28" s="966"/>
      <c r="AZ28" s="966"/>
      <c r="BA28" s="966"/>
      <c r="BB28" s="966"/>
      <c r="BC28" s="966"/>
      <c r="BD28" s="966"/>
      <c r="BE28" s="966"/>
      <c r="BF28" s="966"/>
      <c r="BG28" s="966"/>
      <c r="BH28" s="966"/>
      <c r="BI28" s="966"/>
      <c r="BJ28" s="966"/>
      <c r="BK28" s="966"/>
      <c r="BL28" s="966"/>
      <c r="BM28" s="966"/>
      <c r="BN28" s="966"/>
      <c r="BO28" s="966"/>
      <c r="BP28" s="966"/>
      <c r="BQ28" s="966"/>
      <c r="BR28" s="966"/>
      <c r="BS28" s="966"/>
      <c r="BT28" s="966"/>
      <c r="BU28" s="966"/>
      <c r="BV28" s="966"/>
      <c r="BW28" s="966"/>
      <c r="BX28" s="966"/>
      <c r="BY28" s="966"/>
      <c r="BZ28" s="966"/>
      <c r="CA28" s="966"/>
      <c r="CB28" s="966"/>
      <c r="CC28" s="966"/>
      <c r="CD28" s="966"/>
      <c r="CE28" s="966"/>
      <c r="CF28" s="966"/>
      <c r="CG28" s="966"/>
      <c r="CH28" s="966"/>
      <c r="CI28" s="966"/>
      <c r="CJ28" s="966"/>
      <c r="CK28" s="966"/>
      <c r="CL28" s="966"/>
      <c r="CM28" s="966"/>
      <c r="CN28" s="966"/>
      <c r="CO28" s="966"/>
      <c r="CP28" s="966"/>
      <c r="CQ28" s="966"/>
      <c r="CR28" s="966"/>
      <c r="CS28" s="966"/>
      <c r="CT28" s="966"/>
      <c r="CU28" s="966"/>
      <c r="CV28" s="966"/>
      <c r="CW28" s="966"/>
      <c r="CX28" s="966"/>
      <c r="CY28" s="966"/>
      <c r="CZ28" s="966"/>
      <c r="DA28" s="966"/>
      <c r="DB28" s="966"/>
    </row>
    <row r="29" spans="1:112" ht="15" customHeight="1" x14ac:dyDescent="0.3">
      <c r="A29" s="19" t="s">
        <v>231</v>
      </c>
      <c r="P29" s="844" t="s">
        <v>65</v>
      </c>
      <c r="Q29" s="844"/>
      <c r="R29" s="844"/>
      <c r="S29" s="844"/>
      <c r="T29" s="844"/>
      <c r="U29" s="844"/>
      <c r="V29" s="844"/>
      <c r="W29" s="844"/>
      <c r="X29" s="844"/>
      <c r="Y29" s="844"/>
      <c r="Z29" s="844"/>
      <c r="AA29" s="844"/>
      <c r="AB29" s="844"/>
      <c r="AC29" s="844"/>
      <c r="AD29" s="844"/>
      <c r="AE29" s="844"/>
      <c r="AF29" s="844"/>
      <c r="AG29" s="844"/>
      <c r="AH29" s="844"/>
      <c r="AI29" s="844"/>
      <c r="AJ29" s="844"/>
      <c r="AK29" s="844"/>
      <c r="AL29" s="844"/>
      <c r="AM29" s="844"/>
      <c r="AN29" s="844"/>
      <c r="AO29" s="844"/>
      <c r="AP29" s="844"/>
      <c r="AQ29" s="844"/>
      <c r="AR29" s="844"/>
      <c r="AS29" s="844"/>
      <c r="AT29" s="844"/>
      <c r="AU29" s="844"/>
      <c r="AV29" s="844"/>
      <c r="AW29" s="844"/>
      <c r="AX29" s="844"/>
      <c r="AY29" s="844"/>
      <c r="AZ29" s="844"/>
      <c r="BA29" s="844"/>
      <c r="BB29" s="844"/>
      <c r="BC29" s="844"/>
      <c r="BD29" s="844"/>
      <c r="BE29" s="844"/>
      <c r="BF29" s="844"/>
      <c r="BG29" s="844"/>
      <c r="BH29" s="844"/>
      <c r="BI29" s="844"/>
      <c r="BJ29" s="844"/>
      <c r="BK29" s="844"/>
      <c r="BL29" s="844"/>
      <c r="BM29" s="844"/>
      <c r="BN29" s="844"/>
      <c r="BO29" s="844"/>
      <c r="BP29" s="844"/>
      <c r="BQ29" s="844"/>
      <c r="BR29" s="844"/>
      <c r="BS29" s="844"/>
      <c r="BT29" s="844"/>
      <c r="BU29" s="844"/>
      <c r="BV29" s="844"/>
      <c r="BW29" s="844"/>
      <c r="BX29" s="844"/>
      <c r="BY29" s="844"/>
      <c r="BZ29" s="844"/>
      <c r="CA29" s="844"/>
      <c r="CB29" s="844"/>
      <c r="CC29" s="844"/>
      <c r="CD29" s="844"/>
      <c r="CE29" s="844"/>
      <c r="CF29" s="844"/>
      <c r="CG29" s="844"/>
      <c r="CH29" s="844"/>
      <c r="CI29" s="844"/>
      <c r="CJ29" s="844"/>
      <c r="CK29" s="844"/>
      <c r="CL29" s="844"/>
      <c r="CM29" s="844"/>
      <c r="CN29" s="844"/>
      <c r="CO29" s="844"/>
      <c r="CP29" s="844"/>
      <c r="CQ29" s="844"/>
      <c r="CR29" s="844"/>
      <c r="CS29" s="844"/>
      <c r="CT29" s="844"/>
      <c r="CU29" s="844"/>
      <c r="CV29" s="844"/>
      <c r="CW29" s="844"/>
      <c r="CX29" s="844"/>
      <c r="CY29" s="844"/>
      <c r="CZ29" s="844"/>
      <c r="DA29" s="844"/>
      <c r="DB29" s="844"/>
    </row>
    <row r="30" spans="1:112" ht="11.25" customHeight="1" x14ac:dyDescent="0.3">
      <c r="P30" s="857" t="s">
        <v>233</v>
      </c>
      <c r="Q30" s="857"/>
      <c r="R30" s="857"/>
      <c r="S30" s="857"/>
      <c r="T30" s="857"/>
      <c r="U30" s="857"/>
      <c r="V30" s="857"/>
      <c r="W30" s="857"/>
      <c r="X30" s="857"/>
      <c r="Y30" s="857"/>
      <c r="Z30" s="857"/>
      <c r="AA30" s="857"/>
      <c r="AB30" s="857"/>
      <c r="AC30" s="857"/>
      <c r="AD30" s="857"/>
      <c r="AE30" s="857"/>
      <c r="AF30" s="857"/>
      <c r="AG30" s="857"/>
      <c r="AH30" s="857"/>
      <c r="AI30" s="857"/>
      <c r="AJ30" s="857"/>
      <c r="AK30" s="857"/>
      <c r="AL30" s="857"/>
      <c r="AM30" s="857"/>
      <c r="AN30" s="857"/>
      <c r="AO30" s="857"/>
      <c r="AP30" s="857"/>
      <c r="AQ30" s="857"/>
      <c r="AR30" s="857"/>
      <c r="AS30" s="857"/>
      <c r="AT30" s="857"/>
      <c r="AU30" s="857"/>
      <c r="AV30" s="857"/>
      <c r="AW30" s="857"/>
      <c r="AX30" s="857"/>
      <c r="AY30" s="857"/>
      <c r="AZ30" s="857"/>
      <c r="BA30" s="857"/>
      <c r="BB30" s="857"/>
      <c r="BC30" s="857"/>
      <c r="BD30" s="857"/>
      <c r="BE30" s="857"/>
      <c r="BF30" s="857"/>
      <c r="BG30" s="857"/>
      <c r="BH30" s="857"/>
      <c r="BI30" s="857"/>
      <c r="BJ30" s="857"/>
      <c r="BK30" s="857"/>
      <c r="BL30" s="857"/>
      <c r="BM30" s="857"/>
      <c r="BN30" s="857"/>
      <c r="BO30" s="857"/>
      <c r="BP30" s="857"/>
      <c r="BQ30" s="857"/>
      <c r="BR30" s="857"/>
      <c r="BS30" s="857"/>
      <c r="BT30" s="857"/>
      <c r="BU30" s="857"/>
      <c r="BV30" s="857"/>
      <c r="BW30" s="857"/>
      <c r="BX30" s="857"/>
      <c r="BY30" s="857"/>
      <c r="BZ30" s="857"/>
      <c r="CA30" s="857"/>
      <c r="CB30" s="857"/>
      <c r="CC30" s="857"/>
      <c r="CD30" s="857"/>
      <c r="CE30" s="857"/>
      <c r="CF30" s="857"/>
      <c r="CG30" s="857"/>
      <c r="CH30" s="857"/>
      <c r="CI30" s="857"/>
      <c r="CJ30" s="857"/>
      <c r="CK30" s="857"/>
      <c r="CL30" s="857"/>
      <c r="CM30" s="857"/>
      <c r="CN30" s="857"/>
      <c r="CO30" s="857"/>
      <c r="CP30" s="857"/>
      <c r="CQ30" s="857"/>
      <c r="CR30" s="857"/>
      <c r="CS30" s="857"/>
      <c r="CT30" s="857"/>
      <c r="CU30" s="857"/>
      <c r="CV30" s="857"/>
      <c r="CW30" s="857"/>
      <c r="CX30" s="857"/>
      <c r="CY30" s="857"/>
      <c r="CZ30" s="857"/>
      <c r="DA30" s="857"/>
      <c r="DB30" s="857"/>
    </row>
    <row r="31" spans="1:112" ht="15" customHeight="1" x14ac:dyDescent="0.25">
      <c r="A31" s="19" t="s">
        <v>232</v>
      </c>
      <c r="W31" s="844" t="s">
        <v>65</v>
      </c>
      <c r="X31" s="844"/>
      <c r="Y31" s="844"/>
      <c r="Z31" s="844"/>
      <c r="AA31" s="844"/>
      <c r="AB31" s="844"/>
      <c r="AC31" s="844"/>
      <c r="AD31" s="844"/>
      <c r="AE31" s="844"/>
      <c r="AF31" s="844"/>
      <c r="AG31" s="844"/>
      <c r="AH31" s="844"/>
      <c r="AI31" s="844"/>
      <c r="AJ31" s="844"/>
      <c r="AK31" s="844"/>
      <c r="AL31" s="844"/>
      <c r="AM31" s="844"/>
      <c r="AN31" s="844"/>
      <c r="AO31" s="844"/>
      <c r="AP31" s="844"/>
      <c r="AQ31" s="844"/>
      <c r="AR31" s="844"/>
      <c r="AS31" s="844"/>
      <c r="AT31" s="844"/>
      <c r="AU31" s="844"/>
      <c r="AV31" s="844"/>
      <c r="AW31" s="844"/>
      <c r="AX31" s="844"/>
      <c r="AY31" s="844"/>
      <c r="AZ31" s="844"/>
      <c r="BA31" s="844"/>
      <c r="BB31" s="844"/>
      <c r="BC31" s="844"/>
      <c r="BD31" s="844"/>
      <c r="BE31" s="844"/>
      <c r="BF31" s="844"/>
      <c r="BG31" s="844"/>
      <c r="BH31" s="844"/>
      <c r="BI31" s="844"/>
      <c r="BJ31" s="844"/>
      <c r="BK31" s="844"/>
      <c r="BL31" s="844"/>
      <c r="BM31" s="844"/>
      <c r="BN31" s="844"/>
      <c r="BO31" s="844"/>
      <c r="BP31" s="844"/>
      <c r="BQ31" s="844"/>
      <c r="BR31" s="844"/>
      <c r="BS31" s="844"/>
      <c r="BT31" s="844"/>
      <c r="BU31" s="844"/>
      <c r="BV31" s="844"/>
      <c r="BW31" s="844"/>
      <c r="BX31" s="844"/>
      <c r="BY31" s="844"/>
      <c r="BZ31" s="844"/>
      <c r="CA31" s="844"/>
      <c r="CB31" s="844"/>
      <c r="CC31" s="844"/>
      <c r="CD31" s="844"/>
      <c r="CE31" s="844"/>
      <c r="CF31" s="844"/>
      <c r="CG31" s="844"/>
      <c r="CH31" s="844"/>
      <c r="CI31" s="844"/>
      <c r="CJ31" s="844"/>
      <c r="CK31" s="844"/>
      <c r="CL31" s="844"/>
      <c r="CM31" s="844"/>
      <c r="CN31" s="844"/>
      <c r="CO31" s="844"/>
      <c r="CP31" s="844"/>
      <c r="CQ31" s="844"/>
      <c r="CR31" s="844"/>
      <c r="CS31" s="844"/>
      <c r="CT31" s="844"/>
      <c r="CU31" s="844"/>
      <c r="CV31" s="844"/>
      <c r="CW31" s="844"/>
      <c r="CX31" s="844"/>
      <c r="CY31" s="844"/>
      <c r="CZ31" s="844"/>
      <c r="DA31" s="844"/>
      <c r="DB31" s="844"/>
      <c r="DH31" s="141"/>
    </row>
    <row r="32" spans="1:112" ht="11.25" customHeight="1" x14ac:dyDescent="0.25">
      <c r="W32" s="857" t="s">
        <v>229</v>
      </c>
      <c r="X32" s="857"/>
      <c r="Y32" s="857"/>
      <c r="Z32" s="857"/>
      <c r="AA32" s="857"/>
      <c r="AB32" s="857"/>
      <c r="AC32" s="857"/>
      <c r="AD32" s="857"/>
      <c r="AE32" s="857"/>
      <c r="AF32" s="857"/>
      <c r="AG32" s="857"/>
      <c r="AH32" s="857"/>
      <c r="AI32" s="857"/>
      <c r="AJ32" s="857"/>
      <c r="AK32" s="857"/>
      <c r="AL32" s="857"/>
      <c r="AM32" s="857"/>
      <c r="AN32" s="857"/>
      <c r="AO32" s="857"/>
      <c r="AP32" s="857"/>
      <c r="AQ32" s="857"/>
      <c r="AR32" s="857"/>
      <c r="AS32" s="857"/>
      <c r="AT32" s="857"/>
      <c r="AU32" s="857"/>
      <c r="AV32" s="857"/>
      <c r="AW32" s="857"/>
      <c r="AX32" s="857"/>
      <c r="AY32" s="857"/>
      <c r="AZ32" s="857"/>
      <c r="BA32" s="857"/>
      <c r="BB32" s="857"/>
      <c r="BC32" s="857"/>
      <c r="BD32" s="857"/>
      <c r="BE32" s="857"/>
      <c r="BF32" s="857"/>
      <c r="BG32" s="857"/>
      <c r="BH32" s="857"/>
      <c r="BI32" s="857"/>
      <c r="BJ32" s="857"/>
      <c r="BK32" s="857"/>
      <c r="BL32" s="857"/>
      <c r="BM32" s="857"/>
      <c r="BN32" s="857"/>
      <c r="BO32" s="857"/>
      <c r="BP32" s="857"/>
      <c r="BQ32" s="857"/>
      <c r="BR32" s="857"/>
      <c r="BS32" s="857"/>
      <c r="BT32" s="857"/>
      <c r="BU32" s="857"/>
      <c r="BV32" s="857"/>
      <c r="BW32" s="857"/>
      <c r="BX32" s="857"/>
      <c r="BY32" s="857"/>
      <c r="BZ32" s="857"/>
      <c r="CA32" s="857"/>
      <c r="CB32" s="857"/>
      <c r="CC32" s="857"/>
      <c r="CD32" s="857"/>
      <c r="CE32" s="857"/>
      <c r="CF32" s="857"/>
      <c r="CG32" s="857"/>
      <c r="CH32" s="857"/>
      <c r="CI32" s="857"/>
      <c r="CJ32" s="857"/>
      <c r="CK32" s="857"/>
      <c r="CL32" s="857"/>
      <c r="CM32" s="857"/>
      <c r="CN32" s="857"/>
      <c r="CO32" s="857"/>
      <c r="CP32" s="857"/>
      <c r="CQ32" s="857"/>
      <c r="CR32" s="857"/>
      <c r="CS32" s="857"/>
      <c r="CT32" s="857"/>
      <c r="CU32" s="857"/>
      <c r="CV32" s="857"/>
      <c r="CW32" s="857"/>
      <c r="CX32" s="857"/>
      <c r="CY32" s="857"/>
      <c r="CZ32" s="857"/>
      <c r="DA32" s="857"/>
      <c r="DB32" s="857"/>
      <c r="DH32" s="141"/>
    </row>
    <row r="33" spans="1:112" ht="15" customHeight="1" x14ac:dyDescent="0.3">
      <c r="A33" s="19" t="s">
        <v>234</v>
      </c>
    </row>
    <row r="34" spans="1:112" ht="21.75" customHeight="1" x14ac:dyDescent="0.25">
      <c r="A34" s="1186" t="s">
        <v>236</v>
      </c>
      <c r="B34" s="1186"/>
      <c r="C34" s="1186"/>
      <c r="D34" s="1186"/>
      <c r="E34" s="1186"/>
      <c r="F34" s="1186" t="s">
        <v>235</v>
      </c>
      <c r="G34" s="1186"/>
      <c r="H34" s="1186"/>
      <c r="I34" s="1186"/>
      <c r="J34" s="1186"/>
      <c r="K34" s="1186"/>
      <c r="L34" s="1186"/>
      <c r="M34" s="1186"/>
      <c r="N34" s="1186"/>
      <c r="O34" s="1186"/>
      <c r="P34" s="1186"/>
      <c r="Q34" s="1186"/>
      <c r="R34" s="1186"/>
      <c r="S34" s="1186"/>
      <c r="T34" s="1186"/>
      <c r="U34" s="1186"/>
      <c r="V34" s="1186"/>
      <c r="W34" s="1186"/>
      <c r="X34" s="1186"/>
      <c r="Y34" s="1186"/>
      <c r="Z34" s="1186" t="s">
        <v>237</v>
      </c>
      <c r="AA34" s="1186"/>
      <c r="AB34" s="1186"/>
      <c r="AC34" s="1186"/>
      <c r="AD34" s="1186"/>
      <c r="AE34" s="1186"/>
      <c r="AF34" s="1186"/>
      <c r="AG34" s="1186"/>
      <c r="AH34" s="1186"/>
      <c r="AI34" s="1186"/>
      <c r="AJ34" s="1186"/>
      <c r="AK34" s="1186"/>
      <c r="AL34" s="1186"/>
      <c r="AM34" s="1186"/>
      <c r="AN34" s="1186"/>
      <c r="AO34" s="1186"/>
      <c r="AP34" s="1186"/>
      <c r="AQ34" s="1186"/>
      <c r="AR34" s="1186"/>
      <c r="AS34" s="1186"/>
      <c r="AT34" s="1186"/>
      <c r="AU34" s="1186"/>
      <c r="AV34" s="1186"/>
      <c r="AW34" s="1186"/>
      <c r="AX34" s="1186"/>
      <c r="AY34" s="1186"/>
      <c r="AZ34" s="1186"/>
      <c r="BA34" s="1186"/>
      <c r="BB34" s="1186"/>
      <c r="BC34" s="1186"/>
      <c r="BD34" s="1186"/>
      <c r="BE34" s="1186"/>
      <c r="BF34" s="1186"/>
      <c r="BG34" s="1186"/>
      <c r="BH34" s="1186"/>
      <c r="BI34" s="1186"/>
      <c r="BJ34" s="1186"/>
      <c r="BK34" s="1186"/>
      <c r="BL34" s="1186"/>
      <c r="BM34" s="1186"/>
      <c r="BN34" s="1186"/>
      <c r="BO34" s="1186"/>
      <c r="BP34" s="1186"/>
      <c r="BQ34" s="1186"/>
      <c r="BR34" s="1186"/>
      <c r="BS34" s="1186"/>
      <c r="BT34" s="1186"/>
      <c r="BU34" s="1186"/>
      <c r="BV34" s="1186"/>
      <c r="BW34" s="1186"/>
      <c r="BX34" s="1186"/>
      <c r="BY34" s="1186"/>
      <c r="BZ34" s="1186"/>
      <c r="CA34" s="1186"/>
      <c r="CB34" s="1186"/>
      <c r="CC34" s="1186"/>
      <c r="CD34" s="1186"/>
      <c r="CE34" s="1186"/>
      <c r="CF34" s="1186"/>
      <c r="CG34" s="1186"/>
      <c r="CH34" s="1186"/>
      <c r="CI34" s="1186"/>
      <c r="CJ34" s="1186"/>
      <c r="CK34" s="1186"/>
      <c r="CL34" s="1186"/>
      <c r="CM34" s="1186"/>
      <c r="CN34" s="1186"/>
      <c r="CO34" s="1186" t="s">
        <v>27</v>
      </c>
      <c r="CP34" s="1186"/>
      <c r="CQ34" s="1186"/>
      <c r="CR34" s="1186"/>
      <c r="CS34" s="1186"/>
      <c r="CT34" s="1186"/>
      <c r="CU34" s="1186"/>
      <c r="CV34" s="1186"/>
      <c r="CW34" s="1186"/>
      <c r="CX34" s="1186"/>
      <c r="CY34" s="1186"/>
      <c r="CZ34" s="1186"/>
      <c r="DA34" s="1186"/>
      <c r="DB34" s="1186"/>
      <c r="DH34" s="141"/>
    </row>
    <row r="35" spans="1:112" ht="27" customHeight="1" x14ac:dyDescent="0.3">
      <c r="A35" s="1186"/>
      <c r="B35" s="1186"/>
      <c r="C35" s="1186"/>
      <c r="D35" s="1186"/>
      <c r="E35" s="1186"/>
      <c r="F35" s="1186"/>
      <c r="G35" s="1186"/>
      <c r="H35" s="1186"/>
      <c r="I35" s="1186"/>
      <c r="J35" s="1186"/>
      <c r="K35" s="1186"/>
      <c r="L35" s="1186"/>
      <c r="M35" s="1186"/>
      <c r="N35" s="1186"/>
      <c r="O35" s="1186"/>
      <c r="P35" s="1186"/>
      <c r="Q35" s="1186"/>
      <c r="R35" s="1186"/>
      <c r="S35" s="1186"/>
      <c r="T35" s="1186"/>
      <c r="U35" s="1186"/>
      <c r="V35" s="1186"/>
      <c r="W35" s="1186"/>
      <c r="X35" s="1186"/>
      <c r="Y35" s="1186"/>
      <c r="Z35" s="1186" t="s">
        <v>238</v>
      </c>
      <c r="AA35" s="1186"/>
      <c r="AB35" s="1186"/>
      <c r="AC35" s="1186"/>
      <c r="AD35" s="1186"/>
      <c r="AE35" s="1186"/>
      <c r="AF35" s="1186"/>
      <c r="AG35" s="1186"/>
      <c r="AH35" s="1186"/>
      <c r="AI35" s="1186"/>
      <c r="AJ35" s="1186"/>
      <c r="AK35" s="1186"/>
      <c r="AL35" s="1186" t="s">
        <v>239</v>
      </c>
      <c r="AM35" s="1186"/>
      <c r="AN35" s="1186"/>
      <c r="AO35" s="1186"/>
      <c r="AP35" s="1186"/>
      <c r="AQ35" s="1186"/>
      <c r="AR35" s="1186"/>
      <c r="AS35" s="1186"/>
      <c r="AT35" s="1186"/>
      <c r="AU35" s="1186"/>
      <c r="AV35" s="1186"/>
      <c r="AW35" s="1186"/>
      <c r="AX35" s="1186"/>
      <c r="AY35" s="1186"/>
      <c r="AZ35" s="1186" t="s">
        <v>240</v>
      </c>
      <c r="BA35" s="1186"/>
      <c r="BB35" s="1186"/>
      <c r="BC35" s="1186"/>
      <c r="BD35" s="1186"/>
      <c r="BE35" s="1186"/>
      <c r="BF35" s="1186"/>
      <c r="BG35" s="1186"/>
      <c r="BH35" s="1186"/>
      <c r="BI35" s="1186"/>
      <c r="BJ35" s="1186"/>
      <c r="BK35" s="1186"/>
      <c r="BL35" s="1186"/>
      <c r="BM35" s="1186" t="s">
        <v>241</v>
      </c>
      <c r="BN35" s="1186"/>
      <c r="BO35" s="1186"/>
      <c r="BP35" s="1186"/>
      <c r="BQ35" s="1186"/>
      <c r="BR35" s="1186"/>
      <c r="BS35" s="1186"/>
      <c r="BT35" s="1186"/>
      <c r="BU35" s="1186"/>
      <c r="BV35" s="1186"/>
      <c r="BW35" s="1186"/>
      <c r="BX35" s="1186"/>
      <c r="BY35" s="1186"/>
      <c r="BZ35" s="1186" t="s">
        <v>242</v>
      </c>
      <c r="CA35" s="1186"/>
      <c r="CB35" s="1186"/>
      <c r="CC35" s="1186"/>
      <c r="CD35" s="1186"/>
      <c r="CE35" s="1186"/>
      <c r="CF35" s="1186"/>
      <c r="CG35" s="1186"/>
      <c r="CH35" s="1186"/>
      <c r="CI35" s="1186"/>
      <c r="CJ35" s="1186"/>
      <c r="CK35" s="1186"/>
      <c r="CL35" s="1186"/>
      <c r="CM35" s="1186"/>
      <c r="CN35" s="1186"/>
      <c r="CO35" s="1186"/>
      <c r="CP35" s="1186"/>
      <c r="CQ35" s="1186"/>
      <c r="CR35" s="1186"/>
      <c r="CS35" s="1186"/>
      <c r="CT35" s="1186"/>
      <c r="CU35" s="1186"/>
      <c r="CV35" s="1186"/>
      <c r="CW35" s="1186"/>
      <c r="CX35" s="1186"/>
      <c r="CY35" s="1186"/>
      <c r="CZ35" s="1186"/>
      <c r="DA35" s="1186"/>
      <c r="DB35" s="1186"/>
    </row>
    <row r="36" spans="1:112" ht="27" customHeight="1" x14ac:dyDescent="0.3">
      <c r="A36" s="985">
        <v>1</v>
      </c>
      <c r="B36" s="1188"/>
      <c r="C36" s="1188"/>
      <c r="D36" s="1188"/>
      <c r="E36" s="986"/>
      <c r="F36" s="985" t="s">
        <v>366</v>
      </c>
      <c r="G36" s="1188"/>
      <c r="H36" s="1188"/>
      <c r="I36" s="1188"/>
      <c r="J36" s="1188"/>
      <c r="K36" s="1188"/>
      <c r="L36" s="1188"/>
      <c r="M36" s="1188"/>
      <c r="N36" s="1188"/>
      <c r="O36" s="1188"/>
      <c r="P36" s="1188"/>
      <c r="Q36" s="1188"/>
      <c r="R36" s="1188"/>
      <c r="S36" s="1188"/>
      <c r="T36" s="1188"/>
      <c r="U36" s="1188"/>
      <c r="V36" s="1188"/>
      <c r="W36" s="1188"/>
      <c r="X36" s="1188"/>
      <c r="Y36" s="986"/>
      <c r="Z36" s="985" t="s">
        <v>368</v>
      </c>
      <c r="AA36" s="1188"/>
      <c r="AB36" s="1188"/>
      <c r="AC36" s="1188"/>
      <c r="AD36" s="1188"/>
      <c r="AE36" s="1188"/>
      <c r="AF36" s="1188"/>
      <c r="AG36" s="1188"/>
      <c r="AH36" s="1188"/>
      <c r="AI36" s="1188"/>
      <c r="AJ36" s="1188"/>
      <c r="AK36" s="986"/>
      <c r="AL36" s="985" t="s">
        <v>371</v>
      </c>
      <c r="AM36" s="1188"/>
      <c r="AN36" s="1188"/>
      <c r="AO36" s="1188"/>
      <c r="AP36" s="1188"/>
      <c r="AQ36" s="1188"/>
      <c r="AR36" s="1188"/>
      <c r="AS36" s="1188"/>
      <c r="AT36" s="1188"/>
      <c r="AU36" s="1188"/>
      <c r="AV36" s="1188"/>
      <c r="AW36" s="1188"/>
      <c r="AX36" s="1188"/>
      <c r="AY36" s="986"/>
      <c r="AZ36" s="985" t="s">
        <v>1577</v>
      </c>
      <c r="BA36" s="1188"/>
      <c r="BB36" s="1188"/>
      <c r="BC36" s="1188"/>
      <c r="BD36" s="1188"/>
      <c r="BE36" s="1188"/>
      <c r="BF36" s="1188"/>
      <c r="BG36" s="1188"/>
      <c r="BH36" s="1188"/>
      <c r="BI36" s="1188"/>
      <c r="BJ36" s="1188"/>
      <c r="BK36" s="1188"/>
      <c r="BL36" s="986"/>
      <c r="BM36" s="1195" t="s">
        <v>867</v>
      </c>
      <c r="BN36" s="1196"/>
      <c r="BO36" s="1196"/>
      <c r="BP36" s="1196"/>
      <c r="BQ36" s="1196"/>
      <c r="BR36" s="1196"/>
      <c r="BS36" s="1196"/>
      <c r="BT36" s="1196"/>
      <c r="BU36" s="1196"/>
      <c r="BV36" s="1196"/>
      <c r="BW36" s="1196"/>
      <c r="BX36" s="1196"/>
      <c r="BY36" s="1197"/>
      <c r="BZ36" s="1189"/>
      <c r="CA36" s="1190"/>
      <c r="CB36" s="1190"/>
      <c r="CC36" s="1190"/>
      <c r="CD36" s="1190"/>
      <c r="CE36" s="1190"/>
      <c r="CF36" s="1190"/>
      <c r="CG36" s="1190"/>
      <c r="CH36" s="1190"/>
      <c r="CI36" s="1190"/>
      <c r="CJ36" s="1190"/>
      <c r="CK36" s="1190"/>
      <c r="CL36" s="1190"/>
      <c r="CM36" s="1190"/>
      <c r="CN36" s="1191"/>
      <c r="CO36" s="985" t="s">
        <v>370</v>
      </c>
      <c r="CP36" s="1188"/>
      <c r="CQ36" s="1188"/>
      <c r="CR36" s="1188"/>
      <c r="CS36" s="1188"/>
      <c r="CT36" s="1188"/>
      <c r="CU36" s="1188"/>
      <c r="CV36" s="1188"/>
      <c r="CW36" s="1188"/>
      <c r="CX36" s="1188"/>
      <c r="CY36" s="1188"/>
      <c r="CZ36" s="1188"/>
      <c r="DA36" s="1188"/>
      <c r="DB36" s="986"/>
    </row>
    <row r="37" spans="1:112" ht="30.75" customHeight="1" x14ac:dyDescent="0.25">
      <c r="A37" s="985">
        <v>2</v>
      </c>
      <c r="B37" s="1188"/>
      <c r="C37" s="1188"/>
      <c r="D37" s="1188"/>
      <c r="E37" s="986"/>
      <c r="F37" s="1189" t="s">
        <v>367</v>
      </c>
      <c r="G37" s="1190"/>
      <c r="H37" s="1190"/>
      <c r="I37" s="1190"/>
      <c r="J37" s="1190"/>
      <c r="K37" s="1190"/>
      <c r="L37" s="1190"/>
      <c r="M37" s="1190"/>
      <c r="N37" s="1190"/>
      <c r="O37" s="1190"/>
      <c r="P37" s="1190"/>
      <c r="Q37" s="1190"/>
      <c r="R37" s="1190"/>
      <c r="S37" s="1190"/>
      <c r="T37" s="1190"/>
      <c r="U37" s="1190"/>
      <c r="V37" s="1190"/>
      <c r="W37" s="1190"/>
      <c r="X37" s="1190"/>
      <c r="Y37" s="1191"/>
      <c r="Z37" s="1189" t="s">
        <v>368</v>
      </c>
      <c r="AA37" s="1190"/>
      <c r="AB37" s="1190"/>
      <c r="AC37" s="1190"/>
      <c r="AD37" s="1190"/>
      <c r="AE37" s="1190"/>
      <c r="AF37" s="1190"/>
      <c r="AG37" s="1190"/>
      <c r="AH37" s="1190"/>
      <c r="AI37" s="1190"/>
      <c r="AJ37" s="1190"/>
      <c r="AK37" s="1191"/>
      <c r="AL37" s="1189" t="s">
        <v>369</v>
      </c>
      <c r="AM37" s="1190"/>
      <c r="AN37" s="1190"/>
      <c r="AO37" s="1190"/>
      <c r="AP37" s="1190"/>
      <c r="AQ37" s="1190"/>
      <c r="AR37" s="1190"/>
      <c r="AS37" s="1190"/>
      <c r="AT37" s="1190"/>
      <c r="AU37" s="1190"/>
      <c r="AV37" s="1190"/>
      <c r="AW37" s="1190"/>
      <c r="AX37" s="1190"/>
      <c r="AY37" s="1191"/>
      <c r="AZ37" s="985" t="s">
        <v>637</v>
      </c>
      <c r="BA37" s="1188"/>
      <c r="BB37" s="1188"/>
      <c r="BC37" s="1188"/>
      <c r="BD37" s="1188"/>
      <c r="BE37" s="1188"/>
      <c r="BF37" s="1188"/>
      <c r="BG37" s="1188"/>
      <c r="BH37" s="1188"/>
      <c r="BI37" s="1188"/>
      <c r="BJ37" s="1188"/>
      <c r="BK37" s="1188"/>
      <c r="BL37" s="986"/>
      <c r="BM37" s="1195" t="s">
        <v>871</v>
      </c>
      <c r="BN37" s="1196"/>
      <c r="BO37" s="1196"/>
      <c r="BP37" s="1196"/>
      <c r="BQ37" s="1196"/>
      <c r="BR37" s="1196"/>
      <c r="BS37" s="1196"/>
      <c r="BT37" s="1196"/>
      <c r="BU37" s="1196"/>
      <c r="BV37" s="1196"/>
      <c r="BW37" s="1196"/>
      <c r="BX37" s="1196"/>
      <c r="BY37" s="1197"/>
      <c r="BZ37" s="1189">
        <v>0.7</v>
      </c>
      <c r="CA37" s="1190"/>
      <c r="CB37" s="1190"/>
      <c r="CC37" s="1190"/>
      <c r="CD37" s="1190"/>
      <c r="CE37" s="1190"/>
      <c r="CF37" s="1190"/>
      <c r="CG37" s="1190"/>
      <c r="CH37" s="1190"/>
      <c r="CI37" s="1190"/>
      <c r="CJ37" s="1190"/>
      <c r="CK37" s="1190"/>
      <c r="CL37" s="1190"/>
      <c r="CM37" s="1190"/>
      <c r="CN37" s="1191"/>
      <c r="CO37" s="985" t="s">
        <v>370</v>
      </c>
      <c r="CP37" s="1188"/>
      <c r="CQ37" s="1188"/>
      <c r="CR37" s="1188"/>
      <c r="CS37" s="1188"/>
      <c r="CT37" s="1188"/>
      <c r="CU37" s="1188"/>
      <c r="CV37" s="1188"/>
      <c r="CW37" s="1188"/>
      <c r="CX37" s="1188"/>
      <c r="CY37" s="1188"/>
      <c r="CZ37" s="1188"/>
      <c r="DA37" s="1188"/>
      <c r="DB37" s="986"/>
      <c r="DH37" s="149"/>
    </row>
    <row r="38" spans="1:112" ht="29.25" customHeight="1" x14ac:dyDescent="0.25">
      <c r="A38" s="1194">
        <v>3</v>
      </c>
      <c r="B38" s="1194"/>
      <c r="C38" s="1194"/>
      <c r="D38" s="1194"/>
      <c r="E38" s="1194"/>
      <c r="F38" s="1193" t="s">
        <v>560</v>
      </c>
      <c r="G38" s="1193"/>
      <c r="H38" s="1193"/>
      <c r="I38" s="1193"/>
      <c r="J38" s="1193"/>
      <c r="K38" s="1193"/>
      <c r="L38" s="1193"/>
      <c r="M38" s="1193"/>
      <c r="N38" s="1193"/>
      <c r="O38" s="1193"/>
      <c r="P38" s="1193"/>
      <c r="Q38" s="1193"/>
      <c r="R38" s="1193"/>
      <c r="S38" s="1193"/>
      <c r="T38" s="1193"/>
      <c r="U38" s="1193"/>
      <c r="V38" s="1193"/>
      <c r="W38" s="1193"/>
      <c r="X38" s="1193"/>
      <c r="Y38" s="1193"/>
      <c r="Z38" s="1193" t="s">
        <v>368</v>
      </c>
      <c r="AA38" s="1193"/>
      <c r="AB38" s="1193"/>
      <c r="AC38" s="1193"/>
      <c r="AD38" s="1193"/>
      <c r="AE38" s="1193"/>
      <c r="AF38" s="1193"/>
      <c r="AG38" s="1193"/>
      <c r="AH38" s="1193"/>
      <c r="AI38" s="1193"/>
      <c r="AJ38" s="1193"/>
      <c r="AK38" s="1193"/>
      <c r="AL38" s="1193" t="s">
        <v>561</v>
      </c>
      <c r="AM38" s="1193"/>
      <c r="AN38" s="1193"/>
      <c r="AO38" s="1193"/>
      <c r="AP38" s="1193"/>
      <c r="AQ38" s="1193"/>
      <c r="AR38" s="1193"/>
      <c r="AS38" s="1193"/>
      <c r="AT38" s="1193"/>
      <c r="AU38" s="1193"/>
      <c r="AV38" s="1193"/>
      <c r="AW38" s="1193"/>
      <c r="AX38" s="1193"/>
      <c r="AY38" s="1193"/>
      <c r="AZ38" s="1194" t="s">
        <v>559</v>
      </c>
      <c r="BA38" s="1194"/>
      <c r="BB38" s="1194"/>
      <c r="BC38" s="1194"/>
      <c r="BD38" s="1194"/>
      <c r="BE38" s="1194"/>
      <c r="BF38" s="1194"/>
      <c r="BG38" s="1194"/>
      <c r="BH38" s="1194"/>
      <c r="BI38" s="1194"/>
      <c r="BJ38" s="1194"/>
      <c r="BK38" s="1194"/>
      <c r="BL38" s="1194"/>
      <c r="BM38" s="1192" t="s">
        <v>870</v>
      </c>
      <c r="BN38" s="1192"/>
      <c r="BO38" s="1192"/>
      <c r="BP38" s="1192"/>
      <c r="BQ38" s="1192"/>
      <c r="BR38" s="1192"/>
      <c r="BS38" s="1192"/>
      <c r="BT38" s="1192"/>
      <c r="BU38" s="1192"/>
      <c r="BV38" s="1192"/>
      <c r="BW38" s="1192"/>
      <c r="BX38" s="1192"/>
      <c r="BY38" s="1192"/>
      <c r="BZ38" s="1193" t="s">
        <v>64</v>
      </c>
      <c r="CA38" s="1193"/>
      <c r="CB38" s="1193"/>
      <c r="CC38" s="1193"/>
      <c r="CD38" s="1193"/>
      <c r="CE38" s="1193"/>
      <c r="CF38" s="1193"/>
      <c r="CG38" s="1193"/>
      <c r="CH38" s="1193"/>
      <c r="CI38" s="1193"/>
      <c r="CJ38" s="1193"/>
      <c r="CK38" s="1193"/>
      <c r="CL38" s="1193"/>
      <c r="CM38" s="1193"/>
      <c r="CN38" s="1193"/>
      <c r="CO38" s="1194" t="s">
        <v>370</v>
      </c>
      <c r="CP38" s="1194"/>
      <c r="CQ38" s="1194"/>
      <c r="CR38" s="1194"/>
      <c r="CS38" s="1194"/>
      <c r="CT38" s="1194"/>
      <c r="CU38" s="1194"/>
      <c r="CV38" s="1194"/>
      <c r="CW38" s="1194"/>
      <c r="CX38" s="1194"/>
      <c r="CY38" s="1194"/>
      <c r="CZ38" s="1194"/>
      <c r="DA38" s="1194"/>
      <c r="DB38" s="1194"/>
      <c r="DH38" s="141"/>
    </row>
    <row r="39" spans="1:112" ht="15" customHeight="1" x14ac:dyDescent="0.25">
      <c r="A39" s="19" t="s">
        <v>243</v>
      </c>
      <c r="DH39" s="141"/>
    </row>
    <row r="40" spans="1:112" ht="15" customHeight="1" x14ac:dyDescent="0.3">
      <c r="A40" s="19" t="s">
        <v>244</v>
      </c>
      <c r="AR40" s="966" t="s">
        <v>404</v>
      </c>
      <c r="AS40" s="966"/>
      <c r="AT40" s="966"/>
      <c r="AU40" s="966"/>
      <c r="AV40" s="966"/>
      <c r="AW40" s="966"/>
      <c r="AX40" s="966"/>
      <c r="AY40" s="966"/>
      <c r="AZ40" s="966"/>
      <c r="BA40" s="966"/>
      <c r="BB40" s="966"/>
      <c r="BC40" s="966"/>
      <c r="BD40" s="966"/>
      <c r="BE40" s="966"/>
      <c r="BF40" s="966"/>
      <c r="BG40" s="966"/>
      <c r="BH40" s="966"/>
      <c r="BI40" s="966"/>
      <c r="BJ40" s="966"/>
      <c r="BK40" s="966"/>
      <c r="BL40" s="966"/>
      <c r="BM40" s="966"/>
      <c r="BN40" s="966"/>
      <c r="BO40" s="966"/>
      <c r="BP40" s="966"/>
      <c r="BQ40" s="966"/>
      <c r="BR40" s="966"/>
      <c r="BS40" s="966"/>
      <c r="BT40" s="966"/>
      <c r="BU40" s="966"/>
      <c r="BV40" s="966"/>
      <c r="BW40" s="966"/>
      <c r="BX40" s="966"/>
      <c r="BY40" s="966"/>
      <c r="BZ40" s="966"/>
      <c r="CA40" s="966"/>
      <c r="CB40" s="966"/>
      <c r="CC40" s="966"/>
      <c r="CD40" s="966"/>
      <c r="CE40" s="966"/>
      <c r="CF40" s="966"/>
      <c r="CG40" s="966"/>
      <c r="CH40" s="966"/>
      <c r="CI40" s="966"/>
      <c r="CJ40" s="966"/>
      <c r="CK40" s="966"/>
      <c r="CL40" s="966"/>
      <c r="CM40" s="966"/>
      <c r="CN40" s="966"/>
      <c r="CO40" s="966"/>
      <c r="CP40" s="966"/>
      <c r="CQ40" s="966"/>
      <c r="CR40" s="966"/>
      <c r="CS40" s="966"/>
      <c r="CT40" s="966"/>
      <c r="CU40" s="966"/>
      <c r="CV40" s="966"/>
      <c r="CW40" s="966"/>
      <c r="CX40" s="966"/>
      <c r="CY40" s="966"/>
      <c r="CZ40" s="966"/>
      <c r="DA40" s="966"/>
      <c r="DB40" s="966"/>
    </row>
    <row r="41" spans="1:112" ht="15" customHeight="1" x14ac:dyDescent="0.3">
      <c r="A41" s="844"/>
      <c r="B41" s="844"/>
      <c r="C41" s="844"/>
      <c r="D41" s="844"/>
      <c r="E41" s="844"/>
      <c r="F41" s="844"/>
      <c r="G41" s="844"/>
      <c r="H41" s="844"/>
      <c r="I41" s="844"/>
      <c r="J41" s="844"/>
      <c r="K41" s="844"/>
      <c r="L41" s="844"/>
      <c r="M41" s="844"/>
      <c r="N41" s="844"/>
      <c r="O41" s="844"/>
      <c r="P41" s="844"/>
      <c r="Q41" s="844"/>
      <c r="R41" s="844"/>
      <c r="S41" s="844"/>
      <c r="T41" s="844"/>
      <c r="U41" s="844"/>
      <c r="V41" s="844"/>
      <c r="W41" s="844"/>
      <c r="X41" s="844"/>
      <c r="Y41" s="844"/>
      <c r="Z41" s="844"/>
      <c r="AA41" s="844"/>
      <c r="AB41" s="844"/>
      <c r="AC41" s="844"/>
      <c r="AD41" s="844"/>
      <c r="AE41" s="844"/>
      <c r="AF41" s="844"/>
      <c r="AG41" s="844"/>
      <c r="AH41" s="844"/>
      <c r="AI41" s="844"/>
      <c r="AJ41" s="844"/>
      <c r="AK41" s="844"/>
      <c r="AL41" s="844"/>
      <c r="AM41" s="844"/>
      <c r="AN41" s="844"/>
      <c r="AO41" s="844"/>
      <c r="AP41" s="844"/>
      <c r="AQ41" s="844"/>
      <c r="AR41" s="844"/>
      <c r="AS41" s="844"/>
      <c r="AT41" s="844"/>
      <c r="AU41" s="844"/>
      <c r="AV41" s="844"/>
      <c r="AW41" s="844"/>
      <c r="AX41" s="844"/>
      <c r="AY41" s="844"/>
      <c r="AZ41" s="844"/>
      <c r="BA41" s="844"/>
      <c r="BB41" s="844"/>
      <c r="BC41" s="844"/>
      <c r="BD41" s="844"/>
      <c r="BE41" s="844"/>
      <c r="BF41" s="844"/>
      <c r="BG41" s="844"/>
      <c r="BH41" s="844"/>
      <c r="BI41" s="844"/>
      <c r="BJ41" s="844"/>
      <c r="BK41" s="844"/>
      <c r="BL41" s="844"/>
      <c r="BM41" s="844"/>
      <c r="BN41" s="844"/>
      <c r="BO41" s="844"/>
      <c r="BP41" s="844"/>
      <c r="BQ41" s="844"/>
      <c r="BR41" s="844"/>
      <c r="BS41" s="844"/>
      <c r="BT41" s="844"/>
      <c r="BU41" s="844"/>
      <c r="BV41" s="844"/>
      <c r="BW41" s="844"/>
      <c r="BX41" s="844"/>
      <c r="BY41" s="844"/>
      <c r="BZ41" s="844"/>
      <c r="CA41" s="844"/>
      <c r="CB41" s="844"/>
      <c r="CC41" s="844"/>
      <c r="CD41" s="844"/>
      <c r="CE41" s="844"/>
      <c r="CF41" s="844"/>
      <c r="CG41" s="844"/>
      <c r="CH41" s="844"/>
      <c r="CI41" s="844"/>
      <c r="CJ41" s="844"/>
      <c r="CK41" s="844"/>
      <c r="CL41" s="844"/>
      <c r="CM41" s="844"/>
      <c r="CN41" s="844"/>
      <c r="CO41" s="844"/>
      <c r="CP41" s="844"/>
      <c r="CQ41" s="844"/>
      <c r="CR41" s="844"/>
      <c r="CS41" s="844"/>
      <c r="CT41" s="844"/>
      <c r="CU41" s="844"/>
      <c r="CV41" s="844"/>
      <c r="CW41" s="844"/>
      <c r="CX41" s="844"/>
      <c r="CY41" s="844"/>
      <c r="CZ41" s="844"/>
      <c r="DA41" s="844"/>
      <c r="DB41" s="844"/>
    </row>
    <row r="42" spans="1:112" ht="15" customHeight="1" x14ac:dyDescent="0.25">
      <c r="A42" s="856" t="s">
        <v>245</v>
      </c>
      <c r="B42" s="856"/>
      <c r="C42" s="856"/>
      <c r="D42" s="856"/>
      <c r="E42" s="856"/>
      <c r="F42" s="856"/>
      <c r="G42" s="856"/>
      <c r="H42" s="856"/>
      <c r="I42" s="856"/>
      <c r="J42" s="856"/>
      <c r="K42" s="856"/>
      <c r="L42" s="856"/>
      <c r="M42" s="856"/>
      <c r="N42" s="856"/>
      <c r="O42" s="856"/>
      <c r="P42" s="856"/>
      <c r="Q42" s="856"/>
      <c r="R42" s="856"/>
      <c r="S42" s="856"/>
      <c r="T42" s="856"/>
      <c r="U42" s="856"/>
      <c r="V42" s="856"/>
      <c r="W42" s="856"/>
      <c r="X42" s="877" t="s">
        <v>249</v>
      </c>
      <c r="Y42" s="877"/>
      <c r="Z42" s="877"/>
      <c r="AA42" s="877"/>
      <c r="AB42" s="877"/>
      <c r="AC42" s="877"/>
      <c r="AD42" s="877"/>
      <c r="AE42" s="877"/>
      <c r="AF42" s="877"/>
      <c r="AG42" s="877"/>
      <c r="AH42" s="877"/>
      <c r="AI42" s="877"/>
      <c r="AJ42" s="877"/>
      <c r="AK42" s="877"/>
      <c r="AL42" s="877"/>
      <c r="AM42" s="877"/>
      <c r="AN42" s="877"/>
      <c r="AO42" s="877"/>
      <c r="AP42" s="877"/>
      <c r="AQ42" s="877"/>
      <c r="AR42" s="877"/>
      <c r="AS42" s="877"/>
      <c r="AT42" s="877"/>
      <c r="AU42" s="877"/>
      <c r="AV42" s="877"/>
      <c r="AW42" s="877"/>
      <c r="AX42" s="877"/>
      <c r="AY42" s="877"/>
      <c r="AZ42" s="877"/>
      <c r="BA42" s="877"/>
      <c r="BB42" s="877"/>
      <c r="BC42" s="877"/>
      <c r="BD42" s="877"/>
      <c r="BE42" s="877"/>
      <c r="BF42" s="877"/>
      <c r="BG42" s="877"/>
      <c r="BH42" s="877"/>
      <c r="BI42" s="877"/>
      <c r="BJ42" s="877"/>
      <c r="BK42" s="877"/>
      <c r="BL42" s="877"/>
      <c r="BM42" s="877"/>
      <c r="BN42" s="877"/>
      <c r="BO42" s="877"/>
      <c r="BP42" s="877"/>
      <c r="BQ42" s="877"/>
      <c r="BR42" s="877"/>
      <c r="BS42" s="877"/>
      <c r="BT42" s="877"/>
      <c r="BU42" s="877"/>
      <c r="BV42" s="877"/>
      <c r="BW42" s="877"/>
      <c r="BX42" s="877"/>
      <c r="BY42" s="877"/>
      <c r="BZ42" s="877"/>
      <c r="CA42" s="877"/>
      <c r="CB42" s="877"/>
      <c r="CC42" s="877"/>
      <c r="CD42" s="877"/>
      <c r="CE42" s="877"/>
      <c r="CF42" s="877"/>
      <c r="CG42" s="877"/>
      <c r="CH42" s="877"/>
      <c r="CI42" s="877"/>
      <c r="CJ42" s="877"/>
      <c r="CK42" s="877"/>
      <c r="CL42" s="877"/>
      <c r="CM42" s="877"/>
      <c r="CN42" s="877"/>
      <c r="CO42" s="877"/>
      <c r="CP42" s="877"/>
      <c r="CQ42" s="877"/>
      <c r="CR42" s="877"/>
      <c r="CS42" s="877"/>
      <c r="CT42" s="877"/>
      <c r="CU42" s="877"/>
      <c r="CV42" s="877"/>
      <c r="CW42" s="877"/>
      <c r="CX42" s="877"/>
      <c r="CY42" s="877"/>
      <c r="CZ42" s="877"/>
      <c r="DA42" s="877"/>
      <c r="DB42" s="877"/>
      <c r="DH42" s="141"/>
    </row>
    <row r="43" spans="1:112" ht="15" customHeight="1" x14ac:dyDescent="0.25">
      <c r="A43" s="969" t="s">
        <v>246</v>
      </c>
      <c r="B43" s="969"/>
      <c r="C43" s="969"/>
      <c r="D43" s="969"/>
      <c r="E43" s="969"/>
      <c r="F43" s="969"/>
      <c r="G43" s="969"/>
      <c r="H43" s="969"/>
      <c r="I43" s="969"/>
      <c r="J43" s="969"/>
      <c r="K43" s="969"/>
      <c r="L43" s="969"/>
      <c r="M43" s="969"/>
      <c r="N43" s="969"/>
      <c r="O43" s="969"/>
      <c r="P43" s="969"/>
      <c r="Q43" s="969"/>
      <c r="R43" s="844" t="s">
        <v>247</v>
      </c>
      <c r="S43" s="844"/>
      <c r="T43" s="844"/>
      <c r="U43" s="844"/>
      <c r="V43" s="844"/>
      <c r="W43" s="844"/>
      <c r="X43" s="844"/>
      <c r="Y43" s="844"/>
      <c r="Z43" s="844"/>
      <c r="AA43" s="844"/>
      <c r="AB43" s="844"/>
      <c r="AC43" s="844"/>
      <c r="AD43" s="844"/>
      <c r="AE43" s="844"/>
      <c r="AF43" s="844"/>
      <c r="AG43" s="844"/>
      <c r="AH43" s="844"/>
      <c r="AI43" s="844"/>
      <c r="AJ43" s="844"/>
      <c r="AK43" s="844"/>
      <c r="AL43" s="844"/>
      <c r="AM43" s="844"/>
      <c r="AN43" s="844"/>
      <c r="AO43" s="844"/>
      <c r="AP43" s="844"/>
      <c r="AQ43" s="844"/>
      <c r="AR43" s="844"/>
      <c r="AS43" s="844"/>
      <c r="AT43" s="844"/>
      <c r="AU43" s="844"/>
      <c r="AV43" s="844"/>
      <c r="AW43" s="844"/>
      <c r="AX43" s="844"/>
      <c r="AY43" s="844"/>
      <c r="AZ43" s="844"/>
      <c r="BA43" s="844"/>
      <c r="BB43" s="844"/>
      <c r="BC43" s="844"/>
      <c r="BD43" s="844"/>
      <c r="BE43" s="844"/>
      <c r="BF43" s="844"/>
      <c r="BG43" s="844"/>
      <c r="BH43" s="844"/>
      <c r="BI43" s="844"/>
      <c r="BJ43" s="844"/>
      <c r="BK43" s="844"/>
      <c r="BL43" s="844"/>
      <c r="BM43" s="844"/>
      <c r="BN43" s="844"/>
      <c r="BO43" s="844"/>
      <c r="BP43" s="844"/>
      <c r="BQ43" s="844"/>
      <c r="BR43" s="844"/>
      <c r="BS43" s="844"/>
      <c r="BT43" s="844"/>
      <c r="BU43" s="844"/>
      <c r="BV43" s="844"/>
      <c r="BW43" s="844"/>
      <c r="BX43" s="844"/>
      <c r="BY43" s="844"/>
      <c r="BZ43" s="844"/>
      <c r="CA43" s="844"/>
      <c r="CB43" s="844"/>
      <c r="CC43" s="844"/>
      <c r="CD43" s="844"/>
      <c r="CE43" s="844"/>
      <c r="CF43" s="844"/>
      <c r="CG43" s="844"/>
      <c r="CH43" s="844"/>
      <c r="CI43" s="844"/>
      <c r="CJ43" s="844"/>
      <c r="CK43" s="844"/>
      <c r="CL43" s="844"/>
      <c r="CM43" s="844"/>
      <c r="CN43" s="844"/>
      <c r="CO43" s="844"/>
      <c r="CP43" s="844"/>
      <c r="CQ43" s="844"/>
      <c r="CR43" s="844"/>
      <c r="CS43" s="844"/>
      <c r="CT43" s="844"/>
      <c r="CU43" s="844"/>
      <c r="CV43" s="844"/>
      <c r="CW43" s="844"/>
      <c r="CX43" s="844"/>
      <c r="CY43" s="844"/>
      <c r="CZ43" s="844"/>
      <c r="DA43" s="844"/>
      <c r="DB43" s="844"/>
      <c r="DH43" s="141"/>
    </row>
    <row r="44" spans="1:112" ht="9" customHeight="1" x14ac:dyDescent="0.3"/>
    <row r="45" spans="1:112" customFormat="1" ht="50.25" customHeight="1" x14ac:dyDescent="0.3">
      <c r="A45" s="968" t="s">
        <v>723</v>
      </c>
      <c r="B45" s="968"/>
      <c r="C45" s="968"/>
      <c r="D45" s="968"/>
      <c r="E45" s="968"/>
      <c r="F45" s="968"/>
      <c r="G45" s="968"/>
      <c r="H45" s="968"/>
      <c r="I45" s="968"/>
      <c r="J45" s="968"/>
      <c r="K45" s="968"/>
      <c r="L45" s="968"/>
      <c r="M45" s="968"/>
      <c r="N45" s="968"/>
      <c r="O45" s="968"/>
      <c r="P45" s="968"/>
      <c r="Q45" s="968"/>
      <c r="R45" s="968"/>
      <c r="S45" s="968"/>
      <c r="T45" s="968"/>
      <c r="U45" s="968"/>
      <c r="V45" s="968"/>
      <c r="W45" s="968"/>
      <c r="X45" s="968"/>
      <c r="Y45" s="968"/>
      <c r="Z45" s="968"/>
      <c r="AA45" s="968"/>
      <c r="AB45" s="968"/>
      <c r="AC45" s="968"/>
      <c r="AD45" s="968"/>
      <c r="AE45" s="968"/>
      <c r="AF45" s="968"/>
      <c r="AG45" s="968"/>
      <c r="AH45" s="968"/>
      <c r="AI45" s="968"/>
      <c r="AJ45" s="968"/>
      <c r="AK45" s="968"/>
      <c r="AL45" s="968"/>
      <c r="AM45" s="968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47"/>
      <c r="BJ45" s="847"/>
      <c r="BK45" s="847"/>
      <c r="BL45" s="847"/>
      <c r="BM45" s="847"/>
      <c r="BN45" s="847"/>
      <c r="BO45" s="847"/>
      <c r="BP45" s="847"/>
      <c r="BQ45" s="847"/>
      <c r="BR45" s="847"/>
      <c r="BS45" s="847"/>
      <c r="BT45" s="847"/>
      <c r="BU45" s="847"/>
      <c r="BV45" s="847"/>
      <c r="BW45" s="847"/>
      <c r="BX45" s="847"/>
      <c r="BY45" s="847"/>
      <c r="BZ45" s="847"/>
      <c r="CA45" s="847"/>
      <c r="CB45" s="847"/>
      <c r="CC45" s="847"/>
      <c r="CD45" s="847"/>
      <c r="CE45" s="847"/>
      <c r="CF45" s="847"/>
      <c r="CG45" s="23"/>
      <c r="CH45" s="23"/>
      <c r="CI45" s="23"/>
      <c r="CJ45" s="844" t="str">
        <f>ПОДПИСИ!E6</f>
        <v>Д.М. Чечин</v>
      </c>
      <c r="CK45" s="844"/>
      <c r="CL45" s="844"/>
      <c r="CM45" s="844"/>
      <c r="CN45" s="844"/>
      <c r="CO45" s="844"/>
      <c r="CP45" s="844"/>
      <c r="CQ45" s="844"/>
      <c r="CR45" s="844"/>
      <c r="CS45" s="844"/>
      <c r="CT45" s="844"/>
      <c r="CU45" s="844"/>
      <c r="CV45" s="844"/>
      <c r="CW45" s="844"/>
      <c r="CX45" s="844"/>
      <c r="CY45" s="844"/>
      <c r="CZ45" s="844"/>
      <c r="DA45" s="844"/>
      <c r="DB45" s="844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857" t="s">
        <v>11</v>
      </c>
      <c r="BJ46" s="857"/>
      <c r="BK46" s="857"/>
      <c r="BL46" s="857"/>
      <c r="BM46" s="857"/>
      <c r="BN46" s="857"/>
      <c r="BO46" s="857"/>
      <c r="BP46" s="857"/>
      <c r="BQ46" s="857"/>
      <c r="BR46" s="857"/>
      <c r="BS46" s="857"/>
      <c r="BT46" s="857"/>
      <c r="BU46" s="857"/>
      <c r="BV46" s="857"/>
      <c r="BW46" s="857"/>
      <c r="BX46" s="857"/>
      <c r="BY46" s="857"/>
      <c r="BZ46" s="857"/>
      <c r="CA46" s="857"/>
      <c r="CB46" s="857"/>
      <c r="CC46" s="857"/>
      <c r="CD46" s="857"/>
      <c r="CE46" s="857"/>
      <c r="CF46" s="857"/>
      <c r="CG46" s="21"/>
      <c r="CH46" s="21"/>
      <c r="CI46" s="21"/>
      <c r="CJ46" s="1198" t="s">
        <v>50</v>
      </c>
      <c r="CK46" s="1198"/>
      <c r="CL46" s="1198"/>
      <c r="CM46" s="1198"/>
      <c r="CN46" s="1198"/>
      <c r="CO46" s="1198"/>
      <c r="CP46" s="1198"/>
      <c r="CQ46" s="1198"/>
      <c r="CR46" s="1198"/>
      <c r="CS46" s="1198"/>
      <c r="CT46" s="1198"/>
      <c r="CU46" s="1198"/>
      <c r="CV46" s="1198"/>
      <c r="CW46" s="1198"/>
      <c r="CX46" s="1198"/>
      <c r="CY46" s="1198"/>
      <c r="CZ46" s="1198"/>
      <c r="DA46" s="1198"/>
      <c r="DB46" s="1198"/>
      <c r="DH46" s="141"/>
    </row>
    <row r="47" spans="1:112" customFormat="1" ht="48" customHeight="1" x14ac:dyDescent="0.3">
      <c r="A47" s="968" t="s">
        <v>719</v>
      </c>
      <c r="B47" s="968"/>
      <c r="C47" s="968"/>
      <c r="D47" s="968"/>
      <c r="E47" s="968"/>
      <c r="F47" s="968"/>
      <c r="G47" s="968"/>
      <c r="H47" s="968"/>
      <c r="I47" s="968"/>
      <c r="J47" s="968"/>
      <c r="K47" s="968"/>
      <c r="L47" s="968"/>
      <c r="M47" s="968"/>
      <c r="N47" s="968"/>
      <c r="O47" s="968"/>
      <c r="P47" s="968"/>
      <c r="Q47" s="968"/>
      <c r="R47" s="968"/>
      <c r="S47" s="968"/>
      <c r="T47" s="968"/>
      <c r="U47" s="968"/>
      <c r="V47" s="968"/>
      <c r="W47" s="968"/>
      <c r="X47" s="968"/>
      <c r="Y47" s="968"/>
      <c r="Z47" s="968"/>
      <c r="AA47" s="968"/>
      <c r="AB47" s="968"/>
      <c r="AC47" s="968"/>
      <c r="AD47" s="968"/>
      <c r="AE47" s="968"/>
      <c r="AF47" s="968"/>
      <c r="AG47" s="968"/>
      <c r="AH47" s="968"/>
      <c r="AI47" s="968"/>
      <c r="AJ47" s="968"/>
      <c r="AK47" s="968"/>
      <c r="AL47" s="968"/>
      <c r="AM47" s="968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47"/>
      <c r="BJ47" s="847"/>
      <c r="BK47" s="847"/>
      <c r="BL47" s="847"/>
      <c r="BM47" s="847"/>
      <c r="BN47" s="847"/>
      <c r="BO47" s="847"/>
      <c r="BP47" s="847"/>
      <c r="BQ47" s="847"/>
      <c r="BR47" s="847"/>
      <c r="BS47" s="847"/>
      <c r="BT47" s="847"/>
      <c r="BU47" s="847"/>
      <c r="BV47" s="847"/>
      <c r="BW47" s="847"/>
      <c r="BX47" s="847"/>
      <c r="BY47" s="847"/>
      <c r="BZ47" s="847"/>
      <c r="CA47" s="847"/>
      <c r="CB47" s="847"/>
      <c r="CC47" s="847"/>
      <c r="CD47" s="847"/>
      <c r="CE47" s="847"/>
      <c r="CF47" s="847"/>
      <c r="CG47" s="19"/>
      <c r="CH47" s="19"/>
      <c r="CI47" s="19"/>
      <c r="CJ47" s="844" t="str">
        <f>ПОДПИСИ!E12</f>
        <v>А.В. Курбатов</v>
      </c>
      <c r="CK47" s="844"/>
      <c r="CL47" s="844"/>
      <c r="CM47" s="844"/>
      <c r="CN47" s="844"/>
      <c r="CO47" s="844"/>
      <c r="CP47" s="844"/>
      <c r="CQ47" s="844"/>
      <c r="CR47" s="844"/>
      <c r="CS47" s="844"/>
      <c r="CT47" s="844"/>
      <c r="CU47" s="844"/>
      <c r="CV47" s="844"/>
      <c r="CW47" s="844"/>
      <c r="CX47" s="844"/>
      <c r="CY47" s="844"/>
      <c r="CZ47" s="844"/>
      <c r="DA47" s="844"/>
      <c r="DB47" s="844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857" t="s">
        <v>11</v>
      </c>
      <c r="BJ48" s="857"/>
      <c r="BK48" s="857"/>
      <c r="BL48" s="857"/>
      <c r="BM48" s="857"/>
      <c r="BN48" s="857"/>
      <c r="BO48" s="857"/>
      <c r="BP48" s="857"/>
      <c r="BQ48" s="857"/>
      <c r="BR48" s="857"/>
      <c r="BS48" s="857"/>
      <c r="BT48" s="857"/>
      <c r="BU48" s="857"/>
      <c r="BV48" s="857"/>
      <c r="BW48" s="857"/>
      <c r="BX48" s="857"/>
      <c r="BY48" s="857"/>
      <c r="BZ48" s="857"/>
      <c r="CA48" s="857"/>
      <c r="CB48" s="857"/>
      <c r="CC48" s="857"/>
      <c r="CD48" s="857"/>
      <c r="CE48" s="857"/>
      <c r="CF48" s="857"/>
      <c r="CG48" s="21"/>
      <c r="CH48" s="21"/>
      <c r="CI48" s="21"/>
      <c r="CJ48" s="1198" t="s">
        <v>50</v>
      </c>
      <c r="CK48" s="1198"/>
      <c r="CL48" s="1198"/>
      <c r="CM48" s="1198"/>
      <c r="CN48" s="1198"/>
      <c r="CO48" s="1198"/>
      <c r="CP48" s="1198"/>
      <c r="CQ48" s="1198"/>
      <c r="CR48" s="1198"/>
      <c r="CS48" s="1198"/>
      <c r="CT48" s="1198"/>
      <c r="CU48" s="1198"/>
      <c r="CV48" s="1198"/>
      <c r="CW48" s="1198"/>
      <c r="CX48" s="1198"/>
      <c r="CY48" s="1198"/>
      <c r="CZ48" s="1198"/>
      <c r="DA48" s="1198"/>
      <c r="DB48" s="1198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topLeftCell="A19" zoomScale="60" zoomScaleNormal="100" workbookViewId="0">
      <selection activeCell="CJ43" sqref="CJ43:DB43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AO2" s="967"/>
      <c r="AP2" s="967"/>
      <c r="AQ2" s="967"/>
      <c r="AR2" s="967"/>
      <c r="AS2" s="967"/>
      <c r="AT2" s="967"/>
      <c r="BD2" s="844" t="str">
        <f>ФОРМА!G2</f>
        <v>Санкт-Петербург</v>
      </c>
      <c r="BE2" s="844"/>
      <c r="BF2" s="844"/>
      <c r="BG2" s="844"/>
      <c r="BH2" s="844"/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 s="844"/>
      <c r="CK2" s="844"/>
      <c r="CL2" s="844"/>
      <c r="CM2" s="844"/>
      <c r="CN2" s="844"/>
      <c r="CO2" s="844"/>
      <c r="CP2" s="844"/>
      <c r="CQ2" s="844"/>
      <c r="CR2" s="844"/>
      <c r="CS2" s="844"/>
      <c r="CT2" s="844"/>
      <c r="CU2" s="844"/>
      <c r="CV2" s="844"/>
      <c r="CW2" s="844"/>
      <c r="CX2" s="844"/>
      <c r="CY2" s="844"/>
      <c r="CZ2" s="844"/>
      <c r="DA2" s="844"/>
      <c r="DB2" s="844"/>
      <c r="DC2"/>
      <c r="DD2"/>
      <c r="DE2"/>
      <c r="DF2"/>
      <c r="DH2" s="142"/>
    </row>
    <row r="3" spans="1:112" s="50" customFormat="1" ht="15" customHeight="1" x14ac:dyDescent="0.3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845"/>
      <c r="AU3" s="21"/>
      <c r="AV3" s="21"/>
      <c r="AW3" s="21"/>
      <c r="AX3" s="21"/>
      <c r="AY3" s="21"/>
      <c r="AZ3" s="21"/>
      <c r="BA3" s="21"/>
      <c r="BB3" s="21"/>
      <c r="BC3" s="21"/>
      <c r="BD3" s="845" t="s">
        <v>0</v>
      </c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ht="22.5" customHeight="1" x14ac:dyDescent="0.25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AO4" s="844"/>
      <c r="AP4" s="844"/>
      <c r="AQ4" s="844"/>
      <c r="AR4" s="844"/>
      <c r="AS4" s="844"/>
      <c r="AT4" s="844"/>
      <c r="BD4" s="850" t="str">
        <f>ФОРМА!B2</f>
        <v>ПАО "Россети Ленэнерго"</v>
      </c>
      <c r="BE4" s="850"/>
      <c r="BF4" s="850"/>
      <c r="BG4" s="850"/>
      <c r="BH4" s="850"/>
      <c r="BI4" s="850"/>
      <c r="BJ4" s="850"/>
      <c r="BK4" s="850"/>
      <c r="BL4" s="850"/>
      <c r="BM4" s="850"/>
      <c r="BN4" s="850"/>
      <c r="BO4" s="850"/>
      <c r="BP4" s="850"/>
      <c r="BQ4" s="850"/>
      <c r="BR4" s="850"/>
      <c r="BS4" s="850"/>
      <c r="BT4" s="850"/>
      <c r="BU4" s="850"/>
      <c r="BV4" s="850"/>
      <c r="BW4" s="850"/>
      <c r="BX4" s="850"/>
      <c r="BY4" s="850"/>
      <c r="BZ4" s="850"/>
      <c r="CA4" s="850"/>
      <c r="CB4" s="850"/>
      <c r="CC4" s="850"/>
      <c r="CD4" s="850"/>
      <c r="CE4" s="850"/>
      <c r="CF4" s="850"/>
      <c r="CG4" s="850"/>
      <c r="CH4" s="850"/>
      <c r="CI4" s="850"/>
      <c r="CJ4" s="850"/>
      <c r="CK4" s="850"/>
      <c r="CL4" s="850"/>
      <c r="CM4" s="850"/>
      <c r="CN4" s="850"/>
      <c r="CO4" s="850"/>
      <c r="CP4" s="850"/>
      <c r="CQ4" s="850"/>
      <c r="CR4" s="850"/>
      <c r="CS4" s="850"/>
      <c r="CT4" s="850"/>
      <c r="CU4" s="850"/>
      <c r="CV4" s="850"/>
      <c r="CW4" s="850"/>
      <c r="CX4" s="850"/>
      <c r="CY4" s="850"/>
      <c r="CZ4" s="850"/>
      <c r="DA4" s="850"/>
      <c r="DB4" s="850"/>
      <c r="DH4" s="144" t="str">
        <f>BD4</f>
        <v>ПАО "Россети Ленэнерго"</v>
      </c>
    </row>
    <row r="5" spans="1:112" ht="15" customHeight="1" x14ac:dyDescent="0.25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845"/>
      <c r="AU5" s="21"/>
      <c r="AV5" s="21"/>
      <c r="AW5" s="21"/>
      <c r="AX5" s="21"/>
      <c r="AY5" s="21"/>
      <c r="AZ5" s="21"/>
      <c r="BA5" s="21"/>
      <c r="BB5" s="21"/>
      <c r="BC5" s="21"/>
      <c r="BD5" s="845" t="s">
        <v>2</v>
      </c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24.2" x14ac:dyDescent="0.25">
      <c r="A6" s="862"/>
      <c r="B6" s="862"/>
      <c r="C6" s="862"/>
      <c r="D6" s="862"/>
      <c r="E6" s="862"/>
      <c r="F6" s="862"/>
      <c r="G6" s="862"/>
      <c r="H6" s="862"/>
      <c r="I6" s="862"/>
      <c r="J6" s="862"/>
      <c r="K6" s="862"/>
      <c r="L6" s="862"/>
      <c r="M6" s="862"/>
      <c r="N6" s="862"/>
      <c r="O6" s="862"/>
      <c r="P6" s="862"/>
      <c r="Q6" s="862"/>
      <c r="R6" s="862"/>
      <c r="S6" s="862"/>
      <c r="T6" s="862"/>
      <c r="U6" s="862"/>
      <c r="V6" s="862"/>
      <c r="W6" s="862"/>
      <c r="X6" s="862"/>
      <c r="Y6" s="862"/>
      <c r="Z6" s="862"/>
      <c r="AA6" s="862"/>
      <c r="AB6" s="862"/>
      <c r="AC6" s="862"/>
      <c r="AD6" s="862"/>
      <c r="AE6" s="862"/>
      <c r="AF6" s="862"/>
      <c r="AG6" s="862"/>
      <c r="AH6" s="862"/>
      <c r="AI6" s="862"/>
      <c r="AJ6" s="862"/>
      <c r="AK6" s="862"/>
      <c r="AL6" s="862"/>
      <c r="AM6" s="862"/>
      <c r="AN6" s="862"/>
      <c r="AO6" s="862"/>
      <c r="AP6" s="862"/>
      <c r="AQ6" s="862"/>
      <c r="AR6" s="862"/>
      <c r="AS6" s="862"/>
      <c r="AT6" s="862"/>
      <c r="AU6" s="21"/>
      <c r="AV6" s="21"/>
      <c r="AW6" s="21"/>
      <c r="AX6" s="21"/>
      <c r="AY6" s="21"/>
      <c r="AZ6" s="21"/>
      <c r="BA6" s="21"/>
      <c r="BB6" s="21"/>
      <c r="BC6" s="21"/>
      <c r="BD6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850"/>
      <c r="BF6" s="850"/>
      <c r="BG6" s="850"/>
      <c r="BH6" s="850"/>
      <c r="BI6" s="850"/>
      <c r="BJ6" s="850"/>
      <c r="BK6" s="850"/>
      <c r="BL6" s="850"/>
      <c r="BM6" s="850"/>
      <c r="BN6" s="850"/>
      <c r="BO6" s="850"/>
      <c r="BP6" s="850"/>
      <c r="BQ6" s="850"/>
      <c r="BR6" s="850"/>
      <c r="BS6" s="850"/>
      <c r="BT6" s="850"/>
      <c r="BU6" s="850"/>
      <c r="BV6" s="850"/>
      <c r="BW6" s="850"/>
      <c r="BX6" s="850"/>
      <c r="BY6" s="850"/>
      <c r="BZ6" s="850"/>
      <c r="CA6" s="850"/>
      <c r="CB6" s="850"/>
      <c r="CC6" s="850"/>
      <c r="CD6" s="850"/>
      <c r="CE6" s="850"/>
      <c r="CF6" s="850"/>
      <c r="CG6" s="850"/>
      <c r="CH6" s="850"/>
      <c r="CI6" s="850"/>
      <c r="CJ6" s="850"/>
      <c r="CK6" s="850"/>
      <c r="CL6" s="850"/>
      <c r="CM6" s="850"/>
      <c r="CN6" s="850"/>
      <c r="CO6" s="850"/>
      <c r="CP6" s="850"/>
      <c r="CQ6" s="850"/>
      <c r="CR6" s="850"/>
      <c r="CS6" s="850"/>
      <c r="CT6" s="850"/>
      <c r="CU6" s="850"/>
      <c r="CV6" s="850"/>
      <c r="CW6" s="850"/>
      <c r="CX6" s="850"/>
      <c r="CY6" s="850"/>
      <c r="CZ6" s="850"/>
      <c r="DA6" s="850"/>
      <c r="DB6" s="850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845"/>
      <c r="AU7" s="21"/>
      <c r="AV7" s="21"/>
      <c r="AW7" s="21"/>
      <c r="AX7" s="21"/>
      <c r="AY7" s="21"/>
      <c r="AZ7" s="21"/>
      <c r="BA7" s="21"/>
      <c r="BB7" s="21"/>
      <c r="BC7" s="21"/>
      <c r="BD7" s="845" t="s">
        <v>38</v>
      </c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 ht="13.8" x14ac:dyDescent="0.25">
      <c r="A8" s="844"/>
      <c r="B8" s="844"/>
      <c r="C8" s="844"/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844"/>
      <c r="Q8" s="844"/>
      <c r="R8" s="844"/>
      <c r="S8" s="844"/>
      <c r="T8" s="844"/>
      <c r="U8" s="844"/>
      <c r="V8" s="844"/>
      <c r="W8" s="844"/>
      <c r="X8" s="844"/>
      <c r="Y8" s="844"/>
      <c r="Z8" s="844"/>
      <c r="AA8" s="844"/>
      <c r="AB8" s="844"/>
      <c r="AC8" s="844"/>
      <c r="AD8" s="844"/>
      <c r="AE8" s="844"/>
      <c r="AF8" s="844"/>
      <c r="AG8" s="844"/>
      <c r="AH8" s="844"/>
      <c r="AI8" s="844"/>
      <c r="AJ8" s="844"/>
      <c r="AK8" s="844"/>
      <c r="AL8" s="844"/>
      <c r="AM8" s="844"/>
      <c r="AN8" s="844"/>
      <c r="AO8" s="844"/>
      <c r="AP8" s="844"/>
      <c r="AQ8" s="844"/>
      <c r="AR8" s="844"/>
      <c r="AS8" s="844"/>
      <c r="AT8" s="844"/>
      <c r="BD8" s="926">
        <f>ФОРМА!B13</f>
        <v>45380</v>
      </c>
      <c r="BE8" s="926"/>
      <c r="BF8" s="926"/>
      <c r="BG8" s="926"/>
      <c r="BH8" s="926"/>
      <c r="BI8" s="926"/>
      <c r="BJ8" s="926"/>
      <c r="BK8" s="926"/>
      <c r="BL8" s="926"/>
      <c r="BM8" s="926"/>
      <c r="BN8" s="926"/>
      <c r="BO8" s="926"/>
      <c r="BP8" s="926"/>
      <c r="BQ8" s="926"/>
      <c r="BR8" s="926"/>
      <c r="BS8" s="926"/>
      <c r="BT8" s="926"/>
      <c r="BU8" s="926"/>
      <c r="BV8" s="926"/>
      <c r="BW8" s="926"/>
      <c r="BX8" s="926"/>
      <c r="BY8" s="926"/>
      <c r="BZ8" s="926"/>
      <c r="CA8" s="926"/>
      <c r="CB8" s="926"/>
      <c r="CC8" s="926"/>
      <c r="CD8" s="926"/>
      <c r="CE8" s="926"/>
      <c r="CF8" s="926"/>
      <c r="CG8" s="926"/>
      <c r="CH8" s="926"/>
      <c r="CI8" s="926"/>
      <c r="CJ8" s="926"/>
      <c r="CK8" s="926"/>
      <c r="CL8" s="926"/>
      <c r="CM8" s="926"/>
      <c r="CN8" s="926"/>
      <c r="CO8" s="926"/>
      <c r="CP8" s="926"/>
      <c r="CQ8" s="926"/>
      <c r="CR8" s="926"/>
      <c r="CS8" s="926"/>
      <c r="CT8" s="926"/>
      <c r="CU8" s="926"/>
      <c r="CV8" s="926"/>
      <c r="CW8" s="926"/>
      <c r="CX8" s="926"/>
      <c r="CY8" s="926"/>
      <c r="CZ8" s="926"/>
      <c r="DA8" s="926"/>
      <c r="DB8" s="926"/>
      <c r="DC8" s="51"/>
      <c r="DH8" s="145"/>
    </row>
    <row r="9" spans="1:112" ht="10.5" customHeight="1" x14ac:dyDescent="0.25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845"/>
      <c r="AU9" s="21"/>
      <c r="AV9" s="21"/>
      <c r="AW9" s="21"/>
      <c r="AX9" s="21"/>
      <c r="AY9" s="21"/>
      <c r="AZ9" s="21"/>
      <c r="BA9" s="21"/>
      <c r="BB9" s="21"/>
      <c r="BC9" s="21"/>
      <c r="BD9" s="845" t="s">
        <v>3</v>
      </c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 ht="21.75" customHeight="1" x14ac:dyDescent="0.3">
      <c r="A10" s="867" t="s">
        <v>598</v>
      </c>
      <c r="B10" s="867"/>
      <c r="C10" s="867"/>
      <c r="D10" s="867"/>
      <c r="E10" s="867"/>
      <c r="F10" s="867"/>
      <c r="G10" s="867"/>
      <c r="H10" s="867"/>
      <c r="I10" s="867"/>
      <c r="J10" s="867"/>
      <c r="K10" s="867"/>
      <c r="L10" s="867"/>
      <c r="M10" s="867"/>
      <c r="N10" s="867"/>
      <c r="O10" s="867"/>
      <c r="P10" s="867"/>
      <c r="Q10" s="867"/>
      <c r="R10" s="867"/>
      <c r="S10" s="867"/>
      <c r="T10" s="867"/>
      <c r="U10" s="867"/>
      <c r="V10" s="867"/>
      <c r="W10" s="867"/>
      <c r="X10" s="867"/>
      <c r="Y10" s="867"/>
      <c r="Z10" s="867"/>
      <c r="AA10" s="867"/>
      <c r="AB10" s="867"/>
      <c r="AC10" s="867"/>
      <c r="AD10" s="867"/>
      <c r="AE10" s="867"/>
      <c r="AF10" s="867"/>
      <c r="AG10" s="867"/>
      <c r="AH10" s="867"/>
      <c r="AI10" s="867"/>
      <c r="AJ10" s="867"/>
      <c r="AK10" s="867"/>
      <c r="AL10" s="867"/>
      <c r="AM10" s="867"/>
      <c r="AN10" s="867"/>
      <c r="AO10" s="867"/>
      <c r="AP10" s="867"/>
      <c r="AQ10" s="867"/>
      <c r="AR10" s="867"/>
      <c r="AS10" s="867"/>
      <c r="AT10" s="867"/>
      <c r="AU10" s="867"/>
      <c r="AV10" s="867"/>
      <c r="AW10" s="867"/>
      <c r="AX10" s="867"/>
      <c r="AY10" s="867"/>
      <c r="AZ10" s="867"/>
      <c r="BA10" s="867"/>
      <c r="BB10" s="867"/>
      <c r="BC10" s="867"/>
      <c r="BD10" s="867"/>
      <c r="BE10" s="867"/>
      <c r="BF10" s="867"/>
      <c r="BG10" s="867"/>
      <c r="BH10" s="867"/>
      <c r="BI10" s="867"/>
      <c r="BJ10" s="867"/>
      <c r="BK10" s="867"/>
      <c r="BL10" s="867"/>
      <c r="BM10" s="867"/>
      <c r="BN10" s="867"/>
      <c r="BO10" s="867"/>
      <c r="BP10" s="867"/>
      <c r="BQ10" s="867"/>
      <c r="BR10" s="867"/>
      <c r="BS10" s="867"/>
      <c r="BT10" s="867"/>
      <c r="BU10" s="867"/>
      <c r="BV10" s="867"/>
      <c r="BW10" s="867"/>
      <c r="BX10" s="867"/>
      <c r="BY10" s="867"/>
      <c r="BZ10" s="867"/>
      <c r="CA10" s="867"/>
      <c r="CB10" s="867"/>
      <c r="CC10" s="867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7"/>
      <c r="CU10" s="867"/>
      <c r="CV10" s="867"/>
      <c r="CW10" s="867"/>
      <c r="CX10" s="867"/>
      <c r="CY10" s="867"/>
      <c r="CZ10" s="867"/>
      <c r="DA10" s="867"/>
      <c r="DB10" s="867"/>
    </row>
    <row r="11" spans="1:112" ht="13.8" x14ac:dyDescent="0.25">
      <c r="A11" s="867" t="s">
        <v>940</v>
      </c>
      <c r="B11" s="867"/>
      <c r="C11" s="867"/>
      <c r="D11" s="867"/>
      <c r="E11" s="867"/>
      <c r="F11" s="867"/>
      <c r="G11" s="867"/>
      <c r="H11" s="867"/>
      <c r="I11" s="867"/>
      <c r="J11" s="867"/>
      <c r="K11" s="867"/>
      <c r="L11" s="867"/>
      <c r="M11" s="867"/>
      <c r="N11" s="867"/>
      <c r="O11" s="867"/>
      <c r="P11" s="867"/>
      <c r="Q11" s="867"/>
      <c r="R11" s="867"/>
      <c r="S11" s="867"/>
      <c r="T11" s="867"/>
      <c r="U11" s="867"/>
      <c r="V11" s="867"/>
      <c r="W11" s="867"/>
      <c r="X11" s="867"/>
      <c r="Y11" s="867"/>
      <c r="Z11" s="867"/>
      <c r="AA11" s="867"/>
      <c r="AB11" s="867"/>
      <c r="AC11" s="867"/>
      <c r="AD11" s="867"/>
      <c r="AE11" s="867"/>
      <c r="AF11" s="867"/>
      <c r="AG11" s="867"/>
      <c r="AH11" s="867"/>
      <c r="AI11" s="867"/>
      <c r="AJ11" s="867"/>
      <c r="AK11" s="867"/>
      <c r="AL11" s="867"/>
      <c r="AM11" s="867"/>
      <c r="AN11" s="867"/>
      <c r="AO11" s="867"/>
      <c r="AP11" s="867"/>
      <c r="AQ11" s="867"/>
      <c r="AR11" s="867"/>
      <c r="AS11" s="867"/>
      <c r="AT11" s="867"/>
      <c r="AU11" s="867"/>
      <c r="AV11" s="867"/>
      <c r="AW11" s="867"/>
      <c r="AX11" s="867"/>
      <c r="AY11" s="867"/>
      <c r="AZ11" s="867"/>
      <c r="BA11" s="867"/>
      <c r="BB11" s="867"/>
      <c r="BC11" s="867"/>
      <c r="BD11" s="867"/>
      <c r="BE11" s="867"/>
      <c r="BF11" s="867"/>
      <c r="BG11" s="867"/>
      <c r="BH11" s="867"/>
      <c r="BI11" s="867"/>
      <c r="BJ11" s="867"/>
      <c r="BK11" s="867"/>
      <c r="BL11" s="867"/>
      <c r="BM11" s="867"/>
      <c r="BN11" s="867"/>
      <c r="BO11" s="867"/>
      <c r="BP11" s="867"/>
      <c r="BQ11" s="867"/>
      <c r="BR11" s="867"/>
      <c r="BS11" s="867"/>
      <c r="BT11" s="867"/>
      <c r="BU11" s="867"/>
      <c r="BV11" s="867"/>
      <c r="BW11" s="867"/>
      <c r="BX11" s="867"/>
      <c r="BY11" s="867"/>
      <c r="BZ11" s="867"/>
      <c r="CA11" s="867"/>
      <c r="CB11" s="867"/>
      <c r="CC11" s="867"/>
      <c r="CD11" s="867"/>
      <c r="CE11" s="867"/>
      <c r="CF11" s="867"/>
      <c r="CG11" s="867"/>
      <c r="CH11" s="867"/>
      <c r="CI11" s="867"/>
      <c r="CJ11" s="867"/>
      <c r="CK11" s="867"/>
      <c r="CL11" s="867"/>
      <c r="CM11" s="867"/>
      <c r="CN11" s="867"/>
      <c r="CO11" s="867"/>
      <c r="CP11" s="867"/>
      <c r="CQ11" s="867"/>
      <c r="CR11" s="867"/>
      <c r="CS11" s="867"/>
      <c r="CT11" s="867"/>
      <c r="CU11" s="867"/>
      <c r="CV11" s="867"/>
      <c r="CW11" s="867"/>
      <c r="CX11" s="867"/>
      <c r="CY11" s="867"/>
      <c r="CZ11" s="867"/>
      <c r="DA11" s="867"/>
      <c r="DB11" s="867"/>
      <c r="DH11" s="141"/>
    </row>
    <row r="12" spans="1:112" ht="15" customHeight="1" x14ac:dyDescent="0.3">
      <c r="A12" s="969" t="s">
        <v>4</v>
      </c>
      <c r="B12" s="969"/>
      <c r="C12" s="969"/>
      <c r="D12" s="969"/>
      <c r="E12" s="969"/>
      <c r="F12" s="969"/>
      <c r="G12" s="969"/>
      <c r="H12" s="969"/>
      <c r="I12" s="969"/>
      <c r="J12" s="969"/>
      <c r="K12" s="969"/>
      <c r="L12" s="969"/>
      <c r="M12" s="969"/>
      <c r="N12" s="969"/>
      <c r="O12" s="969"/>
      <c r="P12" s="969"/>
      <c r="Q12" s="969"/>
      <c r="R12" s="969"/>
      <c r="S12" s="969"/>
      <c r="T12" s="969"/>
      <c r="U12" s="969"/>
      <c r="V12" s="969"/>
      <c r="W12" s="969"/>
      <c r="X12" s="969"/>
      <c r="Y12" s="969"/>
      <c r="Z12" s="969"/>
      <c r="AA12" s="969"/>
      <c r="AB12" s="969"/>
      <c r="AC12" s="969"/>
      <c r="AD12" s="969"/>
      <c r="AE12" s="969"/>
      <c r="AF12" s="969"/>
    </row>
    <row r="13" spans="1:112" ht="30" customHeight="1" x14ac:dyDescent="0.3">
      <c r="A13" s="969" t="s">
        <v>727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1185" t="str">
        <f>ПОДПИСИ!B5</f>
        <v>Начальник мастерского участка №1 Курортного РЭС ПАО «Россети Ленэнерго» «СЭС»</v>
      </c>
      <c r="AH13" s="1185"/>
      <c r="AI13" s="1185"/>
      <c r="AJ13" s="1185"/>
      <c r="AK13" s="1185"/>
      <c r="AL13" s="1185"/>
      <c r="AM13" s="1185"/>
      <c r="AN13" s="1185"/>
      <c r="AO13" s="1185"/>
      <c r="AP13" s="1185"/>
      <c r="AQ13" s="1185"/>
      <c r="AR13" s="1185"/>
      <c r="AS13" s="1185"/>
      <c r="AT13" s="1185"/>
      <c r="AU13" s="1185"/>
      <c r="AV13" s="1185"/>
      <c r="AW13" s="1185"/>
      <c r="AX13" s="1185"/>
      <c r="AY13" s="1185"/>
      <c r="AZ13" s="1185"/>
      <c r="BA13" s="1185"/>
      <c r="BB13" s="1185"/>
      <c r="BC13" s="1185"/>
      <c r="BD13" s="1185"/>
      <c r="BE13" s="1185"/>
      <c r="BF13" s="1185"/>
      <c r="BG13" s="1185"/>
      <c r="BH13" s="1185"/>
      <c r="BI13" s="1185"/>
      <c r="BJ13" s="1185"/>
      <c r="BK13" s="1185"/>
      <c r="BL13" s="1185"/>
      <c r="BM13" s="1185"/>
      <c r="BN13" s="1185"/>
      <c r="BO13" s="1185"/>
      <c r="BP13" s="1185"/>
      <c r="BQ13" s="1185"/>
      <c r="BR13" s="1185"/>
      <c r="BS13" s="1185"/>
      <c r="BT13" s="1185"/>
      <c r="BU13" s="1185"/>
      <c r="BV13" s="1185"/>
      <c r="BW13" s="1185"/>
      <c r="BX13" s="1185"/>
      <c r="BY13" s="1185"/>
      <c r="BZ13" s="1185"/>
      <c r="CA13" s="1185"/>
      <c r="CB13" s="1185"/>
      <c r="CC13" s="1185"/>
      <c r="CD13" s="1185"/>
      <c r="CE13" s="1185"/>
      <c r="CF13" s="1185"/>
      <c r="CG13" s="1185"/>
      <c r="CH13" s="1185"/>
      <c r="CI13" s="1185"/>
      <c r="CJ13" s="1185"/>
      <c r="CK13" s="1185"/>
      <c r="CL13" s="1185"/>
      <c r="CM13" s="1185"/>
      <c r="CN13" s="1185"/>
      <c r="CO13" s="1185"/>
      <c r="CP13" s="1185"/>
      <c r="CQ13" s="1185"/>
      <c r="CR13" s="1185"/>
      <c r="CS13" s="1185"/>
      <c r="CT13" s="1185"/>
      <c r="CU13" s="1185"/>
      <c r="CV13" s="1185"/>
      <c r="CW13" s="1185"/>
      <c r="CX13" s="1185"/>
      <c r="CY13" s="1185"/>
      <c r="CZ13" s="1185"/>
      <c r="DA13" s="1185"/>
      <c r="DB13" s="1185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845" t="s">
        <v>5</v>
      </c>
      <c r="AX14" s="845"/>
      <c r="AY14" s="845"/>
      <c r="AZ14" s="845"/>
      <c r="BA14" s="845"/>
      <c r="BB14" s="845"/>
      <c r="BC14" s="845"/>
      <c r="BD14" s="845"/>
      <c r="BE14" s="845"/>
      <c r="BF14" s="845"/>
      <c r="BG14" s="845"/>
      <c r="BH14" s="845"/>
      <c r="BI14" s="845"/>
      <c r="BJ14" s="845"/>
      <c r="BK14" s="845"/>
      <c r="BL14" s="845"/>
      <c r="BM14" s="845"/>
      <c r="BN14" s="845"/>
      <c r="BO14" s="845"/>
      <c r="BP14" s="845"/>
      <c r="BQ14" s="845"/>
      <c r="BR14" s="845"/>
      <c r="BS14" s="845"/>
      <c r="BT14" s="845"/>
      <c r="BU14" s="845"/>
      <c r="BV14" s="845"/>
      <c r="BW14" s="845"/>
      <c r="BX14" s="845"/>
      <c r="BY14" s="845"/>
      <c r="BZ14" s="845"/>
      <c r="CA14" s="845"/>
      <c r="CB14" s="845"/>
      <c r="CC14" s="845"/>
      <c r="CD14" s="845"/>
      <c r="CE14" s="845"/>
      <c r="CF14" s="845"/>
      <c r="CG14" s="845"/>
      <c r="CH14" s="845"/>
      <c r="CI14" s="845"/>
      <c r="CJ14" s="845"/>
      <c r="CK14" s="845"/>
      <c r="CL14" s="845"/>
      <c r="CM14" s="845"/>
      <c r="CN14" s="845"/>
      <c r="CO14" s="845"/>
      <c r="CP14" s="845"/>
      <c r="CQ14" s="845"/>
      <c r="CR14" s="845"/>
      <c r="CS14" s="845"/>
      <c r="CT14" s="845"/>
      <c r="CU14" s="845"/>
      <c r="CV14" s="845"/>
      <c r="CW14" s="845"/>
      <c r="CX14" s="845"/>
      <c r="CY14" s="845"/>
      <c r="CZ14" s="845"/>
      <c r="DA14" s="845"/>
      <c r="DB14" s="845"/>
    </row>
    <row r="15" spans="1:112" ht="15" customHeight="1" x14ac:dyDescent="0.3">
      <c r="A15" s="966" t="str">
        <f>ПОДПИСИ!C5</f>
        <v>Чечин Д.М.</v>
      </c>
      <c r="B15" s="966"/>
      <c r="C15" s="966"/>
      <c r="D15" s="966"/>
      <c r="E15" s="966"/>
      <c r="F15" s="966"/>
      <c r="G15" s="966"/>
      <c r="H15" s="966"/>
      <c r="I15" s="966"/>
      <c r="J15" s="966"/>
      <c r="K15" s="966"/>
      <c r="L15" s="966"/>
      <c r="M15" s="966"/>
      <c r="N15" s="966"/>
      <c r="O15" s="966"/>
      <c r="P15" s="966"/>
      <c r="Q15" s="966"/>
      <c r="R15" s="966"/>
      <c r="S15" s="966"/>
      <c r="T15" s="966"/>
      <c r="U15" s="966"/>
      <c r="V15" s="966"/>
      <c r="W15" s="966"/>
      <c r="X15" s="966"/>
      <c r="Y15" s="966"/>
      <c r="Z15" s="966"/>
      <c r="AA15" s="966"/>
      <c r="AB15" s="966"/>
      <c r="AC15" s="966"/>
      <c r="AD15" s="966"/>
      <c r="AE15" s="966"/>
      <c r="AF15" s="966"/>
      <c r="AG15" s="966"/>
      <c r="AH15" s="966"/>
      <c r="AI15" s="966"/>
      <c r="AJ15" s="966"/>
      <c r="AK15" s="966"/>
      <c r="AL15" s="966"/>
      <c r="AM15" s="966"/>
      <c r="AN15" s="966"/>
      <c r="AO15" s="966"/>
      <c r="AP15" s="966"/>
      <c r="AQ15" s="966"/>
      <c r="AR15" s="966"/>
      <c r="AS15" s="966"/>
      <c r="AT15" s="966"/>
      <c r="AU15" s="966"/>
      <c r="AV15" s="966"/>
      <c r="AW15" s="966"/>
      <c r="AX15" s="966"/>
      <c r="AY15" s="966"/>
      <c r="AZ15" s="966"/>
      <c r="BA15" s="966"/>
      <c r="BB15" s="966"/>
      <c r="BC15" s="966"/>
      <c r="BD15" s="966"/>
      <c r="BE15" s="966"/>
      <c r="BF15" s="966"/>
      <c r="BG15" s="966"/>
      <c r="BH15" s="966"/>
      <c r="BI15" s="966"/>
      <c r="BJ15" s="966"/>
      <c r="BK15" s="966"/>
      <c r="BL15" s="966"/>
      <c r="BM15" s="966"/>
      <c r="BN15" s="966"/>
      <c r="BO15" s="966"/>
      <c r="BP15" s="966"/>
      <c r="BQ15" s="966"/>
      <c r="BR15" s="966"/>
      <c r="BS15" s="966"/>
      <c r="BT15" s="966"/>
      <c r="BU15" s="966"/>
      <c r="BV15" s="966"/>
      <c r="BW15" s="966"/>
      <c r="BX15" s="966"/>
      <c r="BY15" s="966"/>
      <c r="BZ15" s="966"/>
      <c r="CA15" s="966"/>
      <c r="CB15" s="966"/>
      <c r="CC15" s="966"/>
      <c r="CD15" s="966"/>
      <c r="CE15" s="966"/>
      <c r="CF15" s="966"/>
      <c r="CG15" s="966"/>
      <c r="CH15" s="966"/>
      <c r="CI15" s="966"/>
      <c r="CJ15" s="966"/>
      <c r="CK15" s="966"/>
      <c r="CL15" s="966"/>
      <c r="CM15" s="966"/>
      <c r="CN15" s="966"/>
      <c r="CO15" s="966"/>
      <c r="CP15" s="966"/>
      <c r="CQ15" s="966"/>
      <c r="CR15" s="966"/>
      <c r="CS15" s="966"/>
      <c r="CT15" s="966"/>
      <c r="CU15" s="966"/>
      <c r="CV15" s="966"/>
      <c r="CW15" s="966"/>
      <c r="CX15" s="966"/>
      <c r="CY15" s="966"/>
      <c r="CZ15" s="966"/>
      <c r="DA15" s="966"/>
      <c r="DB15" s="966"/>
    </row>
    <row r="16" spans="1:112" ht="28.5" customHeight="1" x14ac:dyDescent="0.3">
      <c r="A16" s="1002" t="s">
        <v>13</v>
      </c>
      <c r="B16" s="1002"/>
      <c r="C16" s="1002"/>
      <c r="D16" s="1002"/>
      <c r="E16" s="1002"/>
      <c r="F16" s="1002"/>
      <c r="G16" s="1002"/>
      <c r="H16" s="1002"/>
      <c r="I16" s="1002"/>
      <c r="J16" s="1002"/>
      <c r="K16" s="1002"/>
      <c r="L16" s="1002"/>
      <c r="M16" s="1002"/>
      <c r="N16" s="1002"/>
      <c r="O16" s="1002"/>
      <c r="P16" s="1002"/>
      <c r="Q16" s="1002"/>
      <c r="R16" s="1002"/>
      <c r="S16" s="1002"/>
      <c r="T16" s="1002"/>
      <c r="U16" s="1002"/>
      <c r="V16" s="1002"/>
      <c r="W16" s="1002"/>
      <c r="X16" s="1002"/>
      <c r="Y16" s="1002"/>
      <c r="Z16" s="1002"/>
      <c r="AA16" s="1002"/>
      <c r="AB16" s="1002"/>
      <c r="AC16" s="1002"/>
      <c r="AD16" s="1002"/>
      <c r="AE16" s="1002"/>
      <c r="AF16" s="1002"/>
      <c r="AG16" s="1002"/>
      <c r="AH16" s="1002"/>
      <c r="AI16" s="1002"/>
      <c r="AJ16" s="1002"/>
      <c r="AK16" s="1002"/>
      <c r="AL16" s="1002"/>
      <c r="AM16" s="1002"/>
      <c r="AN16" s="1002"/>
      <c r="AO16" s="1002"/>
      <c r="AP16" s="1002"/>
      <c r="AQ16" s="1002"/>
      <c r="AR16" s="1002"/>
      <c r="AS16" s="1002"/>
      <c r="AT16" s="1002"/>
      <c r="AU16" s="1002"/>
      <c r="AV16" s="1002"/>
      <c r="AW16" s="1002"/>
      <c r="AX16" s="1002"/>
      <c r="AY16" s="1002"/>
      <c r="AZ16" s="1002"/>
      <c r="BA16" s="1002"/>
      <c r="BB16" s="1002"/>
      <c r="BC16" s="1199" t="str">
        <f>ПОДПИСИ!B13</f>
        <v>Заместитель генерального директора по капитальному  строительству ООО «Электромонтаж-110»</v>
      </c>
      <c r="BD16" s="1199"/>
      <c r="BE16" s="1199"/>
      <c r="BF16" s="1199"/>
      <c r="BG16" s="1199"/>
      <c r="BH16" s="1199"/>
      <c r="BI16" s="1199"/>
      <c r="BJ16" s="1199"/>
      <c r="BK16" s="1199"/>
      <c r="BL16" s="1199"/>
      <c r="BM16" s="1199"/>
      <c r="BN16" s="1199"/>
      <c r="BO16" s="1199"/>
      <c r="BP16" s="1199"/>
      <c r="BQ16" s="1199"/>
      <c r="BR16" s="1199"/>
      <c r="BS16" s="1199"/>
      <c r="BT16" s="1199"/>
      <c r="BU16" s="1199"/>
      <c r="BV16" s="1199"/>
      <c r="BW16" s="1199"/>
      <c r="BX16" s="1199"/>
      <c r="BY16" s="1199"/>
      <c r="BZ16" s="1199"/>
      <c r="CA16" s="1199"/>
      <c r="CB16" s="1199"/>
      <c r="CC16" s="1199"/>
      <c r="CD16" s="1199"/>
      <c r="CE16" s="1199"/>
      <c r="CF16" s="1199"/>
      <c r="CG16" s="1199"/>
      <c r="CH16" s="1199"/>
      <c r="CI16" s="1199"/>
      <c r="CJ16" s="1199"/>
      <c r="CK16" s="1199"/>
      <c r="CL16" s="1199"/>
      <c r="CM16" s="1199"/>
      <c r="CN16" s="1199"/>
      <c r="CO16" s="1199"/>
      <c r="CP16" s="1199"/>
      <c r="CQ16" s="1199"/>
      <c r="CR16" s="1199"/>
      <c r="CS16" s="1199"/>
      <c r="CT16" s="1199"/>
      <c r="CU16" s="1199"/>
      <c r="CV16" s="1199"/>
      <c r="CW16" s="1199"/>
      <c r="CX16" s="1199"/>
      <c r="CY16" s="1199"/>
      <c r="CZ16" s="1199"/>
      <c r="DA16" s="1199"/>
      <c r="DB16" s="1199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845" t="s">
        <v>5</v>
      </c>
      <c r="AB17" s="845"/>
      <c r="AC17" s="845"/>
      <c r="AD17" s="845"/>
      <c r="AE17" s="845"/>
      <c r="AF17" s="845"/>
      <c r="AG17" s="845"/>
      <c r="AH17" s="845"/>
      <c r="AI17" s="845"/>
      <c r="AJ17" s="845"/>
      <c r="AK17" s="845"/>
      <c r="AL17" s="845"/>
      <c r="AM17" s="845"/>
      <c r="AN17" s="845"/>
      <c r="AO17" s="845"/>
      <c r="AP17" s="845"/>
      <c r="AQ17" s="845"/>
      <c r="AR17" s="845"/>
      <c r="AS17" s="845"/>
      <c r="AT17" s="845"/>
      <c r="AU17" s="845"/>
      <c r="AV17" s="845"/>
      <c r="AW17" s="845"/>
      <c r="AX17" s="845"/>
      <c r="AY17" s="845"/>
      <c r="AZ17" s="845"/>
      <c r="BA17" s="845"/>
      <c r="BB17" s="845"/>
      <c r="BC17" s="845"/>
      <c r="BD17" s="845"/>
      <c r="BE17" s="845"/>
      <c r="BF17" s="845"/>
      <c r="BG17" s="845"/>
      <c r="BH17" s="845"/>
      <c r="BI17" s="845"/>
      <c r="BJ17" s="845"/>
      <c r="BK17" s="845"/>
      <c r="BL17" s="845"/>
      <c r="BM17" s="845"/>
      <c r="BN17" s="845"/>
      <c r="BO17" s="845"/>
      <c r="BP17" s="845"/>
      <c r="BQ17" s="845"/>
      <c r="BR17" s="845"/>
      <c r="BS17" s="845"/>
      <c r="BT17" s="845"/>
      <c r="BU17" s="845"/>
      <c r="BV17" s="845"/>
      <c r="BW17" s="845"/>
      <c r="BX17" s="845"/>
      <c r="BY17" s="845"/>
      <c r="BZ17" s="845"/>
      <c r="CA17" s="845"/>
      <c r="CB17" s="845"/>
      <c r="CC17" s="845"/>
      <c r="CD17" s="845"/>
      <c r="CE17" s="845"/>
      <c r="CF17" s="845"/>
      <c r="CG17" s="845"/>
      <c r="CH17" s="845"/>
      <c r="CI17" s="845"/>
      <c r="CJ17" s="845"/>
      <c r="CK17" s="845"/>
      <c r="CL17" s="845"/>
      <c r="CM17" s="845"/>
      <c r="CN17" s="845"/>
      <c r="CO17" s="845"/>
      <c r="CP17" s="845"/>
      <c r="CQ17" s="845"/>
      <c r="CR17" s="845"/>
      <c r="CS17" s="845"/>
      <c r="CT17" s="845"/>
      <c r="CU17" s="845"/>
      <c r="CV17" s="845"/>
      <c r="CW17" s="845"/>
      <c r="CX17" s="845"/>
      <c r="CY17" s="845"/>
      <c r="CZ17" s="845"/>
      <c r="DA17" s="845"/>
      <c r="DB17" s="845"/>
    </row>
    <row r="18" spans="1:112" ht="15" customHeight="1" x14ac:dyDescent="0.3">
      <c r="A18" s="966" t="str">
        <f>ПОДПИСИ!C12</f>
        <v>Курбатов А.В.</v>
      </c>
      <c r="B18" s="966"/>
      <c r="C18" s="966"/>
      <c r="D18" s="966"/>
      <c r="E18" s="966"/>
      <c r="F18" s="966"/>
      <c r="G18" s="966"/>
      <c r="H18" s="966"/>
      <c r="I18" s="966"/>
      <c r="J18" s="966"/>
      <c r="K18" s="966"/>
      <c r="L18" s="966"/>
      <c r="M18" s="966"/>
      <c r="N18" s="966"/>
      <c r="O18" s="966"/>
      <c r="P18" s="966"/>
      <c r="Q18" s="966"/>
      <c r="R18" s="966"/>
      <c r="S18" s="966"/>
      <c r="T18" s="966"/>
      <c r="U18" s="966"/>
      <c r="V18" s="966"/>
      <c r="W18" s="96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6"/>
      <c r="AP18" s="966"/>
      <c r="AQ18" s="966"/>
      <c r="AR18" s="966"/>
      <c r="AS18" s="966"/>
      <c r="AT18" s="966"/>
      <c r="AU18" s="966"/>
      <c r="AV18" s="966"/>
      <c r="AW18" s="966"/>
      <c r="AX18" s="966"/>
      <c r="AY18" s="966"/>
      <c r="AZ18" s="966"/>
      <c r="BA18" s="966"/>
      <c r="BB18" s="966"/>
      <c r="BC18" s="966"/>
      <c r="BD18" s="966"/>
      <c r="BE18" s="966"/>
      <c r="BF18" s="966"/>
      <c r="BG18" s="966"/>
      <c r="BH18" s="966"/>
      <c r="BI18" s="966"/>
      <c r="BJ18" s="966"/>
      <c r="BK18" s="966"/>
      <c r="BL18" s="966"/>
      <c r="BM18" s="966"/>
      <c r="BN18" s="966"/>
      <c r="BO18" s="966"/>
      <c r="BP18" s="966"/>
      <c r="BQ18" s="966"/>
      <c r="BR18" s="966"/>
      <c r="BS18" s="966"/>
      <c r="BT18" s="966"/>
      <c r="BU18" s="966"/>
      <c r="BV18" s="966"/>
      <c r="BW18" s="966"/>
      <c r="BX18" s="966"/>
      <c r="BY18" s="966"/>
      <c r="BZ18" s="966"/>
      <c r="CA18" s="966"/>
      <c r="CB18" s="966"/>
      <c r="CC18" s="966"/>
      <c r="CD18" s="966"/>
      <c r="CE18" s="966"/>
      <c r="CF18" s="966"/>
      <c r="CG18" s="966"/>
      <c r="CH18" s="966"/>
      <c r="CI18" s="966"/>
      <c r="CJ18" s="966"/>
      <c r="CK18" s="966"/>
      <c r="CL18" s="966"/>
      <c r="CM18" s="966"/>
      <c r="CN18" s="966"/>
      <c r="CO18" s="966"/>
      <c r="CP18" s="966"/>
      <c r="CQ18" s="966"/>
      <c r="CR18" s="966"/>
      <c r="CS18" s="966"/>
      <c r="CT18" s="966"/>
      <c r="CU18" s="966"/>
      <c r="CV18" s="966"/>
      <c r="CW18" s="966"/>
      <c r="CX18" s="966"/>
      <c r="CY18" s="966"/>
      <c r="CZ18" s="966"/>
      <c r="DA18" s="966"/>
      <c r="DB18" s="966"/>
    </row>
    <row r="19" spans="1:112" ht="11.1" customHeight="1" x14ac:dyDescent="0.3">
      <c r="A19" s="857"/>
      <c r="B19" s="857"/>
      <c r="C19" s="857"/>
      <c r="D19" s="857"/>
      <c r="E19" s="857"/>
      <c r="F19" s="857"/>
      <c r="G19" s="857"/>
      <c r="H19" s="857"/>
      <c r="I19" s="857"/>
      <c r="J19" s="857"/>
      <c r="K19" s="857"/>
      <c r="L19" s="857"/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7"/>
      <c r="X19" s="857"/>
      <c r="Y19" s="857"/>
      <c r="Z19" s="857"/>
      <c r="AA19" s="857"/>
      <c r="AB19" s="857"/>
      <c r="AC19" s="857"/>
      <c r="AD19" s="857"/>
      <c r="AE19" s="857"/>
      <c r="AF19" s="857"/>
      <c r="AG19" s="857"/>
      <c r="AH19" s="857"/>
      <c r="AI19" s="857"/>
      <c r="AJ19" s="857"/>
      <c r="AK19" s="857"/>
      <c r="AL19" s="857"/>
      <c r="AM19" s="857"/>
      <c r="AN19" s="857"/>
      <c r="AO19" s="857"/>
      <c r="AP19" s="857"/>
      <c r="AQ19" s="857"/>
      <c r="AR19" s="857"/>
      <c r="AS19" s="857"/>
      <c r="AT19" s="857"/>
      <c r="AU19" s="857"/>
      <c r="AV19" s="857"/>
      <c r="AW19" s="857"/>
      <c r="AX19" s="857"/>
      <c r="AY19" s="857"/>
      <c r="AZ19" s="857"/>
      <c r="BA19" s="857"/>
      <c r="BB19" s="857"/>
      <c r="BC19" s="857"/>
      <c r="BD19" s="857"/>
      <c r="BE19" s="857"/>
      <c r="BF19" s="857"/>
      <c r="BG19" s="857"/>
      <c r="BH19" s="857"/>
      <c r="BI19" s="857"/>
      <c r="BJ19" s="857"/>
      <c r="BK19" s="857"/>
      <c r="BL19" s="857"/>
      <c r="BM19" s="857"/>
      <c r="BN19" s="857"/>
      <c r="BO19" s="857"/>
      <c r="BP19" s="857"/>
      <c r="BQ19" s="857"/>
      <c r="BR19" s="857"/>
      <c r="BS19" s="857"/>
      <c r="BT19" s="857"/>
      <c r="BU19" s="857"/>
      <c r="BV19" s="857"/>
      <c r="BW19" s="857"/>
      <c r="BX19" s="857"/>
      <c r="BY19" s="857"/>
      <c r="BZ19" s="857"/>
      <c r="CA19" s="857"/>
      <c r="CB19" s="857"/>
      <c r="CC19" s="857"/>
      <c r="CD19" s="857"/>
      <c r="CE19" s="857"/>
      <c r="CF19" s="857"/>
      <c r="CG19" s="857"/>
      <c r="CH19" s="857"/>
      <c r="CI19" s="857"/>
      <c r="CJ19" s="857"/>
      <c r="CK19" s="857"/>
      <c r="CL19" s="857"/>
      <c r="CM19" s="857"/>
      <c r="CN19" s="857"/>
      <c r="CO19" s="857"/>
      <c r="CP19" s="857"/>
      <c r="CQ19" s="857"/>
      <c r="CR19" s="857"/>
      <c r="CS19" s="857"/>
      <c r="CT19" s="857"/>
      <c r="CU19" s="857"/>
      <c r="CV19" s="857"/>
      <c r="CW19" s="857"/>
      <c r="CX19" s="857"/>
      <c r="CY19" s="857"/>
      <c r="CZ19" s="857"/>
      <c r="DA19" s="857"/>
      <c r="DB19" s="857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846" t="s">
        <v>225</v>
      </c>
      <c r="B22" s="846"/>
      <c r="C22" s="846"/>
      <c r="D22" s="846"/>
      <c r="E22" s="846"/>
      <c r="F22" s="846"/>
      <c r="G22" s="846"/>
      <c r="H22" s="846"/>
      <c r="I22" s="846"/>
      <c r="J22" s="846"/>
      <c r="K22" s="846"/>
      <c r="L22" s="846"/>
      <c r="M22" s="846"/>
      <c r="N22" s="846"/>
      <c r="O22" s="846"/>
      <c r="P22" s="846"/>
      <c r="Q22" s="846"/>
      <c r="R22" s="846"/>
      <c r="S22" s="846"/>
      <c r="T22" s="846"/>
      <c r="U22" s="846"/>
      <c r="V22" s="846"/>
      <c r="W22" s="846"/>
      <c r="X22" s="846"/>
      <c r="Y22" s="846"/>
      <c r="Z22" s="846"/>
      <c r="AA22" s="846"/>
      <c r="AB22" s="846"/>
      <c r="AC22" s="846"/>
      <c r="AD22" s="846"/>
      <c r="AE22" s="846"/>
      <c r="AF22" s="846"/>
      <c r="AG22" s="846"/>
      <c r="AH22" s="846"/>
      <c r="AI22" s="846"/>
      <c r="AJ22" s="846"/>
      <c r="AK22" s="846"/>
      <c r="AL22" s="846"/>
      <c r="AM22" s="846"/>
      <c r="AN22" s="846"/>
      <c r="AO22" s="846"/>
      <c r="AP22" s="846"/>
      <c r="AQ22" s="846"/>
      <c r="AR22" s="846"/>
      <c r="AS22" s="846"/>
      <c r="AT22" s="846"/>
      <c r="AU22" s="846"/>
      <c r="AV22" s="846"/>
      <c r="AW22" s="846"/>
      <c r="AX22" s="846"/>
      <c r="AY22" s="846"/>
      <c r="AZ22" s="846"/>
      <c r="BA22" s="846"/>
      <c r="BB22" s="846"/>
      <c r="BC22" s="846"/>
      <c r="BD22" s="846"/>
      <c r="BE22" s="846"/>
      <c r="BF22" s="846"/>
      <c r="BG22" s="846"/>
      <c r="BH22" s="846"/>
      <c r="BI22" s="846"/>
      <c r="BJ22" s="846"/>
      <c r="BK22" s="846"/>
      <c r="BL22" s="846"/>
      <c r="BM22" s="846"/>
      <c r="BN22" s="846"/>
      <c r="BO22" s="846"/>
      <c r="BP22" s="846"/>
      <c r="BQ22" s="846"/>
      <c r="BR22" s="846"/>
      <c r="BS22" s="846"/>
      <c r="BT22" s="846"/>
      <c r="BU22" s="846"/>
      <c r="BV22" s="846"/>
      <c r="BW22" s="846"/>
      <c r="BX22" s="846"/>
      <c r="BY22" s="846"/>
      <c r="BZ22" s="846"/>
      <c r="CA22" s="846"/>
      <c r="CB22" s="846"/>
      <c r="CC22" s="846"/>
      <c r="CD22" s="846"/>
      <c r="CE22" s="846"/>
      <c r="CF22" s="846"/>
      <c r="CG22" s="846"/>
      <c r="CH22" s="846"/>
      <c r="CI22" s="846"/>
      <c r="CJ22" s="846"/>
      <c r="CK22" s="846"/>
      <c r="CL22" s="846"/>
      <c r="CM22" s="846"/>
      <c r="CN22" s="846"/>
      <c r="CO22" s="846"/>
      <c r="CP22" s="846"/>
      <c r="CQ22" s="846"/>
      <c r="CR22" s="846"/>
      <c r="CS22" s="846"/>
      <c r="CT22" s="846"/>
      <c r="CU22" s="846"/>
      <c r="CV22" s="846"/>
      <c r="CW22" s="846"/>
      <c r="CX22" s="846"/>
      <c r="CY22" s="846"/>
      <c r="CZ22" s="846"/>
      <c r="DA22" s="846"/>
      <c r="DB22" s="846"/>
    </row>
    <row r="23" spans="1:112" ht="44.4" customHeight="1" x14ac:dyDescent="0.3">
      <c r="A23" s="99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90"/>
      <c r="C23" s="990"/>
      <c r="D23" s="990"/>
      <c r="E23" s="990"/>
      <c r="F23" s="990"/>
      <c r="G23" s="990"/>
      <c r="H23" s="990"/>
      <c r="I23" s="990"/>
      <c r="J23" s="990"/>
      <c r="K23" s="990"/>
      <c r="L23" s="990"/>
      <c r="M23" s="990"/>
      <c r="N23" s="990"/>
      <c r="O23" s="990"/>
      <c r="P23" s="990"/>
      <c r="Q23" s="990"/>
      <c r="R23" s="990"/>
      <c r="S23" s="990"/>
      <c r="T23" s="990"/>
      <c r="U23" s="990"/>
      <c r="V23" s="990"/>
      <c r="W23" s="990"/>
      <c r="X23" s="990"/>
      <c r="Y23" s="990"/>
      <c r="Z23" s="990"/>
      <c r="AA23" s="990"/>
      <c r="AB23" s="990"/>
      <c r="AC23" s="990"/>
      <c r="AD23" s="990"/>
      <c r="AE23" s="990"/>
      <c r="AF23" s="990"/>
      <c r="AG23" s="990"/>
      <c r="AH23" s="990"/>
      <c r="AI23" s="990"/>
      <c r="AJ23" s="990"/>
      <c r="AK23" s="990"/>
      <c r="AL23" s="990"/>
      <c r="AM23" s="990"/>
      <c r="AN23" s="990"/>
      <c r="AO23" s="990"/>
      <c r="AP23" s="990"/>
      <c r="AQ23" s="990"/>
      <c r="AR23" s="990"/>
      <c r="AS23" s="990"/>
      <c r="AT23" s="990"/>
      <c r="AU23" s="990"/>
      <c r="AV23" s="990"/>
      <c r="AW23" s="990"/>
      <c r="AX23" s="990"/>
      <c r="AY23" s="990"/>
      <c r="AZ23" s="990"/>
      <c r="BA23" s="990"/>
      <c r="BB23" s="990"/>
      <c r="BC23" s="990"/>
      <c r="BD23" s="990"/>
      <c r="BE23" s="990"/>
      <c r="BF23" s="990"/>
      <c r="BG23" s="990"/>
      <c r="BH23" s="990"/>
      <c r="BI23" s="990"/>
      <c r="BJ23" s="990"/>
      <c r="BK23" s="990"/>
      <c r="BL23" s="990"/>
      <c r="BM23" s="990"/>
      <c r="BN23" s="990"/>
      <c r="BO23" s="990"/>
      <c r="BP23" s="990"/>
      <c r="BQ23" s="990"/>
      <c r="BR23" s="990"/>
      <c r="BS23" s="990"/>
      <c r="BT23" s="990"/>
      <c r="BU23" s="990"/>
      <c r="BV23" s="990"/>
      <c r="BW23" s="990"/>
      <c r="BX23" s="990"/>
      <c r="BY23" s="990"/>
      <c r="BZ23" s="990"/>
      <c r="CA23" s="990"/>
      <c r="CB23" s="990"/>
      <c r="CC23" s="990"/>
      <c r="CD23" s="990"/>
      <c r="CE23" s="990"/>
      <c r="CF23" s="990"/>
      <c r="CG23" s="990"/>
      <c r="CH23" s="990"/>
      <c r="CI23" s="990"/>
      <c r="CJ23" s="990"/>
      <c r="CK23" s="990"/>
      <c r="CL23" s="990"/>
      <c r="CM23" s="990"/>
      <c r="CN23" s="990"/>
      <c r="CO23" s="990"/>
      <c r="CP23" s="990"/>
      <c r="CQ23" s="990"/>
      <c r="CR23" s="990"/>
      <c r="CS23" s="990"/>
      <c r="CT23" s="990"/>
      <c r="CU23" s="990"/>
      <c r="CV23" s="990"/>
      <c r="CW23" s="990"/>
      <c r="CX23" s="990"/>
      <c r="CY23" s="990"/>
      <c r="CZ23" s="990"/>
      <c r="DA23" s="990"/>
      <c r="DB23" s="990"/>
      <c r="DD23" s="56"/>
      <c r="DE23" s="57"/>
      <c r="DF23" s="57"/>
    </row>
    <row r="24" spans="1:112" s="24" customFormat="1" ht="10.199999999999999" customHeight="1" x14ac:dyDescent="0.3">
      <c r="A24" s="1187" t="s">
        <v>226</v>
      </c>
      <c r="B24" s="1187"/>
      <c r="C24" s="1187"/>
      <c r="D24" s="1187"/>
      <c r="E24" s="1187"/>
      <c r="F24" s="1187"/>
      <c r="G24" s="1187"/>
      <c r="H24" s="1187"/>
      <c r="I24" s="1187"/>
      <c r="J24" s="1187"/>
      <c r="K24" s="1187"/>
      <c r="L24" s="1187"/>
      <c r="M24" s="1187"/>
      <c r="N24" s="1187"/>
      <c r="O24" s="1187"/>
      <c r="P24" s="1187"/>
      <c r="Q24" s="1187"/>
      <c r="R24" s="1187"/>
      <c r="S24" s="1187"/>
      <c r="T24" s="1187"/>
      <c r="U24" s="1187"/>
      <c r="V24" s="1187"/>
      <c r="W24" s="1187"/>
      <c r="X24" s="1187"/>
      <c r="Y24" s="1187"/>
      <c r="Z24" s="1187"/>
      <c r="AA24" s="1187"/>
      <c r="AB24" s="1187"/>
      <c r="AC24" s="1187"/>
      <c r="AD24" s="1187"/>
      <c r="AE24" s="1187"/>
      <c r="AF24" s="1187"/>
      <c r="AG24" s="1187"/>
      <c r="AH24" s="1187"/>
      <c r="AI24" s="1187"/>
      <c r="AJ24" s="1187"/>
      <c r="AK24" s="1187"/>
      <c r="AL24" s="1187"/>
      <c r="AM24" s="1187"/>
      <c r="AN24" s="1187"/>
      <c r="AO24" s="1187"/>
      <c r="AP24" s="1187"/>
      <c r="AQ24" s="1187"/>
      <c r="AR24" s="1187"/>
      <c r="AS24" s="1187"/>
      <c r="AT24" s="1187"/>
      <c r="AU24" s="1187"/>
      <c r="AV24" s="1187"/>
      <c r="AW24" s="1187"/>
      <c r="AX24" s="1187"/>
      <c r="AY24" s="1187"/>
      <c r="AZ24" s="1187"/>
      <c r="BA24" s="1187"/>
      <c r="BB24" s="1187"/>
      <c r="BC24" s="1187"/>
      <c r="BD24" s="1187"/>
      <c r="BE24" s="1187"/>
      <c r="BF24" s="1187"/>
      <c r="BG24" s="1187"/>
      <c r="BH24" s="1187"/>
      <c r="BI24" s="1187"/>
      <c r="BJ24" s="1187"/>
      <c r="BK24" s="1187"/>
      <c r="BL24" s="1187"/>
      <c r="BM24" s="1187"/>
      <c r="BN24" s="1187"/>
      <c r="BO24" s="1187"/>
      <c r="BP24" s="1187"/>
      <c r="BQ24" s="1187"/>
      <c r="BR24" s="1187"/>
      <c r="BS24" s="1187"/>
      <c r="BT24" s="1187"/>
      <c r="BU24" s="1187"/>
      <c r="BV24" s="1187"/>
      <c r="BW24" s="1187"/>
      <c r="BX24" s="1187"/>
      <c r="BY24" s="1187"/>
      <c r="BZ24" s="1187"/>
      <c r="CA24" s="1187"/>
      <c r="CB24" s="1187"/>
      <c r="CC24" s="1187"/>
      <c r="CD24" s="1187"/>
      <c r="CE24" s="1187"/>
      <c r="CF24" s="1187"/>
      <c r="CG24" s="1187"/>
      <c r="CH24" s="1187"/>
      <c r="CI24" s="1187"/>
      <c r="CJ24" s="1187"/>
      <c r="CK24" s="1187"/>
      <c r="CL24" s="1187"/>
      <c r="CM24" s="1187"/>
      <c r="CN24" s="1187"/>
      <c r="CO24" s="1187"/>
      <c r="CP24" s="1187"/>
      <c r="CQ24" s="1187"/>
      <c r="CR24" s="1187"/>
      <c r="CS24" s="1187"/>
      <c r="CT24" s="1187"/>
      <c r="CU24" s="1187"/>
      <c r="CV24" s="1187"/>
      <c r="CW24" s="1187"/>
      <c r="CX24" s="1187"/>
      <c r="CY24" s="1187"/>
      <c r="CZ24" s="1187"/>
      <c r="DA24" s="1187"/>
      <c r="DB24" s="1187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844" t="str">
        <f>IF(ФОРМА!B8=0," ",ФОРМА!B8)</f>
        <v>ООО «Строительные энергетические технологии»</v>
      </c>
      <c r="R25" s="844"/>
      <c r="S25" s="844"/>
      <c r="T25" s="844"/>
      <c r="U25" s="844"/>
      <c r="V25" s="844"/>
      <c r="W25" s="844"/>
      <c r="X25" s="844"/>
      <c r="Y25" s="844"/>
      <c r="Z25" s="844"/>
      <c r="AA25" s="844"/>
      <c r="AB25" s="844"/>
      <c r="AC25" s="844"/>
      <c r="AD25" s="844"/>
      <c r="AE25" s="844"/>
      <c r="AF25" s="844"/>
      <c r="AG25" s="844"/>
      <c r="AH25" s="844"/>
      <c r="AI25" s="844"/>
      <c r="AJ25" s="844"/>
      <c r="AK25" s="844"/>
      <c r="AL25" s="844"/>
      <c r="AM25" s="844"/>
      <c r="AN25" s="844"/>
      <c r="AO25" s="844"/>
      <c r="AP25" s="844"/>
      <c r="AQ25" s="844"/>
      <c r="AR25" s="844"/>
      <c r="AS25" s="844"/>
      <c r="AT25" s="844"/>
      <c r="AU25" s="844"/>
      <c r="AV25" s="844"/>
      <c r="AW25" s="844"/>
      <c r="AX25" s="844"/>
      <c r="AY25" s="844"/>
      <c r="AZ25" s="19" t="s">
        <v>228</v>
      </c>
      <c r="BN25" s="1185" t="str">
        <f>IF(ФОРМА!B9=0," ",CONCATENATE("Шифр ",ФОРМА!B9))</f>
        <v>Шифр СЭС-23-32939-ЭС-ИЛО</v>
      </c>
      <c r="BO25" s="1185"/>
      <c r="BP25" s="1185"/>
      <c r="BQ25" s="1185"/>
      <c r="BR25" s="1185"/>
      <c r="BS25" s="1185"/>
      <c r="BT25" s="1185"/>
      <c r="BU25" s="1185"/>
      <c r="BV25" s="1185"/>
      <c r="BW25" s="1185"/>
      <c r="BX25" s="1185"/>
      <c r="BY25" s="1185"/>
      <c r="BZ25" s="1185"/>
      <c r="CA25" s="1185"/>
      <c r="CB25" s="1185"/>
      <c r="CC25" s="1185"/>
      <c r="CD25" s="1185"/>
      <c r="CE25" s="1185"/>
      <c r="CF25" s="1185"/>
      <c r="CG25" s="1185"/>
      <c r="CH25" s="1185"/>
      <c r="CI25" s="1185"/>
      <c r="CJ25" s="1185"/>
      <c r="CK25" s="1185"/>
      <c r="CL25" s="1185"/>
      <c r="CM25" s="1185"/>
      <c r="CN25" s="1185"/>
      <c r="CO25" s="1185"/>
      <c r="CP25" s="1185"/>
      <c r="CQ25" s="1185"/>
      <c r="CR25" s="1185"/>
      <c r="CS25" s="1185"/>
      <c r="CT25" s="1185"/>
      <c r="CU25" s="1185"/>
      <c r="CV25" s="1185"/>
      <c r="CW25" s="1185"/>
      <c r="CX25" s="1185"/>
      <c r="CY25" s="1185"/>
      <c r="CZ25" s="1185"/>
      <c r="DA25" s="1185"/>
      <c r="DB25" s="1185"/>
      <c r="DH25" s="148"/>
    </row>
    <row r="26" spans="1:112" ht="10.5" customHeight="1" x14ac:dyDescent="0.3">
      <c r="Q26" s="857" t="s">
        <v>10</v>
      </c>
      <c r="R26" s="857"/>
      <c r="S26" s="857"/>
      <c r="T26" s="857"/>
      <c r="U26" s="857"/>
      <c r="V26" s="857"/>
      <c r="W26" s="857"/>
      <c r="X26" s="857"/>
      <c r="Y26" s="857"/>
      <c r="Z26" s="857"/>
      <c r="AA26" s="857"/>
      <c r="AB26" s="857"/>
      <c r="AC26" s="857"/>
      <c r="AD26" s="857"/>
      <c r="AE26" s="857"/>
      <c r="AF26" s="857"/>
      <c r="AG26" s="857"/>
      <c r="AH26" s="857"/>
      <c r="AI26" s="857"/>
      <c r="AJ26" s="857"/>
      <c r="AK26" s="857"/>
      <c r="AL26" s="857"/>
      <c r="AM26" s="857"/>
      <c r="AN26" s="857"/>
      <c r="AO26" s="857"/>
      <c r="AP26" s="857"/>
      <c r="AQ26" s="857"/>
      <c r="AR26" s="857"/>
      <c r="AS26" s="857"/>
      <c r="AT26" s="857"/>
      <c r="AU26" s="857"/>
      <c r="AV26" s="857"/>
      <c r="AW26" s="857"/>
      <c r="AX26" s="857"/>
      <c r="AY26" s="857"/>
      <c r="BN26" s="857" t="s">
        <v>229</v>
      </c>
      <c r="BO26" s="857"/>
      <c r="BP26" s="857"/>
      <c r="BQ26" s="857"/>
      <c r="BR26" s="857"/>
      <c r="BS26" s="857"/>
      <c r="BT26" s="857"/>
      <c r="BU26" s="857"/>
      <c r="BV26" s="857"/>
      <c r="BW26" s="857"/>
      <c r="BX26" s="857"/>
      <c r="BY26" s="857"/>
      <c r="BZ26" s="857"/>
      <c r="CA26" s="857"/>
      <c r="CB26" s="857"/>
      <c r="CC26" s="857"/>
      <c r="CD26" s="857"/>
      <c r="CE26" s="857"/>
      <c r="CF26" s="857"/>
      <c r="CG26" s="857"/>
      <c r="CH26" s="857"/>
      <c r="CI26" s="857"/>
      <c r="CJ26" s="857"/>
      <c r="CK26" s="857"/>
      <c r="CL26" s="857"/>
      <c r="CM26" s="857"/>
      <c r="CN26" s="857"/>
      <c r="CO26" s="857"/>
      <c r="CP26" s="857"/>
      <c r="CQ26" s="857"/>
      <c r="CR26" s="857"/>
      <c r="CS26" s="857"/>
      <c r="CT26" s="857"/>
      <c r="CU26" s="857"/>
      <c r="CV26" s="857"/>
      <c r="CW26" s="857"/>
      <c r="CX26" s="857"/>
      <c r="CY26" s="857"/>
      <c r="CZ26" s="857"/>
      <c r="DA26" s="857"/>
      <c r="DB26" s="857"/>
    </row>
    <row r="27" spans="1:112" ht="15" customHeight="1" x14ac:dyDescent="0.3">
      <c r="A27" s="19" t="s">
        <v>230</v>
      </c>
      <c r="AB27" s="966" t="s">
        <v>392</v>
      </c>
      <c r="AC27" s="966"/>
      <c r="AD27" s="966"/>
      <c r="AE27" s="966"/>
      <c r="AF27" s="966"/>
      <c r="AG27" s="966"/>
      <c r="AH27" s="966"/>
      <c r="AI27" s="966"/>
      <c r="AJ27" s="966"/>
      <c r="AK27" s="966"/>
      <c r="AL27" s="966"/>
      <c r="AM27" s="966"/>
      <c r="AN27" s="966"/>
      <c r="AO27" s="966"/>
      <c r="AP27" s="966"/>
      <c r="AQ27" s="966"/>
      <c r="AR27" s="966"/>
      <c r="AS27" s="966"/>
      <c r="AT27" s="966"/>
      <c r="AU27" s="966"/>
      <c r="AV27" s="966"/>
      <c r="AW27" s="966"/>
      <c r="AX27" s="966"/>
      <c r="AY27" s="966"/>
      <c r="AZ27" s="966"/>
      <c r="BA27" s="966"/>
      <c r="BB27" s="966"/>
      <c r="BC27" s="966"/>
      <c r="BD27" s="966"/>
      <c r="BE27" s="966"/>
      <c r="BF27" s="966"/>
      <c r="BG27" s="966"/>
      <c r="BH27" s="966"/>
      <c r="BI27" s="966"/>
      <c r="BJ27" s="966"/>
      <c r="BK27" s="966"/>
      <c r="BL27" s="966"/>
      <c r="BM27" s="966"/>
      <c r="BN27" s="966"/>
      <c r="BO27" s="966"/>
      <c r="BP27" s="966"/>
      <c r="BQ27" s="966"/>
      <c r="BR27" s="966"/>
      <c r="BS27" s="966"/>
      <c r="BT27" s="966"/>
      <c r="BU27" s="966"/>
      <c r="BV27" s="966"/>
      <c r="BW27" s="966"/>
      <c r="BX27" s="966"/>
      <c r="BY27" s="966"/>
      <c r="BZ27" s="966"/>
      <c r="CA27" s="966"/>
      <c r="CB27" s="966"/>
      <c r="CC27" s="966"/>
      <c r="CD27" s="966"/>
      <c r="CE27" s="966"/>
      <c r="CF27" s="966"/>
      <c r="CG27" s="966"/>
      <c r="CH27" s="966"/>
      <c r="CI27" s="966"/>
      <c r="CJ27" s="966"/>
      <c r="CK27" s="966"/>
      <c r="CL27" s="966"/>
      <c r="CM27" s="966"/>
      <c r="CN27" s="966"/>
      <c r="CO27" s="966"/>
      <c r="CP27" s="966"/>
      <c r="CQ27" s="966"/>
      <c r="CR27" s="966"/>
      <c r="CS27" s="966"/>
      <c r="CT27" s="966"/>
      <c r="CU27" s="966"/>
      <c r="CV27" s="966"/>
      <c r="CW27" s="966"/>
      <c r="CX27" s="966"/>
      <c r="CY27" s="966"/>
      <c r="CZ27" s="966"/>
      <c r="DA27" s="966"/>
      <c r="DB27" s="966"/>
    </row>
    <row r="28" spans="1:112" ht="15" customHeight="1" x14ac:dyDescent="0.3">
      <c r="A28" s="19" t="s">
        <v>231</v>
      </c>
      <c r="P28" s="844" t="s">
        <v>65</v>
      </c>
      <c r="Q28" s="844"/>
      <c r="R28" s="844"/>
      <c r="S28" s="844"/>
      <c r="T28" s="844"/>
      <c r="U28" s="844"/>
      <c r="V28" s="844"/>
      <c r="W28" s="844"/>
      <c r="X28" s="844"/>
      <c r="Y28" s="844"/>
      <c r="Z28" s="844"/>
      <c r="AA28" s="844"/>
      <c r="AB28" s="844"/>
      <c r="AC28" s="844"/>
      <c r="AD28" s="844"/>
      <c r="AE28" s="844"/>
      <c r="AF28" s="844"/>
      <c r="AG28" s="844"/>
      <c r="AH28" s="844"/>
      <c r="AI28" s="844"/>
      <c r="AJ28" s="844"/>
      <c r="AK28" s="844"/>
      <c r="AL28" s="844"/>
      <c r="AM28" s="844"/>
      <c r="AN28" s="844"/>
      <c r="AO28" s="844"/>
      <c r="AP28" s="844"/>
      <c r="AQ28" s="844"/>
      <c r="AR28" s="844"/>
      <c r="AS28" s="844"/>
      <c r="AT28" s="844"/>
      <c r="AU28" s="844"/>
      <c r="AV28" s="844"/>
      <c r="AW28" s="844"/>
      <c r="AX28" s="844"/>
      <c r="AY28" s="844"/>
      <c r="AZ28" s="844"/>
      <c r="BA28" s="844"/>
      <c r="BB28" s="844"/>
      <c r="BC28" s="844"/>
      <c r="BD28" s="844"/>
      <c r="BE28" s="844"/>
      <c r="BF28" s="844"/>
      <c r="BG28" s="844"/>
      <c r="BH28" s="844"/>
      <c r="BI28" s="844"/>
      <c r="BJ28" s="844"/>
      <c r="BK28" s="844"/>
      <c r="BL28" s="844"/>
      <c r="BM28" s="844"/>
      <c r="BN28" s="844"/>
      <c r="BO28" s="844"/>
      <c r="BP28" s="844"/>
      <c r="BQ28" s="844"/>
      <c r="BR28" s="844"/>
      <c r="BS28" s="844"/>
      <c r="BT28" s="844"/>
      <c r="BU28" s="844"/>
      <c r="BV28" s="844"/>
      <c r="BW28" s="844"/>
      <c r="BX28" s="844"/>
      <c r="BY28" s="844"/>
      <c r="BZ28" s="844"/>
      <c r="CA28" s="844"/>
      <c r="CB28" s="844"/>
      <c r="CC28" s="844"/>
      <c r="CD28" s="844"/>
      <c r="CE28" s="844"/>
      <c r="CF28" s="844"/>
      <c r="CG28" s="844"/>
      <c r="CH28" s="844"/>
      <c r="CI28" s="844"/>
      <c r="CJ28" s="844"/>
      <c r="CK28" s="844"/>
      <c r="CL28" s="844"/>
      <c r="CM28" s="844"/>
      <c r="CN28" s="844"/>
      <c r="CO28" s="844"/>
      <c r="CP28" s="844"/>
      <c r="CQ28" s="844"/>
      <c r="CR28" s="844"/>
      <c r="CS28" s="844"/>
      <c r="CT28" s="844"/>
      <c r="CU28" s="844"/>
      <c r="CV28" s="844"/>
      <c r="CW28" s="844"/>
      <c r="CX28" s="844"/>
      <c r="CY28" s="844"/>
      <c r="CZ28" s="844"/>
      <c r="DA28" s="844"/>
      <c r="DB28" s="844"/>
    </row>
    <row r="29" spans="1:112" ht="11.25" customHeight="1" x14ac:dyDescent="0.3">
      <c r="P29" s="857" t="s">
        <v>233</v>
      </c>
      <c r="Q29" s="857"/>
      <c r="R29" s="857"/>
      <c r="S29" s="857"/>
      <c r="T29" s="857"/>
      <c r="U29" s="857"/>
      <c r="V29" s="857"/>
      <c r="W29" s="857"/>
      <c r="X29" s="857"/>
      <c r="Y29" s="857"/>
      <c r="Z29" s="857"/>
      <c r="AA29" s="857"/>
      <c r="AB29" s="857"/>
      <c r="AC29" s="857"/>
      <c r="AD29" s="857"/>
      <c r="AE29" s="857"/>
      <c r="AF29" s="857"/>
      <c r="AG29" s="857"/>
      <c r="AH29" s="857"/>
      <c r="AI29" s="857"/>
      <c r="AJ29" s="857"/>
      <c r="AK29" s="857"/>
      <c r="AL29" s="857"/>
      <c r="AM29" s="857"/>
      <c r="AN29" s="857"/>
      <c r="AO29" s="857"/>
      <c r="AP29" s="857"/>
      <c r="AQ29" s="857"/>
      <c r="AR29" s="857"/>
      <c r="AS29" s="857"/>
      <c r="AT29" s="857"/>
      <c r="AU29" s="857"/>
      <c r="AV29" s="857"/>
      <c r="AW29" s="857"/>
      <c r="AX29" s="857"/>
      <c r="AY29" s="857"/>
      <c r="AZ29" s="857"/>
      <c r="BA29" s="857"/>
      <c r="BB29" s="857"/>
      <c r="BC29" s="857"/>
      <c r="BD29" s="857"/>
      <c r="BE29" s="857"/>
      <c r="BF29" s="857"/>
      <c r="BG29" s="857"/>
      <c r="BH29" s="857"/>
      <c r="BI29" s="857"/>
      <c r="BJ29" s="857"/>
      <c r="BK29" s="857"/>
      <c r="BL29" s="857"/>
      <c r="BM29" s="857"/>
      <c r="BN29" s="857"/>
      <c r="BO29" s="857"/>
      <c r="BP29" s="857"/>
      <c r="BQ29" s="857"/>
      <c r="BR29" s="857"/>
      <c r="BS29" s="857"/>
      <c r="BT29" s="857"/>
      <c r="BU29" s="857"/>
      <c r="BV29" s="857"/>
      <c r="BW29" s="857"/>
      <c r="BX29" s="857"/>
      <c r="BY29" s="857"/>
      <c r="BZ29" s="857"/>
      <c r="CA29" s="857"/>
      <c r="CB29" s="857"/>
      <c r="CC29" s="857"/>
      <c r="CD29" s="857"/>
      <c r="CE29" s="857"/>
      <c r="CF29" s="857"/>
      <c r="CG29" s="857"/>
      <c r="CH29" s="857"/>
      <c r="CI29" s="857"/>
      <c r="CJ29" s="857"/>
      <c r="CK29" s="857"/>
      <c r="CL29" s="857"/>
      <c r="CM29" s="857"/>
      <c r="CN29" s="857"/>
      <c r="CO29" s="857"/>
      <c r="CP29" s="857"/>
      <c r="CQ29" s="857"/>
      <c r="CR29" s="857"/>
      <c r="CS29" s="857"/>
      <c r="CT29" s="857"/>
      <c r="CU29" s="857"/>
      <c r="CV29" s="857"/>
      <c r="CW29" s="857"/>
      <c r="CX29" s="857"/>
      <c r="CY29" s="857"/>
      <c r="CZ29" s="857"/>
      <c r="DA29" s="857"/>
      <c r="DB29" s="857"/>
    </row>
    <row r="30" spans="1:112" ht="15" customHeight="1" x14ac:dyDescent="0.25">
      <c r="A30" s="19" t="s">
        <v>232</v>
      </c>
      <c r="W30" s="844" t="s">
        <v>65</v>
      </c>
      <c r="X30" s="844"/>
      <c r="Y30" s="844"/>
      <c r="Z30" s="844"/>
      <c r="AA30" s="844"/>
      <c r="AB30" s="844"/>
      <c r="AC30" s="844"/>
      <c r="AD30" s="844"/>
      <c r="AE30" s="844"/>
      <c r="AF30" s="844"/>
      <c r="AG30" s="844"/>
      <c r="AH30" s="844"/>
      <c r="AI30" s="844"/>
      <c r="AJ30" s="844"/>
      <c r="AK30" s="844"/>
      <c r="AL30" s="844"/>
      <c r="AM30" s="844"/>
      <c r="AN30" s="844"/>
      <c r="AO30" s="844"/>
      <c r="AP30" s="844"/>
      <c r="AQ30" s="844"/>
      <c r="AR30" s="844"/>
      <c r="AS30" s="844"/>
      <c r="AT30" s="844"/>
      <c r="AU30" s="844"/>
      <c r="AV30" s="844"/>
      <c r="AW30" s="844"/>
      <c r="AX30" s="844"/>
      <c r="AY30" s="844"/>
      <c r="AZ30" s="844"/>
      <c r="BA30" s="844"/>
      <c r="BB30" s="844"/>
      <c r="BC30" s="844"/>
      <c r="BD30" s="844"/>
      <c r="BE30" s="844"/>
      <c r="BF30" s="844"/>
      <c r="BG30" s="844"/>
      <c r="BH30" s="844"/>
      <c r="BI30" s="844"/>
      <c r="BJ30" s="844"/>
      <c r="BK30" s="844"/>
      <c r="BL30" s="844"/>
      <c r="BM30" s="844"/>
      <c r="BN30" s="844"/>
      <c r="BO30" s="844"/>
      <c r="BP30" s="844"/>
      <c r="BQ30" s="844"/>
      <c r="BR30" s="844"/>
      <c r="BS30" s="844"/>
      <c r="BT30" s="844"/>
      <c r="BU30" s="844"/>
      <c r="BV30" s="844"/>
      <c r="BW30" s="844"/>
      <c r="BX30" s="844"/>
      <c r="BY30" s="844"/>
      <c r="BZ30" s="844"/>
      <c r="CA30" s="844"/>
      <c r="CB30" s="844"/>
      <c r="CC30" s="844"/>
      <c r="CD30" s="844"/>
      <c r="CE30" s="844"/>
      <c r="CF30" s="844"/>
      <c r="CG30" s="844"/>
      <c r="CH30" s="844"/>
      <c r="CI30" s="844"/>
      <c r="CJ30" s="844"/>
      <c r="CK30" s="844"/>
      <c r="CL30" s="844"/>
      <c r="CM30" s="844"/>
      <c r="CN30" s="844"/>
      <c r="CO30" s="844"/>
      <c r="CP30" s="844"/>
      <c r="CQ30" s="844"/>
      <c r="CR30" s="844"/>
      <c r="CS30" s="844"/>
      <c r="CT30" s="844"/>
      <c r="CU30" s="844"/>
      <c r="CV30" s="844"/>
      <c r="CW30" s="844"/>
      <c r="CX30" s="844"/>
      <c r="CY30" s="844"/>
      <c r="CZ30" s="844"/>
      <c r="DA30" s="844"/>
      <c r="DB30" s="844"/>
      <c r="DH30" s="141"/>
    </row>
    <row r="31" spans="1:112" ht="11.25" customHeight="1" x14ac:dyDescent="0.25">
      <c r="W31" s="857" t="s">
        <v>229</v>
      </c>
      <c r="X31" s="857"/>
      <c r="Y31" s="857"/>
      <c r="Z31" s="857"/>
      <c r="AA31" s="857"/>
      <c r="AB31" s="857"/>
      <c r="AC31" s="857"/>
      <c r="AD31" s="857"/>
      <c r="AE31" s="857"/>
      <c r="AF31" s="857"/>
      <c r="AG31" s="857"/>
      <c r="AH31" s="857"/>
      <c r="AI31" s="857"/>
      <c r="AJ31" s="857"/>
      <c r="AK31" s="857"/>
      <c r="AL31" s="857"/>
      <c r="AM31" s="857"/>
      <c r="AN31" s="857"/>
      <c r="AO31" s="857"/>
      <c r="AP31" s="857"/>
      <c r="AQ31" s="857"/>
      <c r="AR31" s="857"/>
      <c r="AS31" s="857"/>
      <c r="AT31" s="857"/>
      <c r="AU31" s="857"/>
      <c r="AV31" s="857"/>
      <c r="AW31" s="857"/>
      <c r="AX31" s="857"/>
      <c r="AY31" s="857"/>
      <c r="AZ31" s="857"/>
      <c r="BA31" s="857"/>
      <c r="BB31" s="857"/>
      <c r="BC31" s="857"/>
      <c r="BD31" s="857"/>
      <c r="BE31" s="857"/>
      <c r="BF31" s="857"/>
      <c r="BG31" s="857"/>
      <c r="BH31" s="857"/>
      <c r="BI31" s="857"/>
      <c r="BJ31" s="857"/>
      <c r="BK31" s="857"/>
      <c r="BL31" s="857"/>
      <c r="BM31" s="857"/>
      <c r="BN31" s="857"/>
      <c r="BO31" s="857"/>
      <c r="BP31" s="857"/>
      <c r="BQ31" s="857"/>
      <c r="BR31" s="857"/>
      <c r="BS31" s="857"/>
      <c r="BT31" s="857"/>
      <c r="BU31" s="857"/>
      <c r="BV31" s="857"/>
      <c r="BW31" s="857"/>
      <c r="BX31" s="857"/>
      <c r="BY31" s="857"/>
      <c r="BZ31" s="857"/>
      <c r="CA31" s="857"/>
      <c r="CB31" s="857"/>
      <c r="CC31" s="857"/>
      <c r="CD31" s="857"/>
      <c r="CE31" s="857"/>
      <c r="CF31" s="857"/>
      <c r="CG31" s="857"/>
      <c r="CH31" s="857"/>
      <c r="CI31" s="857"/>
      <c r="CJ31" s="857"/>
      <c r="CK31" s="857"/>
      <c r="CL31" s="857"/>
      <c r="CM31" s="857"/>
      <c r="CN31" s="857"/>
      <c r="CO31" s="857"/>
      <c r="CP31" s="857"/>
      <c r="CQ31" s="857"/>
      <c r="CR31" s="857"/>
      <c r="CS31" s="857"/>
      <c r="CT31" s="857"/>
      <c r="CU31" s="857"/>
      <c r="CV31" s="857"/>
      <c r="CW31" s="857"/>
      <c r="CX31" s="857"/>
      <c r="CY31" s="857"/>
      <c r="CZ31" s="857"/>
      <c r="DA31" s="857"/>
      <c r="DB31" s="857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186" t="s">
        <v>236</v>
      </c>
      <c r="B33" s="1186"/>
      <c r="C33" s="1186"/>
      <c r="D33" s="1186"/>
      <c r="E33" s="1186"/>
      <c r="F33" s="1186" t="s">
        <v>235</v>
      </c>
      <c r="G33" s="1186"/>
      <c r="H33" s="1186"/>
      <c r="I33" s="1186"/>
      <c r="J33" s="1186"/>
      <c r="K33" s="1186"/>
      <c r="L33" s="1186"/>
      <c r="M33" s="1186"/>
      <c r="N33" s="1186"/>
      <c r="O33" s="1186"/>
      <c r="P33" s="1186"/>
      <c r="Q33" s="1186"/>
      <c r="R33" s="1186"/>
      <c r="S33" s="1186"/>
      <c r="T33" s="1186"/>
      <c r="U33" s="1186"/>
      <c r="V33" s="1186"/>
      <c r="W33" s="1186"/>
      <c r="X33" s="1186"/>
      <c r="Y33" s="1186"/>
      <c r="Z33" s="1186" t="s">
        <v>237</v>
      </c>
      <c r="AA33" s="1186"/>
      <c r="AB33" s="1186"/>
      <c r="AC33" s="1186"/>
      <c r="AD33" s="1186"/>
      <c r="AE33" s="1186"/>
      <c r="AF33" s="1186"/>
      <c r="AG33" s="1186"/>
      <c r="AH33" s="1186"/>
      <c r="AI33" s="1186"/>
      <c r="AJ33" s="1186"/>
      <c r="AK33" s="1186"/>
      <c r="AL33" s="1186"/>
      <c r="AM33" s="1186"/>
      <c r="AN33" s="1186"/>
      <c r="AO33" s="1186"/>
      <c r="AP33" s="1186"/>
      <c r="AQ33" s="1186"/>
      <c r="AR33" s="1186"/>
      <c r="AS33" s="1186"/>
      <c r="AT33" s="1186"/>
      <c r="AU33" s="1186"/>
      <c r="AV33" s="1186"/>
      <c r="AW33" s="1186"/>
      <c r="AX33" s="1186"/>
      <c r="AY33" s="1186"/>
      <c r="AZ33" s="1186"/>
      <c r="BA33" s="1186"/>
      <c r="BB33" s="1186"/>
      <c r="BC33" s="1186"/>
      <c r="BD33" s="1186"/>
      <c r="BE33" s="1186"/>
      <c r="BF33" s="1186"/>
      <c r="BG33" s="1186"/>
      <c r="BH33" s="1186"/>
      <c r="BI33" s="1186"/>
      <c r="BJ33" s="1186"/>
      <c r="BK33" s="1186"/>
      <c r="BL33" s="1186"/>
      <c r="BM33" s="1186"/>
      <c r="BN33" s="1186"/>
      <c r="BO33" s="1186"/>
      <c r="BP33" s="1186"/>
      <c r="BQ33" s="1186"/>
      <c r="BR33" s="1186"/>
      <c r="BS33" s="1186"/>
      <c r="BT33" s="1186"/>
      <c r="BU33" s="1186"/>
      <c r="BV33" s="1186"/>
      <c r="BW33" s="1186"/>
      <c r="BX33" s="1186"/>
      <c r="BY33" s="1186"/>
      <c r="BZ33" s="1186"/>
      <c r="CA33" s="1186"/>
      <c r="CB33" s="1186"/>
      <c r="CC33" s="1186"/>
      <c r="CD33" s="1186"/>
      <c r="CE33" s="1186"/>
      <c r="CF33" s="1186"/>
      <c r="CG33" s="1186"/>
      <c r="CH33" s="1186"/>
      <c r="CI33" s="1186"/>
      <c r="CJ33" s="1186"/>
      <c r="CK33" s="1186"/>
      <c r="CL33" s="1186"/>
      <c r="CM33" s="1186"/>
      <c r="CN33" s="1186"/>
      <c r="CO33" s="1186" t="s">
        <v>27</v>
      </c>
      <c r="CP33" s="1186"/>
      <c r="CQ33" s="1186"/>
      <c r="CR33" s="1186"/>
      <c r="CS33" s="1186"/>
      <c r="CT33" s="1186"/>
      <c r="CU33" s="1186"/>
      <c r="CV33" s="1186"/>
      <c r="CW33" s="1186"/>
      <c r="CX33" s="1186"/>
      <c r="CY33" s="1186"/>
      <c r="CZ33" s="1186"/>
      <c r="DA33" s="1186"/>
      <c r="DB33" s="1186"/>
      <c r="DH33" s="141"/>
    </row>
    <row r="34" spans="1:112" ht="27" customHeight="1" x14ac:dyDescent="0.3">
      <c r="A34" s="1186"/>
      <c r="B34" s="1186"/>
      <c r="C34" s="1186"/>
      <c r="D34" s="1186"/>
      <c r="E34" s="1186"/>
      <c r="F34" s="1186"/>
      <c r="G34" s="1186"/>
      <c r="H34" s="1186"/>
      <c r="I34" s="1186"/>
      <c r="J34" s="1186"/>
      <c r="K34" s="1186"/>
      <c r="L34" s="1186"/>
      <c r="M34" s="1186"/>
      <c r="N34" s="1186"/>
      <c r="O34" s="1186"/>
      <c r="P34" s="1186"/>
      <c r="Q34" s="1186"/>
      <c r="R34" s="1186"/>
      <c r="S34" s="1186"/>
      <c r="T34" s="1186"/>
      <c r="U34" s="1186"/>
      <c r="V34" s="1186"/>
      <c r="W34" s="1186"/>
      <c r="X34" s="1186"/>
      <c r="Y34" s="1186"/>
      <c r="Z34" s="1186" t="s">
        <v>238</v>
      </c>
      <c r="AA34" s="1186"/>
      <c r="AB34" s="1186"/>
      <c r="AC34" s="1186"/>
      <c r="AD34" s="1186"/>
      <c r="AE34" s="1186"/>
      <c r="AF34" s="1186"/>
      <c r="AG34" s="1186"/>
      <c r="AH34" s="1186"/>
      <c r="AI34" s="1186"/>
      <c r="AJ34" s="1186"/>
      <c r="AK34" s="1186"/>
      <c r="AL34" s="1186" t="s">
        <v>239</v>
      </c>
      <c r="AM34" s="1186"/>
      <c r="AN34" s="1186"/>
      <c r="AO34" s="1186"/>
      <c r="AP34" s="1186"/>
      <c r="AQ34" s="1186"/>
      <c r="AR34" s="1186"/>
      <c r="AS34" s="1186"/>
      <c r="AT34" s="1186"/>
      <c r="AU34" s="1186"/>
      <c r="AV34" s="1186"/>
      <c r="AW34" s="1186"/>
      <c r="AX34" s="1186"/>
      <c r="AY34" s="1186"/>
      <c r="AZ34" s="1186" t="s">
        <v>240</v>
      </c>
      <c r="BA34" s="1186"/>
      <c r="BB34" s="1186"/>
      <c r="BC34" s="1186"/>
      <c r="BD34" s="1186"/>
      <c r="BE34" s="1186"/>
      <c r="BF34" s="1186"/>
      <c r="BG34" s="1186"/>
      <c r="BH34" s="1186"/>
      <c r="BI34" s="1186"/>
      <c r="BJ34" s="1186"/>
      <c r="BK34" s="1186"/>
      <c r="BL34" s="1186"/>
      <c r="BM34" s="1186" t="s">
        <v>241</v>
      </c>
      <c r="BN34" s="1186"/>
      <c r="BO34" s="1186"/>
      <c r="BP34" s="1186"/>
      <c r="BQ34" s="1186"/>
      <c r="BR34" s="1186"/>
      <c r="BS34" s="1186"/>
      <c r="BT34" s="1186"/>
      <c r="BU34" s="1186"/>
      <c r="BV34" s="1186"/>
      <c r="BW34" s="1186"/>
      <c r="BX34" s="1186"/>
      <c r="BY34" s="1186"/>
      <c r="BZ34" s="1186" t="s">
        <v>242</v>
      </c>
      <c r="CA34" s="1186"/>
      <c r="CB34" s="1186"/>
      <c r="CC34" s="1186"/>
      <c r="CD34" s="1186"/>
      <c r="CE34" s="1186"/>
      <c r="CF34" s="1186"/>
      <c r="CG34" s="1186"/>
      <c r="CH34" s="1186"/>
      <c r="CI34" s="1186"/>
      <c r="CJ34" s="1186"/>
      <c r="CK34" s="1186"/>
      <c r="CL34" s="1186"/>
      <c r="CM34" s="1186"/>
      <c r="CN34" s="1186"/>
      <c r="CO34" s="1186"/>
      <c r="CP34" s="1186"/>
      <c r="CQ34" s="1186"/>
      <c r="CR34" s="1186"/>
      <c r="CS34" s="1186"/>
      <c r="CT34" s="1186"/>
      <c r="CU34" s="1186"/>
      <c r="CV34" s="1186"/>
      <c r="CW34" s="1186"/>
      <c r="CX34" s="1186"/>
      <c r="CY34" s="1186"/>
      <c r="CZ34" s="1186"/>
      <c r="DA34" s="1186"/>
      <c r="DB34" s="1186"/>
    </row>
    <row r="35" spans="1:112" ht="27" customHeight="1" x14ac:dyDescent="0.3">
      <c r="A35" s="1194">
        <v>1</v>
      </c>
      <c r="B35" s="1194"/>
      <c r="C35" s="1194"/>
      <c r="D35" s="1194"/>
      <c r="E35" s="1194"/>
      <c r="F35" s="1194" t="s">
        <v>366</v>
      </c>
      <c r="G35" s="1194"/>
      <c r="H35" s="1194"/>
      <c r="I35" s="1194"/>
      <c r="J35" s="1194"/>
      <c r="K35" s="1194"/>
      <c r="L35" s="1194"/>
      <c r="M35" s="1194"/>
      <c r="N35" s="1194"/>
      <c r="O35" s="1194"/>
      <c r="P35" s="1194"/>
      <c r="Q35" s="1194"/>
      <c r="R35" s="1194"/>
      <c r="S35" s="1194"/>
      <c r="T35" s="1194"/>
      <c r="U35" s="1194"/>
      <c r="V35" s="1194"/>
      <c r="W35" s="1194"/>
      <c r="X35" s="1194"/>
      <c r="Y35" s="1194"/>
      <c r="Z35" s="1194" t="s">
        <v>368</v>
      </c>
      <c r="AA35" s="1194"/>
      <c r="AB35" s="1194"/>
      <c r="AC35" s="1194"/>
      <c r="AD35" s="1194"/>
      <c r="AE35" s="1194"/>
      <c r="AF35" s="1194"/>
      <c r="AG35" s="1194"/>
      <c r="AH35" s="1194"/>
      <c r="AI35" s="1194"/>
      <c r="AJ35" s="1194"/>
      <c r="AK35" s="1194"/>
      <c r="AL35" s="1194" t="s">
        <v>371</v>
      </c>
      <c r="AM35" s="1194"/>
      <c r="AN35" s="1194"/>
      <c r="AO35" s="1194"/>
      <c r="AP35" s="1194"/>
      <c r="AQ35" s="1194"/>
      <c r="AR35" s="1194"/>
      <c r="AS35" s="1194"/>
      <c r="AT35" s="1194"/>
      <c r="AU35" s="1194"/>
      <c r="AV35" s="1194"/>
      <c r="AW35" s="1194"/>
      <c r="AX35" s="1194"/>
      <c r="AY35" s="1194"/>
      <c r="AZ35" s="1194" t="s">
        <v>1572</v>
      </c>
      <c r="BA35" s="1194"/>
      <c r="BB35" s="1194"/>
      <c r="BC35" s="1194"/>
      <c r="BD35" s="1194"/>
      <c r="BE35" s="1194"/>
      <c r="BF35" s="1194"/>
      <c r="BG35" s="1194"/>
      <c r="BH35" s="1194"/>
      <c r="BI35" s="1194"/>
      <c r="BJ35" s="1194"/>
      <c r="BK35" s="1194"/>
      <c r="BL35" s="1194"/>
      <c r="BM35" s="1192" t="s">
        <v>633</v>
      </c>
      <c r="BN35" s="1192"/>
      <c r="BO35" s="1192"/>
      <c r="BP35" s="1192"/>
      <c r="BQ35" s="1192"/>
      <c r="BR35" s="1192"/>
      <c r="BS35" s="1192"/>
      <c r="BT35" s="1192"/>
      <c r="BU35" s="1192"/>
      <c r="BV35" s="1192"/>
      <c r="BW35" s="1192"/>
      <c r="BX35" s="1192"/>
      <c r="BY35" s="1192"/>
      <c r="BZ35" s="1194">
        <v>0.7</v>
      </c>
      <c r="CA35" s="1194"/>
      <c r="CB35" s="1194"/>
      <c r="CC35" s="1194"/>
      <c r="CD35" s="1194"/>
      <c r="CE35" s="1194"/>
      <c r="CF35" s="1194"/>
      <c r="CG35" s="1194"/>
      <c r="CH35" s="1194"/>
      <c r="CI35" s="1194"/>
      <c r="CJ35" s="1194"/>
      <c r="CK35" s="1194"/>
      <c r="CL35" s="1194"/>
      <c r="CM35" s="1194"/>
      <c r="CN35" s="1194"/>
      <c r="CO35" s="1194" t="s">
        <v>370</v>
      </c>
      <c r="CP35" s="1194"/>
      <c r="CQ35" s="1194"/>
      <c r="CR35" s="1194"/>
      <c r="CS35" s="1194"/>
      <c r="CT35" s="1194"/>
      <c r="CU35" s="1194"/>
      <c r="CV35" s="1194"/>
      <c r="CW35" s="1194"/>
      <c r="CX35" s="1194"/>
      <c r="CY35" s="1194"/>
      <c r="CZ35" s="1194"/>
      <c r="DA35" s="1194"/>
      <c r="DB35" s="1194"/>
    </row>
    <row r="36" spans="1:112" ht="27" customHeight="1" x14ac:dyDescent="0.3">
      <c r="A36" s="1194">
        <v>2</v>
      </c>
      <c r="B36" s="1194"/>
      <c r="C36" s="1194"/>
      <c r="D36" s="1194"/>
      <c r="E36" s="1194"/>
      <c r="F36" s="1194" t="s">
        <v>367</v>
      </c>
      <c r="G36" s="1194"/>
      <c r="H36" s="1194"/>
      <c r="I36" s="1194"/>
      <c r="J36" s="1194"/>
      <c r="K36" s="1194"/>
      <c r="L36" s="1194"/>
      <c r="M36" s="1194"/>
      <c r="N36" s="1194"/>
      <c r="O36" s="1194"/>
      <c r="P36" s="1194"/>
      <c r="Q36" s="1194"/>
      <c r="R36" s="1194"/>
      <c r="S36" s="1194"/>
      <c r="T36" s="1194"/>
      <c r="U36" s="1194"/>
      <c r="V36" s="1194"/>
      <c r="W36" s="1194"/>
      <c r="X36" s="1194"/>
      <c r="Y36" s="1194"/>
      <c r="Z36" s="1194" t="s">
        <v>368</v>
      </c>
      <c r="AA36" s="1194"/>
      <c r="AB36" s="1194"/>
      <c r="AC36" s="1194"/>
      <c r="AD36" s="1194"/>
      <c r="AE36" s="1194"/>
      <c r="AF36" s="1194"/>
      <c r="AG36" s="1194"/>
      <c r="AH36" s="1194"/>
      <c r="AI36" s="1194"/>
      <c r="AJ36" s="1194"/>
      <c r="AK36" s="1194"/>
      <c r="AL36" s="1194" t="s">
        <v>369</v>
      </c>
      <c r="AM36" s="1194"/>
      <c r="AN36" s="1194"/>
      <c r="AO36" s="1194"/>
      <c r="AP36" s="1194"/>
      <c r="AQ36" s="1194"/>
      <c r="AR36" s="1194"/>
      <c r="AS36" s="1194"/>
      <c r="AT36" s="1194"/>
      <c r="AU36" s="1194"/>
      <c r="AV36" s="1194"/>
      <c r="AW36" s="1194"/>
      <c r="AX36" s="1194"/>
      <c r="AY36" s="1194"/>
      <c r="AZ36" s="1194" t="s">
        <v>637</v>
      </c>
      <c r="BA36" s="1194"/>
      <c r="BB36" s="1194"/>
      <c r="BC36" s="1194"/>
      <c r="BD36" s="1194"/>
      <c r="BE36" s="1194"/>
      <c r="BF36" s="1194"/>
      <c r="BG36" s="1194"/>
      <c r="BH36" s="1194"/>
      <c r="BI36" s="1194"/>
      <c r="BJ36" s="1194"/>
      <c r="BK36" s="1194"/>
      <c r="BL36" s="1194"/>
      <c r="BM36" s="1192">
        <v>6</v>
      </c>
      <c r="BN36" s="1192"/>
      <c r="BO36" s="1192"/>
      <c r="BP36" s="1192"/>
      <c r="BQ36" s="1192"/>
      <c r="BR36" s="1192"/>
      <c r="BS36" s="1192"/>
      <c r="BT36" s="1192"/>
      <c r="BU36" s="1192"/>
      <c r="BV36" s="1192"/>
      <c r="BW36" s="1192"/>
      <c r="BX36" s="1192"/>
      <c r="BY36" s="1192"/>
      <c r="BZ36" s="1194">
        <v>0.7</v>
      </c>
      <c r="CA36" s="1194"/>
      <c r="CB36" s="1194"/>
      <c r="CC36" s="1194"/>
      <c r="CD36" s="1194"/>
      <c r="CE36" s="1194"/>
      <c r="CF36" s="1194"/>
      <c r="CG36" s="1194"/>
      <c r="CH36" s="1194"/>
      <c r="CI36" s="1194"/>
      <c r="CJ36" s="1194"/>
      <c r="CK36" s="1194"/>
      <c r="CL36" s="1194"/>
      <c r="CM36" s="1194"/>
      <c r="CN36" s="1194"/>
      <c r="CO36" s="1194" t="s">
        <v>370</v>
      </c>
      <c r="CP36" s="1194"/>
      <c r="CQ36" s="1194"/>
      <c r="CR36" s="1194"/>
      <c r="CS36" s="1194"/>
      <c r="CT36" s="1194"/>
      <c r="CU36" s="1194"/>
      <c r="CV36" s="1194"/>
      <c r="CW36" s="1194"/>
      <c r="CX36" s="1194"/>
      <c r="CY36" s="1194"/>
      <c r="CZ36" s="1194"/>
      <c r="DA36" s="1194"/>
      <c r="DB36" s="1194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966" t="s">
        <v>404</v>
      </c>
      <c r="AS38" s="966"/>
      <c r="AT38" s="966"/>
      <c r="AU38" s="966"/>
      <c r="AV38" s="966"/>
      <c r="AW38" s="966"/>
      <c r="AX38" s="966"/>
      <c r="AY38" s="966"/>
      <c r="AZ38" s="966"/>
      <c r="BA38" s="966"/>
      <c r="BB38" s="966"/>
      <c r="BC38" s="966"/>
      <c r="BD38" s="966"/>
      <c r="BE38" s="966"/>
      <c r="BF38" s="966"/>
      <c r="BG38" s="966"/>
      <c r="BH38" s="966"/>
      <c r="BI38" s="966"/>
      <c r="BJ38" s="966"/>
      <c r="BK38" s="966"/>
      <c r="BL38" s="966"/>
      <c r="BM38" s="966"/>
      <c r="BN38" s="966"/>
      <c r="BO38" s="966"/>
      <c r="BP38" s="966"/>
      <c r="BQ38" s="966"/>
      <c r="BR38" s="966"/>
      <c r="BS38" s="966"/>
      <c r="BT38" s="966"/>
      <c r="BU38" s="966"/>
      <c r="BV38" s="966"/>
      <c r="BW38" s="966"/>
      <c r="BX38" s="966"/>
      <c r="BY38" s="966"/>
      <c r="BZ38" s="966"/>
      <c r="CA38" s="966"/>
      <c r="CB38" s="966"/>
      <c r="CC38" s="966"/>
      <c r="CD38" s="966"/>
      <c r="CE38" s="966"/>
      <c r="CF38" s="966"/>
      <c r="CG38" s="966"/>
      <c r="CH38" s="966"/>
      <c r="CI38" s="966"/>
      <c r="CJ38" s="966"/>
      <c r="CK38" s="966"/>
      <c r="CL38" s="966"/>
      <c r="CM38" s="966"/>
      <c r="CN38" s="966"/>
      <c r="CO38" s="966"/>
      <c r="CP38" s="966"/>
      <c r="CQ38" s="966"/>
      <c r="CR38" s="966"/>
      <c r="CS38" s="966"/>
      <c r="CT38" s="966"/>
      <c r="CU38" s="966"/>
      <c r="CV38" s="966"/>
      <c r="CW38" s="966"/>
      <c r="CX38" s="966"/>
      <c r="CY38" s="966"/>
      <c r="CZ38" s="966"/>
      <c r="DA38" s="966"/>
      <c r="DB38" s="966"/>
    </row>
    <row r="39" spans="1:112" ht="15" customHeight="1" x14ac:dyDescent="0.3">
      <c r="A39" s="844"/>
      <c r="B39" s="844"/>
      <c r="C39" s="844"/>
      <c r="D39" s="844"/>
      <c r="E39" s="844"/>
      <c r="F39" s="844"/>
      <c r="G39" s="844"/>
      <c r="H39" s="844"/>
      <c r="I39" s="844"/>
      <c r="J39" s="844"/>
      <c r="K39" s="844"/>
      <c r="L39" s="844"/>
      <c r="M39" s="844"/>
      <c r="N39" s="844"/>
      <c r="O39" s="844"/>
      <c r="P39" s="844"/>
      <c r="Q39" s="844"/>
      <c r="R39" s="844"/>
      <c r="S39" s="844"/>
      <c r="T39" s="844"/>
      <c r="U39" s="844"/>
      <c r="V39" s="844"/>
      <c r="W39" s="844"/>
      <c r="X39" s="844"/>
      <c r="Y39" s="844"/>
      <c r="Z39" s="844"/>
      <c r="AA39" s="844"/>
      <c r="AB39" s="844"/>
      <c r="AC39" s="844"/>
      <c r="AD39" s="844"/>
      <c r="AE39" s="844"/>
      <c r="AF39" s="844"/>
      <c r="AG39" s="844"/>
      <c r="AH39" s="844"/>
      <c r="AI39" s="844"/>
      <c r="AJ39" s="844"/>
      <c r="AK39" s="844"/>
      <c r="AL39" s="844"/>
      <c r="AM39" s="844"/>
      <c r="AN39" s="844"/>
      <c r="AO39" s="844"/>
      <c r="AP39" s="844"/>
      <c r="AQ39" s="844"/>
      <c r="AR39" s="844"/>
      <c r="AS39" s="844"/>
      <c r="AT39" s="844"/>
      <c r="AU39" s="844"/>
      <c r="AV39" s="844"/>
      <c r="AW39" s="844"/>
      <c r="AX39" s="844"/>
      <c r="AY39" s="844"/>
      <c r="AZ39" s="844"/>
      <c r="BA39" s="844"/>
      <c r="BB39" s="844"/>
      <c r="BC39" s="844"/>
      <c r="BD39" s="844"/>
      <c r="BE39" s="844"/>
      <c r="BF39" s="844"/>
      <c r="BG39" s="844"/>
      <c r="BH39" s="844"/>
      <c r="BI39" s="844"/>
      <c r="BJ39" s="844"/>
      <c r="BK39" s="844"/>
      <c r="BL39" s="844"/>
      <c r="BM39" s="844"/>
      <c r="BN39" s="844"/>
      <c r="BO39" s="844"/>
      <c r="BP39" s="844"/>
      <c r="BQ39" s="844"/>
      <c r="BR39" s="844"/>
      <c r="BS39" s="844"/>
      <c r="BT39" s="844"/>
      <c r="BU39" s="844"/>
      <c r="BV39" s="844"/>
      <c r="BW39" s="844"/>
      <c r="BX39" s="844"/>
      <c r="BY39" s="844"/>
      <c r="BZ39" s="844"/>
      <c r="CA39" s="844"/>
      <c r="CB39" s="844"/>
      <c r="CC39" s="844"/>
      <c r="CD39" s="844"/>
      <c r="CE39" s="844"/>
      <c r="CF39" s="844"/>
      <c r="CG39" s="844"/>
      <c r="CH39" s="844"/>
      <c r="CI39" s="844"/>
      <c r="CJ39" s="844"/>
      <c r="CK39" s="844"/>
      <c r="CL39" s="844"/>
      <c r="CM39" s="844"/>
      <c r="CN39" s="844"/>
      <c r="CO39" s="844"/>
      <c r="CP39" s="844"/>
      <c r="CQ39" s="844"/>
      <c r="CR39" s="844"/>
      <c r="CS39" s="844"/>
      <c r="CT39" s="844"/>
      <c r="CU39" s="844"/>
      <c r="CV39" s="844"/>
      <c r="CW39" s="844"/>
      <c r="CX39" s="844"/>
      <c r="CY39" s="844"/>
      <c r="CZ39" s="844"/>
      <c r="DA39" s="844"/>
      <c r="DB39" s="844"/>
    </row>
    <row r="40" spans="1:112" ht="15" customHeight="1" x14ac:dyDescent="0.25">
      <c r="A40" s="856" t="s">
        <v>245</v>
      </c>
      <c r="B40" s="856"/>
      <c r="C40" s="856"/>
      <c r="D40" s="856"/>
      <c r="E40" s="856"/>
      <c r="F40" s="856"/>
      <c r="G40" s="856"/>
      <c r="H40" s="856"/>
      <c r="I40" s="856"/>
      <c r="J40" s="856"/>
      <c r="K40" s="856"/>
      <c r="L40" s="856"/>
      <c r="M40" s="856"/>
      <c r="N40" s="856"/>
      <c r="O40" s="856"/>
      <c r="P40" s="856"/>
      <c r="Q40" s="856"/>
      <c r="R40" s="856"/>
      <c r="S40" s="856"/>
      <c r="T40" s="856"/>
      <c r="U40" s="856"/>
      <c r="V40" s="856"/>
      <c r="W40" s="856"/>
      <c r="X40" s="877" t="s">
        <v>249</v>
      </c>
      <c r="Y40" s="877"/>
      <c r="Z40" s="877"/>
      <c r="AA40" s="877"/>
      <c r="AB40" s="877"/>
      <c r="AC40" s="877"/>
      <c r="AD40" s="877"/>
      <c r="AE40" s="877"/>
      <c r="AF40" s="877"/>
      <c r="AG40" s="877"/>
      <c r="AH40" s="877"/>
      <c r="AI40" s="877"/>
      <c r="AJ40" s="877"/>
      <c r="AK40" s="877"/>
      <c r="AL40" s="877"/>
      <c r="AM40" s="877"/>
      <c r="AN40" s="877"/>
      <c r="AO40" s="877"/>
      <c r="AP40" s="877"/>
      <c r="AQ40" s="877"/>
      <c r="AR40" s="877"/>
      <c r="AS40" s="877"/>
      <c r="AT40" s="877"/>
      <c r="AU40" s="877"/>
      <c r="AV40" s="877"/>
      <c r="AW40" s="877"/>
      <c r="AX40" s="877"/>
      <c r="AY40" s="877"/>
      <c r="AZ40" s="877"/>
      <c r="BA40" s="877"/>
      <c r="BB40" s="877"/>
      <c r="BC40" s="877"/>
      <c r="BD40" s="877"/>
      <c r="BE40" s="877"/>
      <c r="BF40" s="877"/>
      <c r="BG40" s="877"/>
      <c r="BH40" s="877"/>
      <c r="BI40" s="877"/>
      <c r="BJ40" s="877"/>
      <c r="BK40" s="877"/>
      <c r="BL40" s="877"/>
      <c r="BM40" s="877"/>
      <c r="BN40" s="877"/>
      <c r="BO40" s="877"/>
      <c r="BP40" s="877"/>
      <c r="BQ40" s="877"/>
      <c r="BR40" s="877"/>
      <c r="BS40" s="877"/>
      <c r="BT40" s="877"/>
      <c r="BU40" s="877"/>
      <c r="BV40" s="877"/>
      <c r="BW40" s="877"/>
      <c r="BX40" s="877"/>
      <c r="BY40" s="877"/>
      <c r="BZ40" s="877"/>
      <c r="CA40" s="877"/>
      <c r="CB40" s="877"/>
      <c r="CC40" s="877"/>
      <c r="CD40" s="877"/>
      <c r="CE40" s="877"/>
      <c r="CF40" s="877"/>
      <c r="CG40" s="877"/>
      <c r="CH40" s="877"/>
      <c r="CI40" s="877"/>
      <c r="CJ40" s="877"/>
      <c r="CK40" s="877"/>
      <c r="CL40" s="877"/>
      <c r="CM40" s="877"/>
      <c r="CN40" s="877"/>
      <c r="CO40" s="877"/>
      <c r="CP40" s="877"/>
      <c r="CQ40" s="877"/>
      <c r="CR40" s="877"/>
      <c r="CS40" s="877"/>
      <c r="CT40" s="877"/>
      <c r="CU40" s="877"/>
      <c r="CV40" s="877"/>
      <c r="CW40" s="877"/>
      <c r="CX40" s="877"/>
      <c r="CY40" s="877"/>
      <c r="CZ40" s="877"/>
      <c r="DA40" s="877"/>
      <c r="DB40" s="877"/>
      <c r="DH40" s="141"/>
    </row>
    <row r="41" spans="1:112" ht="15" customHeight="1" x14ac:dyDescent="0.25">
      <c r="A41" s="969" t="s">
        <v>246</v>
      </c>
      <c r="B41" s="969"/>
      <c r="C41" s="969"/>
      <c r="D41" s="969"/>
      <c r="E41" s="969"/>
      <c r="F41" s="969"/>
      <c r="G41" s="969"/>
      <c r="H41" s="969"/>
      <c r="I41" s="969"/>
      <c r="J41" s="969"/>
      <c r="K41" s="969"/>
      <c r="L41" s="969"/>
      <c r="M41" s="969"/>
      <c r="N41" s="969"/>
      <c r="O41" s="969"/>
      <c r="P41" s="969"/>
      <c r="Q41" s="969"/>
      <c r="R41" s="844" t="s">
        <v>247</v>
      </c>
      <c r="S41" s="844"/>
      <c r="T41" s="844"/>
      <c r="U41" s="844"/>
      <c r="V41" s="844"/>
      <c r="W41" s="844"/>
      <c r="X41" s="844"/>
      <c r="Y41" s="844"/>
      <c r="Z41" s="844"/>
      <c r="AA41" s="844"/>
      <c r="AB41" s="844"/>
      <c r="AC41" s="844"/>
      <c r="AD41" s="844"/>
      <c r="AE41" s="844"/>
      <c r="AF41" s="844"/>
      <c r="AG41" s="844"/>
      <c r="AH41" s="844"/>
      <c r="AI41" s="844"/>
      <c r="AJ41" s="844"/>
      <c r="AK41" s="844"/>
      <c r="AL41" s="844"/>
      <c r="AM41" s="844"/>
      <c r="AN41" s="844"/>
      <c r="AO41" s="844"/>
      <c r="AP41" s="844"/>
      <c r="AQ41" s="844"/>
      <c r="AR41" s="844"/>
      <c r="AS41" s="844"/>
      <c r="AT41" s="844"/>
      <c r="AU41" s="844"/>
      <c r="AV41" s="844"/>
      <c r="AW41" s="844"/>
      <c r="AX41" s="844"/>
      <c r="AY41" s="844"/>
      <c r="AZ41" s="844"/>
      <c r="BA41" s="844"/>
      <c r="BB41" s="844"/>
      <c r="BC41" s="844"/>
      <c r="BD41" s="844"/>
      <c r="BE41" s="844"/>
      <c r="BF41" s="844"/>
      <c r="BG41" s="844"/>
      <c r="BH41" s="844"/>
      <c r="BI41" s="844"/>
      <c r="BJ41" s="844"/>
      <c r="BK41" s="844"/>
      <c r="BL41" s="844"/>
      <c r="BM41" s="844"/>
      <c r="BN41" s="844"/>
      <c r="BO41" s="844"/>
      <c r="BP41" s="844"/>
      <c r="BQ41" s="844"/>
      <c r="BR41" s="844"/>
      <c r="BS41" s="844"/>
      <c r="BT41" s="844"/>
      <c r="BU41" s="844"/>
      <c r="BV41" s="844"/>
      <c r="BW41" s="844"/>
      <c r="BX41" s="844"/>
      <c r="BY41" s="844"/>
      <c r="BZ41" s="844"/>
      <c r="CA41" s="844"/>
      <c r="CB41" s="844"/>
      <c r="CC41" s="844"/>
      <c r="CD41" s="844"/>
      <c r="CE41" s="844"/>
      <c r="CF41" s="844"/>
      <c r="CG41" s="844"/>
      <c r="CH41" s="844"/>
      <c r="CI41" s="844"/>
      <c r="CJ41" s="844"/>
      <c r="CK41" s="844"/>
      <c r="CL41" s="844"/>
      <c r="CM41" s="844"/>
      <c r="CN41" s="844"/>
      <c r="CO41" s="844"/>
      <c r="CP41" s="844"/>
      <c r="CQ41" s="844"/>
      <c r="CR41" s="844"/>
      <c r="CS41" s="844"/>
      <c r="CT41" s="844"/>
      <c r="CU41" s="844"/>
      <c r="CV41" s="844"/>
      <c r="CW41" s="844"/>
      <c r="CX41" s="844"/>
      <c r="CY41" s="844"/>
      <c r="CZ41" s="844"/>
      <c r="DA41" s="844"/>
      <c r="DB41" s="844"/>
      <c r="DH41" s="141"/>
    </row>
    <row r="42" spans="1:112" ht="9" customHeight="1" x14ac:dyDescent="0.3"/>
    <row r="43" spans="1:112" customFormat="1" ht="41.25" customHeight="1" x14ac:dyDescent="0.3">
      <c r="A43" s="969" t="s">
        <v>726</v>
      </c>
      <c r="B43" s="969"/>
      <c r="C43" s="969"/>
      <c r="D43" s="969"/>
      <c r="E43" s="969"/>
      <c r="F43" s="969"/>
      <c r="G43" s="969"/>
      <c r="H43" s="969"/>
      <c r="I43" s="969"/>
      <c r="J43" s="969"/>
      <c r="K43" s="969"/>
      <c r="L43" s="969"/>
      <c r="M43" s="969"/>
      <c r="N43" s="969"/>
      <c r="O43" s="969"/>
      <c r="P43" s="969"/>
      <c r="Q43" s="969"/>
      <c r="R43" s="969"/>
      <c r="S43" s="969"/>
      <c r="T43" s="969"/>
      <c r="U43" s="969"/>
      <c r="V43" s="969"/>
      <c r="W43" s="969"/>
      <c r="X43" s="969"/>
      <c r="Y43" s="969"/>
      <c r="Z43" s="969"/>
      <c r="AA43" s="969"/>
      <c r="AB43" s="969"/>
      <c r="AC43" s="969"/>
      <c r="AD43" s="969"/>
      <c r="AE43" s="969"/>
      <c r="AF43" s="969"/>
      <c r="AG43" s="969"/>
      <c r="AH43" s="969"/>
      <c r="AI43" s="969"/>
      <c r="AJ43" s="969"/>
      <c r="AK43" s="969"/>
      <c r="AL43" s="969"/>
      <c r="AM43" s="969"/>
      <c r="AN43" s="969"/>
      <c r="AO43" s="969"/>
      <c r="AP43" s="969"/>
      <c r="AQ43" s="969"/>
      <c r="AR43" s="969"/>
      <c r="AS43" s="969"/>
      <c r="AT43" s="969"/>
      <c r="AU43" s="969"/>
      <c r="AV43" s="969"/>
      <c r="AW43" s="969"/>
      <c r="AX43" s="969"/>
      <c r="AY43" s="969"/>
      <c r="AZ43" s="969"/>
      <c r="BA43" s="969"/>
      <c r="BB43" s="969"/>
      <c r="BC43" s="969"/>
      <c r="BD43" s="969"/>
      <c r="BE43" s="969"/>
      <c r="BF43" s="969"/>
      <c r="BG43" s="19"/>
      <c r="BH43" s="19"/>
      <c r="BI43" s="847"/>
      <c r="BJ43" s="847"/>
      <c r="BK43" s="847"/>
      <c r="BL43" s="847"/>
      <c r="BM43" s="847"/>
      <c r="BN43" s="847"/>
      <c r="BO43" s="847"/>
      <c r="BP43" s="847"/>
      <c r="BQ43" s="847"/>
      <c r="BR43" s="847"/>
      <c r="BS43" s="847"/>
      <c r="BT43" s="847"/>
      <c r="BU43" s="847"/>
      <c r="BV43" s="847"/>
      <c r="BW43" s="847"/>
      <c r="BX43" s="847"/>
      <c r="BY43" s="847"/>
      <c r="BZ43" s="847"/>
      <c r="CA43" s="847"/>
      <c r="CB43" s="847"/>
      <c r="CC43" s="847"/>
      <c r="CD43" s="847"/>
      <c r="CE43" s="847"/>
      <c r="CF43" s="847"/>
      <c r="CG43" s="23"/>
      <c r="CH43" s="23"/>
      <c r="CI43" s="23"/>
      <c r="CJ43" s="844" t="str">
        <f>ПОДПИСИ!E5</f>
        <v>Д.М. Чечин</v>
      </c>
      <c r="CK43" s="844"/>
      <c r="CL43" s="844"/>
      <c r="CM43" s="844"/>
      <c r="CN43" s="844"/>
      <c r="CO43" s="844"/>
      <c r="CP43" s="844"/>
      <c r="CQ43" s="844"/>
      <c r="CR43" s="844"/>
      <c r="CS43" s="844"/>
      <c r="CT43" s="844"/>
      <c r="CU43" s="844"/>
      <c r="CV43" s="844"/>
      <c r="CW43" s="844"/>
      <c r="CX43" s="844"/>
      <c r="CY43" s="844"/>
      <c r="CZ43" s="844"/>
      <c r="DA43" s="844"/>
      <c r="DB43" s="844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857" t="s">
        <v>11</v>
      </c>
      <c r="BJ44" s="857"/>
      <c r="BK44" s="857"/>
      <c r="BL44" s="857"/>
      <c r="BM44" s="857"/>
      <c r="BN44" s="857"/>
      <c r="BO44" s="857"/>
      <c r="BP44" s="857"/>
      <c r="BQ44" s="857"/>
      <c r="BR44" s="857"/>
      <c r="BS44" s="857"/>
      <c r="BT44" s="857"/>
      <c r="BU44" s="857"/>
      <c r="BV44" s="857"/>
      <c r="BW44" s="857"/>
      <c r="BX44" s="857"/>
      <c r="BY44" s="857"/>
      <c r="BZ44" s="857"/>
      <c r="CA44" s="857"/>
      <c r="CB44" s="857"/>
      <c r="CC44" s="857"/>
      <c r="CD44" s="857"/>
      <c r="CE44" s="857"/>
      <c r="CF44" s="857"/>
      <c r="CG44" s="21"/>
      <c r="CH44" s="21"/>
      <c r="CI44" s="21"/>
      <c r="CJ44" s="1198" t="s">
        <v>50</v>
      </c>
      <c r="CK44" s="1198"/>
      <c r="CL44" s="1198"/>
      <c r="CM44" s="1198"/>
      <c r="CN44" s="1198"/>
      <c r="CO44" s="1198"/>
      <c r="CP44" s="1198"/>
      <c r="CQ44" s="1198"/>
      <c r="CR44" s="1198"/>
      <c r="CS44" s="1198"/>
      <c r="CT44" s="1198"/>
      <c r="CU44" s="1198"/>
      <c r="CV44" s="1198"/>
      <c r="CW44" s="1198"/>
      <c r="CX44" s="1198"/>
      <c r="CY44" s="1198"/>
      <c r="CZ44" s="1198"/>
      <c r="DA44" s="1198"/>
      <c r="DB44" s="1198"/>
      <c r="DH44" s="141"/>
    </row>
    <row r="45" spans="1:112" customFormat="1" ht="40.5" customHeight="1" x14ac:dyDescent="0.3">
      <c r="A45" s="969" t="s">
        <v>16</v>
      </c>
      <c r="B45" s="969"/>
      <c r="C45" s="969"/>
      <c r="D45" s="969"/>
      <c r="E45" s="969"/>
      <c r="F45" s="969"/>
      <c r="G45" s="969"/>
      <c r="H45" s="969"/>
      <c r="I45" s="969"/>
      <c r="J45" s="969"/>
      <c r="K45" s="969"/>
      <c r="L45" s="969"/>
      <c r="M45" s="969"/>
      <c r="N45" s="969"/>
      <c r="O45" s="969"/>
      <c r="P45" s="969"/>
      <c r="Q45" s="969"/>
      <c r="R45" s="969"/>
      <c r="S45" s="969"/>
      <c r="T45" s="969"/>
      <c r="U45" s="969"/>
      <c r="V45" s="969"/>
      <c r="W45" s="969"/>
      <c r="X45" s="969"/>
      <c r="Y45" s="969"/>
      <c r="Z45" s="969"/>
      <c r="AA45" s="969"/>
      <c r="AB45" s="969"/>
      <c r="AC45" s="969"/>
      <c r="AD45" s="969"/>
      <c r="AE45" s="969"/>
      <c r="AF45" s="969"/>
      <c r="AG45" s="969"/>
      <c r="AH45" s="969"/>
      <c r="AI45" s="969"/>
      <c r="AJ45" s="969"/>
      <c r="AK45" s="969"/>
      <c r="AL45" s="969"/>
      <c r="AM45" s="969"/>
      <c r="AN45" s="969"/>
      <c r="AO45" s="969"/>
      <c r="AP45" s="969"/>
      <c r="AQ45" s="969"/>
      <c r="AR45" s="969"/>
      <c r="AS45" s="969"/>
      <c r="AT45" s="969"/>
      <c r="AU45" s="969"/>
      <c r="AV45" s="969"/>
      <c r="AW45" s="969"/>
      <c r="AX45" s="969"/>
      <c r="AY45" s="969"/>
      <c r="AZ45" s="969"/>
      <c r="BA45" s="969"/>
      <c r="BB45" s="969"/>
      <c r="BC45" s="969"/>
      <c r="BD45" s="969"/>
      <c r="BE45" s="969"/>
      <c r="BF45" s="19"/>
      <c r="BG45" s="19"/>
      <c r="BH45" s="19"/>
      <c r="BI45" s="847"/>
      <c r="BJ45" s="847"/>
      <c r="BK45" s="847"/>
      <c r="BL45" s="847"/>
      <c r="BM45" s="847"/>
      <c r="BN45" s="847"/>
      <c r="BO45" s="847"/>
      <c r="BP45" s="847"/>
      <c r="BQ45" s="847"/>
      <c r="BR45" s="847"/>
      <c r="BS45" s="847"/>
      <c r="BT45" s="847"/>
      <c r="BU45" s="847"/>
      <c r="BV45" s="847"/>
      <c r="BW45" s="847"/>
      <c r="BX45" s="847"/>
      <c r="BY45" s="847"/>
      <c r="BZ45" s="847"/>
      <c r="CA45" s="847"/>
      <c r="CB45" s="847"/>
      <c r="CC45" s="847"/>
      <c r="CD45" s="847"/>
      <c r="CE45" s="847"/>
      <c r="CF45" s="847"/>
      <c r="CG45" s="19"/>
      <c r="CH45" s="19"/>
      <c r="CI45" s="19"/>
      <c r="CJ45" s="844" t="str">
        <f>ПОДПИСИ!E12</f>
        <v>А.В. Курбатов</v>
      </c>
      <c r="CK45" s="844"/>
      <c r="CL45" s="844"/>
      <c r="CM45" s="844"/>
      <c r="CN45" s="844"/>
      <c r="CO45" s="844"/>
      <c r="CP45" s="844"/>
      <c r="CQ45" s="844"/>
      <c r="CR45" s="844"/>
      <c r="CS45" s="844"/>
      <c r="CT45" s="844"/>
      <c r="CU45" s="844"/>
      <c r="CV45" s="844"/>
      <c r="CW45" s="844"/>
      <c r="CX45" s="844"/>
      <c r="CY45" s="844"/>
      <c r="CZ45" s="844"/>
      <c r="DA45" s="844"/>
      <c r="DB45" s="844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857" t="s">
        <v>11</v>
      </c>
      <c r="BJ46" s="857"/>
      <c r="BK46" s="857"/>
      <c r="BL46" s="857"/>
      <c r="BM46" s="857"/>
      <c r="BN46" s="857"/>
      <c r="BO46" s="857"/>
      <c r="BP46" s="857"/>
      <c r="BQ46" s="857"/>
      <c r="BR46" s="857"/>
      <c r="BS46" s="857"/>
      <c r="BT46" s="857"/>
      <c r="BU46" s="857"/>
      <c r="BV46" s="857"/>
      <c r="BW46" s="857"/>
      <c r="BX46" s="857"/>
      <c r="BY46" s="857"/>
      <c r="BZ46" s="857"/>
      <c r="CA46" s="857"/>
      <c r="CB46" s="857"/>
      <c r="CC46" s="857"/>
      <c r="CD46" s="857"/>
      <c r="CE46" s="857"/>
      <c r="CF46" s="857"/>
      <c r="CG46" s="21"/>
      <c r="CH46" s="21"/>
      <c r="CI46" s="21"/>
      <c r="CJ46" s="1198" t="s">
        <v>50</v>
      </c>
      <c r="CK46" s="1198"/>
      <c r="CL46" s="1198"/>
      <c r="CM46" s="1198"/>
      <c r="CN46" s="1198"/>
      <c r="CO46" s="1198"/>
      <c r="CP46" s="1198"/>
      <c r="CQ46" s="1198"/>
      <c r="CR46" s="1198"/>
      <c r="CS46" s="1198"/>
      <c r="CT46" s="1198"/>
      <c r="CU46" s="1198"/>
      <c r="CV46" s="1198"/>
      <c r="CW46" s="1198"/>
      <c r="CX46" s="1198"/>
      <c r="CY46" s="1198"/>
      <c r="CZ46" s="1198"/>
      <c r="DA46" s="1198"/>
      <c r="DB46" s="1198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view="pageBreakPreview" zoomScale="60" zoomScaleNormal="100" workbookViewId="0">
      <selection activeCell="B33" sqref="B33:L33"/>
    </sheetView>
  </sheetViews>
  <sheetFormatPr defaultColWidth="9.109375" defaultRowHeight="15.6" x14ac:dyDescent="0.3"/>
  <cols>
    <col min="1" max="1" width="3.5546875" style="449" customWidth="1"/>
    <col min="2" max="8" width="5.5546875" style="449" customWidth="1"/>
    <col min="9" max="17" width="7.44140625" style="449" customWidth="1"/>
    <col min="18" max="18" width="1.33203125" style="449" customWidth="1"/>
    <col min="19" max="16384" width="9.109375" style="445"/>
  </cols>
  <sheetData>
    <row r="1" spans="1:18" ht="14.4" x14ac:dyDescent="0.3">
      <c r="A1" s="458"/>
      <c r="B1" s="458"/>
      <c r="C1" s="458"/>
      <c r="D1" s="458"/>
      <c r="E1" s="458"/>
      <c r="F1" s="458"/>
      <c r="G1" s="458"/>
      <c r="H1" s="458"/>
      <c r="I1" s="458"/>
      <c r="J1" s="458"/>
      <c r="K1" s="458"/>
      <c r="L1" s="458"/>
      <c r="M1" s="458"/>
      <c r="N1" s="459"/>
      <c r="O1" s="458"/>
      <c r="P1" s="458"/>
      <c r="Q1" s="459"/>
      <c r="R1" s="458"/>
    </row>
    <row r="2" spans="1:18" x14ac:dyDescent="0.3">
      <c r="A2" s="1219" t="str">
        <f>ФОРМА!B3</f>
        <v>ООО «Электромонтаж-110»</v>
      </c>
      <c r="B2" s="1219"/>
      <c r="C2" s="1219"/>
      <c r="D2" s="1219"/>
      <c r="E2" s="1219"/>
      <c r="F2" s="1219"/>
      <c r="G2" s="1219"/>
      <c r="H2" s="460"/>
      <c r="I2" s="461"/>
      <c r="J2" s="461"/>
      <c r="K2" s="461"/>
      <c r="L2" s="1220" t="str">
        <f>ФОРМА!G2</f>
        <v>Санкт-Петербург</v>
      </c>
      <c r="M2" s="1220"/>
      <c r="N2" s="1220"/>
      <c r="O2" s="1220"/>
      <c r="P2" s="1220"/>
      <c r="Q2" s="1220"/>
      <c r="R2" s="462"/>
    </row>
    <row r="3" spans="1:18" ht="14.4" x14ac:dyDescent="0.3">
      <c r="A3" s="1200" t="s">
        <v>1040</v>
      </c>
      <c r="B3" s="1200"/>
      <c r="C3" s="1200"/>
      <c r="D3" s="1200"/>
      <c r="E3" s="1200"/>
      <c r="F3" s="1200"/>
      <c r="G3" s="1200"/>
      <c r="H3" s="463"/>
      <c r="I3" s="463"/>
      <c r="J3" s="463"/>
      <c r="K3" s="463"/>
      <c r="L3" s="1200" t="s">
        <v>1041</v>
      </c>
      <c r="M3" s="1200"/>
      <c r="N3" s="1200"/>
      <c r="O3" s="1200"/>
      <c r="P3" s="1200"/>
      <c r="Q3" s="1200"/>
      <c r="R3" s="458"/>
    </row>
    <row r="4" spans="1:18" ht="15.75" customHeight="1" x14ac:dyDescent="0.3">
      <c r="A4" s="1221" t="str">
        <f>ФОРМА!B4</f>
        <v>ООО «Электромонтаж-110»</v>
      </c>
      <c r="B4" s="1221"/>
      <c r="C4" s="1221"/>
      <c r="D4" s="1221"/>
      <c r="E4" s="1221"/>
      <c r="F4" s="1221"/>
      <c r="G4" s="1221"/>
      <c r="H4" s="462"/>
      <c r="I4" s="464"/>
      <c r="J4" s="464"/>
      <c r="K4" s="464"/>
      <c r="L4" s="1222" t="str">
        <f>ФОРМА!B2</f>
        <v>ПАО "Россети Ленэнерго"</v>
      </c>
      <c r="M4" s="1222"/>
      <c r="N4" s="1222"/>
      <c r="O4" s="1222"/>
      <c r="P4" s="1222"/>
      <c r="Q4" s="1222"/>
      <c r="R4" s="462"/>
    </row>
    <row r="5" spans="1:18" ht="14.4" x14ac:dyDescent="0.3">
      <c r="A5" s="1200" t="s">
        <v>1042</v>
      </c>
      <c r="B5" s="1200"/>
      <c r="C5" s="1200"/>
      <c r="D5" s="1200"/>
      <c r="E5" s="1200"/>
      <c r="F5" s="1200"/>
      <c r="G5" s="1200"/>
      <c r="H5" s="458"/>
      <c r="I5" s="465"/>
      <c r="J5" s="465"/>
      <c r="K5" s="465"/>
      <c r="L5" s="1219"/>
      <c r="M5" s="1219"/>
      <c r="N5" s="1219"/>
      <c r="O5" s="1219"/>
      <c r="P5" s="1219"/>
      <c r="Q5" s="1219"/>
      <c r="R5" s="458"/>
    </row>
    <row r="6" spans="1:18" ht="14.4" x14ac:dyDescent="0.3">
      <c r="A6" s="463"/>
      <c r="B6" s="463"/>
      <c r="C6" s="463"/>
      <c r="D6" s="463"/>
      <c r="E6" s="463"/>
      <c r="F6" s="463"/>
      <c r="G6" s="463"/>
      <c r="H6" s="458"/>
      <c r="I6" s="465"/>
      <c r="J6" s="465"/>
      <c r="K6" s="465"/>
      <c r="L6" s="1211" t="s">
        <v>70</v>
      </c>
      <c r="M6" s="1211"/>
      <c r="N6" s="1211"/>
      <c r="O6" s="1211"/>
      <c r="P6" s="1211"/>
      <c r="Q6" s="1211"/>
      <c r="R6" s="458"/>
    </row>
    <row r="7" spans="1:18" ht="138.75" customHeight="1" x14ac:dyDescent="0.3">
      <c r="A7" s="462"/>
      <c r="B7" s="462"/>
      <c r="C7" s="462"/>
      <c r="D7" s="462"/>
      <c r="E7" s="462"/>
      <c r="F7" s="462"/>
      <c r="G7" s="462"/>
      <c r="H7" s="462"/>
      <c r="I7" s="493"/>
      <c r="J7" s="461"/>
      <c r="K7" s="461"/>
      <c r="L7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18"/>
      <c r="N7" s="1218"/>
      <c r="O7" s="1218"/>
      <c r="P7" s="1218"/>
      <c r="Q7" s="1218"/>
      <c r="R7" s="462"/>
    </row>
    <row r="8" spans="1:18" ht="14.4" x14ac:dyDescent="0.3">
      <c r="A8" s="458"/>
      <c r="B8" s="458"/>
      <c r="C8" s="458"/>
      <c r="D8" s="458"/>
      <c r="E8" s="458"/>
      <c r="F8" s="458"/>
      <c r="G8" s="458"/>
      <c r="H8" s="458"/>
      <c r="I8" s="463"/>
      <c r="J8" s="463"/>
      <c r="K8" s="463"/>
      <c r="L8" s="1200" t="s">
        <v>1043</v>
      </c>
      <c r="M8" s="1200"/>
      <c r="N8" s="1200"/>
      <c r="O8" s="1200"/>
      <c r="P8" s="1200"/>
      <c r="Q8" s="1200"/>
      <c r="R8" s="458"/>
    </row>
    <row r="9" spans="1:18" x14ac:dyDescent="0.3">
      <c r="A9" s="462"/>
      <c r="B9" s="462"/>
      <c r="C9" s="462"/>
      <c r="D9" s="462"/>
      <c r="E9" s="462"/>
      <c r="F9" s="462"/>
      <c r="G9" s="462"/>
      <c r="H9" s="462"/>
      <c r="I9" s="462"/>
      <c r="J9" s="462"/>
      <c r="K9" s="462"/>
      <c r="L9" s="1223">
        <f>ФОРМА!D14</f>
        <v>45320</v>
      </c>
      <c r="M9" s="1223"/>
      <c r="N9" s="1223"/>
      <c r="O9" s="1223"/>
      <c r="P9" s="1223"/>
      <c r="Q9" s="1223"/>
      <c r="R9" s="466"/>
    </row>
    <row r="10" spans="1:18" ht="17.399999999999999" x14ac:dyDescent="0.3">
      <c r="A10" s="1224" t="s">
        <v>1044</v>
      </c>
      <c r="B10" s="1224"/>
      <c r="C10" s="1224"/>
      <c r="D10" s="1224"/>
      <c r="E10" s="1224"/>
      <c r="F10" s="1224"/>
      <c r="G10" s="1224"/>
      <c r="H10" s="1224"/>
      <c r="I10" s="1224"/>
      <c r="J10" s="1224"/>
      <c r="K10" s="1224"/>
      <c r="L10" s="1224"/>
      <c r="M10" s="1224"/>
      <c r="N10" s="1224"/>
      <c r="O10" s="1224"/>
      <c r="P10" s="1224"/>
      <c r="Q10" s="1224"/>
      <c r="R10" s="462"/>
    </row>
    <row r="11" spans="1:18" x14ac:dyDescent="0.3">
      <c r="A11" s="1210" t="s">
        <v>1045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462"/>
    </row>
    <row r="12" spans="1:18" x14ac:dyDescent="0.3">
      <c r="A12" s="462"/>
      <c r="B12" s="462"/>
      <c r="C12" s="462"/>
      <c r="D12" s="462"/>
      <c r="E12" s="462"/>
      <c r="F12" s="462"/>
      <c r="G12" s="462"/>
      <c r="H12" s="462"/>
      <c r="I12" s="462"/>
      <c r="J12" s="462"/>
      <c r="K12" s="462"/>
      <c r="L12" s="462"/>
      <c r="M12" s="462"/>
      <c r="N12" s="462"/>
      <c r="O12" s="462"/>
      <c r="P12" s="462"/>
      <c r="Q12" s="462"/>
      <c r="R12" s="462"/>
    </row>
    <row r="13" spans="1:18" x14ac:dyDescent="0.3">
      <c r="A13" s="462" t="s">
        <v>4</v>
      </c>
      <c r="B13" s="462"/>
      <c r="C13" s="462"/>
      <c r="D13" s="462"/>
      <c r="E13" s="462"/>
      <c r="F13" s="462"/>
      <c r="G13" s="462"/>
      <c r="H13" s="462"/>
      <c r="I13" s="462"/>
      <c r="J13" s="462"/>
      <c r="K13" s="462"/>
      <c r="L13" s="462"/>
      <c r="M13" s="462"/>
      <c r="N13" s="462"/>
      <c r="O13" s="462"/>
      <c r="P13" s="462"/>
      <c r="Q13" s="462"/>
      <c r="R13" s="462"/>
    </row>
    <row r="14" spans="1:18" x14ac:dyDescent="0.3">
      <c r="A14" s="467" t="s">
        <v>1046</v>
      </c>
      <c r="B14" s="468"/>
      <c r="C14" s="468"/>
      <c r="D14" s="468"/>
      <c r="E14" s="468"/>
      <c r="F14" s="468"/>
      <c r="G14" s="468"/>
      <c r="H14" s="468"/>
      <c r="I14" s="468"/>
      <c r="J14" s="468"/>
      <c r="K14" s="468"/>
      <c r="L14" s="468"/>
      <c r="M14" s="468"/>
      <c r="N14" s="468"/>
      <c r="O14" s="468"/>
      <c r="P14" s="468"/>
      <c r="Q14" s="468"/>
      <c r="R14" s="462"/>
    </row>
    <row r="15" spans="1:18" x14ac:dyDescent="0.3">
      <c r="A15" s="1217" t="str">
        <f>ПОДПИСИ!B7</f>
        <v>Начальник мастерского участка №1 Курортного РЭС ПАО «Россети Ленэнерго» «СЭС»</v>
      </c>
      <c r="B15" s="1217"/>
      <c r="C15" s="1217"/>
      <c r="D15" s="1217"/>
      <c r="E15" s="1217"/>
      <c r="F15" s="1217"/>
      <c r="G15" s="1217"/>
      <c r="H15" s="1217"/>
      <c r="I15" s="1217"/>
      <c r="J15" s="1217"/>
      <c r="K15" s="1217"/>
      <c r="L15" s="1217"/>
      <c r="M15" s="1217"/>
      <c r="N15" s="1217"/>
      <c r="O15" s="1217"/>
      <c r="P15" s="1217"/>
      <c r="Q15" s="1217"/>
      <c r="R15" s="462"/>
    </row>
    <row r="16" spans="1:18" x14ac:dyDescent="0.3">
      <c r="A16" s="1217" t="str">
        <f>ПОДПИСИ!C7</f>
        <v>Чечин Д.М.</v>
      </c>
      <c r="B16" s="1217"/>
      <c r="C16" s="1217"/>
      <c r="D16" s="1217"/>
      <c r="E16" s="1217"/>
      <c r="F16" s="1217"/>
      <c r="G16" s="1217"/>
      <c r="H16" s="1217"/>
      <c r="I16" s="1217"/>
      <c r="J16" s="1217"/>
      <c r="K16" s="1217"/>
      <c r="L16" s="1217"/>
      <c r="M16" s="1217"/>
      <c r="N16" s="1217"/>
      <c r="O16" s="1217"/>
      <c r="P16" s="1217"/>
      <c r="Q16" s="1217"/>
      <c r="R16" s="462"/>
    </row>
    <row r="17" spans="1:18" s="446" customFormat="1" ht="10.199999999999999" x14ac:dyDescent="0.2">
      <c r="A17" s="1213" t="s">
        <v>1047</v>
      </c>
      <c r="B17" s="1213"/>
      <c r="C17" s="1213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213"/>
      <c r="R17" s="469"/>
    </row>
    <row r="18" spans="1:18" ht="14.4" x14ac:dyDescent="0.3">
      <c r="A18" s="470"/>
      <c r="B18" s="470"/>
      <c r="C18" s="470"/>
      <c r="D18" s="470"/>
      <c r="E18" s="470"/>
      <c r="F18" s="470"/>
      <c r="G18" s="470"/>
      <c r="H18" s="470"/>
      <c r="I18" s="470"/>
      <c r="J18" s="470"/>
      <c r="K18" s="470"/>
      <c r="L18" s="470"/>
      <c r="M18" s="470"/>
      <c r="N18" s="470"/>
      <c r="O18" s="470"/>
      <c r="P18" s="470"/>
      <c r="Q18" s="470"/>
      <c r="R18" s="466"/>
    </row>
    <row r="19" spans="1:18" x14ac:dyDescent="0.3">
      <c r="A19" s="471" t="s">
        <v>1065</v>
      </c>
      <c r="B19" s="460"/>
      <c r="C19" s="460"/>
      <c r="D19" s="460"/>
      <c r="E19" s="460"/>
      <c r="F19" s="460"/>
      <c r="G19" s="460"/>
      <c r="H19" s="460"/>
      <c r="I19" s="460"/>
      <c r="J19" s="460"/>
      <c r="K19" s="460"/>
      <c r="L19" s="460"/>
      <c r="M19" s="460"/>
      <c r="N19" s="460"/>
      <c r="O19" s="460"/>
      <c r="P19" s="460"/>
      <c r="Q19" s="460"/>
      <c r="R19" s="462"/>
    </row>
    <row r="20" spans="1:18" x14ac:dyDescent="0.3">
      <c r="A20" s="1214" t="str">
        <f>CONCATENATE(ПОДПИСИ!B12,", ",ПОДПИСИ!C12)</f>
        <v>Начальник участка ООО «Электромонтаж-110», Курбатов А.В.</v>
      </c>
      <c r="B20" s="1214"/>
      <c r="C20" s="1214"/>
      <c r="D20" s="1214"/>
      <c r="E20" s="1214"/>
      <c r="F20" s="1214"/>
      <c r="G20" s="1214"/>
      <c r="H20" s="1214"/>
      <c r="I20" s="1214"/>
      <c r="J20" s="1214"/>
      <c r="K20" s="1214"/>
      <c r="L20" s="1214"/>
      <c r="M20" s="1214"/>
      <c r="N20" s="1214"/>
      <c r="O20" s="1214"/>
      <c r="P20" s="1214"/>
      <c r="Q20" s="1214"/>
      <c r="R20" s="462"/>
    </row>
    <row r="21" spans="1:18" ht="14.4" x14ac:dyDescent="0.3">
      <c r="A21" s="1213" t="s">
        <v>1047</v>
      </c>
      <c r="B21" s="1213"/>
      <c r="C21" s="1213"/>
      <c r="D21" s="1213"/>
      <c r="E21" s="1213"/>
      <c r="F21" s="1213"/>
      <c r="G21" s="1213"/>
      <c r="H21" s="1213"/>
      <c r="I21" s="1213"/>
      <c r="J21" s="1213"/>
      <c r="K21" s="1213"/>
      <c r="L21" s="1213"/>
      <c r="M21" s="1213"/>
      <c r="N21" s="1213"/>
      <c r="O21" s="1213"/>
      <c r="P21" s="1213"/>
      <c r="Q21" s="1213"/>
      <c r="R21" s="469"/>
    </row>
    <row r="22" spans="1:18" ht="14.4" x14ac:dyDescent="0.3">
      <c r="A22" s="470"/>
      <c r="B22" s="470"/>
      <c r="C22" s="470"/>
      <c r="D22" s="470"/>
      <c r="E22" s="470"/>
      <c r="F22" s="470"/>
      <c r="G22" s="470"/>
      <c r="H22" s="470"/>
      <c r="I22" s="470"/>
      <c r="J22" s="470"/>
      <c r="K22" s="470"/>
      <c r="L22" s="470"/>
      <c r="M22" s="470"/>
      <c r="N22" s="470"/>
      <c r="O22" s="470"/>
      <c r="P22" s="470"/>
      <c r="Q22" s="470"/>
      <c r="R22" s="466"/>
    </row>
    <row r="23" spans="1:18" ht="16.2" x14ac:dyDescent="0.35">
      <c r="A23" s="472" t="s">
        <v>1048</v>
      </c>
      <c r="B23" s="462"/>
      <c r="C23" s="462"/>
      <c r="D23" s="462"/>
      <c r="E23" s="462"/>
      <c r="F23" s="462"/>
      <c r="G23" s="462"/>
      <c r="H23" s="462"/>
      <c r="I23" s="1215" t="str">
        <f>ФОРМА!B4</f>
        <v>ООО «Электромонтаж-110»</v>
      </c>
      <c r="J23" s="1215"/>
      <c r="K23" s="1215"/>
      <c r="L23" s="1215"/>
      <c r="M23" s="472" t="s">
        <v>1049</v>
      </c>
      <c r="N23" s="472"/>
      <c r="O23" s="462"/>
      <c r="P23" s="462"/>
      <c r="Q23" s="462"/>
      <c r="R23" s="466"/>
    </row>
    <row r="24" spans="1:18" s="446" customFormat="1" ht="10.199999999999999" x14ac:dyDescent="0.2">
      <c r="A24" s="1216"/>
      <c r="B24" s="1216"/>
      <c r="C24" s="1216"/>
      <c r="D24" s="1216"/>
      <c r="E24" s="1216"/>
      <c r="F24" s="1216"/>
      <c r="G24" s="1216"/>
      <c r="H24" s="1216"/>
      <c r="I24" s="1216" t="s">
        <v>1050</v>
      </c>
      <c r="J24" s="1216"/>
      <c r="K24" s="1216"/>
      <c r="L24" s="1216"/>
      <c r="M24" s="474"/>
      <c r="N24" s="473"/>
      <c r="O24" s="473"/>
      <c r="P24" s="473"/>
      <c r="Q24" s="473"/>
      <c r="R24" s="458"/>
    </row>
    <row r="25" spans="1:18" x14ac:dyDescent="0.3">
      <c r="A25" s="1205"/>
      <c r="B25" s="1205"/>
      <c r="C25" s="1205"/>
      <c r="D25" s="1205"/>
      <c r="E25" s="1205"/>
      <c r="F25" s="1205"/>
      <c r="G25" s="1205"/>
      <c r="H25" s="1205"/>
      <c r="I25" s="475"/>
      <c r="J25" s="475"/>
      <c r="K25" s="476"/>
      <c r="L25" s="476"/>
      <c r="M25" s="476"/>
      <c r="N25" s="476"/>
      <c r="O25" s="476"/>
      <c r="P25" s="476"/>
      <c r="Q25" s="476"/>
      <c r="R25" s="477"/>
    </row>
    <row r="26" spans="1:18" x14ac:dyDescent="0.3">
      <c r="A26" s="478" t="s">
        <v>1051</v>
      </c>
      <c r="B26" s="462" t="s">
        <v>1052</v>
      </c>
      <c r="C26" s="462"/>
      <c r="D26" s="462"/>
      <c r="E26" s="462"/>
      <c r="F26" s="462"/>
      <c r="G26" s="462"/>
      <c r="H26" s="462"/>
      <c r="I26" s="462"/>
      <c r="J26" s="462"/>
      <c r="K26" s="462"/>
      <c r="L26" s="462"/>
      <c r="M26" s="462"/>
      <c r="N26" s="462"/>
      <c r="O26" s="462"/>
      <c r="P26" s="462"/>
      <c r="Q26" s="462"/>
      <c r="R26" s="476"/>
    </row>
    <row r="27" spans="1:18" x14ac:dyDescent="0.3">
      <c r="A27" s="479"/>
      <c r="B27" s="1206" t="s">
        <v>1053</v>
      </c>
      <c r="C27" s="1207"/>
      <c r="D27" s="1207"/>
      <c r="E27" s="1207"/>
      <c r="F27" s="1207"/>
      <c r="G27" s="1207"/>
      <c r="H27" s="1207"/>
      <c r="I27" s="1207"/>
      <c r="J27" s="1207"/>
      <c r="K27" s="1207"/>
      <c r="L27" s="1207"/>
      <c r="M27" s="1207"/>
      <c r="N27" s="1207"/>
      <c r="O27" s="1207"/>
      <c r="P27" s="1207"/>
      <c r="Q27" s="1207"/>
      <c r="R27" s="462"/>
    </row>
    <row r="28" spans="1:18" x14ac:dyDescent="0.3">
      <c r="A28" s="479"/>
      <c r="B28" s="1207"/>
      <c r="C28" s="1207"/>
      <c r="D28" s="1207"/>
      <c r="E28" s="1207"/>
      <c r="F28" s="1207"/>
      <c r="G28" s="1207"/>
      <c r="H28" s="1207"/>
      <c r="I28" s="1207"/>
      <c r="J28" s="1207"/>
      <c r="K28" s="1207"/>
      <c r="L28" s="1207"/>
      <c r="M28" s="1207"/>
      <c r="N28" s="1207"/>
      <c r="O28" s="1207"/>
      <c r="P28" s="1207"/>
      <c r="Q28" s="1207"/>
      <c r="R28" s="462"/>
    </row>
    <row r="29" spans="1:18" s="446" customFormat="1" ht="10.199999999999999" x14ac:dyDescent="0.2">
      <c r="A29" s="480"/>
      <c r="B29" s="1208" t="s">
        <v>1054</v>
      </c>
      <c r="C29" s="1208"/>
      <c r="D29" s="1208"/>
      <c r="E29" s="1208"/>
      <c r="F29" s="1208"/>
      <c r="G29" s="1208"/>
      <c r="H29" s="1208"/>
      <c r="I29" s="1208"/>
      <c r="J29" s="1208"/>
      <c r="K29" s="1208"/>
      <c r="L29" s="1208"/>
      <c r="M29" s="1208"/>
      <c r="N29" s="1208"/>
      <c r="O29" s="1208"/>
      <c r="P29" s="1208"/>
      <c r="Q29" s="1208"/>
      <c r="R29" s="458"/>
    </row>
    <row r="30" spans="1:18" x14ac:dyDescent="0.3">
      <c r="A30" s="481"/>
      <c r="B30" s="1209"/>
      <c r="C30" s="1209"/>
      <c r="D30" s="1209"/>
      <c r="E30" s="1209"/>
      <c r="F30" s="1209"/>
      <c r="G30" s="1209"/>
      <c r="H30" s="1209"/>
      <c r="I30" s="1209"/>
      <c r="J30" s="1209"/>
      <c r="K30" s="1209"/>
      <c r="L30" s="1209"/>
      <c r="M30" s="1209"/>
      <c r="N30" s="1209"/>
      <c r="O30" s="462"/>
      <c r="P30" s="462"/>
      <c r="Q30" s="462"/>
      <c r="R30" s="466"/>
    </row>
    <row r="31" spans="1:18" x14ac:dyDescent="0.3">
      <c r="A31" s="481" t="s">
        <v>1055</v>
      </c>
      <c r="B31" s="478" t="s">
        <v>1056</v>
      </c>
      <c r="C31" s="478"/>
      <c r="D31" s="478"/>
      <c r="E31" s="478"/>
      <c r="F31" s="478"/>
      <c r="G31" s="478"/>
      <c r="H31" s="478"/>
      <c r="I31" s="478"/>
      <c r="J31" s="478"/>
      <c r="K31" s="478"/>
      <c r="L31" s="478"/>
      <c r="M31" s="478"/>
      <c r="N31" s="478"/>
      <c r="O31" s="462"/>
      <c r="P31" s="462"/>
      <c r="Q31" s="462"/>
      <c r="R31" s="466"/>
    </row>
    <row r="32" spans="1:18" x14ac:dyDescent="0.3">
      <c r="A32" s="481"/>
      <c r="B32" s="1210" t="str">
        <f>ФОРМА!B8</f>
        <v>ООО «Строительные энергетические технологии»</v>
      </c>
      <c r="C32" s="1210"/>
      <c r="D32" s="1210"/>
      <c r="E32" s="1210"/>
      <c r="F32" s="1210"/>
      <c r="G32" s="1210"/>
      <c r="H32" s="1210"/>
      <c r="I32" s="1210"/>
      <c r="J32" s="1210"/>
      <c r="K32" s="1210"/>
      <c r="L32" s="1210"/>
      <c r="M32" s="482"/>
      <c r="N32" s="1210" t="str">
        <f>ФОРМА!B9</f>
        <v>СЭС-23-32939-ЭС-ИЛО</v>
      </c>
      <c r="O32" s="1210"/>
      <c r="P32" s="1210"/>
      <c r="Q32" s="1210"/>
      <c r="R32" s="462"/>
    </row>
    <row r="33" spans="1:18" s="446" customFormat="1" ht="10.199999999999999" x14ac:dyDescent="0.2">
      <c r="A33" s="483"/>
      <c r="B33" s="1211" t="s">
        <v>1057</v>
      </c>
      <c r="C33" s="1211"/>
      <c r="D33" s="1211"/>
      <c r="E33" s="1211"/>
      <c r="F33" s="1211"/>
      <c r="G33" s="1211"/>
      <c r="H33" s="1211"/>
      <c r="I33" s="1211"/>
      <c r="J33" s="1211"/>
      <c r="K33" s="1211"/>
      <c r="L33" s="1211"/>
      <c r="M33" s="465"/>
      <c r="N33" s="1211" t="s">
        <v>1058</v>
      </c>
      <c r="O33" s="1211"/>
      <c r="P33" s="1211"/>
      <c r="Q33" s="1211"/>
      <c r="R33" s="458"/>
    </row>
    <row r="34" spans="1:18" ht="14.4" x14ac:dyDescent="0.3">
      <c r="A34" s="484"/>
      <c r="B34" s="485"/>
      <c r="C34" s="485"/>
      <c r="D34" s="485"/>
      <c r="E34" s="485"/>
      <c r="F34" s="485"/>
      <c r="G34" s="485"/>
      <c r="H34" s="485"/>
      <c r="I34" s="485"/>
      <c r="J34" s="485"/>
      <c r="K34" s="485"/>
      <c r="L34" s="485"/>
      <c r="M34" s="485"/>
      <c r="N34" s="485"/>
      <c r="O34" s="485"/>
      <c r="P34" s="485"/>
      <c r="Q34" s="485"/>
      <c r="R34" s="466"/>
    </row>
    <row r="35" spans="1:18" x14ac:dyDescent="0.3">
      <c r="A35" s="481" t="s">
        <v>1059</v>
      </c>
      <c r="B35" s="1209" t="s">
        <v>1060</v>
      </c>
      <c r="C35" s="1209"/>
      <c r="D35" s="1209"/>
      <c r="E35" s="1209"/>
      <c r="F35" s="1209"/>
      <c r="G35" s="1209"/>
      <c r="H35" s="1209"/>
      <c r="I35" s="1209"/>
      <c r="J35" s="1209"/>
      <c r="K35" s="1209"/>
      <c r="L35" s="1209"/>
      <c r="M35" s="1209"/>
      <c r="N35" s="1209"/>
      <c r="O35" s="486"/>
      <c r="P35" s="486"/>
      <c r="Q35" s="486"/>
      <c r="R35" s="466"/>
    </row>
    <row r="36" spans="1:18" s="446" customFormat="1" ht="10.199999999999999" x14ac:dyDescent="0.2">
      <c r="A36" s="483"/>
      <c r="B36" s="487"/>
      <c r="C36" s="487"/>
      <c r="D36" s="487"/>
      <c r="E36" s="480"/>
      <c r="F36" s="480"/>
      <c r="G36" s="480"/>
      <c r="H36" s="480"/>
      <c r="I36" s="480"/>
      <c r="J36" s="480"/>
      <c r="K36" s="480"/>
      <c r="L36" s="480"/>
      <c r="M36" s="480"/>
      <c r="N36" s="480"/>
      <c r="O36" s="480"/>
      <c r="P36" s="480"/>
      <c r="Q36" s="480"/>
      <c r="R36" s="458"/>
    </row>
    <row r="37" spans="1:18" x14ac:dyDescent="0.3">
      <c r="A37" s="481" t="s">
        <v>1061</v>
      </c>
      <c r="B37" s="1209" t="s">
        <v>1062</v>
      </c>
      <c r="C37" s="1209"/>
      <c r="D37" s="1209"/>
      <c r="E37" s="1209"/>
      <c r="F37" s="1209"/>
      <c r="G37" s="1209"/>
      <c r="H37" s="1209"/>
      <c r="I37" s="1209"/>
      <c r="J37" s="1209"/>
      <c r="K37" s="1209"/>
      <c r="L37" s="1209"/>
      <c r="M37" s="1209"/>
      <c r="N37" s="1209"/>
      <c r="O37" s="462"/>
      <c r="P37" s="462"/>
      <c r="Q37" s="462"/>
      <c r="R37" s="462"/>
    </row>
    <row r="38" spans="1:18" s="447" customFormat="1" x14ac:dyDescent="0.3">
      <c r="A38" s="480"/>
      <c r="B38" s="478" t="s">
        <v>1063</v>
      </c>
      <c r="C38" s="478"/>
      <c r="D38" s="478"/>
      <c r="E38" s="478"/>
      <c r="F38" s="478"/>
      <c r="G38" s="478"/>
      <c r="H38" s="478"/>
      <c r="I38" s="478"/>
      <c r="J38" s="478"/>
      <c r="K38" s="478"/>
      <c r="L38" s="478"/>
      <c r="M38" s="478"/>
      <c r="N38" s="478"/>
      <c r="O38" s="480"/>
      <c r="P38" s="480"/>
      <c r="Q38" s="480"/>
      <c r="R38" s="488"/>
    </row>
    <row r="39" spans="1:18" s="447" customFormat="1" ht="10.199999999999999" x14ac:dyDescent="0.2">
      <c r="A39" s="480"/>
      <c r="B39" s="480"/>
      <c r="C39" s="480"/>
      <c r="D39" s="480"/>
      <c r="E39" s="480"/>
      <c r="F39" s="480"/>
      <c r="G39" s="480"/>
      <c r="H39" s="480"/>
      <c r="I39" s="489"/>
      <c r="J39" s="490"/>
      <c r="K39" s="489"/>
      <c r="L39" s="480"/>
      <c r="M39" s="480"/>
      <c r="N39" s="480"/>
      <c r="O39" s="480"/>
      <c r="P39" s="480"/>
      <c r="Q39" s="480"/>
      <c r="R39" s="488"/>
    </row>
    <row r="40" spans="1:18" s="448" customFormat="1" x14ac:dyDescent="0.3">
      <c r="A40" s="475"/>
      <c r="B40" s="1212" t="s">
        <v>222</v>
      </c>
      <c r="C40" s="1212"/>
      <c r="D40" s="1212"/>
      <c r="E40" s="475"/>
      <c r="F40" s="475"/>
      <c r="G40" s="475"/>
      <c r="H40" s="475"/>
      <c r="I40" s="475"/>
      <c r="J40" s="475"/>
      <c r="K40" s="475"/>
      <c r="L40" s="475"/>
      <c r="M40" s="475"/>
      <c r="N40" s="475"/>
      <c r="O40" s="475"/>
      <c r="P40" s="475"/>
      <c r="Q40" s="475"/>
      <c r="R40" s="476"/>
    </row>
    <row r="41" spans="1:18" s="448" customFormat="1" ht="15.75" customHeight="1" x14ac:dyDescent="0.3">
      <c r="A41" s="475"/>
      <c r="B41" s="1204" t="s">
        <v>1064</v>
      </c>
      <c r="C41" s="1204"/>
      <c r="D41" s="1204"/>
      <c r="E41" s="1204"/>
      <c r="F41" s="1204"/>
      <c r="G41" s="1204"/>
      <c r="H41" s="1204"/>
      <c r="I41" s="1204"/>
      <c r="J41" s="1204"/>
      <c r="K41" s="1204"/>
      <c r="L41" s="1204"/>
      <c r="M41" s="1204"/>
      <c r="N41" s="1204"/>
      <c r="O41" s="1204"/>
      <c r="P41" s="1204"/>
      <c r="Q41" s="1204"/>
      <c r="R41" s="476"/>
    </row>
    <row r="42" spans="1:18" s="448" customFormat="1" x14ac:dyDescent="0.3">
      <c r="A42" s="475"/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476"/>
    </row>
    <row r="43" spans="1:18" x14ac:dyDescent="0.3">
      <c r="A43" s="462"/>
      <c r="B43" s="462"/>
      <c r="C43" s="462"/>
      <c r="D43" s="462"/>
      <c r="E43" s="462"/>
      <c r="F43" s="462"/>
      <c r="G43" s="462"/>
      <c r="H43" s="462"/>
      <c r="I43" s="462"/>
      <c r="J43" s="462"/>
      <c r="K43" s="462"/>
      <c r="L43" s="462"/>
      <c r="M43" s="462"/>
      <c r="N43" s="462"/>
      <c r="O43" s="462"/>
      <c r="P43" s="462"/>
      <c r="Q43" s="462"/>
      <c r="R43" s="462"/>
    </row>
    <row r="44" spans="1:18" x14ac:dyDescent="0.3">
      <c r="A44" s="1201" t="str">
        <f>ПОДПИСИ!B7</f>
        <v>Начальник мастерского участка №1 Курортного РЭС ПАО «Россети Ленэнерго» «СЭС»</v>
      </c>
      <c r="B44" s="1201"/>
      <c r="C44" s="1201"/>
      <c r="D44" s="1201"/>
      <c r="E44" s="1201"/>
      <c r="F44" s="1201"/>
      <c r="G44" s="1201"/>
      <c r="H44" s="1201"/>
      <c r="I44" s="1201"/>
      <c r="J44" s="1201"/>
      <c r="K44" s="1201"/>
      <c r="L44" s="1201"/>
      <c r="M44" s="1201"/>
      <c r="N44" s="460"/>
      <c r="O44" s="1202" t="str">
        <f>ПОДПИСИ!E7</f>
        <v>Д.М. Чечин</v>
      </c>
      <c r="P44" s="1202"/>
      <c r="Q44" s="1202"/>
      <c r="R44" s="462"/>
    </row>
    <row r="45" spans="1:18" x14ac:dyDescent="0.3">
      <c r="A45" s="1201"/>
      <c r="B45" s="1201"/>
      <c r="C45" s="1201"/>
      <c r="D45" s="1201"/>
      <c r="E45" s="1201"/>
      <c r="F45" s="1201"/>
      <c r="G45" s="1201"/>
      <c r="H45" s="1201"/>
      <c r="I45" s="1201"/>
      <c r="J45" s="1201"/>
      <c r="K45" s="1201"/>
      <c r="L45" s="1201"/>
      <c r="M45" s="1201"/>
      <c r="N45" s="460"/>
      <c r="O45" s="1202"/>
      <c r="P45" s="1202"/>
      <c r="Q45" s="1202"/>
      <c r="R45" s="462"/>
    </row>
    <row r="46" spans="1:18" ht="14.4" x14ac:dyDescent="0.3">
      <c r="A46" s="491"/>
      <c r="B46" s="491"/>
      <c r="C46" s="491"/>
      <c r="D46" s="491"/>
      <c r="E46" s="491"/>
      <c r="F46" s="491"/>
      <c r="G46" s="491"/>
      <c r="H46" s="491"/>
      <c r="I46" s="491"/>
      <c r="J46" s="491"/>
      <c r="K46" s="491"/>
      <c r="L46" s="491"/>
      <c r="M46" s="1200" t="s">
        <v>49</v>
      </c>
      <c r="N46" s="1200"/>
      <c r="O46" s="463"/>
      <c r="P46" s="1200"/>
      <c r="Q46" s="1200"/>
      <c r="R46" s="458"/>
    </row>
    <row r="47" spans="1:18" x14ac:dyDescent="0.3">
      <c r="A47" s="1203" t="str">
        <f>ПОДПИСИ!B12</f>
        <v>Начальник участка ООО «Электромонтаж-110»</v>
      </c>
      <c r="B47" s="1203"/>
      <c r="C47" s="1203"/>
      <c r="D47" s="1203"/>
      <c r="E47" s="1203"/>
      <c r="F47" s="1203"/>
      <c r="G47" s="1203"/>
      <c r="H47" s="1203"/>
      <c r="I47" s="1203"/>
      <c r="J47" s="1203"/>
      <c r="K47" s="1203"/>
      <c r="L47" s="1203"/>
      <c r="M47" s="1203"/>
      <c r="N47" s="460"/>
      <c r="O47" s="1202" t="str">
        <f>ПОДПИСИ!E12</f>
        <v>А.В. Курбатов</v>
      </c>
      <c r="P47" s="1202"/>
      <c r="Q47" s="1202"/>
      <c r="R47" s="462"/>
    </row>
    <row r="48" spans="1:18" x14ac:dyDescent="0.3">
      <c r="A48" s="1203"/>
      <c r="B48" s="1203"/>
      <c r="C48" s="1203"/>
      <c r="D48" s="1203"/>
      <c r="E48" s="1203"/>
      <c r="F48" s="1203"/>
      <c r="G48" s="1203"/>
      <c r="H48" s="1203"/>
      <c r="I48" s="1203"/>
      <c r="J48" s="1203"/>
      <c r="K48" s="1203"/>
      <c r="L48" s="1203"/>
      <c r="M48" s="1203"/>
      <c r="N48" s="460"/>
      <c r="O48" s="1202"/>
      <c r="P48" s="1202"/>
      <c r="Q48" s="1202"/>
      <c r="R48" s="462"/>
    </row>
    <row r="49" spans="1:18" ht="14.4" x14ac:dyDescent="0.3">
      <c r="A49" s="491"/>
      <c r="B49" s="491"/>
      <c r="C49" s="491"/>
      <c r="D49" s="491"/>
      <c r="E49" s="491"/>
      <c r="F49" s="491"/>
      <c r="G49" s="491"/>
      <c r="H49" s="491"/>
      <c r="I49" s="491"/>
      <c r="J49" s="491"/>
      <c r="K49" s="491"/>
      <c r="L49" s="491"/>
      <c r="M49" s="1200" t="s">
        <v>49</v>
      </c>
      <c r="N49" s="1200"/>
      <c r="O49" s="459"/>
      <c r="P49" s="1200"/>
      <c r="Q49" s="1200"/>
      <c r="R49" s="458"/>
    </row>
    <row r="50" spans="1:18" x14ac:dyDescent="0.3">
      <c r="A50" s="492"/>
      <c r="B50" s="492"/>
      <c r="C50" s="492"/>
      <c r="D50" s="492"/>
      <c r="E50" s="462"/>
      <c r="F50" s="462"/>
      <c r="G50" s="462"/>
      <c r="H50" s="462"/>
      <c r="I50" s="462"/>
      <c r="J50" s="462"/>
      <c r="K50" s="462"/>
      <c r="L50" s="462"/>
      <c r="M50" s="462"/>
      <c r="N50" s="462"/>
      <c r="O50" s="462"/>
      <c r="P50" s="462"/>
      <c r="Q50" s="462"/>
      <c r="R50" s="462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topLeftCell="A4" zoomScale="60" zoomScaleNormal="100" workbookViewId="0">
      <selection activeCell="CJ33" sqref="CJ33:DB3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50" t="s">
        <v>547</v>
      </c>
      <c r="B1" s="1050"/>
      <c r="C1" s="1050"/>
      <c r="D1" s="1050"/>
      <c r="E1" s="1050"/>
      <c r="F1" s="1050"/>
      <c r="G1" s="1050"/>
      <c r="H1" s="1050"/>
      <c r="I1" s="1050"/>
      <c r="J1" s="1050"/>
      <c r="K1" s="1050"/>
      <c r="L1" s="1050"/>
      <c r="M1" s="1050"/>
      <c r="N1" s="1050"/>
      <c r="O1" s="1050"/>
      <c r="P1" s="1050"/>
      <c r="Q1" s="1050"/>
      <c r="R1" s="1050"/>
      <c r="S1" s="1050"/>
      <c r="T1" s="1050"/>
      <c r="U1" s="1050"/>
      <c r="V1" s="1050"/>
      <c r="W1" s="1050"/>
      <c r="X1" s="1050"/>
      <c r="Y1" s="1050"/>
      <c r="Z1" s="1050"/>
      <c r="AA1" s="1050"/>
      <c r="AB1" s="1050"/>
      <c r="AC1" s="1050"/>
      <c r="AD1" s="1050"/>
      <c r="AE1" s="1050"/>
      <c r="AF1" s="1050"/>
      <c r="AG1" s="1050"/>
      <c r="AH1" s="1050"/>
      <c r="AI1" s="1050"/>
      <c r="AJ1" s="1050"/>
      <c r="AK1" s="1050"/>
      <c r="AL1" s="1050"/>
      <c r="AM1" s="1050"/>
      <c r="AN1" s="1050"/>
      <c r="AO1" s="1050"/>
      <c r="AP1" s="1050"/>
      <c r="AQ1" s="1050"/>
      <c r="AR1" s="1050"/>
      <c r="AS1" s="1050"/>
      <c r="AT1" s="1050"/>
      <c r="AU1" s="1050"/>
      <c r="AV1" s="1050"/>
      <c r="AW1" s="1050"/>
      <c r="AX1" s="1050"/>
      <c r="AY1" s="1050"/>
      <c r="AZ1" s="1050"/>
      <c r="BA1" s="1050"/>
      <c r="BB1" s="1050"/>
      <c r="BC1" s="1050"/>
      <c r="BD1" s="1050"/>
      <c r="BE1" s="1050"/>
      <c r="BF1" s="1050"/>
      <c r="BG1" s="1050"/>
      <c r="BH1" s="1050"/>
      <c r="BI1" s="1050"/>
      <c r="BJ1" s="1050"/>
      <c r="BK1" s="1050"/>
      <c r="BL1" s="1050"/>
      <c r="BM1" s="1050"/>
      <c r="BN1" s="1050"/>
      <c r="BO1" s="1050"/>
      <c r="BP1" s="1050"/>
      <c r="BQ1" s="1050"/>
      <c r="BR1" s="1050"/>
      <c r="BS1" s="1050"/>
      <c r="BT1" s="1050"/>
      <c r="BU1" s="1050"/>
      <c r="BV1" s="1050"/>
      <c r="BW1" s="1050"/>
      <c r="BX1" s="1050"/>
      <c r="BY1" s="1050"/>
      <c r="BZ1" s="1050"/>
      <c r="CA1" s="1050"/>
      <c r="CB1" s="1050"/>
      <c r="CC1" s="1050"/>
      <c r="CD1" s="1050"/>
      <c r="CE1" s="1050"/>
      <c r="CF1" s="1050"/>
      <c r="CG1" s="1050"/>
      <c r="CH1" s="1050"/>
      <c r="CI1" s="1050"/>
      <c r="CJ1" s="1050"/>
      <c r="CK1" s="1050"/>
      <c r="CL1" s="1050"/>
      <c r="CM1" s="1050"/>
      <c r="CN1" s="1050"/>
      <c r="CO1" s="1050"/>
      <c r="CP1" s="1050"/>
      <c r="CQ1" s="1050"/>
      <c r="CR1" s="1050"/>
      <c r="CS1" s="1050"/>
      <c r="CT1" s="1050"/>
      <c r="CU1" s="1050"/>
      <c r="CV1" s="1050"/>
      <c r="CW1" s="1050"/>
      <c r="CX1" s="1050"/>
      <c r="CY1" s="1050"/>
      <c r="CZ1" s="1050"/>
      <c r="DA1" s="1050"/>
      <c r="DB1" s="1050"/>
      <c r="DH1" s="141"/>
    </row>
    <row r="2" spans="1:112" ht="15" customHeight="1" x14ac:dyDescent="0.3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BH2" s="844" t="str">
        <f>ФОРМА!G2</f>
        <v>Санкт-Петербург</v>
      </c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 s="844"/>
      <c r="CK2" s="844"/>
      <c r="CL2" s="844"/>
      <c r="CM2" s="844"/>
      <c r="CN2" s="844"/>
      <c r="CO2" s="844"/>
      <c r="CP2" s="844"/>
      <c r="CQ2" s="844"/>
      <c r="CR2" s="844"/>
      <c r="CS2" s="844"/>
      <c r="CT2" s="844"/>
      <c r="CU2" s="844"/>
      <c r="CV2" s="844"/>
      <c r="CW2" s="844"/>
      <c r="CX2" s="844"/>
      <c r="CY2" s="844"/>
      <c r="CZ2" s="844"/>
      <c r="DA2" s="844"/>
      <c r="DB2" s="844"/>
      <c r="DC2"/>
      <c r="DD2"/>
      <c r="DE2"/>
      <c r="DF2"/>
      <c r="DG2"/>
      <c r="DH2" s="142"/>
    </row>
    <row r="3" spans="1:112" s="21" customFormat="1" ht="10.199999999999999" x14ac:dyDescent="0.2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BH3" s="845" t="s">
        <v>0</v>
      </c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C3" s="1"/>
      <c r="DD3" s="1"/>
      <c r="DE3" s="1"/>
      <c r="DF3" s="1"/>
      <c r="DG3" s="1"/>
      <c r="DH3" s="143"/>
    </row>
    <row r="4" spans="1:112" ht="15" customHeight="1" x14ac:dyDescent="0.25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BH4" s="844" t="str">
        <f>ФОРМА!B2</f>
        <v>ПАО "Россети Ленэнерго"</v>
      </c>
      <c r="BI4" s="844"/>
      <c r="BJ4" s="844"/>
      <c r="BK4" s="844"/>
      <c r="BL4" s="844"/>
      <c r="BM4" s="844"/>
      <c r="BN4" s="844"/>
      <c r="BO4" s="844"/>
      <c r="BP4" s="844"/>
      <c r="BQ4" s="844"/>
      <c r="BR4" s="844"/>
      <c r="BS4" s="844"/>
      <c r="BT4" s="844"/>
      <c r="BU4" s="844"/>
      <c r="BV4" s="844"/>
      <c r="BW4" s="844"/>
      <c r="BX4" s="844"/>
      <c r="BY4" s="844"/>
      <c r="BZ4" s="844"/>
      <c r="CA4" s="844"/>
      <c r="CB4" s="844"/>
      <c r="CC4" s="844"/>
      <c r="CD4" s="844"/>
      <c r="CE4" s="844"/>
      <c r="CF4" s="844"/>
      <c r="CG4" s="844"/>
      <c r="CH4" s="844"/>
      <c r="CI4" s="844"/>
      <c r="CJ4" s="844"/>
      <c r="CK4" s="844"/>
      <c r="CL4" s="844"/>
      <c r="CM4" s="844"/>
      <c r="CN4" s="844"/>
      <c r="CO4" s="844"/>
      <c r="CP4" s="844"/>
      <c r="CQ4" s="844"/>
      <c r="CR4" s="844"/>
      <c r="CS4" s="844"/>
      <c r="CT4" s="844"/>
      <c r="CU4" s="844"/>
      <c r="CV4" s="844"/>
      <c r="CW4" s="844"/>
      <c r="CX4" s="844"/>
      <c r="CY4" s="844"/>
      <c r="CZ4" s="844"/>
      <c r="DA4" s="844"/>
      <c r="DB4" s="844"/>
      <c r="DH4" s="144" t="str">
        <f>BH4</f>
        <v>ПАО "Россети Ленэнерго"</v>
      </c>
    </row>
    <row r="5" spans="1:112" s="24" customFormat="1" ht="10.199999999999999" x14ac:dyDescent="0.2">
      <c r="A5" s="857" t="s">
        <v>44</v>
      </c>
      <c r="B5" s="857"/>
      <c r="C5" s="857"/>
      <c r="D5" s="857"/>
      <c r="E5" s="857"/>
      <c r="F5" s="857"/>
      <c r="G5" s="857"/>
      <c r="H5" s="857"/>
      <c r="I5" s="857"/>
      <c r="J5" s="857"/>
      <c r="K5" s="857"/>
      <c r="L5" s="857"/>
      <c r="M5" s="857"/>
      <c r="N5" s="857"/>
      <c r="O5" s="857"/>
      <c r="P5" s="857"/>
      <c r="Q5" s="857"/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45" t="s">
        <v>2</v>
      </c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38" x14ac:dyDescent="0.25">
      <c r="A6" s="844"/>
      <c r="B6" s="844"/>
      <c r="C6" s="844"/>
      <c r="D6" s="844"/>
      <c r="E6" s="844"/>
      <c r="F6" s="844"/>
      <c r="G6" s="844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44"/>
      <c r="V6" s="844"/>
      <c r="W6" s="844"/>
      <c r="X6" s="844"/>
      <c r="Y6" s="844"/>
      <c r="Z6" s="844"/>
      <c r="AA6" s="844"/>
      <c r="AB6" s="844"/>
      <c r="AC6" s="844"/>
      <c r="AD6" s="844"/>
      <c r="AE6" s="844"/>
      <c r="AF6" s="844"/>
      <c r="AG6" s="844"/>
      <c r="AH6" s="844"/>
      <c r="AI6" s="844"/>
      <c r="AJ6" s="844"/>
      <c r="AK6" s="844"/>
      <c r="AL6" s="844"/>
      <c r="AM6" s="844"/>
      <c r="AN6" s="84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50"/>
      <c r="BJ6" s="850"/>
      <c r="BK6" s="850"/>
      <c r="BL6" s="850"/>
      <c r="BM6" s="850"/>
      <c r="BN6" s="850"/>
      <c r="BO6" s="850"/>
      <c r="BP6" s="850"/>
      <c r="BQ6" s="850"/>
      <c r="BR6" s="850"/>
      <c r="BS6" s="850"/>
      <c r="BT6" s="850"/>
      <c r="BU6" s="850"/>
      <c r="BV6" s="850"/>
      <c r="BW6" s="850"/>
      <c r="BX6" s="850"/>
      <c r="BY6" s="850"/>
      <c r="BZ6" s="850"/>
      <c r="CA6" s="850"/>
      <c r="CB6" s="850"/>
      <c r="CC6" s="850"/>
      <c r="CD6" s="850"/>
      <c r="CE6" s="850"/>
      <c r="CF6" s="850"/>
      <c r="CG6" s="850"/>
      <c r="CH6" s="850"/>
      <c r="CI6" s="850"/>
      <c r="CJ6" s="850"/>
      <c r="CK6" s="850"/>
      <c r="CL6" s="850"/>
      <c r="CM6" s="850"/>
      <c r="CN6" s="850"/>
      <c r="CO6" s="850"/>
      <c r="CP6" s="850"/>
      <c r="CQ6" s="850"/>
      <c r="CR6" s="850"/>
      <c r="CS6" s="850"/>
      <c r="CT6" s="850"/>
      <c r="CU6" s="850"/>
      <c r="CV6" s="850"/>
      <c r="CW6" s="850"/>
      <c r="CX6" s="850"/>
      <c r="CY6" s="850"/>
      <c r="CZ6" s="850"/>
      <c r="DA6" s="850"/>
      <c r="DB6" s="850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45" t="s">
        <v>38</v>
      </c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235"/>
    </row>
    <row r="8" spans="1:112" x14ac:dyDescent="0.3">
      <c r="A8" s="844"/>
      <c r="B8" s="844"/>
      <c r="C8" s="844"/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844"/>
      <c r="Q8" s="844"/>
      <c r="R8" s="844"/>
      <c r="S8" s="844"/>
      <c r="T8" s="844"/>
      <c r="U8" s="844"/>
      <c r="V8" s="844"/>
      <c r="W8" s="844"/>
      <c r="X8" s="844"/>
      <c r="Y8" s="844"/>
      <c r="Z8" s="844"/>
      <c r="AA8" s="844"/>
      <c r="AB8" s="844"/>
      <c r="AC8" s="844"/>
      <c r="AD8" s="844"/>
      <c r="AE8" s="844"/>
      <c r="AF8" s="844"/>
      <c r="AG8" s="844"/>
      <c r="AH8" s="844"/>
      <c r="AI8" s="844"/>
      <c r="AJ8" s="844"/>
      <c r="AK8" s="844"/>
      <c r="AL8" s="844"/>
      <c r="AM8" s="844"/>
      <c r="AN8" s="844"/>
      <c r="BH8" s="926">
        <f>ФОРМА!B13</f>
        <v>45380</v>
      </c>
      <c r="BI8" s="844"/>
      <c r="BJ8" s="844"/>
      <c r="BK8" s="844"/>
      <c r="BL8" s="844"/>
      <c r="BM8" s="844"/>
      <c r="BN8" s="844"/>
      <c r="BO8" s="844"/>
      <c r="BP8" s="844"/>
      <c r="BQ8" s="844"/>
      <c r="BR8" s="844"/>
      <c r="BS8" s="844"/>
      <c r="BT8" s="844"/>
      <c r="BU8" s="844"/>
      <c r="BV8" s="844"/>
      <c r="BW8" s="844"/>
      <c r="BX8" s="844"/>
      <c r="BY8" s="844"/>
      <c r="BZ8" s="844"/>
      <c r="CA8" s="844"/>
      <c r="CB8" s="844"/>
      <c r="CC8" s="844"/>
      <c r="CD8" s="844"/>
      <c r="CE8" s="844"/>
      <c r="CF8" s="844"/>
      <c r="CG8" s="844"/>
      <c r="CH8" s="844"/>
      <c r="CI8" s="844"/>
      <c r="CJ8" s="844"/>
      <c r="CK8" s="844"/>
      <c r="CL8" s="844"/>
      <c r="CM8" s="844"/>
      <c r="CN8" s="844"/>
      <c r="CO8" s="844"/>
      <c r="CP8" s="844"/>
      <c r="CQ8" s="844"/>
      <c r="CR8" s="844"/>
      <c r="CS8" s="844"/>
      <c r="CT8" s="844"/>
      <c r="CU8" s="844"/>
      <c r="CV8" s="844"/>
      <c r="CW8" s="844"/>
      <c r="CX8" s="844"/>
      <c r="CY8" s="844"/>
      <c r="CZ8" s="844"/>
      <c r="DA8" s="844"/>
      <c r="DB8" s="844"/>
      <c r="DC8" s="51"/>
    </row>
    <row r="9" spans="1:112" s="24" customFormat="1" ht="10.199999999999999" x14ac:dyDescent="0.2">
      <c r="A9" s="857" t="s">
        <v>1</v>
      </c>
      <c r="B9" s="857"/>
      <c r="C9" s="857"/>
      <c r="D9" s="857"/>
      <c r="E9" s="857"/>
      <c r="F9" s="857"/>
      <c r="G9" s="857"/>
      <c r="H9" s="857"/>
      <c r="I9" s="857"/>
      <c r="J9" s="857"/>
      <c r="K9" s="857"/>
      <c r="L9" s="857"/>
      <c r="M9" s="857"/>
      <c r="N9" s="857"/>
      <c r="O9" s="857"/>
      <c r="P9" s="857"/>
      <c r="Q9" s="857"/>
      <c r="R9" s="857"/>
      <c r="S9" s="857"/>
      <c r="T9" s="857"/>
      <c r="U9" s="857"/>
      <c r="V9" s="857"/>
      <c r="W9" s="857"/>
      <c r="X9" s="857"/>
      <c r="Y9" s="857"/>
      <c r="Z9" s="857"/>
      <c r="AA9" s="857"/>
      <c r="AB9" s="857"/>
      <c r="AC9" s="857"/>
      <c r="AD9" s="857"/>
      <c r="AE9" s="857"/>
      <c r="AF9" s="857"/>
      <c r="AG9" s="857"/>
      <c r="AH9" s="857"/>
      <c r="AI9" s="857"/>
      <c r="AJ9" s="857"/>
      <c r="AK9" s="857"/>
      <c r="AL9" s="857"/>
      <c r="AM9" s="857"/>
      <c r="AN9" s="85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57" t="s">
        <v>3</v>
      </c>
      <c r="BI9" s="857"/>
      <c r="BJ9" s="857"/>
      <c r="BK9" s="857"/>
      <c r="BL9" s="857"/>
      <c r="BM9" s="857"/>
      <c r="BN9" s="857"/>
      <c r="BO9" s="857"/>
      <c r="BP9" s="857"/>
      <c r="BQ9" s="857"/>
      <c r="BR9" s="857"/>
      <c r="BS9" s="857"/>
      <c r="BT9" s="857"/>
      <c r="BU9" s="857"/>
      <c r="BV9" s="857"/>
      <c r="BW9" s="857"/>
      <c r="BX9" s="857"/>
      <c r="BY9" s="857"/>
      <c r="BZ9" s="857"/>
      <c r="CA9" s="857"/>
      <c r="CB9" s="857"/>
      <c r="CC9" s="857"/>
      <c r="CD9" s="857"/>
      <c r="CE9" s="857"/>
      <c r="CF9" s="857"/>
      <c r="CG9" s="857"/>
      <c r="CH9" s="857"/>
      <c r="CI9" s="857"/>
      <c r="CJ9" s="857"/>
      <c r="CK9" s="857"/>
      <c r="CL9" s="857"/>
      <c r="CM9" s="857"/>
      <c r="CN9" s="857"/>
      <c r="CO9" s="857"/>
      <c r="CP9" s="857"/>
      <c r="CQ9" s="857"/>
      <c r="CR9" s="857"/>
      <c r="CS9" s="857"/>
      <c r="CT9" s="857"/>
      <c r="CU9" s="857"/>
      <c r="CV9" s="857"/>
      <c r="CW9" s="857"/>
      <c r="CX9" s="857"/>
      <c r="CY9" s="857"/>
      <c r="CZ9" s="857"/>
      <c r="DA9" s="857"/>
      <c r="DB9" s="857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928" t="s">
        <v>67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  <c r="BB11" s="928"/>
      <c r="BC11" s="928"/>
      <c r="BD11" s="928"/>
      <c r="BE11" s="928"/>
      <c r="BF11" s="928"/>
      <c r="BG11" s="928"/>
      <c r="BH11" s="928"/>
      <c r="BI11" s="928"/>
      <c r="BJ11" s="928"/>
      <c r="BK11" s="928"/>
      <c r="BL11" s="928"/>
      <c r="BM11" s="928"/>
      <c r="BN11" s="928"/>
      <c r="BO11" s="928"/>
      <c r="BP11" s="928"/>
      <c r="BQ11" s="928"/>
      <c r="BR11" s="928"/>
      <c r="BS11" s="928"/>
      <c r="BT11" s="928"/>
      <c r="BU11" s="928"/>
      <c r="BV11" s="928"/>
      <c r="BW11" s="928"/>
      <c r="BX11" s="928"/>
      <c r="BY11" s="928"/>
      <c r="BZ11" s="928"/>
      <c r="CA11" s="928"/>
      <c r="CB11" s="928"/>
      <c r="CC11" s="928"/>
      <c r="CD11" s="928"/>
      <c r="CE11" s="928"/>
      <c r="CF11" s="928"/>
      <c r="CG11" s="928"/>
      <c r="CH11" s="928"/>
      <c r="CI11" s="928"/>
      <c r="CJ11" s="928"/>
      <c r="CK11" s="928"/>
      <c r="CL11" s="928"/>
      <c r="CM11" s="928"/>
      <c r="CN11" s="928"/>
      <c r="CO11" s="928"/>
      <c r="CP11" s="928"/>
      <c r="CQ11" s="928"/>
      <c r="CR11" s="928"/>
      <c r="CS11" s="928"/>
      <c r="CT11" s="928"/>
      <c r="CU11" s="928"/>
      <c r="CV11" s="928"/>
      <c r="CW11" s="928"/>
      <c r="CX11" s="928"/>
      <c r="CY11" s="928"/>
      <c r="CZ11" s="928"/>
      <c r="DA11" s="928"/>
      <c r="DB11" s="928"/>
      <c r="DH11" s="229"/>
    </row>
    <row r="12" spans="1:112" x14ac:dyDescent="0.3">
      <c r="A12" s="928" t="s">
        <v>841</v>
      </c>
      <c r="B12" s="928"/>
      <c r="C12" s="928"/>
      <c r="D12" s="928"/>
      <c r="E12" s="928"/>
      <c r="F12" s="928"/>
      <c r="G12" s="928"/>
      <c r="H12" s="928"/>
      <c r="I12" s="928"/>
      <c r="J12" s="928"/>
      <c r="K12" s="928"/>
      <c r="L12" s="928"/>
      <c r="M12" s="928"/>
      <c r="N12" s="928"/>
      <c r="O12" s="928"/>
      <c r="P12" s="928"/>
      <c r="Q12" s="928"/>
      <c r="R12" s="928"/>
      <c r="S12" s="928"/>
      <c r="T12" s="928"/>
      <c r="U12" s="928"/>
      <c r="V12" s="928"/>
      <c r="W12" s="928"/>
      <c r="X12" s="928"/>
      <c r="Y12" s="928"/>
      <c r="Z12" s="928"/>
      <c r="AA12" s="928"/>
      <c r="AB12" s="928"/>
      <c r="AC12" s="928"/>
      <c r="AD12" s="928"/>
      <c r="AE12" s="928"/>
      <c r="AF12" s="928"/>
      <c r="AG12" s="928"/>
      <c r="AH12" s="928"/>
      <c r="AI12" s="928"/>
      <c r="AJ12" s="928"/>
      <c r="AK12" s="928"/>
      <c r="AL12" s="928"/>
      <c r="AM12" s="928"/>
      <c r="AN12" s="928"/>
      <c r="AO12" s="928"/>
      <c r="AP12" s="928"/>
      <c r="AQ12" s="928"/>
      <c r="AR12" s="928"/>
      <c r="AS12" s="928"/>
      <c r="AT12" s="928"/>
      <c r="AU12" s="928"/>
      <c r="AV12" s="928"/>
      <c r="AW12" s="928"/>
      <c r="AX12" s="928"/>
      <c r="AY12" s="928"/>
      <c r="AZ12" s="928"/>
      <c r="BA12" s="928"/>
      <c r="BB12" s="928"/>
      <c r="BC12" s="928"/>
      <c r="BD12" s="928"/>
      <c r="BE12" s="928"/>
      <c r="BF12" s="928"/>
      <c r="BG12" s="928"/>
      <c r="BH12" s="928"/>
      <c r="BI12" s="928"/>
      <c r="BJ12" s="928"/>
      <c r="BK12" s="928"/>
      <c r="BL12" s="928"/>
      <c r="BM12" s="928"/>
      <c r="BN12" s="928"/>
      <c r="BO12" s="928"/>
      <c r="BP12" s="928"/>
      <c r="BQ12" s="928"/>
      <c r="BR12" s="928"/>
      <c r="BS12" s="928"/>
      <c r="BT12" s="928"/>
      <c r="BU12" s="928"/>
      <c r="BV12" s="928"/>
      <c r="BW12" s="928"/>
      <c r="BX12" s="928"/>
      <c r="BY12" s="928"/>
      <c r="BZ12" s="928"/>
      <c r="CA12" s="928"/>
      <c r="CB12" s="928"/>
      <c r="CC12" s="928"/>
      <c r="CD12" s="928"/>
      <c r="CE12" s="928"/>
      <c r="CF12" s="928"/>
      <c r="CG12" s="928"/>
      <c r="CH12" s="928"/>
      <c r="CI12" s="928"/>
      <c r="CJ12" s="928"/>
      <c r="CK12" s="928"/>
      <c r="CL12" s="928"/>
      <c r="CM12" s="928"/>
      <c r="CN12" s="928"/>
      <c r="CO12" s="928"/>
      <c r="CP12" s="928"/>
      <c r="CQ12" s="928"/>
      <c r="CR12" s="928"/>
      <c r="CS12" s="928"/>
      <c r="CT12" s="928"/>
      <c r="CU12" s="928"/>
      <c r="CV12" s="928"/>
      <c r="CW12" s="928"/>
      <c r="CX12" s="928"/>
      <c r="CY12" s="928"/>
      <c r="CZ12" s="928"/>
      <c r="DA12" s="928"/>
      <c r="DB12" s="928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969" t="s">
        <v>4</v>
      </c>
      <c r="B14" s="969"/>
      <c r="C14" s="969"/>
      <c r="D14" s="969"/>
      <c r="E14" s="969"/>
      <c r="F14" s="969"/>
      <c r="G14" s="969"/>
      <c r="H14" s="969"/>
      <c r="I14" s="969"/>
      <c r="J14" s="969"/>
      <c r="K14" s="969"/>
      <c r="L14" s="969"/>
      <c r="M14" s="969"/>
      <c r="N14" s="969"/>
      <c r="O14" s="969"/>
      <c r="P14" s="969"/>
      <c r="Q14" s="969"/>
      <c r="R14" s="969"/>
      <c r="S14" s="969"/>
      <c r="T14" s="969"/>
      <c r="U14" s="969"/>
      <c r="V14" s="969"/>
      <c r="W14" s="969"/>
      <c r="X14" s="969"/>
      <c r="Y14" s="969"/>
      <c r="DH14" s="229"/>
    </row>
    <row r="15" spans="1:112" ht="30" customHeight="1" x14ac:dyDescent="0.25">
      <c r="A15" s="968" t="s">
        <v>115</v>
      </c>
      <c r="B15" s="968"/>
      <c r="C15" s="968"/>
      <c r="D15" s="968"/>
      <c r="E15" s="968"/>
      <c r="F15" s="968"/>
      <c r="G15" s="968"/>
      <c r="H15" s="968"/>
      <c r="I15" s="968"/>
      <c r="J15" s="968"/>
      <c r="K15" s="968"/>
      <c r="L15" s="968"/>
      <c r="M15" s="968"/>
      <c r="N15" s="968"/>
      <c r="O15" s="968"/>
      <c r="P15" s="968"/>
      <c r="Q15" s="968"/>
      <c r="R15" s="968"/>
      <c r="S15" s="968"/>
      <c r="T15" s="968"/>
      <c r="U15" s="968"/>
      <c r="V15" s="968"/>
      <c r="W15" s="968"/>
      <c r="X15" s="968"/>
      <c r="Y15" s="968"/>
      <c r="Z15" s="968"/>
      <c r="AA15" s="968"/>
      <c r="AB15" s="968"/>
      <c r="AC15" s="968"/>
      <c r="AD15" s="968"/>
      <c r="AE15" s="968"/>
      <c r="AF15" s="876" t="str">
        <f>ПОДПИСИ!B6</f>
        <v>Начальник мастерского участка №1 Курортного РЭС ПАО «Россети Ленэнерго» «СЭС»</v>
      </c>
      <c r="AG15" s="876"/>
      <c r="AH15" s="876"/>
      <c r="AI15" s="876"/>
      <c r="AJ15" s="876"/>
      <c r="AK15" s="876"/>
      <c r="AL15" s="876"/>
      <c r="AM15" s="876"/>
      <c r="AN15" s="876"/>
      <c r="AO15" s="876"/>
      <c r="AP15" s="876"/>
      <c r="AQ15" s="876"/>
      <c r="AR15" s="876"/>
      <c r="AS15" s="876"/>
      <c r="AT15" s="876"/>
      <c r="AU15" s="876"/>
      <c r="AV15" s="876"/>
      <c r="AW15" s="876"/>
      <c r="AX15" s="876"/>
      <c r="AY15" s="876"/>
      <c r="AZ15" s="876"/>
      <c r="BA15" s="876"/>
      <c r="BB15" s="876"/>
      <c r="BC15" s="876"/>
      <c r="BD15" s="876"/>
      <c r="BE15" s="876"/>
      <c r="BF15" s="876"/>
      <c r="BG15" s="876"/>
      <c r="BH15" s="876"/>
      <c r="BI15" s="876"/>
      <c r="BJ15" s="876"/>
      <c r="BK15" s="876"/>
      <c r="BL15" s="876"/>
      <c r="BM15" s="876"/>
      <c r="BN15" s="876"/>
      <c r="BO15" s="876"/>
      <c r="BP15" s="876"/>
      <c r="BQ15" s="876"/>
      <c r="BR15" s="876"/>
      <c r="BS15" s="876"/>
      <c r="BT15" s="876"/>
      <c r="BU15" s="876"/>
      <c r="BV15" s="876"/>
      <c r="BW15" s="876"/>
      <c r="BX15" s="876"/>
      <c r="BY15" s="876"/>
      <c r="BZ15" s="876"/>
      <c r="CA15" s="876"/>
      <c r="CB15" s="876"/>
      <c r="CC15" s="876"/>
      <c r="CD15" s="876"/>
      <c r="CE15" s="876"/>
      <c r="CF15" s="876"/>
      <c r="CG15" s="876"/>
      <c r="CH15" s="876"/>
      <c r="CI15" s="876"/>
      <c r="CJ15" s="876"/>
      <c r="CK15" s="876"/>
      <c r="CL15" s="876"/>
      <c r="CM15" s="876"/>
      <c r="CN15" s="876"/>
      <c r="CO15" s="876"/>
      <c r="CP15" s="876"/>
      <c r="CQ15" s="876"/>
      <c r="CR15" s="876"/>
      <c r="CS15" s="876"/>
      <c r="CT15" s="876"/>
      <c r="CU15" s="876"/>
      <c r="CV15" s="876"/>
      <c r="CW15" s="876"/>
      <c r="CX15" s="876"/>
      <c r="CY15" s="876"/>
      <c r="CZ15" s="876"/>
      <c r="DA15" s="876"/>
      <c r="DB15" s="87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45" t="s">
        <v>5</v>
      </c>
      <c r="AH16" s="845"/>
      <c r="AI16" s="845"/>
      <c r="AJ16" s="845"/>
      <c r="AK16" s="845"/>
      <c r="AL16" s="845"/>
      <c r="AM16" s="845"/>
      <c r="AN16" s="845"/>
      <c r="AO16" s="845"/>
      <c r="AP16" s="845"/>
      <c r="AQ16" s="845"/>
      <c r="AR16" s="845"/>
      <c r="AS16" s="845"/>
      <c r="AT16" s="845"/>
      <c r="AU16" s="845"/>
      <c r="AV16" s="845"/>
      <c r="AW16" s="845"/>
      <c r="AX16" s="845"/>
      <c r="AY16" s="845"/>
      <c r="AZ16" s="845"/>
      <c r="BA16" s="845"/>
      <c r="BB16" s="845"/>
      <c r="BC16" s="845"/>
      <c r="BD16" s="845"/>
      <c r="BE16" s="845"/>
      <c r="BF16" s="845"/>
      <c r="BG16" s="845"/>
      <c r="BH16" s="845"/>
      <c r="BI16" s="845"/>
      <c r="BJ16" s="845"/>
      <c r="BK16" s="845"/>
      <c r="BL16" s="845"/>
      <c r="BM16" s="845"/>
      <c r="BN16" s="845"/>
      <c r="BO16" s="845"/>
      <c r="BP16" s="845"/>
      <c r="BQ16" s="845"/>
      <c r="BR16" s="845"/>
      <c r="BS16" s="845"/>
      <c r="BT16" s="845"/>
      <c r="BU16" s="845"/>
      <c r="BV16" s="845"/>
      <c r="BW16" s="845"/>
      <c r="BX16" s="845"/>
      <c r="BY16" s="845"/>
      <c r="BZ16" s="845"/>
      <c r="CA16" s="845"/>
      <c r="CB16" s="845"/>
      <c r="CC16" s="845"/>
      <c r="CD16" s="845"/>
      <c r="CE16" s="845"/>
      <c r="CF16" s="845"/>
      <c r="CG16" s="845"/>
      <c r="CH16" s="845"/>
      <c r="CI16" s="845"/>
      <c r="CJ16" s="845"/>
      <c r="CK16" s="845"/>
      <c r="CL16" s="845"/>
      <c r="CM16" s="845"/>
      <c r="CN16" s="845"/>
      <c r="CO16" s="845"/>
      <c r="CP16" s="845"/>
      <c r="CQ16" s="845"/>
      <c r="CR16" s="845"/>
      <c r="CS16" s="845"/>
      <c r="CT16" s="845"/>
      <c r="CU16" s="845"/>
      <c r="CV16" s="845"/>
      <c r="CW16" s="845"/>
      <c r="CX16" s="845"/>
      <c r="CY16" s="845"/>
      <c r="CZ16" s="845"/>
      <c r="DA16" s="845"/>
      <c r="DB16" s="845"/>
    </row>
    <row r="17" spans="1:112" ht="15" customHeight="1" x14ac:dyDescent="0.3">
      <c r="A17" s="1226" t="str">
        <f>ПОДПИСИ!C6</f>
        <v>Чечин Д.М.</v>
      </c>
      <c r="B17" s="1226"/>
      <c r="C17" s="1226"/>
      <c r="D17" s="1226"/>
      <c r="E17" s="1226"/>
      <c r="F17" s="1226"/>
      <c r="G17" s="1226"/>
      <c r="H17" s="1226"/>
      <c r="I17" s="1226"/>
      <c r="J17" s="1226"/>
      <c r="K17" s="1226"/>
      <c r="L17" s="1226"/>
      <c r="M17" s="1226"/>
      <c r="N17" s="1226"/>
      <c r="O17" s="1226"/>
      <c r="P17" s="1226"/>
      <c r="Q17" s="1226"/>
      <c r="R17" s="1226"/>
      <c r="S17" s="1226"/>
      <c r="T17" s="1226"/>
      <c r="U17" s="1226"/>
      <c r="V17" s="1226"/>
      <c r="W17" s="1226"/>
      <c r="X17" s="1226"/>
      <c r="Y17" s="1226"/>
      <c r="Z17" s="1226"/>
      <c r="AA17" s="1226"/>
      <c r="AB17" s="1226"/>
      <c r="AC17" s="1226"/>
      <c r="AD17" s="1226"/>
      <c r="AE17" s="1226"/>
      <c r="AF17" s="1226"/>
      <c r="AG17" s="1226"/>
      <c r="AH17" s="1226"/>
      <c r="AI17" s="1226"/>
      <c r="AJ17" s="1226"/>
      <c r="AK17" s="1226"/>
      <c r="AL17" s="1226"/>
      <c r="AM17" s="1226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1226"/>
      <c r="BB17" s="1226"/>
      <c r="BC17" s="1226"/>
      <c r="BD17" s="1226"/>
      <c r="BE17" s="1226"/>
      <c r="BF17" s="1226"/>
      <c r="BG17" s="1226"/>
      <c r="BH17" s="1226"/>
      <c r="BI17" s="1226"/>
      <c r="BJ17" s="1226"/>
      <c r="BK17" s="1226"/>
      <c r="BL17" s="1226"/>
      <c r="BM17" s="1226"/>
      <c r="BN17" s="1226"/>
      <c r="BO17" s="1226"/>
      <c r="BP17" s="1226"/>
      <c r="BQ17" s="1226"/>
      <c r="BR17" s="1226"/>
      <c r="BS17" s="1226"/>
      <c r="BT17" s="1226"/>
      <c r="BU17" s="1226"/>
      <c r="BV17" s="1226"/>
      <c r="BW17" s="1226"/>
      <c r="BX17" s="1226"/>
      <c r="BY17" s="1226"/>
      <c r="BZ17" s="1226"/>
      <c r="CA17" s="1226"/>
      <c r="CB17" s="1226"/>
      <c r="CC17" s="1226"/>
      <c r="CD17" s="1226"/>
      <c r="CE17" s="1226"/>
      <c r="CF17" s="1226"/>
      <c r="CG17" s="1226"/>
      <c r="CH17" s="1226"/>
      <c r="CI17" s="1226"/>
      <c r="CJ17" s="1226"/>
      <c r="CK17" s="1226"/>
      <c r="CL17" s="1226"/>
      <c r="CM17" s="1226"/>
      <c r="CN17" s="1226"/>
      <c r="CO17" s="1226"/>
      <c r="CP17" s="1226"/>
      <c r="CQ17" s="1226"/>
      <c r="CR17" s="1226"/>
      <c r="CS17" s="1226"/>
      <c r="CT17" s="1226"/>
      <c r="CU17" s="1226"/>
      <c r="CV17" s="1226"/>
      <c r="CW17" s="1226"/>
      <c r="CX17" s="1226"/>
      <c r="CY17" s="1226"/>
      <c r="CZ17" s="1226"/>
      <c r="DA17" s="1226"/>
      <c r="DB17" s="1226"/>
    </row>
    <row r="18" spans="1:112" ht="15" customHeight="1" x14ac:dyDescent="0.3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 x14ac:dyDescent="0.25">
      <c r="A19" s="968" t="s">
        <v>718</v>
      </c>
      <c r="B19" s="968"/>
      <c r="C19" s="968"/>
      <c r="D19" s="968"/>
      <c r="E19" s="968"/>
      <c r="F19" s="968"/>
      <c r="G19" s="968"/>
      <c r="H19" s="968"/>
      <c r="I19" s="968"/>
      <c r="J19" s="968"/>
      <c r="K19" s="968"/>
      <c r="L19" s="968"/>
      <c r="M19" s="968"/>
      <c r="N19" s="968"/>
      <c r="O19" s="968"/>
      <c r="P19" s="968"/>
      <c r="Q19" s="968"/>
      <c r="R19" s="968"/>
      <c r="S19" s="968"/>
      <c r="T19" s="968"/>
      <c r="U19" s="968"/>
      <c r="V19" s="968"/>
      <c r="W19" s="968"/>
      <c r="X19" s="968"/>
      <c r="Y19" s="968"/>
      <c r="Z19" s="968"/>
      <c r="AA19" s="968"/>
      <c r="AB19" s="968"/>
      <c r="AC19" s="968"/>
      <c r="AD19" s="968"/>
      <c r="AE19" s="968"/>
      <c r="AF19" s="968"/>
      <c r="AG19" s="968"/>
      <c r="AH19" s="968"/>
      <c r="AI19" s="968"/>
      <c r="AJ19" s="968"/>
      <c r="AK19" s="968"/>
      <c r="AL19" s="968"/>
      <c r="AM19" s="968"/>
      <c r="AN19" s="968"/>
      <c r="AO19" s="876" t="str">
        <f>ПОДПИСИ!B12</f>
        <v>Начальник участка ООО «Электромонтаж-110»</v>
      </c>
      <c r="AP19" s="876"/>
      <c r="AQ19" s="876"/>
      <c r="AR19" s="876"/>
      <c r="AS19" s="876"/>
      <c r="AT19" s="876"/>
      <c r="AU19" s="876"/>
      <c r="AV19" s="876"/>
      <c r="AW19" s="876"/>
      <c r="AX19" s="876"/>
      <c r="AY19" s="876"/>
      <c r="AZ19" s="876"/>
      <c r="BA19" s="876"/>
      <c r="BB19" s="876"/>
      <c r="BC19" s="876"/>
      <c r="BD19" s="876"/>
      <c r="BE19" s="876"/>
      <c r="BF19" s="876"/>
      <c r="BG19" s="876"/>
      <c r="BH19" s="876"/>
      <c r="BI19" s="876"/>
      <c r="BJ19" s="876"/>
      <c r="BK19" s="876"/>
      <c r="BL19" s="876"/>
      <c r="BM19" s="876"/>
      <c r="BN19" s="876"/>
      <c r="BO19" s="876"/>
      <c r="BP19" s="876"/>
      <c r="BQ19" s="876"/>
      <c r="BR19" s="876"/>
      <c r="BS19" s="876"/>
      <c r="BT19" s="876"/>
      <c r="BU19" s="876"/>
      <c r="BV19" s="876"/>
      <c r="BW19" s="876"/>
      <c r="BX19" s="876"/>
      <c r="BY19" s="876"/>
      <c r="BZ19" s="876"/>
      <c r="CA19" s="876"/>
      <c r="CB19" s="876"/>
      <c r="CC19" s="876"/>
      <c r="CD19" s="876"/>
      <c r="CE19" s="876"/>
      <c r="CF19" s="876"/>
      <c r="CG19" s="876"/>
      <c r="CH19" s="876"/>
      <c r="CI19" s="876"/>
      <c r="CJ19" s="876"/>
      <c r="CK19" s="876"/>
      <c r="CL19" s="876"/>
      <c r="CM19" s="876"/>
      <c r="CN19" s="876"/>
      <c r="CO19" s="876"/>
      <c r="CP19" s="876"/>
      <c r="CQ19" s="876"/>
      <c r="CR19" s="876"/>
      <c r="CS19" s="876"/>
      <c r="CT19" s="876"/>
      <c r="CU19" s="876"/>
      <c r="CV19" s="876"/>
      <c r="CW19" s="876"/>
      <c r="CX19" s="876"/>
      <c r="CY19" s="876"/>
      <c r="CZ19" s="876"/>
      <c r="DA19" s="876"/>
      <c r="DB19" s="876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45" t="s">
        <v>5</v>
      </c>
      <c r="AP20" s="845"/>
      <c r="AQ20" s="845"/>
      <c r="AR20" s="845"/>
      <c r="AS20" s="845"/>
      <c r="AT20" s="845"/>
      <c r="AU20" s="845"/>
      <c r="AV20" s="845"/>
      <c r="AW20" s="845"/>
      <c r="AX20" s="845"/>
      <c r="AY20" s="845"/>
      <c r="AZ20" s="845"/>
      <c r="BA20" s="845"/>
      <c r="BB20" s="845"/>
      <c r="BC20" s="845"/>
      <c r="BD20" s="845"/>
      <c r="BE20" s="845"/>
      <c r="BF20" s="845"/>
      <c r="BG20" s="845"/>
      <c r="BH20" s="845"/>
      <c r="BI20" s="845"/>
      <c r="BJ20" s="845"/>
      <c r="BK20" s="845"/>
      <c r="BL20" s="845"/>
      <c r="BM20" s="845"/>
      <c r="BN20" s="845"/>
      <c r="BO20" s="845"/>
      <c r="BP20" s="845"/>
      <c r="BQ20" s="845"/>
      <c r="BR20" s="845"/>
      <c r="BS20" s="845"/>
      <c r="BT20" s="845"/>
      <c r="BU20" s="845"/>
      <c r="BV20" s="845"/>
      <c r="BW20" s="845"/>
      <c r="BX20" s="845"/>
      <c r="BY20" s="845"/>
      <c r="BZ20" s="845"/>
      <c r="CA20" s="845"/>
      <c r="CB20" s="845"/>
      <c r="CC20" s="845"/>
      <c r="CD20" s="845"/>
      <c r="CE20" s="845"/>
      <c r="CF20" s="845"/>
      <c r="CG20" s="845"/>
      <c r="CH20" s="845"/>
      <c r="CI20" s="845"/>
      <c r="CJ20" s="845"/>
      <c r="CK20" s="845"/>
      <c r="CL20" s="845"/>
      <c r="CM20" s="845"/>
      <c r="CN20" s="845"/>
      <c r="CO20" s="845"/>
      <c r="CP20" s="845"/>
      <c r="CQ20" s="845"/>
      <c r="CR20" s="845"/>
      <c r="CS20" s="845"/>
      <c r="CT20" s="845"/>
      <c r="CU20" s="845"/>
      <c r="CV20" s="845"/>
      <c r="CW20" s="845"/>
      <c r="CX20" s="845"/>
      <c r="CY20" s="845"/>
      <c r="CZ20" s="845"/>
      <c r="DA20" s="845"/>
      <c r="DB20" s="845"/>
    </row>
    <row r="21" spans="1:112" ht="15" customHeight="1" x14ac:dyDescent="0.25">
      <c r="A21" s="966" t="str">
        <f>ПОДПИСИ!C12</f>
        <v>Курбатов А.В.</v>
      </c>
      <c r="B21" s="966"/>
      <c r="C21" s="966"/>
      <c r="D21" s="966"/>
      <c r="E21" s="966"/>
      <c r="F21" s="966"/>
      <c r="G21" s="966"/>
      <c r="H21" s="966"/>
      <c r="I21" s="966"/>
      <c r="J21" s="966"/>
      <c r="K21" s="966"/>
      <c r="L21" s="966"/>
      <c r="M21" s="966"/>
      <c r="N21" s="966"/>
      <c r="O21" s="966"/>
      <c r="P21" s="966"/>
      <c r="Q21" s="966"/>
      <c r="R21" s="966"/>
      <c r="S21" s="966"/>
      <c r="T21" s="966"/>
      <c r="U21" s="966"/>
      <c r="V21" s="966"/>
      <c r="W21" s="966"/>
      <c r="X21" s="966"/>
      <c r="Y21" s="966"/>
      <c r="Z21" s="966"/>
      <c r="AA21" s="966"/>
      <c r="AB21" s="966"/>
      <c r="AC21" s="966"/>
      <c r="AD21" s="966"/>
      <c r="AE21" s="966"/>
      <c r="AF21" s="966"/>
      <c r="AG21" s="966"/>
      <c r="AH21" s="966"/>
      <c r="AI21" s="966"/>
      <c r="AJ21" s="966"/>
      <c r="AK21" s="966"/>
      <c r="AL21" s="966"/>
      <c r="AM21" s="966"/>
      <c r="AN21" s="966"/>
      <c r="AO21" s="966"/>
      <c r="AP21" s="966"/>
      <c r="AQ21" s="966"/>
      <c r="AR21" s="966"/>
      <c r="AS21" s="966"/>
      <c r="AT21" s="966"/>
      <c r="AU21" s="966"/>
      <c r="AV21" s="966"/>
      <c r="AW21" s="966"/>
      <c r="AX21" s="966"/>
      <c r="AY21" s="966"/>
      <c r="AZ21" s="966"/>
      <c r="BA21" s="966"/>
      <c r="BB21" s="966"/>
      <c r="BC21" s="966"/>
      <c r="BD21" s="966"/>
      <c r="BE21" s="966"/>
      <c r="BF21" s="966"/>
      <c r="BG21" s="966"/>
      <c r="BH21" s="966"/>
      <c r="BI21" s="966"/>
      <c r="BJ21" s="966"/>
      <c r="BK21" s="966"/>
      <c r="BL21" s="966"/>
      <c r="BM21" s="966"/>
      <c r="BN21" s="966"/>
      <c r="BO21" s="966"/>
      <c r="BP21" s="966"/>
      <c r="BQ21" s="966"/>
      <c r="BR21" s="966"/>
      <c r="BS21" s="966"/>
      <c r="BT21" s="966"/>
      <c r="BU21" s="966"/>
      <c r="BV21" s="966"/>
      <c r="BW21" s="966"/>
      <c r="BX21" s="966"/>
      <c r="BY21" s="966"/>
      <c r="BZ21" s="966"/>
      <c r="CA21" s="966"/>
      <c r="CB21" s="966"/>
      <c r="CC21" s="966"/>
      <c r="CD21" s="966"/>
      <c r="CE21" s="966"/>
      <c r="CF21" s="966"/>
      <c r="CG21" s="966"/>
      <c r="CH21" s="966"/>
      <c r="CI21" s="966"/>
      <c r="CJ21" s="966"/>
      <c r="CK21" s="966"/>
      <c r="CL21" s="966"/>
      <c r="CM21" s="966"/>
      <c r="CN21" s="966"/>
      <c r="CO21" s="966"/>
      <c r="CP21" s="966"/>
      <c r="CQ21" s="966"/>
      <c r="CR21" s="966"/>
      <c r="CS21" s="966"/>
      <c r="CT21" s="966"/>
      <c r="CU21" s="966"/>
      <c r="CV21" s="966"/>
      <c r="CW21" s="966"/>
      <c r="CX21" s="966"/>
      <c r="CY21" s="966"/>
      <c r="CZ21" s="966"/>
      <c r="DA21" s="966"/>
      <c r="DB21" s="966"/>
      <c r="DH21" s="141"/>
    </row>
    <row r="22" spans="1:112" x14ac:dyDescent="0.3">
      <c r="A22" s="19" t="s">
        <v>842</v>
      </c>
      <c r="DD22" s="19" t="s">
        <v>843</v>
      </c>
    </row>
    <row r="23" spans="1:112" ht="29.25" customHeight="1" x14ac:dyDescent="0.3">
      <c r="A23" s="1225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ст.63х63х6, L=3 м, круг d10мм</v>
      </c>
      <c r="B23" s="1225"/>
      <c r="C23" s="1225"/>
      <c r="D23" s="1225"/>
      <c r="E23" s="1225"/>
      <c r="F23" s="1225"/>
      <c r="G23" s="1225"/>
      <c r="H23" s="1225"/>
      <c r="I23" s="1225"/>
      <c r="J23" s="1225"/>
      <c r="K23" s="1225"/>
      <c r="L23" s="1225"/>
      <c r="M23" s="1225"/>
      <c r="N23" s="1225"/>
      <c r="O23" s="1225"/>
      <c r="P23" s="1225"/>
      <c r="Q23" s="1225"/>
      <c r="R23" s="1225"/>
      <c r="S23" s="1225"/>
      <c r="T23" s="1225"/>
      <c r="U23" s="1225"/>
      <c r="V23" s="1225"/>
      <c r="W23" s="1225"/>
      <c r="X23" s="1225"/>
      <c r="Y23" s="1225"/>
      <c r="Z23" s="1225"/>
      <c r="AA23" s="1225"/>
      <c r="AB23" s="1225"/>
      <c r="AC23" s="1225"/>
      <c r="AD23" s="1225"/>
      <c r="AE23" s="1225"/>
      <c r="AF23" s="1225"/>
      <c r="AG23" s="1225"/>
      <c r="AH23" s="1225"/>
      <c r="AI23" s="1225"/>
      <c r="AJ23" s="1225"/>
      <c r="AK23" s="1225"/>
      <c r="AL23" s="1225"/>
      <c r="AM23" s="1225"/>
      <c r="AN23" s="1225"/>
      <c r="AO23" s="1225"/>
      <c r="AP23" s="1225"/>
      <c r="AQ23" s="1225"/>
      <c r="AR23" s="1225"/>
      <c r="AS23" s="1225"/>
      <c r="AT23" s="1225"/>
      <c r="AU23" s="1225"/>
      <c r="AV23" s="1225"/>
      <c r="AW23" s="1225"/>
      <c r="AX23" s="1225"/>
      <c r="AY23" s="1225"/>
      <c r="AZ23" s="1225"/>
      <c r="BA23" s="1225"/>
      <c r="BB23" s="1225"/>
      <c r="BC23" s="1225"/>
      <c r="BD23" s="1225"/>
      <c r="BE23" s="1225"/>
      <c r="BF23" s="1225"/>
      <c r="BG23" s="1225"/>
      <c r="BH23" s="1225"/>
      <c r="BI23" s="1225"/>
      <c r="BJ23" s="1225"/>
      <c r="BK23" s="1225"/>
      <c r="BL23" s="1225"/>
      <c r="BM23" s="1225"/>
      <c r="BN23" s="1225"/>
      <c r="BO23" s="1225"/>
      <c r="BP23" s="1225"/>
      <c r="BQ23" s="1225"/>
      <c r="BR23" s="1225"/>
      <c r="BS23" s="1225"/>
      <c r="BT23" s="1225"/>
      <c r="BU23" s="1225"/>
      <c r="BV23" s="1225"/>
      <c r="BW23" s="1225"/>
      <c r="BX23" s="1225"/>
      <c r="BY23" s="1225"/>
      <c r="BZ23" s="1225"/>
      <c r="CA23" s="1225"/>
      <c r="CB23" s="1225"/>
      <c r="CC23" s="1225"/>
      <c r="CD23" s="1225"/>
      <c r="CE23" s="1225"/>
      <c r="CF23" s="1225"/>
      <c r="CG23" s="1225"/>
      <c r="CH23" s="1225"/>
      <c r="CI23" s="1225"/>
      <c r="CJ23" s="1225"/>
      <c r="CK23" s="1225"/>
      <c r="CL23" s="1225"/>
      <c r="CM23" s="1225"/>
      <c r="CN23" s="1225"/>
      <c r="CO23" s="1225"/>
      <c r="CP23" s="1225"/>
      <c r="CQ23" s="1225"/>
      <c r="CR23" s="1225"/>
      <c r="CS23" s="1225"/>
      <c r="CT23" s="1225"/>
      <c r="CU23" s="1225"/>
      <c r="CV23" s="1225"/>
      <c r="CW23" s="1225"/>
      <c r="CX23" s="1225"/>
      <c r="CY23" s="1225"/>
      <c r="CZ23" s="1225"/>
      <c r="DA23" s="1225"/>
      <c r="DB23" s="1225"/>
      <c r="DD23" s="371">
        <v>30</v>
      </c>
    </row>
    <row r="24" spans="1:112" ht="13.5" customHeight="1" x14ac:dyDescent="0.3">
      <c r="A24" s="849" t="s">
        <v>844</v>
      </c>
      <c r="B24" s="849"/>
      <c r="C24" s="849"/>
      <c r="D24" s="849"/>
      <c r="E24" s="849"/>
      <c r="F24" s="849"/>
      <c r="G24" s="849"/>
      <c r="H24" s="849"/>
      <c r="I24" s="849"/>
      <c r="J24" s="849"/>
      <c r="K24" s="849"/>
      <c r="L24" s="849"/>
      <c r="M24" s="849"/>
      <c r="N24" s="849"/>
      <c r="O24" s="849"/>
      <c r="P24" s="849"/>
      <c r="Q24" s="849"/>
      <c r="R24" s="849"/>
      <c r="S24" s="849"/>
      <c r="T24" s="849"/>
      <c r="U24" s="849"/>
      <c r="V24" s="849"/>
      <c r="W24" s="849"/>
      <c r="X24" s="849"/>
      <c r="Y24" s="849"/>
      <c r="Z24" s="849"/>
      <c r="AA24" s="849"/>
      <c r="AB24" s="849"/>
      <c r="AC24" s="849"/>
      <c r="AD24" s="849"/>
      <c r="AE24" s="849"/>
      <c r="AF24" s="849"/>
      <c r="AG24" s="849"/>
      <c r="AH24" s="849"/>
      <c r="AI24" s="849"/>
      <c r="AJ24" s="849"/>
      <c r="AK24" s="849"/>
      <c r="AL24" s="849"/>
      <c r="AM24" s="849"/>
      <c r="AN24" s="849"/>
      <c r="AO24" s="849"/>
      <c r="AP24" s="849"/>
      <c r="AQ24" s="849"/>
      <c r="AR24" s="849"/>
      <c r="AS24" s="849"/>
      <c r="AT24" s="849"/>
      <c r="AU24" s="849"/>
      <c r="AV24" s="849"/>
      <c r="AW24" s="849"/>
      <c r="AX24" s="849"/>
      <c r="AY24" s="849"/>
      <c r="AZ24" s="849"/>
      <c r="BA24" s="849"/>
      <c r="BB24" s="849"/>
      <c r="BC24" s="849"/>
      <c r="BD24" s="849"/>
      <c r="BE24" s="849"/>
      <c r="BF24" s="849"/>
      <c r="BG24" s="849"/>
      <c r="BH24" s="849"/>
      <c r="BI24" s="849"/>
      <c r="BJ24" s="849"/>
      <c r="BK24" s="849"/>
      <c r="BL24" s="849"/>
      <c r="BM24" s="849"/>
      <c r="BN24" s="849"/>
      <c r="BO24" s="849"/>
      <c r="BP24" s="849"/>
      <c r="BQ24" s="849"/>
      <c r="BR24" s="849"/>
      <c r="BS24" s="849"/>
      <c r="BT24" s="849"/>
      <c r="BU24" s="849"/>
      <c r="BV24" s="849"/>
      <c r="BW24" s="849"/>
      <c r="BX24" s="849"/>
      <c r="BY24" s="849"/>
      <c r="BZ24" s="849"/>
      <c r="CA24" s="849"/>
      <c r="CB24" s="849"/>
      <c r="CC24" s="849"/>
      <c r="CD24" s="849"/>
      <c r="CE24" s="849"/>
      <c r="CF24" s="849"/>
      <c r="CG24" s="849"/>
      <c r="CH24" s="849"/>
      <c r="CI24" s="849"/>
      <c r="CJ24" s="849"/>
      <c r="CK24" s="849"/>
      <c r="CL24" s="849"/>
      <c r="CM24" s="849"/>
      <c r="CN24" s="849"/>
      <c r="CO24" s="849"/>
      <c r="CP24" s="849"/>
      <c r="CQ24" s="849"/>
      <c r="CR24" s="849"/>
      <c r="CS24" s="849"/>
      <c r="CT24" s="849"/>
      <c r="CU24" s="849"/>
      <c r="CV24" s="849"/>
      <c r="CW24" s="849"/>
      <c r="CX24" s="849"/>
      <c r="CY24" s="849"/>
      <c r="CZ24" s="849"/>
      <c r="DA24" s="849"/>
      <c r="DB24" s="849"/>
    </row>
    <row r="25" spans="1:112" x14ac:dyDescent="0.3">
      <c r="A25" s="846" t="s">
        <v>845</v>
      </c>
      <c r="B25" s="846"/>
      <c r="C25" s="846"/>
      <c r="D25" s="846"/>
      <c r="E25" s="846"/>
      <c r="F25" s="846"/>
      <c r="G25" s="846"/>
      <c r="H25" s="846"/>
      <c r="I25" s="846"/>
      <c r="J25" s="846"/>
      <c r="K25" s="846"/>
      <c r="L25" s="846"/>
      <c r="M25" s="846"/>
      <c r="N25" s="846"/>
      <c r="O25" s="846"/>
      <c r="P25" s="846"/>
      <c r="Q25" s="846"/>
      <c r="R25" s="846"/>
      <c r="S25" s="846"/>
      <c r="T25" s="846"/>
      <c r="U25" s="846"/>
      <c r="V25" s="846"/>
      <c r="W25" s="846"/>
      <c r="X25" s="846"/>
      <c r="Y25" s="846"/>
      <c r="Z25" s="846"/>
      <c r="AA25" s="846"/>
      <c r="AB25" s="846"/>
      <c r="AC25" s="846"/>
      <c r="AD25" s="846"/>
      <c r="AE25" s="846"/>
      <c r="AF25" s="846"/>
      <c r="AG25" s="846"/>
      <c r="AH25" s="846"/>
      <c r="AI25" s="846"/>
      <c r="AJ25" s="846"/>
      <c r="AK25" s="846"/>
      <c r="AL25" s="846"/>
      <c r="AM25" s="846"/>
      <c r="AN25" s="846"/>
      <c r="AO25" s="846"/>
      <c r="AP25" s="846"/>
      <c r="AQ25" s="846"/>
      <c r="AR25" s="846"/>
      <c r="AS25" s="846"/>
      <c r="AT25" s="846"/>
      <c r="AU25" s="846"/>
      <c r="AV25" s="846"/>
      <c r="AW25" s="846"/>
      <c r="AX25" s="846"/>
      <c r="AY25" s="846"/>
      <c r="AZ25" s="846"/>
      <c r="BA25" s="846"/>
      <c r="BB25" s="846"/>
      <c r="BC25" s="846"/>
      <c r="BD25" s="846"/>
      <c r="BE25" s="846"/>
      <c r="BF25" s="846"/>
      <c r="BG25" s="846"/>
      <c r="BH25" s="846"/>
      <c r="BI25" s="846"/>
      <c r="BJ25" s="846"/>
      <c r="BK25" s="846"/>
      <c r="BL25" s="846"/>
      <c r="BM25" s="846"/>
      <c r="BN25" s="846"/>
      <c r="BO25" s="846"/>
      <c r="BP25" s="846"/>
      <c r="BQ25" s="846"/>
      <c r="BR25" s="846"/>
      <c r="BS25" s="846"/>
      <c r="BT25" s="846"/>
      <c r="BU25" s="846"/>
      <c r="BV25" s="846"/>
      <c r="BW25" s="846"/>
      <c r="BX25" s="846"/>
      <c r="BY25" s="846"/>
      <c r="BZ25" s="846"/>
      <c r="CA25" s="846"/>
      <c r="CB25" s="846"/>
      <c r="CC25" s="846"/>
      <c r="CD25" s="846"/>
      <c r="CE25" s="846"/>
      <c r="CF25" s="846"/>
      <c r="CG25" s="846"/>
      <c r="CH25" s="846"/>
      <c r="CI25" s="846"/>
      <c r="CJ25" s="846"/>
      <c r="CK25" s="846"/>
      <c r="CL25" s="846"/>
      <c r="CM25" s="846"/>
      <c r="CN25" s="846"/>
      <c r="CO25" s="846"/>
      <c r="CP25" s="846"/>
      <c r="CQ25" s="846"/>
      <c r="CR25" s="846"/>
      <c r="CS25" s="846"/>
      <c r="CT25" s="846"/>
      <c r="CU25" s="846"/>
      <c r="CV25" s="846"/>
      <c r="CW25" s="846"/>
      <c r="CX25" s="846"/>
      <c r="CY25" s="846"/>
      <c r="CZ25" s="846"/>
      <c r="DA25" s="846"/>
      <c r="DB25" s="846"/>
      <c r="DD25" s="19" t="s">
        <v>846</v>
      </c>
    </row>
    <row r="26" spans="1:112" x14ac:dyDescent="0.3">
      <c r="A26" s="19" t="s">
        <v>847</v>
      </c>
    </row>
    <row r="27" spans="1:112" x14ac:dyDescent="0.3">
      <c r="A27" s="19" t="s">
        <v>848</v>
      </c>
    </row>
    <row r="28" spans="1:112" x14ac:dyDescent="0.3">
      <c r="A28" s="19" t="s">
        <v>849</v>
      </c>
    </row>
    <row r="29" spans="1:112" x14ac:dyDescent="0.3">
      <c r="A29" s="19" t="s">
        <v>850</v>
      </c>
    </row>
    <row r="30" spans="1:112" ht="29.25" customHeight="1" x14ac:dyDescent="0.3">
      <c r="A30" s="994" t="s">
        <v>851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94"/>
      <c r="BL30" s="994"/>
      <c r="BM30" s="994"/>
      <c r="BN30" s="994"/>
      <c r="BO30" s="994"/>
      <c r="BP30" s="994"/>
      <c r="BQ30" s="994"/>
      <c r="BR30" s="994"/>
      <c r="BS30" s="994"/>
      <c r="BT30" s="994"/>
      <c r="BU30" s="994"/>
      <c r="BV30" s="994"/>
      <c r="BW30" s="994"/>
      <c r="BX30" s="994"/>
      <c r="BY30" s="994"/>
      <c r="BZ30" s="994"/>
      <c r="CA30" s="994"/>
      <c r="CB30" s="994"/>
      <c r="CC30" s="994"/>
      <c r="CD30" s="994"/>
      <c r="CE30" s="994"/>
      <c r="CF30" s="994"/>
      <c r="CG30" s="994"/>
      <c r="CH30" s="994"/>
      <c r="CI30" s="994"/>
      <c r="CJ30" s="994"/>
      <c r="CK30" s="994"/>
      <c r="CL30" s="994"/>
      <c r="CM30" s="994"/>
      <c r="CN30" s="994"/>
      <c r="CO30" s="994"/>
      <c r="CP30" s="994"/>
      <c r="CQ30" s="994"/>
      <c r="CR30" s="994"/>
      <c r="CS30" s="994"/>
      <c r="CT30" s="994"/>
      <c r="CU30" s="994"/>
      <c r="CV30" s="994"/>
      <c r="CW30" s="994"/>
      <c r="CX30" s="994"/>
      <c r="CY30" s="994"/>
      <c r="CZ30" s="994"/>
      <c r="DA30" s="994"/>
      <c r="DB30" s="994"/>
    </row>
    <row r="31" spans="1:112" ht="9" customHeight="1" x14ac:dyDescent="0.3"/>
    <row r="32" spans="1:112" ht="25.2" customHeight="1" x14ac:dyDescent="0.25">
      <c r="A32" s="30" t="s">
        <v>852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968" t="s">
        <v>723</v>
      </c>
      <c r="B33" s="969"/>
      <c r="C33" s="969"/>
      <c r="D33" s="969"/>
      <c r="E33" s="969"/>
      <c r="F33" s="969"/>
      <c r="G33" s="969"/>
      <c r="H33" s="969"/>
      <c r="I33" s="969"/>
      <c r="J33" s="969"/>
      <c r="K33" s="969"/>
      <c r="L33" s="969"/>
      <c r="M33" s="969"/>
      <c r="N33" s="969"/>
      <c r="O33" s="969"/>
      <c r="P33" s="969"/>
      <c r="Q33" s="969"/>
      <c r="R33" s="969"/>
      <c r="S33" s="969"/>
      <c r="T33" s="969"/>
      <c r="U33" s="969"/>
      <c r="V33" s="969"/>
      <c r="W33" s="969"/>
      <c r="X33" s="969"/>
      <c r="Y33" s="969"/>
      <c r="Z33" s="969"/>
      <c r="AA33" s="969"/>
      <c r="AB33" s="969"/>
      <c r="AC33" s="969"/>
      <c r="AD33" s="969"/>
      <c r="AE33" s="969"/>
      <c r="AF33" s="969"/>
      <c r="AG33" s="969"/>
      <c r="AH33" s="969"/>
      <c r="AI33" s="969"/>
      <c r="AJ33" s="969"/>
      <c r="AK33" s="969"/>
      <c r="AL33" s="969"/>
      <c r="AM33" s="96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47"/>
      <c r="BJ33" s="847"/>
      <c r="BK33" s="847"/>
      <c r="BL33" s="847"/>
      <c r="BM33" s="847"/>
      <c r="BN33" s="847"/>
      <c r="BO33" s="847"/>
      <c r="BP33" s="847"/>
      <c r="BQ33" s="847"/>
      <c r="BR33" s="847"/>
      <c r="BS33" s="847"/>
      <c r="BT33" s="847"/>
      <c r="BU33" s="847"/>
      <c r="BV33" s="847"/>
      <c r="BW33" s="847"/>
      <c r="BX33" s="847"/>
      <c r="BY33" s="847"/>
      <c r="BZ33" s="847"/>
      <c r="CA33" s="847"/>
      <c r="CB33" s="847"/>
      <c r="CC33" s="847"/>
      <c r="CD33" s="847"/>
      <c r="CE33" s="847"/>
      <c r="CF33" s="847"/>
      <c r="CG33" s="23"/>
      <c r="CH33" s="23"/>
      <c r="CI33" s="23"/>
      <c r="CJ33" s="844" t="str">
        <f>ПОДПИСИ!E6</f>
        <v>Д.М. Чечин</v>
      </c>
      <c r="CK33" s="844"/>
      <c r="CL33" s="844"/>
      <c r="CM33" s="844"/>
      <c r="CN33" s="844"/>
      <c r="CO33" s="844"/>
      <c r="CP33" s="844"/>
      <c r="CQ33" s="844"/>
      <c r="CR33" s="844"/>
      <c r="CS33" s="844"/>
      <c r="CT33" s="844"/>
      <c r="CU33" s="844"/>
      <c r="CV33" s="844"/>
      <c r="CW33" s="844"/>
      <c r="CX33" s="844"/>
      <c r="CY33" s="844"/>
      <c r="CZ33" s="844"/>
      <c r="DA33" s="844"/>
      <c r="DB33" s="844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57" t="s">
        <v>11</v>
      </c>
      <c r="BJ34" s="857"/>
      <c r="BK34" s="857"/>
      <c r="BL34" s="857"/>
      <c r="BM34" s="857"/>
      <c r="BN34" s="857"/>
      <c r="BO34" s="857"/>
      <c r="BP34" s="857"/>
      <c r="BQ34" s="857"/>
      <c r="BR34" s="857"/>
      <c r="BS34" s="857"/>
      <c r="BT34" s="857"/>
      <c r="BU34" s="857"/>
      <c r="BV34" s="857"/>
      <c r="BW34" s="857"/>
      <c r="BX34" s="857"/>
      <c r="BY34" s="857"/>
      <c r="BZ34" s="857"/>
      <c r="CA34" s="857"/>
      <c r="CB34" s="857"/>
      <c r="CC34" s="857"/>
      <c r="CD34" s="857"/>
      <c r="CE34" s="857"/>
      <c r="CF34" s="857"/>
      <c r="CG34" s="21"/>
      <c r="CH34" s="21"/>
      <c r="CI34" s="21"/>
      <c r="CJ34" s="1198" t="s">
        <v>50</v>
      </c>
      <c r="CK34" s="1198"/>
      <c r="CL34" s="1198"/>
      <c r="CM34" s="1198"/>
      <c r="CN34" s="1198"/>
      <c r="CO34" s="1198"/>
      <c r="CP34" s="1198"/>
      <c r="CQ34" s="1198"/>
      <c r="CR34" s="1198"/>
      <c r="CS34" s="1198"/>
      <c r="CT34" s="1198"/>
      <c r="CU34" s="1198"/>
      <c r="CV34" s="1198"/>
      <c r="CW34" s="1198"/>
      <c r="CX34" s="1198"/>
      <c r="CY34" s="1198"/>
      <c r="CZ34" s="1198"/>
      <c r="DA34" s="1198"/>
      <c r="DB34" s="1198"/>
      <c r="DH34" s="148"/>
    </row>
    <row r="35" spans="1:112" customFormat="1" ht="33" customHeight="1" x14ac:dyDescent="0.3">
      <c r="A35" s="968" t="s">
        <v>717</v>
      </c>
      <c r="B35" s="969"/>
      <c r="C35" s="969"/>
      <c r="D35" s="969"/>
      <c r="E35" s="969"/>
      <c r="F35" s="969"/>
      <c r="G35" s="969"/>
      <c r="H35" s="969"/>
      <c r="I35" s="969"/>
      <c r="J35" s="969"/>
      <c r="K35" s="969"/>
      <c r="L35" s="969"/>
      <c r="M35" s="969"/>
      <c r="N35" s="969"/>
      <c r="O35" s="969"/>
      <c r="P35" s="969"/>
      <c r="Q35" s="969"/>
      <c r="R35" s="969"/>
      <c r="S35" s="969"/>
      <c r="T35" s="969"/>
      <c r="U35" s="969"/>
      <c r="V35" s="969"/>
      <c r="W35" s="969"/>
      <c r="X35" s="969"/>
      <c r="Y35" s="969"/>
      <c r="Z35" s="969"/>
      <c r="AA35" s="969"/>
      <c r="AB35" s="969"/>
      <c r="AC35" s="969"/>
      <c r="AD35" s="969"/>
      <c r="AE35" s="969"/>
      <c r="AF35" s="969"/>
      <c r="AG35" s="969"/>
      <c r="AH35" s="969"/>
      <c r="AI35" s="969"/>
      <c r="AJ35" s="969"/>
      <c r="AK35" s="969"/>
      <c r="AL35" s="969"/>
      <c r="AM35" s="96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47"/>
      <c r="BJ35" s="847"/>
      <c r="BK35" s="847"/>
      <c r="BL35" s="847"/>
      <c r="BM35" s="847"/>
      <c r="BN35" s="847"/>
      <c r="BO35" s="847"/>
      <c r="BP35" s="847"/>
      <c r="BQ35" s="847"/>
      <c r="BR35" s="847"/>
      <c r="BS35" s="847"/>
      <c r="BT35" s="847"/>
      <c r="BU35" s="847"/>
      <c r="BV35" s="847"/>
      <c r="BW35" s="847"/>
      <c r="BX35" s="847"/>
      <c r="BY35" s="847"/>
      <c r="BZ35" s="847"/>
      <c r="CA35" s="847"/>
      <c r="CB35" s="847"/>
      <c r="CC35" s="847"/>
      <c r="CD35" s="847"/>
      <c r="CE35" s="847"/>
      <c r="CF35" s="847"/>
      <c r="CG35" s="19"/>
      <c r="CH35" s="19"/>
      <c r="CI35" s="19"/>
      <c r="CJ35" s="844" t="str">
        <f>ПОДПИСИ!E12</f>
        <v>А.В. Курбатов</v>
      </c>
      <c r="CK35" s="844"/>
      <c r="CL35" s="844"/>
      <c r="CM35" s="844"/>
      <c r="CN35" s="844"/>
      <c r="CO35" s="844"/>
      <c r="CP35" s="844"/>
      <c r="CQ35" s="844"/>
      <c r="CR35" s="844"/>
      <c r="CS35" s="844"/>
      <c r="CT35" s="844"/>
      <c r="CU35" s="844"/>
      <c r="CV35" s="844"/>
      <c r="CW35" s="844"/>
      <c r="CX35" s="844"/>
      <c r="CY35" s="844"/>
      <c r="CZ35" s="844"/>
      <c r="DA35" s="844"/>
      <c r="DB35" s="844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57" t="s">
        <v>11</v>
      </c>
      <c r="BJ36" s="857"/>
      <c r="BK36" s="857"/>
      <c r="BL36" s="857"/>
      <c r="BM36" s="857"/>
      <c r="BN36" s="857"/>
      <c r="BO36" s="857"/>
      <c r="BP36" s="857"/>
      <c r="BQ36" s="857"/>
      <c r="BR36" s="857"/>
      <c r="BS36" s="857"/>
      <c r="BT36" s="857"/>
      <c r="BU36" s="857"/>
      <c r="BV36" s="857"/>
      <c r="BW36" s="857"/>
      <c r="BX36" s="857"/>
      <c r="BY36" s="857"/>
      <c r="BZ36" s="857"/>
      <c r="CA36" s="857"/>
      <c r="CB36" s="857"/>
      <c r="CC36" s="857"/>
      <c r="CD36" s="857"/>
      <c r="CE36" s="857"/>
      <c r="CF36" s="857"/>
      <c r="CG36" s="21"/>
      <c r="CH36" s="21"/>
      <c r="CI36" s="21"/>
      <c r="CJ36" s="1198" t="s">
        <v>50</v>
      </c>
      <c r="CK36" s="1198"/>
      <c r="CL36" s="1198"/>
      <c r="CM36" s="1198"/>
      <c r="CN36" s="1198"/>
      <c r="CO36" s="1198"/>
      <c r="CP36" s="1198"/>
      <c r="CQ36" s="1198"/>
      <c r="CR36" s="1198"/>
      <c r="CS36" s="1198"/>
      <c r="CT36" s="1198"/>
      <c r="CU36" s="1198"/>
      <c r="CV36" s="1198"/>
      <c r="CW36" s="1198"/>
      <c r="CX36" s="1198"/>
      <c r="CY36" s="1198"/>
      <c r="CZ36" s="1198"/>
      <c r="DA36" s="1198"/>
      <c r="DB36" s="1198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DH68"/>
  <sheetViews>
    <sheetView view="pageBreakPreview" zoomScale="60" zoomScaleNormal="100" workbookViewId="0">
      <selection activeCell="A23" sqref="A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50" t="s">
        <v>547</v>
      </c>
      <c r="B1" s="1050"/>
      <c r="C1" s="1050"/>
      <c r="D1" s="1050"/>
      <c r="E1" s="1050"/>
      <c r="F1" s="1050"/>
      <c r="G1" s="1050"/>
      <c r="H1" s="1050"/>
      <c r="I1" s="1050"/>
      <c r="J1" s="1050"/>
      <c r="K1" s="1050"/>
      <c r="L1" s="1050"/>
      <c r="M1" s="1050"/>
      <c r="N1" s="1050"/>
      <c r="O1" s="1050"/>
      <c r="P1" s="1050"/>
      <c r="Q1" s="1050"/>
      <c r="R1" s="1050"/>
      <c r="S1" s="1050"/>
      <c r="T1" s="1050"/>
      <c r="U1" s="1050"/>
      <c r="V1" s="1050"/>
      <c r="W1" s="1050"/>
      <c r="X1" s="1050"/>
      <c r="Y1" s="1050"/>
      <c r="Z1" s="1050"/>
      <c r="AA1" s="1050"/>
      <c r="AB1" s="1050"/>
      <c r="AC1" s="1050"/>
      <c r="AD1" s="1050"/>
      <c r="AE1" s="1050"/>
      <c r="AF1" s="1050"/>
      <c r="AG1" s="1050"/>
      <c r="AH1" s="1050"/>
      <c r="AI1" s="1050"/>
      <c r="AJ1" s="1050"/>
      <c r="AK1" s="1050"/>
      <c r="AL1" s="1050"/>
      <c r="AM1" s="1050"/>
      <c r="AN1" s="1050"/>
      <c r="AO1" s="1050"/>
      <c r="AP1" s="1050"/>
      <c r="AQ1" s="1050"/>
      <c r="AR1" s="1050"/>
      <c r="AS1" s="1050"/>
      <c r="AT1" s="1050"/>
      <c r="AU1" s="1050"/>
      <c r="AV1" s="1050"/>
      <c r="AW1" s="1050"/>
      <c r="AX1" s="1050"/>
      <c r="AY1" s="1050"/>
      <c r="AZ1" s="1050"/>
      <c r="BA1" s="1050"/>
      <c r="BB1" s="1050"/>
      <c r="BC1" s="1050"/>
      <c r="BD1" s="1050"/>
      <c r="BE1" s="1050"/>
      <c r="BF1" s="1050"/>
      <c r="BG1" s="1050"/>
      <c r="BH1" s="1050"/>
      <c r="BI1" s="1050"/>
      <c r="BJ1" s="1050"/>
      <c r="BK1" s="1050"/>
      <c r="BL1" s="1050"/>
      <c r="BM1" s="1050"/>
      <c r="BN1" s="1050"/>
      <c r="BO1" s="1050"/>
      <c r="BP1" s="1050"/>
      <c r="BQ1" s="1050"/>
      <c r="BR1" s="1050"/>
      <c r="BS1" s="1050"/>
      <c r="BT1" s="1050"/>
      <c r="BU1" s="1050"/>
      <c r="BV1" s="1050"/>
      <c r="BW1" s="1050"/>
      <c r="BX1" s="1050"/>
      <c r="BY1" s="1050"/>
      <c r="BZ1" s="1050"/>
      <c r="CA1" s="1050"/>
      <c r="CB1" s="1050"/>
      <c r="CC1" s="1050"/>
      <c r="CD1" s="1050"/>
      <c r="CE1" s="1050"/>
      <c r="CF1" s="1050"/>
      <c r="CG1" s="1050"/>
      <c r="CH1" s="1050"/>
      <c r="CI1" s="1050"/>
      <c r="CJ1" s="1050"/>
      <c r="CK1" s="1050"/>
      <c r="CL1" s="1050"/>
      <c r="CM1" s="1050"/>
      <c r="CN1" s="1050"/>
      <c r="CO1" s="1050"/>
      <c r="CP1" s="1050"/>
      <c r="CQ1" s="1050"/>
      <c r="CR1" s="1050"/>
      <c r="CS1" s="1050"/>
      <c r="CT1" s="1050"/>
      <c r="CU1" s="1050"/>
      <c r="CV1" s="1050"/>
      <c r="CW1" s="1050"/>
      <c r="CX1" s="1050"/>
      <c r="CY1" s="1050"/>
      <c r="CZ1" s="1050"/>
      <c r="DA1" s="1050"/>
      <c r="DB1" s="1050"/>
      <c r="DH1" s="141"/>
    </row>
    <row r="2" spans="1:112" ht="15" customHeight="1" x14ac:dyDescent="0.3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BH2" s="844" t="str">
        <f>ФОРМА!G2</f>
        <v>Санкт-Петербург</v>
      </c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 s="844"/>
      <c r="CK2" s="844"/>
      <c r="CL2" s="844"/>
      <c r="CM2" s="844"/>
      <c r="CN2" s="844"/>
      <c r="CO2" s="844"/>
      <c r="CP2" s="844"/>
      <c r="CQ2" s="844"/>
      <c r="CR2" s="844"/>
      <c r="CS2" s="844"/>
      <c r="CT2" s="844"/>
      <c r="CU2" s="844"/>
      <c r="CV2" s="844"/>
      <c r="CW2" s="844"/>
      <c r="CX2" s="844"/>
      <c r="CY2" s="844"/>
      <c r="CZ2" s="844"/>
      <c r="DA2" s="844"/>
      <c r="DB2" s="844"/>
      <c r="DC2"/>
      <c r="DD2"/>
      <c r="DE2"/>
      <c r="DF2"/>
      <c r="DG2"/>
      <c r="DH2" s="142"/>
    </row>
    <row r="3" spans="1:112" s="21" customFormat="1" ht="10.199999999999999" x14ac:dyDescent="0.2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BH3" s="845" t="s">
        <v>0</v>
      </c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C3" s="1"/>
      <c r="DD3" s="1"/>
      <c r="DE3" s="1"/>
      <c r="DF3" s="1"/>
      <c r="DG3" s="1"/>
      <c r="DH3" s="143"/>
    </row>
    <row r="4" spans="1:112" ht="15" customHeight="1" x14ac:dyDescent="0.25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BH4" s="844" t="str">
        <f>ФОРМА!B2</f>
        <v>ПАО "Россети Ленэнерго"</v>
      </c>
      <c r="BI4" s="844"/>
      <c r="BJ4" s="844"/>
      <c r="BK4" s="844"/>
      <c r="BL4" s="844"/>
      <c r="BM4" s="844"/>
      <c r="BN4" s="844"/>
      <c r="BO4" s="844"/>
      <c r="BP4" s="844"/>
      <c r="BQ4" s="844"/>
      <c r="BR4" s="844"/>
      <c r="BS4" s="844"/>
      <c r="BT4" s="844"/>
      <c r="BU4" s="844"/>
      <c r="BV4" s="844"/>
      <c r="BW4" s="844"/>
      <c r="BX4" s="844"/>
      <c r="BY4" s="844"/>
      <c r="BZ4" s="844"/>
      <c r="CA4" s="844"/>
      <c r="CB4" s="844"/>
      <c r="CC4" s="844"/>
      <c r="CD4" s="844"/>
      <c r="CE4" s="844"/>
      <c r="CF4" s="844"/>
      <c r="CG4" s="844"/>
      <c r="CH4" s="844"/>
      <c r="CI4" s="844"/>
      <c r="CJ4" s="844"/>
      <c r="CK4" s="844"/>
      <c r="CL4" s="844"/>
      <c r="CM4" s="844"/>
      <c r="CN4" s="844"/>
      <c r="CO4" s="844"/>
      <c r="CP4" s="844"/>
      <c r="CQ4" s="844"/>
      <c r="CR4" s="844"/>
      <c r="CS4" s="844"/>
      <c r="CT4" s="844"/>
      <c r="CU4" s="844"/>
      <c r="CV4" s="844"/>
      <c r="CW4" s="844"/>
      <c r="CX4" s="844"/>
      <c r="CY4" s="844"/>
      <c r="CZ4" s="844"/>
      <c r="DA4" s="844"/>
      <c r="DB4" s="844"/>
      <c r="DH4" s="144" t="str">
        <f>BH4</f>
        <v>ПАО "Россети Ленэнерго"</v>
      </c>
    </row>
    <row r="5" spans="1:112" s="24" customFormat="1" ht="10.199999999999999" x14ac:dyDescent="0.2">
      <c r="A5" s="857" t="s">
        <v>44</v>
      </c>
      <c r="B5" s="857"/>
      <c r="C5" s="857"/>
      <c r="D5" s="857"/>
      <c r="E5" s="857"/>
      <c r="F5" s="857"/>
      <c r="G5" s="857"/>
      <c r="H5" s="857"/>
      <c r="I5" s="857"/>
      <c r="J5" s="857"/>
      <c r="K5" s="857"/>
      <c r="L5" s="857"/>
      <c r="M5" s="857"/>
      <c r="N5" s="857"/>
      <c r="O5" s="857"/>
      <c r="P5" s="857"/>
      <c r="Q5" s="857"/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45" t="s">
        <v>2</v>
      </c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38" x14ac:dyDescent="0.25">
      <c r="A6" s="844"/>
      <c r="B6" s="844"/>
      <c r="C6" s="844"/>
      <c r="D6" s="844"/>
      <c r="E6" s="844"/>
      <c r="F6" s="844"/>
      <c r="G6" s="844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44"/>
      <c r="V6" s="844"/>
      <c r="W6" s="844"/>
      <c r="X6" s="844"/>
      <c r="Y6" s="844"/>
      <c r="Z6" s="844"/>
      <c r="AA6" s="844"/>
      <c r="AB6" s="844"/>
      <c r="AC6" s="844"/>
      <c r="AD6" s="844"/>
      <c r="AE6" s="844"/>
      <c r="AF6" s="844"/>
      <c r="AG6" s="844"/>
      <c r="AH6" s="844"/>
      <c r="AI6" s="844"/>
      <c r="AJ6" s="844"/>
      <c r="AK6" s="844"/>
      <c r="AL6" s="844"/>
      <c r="AM6" s="844"/>
      <c r="AN6" s="84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50"/>
      <c r="BJ6" s="850"/>
      <c r="BK6" s="850"/>
      <c r="BL6" s="850"/>
      <c r="BM6" s="850"/>
      <c r="BN6" s="850"/>
      <c r="BO6" s="850"/>
      <c r="BP6" s="850"/>
      <c r="BQ6" s="850"/>
      <c r="BR6" s="850"/>
      <c r="BS6" s="850"/>
      <c r="BT6" s="850"/>
      <c r="BU6" s="850"/>
      <c r="BV6" s="850"/>
      <c r="BW6" s="850"/>
      <c r="BX6" s="850"/>
      <c r="BY6" s="850"/>
      <c r="BZ6" s="850"/>
      <c r="CA6" s="850"/>
      <c r="CB6" s="850"/>
      <c r="CC6" s="850"/>
      <c r="CD6" s="850"/>
      <c r="CE6" s="850"/>
      <c r="CF6" s="850"/>
      <c r="CG6" s="850"/>
      <c r="CH6" s="850"/>
      <c r="CI6" s="850"/>
      <c r="CJ6" s="850"/>
      <c r="CK6" s="850"/>
      <c r="CL6" s="850"/>
      <c r="CM6" s="850"/>
      <c r="CN6" s="850"/>
      <c r="CO6" s="850"/>
      <c r="CP6" s="850"/>
      <c r="CQ6" s="850"/>
      <c r="CR6" s="850"/>
      <c r="CS6" s="850"/>
      <c r="CT6" s="850"/>
      <c r="CU6" s="850"/>
      <c r="CV6" s="850"/>
      <c r="CW6" s="850"/>
      <c r="CX6" s="850"/>
      <c r="CY6" s="850"/>
      <c r="CZ6" s="850"/>
      <c r="DA6" s="850"/>
      <c r="DB6" s="850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45" t="s">
        <v>38</v>
      </c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235"/>
    </row>
    <row r="8" spans="1:112" x14ac:dyDescent="0.3">
      <c r="A8" s="844"/>
      <c r="B8" s="844"/>
      <c r="C8" s="844"/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844"/>
      <c r="Q8" s="844"/>
      <c r="R8" s="844"/>
      <c r="S8" s="844"/>
      <c r="T8" s="844"/>
      <c r="U8" s="844"/>
      <c r="V8" s="844"/>
      <c r="W8" s="844"/>
      <c r="X8" s="844"/>
      <c r="Y8" s="844"/>
      <c r="Z8" s="844"/>
      <c r="AA8" s="844"/>
      <c r="AB8" s="844"/>
      <c r="AC8" s="844"/>
      <c r="AD8" s="844"/>
      <c r="AE8" s="844"/>
      <c r="AF8" s="844"/>
      <c r="AG8" s="844"/>
      <c r="AH8" s="844"/>
      <c r="AI8" s="844"/>
      <c r="AJ8" s="844"/>
      <c r="AK8" s="844"/>
      <c r="AL8" s="844"/>
      <c r="AM8" s="844"/>
      <c r="AN8" s="844"/>
      <c r="BH8" s="926">
        <f>ФОРМА!B13</f>
        <v>45380</v>
      </c>
      <c r="BI8" s="844"/>
      <c r="BJ8" s="844"/>
      <c r="BK8" s="844"/>
      <c r="BL8" s="844"/>
      <c r="BM8" s="844"/>
      <c r="BN8" s="844"/>
      <c r="BO8" s="844"/>
      <c r="BP8" s="844"/>
      <c r="BQ8" s="844"/>
      <c r="BR8" s="844"/>
      <c r="BS8" s="844"/>
      <c r="BT8" s="844"/>
      <c r="BU8" s="844"/>
      <c r="BV8" s="844"/>
      <c r="BW8" s="844"/>
      <c r="BX8" s="844"/>
      <c r="BY8" s="844"/>
      <c r="BZ8" s="844"/>
      <c r="CA8" s="844"/>
      <c r="CB8" s="844"/>
      <c r="CC8" s="844"/>
      <c r="CD8" s="844"/>
      <c r="CE8" s="844"/>
      <c r="CF8" s="844"/>
      <c r="CG8" s="844"/>
      <c r="CH8" s="844"/>
      <c r="CI8" s="844"/>
      <c r="CJ8" s="844"/>
      <c r="CK8" s="844"/>
      <c r="CL8" s="844"/>
      <c r="CM8" s="844"/>
      <c r="CN8" s="844"/>
      <c r="CO8" s="844"/>
      <c r="CP8" s="844"/>
      <c r="CQ8" s="844"/>
      <c r="CR8" s="844"/>
      <c r="CS8" s="844"/>
      <c r="CT8" s="844"/>
      <c r="CU8" s="844"/>
      <c r="CV8" s="844"/>
      <c r="CW8" s="844"/>
      <c r="CX8" s="844"/>
      <c r="CY8" s="844"/>
      <c r="CZ8" s="844"/>
      <c r="DA8" s="844"/>
      <c r="DB8" s="844"/>
      <c r="DC8" s="51"/>
    </row>
    <row r="9" spans="1:112" s="24" customFormat="1" ht="10.199999999999999" x14ac:dyDescent="0.2">
      <c r="A9" s="857" t="s">
        <v>1</v>
      </c>
      <c r="B9" s="857"/>
      <c r="C9" s="857"/>
      <c r="D9" s="857"/>
      <c r="E9" s="857"/>
      <c r="F9" s="857"/>
      <c r="G9" s="857"/>
      <c r="H9" s="857"/>
      <c r="I9" s="857"/>
      <c r="J9" s="857"/>
      <c r="K9" s="857"/>
      <c r="L9" s="857"/>
      <c r="M9" s="857"/>
      <c r="N9" s="857"/>
      <c r="O9" s="857"/>
      <c r="P9" s="857"/>
      <c r="Q9" s="857"/>
      <c r="R9" s="857"/>
      <c r="S9" s="857"/>
      <c r="T9" s="857"/>
      <c r="U9" s="857"/>
      <c r="V9" s="857"/>
      <c r="W9" s="857"/>
      <c r="X9" s="857"/>
      <c r="Y9" s="857"/>
      <c r="Z9" s="857"/>
      <c r="AA9" s="857"/>
      <c r="AB9" s="857"/>
      <c r="AC9" s="857"/>
      <c r="AD9" s="857"/>
      <c r="AE9" s="857"/>
      <c r="AF9" s="857"/>
      <c r="AG9" s="857"/>
      <c r="AH9" s="857"/>
      <c r="AI9" s="857"/>
      <c r="AJ9" s="857"/>
      <c r="AK9" s="857"/>
      <c r="AL9" s="857"/>
      <c r="AM9" s="857"/>
      <c r="AN9" s="85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57" t="s">
        <v>3</v>
      </c>
      <c r="BI9" s="857"/>
      <c r="BJ9" s="857"/>
      <c r="BK9" s="857"/>
      <c r="BL9" s="857"/>
      <c r="BM9" s="857"/>
      <c r="BN9" s="857"/>
      <c r="BO9" s="857"/>
      <c r="BP9" s="857"/>
      <c r="BQ9" s="857"/>
      <c r="BR9" s="857"/>
      <c r="BS9" s="857"/>
      <c r="BT9" s="857"/>
      <c r="BU9" s="857"/>
      <c r="BV9" s="857"/>
      <c r="BW9" s="857"/>
      <c r="BX9" s="857"/>
      <c r="BY9" s="857"/>
      <c r="BZ9" s="857"/>
      <c r="CA9" s="857"/>
      <c r="CB9" s="857"/>
      <c r="CC9" s="857"/>
      <c r="CD9" s="857"/>
      <c r="CE9" s="857"/>
      <c r="CF9" s="857"/>
      <c r="CG9" s="857"/>
      <c r="CH9" s="857"/>
      <c r="CI9" s="857"/>
      <c r="CJ9" s="857"/>
      <c r="CK9" s="857"/>
      <c r="CL9" s="857"/>
      <c r="CM9" s="857"/>
      <c r="CN9" s="857"/>
      <c r="CO9" s="857"/>
      <c r="CP9" s="857"/>
      <c r="CQ9" s="857"/>
      <c r="CR9" s="857"/>
      <c r="CS9" s="857"/>
      <c r="CT9" s="857"/>
      <c r="CU9" s="857"/>
      <c r="CV9" s="857"/>
      <c r="CW9" s="857"/>
      <c r="CX9" s="857"/>
      <c r="CY9" s="857"/>
      <c r="CZ9" s="857"/>
      <c r="DA9" s="857"/>
      <c r="DB9" s="857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928" t="s">
        <v>67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  <c r="BB11" s="928"/>
      <c r="BC11" s="928"/>
      <c r="BD11" s="928"/>
      <c r="BE11" s="928"/>
      <c r="BF11" s="928"/>
      <c r="BG11" s="928"/>
      <c r="BH11" s="928"/>
      <c r="BI11" s="928"/>
      <c r="BJ11" s="928"/>
      <c r="BK11" s="928"/>
      <c r="BL11" s="928"/>
      <c r="BM11" s="928"/>
      <c r="BN11" s="928"/>
      <c r="BO11" s="928"/>
      <c r="BP11" s="928"/>
      <c r="BQ11" s="928"/>
      <c r="BR11" s="928"/>
      <c r="BS11" s="928"/>
      <c r="BT11" s="928"/>
      <c r="BU11" s="928"/>
      <c r="BV11" s="928"/>
      <c r="BW11" s="928"/>
      <c r="BX11" s="928"/>
      <c r="BY11" s="928"/>
      <c r="BZ11" s="928"/>
      <c r="CA11" s="928"/>
      <c r="CB11" s="928"/>
      <c r="CC11" s="928"/>
      <c r="CD11" s="928"/>
      <c r="CE11" s="928"/>
      <c r="CF11" s="928"/>
      <c r="CG11" s="928"/>
      <c r="CH11" s="928"/>
      <c r="CI11" s="928"/>
      <c r="CJ11" s="928"/>
      <c r="CK11" s="928"/>
      <c r="CL11" s="928"/>
      <c r="CM11" s="928"/>
      <c r="CN11" s="928"/>
      <c r="CO11" s="928"/>
      <c r="CP11" s="928"/>
      <c r="CQ11" s="928"/>
      <c r="CR11" s="928"/>
      <c r="CS11" s="928"/>
      <c r="CT11" s="928"/>
      <c r="CU11" s="928"/>
      <c r="CV11" s="928"/>
      <c r="CW11" s="928"/>
      <c r="CX11" s="928"/>
      <c r="CY11" s="928"/>
      <c r="CZ11" s="928"/>
      <c r="DA11" s="928"/>
      <c r="DB11" s="928"/>
      <c r="DH11" s="229"/>
    </row>
    <row r="12" spans="1:112" x14ac:dyDescent="0.3">
      <c r="A12" s="928" t="s">
        <v>841</v>
      </c>
      <c r="B12" s="928"/>
      <c r="C12" s="928"/>
      <c r="D12" s="928"/>
      <c r="E12" s="928"/>
      <c r="F12" s="928"/>
      <c r="G12" s="928"/>
      <c r="H12" s="928"/>
      <c r="I12" s="928"/>
      <c r="J12" s="928"/>
      <c r="K12" s="928"/>
      <c r="L12" s="928"/>
      <c r="M12" s="928"/>
      <c r="N12" s="928"/>
      <c r="O12" s="928"/>
      <c r="P12" s="928"/>
      <c r="Q12" s="928"/>
      <c r="R12" s="928"/>
      <c r="S12" s="928"/>
      <c r="T12" s="928"/>
      <c r="U12" s="928"/>
      <c r="V12" s="928"/>
      <c r="W12" s="928"/>
      <c r="X12" s="928"/>
      <c r="Y12" s="928"/>
      <c r="Z12" s="928"/>
      <c r="AA12" s="928"/>
      <c r="AB12" s="928"/>
      <c r="AC12" s="928"/>
      <c r="AD12" s="928"/>
      <c r="AE12" s="928"/>
      <c r="AF12" s="928"/>
      <c r="AG12" s="928"/>
      <c r="AH12" s="928"/>
      <c r="AI12" s="928"/>
      <c r="AJ12" s="928"/>
      <c r="AK12" s="928"/>
      <c r="AL12" s="928"/>
      <c r="AM12" s="928"/>
      <c r="AN12" s="928"/>
      <c r="AO12" s="928"/>
      <c r="AP12" s="928"/>
      <c r="AQ12" s="928"/>
      <c r="AR12" s="928"/>
      <c r="AS12" s="928"/>
      <c r="AT12" s="928"/>
      <c r="AU12" s="928"/>
      <c r="AV12" s="928"/>
      <c r="AW12" s="928"/>
      <c r="AX12" s="928"/>
      <c r="AY12" s="928"/>
      <c r="AZ12" s="928"/>
      <c r="BA12" s="928"/>
      <c r="BB12" s="928"/>
      <c r="BC12" s="928"/>
      <c r="BD12" s="928"/>
      <c r="BE12" s="928"/>
      <c r="BF12" s="928"/>
      <c r="BG12" s="928"/>
      <c r="BH12" s="928"/>
      <c r="BI12" s="928"/>
      <c r="BJ12" s="928"/>
      <c r="BK12" s="928"/>
      <c r="BL12" s="928"/>
      <c r="BM12" s="928"/>
      <c r="BN12" s="928"/>
      <c r="BO12" s="928"/>
      <c r="BP12" s="928"/>
      <c r="BQ12" s="928"/>
      <c r="BR12" s="928"/>
      <c r="BS12" s="928"/>
      <c r="BT12" s="928"/>
      <c r="BU12" s="928"/>
      <c r="BV12" s="928"/>
      <c r="BW12" s="928"/>
      <c r="BX12" s="928"/>
      <c r="BY12" s="928"/>
      <c r="BZ12" s="928"/>
      <c r="CA12" s="928"/>
      <c r="CB12" s="928"/>
      <c r="CC12" s="928"/>
      <c r="CD12" s="928"/>
      <c r="CE12" s="928"/>
      <c r="CF12" s="928"/>
      <c r="CG12" s="928"/>
      <c r="CH12" s="928"/>
      <c r="CI12" s="928"/>
      <c r="CJ12" s="928"/>
      <c r="CK12" s="928"/>
      <c r="CL12" s="928"/>
      <c r="CM12" s="928"/>
      <c r="CN12" s="928"/>
      <c r="CO12" s="928"/>
      <c r="CP12" s="928"/>
      <c r="CQ12" s="928"/>
      <c r="CR12" s="928"/>
      <c r="CS12" s="928"/>
      <c r="CT12" s="928"/>
      <c r="CU12" s="928"/>
      <c r="CV12" s="928"/>
      <c r="CW12" s="928"/>
      <c r="CX12" s="928"/>
      <c r="CY12" s="928"/>
      <c r="CZ12" s="928"/>
      <c r="DA12" s="928"/>
      <c r="DB12" s="928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969" t="s">
        <v>4</v>
      </c>
      <c r="B14" s="969"/>
      <c r="C14" s="969"/>
      <c r="D14" s="969"/>
      <c r="E14" s="969"/>
      <c r="F14" s="969"/>
      <c r="G14" s="969"/>
      <c r="H14" s="969"/>
      <c r="I14" s="969"/>
      <c r="J14" s="969"/>
      <c r="K14" s="969"/>
      <c r="L14" s="969"/>
      <c r="M14" s="969"/>
      <c r="N14" s="969"/>
      <c r="O14" s="969"/>
      <c r="P14" s="969"/>
      <c r="Q14" s="969"/>
      <c r="R14" s="969"/>
      <c r="S14" s="969"/>
      <c r="T14" s="969"/>
      <c r="U14" s="969"/>
      <c r="V14" s="969"/>
      <c r="W14" s="969"/>
      <c r="X14" s="969"/>
      <c r="Y14" s="969"/>
      <c r="DH14" s="229"/>
    </row>
    <row r="15" spans="1:112" ht="30" customHeight="1" x14ac:dyDescent="0.25">
      <c r="A15" s="968" t="s">
        <v>115</v>
      </c>
      <c r="B15" s="968"/>
      <c r="C15" s="968"/>
      <c r="D15" s="968"/>
      <c r="E15" s="968"/>
      <c r="F15" s="968"/>
      <c r="G15" s="968"/>
      <c r="H15" s="968"/>
      <c r="I15" s="968"/>
      <c r="J15" s="968"/>
      <c r="K15" s="968"/>
      <c r="L15" s="968"/>
      <c r="M15" s="968"/>
      <c r="N15" s="968"/>
      <c r="O15" s="968"/>
      <c r="P15" s="968"/>
      <c r="Q15" s="968"/>
      <c r="R15" s="968"/>
      <c r="S15" s="968"/>
      <c r="T15" s="968"/>
      <c r="U15" s="968"/>
      <c r="V15" s="968"/>
      <c r="W15" s="968"/>
      <c r="X15" s="968"/>
      <c r="Y15" s="968"/>
      <c r="Z15" s="968"/>
      <c r="AA15" s="968"/>
      <c r="AB15" s="968"/>
      <c r="AC15" s="968"/>
      <c r="AD15" s="968"/>
      <c r="AE15" s="968"/>
      <c r="AF15" s="876" t="str">
        <f>ПОДПИСИ!B6</f>
        <v>Начальник мастерского участка №1 Курортного РЭС ПАО «Россети Ленэнерго» «СЭС»</v>
      </c>
      <c r="AG15" s="876"/>
      <c r="AH15" s="876"/>
      <c r="AI15" s="876"/>
      <c r="AJ15" s="876"/>
      <c r="AK15" s="876"/>
      <c r="AL15" s="876"/>
      <c r="AM15" s="876"/>
      <c r="AN15" s="876"/>
      <c r="AO15" s="876"/>
      <c r="AP15" s="876"/>
      <c r="AQ15" s="876"/>
      <c r="AR15" s="876"/>
      <c r="AS15" s="876"/>
      <c r="AT15" s="876"/>
      <c r="AU15" s="876"/>
      <c r="AV15" s="876"/>
      <c r="AW15" s="876"/>
      <c r="AX15" s="876"/>
      <c r="AY15" s="876"/>
      <c r="AZ15" s="876"/>
      <c r="BA15" s="876"/>
      <c r="BB15" s="876"/>
      <c r="BC15" s="876"/>
      <c r="BD15" s="876"/>
      <c r="BE15" s="876"/>
      <c r="BF15" s="876"/>
      <c r="BG15" s="876"/>
      <c r="BH15" s="876"/>
      <c r="BI15" s="876"/>
      <c r="BJ15" s="876"/>
      <c r="BK15" s="876"/>
      <c r="BL15" s="876"/>
      <c r="BM15" s="876"/>
      <c r="BN15" s="876"/>
      <c r="BO15" s="876"/>
      <c r="BP15" s="876"/>
      <c r="BQ15" s="876"/>
      <c r="BR15" s="876"/>
      <c r="BS15" s="876"/>
      <c r="BT15" s="876"/>
      <c r="BU15" s="876"/>
      <c r="BV15" s="876"/>
      <c r="BW15" s="876"/>
      <c r="BX15" s="876"/>
      <c r="BY15" s="876"/>
      <c r="BZ15" s="876"/>
      <c r="CA15" s="876"/>
      <c r="CB15" s="876"/>
      <c r="CC15" s="876"/>
      <c r="CD15" s="876"/>
      <c r="CE15" s="876"/>
      <c r="CF15" s="876"/>
      <c r="CG15" s="876"/>
      <c r="CH15" s="876"/>
      <c r="CI15" s="876"/>
      <c r="CJ15" s="876"/>
      <c r="CK15" s="876"/>
      <c r="CL15" s="876"/>
      <c r="CM15" s="876"/>
      <c r="CN15" s="876"/>
      <c r="CO15" s="876"/>
      <c r="CP15" s="876"/>
      <c r="CQ15" s="876"/>
      <c r="CR15" s="876"/>
      <c r="CS15" s="876"/>
      <c r="CT15" s="876"/>
      <c r="CU15" s="876"/>
      <c r="CV15" s="876"/>
      <c r="CW15" s="876"/>
      <c r="CX15" s="876"/>
      <c r="CY15" s="876"/>
      <c r="CZ15" s="876"/>
      <c r="DA15" s="876"/>
      <c r="DB15" s="87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45" t="s">
        <v>5</v>
      </c>
      <c r="AH16" s="845"/>
      <c r="AI16" s="845"/>
      <c r="AJ16" s="845"/>
      <c r="AK16" s="845"/>
      <c r="AL16" s="845"/>
      <c r="AM16" s="845"/>
      <c r="AN16" s="845"/>
      <c r="AO16" s="845"/>
      <c r="AP16" s="845"/>
      <c r="AQ16" s="845"/>
      <c r="AR16" s="845"/>
      <c r="AS16" s="845"/>
      <c r="AT16" s="845"/>
      <c r="AU16" s="845"/>
      <c r="AV16" s="845"/>
      <c r="AW16" s="845"/>
      <c r="AX16" s="845"/>
      <c r="AY16" s="845"/>
      <c r="AZ16" s="845"/>
      <c r="BA16" s="845"/>
      <c r="BB16" s="845"/>
      <c r="BC16" s="845"/>
      <c r="BD16" s="845"/>
      <c r="BE16" s="845"/>
      <c r="BF16" s="845"/>
      <c r="BG16" s="845"/>
      <c r="BH16" s="845"/>
      <c r="BI16" s="845"/>
      <c r="BJ16" s="845"/>
      <c r="BK16" s="845"/>
      <c r="BL16" s="845"/>
      <c r="BM16" s="845"/>
      <c r="BN16" s="845"/>
      <c r="BO16" s="845"/>
      <c r="BP16" s="845"/>
      <c r="BQ16" s="845"/>
      <c r="BR16" s="845"/>
      <c r="BS16" s="845"/>
      <c r="BT16" s="845"/>
      <c r="BU16" s="845"/>
      <c r="BV16" s="845"/>
      <c r="BW16" s="845"/>
      <c r="BX16" s="845"/>
      <c r="BY16" s="845"/>
      <c r="BZ16" s="845"/>
      <c r="CA16" s="845"/>
      <c r="CB16" s="845"/>
      <c r="CC16" s="845"/>
      <c r="CD16" s="845"/>
      <c r="CE16" s="845"/>
      <c r="CF16" s="845"/>
      <c r="CG16" s="845"/>
      <c r="CH16" s="845"/>
      <c r="CI16" s="845"/>
      <c r="CJ16" s="845"/>
      <c r="CK16" s="845"/>
      <c r="CL16" s="845"/>
      <c r="CM16" s="845"/>
      <c r="CN16" s="845"/>
      <c r="CO16" s="845"/>
      <c r="CP16" s="845"/>
      <c r="CQ16" s="845"/>
      <c r="CR16" s="845"/>
      <c r="CS16" s="845"/>
      <c r="CT16" s="845"/>
      <c r="CU16" s="845"/>
      <c r="CV16" s="845"/>
      <c r="CW16" s="845"/>
      <c r="CX16" s="845"/>
      <c r="CY16" s="845"/>
      <c r="CZ16" s="845"/>
      <c r="DA16" s="845"/>
      <c r="DB16" s="845"/>
    </row>
    <row r="17" spans="1:112" ht="15" customHeight="1" x14ac:dyDescent="0.3">
      <c r="A17" s="1226" t="str">
        <f>ПОДПИСИ!C6</f>
        <v>Чечин Д.М.</v>
      </c>
      <c r="B17" s="1226"/>
      <c r="C17" s="1226"/>
      <c r="D17" s="1226"/>
      <c r="E17" s="1226"/>
      <c r="F17" s="1226"/>
      <c r="G17" s="1226"/>
      <c r="H17" s="1226"/>
      <c r="I17" s="1226"/>
      <c r="J17" s="1226"/>
      <c r="K17" s="1226"/>
      <c r="L17" s="1226"/>
      <c r="M17" s="1226"/>
      <c r="N17" s="1226"/>
      <c r="O17" s="1226"/>
      <c r="P17" s="1226"/>
      <c r="Q17" s="1226"/>
      <c r="R17" s="1226"/>
      <c r="S17" s="1226"/>
      <c r="T17" s="1226"/>
      <c r="U17" s="1226"/>
      <c r="V17" s="1226"/>
      <c r="W17" s="1226"/>
      <c r="X17" s="1226"/>
      <c r="Y17" s="1226"/>
      <c r="Z17" s="1226"/>
      <c r="AA17" s="1226"/>
      <c r="AB17" s="1226"/>
      <c r="AC17" s="1226"/>
      <c r="AD17" s="1226"/>
      <c r="AE17" s="1226"/>
      <c r="AF17" s="1226"/>
      <c r="AG17" s="1226"/>
      <c r="AH17" s="1226"/>
      <c r="AI17" s="1226"/>
      <c r="AJ17" s="1226"/>
      <c r="AK17" s="1226"/>
      <c r="AL17" s="1226"/>
      <c r="AM17" s="1226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1226"/>
      <c r="BB17" s="1226"/>
      <c r="BC17" s="1226"/>
      <c r="BD17" s="1226"/>
      <c r="BE17" s="1226"/>
      <c r="BF17" s="1226"/>
      <c r="BG17" s="1226"/>
      <c r="BH17" s="1226"/>
      <c r="BI17" s="1226"/>
      <c r="BJ17" s="1226"/>
      <c r="BK17" s="1226"/>
      <c r="BL17" s="1226"/>
      <c r="BM17" s="1226"/>
      <c r="BN17" s="1226"/>
      <c r="BO17" s="1226"/>
      <c r="BP17" s="1226"/>
      <c r="BQ17" s="1226"/>
      <c r="BR17" s="1226"/>
      <c r="BS17" s="1226"/>
      <c r="BT17" s="1226"/>
      <c r="BU17" s="1226"/>
      <c r="BV17" s="1226"/>
      <c r="BW17" s="1226"/>
      <c r="BX17" s="1226"/>
      <c r="BY17" s="1226"/>
      <c r="BZ17" s="1226"/>
      <c r="CA17" s="1226"/>
      <c r="CB17" s="1226"/>
      <c r="CC17" s="1226"/>
      <c r="CD17" s="1226"/>
      <c r="CE17" s="1226"/>
      <c r="CF17" s="1226"/>
      <c r="CG17" s="1226"/>
      <c r="CH17" s="1226"/>
      <c r="CI17" s="1226"/>
      <c r="CJ17" s="1226"/>
      <c r="CK17" s="1226"/>
      <c r="CL17" s="1226"/>
      <c r="CM17" s="1226"/>
      <c r="CN17" s="1226"/>
      <c r="CO17" s="1226"/>
      <c r="CP17" s="1226"/>
      <c r="CQ17" s="1226"/>
      <c r="CR17" s="1226"/>
      <c r="CS17" s="1226"/>
      <c r="CT17" s="1226"/>
      <c r="CU17" s="1226"/>
      <c r="CV17" s="1226"/>
      <c r="CW17" s="1226"/>
      <c r="CX17" s="1226"/>
      <c r="CY17" s="1226"/>
      <c r="CZ17" s="1226"/>
      <c r="DA17" s="1226"/>
      <c r="DB17" s="1226"/>
    </row>
    <row r="18" spans="1:112" ht="15" customHeight="1" x14ac:dyDescent="0.3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 x14ac:dyDescent="0.25">
      <c r="A19" s="968" t="s">
        <v>718</v>
      </c>
      <c r="B19" s="968"/>
      <c r="C19" s="968"/>
      <c r="D19" s="968"/>
      <c r="E19" s="968"/>
      <c r="F19" s="968"/>
      <c r="G19" s="968"/>
      <c r="H19" s="968"/>
      <c r="I19" s="968"/>
      <c r="J19" s="968"/>
      <c r="K19" s="968"/>
      <c r="L19" s="968"/>
      <c r="M19" s="968"/>
      <c r="N19" s="968"/>
      <c r="O19" s="968"/>
      <c r="P19" s="968"/>
      <c r="Q19" s="968"/>
      <c r="R19" s="968"/>
      <c r="S19" s="968"/>
      <c r="T19" s="968"/>
      <c r="U19" s="968"/>
      <c r="V19" s="968"/>
      <c r="W19" s="968"/>
      <c r="X19" s="968"/>
      <c r="Y19" s="968"/>
      <c r="Z19" s="968"/>
      <c r="AA19" s="968"/>
      <c r="AB19" s="968"/>
      <c r="AC19" s="968"/>
      <c r="AD19" s="968"/>
      <c r="AE19" s="968"/>
      <c r="AF19" s="968"/>
      <c r="AG19" s="968"/>
      <c r="AH19" s="968"/>
      <c r="AI19" s="968"/>
      <c r="AJ19" s="968"/>
      <c r="AK19" s="968"/>
      <c r="AL19" s="968"/>
      <c r="AM19" s="968"/>
      <c r="AN19" s="968"/>
      <c r="AO19" s="876" t="str">
        <f>ПОДПИСИ!B12</f>
        <v>Начальник участка ООО «Электромонтаж-110»</v>
      </c>
      <c r="AP19" s="876"/>
      <c r="AQ19" s="876"/>
      <c r="AR19" s="876"/>
      <c r="AS19" s="876"/>
      <c r="AT19" s="876"/>
      <c r="AU19" s="876"/>
      <c r="AV19" s="876"/>
      <c r="AW19" s="876"/>
      <c r="AX19" s="876"/>
      <c r="AY19" s="876"/>
      <c r="AZ19" s="876"/>
      <c r="BA19" s="876"/>
      <c r="BB19" s="876"/>
      <c r="BC19" s="876"/>
      <c r="BD19" s="876"/>
      <c r="BE19" s="876"/>
      <c r="BF19" s="876"/>
      <c r="BG19" s="876"/>
      <c r="BH19" s="876"/>
      <c r="BI19" s="876"/>
      <c r="BJ19" s="876"/>
      <c r="BK19" s="876"/>
      <c r="BL19" s="876"/>
      <c r="BM19" s="876"/>
      <c r="BN19" s="876"/>
      <c r="BO19" s="876"/>
      <c r="BP19" s="876"/>
      <c r="BQ19" s="876"/>
      <c r="BR19" s="876"/>
      <c r="BS19" s="876"/>
      <c r="BT19" s="876"/>
      <c r="BU19" s="876"/>
      <c r="BV19" s="876"/>
      <c r="BW19" s="876"/>
      <c r="BX19" s="876"/>
      <c r="BY19" s="876"/>
      <c r="BZ19" s="876"/>
      <c r="CA19" s="876"/>
      <c r="CB19" s="876"/>
      <c r="CC19" s="876"/>
      <c r="CD19" s="876"/>
      <c r="CE19" s="876"/>
      <c r="CF19" s="876"/>
      <c r="CG19" s="876"/>
      <c r="CH19" s="876"/>
      <c r="CI19" s="876"/>
      <c r="CJ19" s="876"/>
      <c r="CK19" s="876"/>
      <c r="CL19" s="876"/>
      <c r="CM19" s="876"/>
      <c r="CN19" s="876"/>
      <c r="CO19" s="876"/>
      <c r="CP19" s="876"/>
      <c r="CQ19" s="876"/>
      <c r="CR19" s="876"/>
      <c r="CS19" s="876"/>
      <c r="CT19" s="876"/>
      <c r="CU19" s="876"/>
      <c r="CV19" s="876"/>
      <c r="CW19" s="876"/>
      <c r="CX19" s="876"/>
      <c r="CY19" s="876"/>
      <c r="CZ19" s="876"/>
      <c r="DA19" s="876"/>
      <c r="DB19" s="876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45" t="s">
        <v>5</v>
      </c>
      <c r="AP20" s="845"/>
      <c r="AQ20" s="845"/>
      <c r="AR20" s="845"/>
      <c r="AS20" s="845"/>
      <c r="AT20" s="845"/>
      <c r="AU20" s="845"/>
      <c r="AV20" s="845"/>
      <c r="AW20" s="845"/>
      <c r="AX20" s="845"/>
      <c r="AY20" s="845"/>
      <c r="AZ20" s="845"/>
      <c r="BA20" s="845"/>
      <c r="BB20" s="845"/>
      <c r="BC20" s="845"/>
      <c r="BD20" s="845"/>
      <c r="BE20" s="845"/>
      <c r="BF20" s="845"/>
      <c r="BG20" s="845"/>
      <c r="BH20" s="845"/>
      <c r="BI20" s="845"/>
      <c r="BJ20" s="845"/>
      <c r="BK20" s="845"/>
      <c r="BL20" s="845"/>
      <c r="BM20" s="845"/>
      <c r="BN20" s="845"/>
      <c r="BO20" s="845"/>
      <c r="BP20" s="845"/>
      <c r="BQ20" s="845"/>
      <c r="BR20" s="845"/>
      <c r="BS20" s="845"/>
      <c r="BT20" s="845"/>
      <c r="BU20" s="845"/>
      <c r="BV20" s="845"/>
      <c r="BW20" s="845"/>
      <c r="BX20" s="845"/>
      <c r="BY20" s="845"/>
      <c r="BZ20" s="845"/>
      <c r="CA20" s="845"/>
      <c r="CB20" s="845"/>
      <c r="CC20" s="845"/>
      <c r="CD20" s="845"/>
      <c r="CE20" s="845"/>
      <c r="CF20" s="845"/>
      <c r="CG20" s="845"/>
      <c r="CH20" s="845"/>
      <c r="CI20" s="845"/>
      <c r="CJ20" s="845"/>
      <c r="CK20" s="845"/>
      <c r="CL20" s="845"/>
      <c r="CM20" s="845"/>
      <c r="CN20" s="845"/>
      <c r="CO20" s="845"/>
      <c r="CP20" s="845"/>
      <c r="CQ20" s="845"/>
      <c r="CR20" s="845"/>
      <c r="CS20" s="845"/>
      <c r="CT20" s="845"/>
      <c r="CU20" s="845"/>
      <c r="CV20" s="845"/>
      <c r="CW20" s="845"/>
      <c r="CX20" s="845"/>
      <c r="CY20" s="845"/>
      <c r="CZ20" s="845"/>
      <c r="DA20" s="845"/>
      <c r="DB20" s="845"/>
    </row>
    <row r="21" spans="1:112" ht="15" customHeight="1" x14ac:dyDescent="0.25">
      <c r="A21" s="966" t="str">
        <f>ПОДПИСИ!C12</f>
        <v>Курбатов А.В.</v>
      </c>
      <c r="B21" s="966"/>
      <c r="C21" s="966"/>
      <c r="D21" s="966"/>
      <c r="E21" s="966"/>
      <c r="F21" s="966"/>
      <c r="G21" s="966"/>
      <c r="H21" s="966"/>
      <c r="I21" s="966"/>
      <c r="J21" s="966"/>
      <c r="K21" s="966"/>
      <c r="L21" s="966"/>
      <c r="M21" s="966"/>
      <c r="N21" s="966"/>
      <c r="O21" s="966"/>
      <c r="P21" s="966"/>
      <c r="Q21" s="966"/>
      <c r="R21" s="966"/>
      <c r="S21" s="966"/>
      <c r="T21" s="966"/>
      <c r="U21" s="966"/>
      <c r="V21" s="966"/>
      <c r="W21" s="966"/>
      <c r="X21" s="966"/>
      <c r="Y21" s="966"/>
      <c r="Z21" s="966"/>
      <c r="AA21" s="966"/>
      <c r="AB21" s="966"/>
      <c r="AC21" s="966"/>
      <c r="AD21" s="966"/>
      <c r="AE21" s="966"/>
      <c r="AF21" s="966"/>
      <c r="AG21" s="966"/>
      <c r="AH21" s="966"/>
      <c r="AI21" s="966"/>
      <c r="AJ21" s="966"/>
      <c r="AK21" s="966"/>
      <c r="AL21" s="966"/>
      <c r="AM21" s="966"/>
      <c r="AN21" s="966"/>
      <c r="AO21" s="966"/>
      <c r="AP21" s="966"/>
      <c r="AQ21" s="966"/>
      <c r="AR21" s="966"/>
      <c r="AS21" s="966"/>
      <c r="AT21" s="966"/>
      <c r="AU21" s="966"/>
      <c r="AV21" s="966"/>
      <c r="AW21" s="966"/>
      <c r="AX21" s="966"/>
      <c r="AY21" s="966"/>
      <c r="AZ21" s="966"/>
      <c r="BA21" s="966"/>
      <c r="BB21" s="966"/>
      <c r="BC21" s="966"/>
      <c r="BD21" s="966"/>
      <c r="BE21" s="966"/>
      <c r="BF21" s="966"/>
      <c r="BG21" s="966"/>
      <c r="BH21" s="966"/>
      <c r="BI21" s="966"/>
      <c r="BJ21" s="966"/>
      <c r="BK21" s="966"/>
      <c r="BL21" s="966"/>
      <c r="BM21" s="966"/>
      <c r="BN21" s="966"/>
      <c r="BO21" s="966"/>
      <c r="BP21" s="966"/>
      <c r="BQ21" s="966"/>
      <c r="BR21" s="966"/>
      <c r="BS21" s="966"/>
      <c r="BT21" s="966"/>
      <c r="BU21" s="966"/>
      <c r="BV21" s="966"/>
      <c r="BW21" s="966"/>
      <c r="BX21" s="966"/>
      <c r="BY21" s="966"/>
      <c r="BZ21" s="966"/>
      <c r="CA21" s="966"/>
      <c r="CB21" s="966"/>
      <c r="CC21" s="966"/>
      <c r="CD21" s="966"/>
      <c r="CE21" s="966"/>
      <c r="CF21" s="966"/>
      <c r="CG21" s="966"/>
      <c r="CH21" s="966"/>
      <c r="CI21" s="966"/>
      <c r="CJ21" s="966"/>
      <c r="CK21" s="966"/>
      <c r="CL21" s="966"/>
      <c r="CM21" s="966"/>
      <c r="CN21" s="966"/>
      <c r="CO21" s="966"/>
      <c r="CP21" s="966"/>
      <c r="CQ21" s="966"/>
      <c r="CR21" s="966"/>
      <c r="CS21" s="966"/>
      <c r="CT21" s="966"/>
      <c r="CU21" s="966"/>
      <c r="CV21" s="966"/>
      <c r="CW21" s="966"/>
      <c r="CX21" s="966"/>
      <c r="CY21" s="966"/>
      <c r="CZ21" s="966"/>
      <c r="DA21" s="966"/>
      <c r="DB21" s="966"/>
      <c r="DH21" s="141"/>
    </row>
    <row r="22" spans="1:112" x14ac:dyDescent="0.3">
      <c r="A22" s="19" t="s">
        <v>842</v>
      </c>
      <c r="DD22" s="19" t="s">
        <v>843</v>
      </c>
    </row>
    <row r="23" spans="1:112" ht="29.25" customHeight="1" x14ac:dyDescent="0.3">
      <c r="A23" s="1225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ст.63х63х5, L=2,5 м, круг d10мм</v>
      </c>
      <c r="B23" s="1225"/>
      <c r="C23" s="1225"/>
      <c r="D23" s="1225"/>
      <c r="E23" s="1225"/>
      <c r="F23" s="1225"/>
      <c r="G23" s="1225"/>
      <c r="H23" s="1225"/>
      <c r="I23" s="1225"/>
      <c r="J23" s="1225"/>
      <c r="K23" s="1225"/>
      <c r="L23" s="1225"/>
      <c r="M23" s="1225"/>
      <c r="N23" s="1225"/>
      <c r="O23" s="1225"/>
      <c r="P23" s="1225"/>
      <c r="Q23" s="1225"/>
      <c r="R23" s="1225"/>
      <c r="S23" s="1225"/>
      <c r="T23" s="1225"/>
      <c r="U23" s="1225"/>
      <c r="V23" s="1225"/>
      <c r="W23" s="1225"/>
      <c r="X23" s="1225"/>
      <c r="Y23" s="1225"/>
      <c r="Z23" s="1225"/>
      <c r="AA23" s="1225"/>
      <c r="AB23" s="1225"/>
      <c r="AC23" s="1225"/>
      <c r="AD23" s="1225"/>
      <c r="AE23" s="1225"/>
      <c r="AF23" s="1225"/>
      <c r="AG23" s="1225"/>
      <c r="AH23" s="1225"/>
      <c r="AI23" s="1225"/>
      <c r="AJ23" s="1225"/>
      <c r="AK23" s="1225"/>
      <c r="AL23" s="1225"/>
      <c r="AM23" s="1225"/>
      <c r="AN23" s="1225"/>
      <c r="AO23" s="1225"/>
      <c r="AP23" s="1225"/>
      <c r="AQ23" s="1225"/>
      <c r="AR23" s="1225"/>
      <c r="AS23" s="1225"/>
      <c r="AT23" s="1225"/>
      <c r="AU23" s="1225"/>
      <c r="AV23" s="1225"/>
      <c r="AW23" s="1225"/>
      <c r="AX23" s="1225"/>
      <c r="AY23" s="1225"/>
      <c r="AZ23" s="1225"/>
      <c r="BA23" s="1225"/>
      <c r="BB23" s="1225"/>
      <c r="BC23" s="1225"/>
      <c r="BD23" s="1225"/>
      <c r="BE23" s="1225"/>
      <c r="BF23" s="1225"/>
      <c r="BG23" s="1225"/>
      <c r="BH23" s="1225"/>
      <c r="BI23" s="1225"/>
      <c r="BJ23" s="1225"/>
      <c r="BK23" s="1225"/>
      <c r="BL23" s="1225"/>
      <c r="BM23" s="1225"/>
      <c r="BN23" s="1225"/>
      <c r="BO23" s="1225"/>
      <c r="BP23" s="1225"/>
      <c r="BQ23" s="1225"/>
      <c r="BR23" s="1225"/>
      <c r="BS23" s="1225"/>
      <c r="BT23" s="1225"/>
      <c r="BU23" s="1225"/>
      <c r="BV23" s="1225"/>
      <c r="BW23" s="1225"/>
      <c r="BX23" s="1225"/>
      <c r="BY23" s="1225"/>
      <c r="BZ23" s="1225"/>
      <c r="CA23" s="1225"/>
      <c r="CB23" s="1225"/>
      <c r="CC23" s="1225"/>
      <c r="CD23" s="1225"/>
      <c r="CE23" s="1225"/>
      <c r="CF23" s="1225"/>
      <c r="CG23" s="1225"/>
      <c r="CH23" s="1225"/>
      <c r="CI23" s="1225"/>
      <c r="CJ23" s="1225"/>
      <c r="CK23" s="1225"/>
      <c r="CL23" s="1225"/>
      <c r="CM23" s="1225"/>
      <c r="CN23" s="1225"/>
      <c r="CO23" s="1225"/>
      <c r="CP23" s="1225"/>
      <c r="CQ23" s="1225"/>
      <c r="CR23" s="1225"/>
      <c r="CS23" s="1225"/>
      <c r="CT23" s="1225"/>
      <c r="CU23" s="1225"/>
      <c r="CV23" s="1225"/>
      <c r="CW23" s="1225"/>
      <c r="CX23" s="1225"/>
      <c r="CY23" s="1225"/>
      <c r="CZ23" s="1225"/>
      <c r="DA23" s="1225"/>
      <c r="DB23" s="1225"/>
      <c r="DD23" s="371">
        <v>8</v>
      </c>
    </row>
    <row r="24" spans="1:112" ht="13.5" customHeight="1" x14ac:dyDescent="0.3">
      <c r="A24" s="849" t="s">
        <v>844</v>
      </c>
      <c r="B24" s="849"/>
      <c r="C24" s="849"/>
      <c r="D24" s="849"/>
      <c r="E24" s="849"/>
      <c r="F24" s="849"/>
      <c r="G24" s="849"/>
      <c r="H24" s="849"/>
      <c r="I24" s="849"/>
      <c r="J24" s="849"/>
      <c r="K24" s="849"/>
      <c r="L24" s="849"/>
      <c r="M24" s="849"/>
      <c r="N24" s="849"/>
      <c r="O24" s="849"/>
      <c r="P24" s="849"/>
      <c r="Q24" s="849"/>
      <c r="R24" s="849"/>
      <c r="S24" s="849"/>
      <c r="T24" s="849"/>
      <c r="U24" s="849"/>
      <c r="V24" s="849"/>
      <c r="W24" s="849"/>
      <c r="X24" s="849"/>
      <c r="Y24" s="849"/>
      <c r="Z24" s="849"/>
      <c r="AA24" s="849"/>
      <c r="AB24" s="849"/>
      <c r="AC24" s="849"/>
      <c r="AD24" s="849"/>
      <c r="AE24" s="849"/>
      <c r="AF24" s="849"/>
      <c r="AG24" s="849"/>
      <c r="AH24" s="849"/>
      <c r="AI24" s="849"/>
      <c r="AJ24" s="849"/>
      <c r="AK24" s="849"/>
      <c r="AL24" s="849"/>
      <c r="AM24" s="849"/>
      <c r="AN24" s="849"/>
      <c r="AO24" s="849"/>
      <c r="AP24" s="849"/>
      <c r="AQ24" s="849"/>
      <c r="AR24" s="849"/>
      <c r="AS24" s="849"/>
      <c r="AT24" s="849"/>
      <c r="AU24" s="849"/>
      <c r="AV24" s="849"/>
      <c r="AW24" s="849"/>
      <c r="AX24" s="849"/>
      <c r="AY24" s="849"/>
      <c r="AZ24" s="849"/>
      <c r="BA24" s="849"/>
      <c r="BB24" s="849"/>
      <c r="BC24" s="849"/>
      <c r="BD24" s="849"/>
      <c r="BE24" s="849"/>
      <c r="BF24" s="849"/>
      <c r="BG24" s="849"/>
      <c r="BH24" s="849"/>
      <c r="BI24" s="849"/>
      <c r="BJ24" s="849"/>
      <c r="BK24" s="849"/>
      <c r="BL24" s="849"/>
      <c r="BM24" s="849"/>
      <c r="BN24" s="849"/>
      <c r="BO24" s="849"/>
      <c r="BP24" s="849"/>
      <c r="BQ24" s="849"/>
      <c r="BR24" s="849"/>
      <c r="BS24" s="849"/>
      <c r="BT24" s="849"/>
      <c r="BU24" s="849"/>
      <c r="BV24" s="849"/>
      <c r="BW24" s="849"/>
      <c r="BX24" s="849"/>
      <c r="BY24" s="849"/>
      <c r="BZ24" s="849"/>
      <c r="CA24" s="849"/>
      <c r="CB24" s="849"/>
      <c r="CC24" s="849"/>
      <c r="CD24" s="849"/>
      <c r="CE24" s="849"/>
      <c r="CF24" s="849"/>
      <c r="CG24" s="849"/>
      <c r="CH24" s="849"/>
      <c r="CI24" s="849"/>
      <c r="CJ24" s="849"/>
      <c r="CK24" s="849"/>
      <c r="CL24" s="849"/>
      <c r="CM24" s="849"/>
      <c r="CN24" s="849"/>
      <c r="CO24" s="849"/>
      <c r="CP24" s="849"/>
      <c r="CQ24" s="849"/>
      <c r="CR24" s="849"/>
      <c r="CS24" s="849"/>
      <c r="CT24" s="849"/>
      <c r="CU24" s="849"/>
      <c r="CV24" s="849"/>
      <c r="CW24" s="849"/>
      <c r="CX24" s="849"/>
      <c r="CY24" s="849"/>
      <c r="CZ24" s="849"/>
      <c r="DA24" s="849"/>
      <c r="DB24" s="849"/>
    </row>
    <row r="25" spans="1:112" x14ac:dyDescent="0.3">
      <c r="A25" s="19" t="s">
        <v>845</v>
      </c>
      <c r="DD25" s="19" t="s">
        <v>846</v>
      </c>
    </row>
    <row r="26" spans="1:112" x14ac:dyDescent="0.3">
      <c r="A26" s="19" t="s">
        <v>847</v>
      </c>
    </row>
    <row r="27" spans="1:112" x14ac:dyDescent="0.3">
      <c r="A27" s="19" t="s">
        <v>848</v>
      </c>
    </row>
    <row r="28" spans="1:112" x14ac:dyDescent="0.3">
      <c r="A28" s="19" t="s">
        <v>849</v>
      </c>
    </row>
    <row r="29" spans="1:112" x14ac:dyDescent="0.3">
      <c r="A29" s="19" t="s">
        <v>850</v>
      </c>
    </row>
    <row r="30" spans="1:112" ht="29.25" customHeight="1" x14ac:dyDescent="0.3">
      <c r="A30" s="994" t="s">
        <v>851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94"/>
      <c r="BL30" s="994"/>
      <c r="BM30" s="994"/>
      <c r="BN30" s="994"/>
      <c r="BO30" s="994"/>
      <c r="BP30" s="994"/>
      <c r="BQ30" s="994"/>
      <c r="BR30" s="994"/>
      <c r="BS30" s="994"/>
      <c r="BT30" s="994"/>
      <c r="BU30" s="994"/>
      <c r="BV30" s="994"/>
      <c r="BW30" s="994"/>
      <c r="BX30" s="994"/>
      <c r="BY30" s="994"/>
      <c r="BZ30" s="994"/>
      <c r="CA30" s="994"/>
      <c r="CB30" s="994"/>
      <c r="CC30" s="994"/>
      <c r="CD30" s="994"/>
      <c r="CE30" s="994"/>
      <c r="CF30" s="994"/>
      <c r="CG30" s="994"/>
      <c r="CH30" s="994"/>
      <c r="CI30" s="994"/>
      <c r="CJ30" s="994"/>
      <c r="CK30" s="994"/>
      <c r="CL30" s="994"/>
      <c r="CM30" s="994"/>
      <c r="CN30" s="994"/>
      <c r="CO30" s="994"/>
      <c r="CP30" s="994"/>
      <c r="CQ30" s="994"/>
      <c r="CR30" s="994"/>
      <c r="CS30" s="994"/>
      <c r="CT30" s="994"/>
      <c r="CU30" s="994"/>
      <c r="CV30" s="994"/>
      <c r="CW30" s="994"/>
      <c r="CX30" s="994"/>
      <c r="CY30" s="994"/>
      <c r="CZ30" s="994"/>
      <c r="DA30" s="994"/>
      <c r="DB30" s="994"/>
    </row>
    <row r="31" spans="1:112" ht="9" customHeight="1" x14ac:dyDescent="0.3"/>
    <row r="32" spans="1:112" ht="25.2" customHeight="1" x14ac:dyDescent="0.25">
      <c r="A32" s="30" t="s">
        <v>852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968" t="s">
        <v>723</v>
      </c>
      <c r="B33" s="969"/>
      <c r="C33" s="969"/>
      <c r="D33" s="969"/>
      <c r="E33" s="969"/>
      <c r="F33" s="969"/>
      <c r="G33" s="969"/>
      <c r="H33" s="969"/>
      <c r="I33" s="969"/>
      <c r="J33" s="969"/>
      <c r="K33" s="969"/>
      <c r="L33" s="969"/>
      <c r="M33" s="969"/>
      <c r="N33" s="969"/>
      <c r="O33" s="969"/>
      <c r="P33" s="969"/>
      <c r="Q33" s="969"/>
      <c r="R33" s="969"/>
      <c r="S33" s="969"/>
      <c r="T33" s="969"/>
      <c r="U33" s="969"/>
      <c r="V33" s="969"/>
      <c r="W33" s="969"/>
      <c r="X33" s="969"/>
      <c r="Y33" s="969"/>
      <c r="Z33" s="969"/>
      <c r="AA33" s="969"/>
      <c r="AB33" s="969"/>
      <c r="AC33" s="969"/>
      <c r="AD33" s="969"/>
      <c r="AE33" s="969"/>
      <c r="AF33" s="969"/>
      <c r="AG33" s="969"/>
      <c r="AH33" s="969"/>
      <c r="AI33" s="969"/>
      <c r="AJ33" s="969"/>
      <c r="AK33" s="969"/>
      <c r="AL33" s="969"/>
      <c r="AM33" s="96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47"/>
      <c r="BJ33" s="847"/>
      <c r="BK33" s="847"/>
      <c r="BL33" s="847"/>
      <c r="BM33" s="847"/>
      <c r="BN33" s="847"/>
      <c r="BO33" s="847"/>
      <c r="BP33" s="847"/>
      <c r="BQ33" s="847"/>
      <c r="BR33" s="847"/>
      <c r="BS33" s="847"/>
      <c r="BT33" s="847"/>
      <c r="BU33" s="847"/>
      <c r="BV33" s="847"/>
      <c r="BW33" s="847"/>
      <c r="BX33" s="847"/>
      <c r="BY33" s="847"/>
      <c r="BZ33" s="847"/>
      <c r="CA33" s="847"/>
      <c r="CB33" s="847"/>
      <c r="CC33" s="847"/>
      <c r="CD33" s="847"/>
      <c r="CE33" s="847"/>
      <c r="CF33" s="847"/>
      <c r="CG33" s="23"/>
      <c r="CH33" s="23"/>
      <c r="CI33" s="23"/>
      <c r="CJ33" s="844" t="str">
        <f>ПОДПИСИ!E6</f>
        <v>Д.М. Чечин</v>
      </c>
      <c r="CK33" s="844"/>
      <c r="CL33" s="844"/>
      <c r="CM33" s="844"/>
      <c r="CN33" s="844"/>
      <c r="CO33" s="844"/>
      <c r="CP33" s="844"/>
      <c r="CQ33" s="844"/>
      <c r="CR33" s="844"/>
      <c r="CS33" s="844"/>
      <c r="CT33" s="844"/>
      <c r="CU33" s="844"/>
      <c r="CV33" s="844"/>
      <c r="CW33" s="844"/>
      <c r="CX33" s="844"/>
      <c r="CY33" s="844"/>
      <c r="CZ33" s="844"/>
      <c r="DA33" s="844"/>
      <c r="DB33" s="844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57" t="s">
        <v>11</v>
      </c>
      <c r="BJ34" s="857"/>
      <c r="BK34" s="857"/>
      <c r="BL34" s="857"/>
      <c r="BM34" s="857"/>
      <c r="BN34" s="857"/>
      <c r="BO34" s="857"/>
      <c r="BP34" s="857"/>
      <c r="BQ34" s="857"/>
      <c r="BR34" s="857"/>
      <c r="BS34" s="857"/>
      <c r="BT34" s="857"/>
      <c r="BU34" s="857"/>
      <c r="BV34" s="857"/>
      <c r="BW34" s="857"/>
      <c r="BX34" s="857"/>
      <c r="BY34" s="857"/>
      <c r="BZ34" s="857"/>
      <c r="CA34" s="857"/>
      <c r="CB34" s="857"/>
      <c r="CC34" s="857"/>
      <c r="CD34" s="857"/>
      <c r="CE34" s="857"/>
      <c r="CF34" s="857"/>
      <c r="CG34" s="21"/>
      <c r="CH34" s="21"/>
      <c r="CI34" s="21"/>
      <c r="CJ34" s="1198" t="s">
        <v>50</v>
      </c>
      <c r="CK34" s="1198"/>
      <c r="CL34" s="1198"/>
      <c r="CM34" s="1198"/>
      <c r="CN34" s="1198"/>
      <c r="CO34" s="1198"/>
      <c r="CP34" s="1198"/>
      <c r="CQ34" s="1198"/>
      <c r="CR34" s="1198"/>
      <c r="CS34" s="1198"/>
      <c r="CT34" s="1198"/>
      <c r="CU34" s="1198"/>
      <c r="CV34" s="1198"/>
      <c r="CW34" s="1198"/>
      <c r="CX34" s="1198"/>
      <c r="CY34" s="1198"/>
      <c r="CZ34" s="1198"/>
      <c r="DA34" s="1198"/>
      <c r="DB34" s="1198"/>
      <c r="DH34" s="148"/>
    </row>
    <row r="35" spans="1:112" customFormat="1" ht="33" customHeight="1" x14ac:dyDescent="0.3">
      <c r="A35" s="968" t="s">
        <v>717</v>
      </c>
      <c r="B35" s="969"/>
      <c r="C35" s="969"/>
      <c r="D35" s="969"/>
      <c r="E35" s="969"/>
      <c r="F35" s="969"/>
      <c r="G35" s="969"/>
      <c r="H35" s="969"/>
      <c r="I35" s="969"/>
      <c r="J35" s="969"/>
      <c r="K35" s="969"/>
      <c r="L35" s="969"/>
      <c r="M35" s="969"/>
      <c r="N35" s="969"/>
      <c r="O35" s="969"/>
      <c r="P35" s="969"/>
      <c r="Q35" s="969"/>
      <c r="R35" s="969"/>
      <c r="S35" s="969"/>
      <c r="T35" s="969"/>
      <c r="U35" s="969"/>
      <c r="V35" s="969"/>
      <c r="W35" s="969"/>
      <c r="X35" s="969"/>
      <c r="Y35" s="969"/>
      <c r="Z35" s="969"/>
      <c r="AA35" s="969"/>
      <c r="AB35" s="969"/>
      <c r="AC35" s="969"/>
      <c r="AD35" s="969"/>
      <c r="AE35" s="969"/>
      <c r="AF35" s="969"/>
      <c r="AG35" s="969"/>
      <c r="AH35" s="969"/>
      <c r="AI35" s="969"/>
      <c r="AJ35" s="969"/>
      <c r="AK35" s="969"/>
      <c r="AL35" s="969"/>
      <c r="AM35" s="96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47"/>
      <c r="BJ35" s="847"/>
      <c r="BK35" s="847"/>
      <c r="BL35" s="847"/>
      <c r="BM35" s="847"/>
      <c r="BN35" s="847"/>
      <c r="BO35" s="847"/>
      <c r="BP35" s="847"/>
      <c r="BQ35" s="847"/>
      <c r="BR35" s="847"/>
      <c r="BS35" s="847"/>
      <c r="BT35" s="847"/>
      <c r="BU35" s="847"/>
      <c r="BV35" s="847"/>
      <c r="BW35" s="847"/>
      <c r="BX35" s="847"/>
      <c r="BY35" s="847"/>
      <c r="BZ35" s="847"/>
      <c r="CA35" s="847"/>
      <c r="CB35" s="847"/>
      <c r="CC35" s="847"/>
      <c r="CD35" s="847"/>
      <c r="CE35" s="847"/>
      <c r="CF35" s="847"/>
      <c r="CG35" s="19"/>
      <c r="CH35" s="19"/>
      <c r="CI35" s="19"/>
      <c r="CJ35" s="844" t="str">
        <f>ПОДПИСИ!E12</f>
        <v>А.В. Курбатов</v>
      </c>
      <c r="CK35" s="844"/>
      <c r="CL35" s="844"/>
      <c r="CM35" s="844"/>
      <c r="CN35" s="844"/>
      <c r="CO35" s="844"/>
      <c r="CP35" s="844"/>
      <c r="CQ35" s="844"/>
      <c r="CR35" s="844"/>
      <c r="CS35" s="844"/>
      <c r="CT35" s="844"/>
      <c r="CU35" s="844"/>
      <c r="CV35" s="844"/>
      <c r="CW35" s="844"/>
      <c r="CX35" s="844"/>
      <c r="CY35" s="844"/>
      <c r="CZ35" s="844"/>
      <c r="DA35" s="844"/>
      <c r="DB35" s="844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57" t="s">
        <v>11</v>
      </c>
      <c r="BJ36" s="857"/>
      <c r="BK36" s="857"/>
      <c r="BL36" s="857"/>
      <c r="BM36" s="857"/>
      <c r="BN36" s="857"/>
      <c r="BO36" s="857"/>
      <c r="BP36" s="857"/>
      <c r="BQ36" s="857"/>
      <c r="BR36" s="857"/>
      <c r="BS36" s="857"/>
      <c r="BT36" s="857"/>
      <c r="BU36" s="857"/>
      <c r="BV36" s="857"/>
      <c r="BW36" s="857"/>
      <c r="BX36" s="857"/>
      <c r="BY36" s="857"/>
      <c r="BZ36" s="857"/>
      <c r="CA36" s="857"/>
      <c r="CB36" s="857"/>
      <c r="CC36" s="857"/>
      <c r="CD36" s="857"/>
      <c r="CE36" s="857"/>
      <c r="CF36" s="857"/>
      <c r="CG36" s="21"/>
      <c r="CH36" s="21"/>
      <c r="CI36" s="21"/>
      <c r="CJ36" s="1198" t="s">
        <v>50</v>
      </c>
      <c r="CK36" s="1198"/>
      <c r="CL36" s="1198"/>
      <c r="CM36" s="1198"/>
      <c r="CN36" s="1198"/>
      <c r="CO36" s="1198"/>
      <c r="CP36" s="1198"/>
      <c r="CQ36" s="1198"/>
      <c r="CR36" s="1198"/>
      <c r="CS36" s="1198"/>
      <c r="CT36" s="1198"/>
      <c r="CU36" s="1198"/>
      <c r="CV36" s="1198"/>
      <c r="CW36" s="1198"/>
      <c r="CX36" s="1198"/>
      <c r="CY36" s="1198"/>
      <c r="CZ36" s="1198"/>
      <c r="DA36" s="1198"/>
      <c r="DB36" s="1198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6" priority="3" operator="equal">
      <formula>0</formula>
    </cfRule>
  </conditionalFormatting>
  <conditionalFormatting sqref="BH10:DB10">
    <cfRule type="cellIs" dxfId="25" priority="2" operator="equal">
      <formula>0</formula>
    </cfRule>
  </conditionalFormatting>
  <conditionalFormatting sqref="DH2:DH6">
    <cfRule type="cellIs" dxfId="2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4" zoomScale="60" zoomScaleNormal="100" workbookViewId="0">
      <selection activeCell="DD17" sqref="DD17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50" t="s">
        <v>547</v>
      </c>
      <c r="B1" s="1050"/>
      <c r="C1" s="1050"/>
      <c r="D1" s="1050"/>
      <c r="E1" s="1050"/>
      <c r="F1" s="1050"/>
      <c r="G1" s="1050"/>
      <c r="H1" s="1050"/>
      <c r="I1" s="1050"/>
      <c r="J1" s="1050"/>
      <c r="K1" s="1050"/>
      <c r="L1" s="1050"/>
      <c r="M1" s="1050"/>
      <c r="N1" s="1050"/>
      <c r="O1" s="1050"/>
      <c r="P1" s="1050"/>
      <c r="Q1" s="1050"/>
      <c r="R1" s="1050"/>
      <c r="S1" s="1050"/>
      <c r="T1" s="1050"/>
      <c r="U1" s="1050"/>
      <c r="V1" s="1050"/>
      <c r="W1" s="1050"/>
      <c r="X1" s="1050"/>
      <c r="Y1" s="1050"/>
      <c r="Z1" s="1050"/>
      <c r="AA1" s="1050"/>
      <c r="AB1" s="1050"/>
      <c r="AC1" s="1050"/>
      <c r="AD1" s="1050"/>
      <c r="AE1" s="1050"/>
      <c r="AF1" s="1050"/>
      <c r="AG1" s="1050"/>
      <c r="AH1" s="1050"/>
      <c r="AI1" s="1050"/>
      <c r="AJ1" s="1050"/>
      <c r="AK1" s="1050"/>
      <c r="AL1" s="1050"/>
      <c r="AM1" s="1050"/>
      <c r="AN1" s="1050"/>
      <c r="AO1" s="1050"/>
      <c r="AP1" s="1050"/>
      <c r="AQ1" s="1050"/>
      <c r="AR1" s="1050"/>
      <c r="AS1" s="1050"/>
      <c r="AT1" s="1050"/>
      <c r="AU1" s="1050"/>
      <c r="AV1" s="1050"/>
      <c r="AW1" s="1050"/>
      <c r="AX1" s="1050"/>
      <c r="AY1" s="1050"/>
      <c r="AZ1" s="1050"/>
      <c r="BA1" s="1050"/>
      <c r="BB1" s="1050"/>
      <c r="BC1" s="1050"/>
      <c r="BD1" s="1050"/>
      <c r="BE1" s="1050"/>
      <c r="BF1" s="1050"/>
      <c r="BG1" s="1050"/>
      <c r="BH1" s="1050"/>
      <c r="BI1" s="1050"/>
      <c r="BJ1" s="1050"/>
      <c r="BK1" s="1050"/>
      <c r="BL1" s="1050"/>
      <c r="BM1" s="1050"/>
      <c r="BN1" s="1050"/>
      <c r="BO1" s="1050"/>
      <c r="BP1" s="1050"/>
      <c r="BQ1" s="1050"/>
      <c r="BR1" s="1050"/>
      <c r="BS1" s="1050"/>
      <c r="BT1" s="1050"/>
      <c r="BU1" s="1050"/>
      <c r="BV1" s="1050"/>
      <c r="BW1" s="1050"/>
      <c r="BX1" s="1050"/>
      <c r="BY1" s="1050"/>
      <c r="BZ1" s="1050"/>
      <c r="CA1" s="1050"/>
      <c r="CB1" s="1050"/>
      <c r="CC1" s="1050"/>
      <c r="CD1" s="1050"/>
      <c r="CE1" s="1050"/>
      <c r="CF1" s="1050"/>
      <c r="CG1" s="1050"/>
      <c r="CH1" s="1050"/>
      <c r="CI1" s="1050"/>
      <c r="CJ1" s="1050"/>
      <c r="CK1" s="1050"/>
      <c r="CL1" s="1050"/>
      <c r="CM1" s="1050"/>
      <c r="CN1" s="1050"/>
      <c r="CO1" s="1050"/>
      <c r="CP1" s="1050"/>
      <c r="CQ1" s="1050"/>
      <c r="CR1" s="1050"/>
      <c r="CS1" s="1050"/>
      <c r="CT1" s="1050"/>
      <c r="CU1" s="1050"/>
      <c r="CV1" s="1050"/>
      <c r="CW1" s="1050"/>
      <c r="CX1" s="1050"/>
      <c r="CY1" s="1050"/>
      <c r="CZ1" s="1050"/>
      <c r="DA1" s="1050"/>
      <c r="DB1" s="1050"/>
      <c r="DH1" s="141"/>
    </row>
    <row r="2" spans="1:112" ht="15" customHeight="1" x14ac:dyDescent="0.3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BH2" s="844" t="str">
        <f>ФОРМА!G2</f>
        <v>Санкт-Петербург</v>
      </c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 s="844"/>
      <c r="CK2" s="844"/>
      <c r="CL2" s="844"/>
      <c r="CM2" s="844"/>
      <c r="CN2" s="844"/>
      <c r="CO2" s="844"/>
      <c r="CP2" s="844"/>
      <c r="CQ2" s="844"/>
      <c r="CR2" s="844"/>
      <c r="CS2" s="844"/>
      <c r="CT2" s="844"/>
      <c r="CU2" s="844"/>
      <c r="CV2" s="844"/>
      <c r="CW2" s="844"/>
      <c r="CX2" s="844"/>
      <c r="CY2" s="844"/>
      <c r="CZ2" s="844"/>
      <c r="DA2" s="844"/>
      <c r="DB2" s="844"/>
      <c r="DC2"/>
      <c r="DD2"/>
      <c r="DE2"/>
      <c r="DF2"/>
      <c r="DG2"/>
      <c r="DH2" s="142"/>
    </row>
    <row r="3" spans="1:112" s="21" customFormat="1" ht="10.199999999999999" x14ac:dyDescent="0.2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BH3" s="845" t="s">
        <v>0</v>
      </c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C3" s="1"/>
      <c r="DD3" s="1"/>
      <c r="DE3" s="1"/>
      <c r="DF3" s="1"/>
      <c r="DG3" s="1"/>
      <c r="DH3" s="143"/>
    </row>
    <row r="4" spans="1:112" ht="15" customHeight="1" x14ac:dyDescent="0.25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BH4" s="844" t="str">
        <f>ФОРМА!B2</f>
        <v>ПАО "Россети Ленэнерго"</v>
      </c>
      <c r="BI4" s="844"/>
      <c r="BJ4" s="844"/>
      <c r="BK4" s="844"/>
      <c r="BL4" s="844"/>
      <c r="BM4" s="844"/>
      <c r="BN4" s="844"/>
      <c r="BO4" s="844"/>
      <c r="BP4" s="844"/>
      <c r="BQ4" s="844"/>
      <c r="BR4" s="844"/>
      <c r="BS4" s="844"/>
      <c r="BT4" s="844"/>
      <c r="BU4" s="844"/>
      <c r="BV4" s="844"/>
      <c r="BW4" s="844"/>
      <c r="BX4" s="844"/>
      <c r="BY4" s="844"/>
      <c r="BZ4" s="844"/>
      <c r="CA4" s="844"/>
      <c r="CB4" s="844"/>
      <c r="CC4" s="844"/>
      <c r="CD4" s="844"/>
      <c r="CE4" s="844"/>
      <c r="CF4" s="844"/>
      <c r="CG4" s="844"/>
      <c r="CH4" s="844"/>
      <c r="CI4" s="844"/>
      <c r="CJ4" s="844"/>
      <c r="CK4" s="844"/>
      <c r="CL4" s="844"/>
      <c r="CM4" s="844"/>
      <c r="CN4" s="844"/>
      <c r="CO4" s="844"/>
      <c r="CP4" s="844"/>
      <c r="CQ4" s="844"/>
      <c r="CR4" s="844"/>
      <c r="CS4" s="844"/>
      <c r="CT4" s="844"/>
      <c r="CU4" s="844"/>
      <c r="CV4" s="844"/>
      <c r="CW4" s="844"/>
      <c r="CX4" s="844"/>
      <c r="CY4" s="844"/>
      <c r="CZ4" s="844"/>
      <c r="DA4" s="844"/>
      <c r="DB4" s="844"/>
      <c r="DH4" s="144" t="str">
        <f>BH4</f>
        <v>ПАО "Россети Ленэнерго"</v>
      </c>
    </row>
    <row r="5" spans="1:112" s="24" customFormat="1" ht="10.199999999999999" x14ac:dyDescent="0.2">
      <c r="A5" s="857" t="s">
        <v>44</v>
      </c>
      <c r="B5" s="857"/>
      <c r="C5" s="857"/>
      <c r="D5" s="857"/>
      <c r="E5" s="857"/>
      <c r="F5" s="857"/>
      <c r="G5" s="857"/>
      <c r="H5" s="857"/>
      <c r="I5" s="857"/>
      <c r="J5" s="857"/>
      <c r="K5" s="857"/>
      <c r="L5" s="857"/>
      <c r="M5" s="857"/>
      <c r="N5" s="857"/>
      <c r="O5" s="857"/>
      <c r="P5" s="857"/>
      <c r="Q5" s="857"/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45" t="s">
        <v>2</v>
      </c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38" x14ac:dyDescent="0.25">
      <c r="A6" s="844"/>
      <c r="B6" s="844"/>
      <c r="C6" s="844"/>
      <c r="D6" s="844"/>
      <c r="E6" s="844"/>
      <c r="F6" s="844"/>
      <c r="G6" s="844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44"/>
      <c r="V6" s="844"/>
      <c r="W6" s="844"/>
      <c r="X6" s="844"/>
      <c r="Y6" s="844"/>
      <c r="Z6" s="844"/>
      <c r="AA6" s="844"/>
      <c r="AB6" s="844"/>
      <c r="AC6" s="844"/>
      <c r="AD6" s="844"/>
      <c r="AE6" s="844"/>
      <c r="AF6" s="844"/>
      <c r="AG6" s="844"/>
      <c r="AH6" s="844"/>
      <c r="AI6" s="844"/>
      <c r="AJ6" s="844"/>
      <c r="AK6" s="844"/>
      <c r="AL6" s="844"/>
      <c r="AM6" s="844"/>
      <c r="AN6" s="84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50"/>
      <c r="BJ6" s="850"/>
      <c r="BK6" s="850"/>
      <c r="BL6" s="850"/>
      <c r="BM6" s="850"/>
      <c r="BN6" s="850"/>
      <c r="BO6" s="850"/>
      <c r="BP6" s="850"/>
      <c r="BQ6" s="850"/>
      <c r="BR6" s="850"/>
      <c r="BS6" s="850"/>
      <c r="BT6" s="850"/>
      <c r="BU6" s="850"/>
      <c r="BV6" s="850"/>
      <c r="BW6" s="850"/>
      <c r="BX6" s="850"/>
      <c r="BY6" s="850"/>
      <c r="BZ6" s="850"/>
      <c r="CA6" s="850"/>
      <c r="CB6" s="850"/>
      <c r="CC6" s="850"/>
      <c r="CD6" s="850"/>
      <c r="CE6" s="850"/>
      <c r="CF6" s="850"/>
      <c r="CG6" s="850"/>
      <c r="CH6" s="850"/>
      <c r="CI6" s="850"/>
      <c r="CJ6" s="850"/>
      <c r="CK6" s="850"/>
      <c r="CL6" s="850"/>
      <c r="CM6" s="850"/>
      <c r="CN6" s="850"/>
      <c r="CO6" s="850"/>
      <c r="CP6" s="850"/>
      <c r="CQ6" s="850"/>
      <c r="CR6" s="850"/>
      <c r="CS6" s="850"/>
      <c r="CT6" s="850"/>
      <c r="CU6" s="850"/>
      <c r="CV6" s="850"/>
      <c r="CW6" s="850"/>
      <c r="CX6" s="850"/>
      <c r="CY6" s="850"/>
      <c r="CZ6" s="850"/>
      <c r="DA6" s="850"/>
      <c r="DB6" s="850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45" t="s">
        <v>38</v>
      </c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235"/>
    </row>
    <row r="8" spans="1:112" x14ac:dyDescent="0.3">
      <c r="A8" s="844"/>
      <c r="B8" s="844"/>
      <c r="C8" s="844"/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844"/>
      <c r="Q8" s="844"/>
      <c r="R8" s="844"/>
      <c r="S8" s="844"/>
      <c r="T8" s="844"/>
      <c r="U8" s="844"/>
      <c r="V8" s="844"/>
      <c r="W8" s="844"/>
      <c r="X8" s="844"/>
      <c r="Y8" s="844"/>
      <c r="Z8" s="844"/>
      <c r="AA8" s="844"/>
      <c r="AB8" s="844"/>
      <c r="AC8" s="844"/>
      <c r="AD8" s="844"/>
      <c r="AE8" s="844"/>
      <c r="AF8" s="844"/>
      <c r="AG8" s="844"/>
      <c r="AH8" s="844"/>
      <c r="AI8" s="844"/>
      <c r="AJ8" s="844"/>
      <c r="AK8" s="844"/>
      <c r="AL8" s="844"/>
      <c r="AM8" s="844"/>
      <c r="AN8" s="844"/>
      <c r="BH8" s="926">
        <f>ФОРМА!B13</f>
        <v>45380</v>
      </c>
      <c r="BI8" s="844"/>
      <c r="BJ8" s="844"/>
      <c r="BK8" s="844"/>
      <c r="BL8" s="844"/>
      <c r="BM8" s="844"/>
      <c r="BN8" s="844"/>
      <c r="BO8" s="844"/>
      <c r="BP8" s="844"/>
      <c r="BQ8" s="844"/>
      <c r="BR8" s="844"/>
      <c r="BS8" s="844"/>
      <c r="BT8" s="844"/>
      <c r="BU8" s="844"/>
      <c r="BV8" s="844"/>
      <c r="BW8" s="844"/>
      <c r="BX8" s="844"/>
      <c r="BY8" s="844"/>
      <c r="BZ8" s="844"/>
      <c r="CA8" s="844"/>
      <c r="CB8" s="844"/>
      <c r="CC8" s="844"/>
      <c r="CD8" s="844"/>
      <c r="CE8" s="844"/>
      <c r="CF8" s="844"/>
      <c r="CG8" s="844"/>
      <c r="CH8" s="844"/>
      <c r="CI8" s="844"/>
      <c r="CJ8" s="844"/>
      <c r="CK8" s="844"/>
      <c r="CL8" s="844"/>
      <c r="CM8" s="844"/>
      <c r="CN8" s="844"/>
      <c r="CO8" s="844"/>
      <c r="CP8" s="844"/>
      <c r="CQ8" s="844"/>
      <c r="CR8" s="844"/>
      <c r="CS8" s="844"/>
      <c r="CT8" s="844"/>
      <c r="CU8" s="844"/>
      <c r="CV8" s="844"/>
      <c r="CW8" s="844"/>
      <c r="CX8" s="844"/>
      <c r="CY8" s="844"/>
      <c r="CZ8" s="844"/>
      <c r="DA8" s="844"/>
      <c r="DB8" s="844"/>
      <c r="DC8" s="51"/>
    </row>
    <row r="9" spans="1:112" s="24" customFormat="1" ht="10.199999999999999" x14ac:dyDescent="0.2">
      <c r="A9" s="857" t="s">
        <v>1</v>
      </c>
      <c r="B9" s="857"/>
      <c r="C9" s="857"/>
      <c r="D9" s="857"/>
      <c r="E9" s="857"/>
      <c r="F9" s="857"/>
      <c r="G9" s="857"/>
      <c r="H9" s="857"/>
      <c r="I9" s="857"/>
      <c r="J9" s="857"/>
      <c r="K9" s="857"/>
      <c r="L9" s="857"/>
      <c r="M9" s="857"/>
      <c r="N9" s="857"/>
      <c r="O9" s="857"/>
      <c r="P9" s="857"/>
      <c r="Q9" s="857"/>
      <c r="R9" s="857"/>
      <c r="S9" s="857"/>
      <c r="T9" s="857"/>
      <c r="U9" s="857"/>
      <c r="V9" s="857"/>
      <c r="W9" s="857"/>
      <c r="X9" s="857"/>
      <c r="Y9" s="857"/>
      <c r="Z9" s="857"/>
      <c r="AA9" s="857"/>
      <c r="AB9" s="857"/>
      <c r="AC9" s="857"/>
      <c r="AD9" s="857"/>
      <c r="AE9" s="857"/>
      <c r="AF9" s="857"/>
      <c r="AG9" s="857"/>
      <c r="AH9" s="857"/>
      <c r="AI9" s="857"/>
      <c r="AJ9" s="857"/>
      <c r="AK9" s="857"/>
      <c r="AL9" s="857"/>
      <c r="AM9" s="857"/>
      <c r="AN9" s="85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57" t="s">
        <v>3</v>
      </c>
      <c r="BI9" s="857"/>
      <c r="BJ9" s="857"/>
      <c r="BK9" s="857"/>
      <c r="BL9" s="857"/>
      <c r="BM9" s="857"/>
      <c r="BN9" s="857"/>
      <c r="BO9" s="857"/>
      <c r="BP9" s="857"/>
      <c r="BQ9" s="857"/>
      <c r="BR9" s="857"/>
      <c r="BS9" s="857"/>
      <c r="BT9" s="857"/>
      <c r="BU9" s="857"/>
      <c r="BV9" s="857"/>
      <c r="BW9" s="857"/>
      <c r="BX9" s="857"/>
      <c r="BY9" s="857"/>
      <c r="BZ9" s="857"/>
      <c r="CA9" s="857"/>
      <c r="CB9" s="857"/>
      <c r="CC9" s="857"/>
      <c r="CD9" s="857"/>
      <c r="CE9" s="857"/>
      <c r="CF9" s="857"/>
      <c r="CG9" s="857"/>
      <c r="CH9" s="857"/>
      <c r="CI9" s="857"/>
      <c r="CJ9" s="857"/>
      <c r="CK9" s="857"/>
      <c r="CL9" s="857"/>
      <c r="CM9" s="857"/>
      <c r="CN9" s="857"/>
      <c r="CO9" s="857"/>
      <c r="CP9" s="857"/>
      <c r="CQ9" s="857"/>
      <c r="CR9" s="857"/>
      <c r="CS9" s="857"/>
      <c r="CT9" s="857"/>
      <c r="CU9" s="857"/>
      <c r="CV9" s="857"/>
      <c r="CW9" s="857"/>
      <c r="CX9" s="857"/>
      <c r="CY9" s="857"/>
      <c r="CZ9" s="857"/>
      <c r="DA9" s="857"/>
      <c r="DB9" s="857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928" t="s">
        <v>67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  <c r="BB11" s="928"/>
      <c r="BC11" s="928"/>
      <c r="BD11" s="928"/>
      <c r="BE11" s="928"/>
      <c r="BF11" s="928"/>
      <c r="BG11" s="928"/>
      <c r="BH11" s="928"/>
      <c r="BI11" s="928"/>
      <c r="BJ11" s="928"/>
      <c r="BK11" s="928"/>
      <c r="BL11" s="928"/>
      <c r="BM11" s="928"/>
      <c r="BN11" s="928"/>
      <c r="BO11" s="928"/>
      <c r="BP11" s="928"/>
      <c r="BQ11" s="928"/>
      <c r="BR11" s="928"/>
      <c r="BS11" s="928"/>
      <c r="BT11" s="928"/>
      <c r="BU11" s="928"/>
      <c r="BV11" s="928"/>
      <c r="BW11" s="928"/>
      <c r="BX11" s="928"/>
      <c r="BY11" s="928"/>
      <c r="BZ11" s="928"/>
      <c r="CA11" s="928"/>
      <c r="CB11" s="928"/>
      <c r="CC11" s="928"/>
      <c r="CD11" s="928"/>
      <c r="CE11" s="928"/>
      <c r="CF11" s="928"/>
      <c r="CG11" s="928"/>
      <c r="CH11" s="928"/>
      <c r="CI11" s="928"/>
      <c r="CJ11" s="928"/>
      <c r="CK11" s="928"/>
      <c r="CL11" s="928"/>
      <c r="CM11" s="928"/>
      <c r="CN11" s="928"/>
      <c r="CO11" s="928"/>
      <c r="CP11" s="928"/>
      <c r="CQ11" s="928"/>
      <c r="CR11" s="928"/>
      <c r="CS11" s="928"/>
      <c r="CT11" s="928"/>
      <c r="CU11" s="928"/>
      <c r="CV11" s="928"/>
      <c r="CW11" s="928"/>
      <c r="CX11" s="928"/>
      <c r="CY11" s="928"/>
      <c r="CZ11" s="928"/>
      <c r="DA11" s="928"/>
      <c r="DB11" s="928"/>
      <c r="DH11" s="229"/>
    </row>
    <row r="12" spans="1:112" x14ac:dyDescent="0.3">
      <c r="A12" s="928" t="s">
        <v>841</v>
      </c>
      <c r="B12" s="928"/>
      <c r="C12" s="928"/>
      <c r="D12" s="928"/>
      <c r="E12" s="928"/>
      <c r="F12" s="928"/>
      <c r="G12" s="928"/>
      <c r="H12" s="928"/>
      <c r="I12" s="928"/>
      <c r="J12" s="928"/>
      <c r="K12" s="928"/>
      <c r="L12" s="928"/>
      <c r="M12" s="928"/>
      <c r="N12" s="928"/>
      <c r="O12" s="928"/>
      <c r="P12" s="928"/>
      <c r="Q12" s="928"/>
      <c r="R12" s="928"/>
      <c r="S12" s="928"/>
      <c r="T12" s="928"/>
      <c r="U12" s="928"/>
      <c r="V12" s="928"/>
      <c r="W12" s="928"/>
      <c r="X12" s="928"/>
      <c r="Y12" s="928"/>
      <c r="Z12" s="928"/>
      <c r="AA12" s="928"/>
      <c r="AB12" s="928"/>
      <c r="AC12" s="928"/>
      <c r="AD12" s="928"/>
      <c r="AE12" s="928"/>
      <c r="AF12" s="928"/>
      <c r="AG12" s="928"/>
      <c r="AH12" s="928"/>
      <c r="AI12" s="928"/>
      <c r="AJ12" s="928"/>
      <c r="AK12" s="928"/>
      <c r="AL12" s="928"/>
      <c r="AM12" s="928"/>
      <c r="AN12" s="928"/>
      <c r="AO12" s="928"/>
      <c r="AP12" s="928"/>
      <c r="AQ12" s="928"/>
      <c r="AR12" s="928"/>
      <c r="AS12" s="928"/>
      <c r="AT12" s="928"/>
      <c r="AU12" s="928"/>
      <c r="AV12" s="928"/>
      <c r="AW12" s="928"/>
      <c r="AX12" s="928"/>
      <c r="AY12" s="928"/>
      <c r="AZ12" s="928"/>
      <c r="BA12" s="928"/>
      <c r="BB12" s="928"/>
      <c r="BC12" s="928"/>
      <c r="BD12" s="928"/>
      <c r="BE12" s="928"/>
      <c r="BF12" s="928"/>
      <c r="BG12" s="928"/>
      <c r="BH12" s="928"/>
      <c r="BI12" s="928"/>
      <c r="BJ12" s="928"/>
      <c r="BK12" s="928"/>
      <c r="BL12" s="928"/>
      <c r="BM12" s="928"/>
      <c r="BN12" s="928"/>
      <c r="BO12" s="928"/>
      <c r="BP12" s="928"/>
      <c r="BQ12" s="928"/>
      <c r="BR12" s="928"/>
      <c r="BS12" s="928"/>
      <c r="BT12" s="928"/>
      <c r="BU12" s="928"/>
      <c r="BV12" s="928"/>
      <c r="BW12" s="928"/>
      <c r="BX12" s="928"/>
      <c r="BY12" s="928"/>
      <c r="BZ12" s="928"/>
      <c r="CA12" s="928"/>
      <c r="CB12" s="928"/>
      <c r="CC12" s="928"/>
      <c r="CD12" s="928"/>
      <c r="CE12" s="928"/>
      <c r="CF12" s="928"/>
      <c r="CG12" s="928"/>
      <c r="CH12" s="928"/>
      <c r="CI12" s="928"/>
      <c r="CJ12" s="928"/>
      <c r="CK12" s="928"/>
      <c r="CL12" s="928"/>
      <c r="CM12" s="928"/>
      <c r="CN12" s="928"/>
      <c r="CO12" s="928"/>
      <c r="CP12" s="928"/>
      <c r="CQ12" s="928"/>
      <c r="CR12" s="928"/>
      <c r="CS12" s="928"/>
      <c r="CT12" s="928"/>
      <c r="CU12" s="928"/>
      <c r="CV12" s="928"/>
      <c r="CW12" s="928"/>
      <c r="CX12" s="928"/>
      <c r="CY12" s="928"/>
      <c r="CZ12" s="928"/>
      <c r="DA12" s="928"/>
      <c r="DB12" s="928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969" t="s">
        <v>4</v>
      </c>
      <c r="B14" s="969"/>
      <c r="C14" s="969"/>
      <c r="D14" s="969"/>
      <c r="E14" s="969"/>
      <c r="F14" s="969"/>
      <c r="G14" s="969"/>
      <c r="H14" s="969"/>
      <c r="I14" s="969"/>
      <c r="J14" s="969"/>
      <c r="K14" s="969"/>
      <c r="L14" s="969"/>
      <c r="M14" s="969"/>
      <c r="N14" s="969"/>
      <c r="O14" s="969"/>
      <c r="P14" s="969"/>
      <c r="Q14" s="969"/>
      <c r="R14" s="969"/>
      <c r="S14" s="969"/>
      <c r="T14" s="969"/>
      <c r="U14" s="969"/>
      <c r="V14" s="969"/>
      <c r="W14" s="969"/>
      <c r="X14" s="969"/>
      <c r="Y14" s="969"/>
      <c r="DH14" s="229"/>
    </row>
    <row r="15" spans="1:112" ht="30" customHeight="1" x14ac:dyDescent="0.25">
      <c r="A15" s="968" t="s">
        <v>115</v>
      </c>
      <c r="B15" s="968"/>
      <c r="C15" s="968"/>
      <c r="D15" s="968"/>
      <c r="E15" s="968"/>
      <c r="F15" s="968"/>
      <c r="G15" s="968"/>
      <c r="H15" s="968"/>
      <c r="I15" s="968"/>
      <c r="J15" s="968"/>
      <c r="K15" s="968"/>
      <c r="L15" s="968"/>
      <c r="M15" s="968"/>
      <c r="N15" s="968"/>
      <c r="O15" s="968"/>
      <c r="P15" s="968"/>
      <c r="Q15" s="968"/>
      <c r="R15" s="968"/>
      <c r="S15" s="968"/>
      <c r="T15" s="968"/>
      <c r="U15" s="968"/>
      <c r="V15" s="968"/>
      <c r="W15" s="968"/>
      <c r="X15" s="968"/>
      <c r="Y15" s="968"/>
      <c r="Z15" s="968"/>
      <c r="AA15" s="968"/>
      <c r="AB15" s="968"/>
      <c r="AC15" s="968"/>
      <c r="AD15" s="968"/>
      <c r="AE15" s="968"/>
      <c r="AF15" s="876" t="str">
        <f>ПОДПИСИ!B5</f>
        <v>Начальник мастерского участка №1 Курортного РЭС ПАО «Россети Ленэнерго» «СЭС»</v>
      </c>
      <c r="AG15" s="876"/>
      <c r="AH15" s="876"/>
      <c r="AI15" s="876"/>
      <c r="AJ15" s="876"/>
      <c r="AK15" s="876"/>
      <c r="AL15" s="876"/>
      <c r="AM15" s="876"/>
      <c r="AN15" s="876"/>
      <c r="AO15" s="876"/>
      <c r="AP15" s="876"/>
      <c r="AQ15" s="876"/>
      <c r="AR15" s="876"/>
      <c r="AS15" s="876"/>
      <c r="AT15" s="876"/>
      <c r="AU15" s="876"/>
      <c r="AV15" s="876"/>
      <c r="AW15" s="876"/>
      <c r="AX15" s="876"/>
      <c r="AY15" s="876"/>
      <c r="AZ15" s="876"/>
      <c r="BA15" s="876"/>
      <c r="BB15" s="876"/>
      <c r="BC15" s="876"/>
      <c r="BD15" s="876"/>
      <c r="BE15" s="876"/>
      <c r="BF15" s="876"/>
      <c r="BG15" s="876"/>
      <c r="BH15" s="876"/>
      <c r="BI15" s="876"/>
      <c r="BJ15" s="876"/>
      <c r="BK15" s="876"/>
      <c r="BL15" s="876"/>
      <c r="BM15" s="876"/>
      <c r="BN15" s="876"/>
      <c r="BO15" s="876"/>
      <c r="BP15" s="876"/>
      <c r="BQ15" s="876"/>
      <c r="BR15" s="876"/>
      <c r="BS15" s="876"/>
      <c r="BT15" s="876"/>
      <c r="BU15" s="876"/>
      <c r="BV15" s="876"/>
      <c r="BW15" s="876"/>
      <c r="BX15" s="876"/>
      <c r="BY15" s="876"/>
      <c r="BZ15" s="876"/>
      <c r="CA15" s="876"/>
      <c r="CB15" s="876"/>
      <c r="CC15" s="876"/>
      <c r="CD15" s="876"/>
      <c r="CE15" s="876"/>
      <c r="CF15" s="876"/>
      <c r="CG15" s="876"/>
      <c r="CH15" s="876"/>
      <c r="CI15" s="876"/>
      <c r="CJ15" s="876"/>
      <c r="CK15" s="876"/>
      <c r="CL15" s="876"/>
      <c r="CM15" s="876"/>
      <c r="CN15" s="876"/>
      <c r="CO15" s="876"/>
      <c r="CP15" s="876"/>
      <c r="CQ15" s="876"/>
      <c r="CR15" s="876"/>
      <c r="CS15" s="876"/>
      <c r="CT15" s="876"/>
      <c r="CU15" s="876"/>
      <c r="CV15" s="876"/>
      <c r="CW15" s="876"/>
      <c r="CX15" s="876"/>
      <c r="CY15" s="876"/>
      <c r="CZ15" s="876"/>
      <c r="DA15" s="876"/>
      <c r="DB15" s="87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45" t="s">
        <v>5</v>
      </c>
      <c r="AH16" s="845"/>
      <c r="AI16" s="845"/>
      <c r="AJ16" s="845"/>
      <c r="AK16" s="845"/>
      <c r="AL16" s="845"/>
      <c r="AM16" s="845"/>
      <c r="AN16" s="845"/>
      <c r="AO16" s="845"/>
      <c r="AP16" s="845"/>
      <c r="AQ16" s="845"/>
      <c r="AR16" s="845"/>
      <c r="AS16" s="845"/>
      <c r="AT16" s="845"/>
      <c r="AU16" s="845"/>
      <c r="AV16" s="845"/>
      <c r="AW16" s="845"/>
      <c r="AX16" s="845"/>
      <c r="AY16" s="845"/>
      <c r="AZ16" s="845"/>
      <c r="BA16" s="845"/>
      <c r="BB16" s="845"/>
      <c r="BC16" s="845"/>
      <c r="BD16" s="845"/>
      <c r="BE16" s="845"/>
      <c r="BF16" s="845"/>
      <c r="BG16" s="845"/>
      <c r="BH16" s="845"/>
      <c r="BI16" s="845"/>
      <c r="BJ16" s="845"/>
      <c r="BK16" s="845"/>
      <c r="BL16" s="845"/>
      <c r="BM16" s="845"/>
      <c r="BN16" s="845"/>
      <c r="BO16" s="845"/>
      <c r="BP16" s="845"/>
      <c r="BQ16" s="845"/>
      <c r="BR16" s="845"/>
      <c r="BS16" s="845"/>
      <c r="BT16" s="845"/>
      <c r="BU16" s="845"/>
      <c r="BV16" s="845"/>
      <c r="BW16" s="845"/>
      <c r="BX16" s="845"/>
      <c r="BY16" s="845"/>
      <c r="BZ16" s="845"/>
      <c r="CA16" s="845"/>
      <c r="CB16" s="845"/>
      <c r="CC16" s="845"/>
      <c r="CD16" s="845"/>
      <c r="CE16" s="845"/>
      <c r="CF16" s="845"/>
      <c r="CG16" s="845"/>
      <c r="CH16" s="845"/>
      <c r="CI16" s="845"/>
      <c r="CJ16" s="845"/>
      <c r="CK16" s="845"/>
      <c r="CL16" s="845"/>
      <c r="CM16" s="845"/>
      <c r="CN16" s="845"/>
      <c r="CO16" s="845"/>
      <c r="CP16" s="845"/>
      <c r="CQ16" s="845"/>
      <c r="CR16" s="845"/>
      <c r="CS16" s="845"/>
      <c r="CT16" s="845"/>
      <c r="CU16" s="845"/>
      <c r="CV16" s="845"/>
      <c r="CW16" s="845"/>
      <c r="CX16" s="845"/>
      <c r="CY16" s="845"/>
      <c r="CZ16" s="845"/>
      <c r="DA16" s="845"/>
      <c r="DB16" s="845"/>
    </row>
    <row r="17" spans="1:112" ht="15" customHeight="1" x14ac:dyDescent="0.3">
      <c r="A17" s="1226" t="str">
        <f>ПОДПИСИ!C5</f>
        <v>Чечин Д.М.</v>
      </c>
      <c r="B17" s="1226"/>
      <c r="C17" s="1226"/>
      <c r="D17" s="1226"/>
      <c r="E17" s="1226"/>
      <c r="F17" s="1226"/>
      <c r="G17" s="1226"/>
      <c r="H17" s="1226"/>
      <c r="I17" s="1226"/>
      <c r="J17" s="1226"/>
      <c r="K17" s="1226"/>
      <c r="L17" s="1226"/>
      <c r="M17" s="1226"/>
      <c r="N17" s="1226"/>
      <c r="O17" s="1226"/>
      <c r="P17" s="1226"/>
      <c r="Q17" s="1226"/>
      <c r="R17" s="1226"/>
      <c r="S17" s="1226"/>
      <c r="T17" s="1226"/>
      <c r="U17" s="1226"/>
      <c r="V17" s="1226"/>
      <c r="W17" s="1226"/>
      <c r="X17" s="1226"/>
      <c r="Y17" s="1226"/>
      <c r="Z17" s="1226"/>
      <c r="AA17" s="1226"/>
      <c r="AB17" s="1226"/>
      <c r="AC17" s="1226"/>
      <c r="AD17" s="1226"/>
      <c r="AE17" s="1226"/>
      <c r="AF17" s="1226"/>
      <c r="AG17" s="1226"/>
      <c r="AH17" s="1226"/>
      <c r="AI17" s="1226"/>
      <c r="AJ17" s="1226"/>
      <c r="AK17" s="1226"/>
      <c r="AL17" s="1226"/>
      <c r="AM17" s="1226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1226"/>
      <c r="BB17" s="1226"/>
      <c r="BC17" s="1226"/>
      <c r="BD17" s="1226"/>
      <c r="BE17" s="1226"/>
      <c r="BF17" s="1226"/>
      <c r="BG17" s="1226"/>
      <c r="BH17" s="1226"/>
      <c r="BI17" s="1226"/>
      <c r="BJ17" s="1226"/>
      <c r="BK17" s="1226"/>
      <c r="BL17" s="1226"/>
      <c r="BM17" s="1226"/>
      <c r="BN17" s="1226"/>
      <c r="BO17" s="1226"/>
      <c r="BP17" s="1226"/>
      <c r="BQ17" s="1226"/>
      <c r="BR17" s="1226"/>
      <c r="BS17" s="1226"/>
      <c r="BT17" s="1226"/>
      <c r="BU17" s="1226"/>
      <c r="BV17" s="1226"/>
      <c r="BW17" s="1226"/>
      <c r="BX17" s="1226"/>
      <c r="BY17" s="1226"/>
      <c r="BZ17" s="1226"/>
      <c r="CA17" s="1226"/>
      <c r="CB17" s="1226"/>
      <c r="CC17" s="1226"/>
      <c r="CD17" s="1226"/>
      <c r="CE17" s="1226"/>
      <c r="CF17" s="1226"/>
      <c r="CG17" s="1226"/>
      <c r="CH17" s="1226"/>
      <c r="CI17" s="1226"/>
      <c r="CJ17" s="1226"/>
      <c r="CK17" s="1226"/>
      <c r="CL17" s="1226"/>
      <c r="CM17" s="1226"/>
      <c r="CN17" s="1226"/>
      <c r="CO17" s="1226"/>
      <c r="CP17" s="1226"/>
      <c r="CQ17" s="1226"/>
      <c r="CR17" s="1226"/>
      <c r="CS17" s="1226"/>
      <c r="CT17" s="1226"/>
      <c r="CU17" s="1226"/>
      <c r="CV17" s="1226"/>
      <c r="CW17" s="1226"/>
      <c r="CX17" s="1226"/>
      <c r="CY17" s="1226"/>
      <c r="CZ17" s="1226"/>
      <c r="DA17" s="1226"/>
      <c r="DB17" s="1226"/>
    </row>
    <row r="18" spans="1:112" ht="15" customHeight="1" x14ac:dyDescent="0.3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 x14ac:dyDescent="0.25">
      <c r="A19" s="968" t="s">
        <v>718</v>
      </c>
      <c r="B19" s="968"/>
      <c r="C19" s="968"/>
      <c r="D19" s="968"/>
      <c r="E19" s="968"/>
      <c r="F19" s="968"/>
      <c r="G19" s="968"/>
      <c r="H19" s="968"/>
      <c r="I19" s="968"/>
      <c r="J19" s="968"/>
      <c r="K19" s="968"/>
      <c r="L19" s="968"/>
      <c r="M19" s="968"/>
      <c r="N19" s="968"/>
      <c r="O19" s="968"/>
      <c r="P19" s="968"/>
      <c r="Q19" s="968"/>
      <c r="R19" s="968"/>
      <c r="S19" s="968"/>
      <c r="T19" s="968"/>
      <c r="U19" s="968"/>
      <c r="V19" s="968"/>
      <c r="W19" s="968"/>
      <c r="X19" s="968"/>
      <c r="Y19" s="968"/>
      <c r="Z19" s="968"/>
      <c r="AA19" s="968"/>
      <c r="AB19" s="968"/>
      <c r="AC19" s="968"/>
      <c r="AD19" s="968"/>
      <c r="AE19" s="968"/>
      <c r="AF19" s="968"/>
      <c r="AG19" s="968"/>
      <c r="AH19" s="968"/>
      <c r="AI19" s="968"/>
      <c r="AJ19" s="968"/>
      <c r="AK19" s="968"/>
      <c r="AL19" s="968"/>
      <c r="AM19" s="968"/>
      <c r="AN19" s="968"/>
      <c r="AO19" s="876" t="str">
        <f>ПОДПИСИ!B12</f>
        <v>Начальник участка ООО «Электромонтаж-110»</v>
      </c>
      <c r="AP19" s="876"/>
      <c r="AQ19" s="876"/>
      <c r="AR19" s="876"/>
      <c r="AS19" s="876"/>
      <c r="AT19" s="876"/>
      <c r="AU19" s="876"/>
      <c r="AV19" s="876"/>
      <c r="AW19" s="876"/>
      <c r="AX19" s="876"/>
      <c r="AY19" s="876"/>
      <c r="AZ19" s="876"/>
      <c r="BA19" s="876"/>
      <c r="BB19" s="876"/>
      <c r="BC19" s="876"/>
      <c r="BD19" s="876"/>
      <c r="BE19" s="876"/>
      <c r="BF19" s="876"/>
      <c r="BG19" s="876"/>
      <c r="BH19" s="876"/>
      <c r="BI19" s="876"/>
      <c r="BJ19" s="876"/>
      <c r="BK19" s="876"/>
      <c r="BL19" s="876"/>
      <c r="BM19" s="876"/>
      <c r="BN19" s="876"/>
      <c r="BO19" s="876"/>
      <c r="BP19" s="876"/>
      <c r="BQ19" s="876"/>
      <c r="BR19" s="876"/>
      <c r="BS19" s="876"/>
      <c r="BT19" s="876"/>
      <c r="BU19" s="876"/>
      <c r="BV19" s="876"/>
      <c r="BW19" s="876"/>
      <c r="BX19" s="876"/>
      <c r="BY19" s="876"/>
      <c r="BZ19" s="876"/>
      <c r="CA19" s="876"/>
      <c r="CB19" s="876"/>
      <c r="CC19" s="876"/>
      <c r="CD19" s="876"/>
      <c r="CE19" s="876"/>
      <c r="CF19" s="876"/>
      <c r="CG19" s="876"/>
      <c r="CH19" s="876"/>
      <c r="CI19" s="876"/>
      <c r="CJ19" s="876"/>
      <c r="CK19" s="876"/>
      <c r="CL19" s="876"/>
      <c r="CM19" s="876"/>
      <c r="CN19" s="876"/>
      <c r="CO19" s="876"/>
      <c r="CP19" s="876"/>
      <c r="CQ19" s="876"/>
      <c r="CR19" s="876"/>
      <c r="CS19" s="876"/>
      <c r="CT19" s="876"/>
      <c r="CU19" s="876"/>
      <c r="CV19" s="876"/>
      <c r="CW19" s="876"/>
      <c r="CX19" s="876"/>
      <c r="CY19" s="876"/>
      <c r="CZ19" s="876"/>
      <c r="DA19" s="876"/>
      <c r="DB19" s="876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45" t="s">
        <v>5</v>
      </c>
      <c r="AP20" s="845"/>
      <c r="AQ20" s="845"/>
      <c r="AR20" s="845"/>
      <c r="AS20" s="845"/>
      <c r="AT20" s="845"/>
      <c r="AU20" s="845"/>
      <c r="AV20" s="845"/>
      <c r="AW20" s="845"/>
      <c r="AX20" s="845"/>
      <c r="AY20" s="845"/>
      <c r="AZ20" s="845"/>
      <c r="BA20" s="845"/>
      <c r="BB20" s="845"/>
      <c r="BC20" s="845"/>
      <c r="BD20" s="845"/>
      <c r="BE20" s="845"/>
      <c r="BF20" s="845"/>
      <c r="BG20" s="845"/>
      <c r="BH20" s="845"/>
      <c r="BI20" s="845"/>
      <c r="BJ20" s="845"/>
      <c r="BK20" s="845"/>
      <c r="BL20" s="845"/>
      <c r="BM20" s="845"/>
      <c r="BN20" s="845"/>
      <c r="BO20" s="845"/>
      <c r="BP20" s="845"/>
      <c r="BQ20" s="845"/>
      <c r="BR20" s="845"/>
      <c r="BS20" s="845"/>
      <c r="BT20" s="845"/>
      <c r="BU20" s="845"/>
      <c r="BV20" s="845"/>
      <c r="BW20" s="845"/>
      <c r="BX20" s="845"/>
      <c r="BY20" s="845"/>
      <c r="BZ20" s="845"/>
      <c r="CA20" s="845"/>
      <c r="CB20" s="845"/>
      <c r="CC20" s="845"/>
      <c r="CD20" s="845"/>
      <c r="CE20" s="845"/>
      <c r="CF20" s="845"/>
      <c r="CG20" s="845"/>
      <c r="CH20" s="845"/>
      <c r="CI20" s="845"/>
      <c r="CJ20" s="845"/>
      <c r="CK20" s="845"/>
      <c r="CL20" s="845"/>
      <c r="CM20" s="845"/>
      <c r="CN20" s="845"/>
      <c r="CO20" s="845"/>
      <c r="CP20" s="845"/>
      <c r="CQ20" s="845"/>
      <c r="CR20" s="845"/>
      <c r="CS20" s="845"/>
      <c r="CT20" s="845"/>
      <c r="CU20" s="845"/>
      <c r="CV20" s="845"/>
      <c r="CW20" s="845"/>
      <c r="CX20" s="845"/>
      <c r="CY20" s="845"/>
      <c r="CZ20" s="845"/>
      <c r="DA20" s="845"/>
      <c r="DB20" s="845"/>
    </row>
    <row r="21" spans="1:112" ht="15" customHeight="1" x14ac:dyDescent="0.25">
      <c r="A21" s="966" t="str">
        <f>ПОДПИСИ!C12</f>
        <v>Курбатов А.В.</v>
      </c>
      <c r="B21" s="966"/>
      <c r="C21" s="966"/>
      <c r="D21" s="966"/>
      <c r="E21" s="966"/>
      <c r="F21" s="966"/>
      <c r="G21" s="966"/>
      <c r="H21" s="966"/>
      <c r="I21" s="966"/>
      <c r="J21" s="966"/>
      <c r="K21" s="966"/>
      <c r="L21" s="966"/>
      <c r="M21" s="966"/>
      <c r="N21" s="966"/>
      <c r="O21" s="966"/>
      <c r="P21" s="966"/>
      <c r="Q21" s="966"/>
      <c r="R21" s="966"/>
      <c r="S21" s="966"/>
      <c r="T21" s="966"/>
      <c r="U21" s="966"/>
      <c r="V21" s="966"/>
      <c r="W21" s="966"/>
      <c r="X21" s="966"/>
      <c r="Y21" s="966"/>
      <c r="Z21" s="966"/>
      <c r="AA21" s="966"/>
      <c r="AB21" s="966"/>
      <c r="AC21" s="966"/>
      <c r="AD21" s="966"/>
      <c r="AE21" s="966"/>
      <c r="AF21" s="966"/>
      <c r="AG21" s="966"/>
      <c r="AH21" s="966"/>
      <c r="AI21" s="966"/>
      <c r="AJ21" s="966"/>
      <c r="AK21" s="966"/>
      <c r="AL21" s="966"/>
      <c r="AM21" s="966"/>
      <c r="AN21" s="966"/>
      <c r="AO21" s="966"/>
      <c r="AP21" s="966"/>
      <c r="AQ21" s="966"/>
      <c r="AR21" s="966"/>
      <c r="AS21" s="966"/>
      <c r="AT21" s="966"/>
      <c r="AU21" s="966"/>
      <c r="AV21" s="966"/>
      <c r="AW21" s="966"/>
      <c r="AX21" s="966"/>
      <c r="AY21" s="966"/>
      <c r="AZ21" s="966"/>
      <c r="BA21" s="966"/>
      <c r="BB21" s="966"/>
      <c r="BC21" s="966"/>
      <c r="BD21" s="966"/>
      <c r="BE21" s="966"/>
      <c r="BF21" s="966"/>
      <c r="BG21" s="966"/>
      <c r="BH21" s="966"/>
      <c r="BI21" s="966"/>
      <c r="BJ21" s="966"/>
      <c r="BK21" s="966"/>
      <c r="BL21" s="966"/>
      <c r="BM21" s="966"/>
      <c r="BN21" s="966"/>
      <c r="BO21" s="966"/>
      <c r="BP21" s="966"/>
      <c r="BQ21" s="966"/>
      <c r="BR21" s="966"/>
      <c r="BS21" s="966"/>
      <c r="BT21" s="966"/>
      <c r="BU21" s="966"/>
      <c r="BV21" s="966"/>
      <c r="BW21" s="966"/>
      <c r="BX21" s="966"/>
      <c r="BY21" s="966"/>
      <c r="BZ21" s="966"/>
      <c r="CA21" s="966"/>
      <c r="CB21" s="966"/>
      <c r="CC21" s="966"/>
      <c r="CD21" s="966"/>
      <c r="CE21" s="966"/>
      <c r="CF21" s="966"/>
      <c r="CG21" s="966"/>
      <c r="CH21" s="966"/>
      <c r="CI21" s="966"/>
      <c r="CJ21" s="966"/>
      <c r="CK21" s="966"/>
      <c r="CL21" s="966"/>
      <c r="CM21" s="966"/>
      <c r="CN21" s="966"/>
      <c r="CO21" s="966"/>
      <c r="CP21" s="966"/>
      <c r="CQ21" s="966"/>
      <c r="CR21" s="966"/>
      <c r="CS21" s="966"/>
      <c r="CT21" s="966"/>
      <c r="CU21" s="966"/>
      <c r="CV21" s="966"/>
      <c r="CW21" s="966"/>
      <c r="CX21" s="966"/>
      <c r="CY21" s="966"/>
      <c r="CZ21" s="966"/>
      <c r="DA21" s="966"/>
      <c r="DB21" s="966"/>
      <c r="DH21" s="141"/>
    </row>
    <row r="22" spans="1:112" x14ac:dyDescent="0.3">
      <c r="A22" s="19" t="s">
        <v>842</v>
      </c>
      <c r="DD22" s="19" t="s">
        <v>843</v>
      </c>
    </row>
    <row r="23" spans="1:112" ht="29.25" customHeight="1" x14ac:dyDescent="0.3">
      <c r="A23" s="1225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ст.63х63х6, L=2,5 м, круг d10мм</v>
      </c>
      <c r="B23" s="1225"/>
      <c r="C23" s="1225"/>
      <c r="D23" s="1225"/>
      <c r="E23" s="1225"/>
      <c r="F23" s="1225"/>
      <c r="G23" s="1225"/>
      <c r="H23" s="1225"/>
      <c r="I23" s="1225"/>
      <c r="J23" s="1225"/>
      <c r="K23" s="1225"/>
      <c r="L23" s="1225"/>
      <c r="M23" s="1225"/>
      <c r="N23" s="1225"/>
      <c r="O23" s="1225"/>
      <c r="P23" s="1225"/>
      <c r="Q23" s="1225"/>
      <c r="R23" s="1225"/>
      <c r="S23" s="1225"/>
      <c r="T23" s="1225"/>
      <c r="U23" s="1225"/>
      <c r="V23" s="1225"/>
      <c r="W23" s="1225"/>
      <c r="X23" s="1225"/>
      <c r="Y23" s="1225"/>
      <c r="Z23" s="1225"/>
      <c r="AA23" s="1225"/>
      <c r="AB23" s="1225"/>
      <c r="AC23" s="1225"/>
      <c r="AD23" s="1225"/>
      <c r="AE23" s="1225"/>
      <c r="AF23" s="1225"/>
      <c r="AG23" s="1225"/>
      <c r="AH23" s="1225"/>
      <c r="AI23" s="1225"/>
      <c r="AJ23" s="1225"/>
      <c r="AK23" s="1225"/>
      <c r="AL23" s="1225"/>
      <c r="AM23" s="1225"/>
      <c r="AN23" s="1225"/>
      <c r="AO23" s="1225"/>
      <c r="AP23" s="1225"/>
      <c r="AQ23" s="1225"/>
      <c r="AR23" s="1225"/>
      <c r="AS23" s="1225"/>
      <c r="AT23" s="1225"/>
      <c r="AU23" s="1225"/>
      <c r="AV23" s="1225"/>
      <c r="AW23" s="1225"/>
      <c r="AX23" s="1225"/>
      <c r="AY23" s="1225"/>
      <c r="AZ23" s="1225"/>
      <c r="BA23" s="1225"/>
      <c r="BB23" s="1225"/>
      <c r="BC23" s="1225"/>
      <c r="BD23" s="1225"/>
      <c r="BE23" s="1225"/>
      <c r="BF23" s="1225"/>
      <c r="BG23" s="1225"/>
      <c r="BH23" s="1225"/>
      <c r="BI23" s="1225"/>
      <c r="BJ23" s="1225"/>
      <c r="BK23" s="1225"/>
      <c r="BL23" s="1225"/>
      <c r="BM23" s="1225"/>
      <c r="BN23" s="1225"/>
      <c r="BO23" s="1225"/>
      <c r="BP23" s="1225"/>
      <c r="BQ23" s="1225"/>
      <c r="BR23" s="1225"/>
      <c r="BS23" s="1225"/>
      <c r="BT23" s="1225"/>
      <c r="BU23" s="1225"/>
      <c r="BV23" s="1225"/>
      <c r="BW23" s="1225"/>
      <c r="BX23" s="1225"/>
      <c r="BY23" s="1225"/>
      <c r="BZ23" s="1225"/>
      <c r="CA23" s="1225"/>
      <c r="CB23" s="1225"/>
      <c r="CC23" s="1225"/>
      <c r="CD23" s="1225"/>
      <c r="CE23" s="1225"/>
      <c r="CF23" s="1225"/>
      <c r="CG23" s="1225"/>
      <c r="CH23" s="1225"/>
      <c r="CI23" s="1225"/>
      <c r="CJ23" s="1225"/>
      <c r="CK23" s="1225"/>
      <c r="CL23" s="1225"/>
      <c r="CM23" s="1225"/>
      <c r="CN23" s="1225"/>
      <c r="CO23" s="1225"/>
      <c r="CP23" s="1225"/>
      <c r="CQ23" s="1225"/>
      <c r="CR23" s="1225"/>
      <c r="CS23" s="1225"/>
      <c r="CT23" s="1225"/>
      <c r="CU23" s="1225"/>
      <c r="CV23" s="1225"/>
      <c r="CW23" s="1225"/>
      <c r="CX23" s="1225"/>
      <c r="CY23" s="1225"/>
      <c r="CZ23" s="1225"/>
      <c r="DA23" s="1225"/>
      <c r="DB23" s="1225"/>
      <c r="DD23" s="371">
        <v>22</v>
      </c>
    </row>
    <row r="24" spans="1:112" ht="13.5" customHeight="1" x14ac:dyDescent="0.3">
      <c r="A24" s="849" t="s">
        <v>844</v>
      </c>
      <c r="B24" s="849"/>
      <c r="C24" s="849"/>
      <c r="D24" s="849"/>
      <c r="E24" s="849"/>
      <c r="F24" s="849"/>
      <c r="G24" s="849"/>
      <c r="H24" s="849"/>
      <c r="I24" s="849"/>
      <c r="J24" s="849"/>
      <c r="K24" s="849"/>
      <c r="L24" s="849"/>
      <c r="M24" s="849"/>
      <c r="N24" s="849"/>
      <c r="O24" s="849"/>
      <c r="P24" s="849"/>
      <c r="Q24" s="849"/>
      <c r="R24" s="849"/>
      <c r="S24" s="849"/>
      <c r="T24" s="849"/>
      <c r="U24" s="849"/>
      <c r="V24" s="849"/>
      <c r="W24" s="849"/>
      <c r="X24" s="849"/>
      <c r="Y24" s="849"/>
      <c r="Z24" s="849"/>
      <c r="AA24" s="849"/>
      <c r="AB24" s="849"/>
      <c r="AC24" s="849"/>
      <c r="AD24" s="849"/>
      <c r="AE24" s="849"/>
      <c r="AF24" s="849"/>
      <c r="AG24" s="849"/>
      <c r="AH24" s="849"/>
      <c r="AI24" s="849"/>
      <c r="AJ24" s="849"/>
      <c r="AK24" s="849"/>
      <c r="AL24" s="849"/>
      <c r="AM24" s="849"/>
      <c r="AN24" s="849"/>
      <c r="AO24" s="849"/>
      <c r="AP24" s="849"/>
      <c r="AQ24" s="849"/>
      <c r="AR24" s="849"/>
      <c r="AS24" s="849"/>
      <c r="AT24" s="849"/>
      <c r="AU24" s="849"/>
      <c r="AV24" s="849"/>
      <c r="AW24" s="849"/>
      <c r="AX24" s="849"/>
      <c r="AY24" s="849"/>
      <c r="AZ24" s="849"/>
      <c r="BA24" s="849"/>
      <c r="BB24" s="849"/>
      <c r="BC24" s="849"/>
      <c r="BD24" s="849"/>
      <c r="BE24" s="849"/>
      <c r="BF24" s="849"/>
      <c r="BG24" s="849"/>
      <c r="BH24" s="849"/>
      <c r="BI24" s="849"/>
      <c r="BJ24" s="849"/>
      <c r="BK24" s="849"/>
      <c r="BL24" s="849"/>
      <c r="BM24" s="849"/>
      <c r="BN24" s="849"/>
      <c r="BO24" s="849"/>
      <c r="BP24" s="849"/>
      <c r="BQ24" s="849"/>
      <c r="BR24" s="849"/>
      <c r="BS24" s="849"/>
      <c r="BT24" s="849"/>
      <c r="BU24" s="849"/>
      <c r="BV24" s="849"/>
      <c r="BW24" s="849"/>
      <c r="BX24" s="849"/>
      <c r="BY24" s="849"/>
      <c r="BZ24" s="849"/>
      <c r="CA24" s="849"/>
      <c r="CB24" s="849"/>
      <c r="CC24" s="849"/>
      <c r="CD24" s="849"/>
      <c r="CE24" s="849"/>
      <c r="CF24" s="849"/>
      <c r="CG24" s="849"/>
      <c r="CH24" s="849"/>
      <c r="CI24" s="849"/>
      <c r="CJ24" s="849"/>
      <c r="CK24" s="849"/>
      <c r="CL24" s="849"/>
      <c r="CM24" s="849"/>
      <c r="CN24" s="849"/>
      <c r="CO24" s="849"/>
      <c r="CP24" s="849"/>
      <c r="CQ24" s="849"/>
      <c r="CR24" s="849"/>
      <c r="CS24" s="849"/>
      <c r="CT24" s="849"/>
      <c r="CU24" s="849"/>
      <c r="CV24" s="849"/>
      <c r="CW24" s="849"/>
      <c r="CX24" s="849"/>
      <c r="CY24" s="849"/>
      <c r="CZ24" s="849"/>
      <c r="DA24" s="849"/>
      <c r="DB24" s="849"/>
    </row>
    <row r="25" spans="1:112" x14ac:dyDescent="0.3">
      <c r="A25" s="19" t="s">
        <v>845</v>
      </c>
      <c r="DD25" s="19" t="s">
        <v>846</v>
      </c>
    </row>
    <row r="26" spans="1:112" x14ac:dyDescent="0.3">
      <c r="A26" s="19" t="s">
        <v>847</v>
      </c>
    </row>
    <row r="27" spans="1:112" x14ac:dyDescent="0.3">
      <c r="A27" s="19" t="s">
        <v>848</v>
      </c>
    </row>
    <row r="28" spans="1:112" x14ac:dyDescent="0.3">
      <c r="A28" s="19" t="s">
        <v>849</v>
      </c>
    </row>
    <row r="29" spans="1:112" x14ac:dyDescent="0.3">
      <c r="A29" s="19" t="s">
        <v>850</v>
      </c>
    </row>
    <row r="30" spans="1:112" ht="29.25" customHeight="1" x14ac:dyDescent="0.3">
      <c r="A30" s="994" t="s">
        <v>851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94"/>
      <c r="BL30" s="994"/>
      <c r="BM30" s="994"/>
      <c r="BN30" s="994"/>
      <c r="BO30" s="994"/>
      <c r="BP30" s="994"/>
      <c r="BQ30" s="994"/>
      <c r="BR30" s="994"/>
      <c r="BS30" s="994"/>
      <c r="BT30" s="994"/>
      <c r="BU30" s="994"/>
      <c r="BV30" s="994"/>
      <c r="BW30" s="994"/>
      <c r="BX30" s="994"/>
      <c r="BY30" s="994"/>
      <c r="BZ30" s="994"/>
      <c r="CA30" s="994"/>
      <c r="CB30" s="994"/>
      <c r="CC30" s="994"/>
      <c r="CD30" s="994"/>
      <c r="CE30" s="994"/>
      <c r="CF30" s="994"/>
      <c r="CG30" s="994"/>
      <c r="CH30" s="994"/>
      <c r="CI30" s="994"/>
      <c r="CJ30" s="994"/>
      <c r="CK30" s="994"/>
      <c r="CL30" s="994"/>
      <c r="CM30" s="994"/>
      <c r="CN30" s="994"/>
      <c r="CO30" s="994"/>
      <c r="CP30" s="994"/>
      <c r="CQ30" s="994"/>
      <c r="CR30" s="994"/>
      <c r="CS30" s="994"/>
      <c r="CT30" s="994"/>
      <c r="CU30" s="994"/>
      <c r="CV30" s="994"/>
      <c r="CW30" s="994"/>
      <c r="CX30" s="994"/>
      <c r="CY30" s="994"/>
      <c r="CZ30" s="994"/>
      <c r="DA30" s="994"/>
      <c r="DB30" s="994"/>
    </row>
    <row r="31" spans="1:112" ht="9" customHeight="1" x14ac:dyDescent="0.3"/>
    <row r="32" spans="1:112" ht="25.2" customHeight="1" x14ac:dyDescent="0.25">
      <c r="A32" s="30" t="s">
        <v>852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968" t="s">
        <v>723</v>
      </c>
      <c r="B33" s="969"/>
      <c r="C33" s="969"/>
      <c r="D33" s="969"/>
      <c r="E33" s="969"/>
      <c r="F33" s="969"/>
      <c r="G33" s="969"/>
      <c r="H33" s="969"/>
      <c r="I33" s="969"/>
      <c r="J33" s="969"/>
      <c r="K33" s="969"/>
      <c r="L33" s="969"/>
      <c r="M33" s="969"/>
      <c r="N33" s="969"/>
      <c r="O33" s="969"/>
      <c r="P33" s="969"/>
      <c r="Q33" s="969"/>
      <c r="R33" s="969"/>
      <c r="S33" s="969"/>
      <c r="T33" s="969"/>
      <c r="U33" s="969"/>
      <c r="V33" s="969"/>
      <c r="W33" s="969"/>
      <c r="X33" s="969"/>
      <c r="Y33" s="969"/>
      <c r="Z33" s="969"/>
      <c r="AA33" s="969"/>
      <c r="AB33" s="969"/>
      <c r="AC33" s="969"/>
      <c r="AD33" s="969"/>
      <c r="AE33" s="969"/>
      <c r="AF33" s="969"/>
      <c r="AG33" s="969"/>
      <c r="AH33" s="969"/>
      <c r="AI33" s="969"/>
      <c r="AJ33" s="969"/>
      <c r="AK33" s="969"/>
      <c r="AL33" s="969"/>
      <c r="AM33" s="96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47"/>
      <c r="BJ33" s="847"/>
      <c r="BK33" s="847"/>
      <c r="BL33" s="847"/>
      <c r="BM33" s="847"/>
      <c r="BN33" s="847"/>
      <c r="BO33" s="847"/>
      <c r="BP33" s="847"/>
      <c r="BQ33" s="847"/>
      <c r="BR33" s="847"/>
      <c r="BS33" s="847"/>
      <c r="BT33" s="847"/>
      <c r="BU33" s="847"/>
      <c r="BV33" s="847"/>
      <c r="BW33" s="847"/>
      <c r="BX33" s="847"/>
      <c r="BY33" s="847"/>
      <c r="BZ33" s="847"/>
      <c r="CA33" s="847"/>
      <c r="CB33" s="847"/>
      <c r="CC33" s="847"/>
      <c r="CD33" s="847"/>
      <c r="CE33" s="847"/>
      <c r="CF33" s="847"/>
      <c r="CG33" s="23"/>
      <c r="CH33" s="23"/>
      <c r="CI33" s="23"/>
      <c r="CJ33" s="844" t="str">
        <f>ПОДПИСИ!E5</f>
        <v>Д.М. Чечин</v>
      </c>
      <c r="CK33" s="844"/>
      <c r="CL33" s="844"/>
      <c r="CM33" s="844"/>
      <c r="CN33" s="844"/>
      <c r="CO33" s="844"/>
      <c r="CP33" s="844"/>
      <c r="CQ33" s="844"/>
      <c r="CR33" s="844"/>
      <c r="CS33" s="844"/>
      <c r="CT33" s="844"/>
      <c r="CU33" s="844"/>
      <c r="CV33" s="844"/>
      <c r="CW33" s="844"/>
      <c r="CX33" s="844"/>
      <c r="CY33" s="844"/>
      <c r="CZ33" s="844"/>
      <c r="DA33" s="844"/>
      <c r="DB33" s="844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57" t="s">
        <v>11</v>
      </c>
      <c r="BJ34" s="857"/>
      <c r="BK34" s="857"/>
      <c r="BL34" s="857"/>
      <c r="BM34" s="857"/>
      <c r="BN34" s="857"/>
      <c r="BO34" s="857"/>
      <c r="BP34" s="857"/>
      <c r="BQ34" s="857"/>
      <c r="BR34" s="857"/>
      <c r="BS34" s="857"/>
      <c r="BT34" s="857"/>
      <c r="BU34" s="857"/>
      <c r="BV34" s="857"/>
      <c r="BW34" s="857"/>
      <c r="BX34" s="857"/>
      <c r="BY34" s="857"/>
      <c r="BZ34" s="857"/>
      <c r="CA34" s="857"/>
      <c r="CB34" s="857"/>
      <c r="CC34" s="857"/>
      <c r="CD34" s="857"/>
      <c r="CE34" s="857"/>
      <c r="CF34" s="857"/>
      <c r="CG34" s="21"/>
      <c r="CH34" s="21"/>
      <c r="CI34" s="21"/>
      <c r="CJ34" s="1198" t="s">
        <v>50</v>
      </c>
      <c r="CK34" s="1198"/>
      <c r="CL34" s="1198"/>
      <c r="CM34" s="1198"/>
      <c r="CN34" s="1198"/>
      <c r="CO34" s="1198"/>
      <c r="CP34" s="1198"/>
      <c r="CQ34" s="1198"/>
      <c r="CR34" s="1198"/>
      <c r="CS34" s="1198"/>
      <c r="CT34" s="1198"/>
      <c r="CU34" s="1198"/>
      <c r="CV34" s="1198"/>
      <c r="CW34" s="1198"/>
      <c r="CX34" s="1198"/>
      <c r="CY34" s="1198"/>
      <c r="CZ34" s="1198"/>
      <c r="DA34" s="1198"/>
      <c r="DB34" s="1198"/>
      <c r="DH34" s="148"/>
    </row>
    <row r="35" spans="1:112" customFormat="1" ht="33" customHeight="1" x14ac:dyDescent="0.3">
      <c r="A35" s="968" t="s">
        <v>717</v>
      </c>
      <c r="B35" s="969"/>
      <c r="C35" s="969"/>
      <c r="D35" s="969"/>
      <c r="E35" s="969"/>
      <c r="F35" s="969"/>
      <c r="G35" s="969"/>
      <c r="H35" s="969"/>
      <c r="I35" s="969"/>
      <c r="J35" s="969"/>
      <c r="K35" s="969"/>
      <c r="L35" s="969"/>
      <c r="M35" s="969"/>
      <c r="N35" s="969"/>
      <c r="O35" s="969"/>
      <c r="P35" s="969"/>
      <c r="Q35" s="969"/>
      <c r="R35" s="969"/>
      <c r="S35" s="969"/>
      <c r="T35" s="969"/>
      <c r="U35" s="969"/>
      <c r="V35" s="969"/>
      <c r="W35" s="969"/>
      <c r="X35" s="969"/>
      <c r="Y35" s="969"/>
      <c r="Z35" s="969"/>
      <c r="AA35" s="969"/>
      <c r="AB35" s="969"/>
      <c r="AC35" s="969"/>
      <c r="AD35" s="969"/>
      <c r="AE35" s="969"/>
      <c r="AF35" s="969"/>
      <c r="AG35" s="969"/>
      <c r="AH35" s="969"/>
      <c r="AI35" s="969"/>
      <c r="AJ35" s="969"/>
      <c r="AK35" s="969"/>
      <c r="AL35" s="969"/>
      <c r="AM35" s="96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47"/>
      <c r="BJ35" s="847"/>
      <c r="BK35" s="847"/>
      <c r="BL35" s="847"/>
      <c r="BM35" s="847"/>
      <c r="BN35" s="847"/>
      <c r="BO35" s="847"/>
      <c r="BP35" s="847"/>
      <c r="BQ35" s="847"/>
      <c r="BR35" s="847"/>
      <c r="BS35" s="847"/>
      <c r="BT35" s="847"/>
      <c r="BU35" s="847"/>
      <c r="BV35" s="847"/>
      <c r="BW35" s="847"/>
      <c r="BX35" s="847"/>
      <c r="BY35" s="847"/>
      <c r="BZ35" s="847"/>
      <c r="CA35" s="847"/>
      <c r="CB35" s="847"/>
      <c r="CC35" s="847"/>
      <c r="CD35" s="847"/>
      <c r="CE35" s="847"/>
      <c r="CF35" s="847"/>
      <c r="CG35" s="19"/>
      <c r="CH35" s="19"/>
      <c r="CI35" s="19"/>
      <c r="CJ35" s="844" t="str">
        <f>ПОДПИСИ!E12</f>
        <v>А.В. Курбатов</v>
      </c>
      <c r="CK35" s="844"/>
      <c r="CL35" s="844"/>
      <c r="CM35" s="844"/>
      <c r="CN35" s="844"/>
      <c r="CO35" s="844"/>
      <c r="CP35" s="844"/>
      <c r="CQ35" s="844"/>
      <c r="CR35" s="844"/>
      <c r="CS35" s="844"/>
      <c r="CT35" s="844"/>
      <c r="CU35" s="844"/>
      <c r="CV35" s="844"/>
      <c r="CW35" s="844"/>
      <c r="CX35" s="844"/>
      <c r="CY35" s="844"/>
      <c r="CZ35" s="844"/>
      <c r="DA35" s="844"/>
      <c r="DB35" s="844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57" t="s">
        <v>11</v>
      </c>
      <c r="BJ36" s="857"/>
      <c r="BK36" s="857"/>
      <c r="BL36" s="857"/>
      <c r="BM36" s="857"/>
      <c r="BN36" s="857"/>
      <c r="BO36" s="857"/>
      <c r="BP36" s="857"/>
      <c r="BQ36" s="857"/>
      <c r="BR36" s="857"/>
      <c r="BS36" s="857"/>
      <c r="BT36" s="857"/>
      <c r="BU36" s="857"/>
      <c r="BV36" s="857"/>
      <c r="BW36" s="857"/>
      <c r="BX36" s="857"/>
      <c r="BY36" s="857"/>
      <c r="BZ36" s="857"/>
      <c r="CA36" s="857"/>
      <c r="CB36" s="857"/>
      <c r="CC36" s="857"/>
      <c r="CD36" s="857"/>
      <c r="CE36" s="857"/>
      <c r="CF36" s="857"/>
      <c r="CG36" s="21"/>
      <c r="CH36" s="21"/>
      <c r="CI36" s="21"/>
      <c r="CJ36" s="1198" t="s">
        <v>50</v>
      </c>
      <c r="CK36" s="1198"/>
      <c r="CL36" s="1198"/>
      <c r="CM36" s="1198"/>
      <c r="CN36" s="1198"/>
      <c r="CO36" s="1198"/>
      <c r="CP36" s="1198"/>
      <c r="CQ36" s="1198"/>
      <c r="CR36" s="1198"/>
      <c r="CS36" s="1198"/>
      <c r="CT36" s="1198"/>
      <c r="CU36" s="1198"/>
      <c r="CV36" s="1198"/>
      <c r="CW36" s="1198"/>
      <c r="CX36" s="1198"/>
      <c r="CY36" s="1198"/>
      <c r="CZ36" s="1198"/>
      <c r="DA36" s="1198"/>
      <c r="DB36" s="1198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3" priority="3" operator="equal">
      <formula>0</formula>
    </cfRule>
  </conditionalFormatting>
  <conditionalFormatting sqref="BH10:DB10">
    <cfRule type="cellIs" dxfId="22" priority="2" operator="equal">
      <formula>0</formula>
    </cfRule>
  </conditionalFormatting>
  <conditionalFormatting sqref="DH2:DH6">
    <cfRule type="cellIs" dxfId="2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967"/>
      <c r="B1" s="967"/>
      <c r="C1" s="967"/>
      <c r="D1" s="967"/>
      <c r="G1" s="844" t="str">
        <f>ФОРМА!G2</f>
        <v>Санкт-Петербург</v>
      </c>
      <c r="H1" s="844"/>
      <c r="I1" s="84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45"/>
      <c r="B2" s="845"/>
      <c r="C2" s="845"/>
      <c r="D2" s="845"/>
      <c r="E2" s="21"/>
      <c r="F2" s="21"/>
      <c r="G2" s="845" t="s">
        <v>0</v>
      </c>
      <c r="H2" s="845"/>
      <c r="I2" s="845"/>
      <c r="J2"/>
      <c r="K2"/>
      <c r="L2"/>
      <c r="M2"/>
      <c r="O2" s="146"/>
      <c r="P2" s="21"/>
      <c r="Q2" s="21"/>
    </row>
    <row r="3" spans="1:17" outlineLevel="1" x14ac:dyDescent="0.25">
      <c r="A3" s="844" t="str">
        <f>ФОРМА!B4</f>
        <v>ООО «Электромонтаж-110»</v>
      </c>
      <c r="B3" s="844"/>
      <c r="C3" s="844"/>
      <c r="D3" s="844"/>
      <c r="G3" s="850" t="str">
        <f>ФОРМА!B2</f>
        <v>ПАО "Россети Ленэнерго"</v>
      </c>
      <c r="H3" s="850"/>
      <c r="I3" s="850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857" t="s">
        <v>44</v>
      </c>
      <c r="B4" s="857"/>
      <c r="C4" s="857"/>
      <c r="D4" s="857"/>
      <c r="E4" s="21"/>
      <c r="F4" s="21"/>
      <c r="G4" s="845" t="s">
        <v>2</v>
      </c>
      <c r="H4" s="845"/>
      <c r="I4" s="845"/>
      <c r="O4" s="146"/>
      <c r="P4" s="21"/>
      <c r="Q4" s="21"/>
    </row>
    <row r="5" spans="1:17" ht="138" outlineLevel="1" x14ac:dyDescent="0.25">
      <c r="A5" s="862"/>
      <c r="B5" s="862"/>
      <c r="C5" s="862"/>
      <c r="D5" s="862"/>
      <c r="E5" s="21"/>
      <c r="F5" s="21"/>
      <c r="G5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50"/>
      <c r="I5" s="85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45" t="s">
        <v>45</v>
      </c>
      <c r="B6" s="845"/>
      <c r="C6" s="845"/>
      <c r="D6" s="845"/>
      <c r="E6" s="21"/>
      <c r="F6" s="21"/>
      <c r="G6" s="845" t="s">
        <v>38</v>
      </c>
      <c r="H6" s="845"/>
      <c r="I6" s="845"/>
      <c r="O6" s="146"/>
      <c r="P6" s="21"/>
      <c r="Q6" s="21"/>
    </row>
    <row r="7" spans="1:17" outlineLevel="1" x14ac:dyDescent="0.25">
      <c r="A7" s="844"/>
      <c r="B7" s="844"/>
      <c r="C7" s="844"/>
      <c r="D7" s="844"/>
      <c r="G7" s="926">
        <f>ФОРМА!B13</f>
        <v>45380</v>
      </c>
      <c r="H7" s="844"/>
      <c r="I7" s="844"/>
      <c r="J7" s="51"/>
      <c r="O7" s="170"/>
      <c r="P7" s="23"/>
      <c r="Q7" s="23"/>
    </row>
    <row r="8" spans="1:17" ht="10.5" customHeight="1" outlineLevel="1" x14ac:dyDescent="0.25">
      <c r="A8" s="857" t="s">
        <v>1</v>
      </c>
      <c r="B8" s="857"/>
      <c r="C8" s="857"/>
      <c r="D8" s="857"/>
      <c r="E8" s="21"/>
      <c r="F8" s="21"/>
      <c r="G8" s="1228"/>
      <c r="H8" s="1228"/>
      <c r="I8" s="122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229"/>
      <c r="H9" s="1229"/>
      <c r="I9" s="1229"/>
      <c r="O9" s="146"/>
      <c r="P9" s="21"/>
      <c r="Q9" s="21"/>
    </row>
    <row r="10" spans="1:17" ht="26.25" customHeight="1" x14ac:dyDescent="0.25">
      <c r="A10" s="975" t="s">
        <v>853</v>
      </c>
      <c r="B10" s="867"/>
      <c r="C10" s="867"/>
      <c r="D10" s="867"/>
      <c r="E10" s="867"/>
      <c r="F10" s="867"/>
      <c r="G10" s="867"/>
      <c r="H10" s="867"/>
      <c r="I10" s="867"/>
    </row>
    <row r="11" spans="1:17" x14ac:dyDescent="0.25">
      <c r="A11" s="975" t="s">
        <v>854</v>
      </c>
      <c r="B11" s="975"/>
      <c r="C11" s="975"/>
      <c r="D11" s="975"/>
      <c r="E11" s="975"/>
      <c r="F11" s="975"/>
      <c r="G11" s="975"/>
      <c r="H11" s="975"/>
      <c r="I11" s="975"/>
    </row>
    <row r="12" spans="1:17" ht="15" customHeight="1" x14ac:dyDescent="0.25">
      <c r="A12" s="969" t="s">
        <v>4</v>
      </c>
      <c r="B12" s="969"/>
      <c r="C12" s="969"/>
      <c r="D12" s="969"/>
      <c r="E12" s="969"/>
      <c r="F12" s="969"/>
      <c r="G12" s="969"/>
      <c r="H12" s="969"/>
      <c r="I12" s="969"/>
    </row>
    <row r="13" spans="1:17" ht="30" customHeight="1" x14ac:dyDescent="0.25">
      <c r="A13" s="30" t="s">
        <v>115</v>
      </c>
      <c r="B13" s="30"/>
      <c r="C13" s="30"/>
      <c r="D13" s="876" t="str">
        <f>ПОДПИСИ!B6</f>
        <v>Начальник мастерского участка №1 Курортного РЭС ПАО «Россети Ленэнерго» «СЭС»</v>
      </c>
      <c r="E13" s="876"/>
      <c r="F13" s="876"/>
      <c r="G13" s="876"/>
      <c r="H13" s="876"/>
      <c r="I13" s="876"/>
    </row>
    <row r="14" spans="1:17" ht="11.25" customHeight="1" x14ac:dyDescent="0.25">
      <c r="A14" s="1227"/>
      <c r="B14" s="1227"/>
      <c r="C14" s="1227"/>
      <c r="D14" s="1227"/>
      <c r="E14" s="1227"/>
      <c r="F14" s="845" t="s">
        <v>5</v>
      </c>
      <c r="G14" s="845"/>
      <c r="H14" s="845"/>
      <c r="I14" s="845"/>
    </row>
    <row r="15" spans="1:17" ht="15" customHeight="1" x14ac:dyDescent="0.25">
      <c r="A15" s="966" t="str">
        <f>ПОДПИСИ!C6</f>
        <v>Чечин Д.М.</v>
      </c>
      <c r="B15" s="966"/>
      <c r="C15" s="966"/>
      <c r="D15" s="966"/>
      <c r="E15" s="966"/>
      <c r="F15" s="966"/>
      <c r="G15" s="966"/>
      <c r="H15" s="966"/>
      <c r="I15" s="966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968" t="s">
        <v>718</v>
      </c>
      <c r="B17" s="968"/>
      <c r="C17" s="968"/>
      <c r="D17" s="968"/>
      <c r="E17" s="968"/>
      <c r="F17" s="876" t="str">
        <f>ПОДПИСИ!B12</f>
        <v>Начальник участка ООО «Электромонтаж-110»</v>
      </c>
      <c r="G17" s="876"/>
      <c r="H17" s="876"/>
      <c r="I17" s="876"/>
    </row>
    <row r="18" spans="1:17" ht="9.75" customHeight="1" x14ac:dyDescent="0.25">
      <c r="A18" s="845"/>
      <c r="B18" s="845"/>
      <c r="C18" s="845"/>
      <c r="D18" s="845" t="s">
        <v>5</v>
      </c>
      <c r="E18" s="845"/>
      <c r="F18" s="845"/>
      <c r="G18" s="845"/>
      <c r="H18" s="845"/>
      <c r="I18" s="845"/>
    </row>
    <row r="19" spans="1:17" ht="15" customHeight="1" x14ac:dyDescent="0.25">
      <c r="A19" s="966" t="str">
        <f>ПОДПИСИ!C12</f>
        <v>Курбатов А.В.</v>
      </c>
      <c r="B19" s="966"/>
      <c r="C19" s="966"/>
      <c r="D19" s="966"/>
      <c r="E19" s="966"/>
      <c r="F19" s="966"/>
      <c r="G19" s="966"/>
      <c r="H19" s="966"/>
      <c r="I19" s="966"/>
    </row>
    <row r="20" spans="1:17" x14ac:dyDescent="0.25">
      <c r="A20" s="846" t="s">
        <v>855</v>
      </c>
      <c r="B20" s="846"/>
      <c r="C20" s="846"/>
      <c r="D20" s="846"/>
      <c r="E20" s="846"/>
      <c r="F20" s="846"/>
      <c r="G20" s="846"/>
      <c r="H20" s="846"/>
      <c r="I20" s="846"/>
    </row>
    <row r="21" spans="1:17" x14ac:dyDescent="0.25">
      <c r="A21" s="859" t="s">
        <v>856</v>
      </c>
      <c r="B21" s="859"/>
      <c r="C21" s="859"/>
      <c r="D21" s="859"/>
      <c r="E21" s="859"/>
      <c r="F21" s="859"/>
      <c r="G21" s="859"/>
      <c r="H21" s="859"/>
      <c r="I21" s="859"/>
    </row>
    <row r="22" spans="1:17" ht="12.75" customHeight="1" x14ac:dyDescent="0.25">
      <c r="A22" s="849" t="s">
        <v>857</v>
      </c>
      <c r="B22" s="849"/>
      <c r="C22" s="849"/>
      <c r="D22" s="849"/>
      <c r="E22" s="849"/>
      <c r="F22" s="849"/>
      <c r="G22" s="849"/>
      <c r="H22" s="849"/>
      <c r="I22" s="849"/>
    </row>
    <row r="23" spans="1:17" x14ac:dyDescent="0.25">
      <c r="A23" s="859" t="s">
        <v>895</v>
      </c>
      <c r="B23" s="859"/>
      <c r="C23" s="859"/>
      <c r="D23" s="859"/>
      <c r="E23" s="859"/>
      <c r="F23" s="859"/>
      <c r="G23" s="859"/>
      <c r="H23" s="859"/>
      <c r="I23" s="859"/>
    </row>
    <row r="24" spans="1:17" ht="12.75" customHeight="1" x14ac:dyDescent="0.25">
      <c r="A24" s="849" t="s">
        <v>858</v>
      </c>
      <c r="B24" s="849"/>
      <c r="C24" s="849"/>
      <c r="D24" s="849"/>
      <c r="E24" s="849"/>
      <c r="F24" s="849"/>
      <c r="G24" s="849"/>
      <c r="H24" s="849"/>
      <c r="I24" s="849"/>
    </row>
    <row r="25" spans="1:17" x14ac:dyDescent="0.25">
      <c r="A25" s="846" t="str">
        <f>CONCATENATE("3. Объем выполненных работ ",K25,"м2")</f>
        <v>3. Объем выполненных работ 0,5м2</v>
      </c>
      <c r="B25" s="846"/>
      <c r="C25" s="846"/>
      <c r="D25" s="846"/>
      <c r="E25" s="846"/>
      <c r="F25" s="846"/>
      <c r="G25" s="846"/>
      <c r="H25" s="846"/>
      <c r="I25" s="846"/>
      <c r="K25" s="371">
        <v>0.5</v>
      </c>
    </row>
    <row r="26" spans="1:17" x14ac:dyDescent="0.25">
      <c r="A26" s="47" t="s">
        <v>859</v>
      </c>
      <c r="B26" s="47"/>
      <c r="C26" s="47"/>
      <c r="D26" s="852"/>
      <c r="E26" s="852"/>
      <c r="F26" s="47"/>
      <c r="G26" s="47"/>
      <c r="H26" s="47"/>
      <c r="I26" s="47"/>
    </row>
    <row r="27" spans="1:17" x14ac:dyDescent="0.25">
      <c r="A27" s="47" t="s">
        <v>860</v>
      </c>
      <c r="B27" s="47"/>
      <c r="C27" s="47"/>
      <c r="D27" s="852"/>
      <c r="E27" s="852"/>
      <c r="F27" s="47"/>
      <c r="G27" s="47"/>
      <c r="H27" s="47"/>
      <c r="I27" s="47"/>
    </row>
    <row r="28" spans="1:17" x14ac:dyDescent="0.25">
      <c r="A28" s="47" t="s">
        <v>861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852</v>
      </c>
      <c r="B30" s="967"/>
      <c r="C30" s="967"/>
      <c r="D30" s="967"/>
      <c r="E30" s="967"/>
      <c r="F30" s="967"/>
      <c r="G30" s="967"/>
      <c r="H30" s="967"/>
      <c r="I30" s="967"/>
    </row>
    <row r="31" spans="1:17" customFormat="1" ht="32.25" customHeight="1" x14ac:dyDescent="0.3">
      <c r="A31" s="969" t="s">
        <v>716</v>
      </c>
      <c r="B31" s="969"/>
      <c r="C31" s="969"/>
      <c r="D31" s="969"/>
      <c r="E31" s="969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968" t="s">
        <v>717</v>
      </c>
      <c r="B33" s="969"/>
      <c r="C33" s="969"/>
      <c r="D33" s="969"/>
      <c r="E33" s="969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20" priority="2" operator="equal">
      <formula>0</formula>
    </cfRule>
  </conditionalFormatting>
  <conditionalFormatting sqref="O1:O6 O8:O9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967"/>
      <c r="B1" s="967"/>
      <c r="C1" s="967"/>
      <c r="D1" s="967"/>
      <c r="G1" s="844" t="str">
        <f>ФОРМА!G2</f>
        <v>Санкт-Петербург</v>
      </c>
      <c r="H1" s="844"/>
      <c r="I1" s="84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45"/>
      <c r="B2" s="845"/>
      <c r="C2" s="845"/>
      <c r="D2" s="845"/>
      <c r="E2" s="21"/>
      <c r="F2" s="21"/>
      <c r="G2" s="845" t="s">
        <v>0</v>
      </c>
      <c r="H2" s="845"/>
      <c r="I2" s="845"/>
      <c r="J2"/>
      <c r="K2"/>
      <c r="L2"/>
      <c r="M2"/>
      <c r="O2" s="146"/>
      <c r="P2" s="21"/>
      <c r="Q2" s="21"/>
    </row>
    <row r="3" spans="1:17" outlineLevel="1" x14ac:dyDescent="0.25">
      <c r="A3" s="844" t="str">
        <f>ФОРМА!B4</f>
        <v>ООО «Электромонтаж-110»</v>
      </c>
      <c r="B3" s="844"/>
      <c r="C3" s="844"/>
      <c r="D3" s="844"/>
      <c r="G3" s="850" t="str">
        <f>ФОРМА!B2</f>
        <v>ПАО "Россети Ленэнерго"</v>
      </c>
      <c r="H3" s="850"/>
      <c r="I3" s="850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857" t="s">
        <v>44</v>
      </c>
      <c r="B4" s="857"/>
      <c r="C4" s="857"/>
      <c r="D4" s="857"/>
      <c r="E4" s="21"/>
      <c r="F4" s="21"/>
      <c r="G4" s="845" t="s">
        <v>2</v>
      </c>
      <c r="H4" s="845"/>
      <c r="I4" s="845"/>
      <c r="O4" s="146"/>
      <c r="P4" s="21"/>
      <c r="Q4" s="21"/>
    </row>
    <row r="5" spans="1:17" ht="138" outlineLevel="1" x14ac:dyDescent="0.25">
      <c r="A5" s="862"/>
      <c r="B5" s="862"/>
      <c r="C5" s="862"/>
      <c r="D5" s="862"/>
      <c r="E5" s="21"/>
      <c r="F5" s="21"/>
      <c r="G5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50"/>
      <c r="I5" s="85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45" t="s">
        <v>45</v>
      </c>
      <c r="B6" s="845"/>
      <c r="C6" s="845"/>
      <c r="D6" s="845"/>
      <c r="E6" s="21"/>
      <c r="F6" s="21"/>
      <c r="G6" s="845" t="s">
        <v>38</v>
      </c>
      <c r="H6" s="845"/>
      <c r="I6" s="845"/>
      <c r="O6" s="146"/>
      <c r="P6" s="21"/>
      <c r="Q6" s="21"/>
    </row>
    <row r="7" spans="1:17" outlineLevel="1" x14ac:dyDescent="0.25">
      <c r="A7" s="844"/>
      <c r="B7" s="844"/>
      <c r="C7" s="844"/>
      <c r="D7" s="844"/>
      <c r="G7" s="926">
        <f>ФОРМА!B13</f>
        <v>45380</v>
      </c>
      <c r="H7" s="844"/>
      <c r="I7" s="844"/>
      <c r="J7" s="51"/>
      <c r="O7" s="170"/>
      <c r="P7" s="23"/>
      <c r="Q7" s="23"/>
    </row>
    <row r="8" spans="1:17" ht="10.5" customHeight="1" outlineLevel="1" x14ac:dyDescent="0.25">
      <c r="A8" s="857" t="s">
        <v>1</v>
      </c>
      <c r="B8" s="857"/>
      <c r="C8" s="857"/>
      <c r="D8" s="857"/>
      <c r="E8" s="21"/>
      <c r="F8" s="21"/>
      <c r="G8" s="1228"/>
      <c r="H8" s="1228"/>
      <c r="I8" s="122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229"/>
      <c r="H9" s="1229"/>
      <c r="I9" s="1229"/>
      <c r="O9" s="146"/>
      <c r="P9" s="21"/>
      <c r="Q9" s="21"/>
    </row>
    <row r="10" spans="1:17" ht="26.25" customHeight="1" x14ac:dyDescent="0.25">
      <c r="A10" s="975" t="s">
        <v>853</v>
      </c>
      <c r="B10" s="867"/>
      <c r="C10" s="867"/>
      <c r="D10" s="867"/>
      <c r="E10" s="867"/>
      <c r="F10" s="867"/>
      <c r="G10" s="867"/>
      <c r="H10" s="867"/>
      <c r="I10" s="867"/>
    </row>
    <row r="11" spans="1:17" x14ac:dyDescent="0.25">
      <c r="A11" s="975" t="s">
        <v>908</v>
      </c>
      <c r="B11" s="975"/>
      <c r="C11" s="975"/>
      <c r="D11" s="975"/>
      <c r="E11" s="975"/>
      <c r="F11" s="975"/>
      <c r="G11" s="975"/>
      <c r="H11" s="975"/>
      <c r="I11" s="975"/>
    </row>
    <row r="12" spans="1:17" ht="15" customHeight="1" x14ac:dyDescent="0.25">
      <c r="A12" s="969" t="s">
        <v>4</v>
      </c>
      <c r="B12" s="969"/>
      <c r="C12" s="969"/>
      <c r="D12" s="969"/>
      <c r="E12" s="969"/>
      <c r="F12" s="969"/>
      <c r="G12" s="969"/>
      <c r="H12" s="969"/>
      <c r="I12" s="969"/>
    </row>
    <row r="13" spans="1:17" ht="30" customHeight="1" x14ac:dyDescent="0.25">
      <c r="A13" s="30" t="s">
        <v>115</v>
      </c>
      <c r="B13" s="30"/>
      <c r="C13" s="30"/>
      <c r="D13" s="876" t="str">
        <f>ПОДПИСИ!B6</f>
        <v>Начальник мастерского участка №1 Курортного РЭС ПАО «Россети Ленэнерго» «СЭС»</v>
      </c>
      <c r="E13" s="876"/>
      <c r="F13" s="876"/>
      <c r="G13" s="876"/>
      <c r="H13" s="876"/>
      <c r="I13" s="876"/>
    </row>
    <row r="14" spans="1:17" ht="11.25" customHeight="1" x14ac:dyDescent="0.25">
      <c r="A14" s="1227"/>
      <c r="B14" s="1227"/>
      <c r="C14" s="1227"/>
      <c r="D14" s="1227"/>
      <c r="E14" s="1227"/>
      <c r="F14" s="845" t="s">
        <v>5</v>
      </c>
      <c r="G14" s="845"/>
      <c r="H14" s="845"/>
      <c r="I14" s="845"/>
    </row>
    <row r="15" spans="1:17" ht="15" customHeight="1" x14ac:dyDescent="0.25">
      <c r="A15" s="966" t="str">
        <f>ПОДПИСИ!C6</f>
        <v>Чечин Д.М.</v>
      </c>
      <c r="B15" s="966"/>
      <c r="C15" s="966"/>
      <c r="D15" s="966"/>
      <c r="E15" s="966"/>
      <c r="F15" s="966"/>
      <c r="G15" s="966"/>
      <c r="H15" s="966"/>
      <c r="I15" s="966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968" t="s">
        <v>718</v>
      </c>
      <c r="B17" s="968"/>
      <c r="C17" s="968"/>
      <c r="D17" s="968"/>
      <c r="E17" s="968"/>
      <c r="F17" s="876" t="str">
        <f>ПОДПИСИ!B12</f>
        <v>Начальник участка ООО «Электромонтаж-110»</v>
      </c>
      <c r="G17" s="876"/>
      <c r="H17" s="876"/>
      <c r="I17" s="876"/>
    </row>
    <row r="18" spans="1:17" ht="9.75" customHeight="1" x14ac:dyDescent="0.25">
      <c r="A18" s="845"/>
      <c r="B18" s="845"/>
      <c r="C18" s="845"/>
      <c r="D18" s="845" t="s">
        <v>5</v>
      </c>
      <c r="E18" s="845"/>
      <c r="F18" s="845"/>
      <c r="G18" s="845"/>
      <c r="H18" s="845"/>
      <c r="I18" s="845"/>
    </row>
    <row r="19" spans="1:17" ht="15" customHeight="1" x14ac:dyDescent="0.25">
      <c r="A19" s="966" t="str">
        <f>ПОДПИСИ!C12</f>
        <v>Курбатов А.В.</v>
      </c>
      <c r="B19" s="966"/>
      <c r="C19" s="966"/>
      <c r="D19" s="966"/>
      <c r="E19" s="966"/>
      <c r="F19" s="966"/>
      <c r="G19" s="966"/>
      <c r="H19" s="966"/>
      <c r="I19" s="966"/>
    </row>
    <row r="20" spans="1:17" x14ac:dyDescent="0.25">
      <c r="A20" s="846" t="s">
        <v>855</v>
      </c>
      <c r="B20" s="846"/>
      <c r="C20" s="846"/>
      <c r="D20" s="846"/>
      <c r="E20" s="846"/>
      <c r="F20" s="846"/>
      <c r="G20" s="846"/>
      <c r="H20" s="846"/>
      <c r="I20" s="846"/>
    </row>
    <row r="21" spans="1:17" x14ac:dyDescent="0.25">
      <c r="A21" s="859" t="s">
        <v>1084</v>
      </c>
      <c r="B21" s="859"/>
      <c r="C21" s="859"/>
      <c r="D21" s="859"/>
      <c r="E21" s="859"/>
      <c r="F21" s="859"/>
      <c r="G21" s="859"/>
      <c r="H21" s="859"/>
      <c r="I21" s="859"/>
    </row>
    <row r="22" spans="1:17" ht="12.75" customHeight="1" x14ac:dyDescent="0.25">
      <c r="A22" s="849" t="s">
        <v>857</v>
      </c>
      <c r="B22" s="849"/>
      <c r="C22" s="849"/>
      <c r="D22" s="849"/>
      <c r="E22" s="849"/>
      <c r="F22" s="849"/>
      <c r="G22" s="849"/>
      <c r="H22" s="849"/>
      <c r="I22" s="849"/>
    </row>
    <row r="23" spans="1:17" x14ac:dyDescent="0.25">
      <c r="A23" s="859" t="s">
        <v>895</v>
      </c>
      <c r="B23" s="859"/>
      <c r="C23" s="859"/>
      <c r="D23" s="859"/>
      <c r="E23" s="859"/>
      <c r="F23" s="859"/>
      <c r="G23" s="859"/>
      <c r="H23" s="859"/>
      <c r="I23" s="859"/>
    </row>
    <row r="24" spans="1:17" ht="12.75" customHeight="1" x14ac:dyDescent="0.25">
      <c r="A24" s="849" t="s">
        <v>858</v>
      </c>
      <c r="B24" s="849"/>
      <c r="C24" s="849"/>
      <c r="D24" s="849"/>
      <c r="E24" s="849"/>
      <c r="F24" s="849"/>
      <c r="G24" s="849"/>
      <c r="H24" s="849"/>
      <c r="I24" s="849"/>
    </row>
    <row r="25" spans="1:17" x14ac:dyDescent="0.25">
      <c r="A25" s="846" t="str">
        <f>CONCATENATE("3. Объем выполненных работ ",K25,"м2")</f>
        <v>3. Объем выполненных работ 0,03м2</v>
      </c>
      <c r="B25" s="846"/>
      <c r="C25" s="846"/>
      <c r="D25" s="846"/>
      <c r="E25" s="846"/>
      <c r="F25" s="846"/>
      <c r="G25" s="846"/>
      <c r="H25" s="846"/>
      <c r="I25" s="846"/>
      <c r="K25" s="371">
        <v>0.03</v>
      </c>
    </row>
    <row r="26" spans="1:17" x14ac:dyDescent="0.25">
      <c r="A26" s="47" t="s">
        <v>859</v>
      </c>
      <c r="B26" s="47"/>
      <c r="C26" s="47"/>
      <c r="D26" s="852"/>
      <c r="E26" s="852"/>
      <c r="F26" s="47"/>
      <c r="G26" s="47"/>
      <c r="H26" s="47"/>
      <c r="I26" s="47"/>
    </row>
    <row r="27" spans="1:17" x14ac:dyDescent="0.25">
      <c r="A27" s="47" t="s">
        <v>860</v>
      </c>
      <c r="B27" s="47"/>
      <c r="C27" s="47"/>
      <c r="D27" s="852"/>
      <c r="E27" s="852"/>
      <c r="F27" s="47"/>
      <c r="G27" s="47"/>
      <c r="H27" s="47"/>
      <c r="I27" s="47"/>
    </row>
    <row r="28" spans="1:17" x14ac:dyDescent="0.25">
      <c r="A28" s="47" t="s">
        <v>861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852</v>
      </c>
      <c r="B30" s="967"/>
      <c r="C30" s="967"/>
      <c r="D30" s="967"/>
      <c r="E30" s="967"/>
      <c r="F30" s="967"/>
      <c r="G30" s="967"/>
      <c r="H30" s="967"/>
      <c r="I30" s="967"/>
    </row>
    <row r="31" spans="1:17" customFormat="1" ht="32.25" customHeight="1" x14ac:dyDescent="0.3">
      <c r="A31" s="969" t="s">
        <v>716</v>
      </c>
      <c r="B31" s="969"/>
      <c r="C31" s="969"/>
      <c r="D31" s="969"/>
      <c r="E31" s="969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968" t="s">
        <v>717</v>
      </c>
      <c r="B33" s="969"/>
      <c r="C33" s="969"/>
      <c r="D33" s="969"/>
      <c r="E33" s="969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8" priority="2" operator="equal">
      <formula>0</formula>
    </cfRule>
  </conditionalFormatting>
  <conditionalFormatting sqref="O1:O6 O8:O9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K23" sqref="K2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967"/>
      <c r="B1" s="967"/>
      <c r="C1" s="967"/>
      <c r="D1" s="967"/>
      <c r="G1" s="844" t="str">
        <f>ФОРМА!G2</f>
        <v>Санкт-Петербург</v>
      </c>
      <c r="H1" s="844"/>
      <c r="I1" s="84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45"/>
      <c r="B2" s="845"/>
      <c r="C2" s="845"/>
      <c r="D2" s="845"/>
      <c r="E2" s="21"/>
      <c r="F2" s="21"/>
      <c r="G2" s="845" t="s">
        <v>0</v>
      </c>
      <c r="H2" s="845"/>
      <c r="I2" s="845"/>
      <c r="J2"/>
      <c r="K2"/>
      <c r="L2"/>
      <c r="M2"/>
      <c r="O2" s="146"/>
      <c r="P2" s="21"/>
      <c r="Q2" s="21"/>
    </row>
    <row r="3" spans="1:17" outlineLevel="1" x14ac:dyDescent="0.25">
      <c r="A3" s="844" t="str">
        <f>ФОРМА!B4</f>
        <v>ООО «Электромонтаж-110»</v>
      </c>
      <c r="B3" s="844"/>
      <c r="C3" s="844"/>
      <c r="D3" s="844"/>
      <c r="G3" s="850" t="str">
        <f>ФОРМА!B2</f>
        <v>ПАО "Россети Ленэнерго"</v>
      </c>
      <c r="H3" s="850"/>
      <c r="I3" s="850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857" t="s">
        <v>44</v>
      </c>
      <c r="B4" s="857"/>
      <c r="C4" s="857"/>
      <c r="D4" s="857"/>
      <c r="E4" s="21"/>
      <c r="F4" s="21"/>
      <c r="G4" s="845" t="s">
        <v>2</v>
      </c>
      <c r="H4" s="845"/>
      <c r="I4" s="845"/>
      <c r="O4" s="146"/>
      <c r="P4" s="21"/>
      <c r="Q4" s="21"/>
    </row>
    <row r="5" spans="1:17" ht="138" outlineLevel="1" x14ac:dyDescent="0.25">
      <c r="A5" s="862"/>
      <c r="B5" s="862"/>
      <c r="C5" s="862"/>
      <c r="D5" s="862"/>
      <c r="E5" s="21"/>
      <c r="F5" s="21"/>
      <c r="G5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50"/>
      <c r="I5" s="85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45" t="s">
        <v>45</v>
      </c>
      <c r="B6" s="845"/>
      <c r="C6" s="845"/>
      <c r="D6" s="845"/>
      <c r="E6" s="21"/>
      <c r="F6" s="21"/>
      <c r="G6" s="845" t="s">
        <v>38</v>
      </c>
      <c r="H6" s="845"/>
      <c r="I6" s="845"/>
      <c r="O6" s="146"/>
      <c r="P6" s="21"/>
      <c r="Q6" s="21"/>
    </row>
    <row r="7" spans="1:17" outlineLevel="1" x14ac:dyDescent="0.25">
      <c r="A7" s="844"/>
      <c r="B7" s="844"/>
      <c r="C7" s="844"/>
      <c r="D7" s="844"/>
      <c r="G7" s="926">
        <f>ФОРМА!B13</f>
        <v>45380</v>
      </c>
      <c r="H7" s="844"/>
      <c r="I7" s="844"/>
      <c r="J7" s="51"/>
      <c r="O7" s="170"/>
      <c r="P7" s="23"/>
      <c r="Q7" s="23"/>
    </row>
    <row r="8" spans="1:17" ht="10.5" customHeight="1" outlineLevel="1" x14ac:dyDescent="0.25">
      <c r="A8" s="857" t="s">
        <v>1</v>
      </c>
      <c r="B8" s="857"/>
      <c r="C8" s="857"/>
      <c r="D8" s="857"/>
      <c r="E8" s="21"/>
      <c r="F8" s="21"/>
      <c r="G8" s="1228"/>
      <c r="H8" s="1228"/>
      <c r="I8" s="122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229"/>
      <c r="H9" s="1229"/>
      <c r="I9" s="1229"/>
      <c r="O9" s="146"/>
      <c r="P9" s="21"/>
      <c r="Q9" s="21"/>
    </row>
    <row r="10" spans="1:17" ht="26.25" customHeight="1" x14ac:dyDescent="0.25">
      <c r="A10" s="975" t="s">
        <v>853</v>
      </c>
      <c r="B10" s="867"/>
      <c r="C10" s="867"/>
      <c r="D10" s="867"/>
      <c r="E10" s="867"/>
      <c r="F10" s="867"/>
      <c r="G10" s="867"/>
      <c r="H10" s="867"/>
      <c r="I10" s="867"/>
    </row>
    <row r="11" spans="1:17" x14ac:dyDescent="0.25">
      <c r="A11" s="975" t="s">
        <v>1302</v>
      </c>
      <c r="B11" s="975"/>
      <c r="C11" s="975"/>
      <c r="D11" s="975"/>
      <c r="E11" s="975"/>
      <c r="F11" s="975"/>
      <c r="G11" s="975"/>
      <c r="H11" s="975"/>
      <c r="I11" s="975"/>
    </row>
    <row r="12" spans="1:17" ht="15" customHeight="1" x14ac:dyDescent="0.25">
      <c r="A12" s="969" t="s">
        <v>4</v>
      </c>
      <c r="B12" s="969"/>
      <c r="C12" s="969"/>
      <c r="D12" s="969"/>
      <c r="E12" s="969"/>
      <c r="F12" s="969"/>
      <c r="G12" s="969"/>
      <c r="H12" s="969"/>
      <c r="I12" s="969"/>
    </row>
    <row r="13" spans="1:17" ht="30" customHeight="1" x14ac:dyDescent="0.25">
      <c r="A13" s="30" t="s">
        <v>115</v>
      </c>
      <c r="B13" s="30"/>
      <c r="C13" s="30"/>
      <c r="D13" s="876" t="str">
        <f>ПОДПИСИ!B5</f>
        <v>Начальник мастерского участка №1 Курортного РЭС ПАО «Россети Ленэнерго» «СЭС»</v>
      </c>
      <c r="E13" s="876"/>
      <c r="F13" s="876"/>
      <c r="G13" s="876"/>
      <c r="H13" s="876"/>
      <c r="I13" s="876"/>
    </row>
    <row r="14" spans="1:17" ht="11.25" customHeight="1" x14ac:dyDescent="0.25">
      <c r="A14" s="1227"/>
      <c r="B14" s="1227"/>
      <c r="C14" s="1227"/>
      <c r="D14" s="1227"/>
      <c r="E14" s="1227"/>
      <c r="F14" s="845" t="s">
        <v>5</v>
      </c>
      <c r="G14" s="845"/>
      <c r="H14" s="845"/>
      <c r="I14" s="845"/>
    </row>
    <row r="15" spans="1:17" ht="15" customHeight="1" x14ac:dyDescent="0.25">
      <c r="A15" s="966" t="str">
        <f>ПОДПИСИ!C5</f>
        <v>Чечин Д.М.</v>
      </c>
      <c r="B15" s="966"/>
      <c r="C15" s="966"/>
      <c r="D15" s="966"/>
      <c r="E15" s="966"/>
      <c r="F15" s="966"/>
      <c r="G15" s="966"/>
      <c r="H15" s="966"/>
      <c r="I15" s="966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968" t="s">
        <v>718</v>
      </c>
      <c r="B17" s="968"/>
      <c r="C17" s="968"/>
      <c r="D17" s="968"/>
      <c r="E17" s="968"/>
      <c r="F17" s="876" t="str">
        <f>ПОДПИСИ!B12</f>
        <v>Начальник участка ООО «Электромонтаж-110»</v>
      </c>
      <c r="G17" s="876"/>
      <c r="H17" s="876"/>
      <c r="I17" s="876"/>
    </row>
    <row r="18" spans="1:17" ht="9.75" customHeight="1" x14ac:dyDescent="0.25">
      <c r="A18" s="845"/>
      <c r="B18" s="845"/>
      <c r="C18" s="845"/>
      <c r="D18" s="845" t="s">
        <v>5</v>
      </c>
      <c r="E18" s="845"/>
      <c r="F18" s="845"/>
      <c r="G18" s="845"/>
      <c r="H18" s="845"/>
      <c r="I18" s="845"/>
    </row>
    <row r="19" spans="1:17" ht="15" customHeight="1" x14ac:dyDescent="0.25">
      <c r="A19" s="966" t="str">
        <f>ПОДПИСИ!C12</f>
        <v>Курбатов А.В.</v>
      </c>
      <c r="B19" s="966"/>
      <c r="C19" s="966"/>
      <c r="D19" s="966"/>
      <c r="E19" s="966"/>
      <c r="F19" s="966"/>
      <c r="G19" s="966"/>
      <c r="H19" s="966"/>
      <c r="I19" s="966"/>
    </row>
    <row r="20" spans="1:17" x14ac:dyDescent="0.25">
      <c r="A20" s="846" t="s">
        <v>855</v>
      </c>
      <c r="B20" s="846"/>
      <c r="C20" s="846"/>
      <c r="D20" s="846"/>
      <c r="E20" s="846"/>
      <c r="F20" s="846"/>
      <c r="G20" s="846"/>
      <c r="H20" s="846"/>
      <c r="I20" s="846"/>
    </row>
    <row r="21" spans="1:17" x14ac:dyDescent="0.25">
      <c r="A21" s="859" t="str">
        <f>CONCATENATE("1. Металлоконструкции контура заземления ",A11)</f>
        <v>1. Металлоконструкции контура заземления КТП</v>
      </c>
      <c r="B21" s="859"/>
      <c r="C21" s="859"/>
      <c r="D21" s="859"/>
      <c r="E21" s="859"/>
      <c r="F21" s="859"/>
      <c r="G21" s="859"/>
      <c r="H21" s="859"/>
      <c r="I21" s="859"/>
    </row>
    <row r="22" spans="1:17" ht="12.75" customHeight="1" x14ac:dyDescent="0.25">
      <c r="A22" s="849" t="s">
        <v>857</v>
      </c>
      <c r="B22" s="849"/>
      <c r="C22" s="849"/>
      <c r="D22" s="849"/>
      <c r="E22" s="849"/>
      <c r="F22" s="849"/>
      <c r="G22" s="849"/>
      <c r="H22" s="849"/>
      <c r="I22" s="849"/>
    </row>
    <row r="23" spans="1:17" x14ac:dyDescent="0.25">
      <c r="A23" s="859" t="s">
        <v>895</v>
      </c>
      <c r="B23" s="859"/>
      <c r="C23" s="859"/>
      <c r="D23" s="859"/>
      <c r="E23" s="859"/>
      <c r="F23" s="859"/>
      <c r="G23" s="859"/>
      <c r="H23" s="859"/>
      <c r="I23" s="859"/>
    </row>
    <row r="24" spans="1:17" ht="12.75" customHeight="1" x14ac:dyDescent="0.25">
      <c r="A24" s="849" t="s">
        <v>858</v>
      </c>
      <c r="B24" s="849"/>
      <c r="C24" s="849"/>
      <c r="D24" s="849"/>
      <c r="E24" s="849"/>
      <c r="F24" s="849"/>
      <c r="G24" s="849"/>
      <c r="H24" s="849"/>
      <c r="I24" s="849"/>
    </row>
    <row r="25" spans="1:17" x14ac:dyDescent="0.25">
      <c r="A25" s="846" t="str">
        <f>CONCATENATE("3. Объем выполненных работ ",K25,"м2")</f>
        <v>3. Объем выполненных работ 0,16м2</v>
      </c>
      <c r="B25" s="846"/>
      <c r="C25" s="846"/>
      <c r="D25" s="846"/>
      <c r="E25" s="846"/>
      <c r="F25" s="846"/>
      <c r="G25" s="846"/>
      <c r="H25" s="846"/>
      <c r="I25" s="846"/>
      <c r="K25" s="371">
        <v>0.16</v>
      </c>
    </row>
    <row r="26" spans="1:17" x14ac:dyDescent="0.25">
      <c r="A26" s="47" t="s">
        <v>859</v>
      </c>
      <c r="B26" s="47"/>
      <c r="C26" s="47"/>
      <c r="D26" s="852"/>
      <c r="E26" s="852"/>
      <c r="F26" s="47"/>
      <c r="G26" s="47"/>
      <c r="H26" s="47"/>
      <c r="I26" s="47"/>
    </row>
    <row r="27" spans="1:17" x14ac:dyDescent="0.25">
      <c r="A27" s="47" t="s">
        <v>860</v>
      </c>
      <c r="B27" s="47"/>
      <c r="C27" s="47"/>
      <c r="D27" s="852"/>
      <c r="E27" s="852"/>
      <c r="F27" s="47"/>
      <c r="G27" s="47"/>
      <c r="H27" s="47"/>
      <c r="I27" s="47"/>
    </row>
    <row r="28" spans="1:17" x14ac:dyDescent="0.25">
      <c r="A28" s="47" t="s">
        <v>861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852</v>
      </c>
      <c r="B30" s="967"/>
      <c r="C30" s="967"/>
      <c r="D30" s="967"/>
      <c r="E30" s="967"/>
      <c r="F30" s="967"/>
      <c r="G30" s="967"/>
      <c r="H30" s="967"/>
      <c r="I30" s="967"/>
    </row>
    <row r="31" spans="1:17" customFormat="1" ht="32.25" customHeight="1" x14ac:dyDescent="0.3">
      <c r="A31" s="969" t="s">
        <v>716</v>
      </c>
      <c r="B31" s="969"/>
      <c r="C31" s="969"/>
      <c r="D31" s="969"/>
      <c r="E31" s="969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968" t="s">
        <v>717</v>
      </c>
      <c r="B33" s="969"/>
      <c r="C33" s="969"/>
      <c r="D33" s="969"/>
      <c r="E33" s="969"/>
      <c r="F33" s="19"/>
      <c r="G33" s="53"/>
      <c r="H33" s="19"/>
      <c r="I33" s="114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6" priority="2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activeCell="K20" sqref="K20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967"/>
      <c r="B1" s="967"/>
      <c r="C1" s="967"/>
      <c r="D1" s="967"/>
      <c r="G1" s="844" t="str">
        <f>ФОРМА!G2</f>
        <v>Санкт-Петербург</v>
      </c>
      <c r="H1" s="844"/>
      <c r="I1" s="84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45"/>
      <c r="B2" s="845"/>
      <c r="C2" s="845"/>
      <c r="D2" s="845"/>
      <c r="E2" s="21"/>
      <c r="F2" s="21"/>
      <c r="G2" s="845" t="s">
        <v>0</v>
      </c>
      <c r="H2" s="845"/>
      <c r="I2" s="845"/>
      <c r="J2"/>
      <c r="K2"/>
      <c r="L2"/>
      <c r="M2"/>
      <c r="O2" s="146"/>
      <c r="P2" s="21"/>
      <c r="Q2" s="21"/>
    </row>
    <row r="3" spans="1:17" outlineLevel="1" x14ac:dyDescent="0.25">
      <c r="A3" s="844" t="str">
        <f>ФОРМА!B4</f>
        <v>ООО «Электромонтаж-110»</v>
      </c>
      <c r="B3" s="844"/>
      <c r="C3" s="844"/>
      <c r="D3" s="844"/>
      <c r="G3" s="850" t="str">
        <f>ФОРМА!B2</f>
        <v>ПАО "Россети Ленэнерго"</v>
      </c>
      <c r="H3" s="850"/>
      <c r="I3" s="850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857" t="s">
        <v>44</v>
      </c>
      <c r="B4" s="857"/>
      <c r="C4" s="857"/>
      <c r="D4" s="857"/>
      <c r="E4" s="21"/>
      <c r="F4" s="21"/>
      <c r="G4" s="845" t="s">
        <v>2</v>
      </c>
      <c r="H4" s="845"/>
      <c r="I4" s="845"/>
      <c r="O4" s="146"/>
      <c r="P4" s="21"/>
      <c r="Q4" s="21"/>
    </row>
    <row r="5" spans="1:17" ht="124.2" outlineLevel="1" x14ac:dyDescent="0.25">
      <c r="A5" s="862"/>
      <c r="B5" s="862"/>
      <c r="C5" s="862"/>
      <c r="D5" s="862"/>
      <c r="E5" s="21"/>
      <c r="F5" s="21"/>
      <c r="G5" s="99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90"/>
      <c r="I5" s="99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45" t="s">
        <v>45</v>
      </c>
      <c r="B6" s="845"/>
      <c r="C6" s="845"/>
      <c r="D6" s="845"/>
      <c r="E6" s="21"/>
      <c r="F6" s="21"/>
      <c r="G6" s="845" t="s">
        <v>38</v>
      </c>
      <c r="H6" s="845"/>
      <c r="I6" s="845"/>
      <c r="O6" s="146"/>
      <c r="P6" s="21"/>
      <c r="Q6" s="21"/>
    </row>
    <row r="7" spans="1:17" outlineLevel="1" x14ac:dyDescent="0.25">
      <c r="A7" s="844"/>
      <c r="B7" s="844"/>
      <c r="C7" s="844"/>
      <c r="D7" s="844"/>
      <c r="G7" s="926">
        <f>ФОРМА!B13</f>
        <v>45380</v>
      </c>
      <c r="H7" s="844"/>
      <c r="I7" s="844"/>
      <c r="J7" s="51"/>
      <c r="O7" s="170"/>
      <c r="P7" s="23"/>
      <c r="Q7" s="23"/>
    </row>
    <row r="8" spans="1:17" ht="10.5" customHeight="1" outlineLevel="1" x14ac:dyDescent="0.25">
      <c r="A8" s="857" t="s">
        <v>1</v>
      </c>
      <c r="B8" s="857"/>
      <c r="C8" s="857"/>
      <c r="D8" s="857"/>
      <c r="E8" s="21"/>
      <c r="F8" s="21"/>
      <c r="G8" s="1228"/>
      <c r="H8" s="1228"/>
      <c r="I8" s="122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229"/>
      <c r="H9" s="1229"/>
      <c r="I9" s="1229"/>
      <c r="O9" s="146"/>
      <c r="P9" s="21"/>
      <c r="Q9" s="21"/>
    </row>
    <row r="10" spans="1:17" ht="26.25" customHeight="1" x14ac:dyDescent="0.25">
      <c r="A10" s="975" t="s">
        <v>862</v>
      </c>
      <c r="B10" s="867"/>
      <c r="C10" s="867"/>
      <c r="D10" s="867"/>
      <c r="E10" s="867"/>
      <c r="F10" s="867"/>
      <c r="G10" s="867"/>
      <c r="H10" s="867"/>
      <c r="I10" s="867"/>
    </row>
    <row r="11" spans="1:17" ht="15" customHeight="1" x14ac:dyDescent="0.25">
      <c r="A11" s="969" t="s">
        <v>4</v>
      </c>
      <c r="B11" s="969"/>
      <c r="C11" s="969"/>
      <c r="D11" s="969"/>
      <c r="E11" s="969"/>
      <c r="F11" s="969"/>
      <c r="G11" s="969"/>
      <c r="H11" s="969"/>
      <c r="I11" s="969"/>
    </row>
    <row r="12" spans="1:17" ht="30" customHeight="1" x14ac:dyDescent="0.25">
      <c r="A12" s="30" t="s">
        <v>115</v>
      </c>
      <c r="B12" s="30"/>
      <c r="C12" s="30"/>
      <c r="D12" s="876" t="str">
        <f>ПОДПИСИ!B6</f>
        <v>Начальник мастерского участка №1 Курортного РЭС ПАО «Россети Ленэнерго» «СЭС»</v>
      </c>
      <c r="E12" s="876"/>
      <c r="F12" s="876"/>
      <c r="G12" s="876"/>
      <c r="H12" s="876"/>
      <c r="I12" s="876"/>
    </row>
    <row r="13" spans="1:17" ht="11.25" customHeight="1" x14ac:dyDescent="0.25">
      <c r="A13" s="1227"/>
      <c r="B13" s="1227"/>
      <c r="C13" s="1227"/>
      <c r="D13" s="1227"/>
      <c r="E13" s="1227"/>
      <c r="F13" s="845" t="s">
        <v>5</v>
      </c>
      <c r="G13" s="845"/>
      <c r="H13" s="845"/>
      <c r="I13" s="845"/>
    </row>
    <row r="14" spans="1:17" ht="15" customHeight="1" x14ac:dyDescent="0.25">
      <c r="A14" s="966" t="str">
        <f>ПОДПИСИ!C6</f>
        <v>Чечин Д.М.</v>
      </c>
      <c r="B14" s="966"/>
      <c r="C14" s="966"/>
      <c r="D14" s="966"/>
      <c r="E14" s="966"/>
      <c r="F14" s="966"/>
      <c r="G14" s="966"/>
      <c r="H14" s="966"/>
      <c r="I14" s="966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968" t="s">
        <v>718</v>
      </c>
      <c r="B16" s="968"/>
      <c r="C16" s="968"/>
      <c r="D16" s="968"/>
      <c r="E16" s="968"/>
      <c r="F16" s="876" t="str">
        <f>ПОДПИСИ!B12</f>
        <v>Начальник участка ООО «Электромонтаж-110»</v>
      </c>
      <c r="G16" s="876"/>
      <c r="H16" s="876"/>
      <c r="I16" s="876"/>
    </row>
    <row r="17" spans="1:17" ht="9.75" customHeight="1" x14ac:dyDescent="0.25">
      <c r="A17" s="845"/>
      <c r="B17" s="845"/>
      <c r="C17" s="845"/>
      <c r="D17" s="845" t="s">
        <v>5</v>
      </c>
      <c r="E17" s="845"/>
      <c r="F17" s="845"/>
      <c r="G17" s="845"/>
      <c r="H17" s="845"/>
      <c r="I17" s="845"/>
    </row>
    <row r="18" spans="1:17" ht="15" customHeight="1" x14ac:dyDescent="0.25">
      <c r="A18" s="966" t="str">
        <f>ПОДПИСИ!C12</f>
        <v>Курбатов А.В.</v>
      </c>
      <c r="B18" s="966"/>
      <c r="C18" s="966"/>
      <c r="D18" s="966"/>
      <c r="E18" s="966"/>
      <c r="F18" s="966"/>
      <c r="G18" s="966"/>
      <c r="H18" s="966"/>
      <c r="I18" s="966"/>
    </row>
    <row r="19" spans="1:17" x14ac:dyDescent="0.25">
      <c r="A19" s="846" t="s">
        <v>855</v>
      </c>
      <c r="B19" s="846"/>
      <c r="C19" s="846"/>
      <c r="D19" s="846"/>
      <c r="E19" s="846"/>
      <c r="F19" s="846"/>
      <c r="G19" s="846"/>
      <c r="H19" s="846"/>
      <c r="I19" s="846"/>
    </row>
    <row r="20" spans="1:17" x14ac:dyDescent="0.25">
      <c r="A20" s="859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859"/>
      <c r="C20" s="859"/>
      <c r="D20" s="859"/>
      <c r="E20" s="859"/>
      <c r="F20" s="859"/>
      <c r="G20" s="859"/>
      <c r="H20" s="859"/>
      <c r="I20" s="859"/>
      <c r="K20" s="371">
        <v>12</v>
      </c>
    </row>
    <row r="21" spans="1:17" ht="12.75" customHeight="1" x14ac:dyDescent="0.25">
      <c r="A21" s="849" t="s">
        <v>857</v>
      </c>
      <c r="B21" s="849"/>
      <c r="C21" s="849"/>
      <c r="D21" s="849"/>
      <c r="E21" s="849"/>
      <c r="F21" s="849"/>
      <c r="G21" s="849"/>
      <c r="H21" s="849"/>
      <c r="I21" s="849"/>
    </row>
    <row r="22" spans="1:17" x14ac:dyDescent="0.25">
      <c r="A22" s="47" t="s">
        <v>859</v>
      </c>
      <c r="B22" s="47"/>
      <c r="C22" s="47"/>
      <c r="D22" s="852"/>
      <c r="E22" s="852"/>
      <c r="F22" s="47"/>
      <c r="G22" s="47"/>
      <c r="H22" s="47"/>
      <c r="I22" s="47"/>
    </row>
    <row r="23" spans="1:17" x14ac:dyDescent="0.25">
      <c r="A23" s="47" t="s">
        <v>860</v>
      </c>
      <c r="B23" s="47"/>
      <c r="C23" s="47"/>
      <c r="D23" s="852"/>
      <c r="E23" s="852"/>
      <c r="F23" s="47"/>
      <c r="G23" s="47"/>
      <c r="H23" s="47"/>
      <c r="I23" s="47"/>
    </row>
    <row r="24" spans="1:17" x14ac:dyDescent="0.25">
      <c r="A24" s="47" t="s">
        <v>861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852</v>
      </c>
      <c r="B26" s="967"/>
      <c r="C26" s="967"/>
      <c r="D26" s="967"/>
      <c r="E26" s="967"/>
      <c r="F26" s="967"/>
      <c r="G26" s="967"/>
      <c r="H26" s="967"/>
      <c r="I26" s="967"/>
    </row>
    <row r="27" spans="1:17" customFormat="1" ht="32.25" customHeight="1" x14ac:dyDescent="0.3">
      <c r="A27" s="969" t="s">
        <v>716</v>
      </c>
      <c r="B27" s="969"/>
      <c r="C27" s="969"/>
      <c r="D27" s="969"/>
      <c r="E27" s="969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968" t="s">
        <v>717</v>
      </c>
      <c r="B29" s="969"/>
      <c r="C29" s="969"/>
      <c r="D29" s="969"/>
      <c r="E29" s="969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4" priority="2" operator="equal">
      <formula>0</formula>
    </cfRule>
  </conditionalFormatting>
  <conditionalFormatting sqref="O1:O6 O8:O9">
    <cfRule type="cellIs" dxfId="1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967"/>
      <c r="B1" s="967"/>
      <c r="C1" s="967"/>
      <c r="D1" s="967"/>
      <c r="G1" s="844" t="str">
        <f>ФОРМА!G2</f>
        <v>Санкт-Петербург</v>
      </c>
      <c r="H1" s="844"/>
      <c r="I1" s="84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45"/>
      <c r="B2" s="845"/>
      <c r="C2" s="845"/>
      <c r="D2" s="845"/>
      <c r="E2" s="21"/>
      <c r="F2" s="21"/>
      <c r="G2" s="845" t="s">
        <v>0</v>
      </c>
      <c r="H2" s="845"/>
      <c r="I2" s="845"/>
      <c r="J2"/>
      <c r="K2"/>
      <c r="L2"/>
      <c r="M2"/>
      <c r="O2" s="146"/>
      <c r="P2" s="21"/>
      <c r="Q2" s="21"/>
    </row>
    <row r="3" spans="1:17" outlineLevel="1" x14ac:dyDescent="0.25">
      <c r="A3" s="844" t="str">
        <f>ФОРМА!B4</f>
        <v>ООО «Электромонтаж-110»</v>
      </c>
      <c r="B3" s="844"/>
      <c r="C3" s="844"/>
      <c r="D3" s="844"/>
      <c r="G3" s="850" t="str">
        <f>ФОРМА!B2</f>
        <v>ПАО "Россети Ленэнерго"</v>
      </c>
      <c r="H3" s="850"/>
      <c r="I3" s="850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857" t="s">
        <v>44</v>
      </c>
      <c r="B4" s="857"/>
      <c r="C4" s="857"/>
      <c r="D4" s="857"/>
      <c r="E4" s="21"/>
      <c r="F4" s="21"/>
      <c r="G4" s="845" t="s">
        <v>2</v>
      </c>
      <c r="H4" s="845"/>
      <c r="I4" s="845"/>
      <c r="O4" s="146"/>
      <c r="P4" s="21"/>
      <c r="Q4" s="21"/>
    </row>
    <row r="5" spans="1:17" ht="124.2" outlineLevel="1" x14ac:dyDescent="0.25">
      <c r="A5" s="862"/>
      <c r="B5" s="862"/>
      <c r="C5" s="862"/>
      <c r="D5" s="862"/>
      <c r="E5" s="21"/>
      <c r="F5" s="21"/>
      <c r="G5" s="99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90"/>
      <c r="I5" s="99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45" t="s">
        <v>45</v>
      </c>
      <c r="B6" s="845"/>
      <c r="C6" s="845"/>
      <c r="D6" s="845"/>
      <c r="E6" s="21"/>
      <c r="F6" s="21"/>
      <c r="G6" s="845" t="s">
        <v>38</v>
      </c>
      <c r="H6" s="845"/>
      <c r="I6" s="845"/>
      <c r="O6" s="146"/>
      <c r="P6" s="21"/>
      <c r="Q6" s="21"/>
    </row>
    <row r="7" spans="1:17" outlineLevel="1" x14ac:dyDescent="0.25">
      <c r="A7" s="844"/>
      <c r="B7" s="844"/>
      <c r="C7" s="844"/>
      <c r="D7" s="844"/>
      <c r="G7" s="926">
        <f>ФОРМА!B13</f>
        <v>45380</v>
      </c>
      <c r="H7" s="844"/>
      <c r="I7" s="844"/>
      <c r="J7" s="51"/>
      <c r="O7" s="170"/>
      <c r="P7" s="23"/>
      <c r="Q7" s="23"/>
    </row>
    <row r="8" spans="1:17" ht="10.5" customHeight="1" outlineLevel="1" x14ac:dyDescent="0.25">
      <c r="A8" s="857" t="s">
        <v>1</v>
      </c>
      <c r="B8" s="857"/>
      <c r="C8" s="857"/>
      <c r="D8" s="857"/>
      <c r="E8" s="21"/>
      <c r="F8" s="21"/>
      <c r="G8" s="1228"/>
      <c r="H8" s="1228"/>
      <c r="I8" s="122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229"/>
      <c r="H9" s="1229"/>
      <c r="I9" s="1229"/>
      <c r="O9" s="146"/>
      <c r="P9" s="21"/>
      <c r="Q9" s="21"/>
    </row>
    <row r="10" spans="1:17" ht="26.25" customHeight="1" x14ac:dyDescent="0.25">
      <c r="A10" s="975" t="s">
        <v>862</v>
      </c>
      <c r="B10" s="867"/>
      <c r="C10" s="867"/>
      <c r="D10" s="867"/>
      <c r="E10" s="867"/>
      <c r="F10" s="867"/>
      <c r="G10" s="867"/>
      <c r="H10" s="867"/>
      <c r="I10" s="867"/>
    </row>
    <row r="11" spans="1:17" ht="15" customHeight="1" x14ac:dyDescent="0.25">
      <c r="A11" s="969" t="s">
        <v>4</v>
      </c>
      <c r="B11" s="969"/>
      <c r="C11" s="969"/>
      <c r="D11" s="969"/>
      <c r="E11" s="969"/>
      <c r="F11" s="969"/>
      <c r="G11" s="969"/>
      <c r="H11" s="969"/>
      <c r="I11" s="969"/>
    </row>
    <row r="12" spans="1:17" ht="30" customHeight="1" x14ac:dyDescent="0.25">
      <c r="A12" s="30" t="s">
        <v>115</v>
      </c>
      <c r="B12" s="30"/>
      <c r="C12" s="30"/>
      <c r="D12" s="876" t="str">
        <f>ПОДПИСИ!B6</f>
        <v>Начальник мастерского участка №1 Курортного РЭС ПАО «Россети Ленэнерго» «СЭС»</v>
      </c>
      <c r="E12" s="876"/>
      <c r="F12" s="876"/>
      <c r="G12" s="876"/>
      <c r="H12" s="876"/>
      <c r="I12" s="876"/>
    </row>
    <row r="13" spans="1:17" ht="11.25" customHeight="1" x14ac:dyDescent="0.25">
      <c r="A13" s="1227"/>
      <c r="B13" s="1227"/>
      <c r="C13" s="1227"/>
      <c r="D13" s="1227"/>
      <c r="E13" s="1227"/>
      <c r="F13" s="845" t="s">
        <v>5</v>
      </c>
      <c r="G13" s="845"/>
      <c r="H13" s="845"/>
      <c r="I13" s="845"/>
    </row>
    <row r="14" spans="1:17" ht="15" customHeight="1" x14ac:dyDescent="0.25">
      <c r="A14" s="966" t="str">
        <f>ПОДПИСИ!C6</f>
        <v>Чечин Д.М.</v>
      </c>
      <c r="B14" s="966"/>
      <c r="C14" s="966"/>
      <c r="D14" s="966"/>
      <c r="E14" s="966"/>
      <c r="F14" s="966"/>
      <c r="G14" s="966"/>
      <c r="H14" s="966"/>
      <c r="I14" s="966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968" t="s">
        <v>718</v>
      </c>
      <c r="B16" s="968"/>
      <c r="C16" s="968"/>
      <c r="D16" s="968"/>
      <c r="E16" s="968"/>
      <c r="F16" s="876" t="str">
        <f>ПОДПИСИ!B12</f>
        <v>Начальник участка ООО «Электромонтаж-110»</v>
      </c>
      <c r="G16" s="876"/>
      <c r="H16" s="876"/>
      <c r="I16" s="876"/>
    </row>
    <row r="17" spans="1:17" ht="9.75" customHeight="1" x14ac:dyDescent="0.25">
      <c r="A17" s="845"/>
      <c r="B17" s="845"/>
      <c r="C17" s="845"/>
      <c r="D17" s="845" t="s">
        <v>5</v>
      </c>
      <c r="E17" s="845"/>
      <c r="F17" s="845"/>
      <c r="G17" s="845"/>
      <c r="H17" s="845"/>
      <c r="I17" s="845"/>
    </row>
    <row r="18" spans="1:17" ht="15" customHeight="1" x14ac:dyDescent="0.25">
      <c r="A18" s="966" t="str">
        <f>ПОДПИСИ!C12</f>
        <v>Курбатов А.В.</v>
      </c>
      <c r="B18" s="966"/>
      <c r="C18" s="966"/>
      <c r="D18" s="966"/>
      <c r="E18" s="966"/>
      <c r="F18" s="966"/>
      <c r="G18" s="966"/>
      <c r="H18" s="966"/>
      <c r="I18" s="966"/>
    </row>
    <row r="19" spans="1:17" x14ac:dyDescent="0.25">
      <c r="A19" s="846" t="s">
        <v>855</v>
      </c>
      <c r="B19" s="846"/>
      <c r="C19" s="846"/>
      <c r="D19" s="846"/>
      <c r="E19" s="846"/>
      <c r="F19" s="846"/>
      <c r="G19" s="846"/>
      <c r="H19" s="846"/>
      <c r="I19" s="846"/>
    </row>
    <row r="20" spans="1:17" x14ac:dyDescent="0.25">
      <c r="A20" s="859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859"/>
      <c r="C20" s="859"/>
      <c r="D20" s="859"/>
      <c r="E20" s="859"/>
      <c r="F20" s="859"/>
      <c r="G20" s="859"/>
      <c r="H20" s="859"/>
      <c r="I20" s="859"/>
      <c r="K20" s="371">
        <v>12</v>
      </c>
    </row>
    <row r="21" spans="1:17" ht="12.75" customHeight="1" x14ac:dyDescent="0.25">
      <c r="A21" s="849" t="s">
        <v>857</v>
      </c>
      <c r="B21" s="849"/>
      <c r="C21" s="849"/>
      <c r="D21" s="849"/>
      <c r="E21" s="849"/>
      <c r="F21" s="849"/>
      <c r="G21" s="849"/>
      <c r="H21" s="849"/>
      <c r="I21" s="849"/>
    </row>
    <row r="22" spans="1:17" x14ac:dyDescent="0.25">
      <c r="A22" s="47" t="s">
        <v>859</v>
      </c>
      <c r="B22" s="47"/>
      <c r="C22" s="47"/>
      <c r="D22" s="852"/>
      <c r="E22" s="852"/>
      <c r="F22" s="47"/>
      <c r="G22" s="47"/>
      <c r="H22" s="47"/>
      <c r="I22" s="47"/>
    </row>
    <row r="23" spans="1:17" x14ac:dyDescent="0.25">
      <c r="A23" s="47" t="s">
        <v>860</v>
      </c>
      <c r="B23" s="47"/>
      <c r="C23" s="47"/>
      <c r="D23" s="852"/>
      <c r="E23" s="852"/>
      <c r="F23" s="47"/>
      <c r="G23" s="47"/>
      <c r="H23" s="47"/>
      <c r="I23" s="47"/>
    </row>
    <row r="24" spans="1:17" x14ac:dyDescent="0.25">
      <c r="A24" s="47" t="s">
        <v>861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852</v>
      </c>
      <c r="B26" s="967"/>
      <c r="C26" s="967"/>
      <c r="D26" s="967"/>
      <c r="E26" s="967"/>
      <c r="F26" s="967"/>
      <c r="G26" s="967"/>
      <c r="H26" s="967"/>
      <c r="I26" s="967"/>
    </row>
    <row r="27" spans="1:17" customFormat="1" ht="32.25" customHeight="1" x14ac:dyDescent="0.3">
      <c r="A27" s="969" t="s">
        <v>716</v>
      </c>
      <c r="B27" s="969"/>
      <c r="C27" s="969"/>
      <c r="D27" s="969"/>
      <c r="E27" s="969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968" t="s">
        <v>717</v>
      </c>
      <c r="B29" s="969"/>
      <c r="C29" s="969"/>
      <c r="D29" s="969"/>
      <c r="E29" s="969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12" priority="2" operator="equal">
      <formula>0</formula>
    </cfRule>
  </conditionalFormatting>
  <conditionalFormatting sqref="O1:O6 O8:O9">
    <cfRule type="cellIs" dxfId="1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50" t="s">
        <v>547</v>
      </c>
      <c r="B1" s="1050"/>
      <c r="C1" s="1050"/>
      <c r="D1" s="1050"/>
      <c r="E1" s="1050"/>
      <c r="F1" s="1050"/>
      <c r="G1" s="1050"/>
      <c r="H1" s="1050"/>
      <c r="I1" s="1050"/>
      <c r="J1" s="1050"/>
      <c r="K1" s="1050"/>
      <c r="L1" s="1050"/>
      <c r="M1" s="1050"/>
      <c r="N1" s="1050"/>
      <c r="O1" s="1050"/>
      <c r="P1" s="1050"/>
      <c r="Q1" s="1050"/>
      <c r="R1" s="1050"/>
      <c r="S1" s="1050"/>
      <c r="T1" s="1050"/>
      <c r="U1" s="1050"/>
      <c r="V1" s="1050"/>
      <c r="W1" s="1050"/>
      <c r="X1" s="1050"/>
      <c r="Y1" s="1050"/>
      <c r="Z1" s="1050"/>
      <c r="AA1" s="1050"/>
      <c r="AB1" s="1050"/>
      <c r="AC1" s="1050"/>
      <c r="AD1" s="1050"/>
      <c r="AE1" s="1050"/>
      <c r="AF1" s="1050"/>
      <c r="AG1" s="1050"/>
      <c r="AH1" s="1050"/>
      <c r="AI1" s="1050"/>
      <c r="AJ1" s="1050"/>
      <c r="AK1" s="1050"/>
      <c r="AL1" s="1050"/>
      <c r="AM1" s="1050"/>
      <c r="AN1" s="1050"/>
      <c r="AO1" s="1050"/>
      <c r="AP1" s="1050"/>
      <c r="AQ1" s="1050"/>
      <c r="AR1" s="1050"/>
      <c r="AS1" s="1050"/>
      <c r="AT1" s="1050"/>
      <c r="AU1" s="1050"/>
      <c r="AV1" s="1050"/>
      <c r="AW1" s="1050"/>
      <c r="AX1" s="1050"/>
      <c r="AY1" s="1050"/>
      <c r="AZ1" s="1050"/>
      <c r="BA1" s="1050"/>
      <c r="BB1" s="1050"/>
      <c r="BC1" s="1050"/>
      <c r="BD1" s="1050"/>
      <c r="BE1" s="1050"/>
      <c r="BF1" s="1050"/>
      <c r="BG1" s="1050"/>
      <c r="BH1" s="1050"/>
      <c r="BI1" s="1050"/>
      <c r="BJ1" s="1050"/>
      <c r="BK1" s="1050"/>
      <c r="BL1" s="1050"/>
      <c r="BM1" s="1050"/>
      <c r="BN1" s="1050"/>
      <c r="BO1" s="1050"/>
      <c r="BP1" s="1050"/>
      <c r="BQ1" s="1050"/>
      <c r="BR1" s="1050"/>
      <c r="BS1" s="1050"/>
      <c r="BT1" s="1050"/>
      <c r="BU1" s="1050"/>
      <c r="BV1" s="1050"/>
      <c r="BW1" s="1050"/>
      <c r="BX1" s="1050"/>
      <c r="BY1" s="1050"/>
      <c r="BZ1" s="1050"/>
      <c r="CA1" s="1050"/>
      <c r="CB1" s="1050"/>
      <c r="CC1" s="1050"/>
      <c r="CD1" s="1050"/>
      <c r="CE1" s="1050"/>
      <c r="CF1" s="1050"/>
      <c r="CG1" s="1050"/>
      <c r="CH1" s="1050"/>
      <c r="CI1" s="1050"/>
      <c r="CJ1" s="1050"/>
      <c r="CK1" s="1050"/>
      <c r="CL1" s="1050"/>
      <c r="CM1" s="1050"/>
      <c r="CN1" s="1050"/>
      <c r="CO1" s="1050"/>
      <c r="CP1" s="1050"/>
      <c r="CQ1" s="1050"/>
      <c r="CR1" s="1050"/>
      <c r="CS1" s="1050"/>
      <c r="CT1" s="1050"/>
      <c r="CU1" s="1050"/>
      <c r="CV1" s="1050"/>
      <c r="CW1" s="1050"/>
      <c r="CX1" s="1050"/>
      <c r="CY1" s="1050"/>
      <c r="CZ1" s="1050"/>
      <c r="DA1" s="1050"/>
      <c r="DB1" s="1050"/>
      <c r="DH1" s="141"/>
    </row>
    <row r="2" spans="1:112" ht="15" customHeight="1" x14ac:dyDescent="0.3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BH2" s="844" t="str">
        <f>ФОРМА!G2</f>
        <v>Санкт-Петербург</v>
      </c>
      <c r="BI2" s="844"/>
      <c r="BJ2" s="844"/>
      <c r="BK2" s="844"/>
      <c r="BL2" s="844"/>
      <c r="BM2" s="844"/>
      <c r="BN2" s="844"/>
      <c r="BO2" s="844"/>
      <c r="BP2" s="844"/>
      <c r="BQ2" s="844"/>
      <c r="BR2" s="844"/>
      <c r="BS2" s="844"/>
      <c r="BT2" s="844"/>
      <c r="BU2" s="844"/>
      <c r="BV2" s="844"/>
      <c r="BW2" s="844"/>
      <c r="BX2" s="844"/>
      <c r="BY2" s="844"/>
      <c r="BZ2" s="844"/>
      <c r="CA2" s="844"/>
      <c r="CB2" s="844"/>
      <c r="CC2" s="844"/>
      <c r="CD2" s="844"/>
      <c r="CE2" s="844"/>
      <c r="CF2" s="844"/>
      <c r="CG2" s="844"/>
      <c r="CH2" s="844"/>
      <c r="CI2" s="844"/>
      <c r="CJ2" s="844"/>
      <c r="CK2" s="844"/>
      <c r="CL2" s="844"/>
      <c r="CM2" s="844"/>
      <c r="CN2" s="844"/>
      <c r="CO2" s="844"/>
      <c r="CP2" s="844"/>
      <c r="CQ2" s="844"/>
      <c r="CR2" s="844"/>
      <c r="CS2" s="844"/>
      <c r="CT2" s="844"/>
      <c r="CU2" s="844"/>
      <c r="CV2" s="844"/>
      <c r="CW2" s="844"/>
      <c r="CX2" s="844"/>
      <c r="CY2" s="844"/>
      <c r="CZ2" s="844"/>
      <c r="DA2" s="844"/>
      <c r="DB2" s="844"/>
      <c r="DC2"/>
      <c r="DD2"/>
      <c r="DE2"/>
      <c r="DF2"/>
      <c r="DG2"/>
      <c r="DH2" s="142"/>
    </row>
    <row r="3" spans="1:112" s="21" customFormat="1" ht="10.199999999999999" x14ac:dyDescent="0.2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BH3" s="845" t="s">
        <v>0</v>
      </c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C3" s="1"/>
      <c r="DD3" s="1"/>
      <c r="DE3" s="1"/>
      <c r="DF3" s="1"/>
      <c r="DG3" s="1"/>
      <c r="DH3" s="143"/>
    </row>
    <row r="4" spans="1:112" ht="15" customHeight="1" x14ac:dyDescent="0.25">
      <c r="A4" s="844" t="str">
        <f>ФОРМА!B4</f>
        <v>ООО «Электромонтаж-110»</v>
      </c>
      <c r="B4" s="844"/>
      <c r="C4" s="844"/>
      <c r="D4" s="844"/>
      <c r="E4" s="844"/>
      <c r="F4" s="844"/>
      <c r="G4" s="844"/>
      <c r="H4" s="844"/>
      <c r="I4" s="844"/>
      <c r="J4" s="844"/>
      <c r="K4" s="844"/>
      <c r="L4" s="844"/>
      <c r="M4" s="844"/>
      <c r="N4" s="844"/>
      <c r="O4" s="844"/>
      <c r="P4" s="844"/>
      <c r="Q4" s="844"/>
      <c r="R4" s="844"/>
      <c r="S4" s="844"/>
      <c r="T4" s="844"/>
      <c r="U4" s="844"/>
      <c r="V4" s="844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BH4" s="844" t="str">
        <f>ФОРМА!B2</f>
        <v>ПАО "Россети Ленэнерго"</v>
      </c>
      <c r="BI4" s="844"/>
      <c r="BJ4" s="844"/>
      <c r="BK4" s="844"/>
      <c r="BL4" s="844"/>
      <c r="BM4" s="844"/>
      <c r="BN4" s="844"/>
      <c r="BO4" s="844"/>
      <c r="BP4" s="844"/>
      <c r="BQ4" s="844"/>
      <c r="BR4" s="844"/>
      <c r="BS4" s="844"/>
      <c r="BT4" s="844"/>
      <c r="BU4" s="844"/>
      <c r="BV4" s="844"/>
      <c r="BW4" s="844"/>
      <c r="BX4" s="844"/>
      <c r="BY4" s="844"/>
      <c r="BZ4" s="844"/>
      <c r="CA4" s="844"/>
      <c r="CB4" s="844"/>
      <c r="CC4" s="844"/>
      <c r="CD4" s="844"/>
      <c r="CE4" s="844"/>
      <c r="CF4" s="844"/>
      <c r="CG4" s="844"/>
      <c r="CH4" s="844"/>
      <c r="CI4" s="844"/>
      <c r="CJ4" s="844"/>
      <c r="CK4" s="844"/>
      <c r="CL4" s="844"/>
      <c r="CM4" s="844"/>
      <c r="CN4" s="844"/>
      <c r="CO4" s="844"/>
      <c r="CP4" s="844"/>
      <c r="CQ4" s="844"/>
      <c r="CR4" s="844"/>
      <c r="CS4" s="844"/>
      <c r="CT4" s="844"/>
      <c r="CU4" s="844"/>
      <c r="CV4" s="844"/>
      <c r="CW4" s="844"/>
      <c r="CX4" s="844"/>
      <c r="CY4" s="844"/>
      <c r="CZ4" s="844"/>
      <c r="DA4" s="844"/>
      <c r="DB4" s="844"/>
      <c r="DH4" s="144" t="str">
        <f>BH4</f>
        <v>ПАО "Россети Ленэнерго"</v>
      </c>
    </row>
    <row r="5" spans="1:112" s="24" customFormat="1" ht="10.199999999999999" x14ac:dyDescent="0.2">
      <c r="A5" s="857" t="s">
        <v>44</v>
      </c>
      <c r="B5" s="857"/>
      <c r="C5" s="857"/>
      <c r="D5" s="857"/>
      <c r="E5" s="857"/>
      <c r="F5" s="857"/>
      <c r="G5" s="857"/>
      <c r="H5" s="857"/>
      <c r="I5" s="857"/>
      <c r="J5" s="857"/>
      <c r="K5" s="857"/>
      <c r="L5" s="857"/>
      <c r="M5" s="857"/>
      <c r="N5" s="857"/>
      <c r="O5" s="857"/>
      <c r="P5" s="857"/>
      <c r="Q5" s="857"/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45" t="s">
        <v>2</v>
      </c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38" x14ac:dyDescent="0.25">
      <c r="A6" s="844"/>
      <c r="B6" s="844"/>
      <c r="C6" s="844"/>
      <c r="D6" s="844"/>
      <c r="E6" s="844"/>
      <c r="F6" s="844"/>
      <c r="G6" s="844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44"/>
      <c r="V6" s="844"/>
      <c r="W6" s="844"/>
      <c r="X6" s="844"/>
      <c r="Y6" s="844"/>
      <c r="Z6" s="844"/>
      <c r="AA6" s="844"/>
      <c r="AB6" s="844"/>
      <c r="AC6" s="844"/>
      <c r="AD6" s="844"/>
      <c r="AE6" s="844"/>
      <c r="AF6" s="844"/>
      <c r="AG6" s="844"/>
      <c r="AH6" s="844"/>
      <c r="AI6" s="844"/>
      <c r="AJ6" s="844"/>
      <c r="AK6" s="844"/>
      <c r="AL6" s="844"/>
      <c r="AM6" s="844"/>
      <c r="AN6" s="84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50"/>
      <c r="BJ6" s="850"/>
      <c r="BK6" s="850"/>
      <c r="BL6" s="850"/>
      <c r="BM6" s="850"/>
      <c r="BN6" s="850"/>
      <c r="BO6" s="850"/>
      <c r="BP6" s="850"/>
      <c r="BQ6" s="850"/>
      <c r="BR6" s="850"/>
      <c r="BS6" s="850"/>
      <c r="BT6" s="850"/>
      <c r="BU6" s="850"/>
      <c r="BV6" s="850"/>
      <c r="BW6" s="850"/>
      <c r="BX6" s="850"/>
      <c r="BY6" s="850"/>
      <c r="BZ6" s="850"/>
      <c r="CA6" s="850"/>
      <c r="CB6" s="850"/>
      <c r="CC6" s="850"/>
      <c r="CD6" s="850"/>
      <c r="CE6" s="850"/>
      <c r="CF6" s="850"/>
      <c r="CG6" s="850"/>
      <c r="CH6" s="850"/>
      <c r="CI6" s="850"/>
      <c r="CJ6" s="850"/>
      <c r="CK6" s="850"/>
      <c r="CL6" s="850"/>
      <c r="CM6" s="850"/>
      <c r="CN6" s="850"/>
      <c r="CO6" s="850"/>
      <c r="CP6" s="850"/>
      <c r="CQ6" s="850"/>
      <c r="CR6" s="850"/>
      <c r="CS6" s="850"/>
      <c r="CT6" s="850"/>
      <c r="CU6" s="850"/>
      <c r="CV6" s="850"/>
      <c r="CW6" s="850"/>
      <c r="CX6" s="850"/>
      <c r="CY6" s="850"/>
      <c r="CZ6" s="850"/>
      <c r="DA6" s="850"/>
      <c r="DB6" s="850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45" t="s">
        <v>38</v>
      </c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235"/>
    </row>
    <row r="8" spans="1:112" x14ac:dyDescent="0.3">
      <c r="A8" s="844"/>
      <c r="B8" s="844"/>
      <c r="C8" s="844"/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844"/>
      <c r="Q8" s="844"/>
      <c r="R8" s="844"/>
      <c r="S8" s="844"/>
      <c r="T8" s="844"/>
      <c r="U8" s="844"/>
      <c r="V8" s="844"/>
      <c r="W8" s="844"/>
      <c r="X8" s="844"/>
      <c r="Y8" s="844"/>
      <c r="Z8" s="844"/>
      <c r="AA8" s="844"/>
      <c r="AB8" s="844"/>
      <c r="AC8" s="844"/>
      <c r="AD8" s="844"/>
      <c r="AE8" s="844"/>
      <c r="AF8" s="844"/>
      <c r="AG8" s="844"/>
      <c r="AH8" s="844"/>
      <c r="AI8" s="844"/>
      <c r="AJ8" s="844"/>
      <c r="AK8" s="844"/>
      <c r="AL8" s="844"/>
      <c r="AM8" s="844"/>
      <c r="AN8" s="844"/>
      <c r="BH8" s="926">
        <f>ФОРМА!B13</f>
        <v>45380</v>
      </c>
      <c r="BI8" s="844"/>
      <c r="BJ8" s="844"/>
      <c r="BK8" s="844"/>
      <c r="BL8" s="844"/>
      <c r="BM8" s="844"/>
      <c r="BN8" s="844"/>
      <c r="BO8" s="844"/>
      <c r="BP8" s="844"/>
      <c r="BQ8" s="844"/>
      <c r="BR8" s="844"/>
      <c r="BS8" s="844"/>
      <c r="BT8" s="844"/>
      <c r="BU8" s="844"/>
      <c r="BV8" s="844"/>
      <c r="BW8" s="844"/>
      <c r="BX8" s="844"/>
      <c r="BY8" s="844"/>
      <c r="BZ8" s="844"/>
      <c r="CA8" s="844"/>
      <c r="CB8" s="844"/>
      <c r="CC8" s="844"/>
      <c r="CD8" s="844"/>
      <c r="CE8" s="844"/>
      <c r="CF8" s="844"/>
      <c r="CG8" s="844"/>
      <c r="CH8" s="844"/>
      <c r="CI8" s="844"/>
      <c r="CJ8" s="844"/>
      <c r="CK8" s="844"/>
      <c r="CL8" s="844"/>
      <c r="CM8" s="844"/>
      <c r="CN8" s="844"/>
      <c r="CO8" s="844"/>
      <c r="CP8" s="844"/>
      <c r="CQ8" s="844"/>
      <c r="CR8" s="844"/>
      <c r="CS8" s="844"/>
      <c r="CT8" s="844"/>
      <c r="CU8" s="844"/>
      <c r="CV8" s="844"/>
      <c r="CW8" s="844"/>
      <c r="CX8" s="844"/>
      <c r="CY8" s="844"/>
      <c r="CZ8" s="844"/>
      <c r="DA8" s="844"/>
      <c r="DB8" s="844"/>
      <c r="DC8" s="51"/>
    </row>
    <row r="9" spans="1:112" s="24" customFormat="1" ht="10.199999999999999" x14ac:dyDescent="0.2">
      <c r="A9" s="857" t="s">
        <v>1</v>
      </c>
      <c r="B9" s="857"/>
      <c r="C9" s="857"/>
      <c r="D9" s="857"/>
      <c r="E9" s="857"/>
      <c r="F9" s="857"/>
      <c r="G9" s="857"/>
      <c r="H9" s="857"/>
      <c r="I9" s="857"/>
      <c r="J9" s="857"/>
      <c r="K9" s="857"/>
      <c r="L9" s="857"/>
      <c r="M9" s="857"/>
      <c r="N9" s="857"/>
      <c r="O9" s="857"/>
      <c r="P9" s="857"/>
      <c r="Q9" s="857"/>
      <c r="R9" s="857"/>
      <c r="S9" s="857"/>
      <c r="T9" s="857"/>
      <c r="U9" s="857"/>
      <c r="V9" s="857"/>
      <c r="W9" s="857"/>
      <c r="X9" s="857"/>
      <c r="Y9" s="857"/>
      <c r="Z9" s="857"/>
      <c r="AA9" s="857"/>
      <c r="AB9" s="857"/>
      <c r="AC9" s="857"/>
      <c r="AD9" s="857"/>
      <c r="AE9" s="857"/>
      <c r="AF9" s="857"/>
      <c r="AG9" s="857"/>
      <c r="AH9" s="857"/>
      <c r="AI9" s="857"/>
      <c r="AJ9" s="857"/>
      <c r="AK9" s="857"/>
      <c r="AL9" s="857"/>
      <c r="AM9" s="857"/>
      <c r="AN9" s="85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57" t="s">
        <v>3</v>
      </c>
      <c r="BI9" s="857"/>
      <c r="BJ9" s="857"/>
      <c r="BK9" s="857"/>
      <c r="BL9" s="857"/>
      <c r="BM9" s="857"/>
      <c r="BN9" s="857"/>
      <c r="BO9" s="857"/>
      <c r="BP9" s="857"/>
      <c r="BQ9" s="857"/>
      <c r="BR9" s="857"/>
      <c r="BS9" s="857"/>
      <c r="BT9" s="857"/>
      <c r="BU9" s="857"/>
      <c r="BV9" s="857"/>
      <c r="BW9" s="857"/>
      <c r="BX9" s="857"/>
      <c r="BY9" s="857"/>
      <c r="BZ9" s="857"/>
      <c r="CA9" s="857"/>
      <c r="CB9" s="857"/>
      <c r="CC9" s="857"/>
      <c r="CD9" s="857"/>
      <c r="CE9" s="857"/>
      <c r="CF9" s="857"/>
      <c r="CG9" s="857"/>
      <c r="CH9" s="857"/>
      <c r="CI9" s="857"/>
      <c r="CJ9" s="857"/>
      <c r="CK9" s="857"/>
      <c r="CL9" s="857"/>
      <c r="CM9" s="857"/>
      <c r="CN9" s="857"/>
      <c r="CO9" s="857"/>
      <c r="CP9" s="857"/>
      <c r="CQ9" s="857"/>
      <c r="CR9" s="857"/>
      <c r="CS9" s="857"/>
      <c r="CT9" s="857"/>
      <c r="CU9" s="857"/>
      <c r="CV9" s="857"/>
      <c r="CW9" s="857"/>
      <c r="CX9" s="857"/>
      <c r="CY9" s="857"/>
      <c r="CZ9" s="857"/>
      <c r="DA9" s="857"/>
      <c r="DB9" s="857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928" t="s">
        <v>67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  <c r="BB11" s="928"/>
      <c r="BC11" s="928"/>
      <c r="BD11" s="928"/>
      <c r="BE11" s="928"/>
      <c r="BF11" s="928"/>
      <c r="BG11" s="928"/>
      <c r="BH11" s="928"/>
      <c r="BI11" s="928"/>
      <c r="BJ11" s="928"/>
      <c r="BK11" s="928"/>
      <c r="BL11" s="928"/>
      <c r="BM11" s="928"/>
      <c r="BN11" s="928"/>
      <c r="BO11" s="928"/>
      <c r="BP11" s="928"/>
      <c r="BQ11" s="928"/>
      <c r="BR11" s="928"/>
      <c r="BS11" s="928"/>
      <c r="BT11" s="928"/>
      <c r="BU11" s="928"/>
      <c r="BV11" s="928"/>
      <c r="BW11" s="928"/>
      <c r="BX11" s="928"/>
      <c r="BY11" s="928"/>
      <c r="BZ11" s="928"/>
      <c r="CA11" s="928"/>
      <c r="CB11" s="928"/>
      <c r="CC11" s="928"/>
      <c r="CD11" s="928"/>
      <c r="CE11" s="928"/>
      <c r="CF11" s="928"/>
      <c r="CG11" s="928"/>
      <c r="CH11" s="928"/>
      <c r="CI11" s="928"/>
      <c r="CJ11" s="928"/>
      <c r="CK11" s="928"/>
      <c r="CL11" s="928"/>
      <c r="CM11" s="928"/>
      <c r="CN11" s="928"/>
      <c r="CO11" s="928"/>
      <c r="CP11" s="928"/>
      <c r="CQ11" s="928"/>
      <c r="CR11" s="928"/>
      <c r="CS11" s="928"/>
      <c r="CT11" s="928"/>
      <c r="CU11" s="928"/>
      <c r="CV11" s="928"/>
      <c r="CW11" s="928"/>
      <c r="CX11" s="928"/>
      <c r="CY11" s="928"/>
      <c r="CZ11" s="928"/>
      <c r="DA11" s="928"/>
      <c r="DB11" s="928"/>
      <c r="DH11" s="229"/>
    </row>
    <row r="12" spans="1:112" ht="20.399999999999999" customHeight="1" x14ac:dyDescent="0.3">
      <c r="A12" s="928" t="s">
        <v>405</v>
      </c>
      <c r="B12" s="928"/>
      <c r="C12" s="928"/>
      <c r="D12" s="928"/>
      <c r="E12" s="928"/>
      <c r="F12" s="928"/>
      <c r="G12" s="928"/>
      <c r="H12" s="928"/>
      <c r="I12" s="928"/>
      <c r="J12" s="928"/>
      <c r="K12" s="928"/>
      <c r="L12" s="928"/>
      <c r="M12" s="928"/>
      <c r="N12" s="928"/>
      <c r="O12" s="928"/>
      <c r="P12" s="928"/>
      <c r="Q12" s="928"/>
      <c r="R12" s="928"/>
      <c r="S12" s="928"/>
      <c r="T12" s="928"/>
      <c r="U12" s="928"/>
      <c r="V12" s="928"/>
      <c r="W12" s="928"/>
      <c r="X12" s="928"/>
      <c r="Y12" s="928"/>
      <c r="Z12" s="928"/>
      <c r="AA12" s="928"/>
      <c r="AB12" s="928"/>
      <c r="AC12" s="928"/>
      <c r="AD12" s="928"/>
      <c r="AE12" s="928"/>
      <c r="AF12" s="928"/>
      <c r="AG12" s="928"/>
      <c r="AH12" s="928"/>
      <c r="AI12" s="928"/>
      <c r="AJ12" s="928"/>
      <c r="AK12" s="928"/>
      <c r="AL12" s="928"/>
      <c r="AM12" s="928"/>
      <c r="AN12" s="928"/>
      <c r="AO12" s="928"/>
      <c r="AP12" s="928"/>
      <c r="AQ12" s="928"/>
      <c r="AR12" s="928"/>
      <c r="AS12" s="928"/>
      <c r="AT12" s="928"/>
      <c r="AU12" s="928"/>
      <c r="AV12" s="928"/>
      <c r="AW12" s="928"/>
      <c r="AX12" s="928"/>
      <c r="AY12" s="928"/>
      <c r="AZ12" s="928"/>
      <c r="BA12" s="928"/>
      <c r="BB12" s="928"/>
      <c r="BC12" s="928"/>
      <c r="BD12" s="928"/>
      <c r="BE12" s="928"/>
      <c r="BF12" s="928"/>
      <c r="BG12" s="928"/>
      <c r="BH12" s="928"/>
      <c r="BI12" s="928"/>
      <c r="BJ12" s="928"/>
      <c r="BK12" s="928"/>
      <c r="BL12" s="928"/>
      <c r="BM12" s="928"/>
      <c r="BN12" s="928"/>
      <c r="BO12" s="928"/>
      <c r="BP12" s="928"/>
      <c r="BQ12" s="928"/>
      <c r="BR12" s="928"/>
      <c r="BS12" s="928"/>
      <c r="BT12" s="928"/>
      <c r="BU12" s="928"/>
      <c r="BV12" s="928"/>
      <c r="BW12" s="928"/>
      <c r="BX12" s="928"/>
      <c r="BY12" s="928"/>
      <c r="BZ12" s="928"/>
      <c r="CA12" s="928"/>
      <c r="CB12" s="928"/>
      <c r="CC12" s="928"/>
      <c r="CD12" s="928"/>
      <c r="CE12" s="928"/>
      <c r="CF12" s="928"/>
      <c r="CG12" s="928"/>
      <c r="CH12" s="928"/>
      <c r="CI12" s="928"/>
      <c r="CJ12" s="928"/>
      <c r="CK12" s="928"/>
      <c r="CL12" s="928"/>
      <c r="CM12" s="928"/>
      <c r="CN12" s="928"/>
      <c r="CO12" s="928"/>
      <c r="CP12" s="928"/>
      <c r="CQ12" s="928"/>
      <c r="CR12" s="928"/>
      <c r="CS12" s="928"/>
      <c r="CT12" s="928"/>
      <c r="CU12" s="928"/>
      <c r="CV12" s="928"/>
      <c r="CW12" s="928"/>
      <c r="CX12" s="928"/>
      <c r="CY12" s="928"/>
      <c r="CZ12" s="928"/>
      <c r="DA12" s="928"/>
      <c r="DB12" s="928"/>
    </row>
    <row r="13" spans="1:112" ht="15" customHeight="1" x14ac:dyDescent="0.25">
      <c r="A13" s="969" t="s">
        <v>4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DH13" s="229"/>
    </row>
    <row r="14" spans="1:112" ht="30" customHeight="1" x14ac:dyDescent="0.25">
      <c r="A14" s="968" t="s">
        <v>115</v>
      </c>
      <c r="B14" s="968"/>
      <c r="C14" s="968"/>
      <c r="D14" s="968"/>
      <c r="E14" s="968"/>
      <c r="F14" s="968"/>
      <c r="G14" s="968"/>
      <c r="H14" s="968"/>
      <c r="I14" s="968"/>
      <c r="J14" s="968"/>
      <c r="K14" s="968"/>
      <c r="L14" s="968"/>
      <c r="M14" s="968"/>
      <c r="N14" s="968"/>
      <c r="O14" s="968"/>
      <c r="P14" s="968"/>
      <c r="Q14" s="968"/>
      <c r="R14" s="968"/>
      <c r="S14" s="968"/>
      <c r="T14" s="968"/>
      <c r="U14" s="968"/>
      <c r="V14" s="968"/>
      <c r="W14" s="968"/>
      <c r="X14" s="968"/>
      <c r="Y14" s="968"/>
      <c r="Z14" s="968"/>
      <c r="AA14" s="968"/>
      <c r="AB14" s="968"/>
      <c r="AC14" s="968"/>
      <c r="AD14" s="968"/>
      <c r="AE14" s="968"/>
      <c r="AF14" s="876" t="str">
        <f>ПОДПИСИ!B6</f>
        <v>Начальник мастерского участка №1 Курортного РЭС ПАО «Россети Ленэнерго» «СЭС»</v>
      </c>
      <c r="AG14" s="876"/>
      <c r="AH14" s="876"/>
      <c r="AI14" s="876"/>
      <c r="AJ14" s="876"/>
      <c r="AK14" s="876"/>
      <c r="AL14" s="876"/>
      <c r="AM14" s="876"/>
      <c r="AN14" s="876"/>
      <c r="AO14" s="876"/>
      <c r="AP14" s="876"/>
      <c r="AQ14" s="876"/>
      <c r="AR14" s="876"/>
      <c r="AS14" s="876"/>
      <c r="AT14" s="876"/>
      <c r="AU14" s="876"/>
      <c r="AV14" s="876"/>
      <c r="AW14" s="876"/>
      <c r="AX14" s="876"/>
      <c r="AY14" s="876"/>
      <c r="AZ14" s="876"/>
      <c r="BA14" s="876"/>
      <c r="BB14" s="876"/>
      <c r="BC14" s="876"/>
      <c r="BD14" s="876"/>
      <c r="BE14" s="876"/>
      <c r="BF14" s="876"/>
      <c r="BG14" s="876"/>
      <c r="BH14" s="876"/>
      <c r="BI14" s="876"/>
      <c r="BJ14" s="876"/>
      <c r="BK14" s="876"/>
      <c r="BL14" s="876"/>
      <c r="BM14" s="876"/>
      <c r="BN14" s="876"/>
      <c r="BO14" s="876"/>
      <c r="BP14" s="876"/>
      <c r="BQ14" s="876"/>
      <c r="BR14" s="876"/>
      <c r="BS14" s="876"/>
      <c r="BT14" s="876"/>
      <c r="BU14" s="876"/>
      <c r="BV14" s="876"/>
      <c r="BW14" s="876"/>
      <c r="BX14" s="876"/>
      <c r="BY14" s="876"/>
      <c r="BZ14" s="876"/>
      <c r="CA14" s="876"/>
      <c r="CB14" s="876"/>
      <c r="CC14" s="876"/>
      <c r="CD14" s="876"/>
      <c r="CE14" s="876"/>
      <c r="CF14" s="876"/>
      <c r="CG14" s="876"/>
      <c r="CH14" s="876"/>
      <c r="CI14" s="876"/>
      <c r="CJ14" s="876"/>
      <c r="CK14" s="876"/>
      <c r="CL14" s="876"/>
      <c r="CM14" s="876"/>
      <c r="CN14" s="876"/>
      <c r="CO14" s="876"/>
      <c r="CP14" s="876"/>
      <c r="CQ14" s="876"/>
      <c r="CR14" s="876"/>
      <c r="CS14" s="876"/>
      <c r="CT14" s="876"/>
      <c r="CU14" s="876"/>
      <c r="CV14" s="876"/>
      <c r="CW14" s="876"/>
      <c r="CX14" s="876"/>
      <c r="CY14" s="876"/>
      <c r="CZ14" s="876"/>
      <c r="DA14" s="876"/>
      <c r="DB14" s="876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45" t="s">
        <v>5</v>
      </c>
      <c r="AH15" s="845"/>
      <c r="AI15" s="845"/>
      <c r="AJ15" s="845"/>
      <c r="AK15" s="845"/>
      <c r="AL15" s="845"/>
      <c r="AM15" s="845"/>
      <c r="AN15" s="845"/>
      <c r="AO15" s="845"/>
      <c r="AP15" s="845"/>
      <c r="AQ15" s="845"/>
      <c r="AR15" s="845"/>
      <c r="AS15" s="845"/>
      <c r="AT15" s="845"/>
      <c r="AU15" s="845"/>
      <c r="AV15" s="845"/>
      <c r="AW15" s="845"/>
      <c r="AX15" s="845"/>
      <c r="AY15" s="845"/>
      <c r="AZ15" s="845"/>
      <c r="BA15" s="845"/>
      <c r="BB15" s="845"/>
      <c r="BC15" s="845"/>
      <c r="BD15" s="845"/>
      <c r="BE15" s="845"/>
      <c r="BF15" s="845"/>
      <c r="BG15" s="845"/>
      <c r="BH15" s="845"/>
      <c r="BI15" s="845"/>
      <c r="BJ15" s="845"/>
      <c r="BK15" s="845"/>
      <c r="BL15" s="845"/>
      <c r="BM15" s="845"/>
      <c r="BN15" s="845"/>
      <c r="BO15" s="845"/>
      <c r="BP15" s="845"/>
      <c r="BQ15" s="845"/>
      <c r="BR15" s="845"/>
      <c r="BS15" s="845"/>
      <c r="BT15" s="845"/>
      <c r="BU15" s="845"/>
      <c r="BV15" s="845"/>
      <c r="BW15" s="845"/>
      <c r="BX15" s="845"/>
      <c r="BY15" s="845"/>
      <c r="BZ15" s="845"/>
      <c r="CA15" s="845"/>
      <c r="CB15" s="845"/>
      <c r="CC15" s="845"/>
      <c r="CD15" s="845"/>
      <c r="CE15" s="845"/>
      <c r="CF15" s="845"/>
      <c r="CG15" s="845"/>
      <c r="CH15" s="845"/>
      <c r="CI15" s="845"/>
      <c r="CJ15" s="845"/>
      <c r="CK15" s="845"/>
      <c r="CL15" s="845"/>
      <c r="CM15" s="845"/>
      <c r="CN15" s="845"/>
      <c r="CO15" s="845"/>
      <c r="CP15" s="845"/>
      <c r="CQ15" s="845"/>
      <c r="CR15" s="845"/>
      <c r="CS15" s="845"/>
      <c r="CT15" s="845"/>
      <c r="CU15" s="845"/>
      <c r="CV15" s="845"/>
      <c r="CW15" s="845"/>
      <c r="CX15" s="845"/>
      <c r="CY15" s="845"/>
      <c r="CZ15" s="845"/>
      <c r="DA15" s="845"/>
      <c r="DB15" s="845"/>
    </row>
    <row r="16" spans="1:112" ht="15" customHeight="1" x14ac:dyDescent="0.3">
      <c r="A16" s="1226" t="str">
        <f>ПОДПИСИ!C6</f>
        <v>Чечин Д.М.</v>
      </c>
      <c r="B16" s="1226"/>
      <c r="C16" s="1226"/>
      <c r="D16" s="1226"/>
      <c r="E16" s="1226"/>
      <c r="F16" s="1226"/>
      <c r="G16" s="1226"/>
      <c r="H16" s="1226"/>
      <c r="I16" s="1226"/>
      <c r="J16" s="1226"/>
      <c r="K16" s="1226"/>
      <c r="L16" s="1226"/>
      <c r="M16" s="1226"/>
      <c r="N16" s="1226"/>
      <c r="O16" s="1226"/>
      <c r="P16" s="1226"/>
      <c r="Q16" s="1226"/>
      <c r="R16" s="1226"/>
      <c r="S16" s="1226"/>
      <c r="T16" s="1226"/>
      <c r="U16" s="1226"/>
      <c r="V16" s="1226"/>
      <c r="W16" s="1226"/>
      <c r="X16" s="1226"/>
      <c r="Y16" s="1226"/>
      <c r="Z16" s="1226"/>
      <c r="AA16" s="1226"/>
      <c r="AB16" s="1226"/>
      <c r="AC16" s="1226"/>
      <c r="AD16" s="1226"/>
      <c r="AE16" s="1226"/>
      <c r="AF16" s="1226"/>
      <c r="AG16" s="1226"/>
      <c r="AH16" s="1226"/>
      <c r="AI16" s="1226"/>
      <c r="AJ16" s="1226"/>
      <c r="AK16" s="1226"/>
      <c r="AL16" s="1226"/>
      <c r="AM16" s="1226"/>
      <c r="AN16" s="1226"/>
      <c r="AO16" s="1226"/>
      <c r="AP16" s="1226"/>
      <c r="AQ16" s="1226"/>
      <c r="AR16" s="1226"/>
      <c r="AS16" s="1226"/>
      <c r="AT16" s="1226"/>
      <c r="AU16" s="1226"/>
      <c r="AV16" s="1226"/>
      <c r="AW16" s="1226"/>
      <c r="AX16" s="1226"/>
      <c r="AY16" s="1226"/>
      <c r="AZ16" s="1226"/>
      <c r="BA16" s="1226"/>
      <c r="BB16" s="1226"/>
      <c r="BC16" s="1226"/>
      <c r="BD16" s="1226"/>
      <c r="BE16" s="1226"/>
      <c r="BF16" s="1226"/>
      <c r="BG16" s="1226"/>
      <c r="BH16" s="1226"/>
      <c r="BI16" s="1226"/>
      <c r="BJ16" s="1226"/>
      <c r="BK16" s="1226"/>
      <c r="BL16" s="1226"/>
      <c r="BM16" s="1226"/>
      <c r="BN16" s="1226"/>
      <c r="BO16" s="1226"/>
      <c r="BP16" s="1226"/>
      <c r="BQ16" s="1226"/>
      <c r="BR16" s="1226"/>
      <c r="BS16" s="1226"/>
      <c r="BT16" s="1226"/>
      <c r="BU16" s="1226"/>
      <c r="BV16" s="1226"/>
      <c r="BW16" s="1226"/>
      <c r="BX16" s="1226"/>
      <c r="BY16" s="1226"/>
      <c r="BZ16" s="1226"/>
      <c r="CA16" s="1226"/>
      <c r="CB16" s="1226"/>
      <c r="CC16" s="1226"/>
      <c r="CD16" s="1226"/>
      <c r="CE16" s="1226"/>
      <c r="CF16" s="1226"/>
      <c r="CG16" s="1226"/>
      <c r="CH16" s="1226"/>
      <c r="CI16" s="1226"/>
      <c r="CJ16" s="1226"/>
      <c r="CK16" s="1226"/>
      <c r="CL16" s="1226"/>
      <c r="CM16" s="1226"/>
      <c r="CN16" s="1226"/>
      <c r="CO16" s="1226"/>
      <c r="CP16" s="1226"/>
      <c r="CQ16" s="1226"/>
      <c r="CR16" s="1226"/>
      <c r="CS16" s="1226"/>
      <c r="CT16" s="1226"/>
      <c r="CU16" s="1226"/>
      <c r="CV16" s="1226"/>
      <c r="CW16" s="1226"/>
      <c r="CX16" s="1226"/>
      <c r="CY16" s="1226"/>
      <c r="CZ16" s="1226"/>
      <c r="DA16" s="1226"/>
      <c r="DB16" s="1226"/>
    </row>
    <row r="17" spans="1:112" ht="15" customHeight="1" x14ac:dyDescent="0.3">
      <c r="A17" s="277"/>
      <c r="B17" s="277"/>
      <c r="C17" s="277"/>
      <c r="D17" s="277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7"/>
      <c r="P17" s="277"/>
      <c r="Q17" s="277"/>
      <c r="R17" s="277"/>
      <c r="S17" s="277"/>
      <c r="T17" s="277"/>
      <c r="U17" s="277"/>
      <c r="V17" s="277"/>
      <c r="W17" s="277"/>
      <c r="X17" s="277"/>
      <c r="Y17" s="277"/>
      <c r="Z17" s="277"/>
      <c r="AA17" s="277"/>
      <c r="AB17" s="277"/>
      <c r="AC17" s="277"/>
      <c r="AD17" s="277"/>
      <c r="AE17" s="277"/>
      <c r="AF17" s="277"/>
      <c r="AG17" s="277"/>
      <c r="AH17" s="277"/>
      <c r="AI17" s="277"/>
      <c r="AJ17" s="277"/>
      <c r="AK17" s="277"/>
      <c r="AL17" s="277"/>
      <c r="AM17" s="277"/>
      <c r="AN17" s="277"/>
      <c r="AO17" s="277"/>
      <c r="AP17" s="277"/>
      <c r="AQ17" s="277"/>
      <c r="AR17" s="277"/>
      <c r="AS17" s="277"/>
      <c r="AT17" s="277"/>
      <c r="AU17" s="277"/>
      <c r="AV17" s="277"/>
      <c r="AW17" s="277"/>
      <c r="AX17" s="277"/>
      <c r="AY17" s="277"/>
      <c r="AZ17" s="277"/>
      <c r="BA17" s="277"/>
      <c r="BB17" s="277"/>
      <c r="BC17" s="277"/>
      <c r="BD17" s="277"/>
      <c r="BE17" s="277"/>
      <c r="BF17" s="277"/>
      <c r="BG17" s="277"/>
      <c r="BH17" s="277"/>
      <c r="BI17" s="277"/>
      <c r="BJ17" s="277"/>
      <c r="BK17" s="277"/>
      <c r="BL17" s="277"/>
      <c r="BM17" s="277"/>
      <c r="BN17" s="277"/>
      <c r="BO17" s="277"/>
      <c r="BP17" s="277"/>
      <c r="BQ17" s="277"/>
      <c r="BR17" s="277"/>
      <c r="BS17" s="277"/>
      <c r="BT17" s="277"/>
      <c r="BU17" s="277"/>
      <c r="BV17" s="277"/>
      <c r="BW17" s="277"/>
      <c r="BX17" s="277"/>
      <c r="BY17" s="277"/>
      <c r="BZ17" s="277"/>
      <c r="CA17" s="277"/>
      <c r="CB17" s="277"/>
      <c r="CC17" s="277"/>
      <c r="CD17" s="277"/>
      <c r="CE17" s="277"/>
      <c r="CF17" s="277"/>
      <c r="CG17" s="277"/>
      <c r="CH17" s="277"/>
      <c r="CI17" s="277"/>
      <c r="CJ17" s="277"/>
      <c r="CK17" s="277"/>
      <c r="CL17" s="277"/>
      <c r="CM17" s="277"/>
      <c r="CN17" s="277"/>
      <c r="CO17" s="277"/>
      <c r="CP17" s="277"/>
      <c r="CQ17" s="277"/>
      <c r="CR17" s="277"/>
      <c r="CS17" s="277"/>
      <c r="CT17" s="277"/>
      <c r="CU17" s="277"/>
      <c r="CV17" s="277"/>
      <c r="CW17" s="277"/>
      <c r="CX17" s="277"/>
      <c r="CY17" s="277"/>
      <c r="CZ17" s="277"/>
      <c r="DA17" s="277"/>
      <c r="DB17" s="277"/>
    </row>
    <row r="18" spans="1:112" ht="30" customHeight="1" x14ac:dyDescent="0.25">
      <c r="A18" s="968" t="s">
        <v>718</v>
      </c>
      <c r="B18" s="968"/>
      <c r="C18" s="968"/>
      <c r="D18" s="968"/>
      <c r="E18" s="968"/>
      <c r="F18" s="968"/>
      <c r="G18" s="968"/>
      <c r="H18" s="968"/>
      <c r="I18" s="968"/>
      <c r="J18" s="968"/>
      <c r="K18" s="968"/>
      <c r="L18" s="968"/>
      <c r="M18" s="968"/>
      <c r="N18" s="968"/>
      <c r="O18" s="968"/>
      <c r="P18" s="968"/>
      <c r="Q18" s="968"/>
      <c r="R18" s="968"/>
      <c r="S18" s="968"/>
      <c r="T18" s="968"/>
      <c r="U18" s="968"/>
      <c r="V18" s="968"/>
      <c r="W18" s="968"/>
      <c r="X18" s="968"/>
      <c r="Y18" s="968"/>
      <c r="Z18" s="968"/>
      <c r="AA18" s="968"/>
      <c r="AB18" s="968"/>
      <c r="AC18" s="968"/>
      <c r="AD18" s="968"/>
      <c r="AE18" s="968"/>
      <c r="AF18" s="968"/>
      <c r="AG18" s="968"/>
      <c r="AH18" s="968"/>
      <c r="AI18" s="968"/>
      <c r="AJ18" s="968"/>
      <c r="AK18" s="968"/>
      <c r="AL18" s="968"/>
      <c r="AM18" s="968"/>
      <c r="AN18" s="968"/>
      <c r="AO18" s="968"/>
      <c r="AP18" s="968"/>
      <c r="AQ18" s="968"/>
      <c r="AR18" s="968"/>
      <c r="AS18" s="968"/>
      <c r="AT18" s="968"/>
      <c r="AU18" s="968"/>
      <c r="AV18" s="968"/>
      <c r="AW18" s="876" t="str">
        <f>ПОДПИСИ!B12</f>
        <v>Начальник участка ООО «Электромонтаж-110»</v>
      </c>
      <c r="AX18" s="876"/>
      <c r="AY18" s="876"/>
      <c r="AZ18" s="876"/>
      <c r="BA18" s="876"/>
      <c r="BB18" s="876"/>
      <c r="BC18" s="876"/>
      <c r="BD18" s="876"/>
      <c r="BE18" s="876"/>
      <c r="BF18" s="876"/>
      <c r="BG18" s="876"/>
      <c r="BH18" s="876"/>
      <c r="BI18" s="876"/>
      <c r="BJ18" s="876"/>
      <c r="BK18" s="876"/>
      <c r="BL18" s="876"/>
      <c r="BM18" s="876"/>
      <c r="BN18" s="876"/>
      <c r="BO18" s="876"/>
      <c r="BP18" s="876"/>
      <c r="BQ18" s="876"/>
      <c r="BR18" s="876"/>
      <c r="BS18" s="876"/>
      <c r="BT18" s="876"/>
      <c r="BU18" s="876"/>
      <c r="BV18" s="876"/>
      <c r="BW18" s="876"/>
      <c r="BX18" s="876"/>
      <c r="BY18" s="876"/>
      <c r="BZ18" s="876"/>
      <c r="CA18" s="876"/>
      <c r="CB18" s="876"/>
      <c r="CC18" s="876"/>
      <c r="CD18" s="876"/>
      <c r="CE18" s="876"/>
      <c r="CF18" s="876"/>
      <c r="CG18" s="876"/>
      <c r="CH18" s="876"/>
      <c r="CI18" s="876"/>
      <c r="CJ18" s="876"/>
      <c r="CK18" s="876"/>
      <c r="CL18" s="876"/>
      <c r="CM18" s="876"/>
      <c r="CN18" s="876"/>
      <c r="CO18" s="876"/>
      <c r="CP18" s="876"/>
      <c r="CQ18" s="876"/>
      <c r="CR18" s="876"/>
      <c r="CS18" s="876"/>
      <c r="CT18" s="876"/>
      <c r="CU18" s="876"/>
      <c r="CV18" s="876"/>
      <c r="CW18" s="876"/>
      <c r="CX18" s="876"/>
      <c r="CY18" s="876"/>
      <c r="CZ18" s="876"/>
      <c r="DA18" s="876"/>
      <c r="DB18" s="876"/>
      <c r="DH18" s="229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45" t="s">
        <v>5</v>
      </c>
      <c r="AX19" s="845"/>
      <c r="AY19" s="845"/>
      <c r="AZ19" s="845"/>
      <c r="BA19" s="845"/>
      <c r="BB19" s="845"/>
      <c r="BC19" s="845"/>
      <c r="BD19" s="845"/>
      <c r="BE19" s="845"/>
      <c r="BF19" s="845"/>
      <c r="BG19" s="845"/>
      <c r="BH19" s="845"/>
      <c r="BI19" s="845"/>
      <c r="BJ19" s="845"/>
      <c r="BK19" s="845"/>
      <c r="BL19" s="845"/>
      <c r="BM19" s="845"/>
      <c r="BN19" s="845"/>
      <c r="BO19" s="845"/>
      <c r="BP19" s="845"/>
      <c r="BQ19" s="845"/>
      <c r="BR19" s="845"/>
      <c r="BS19" s="845"/>
      <c r="BT19" s="845"/>
      <c r="BU19" s="845"/>
      <c r="BV19" s="845"/>
      <c r="BW19" s="845"/>
      <c r="BX19" s="845"/>
      <c r="BY19" s="845"/>
      <c r="BZ19" s="845"/>
      <c r="CA19" s="845"/>
      <c r="CB19" s="845"/>
      <c r="CC19" s="845"/>
      <c r="CD19" s="845"/>
      <c r="CE19" s="845"/>
      <c r="CF19" s="845"/>
      <c r="CG19" s="845"/>
      <c r="CH19" s="845"/>
      <c r="CI19" s="845"/>
      <c r="CJ19" s="845"/>
      <c r="CK19" s="845"/>
      <c r="CL19" s="845"/>
      <c r="CM19" s="845"/>
      <c r="CN19" s="845"/>
      <c r="CO19" s="845"/>
      <c r="CP19" s="845"/>
      <c r="CQ19" s="845"/>
      <c r="CR19" s="845"/>
      <c r="CS19" s="845"/>
      <c r="CT19" s="845"/>
      <c r="CU19" s="845"/>
      <c r="CV19" s="845"/>
      <c r="CW19" s="845"/>
      <c r="CX19" s="845"/>
      <c r="CY19" s="845"/>
      <c r="CZ19" s="845"/>
      <c r="DA19" s="845"/>
      <c r="DB19" s="845"/>
    </row>
    <row r="20" spans="1:112" ht="15" customHeight="1" x14ac:dyDescent="0.25">
      <c r="A20" s="966" t="str">
        <f>ПОДПИСИ!C12</f>
        <v>Курбатов А.В.</v>
      </c>
      <c r="B20" s="966"/>
      <c r="C20" s="966"/>
      <c r="D20" s="966"/>
      <c r="E20" s="966"/>
      <c r="F20" s="966"/>
      <c r="G20" s="966"/>
      <c r="H20" s="966"/>
      <c r="I20" s="966"/>
      <c r="J20" s="966"/>
      <c r="K20" s="966"/>
      <c r="L20" s="966"/>
      <c r="M20" s="966"/>
      <c r="N20" s="966"/>
      <c r="O20" s="966"/>
      <c r="P20" s="966"/>
      <c r="Q20" s="966"/>
      <c r="R20" s="966"/>
      <c r="S20" s="966"/>
      <c r="T20" s="966"/>
      <c r="U20" s="966"/>
      <c r="V20" s="966"/>
      <c r="W20" s="966"/>
      <c r="X20" s="966"/>
      <c r="Y20" s="966"/>
      <c r="Z20" s="966"/>
      <c r="AA20" s="966"/>
      <c r="AB20" s="966"/>
      <c r="AC20" s="966"/>
      <c r="AD20" s="966"/>
      <c r="AE20" s="966"/>
      <c r="AF20" s="966"/>
      <c r="AG20" s="966"/>
      <c r="AH20" s="966"/>
      <c r="AI20" s="966"/>
      <c r="AJ20" s="966"/>
      <c r="AK20" s="966"/>
      <c r="AL20" s="966"/>
      <c r="AM20" s="966"/>
      <c r="AN20" s="966"/>
      <c r="AO20" s="966"/>
      <c r="AP20" s="966"/>
      <c r="AQ20" s="966"/>
      <c r="AR20" s="966"/>
      <c r="AS20" s="966"/>
      <c r="AT20" s="966"/>
      <c r="AU20" s="966"/>
      <c r="AV20" s="966"/>
      <c r="AW20" s="966"/>
      <c r="AX20" s="966"/>
      <c r="AY20" s="966"/>
      <c r="AZ20" s="966"/>
      <c r="BA20" s="966"/>
      <c r="BB20" s="966"/>
      <c r="BC20" s="966"/>
      <c r="BD20" s="966"/>
      <c r="BE20" s="966"/>
      <c r="BF20" s="966"/>
      <c r="BG20" s="966"/>
      <c r="BH20" s="966"/>
      <c r="BI20" s="966"/>
      <c r="BJ20" s="966"/>
      <c r="BK20" s="966"/>
      <c r="BL20" s="966"/>
      <c r="BM20" s="966"/>
      <c r="BN20" s="966"/>
      <c r="BO20" s="966"/>
      <c r="BP20" s="966"/>
      <c r="BQ20" s="966"/>
      <c r="BR20" s="966"/>
      <c r="BS20" s="966"/>
      <c r="BT20" s="966"/>
      <c r="BU20" s="966"/>
      <c r="BV20" s="966"/>
      <c r="BW20" s="966"/>
      <c r="BX20" s="966"/>
      <c r="BY20" s="966"/>
      <c r="BZ20" s="966"/>
      <c r="CA20" s="966"/>
      <c r="CB20" s="966"/>
      <c r="CC20" s="966"/>
      <c r="CD20" s="966"/>
      <c r="CE20" s="966"/>
      <c r="CF20" s="966"/>
      <c r="CG20" s="966"/>
      <c r="CH20" s="966"/>
      <c r="CI20" s="966"/>
      <c r="CJ20" s="966"/>
      <c r="CK20" s="966"/>
      <c r="CL20" s="966"/>
      <c r="CM20" s="966"/>
      <c r="CN20" s="966"/>
      <c r="CO20" s="966"/>
      <c r="CP20" s="966"/>
      <c r="CQ20" s="966"/>
      <c r="CR20" s="966"/>
      <c r="CS20" s="966"/>
      <c r="CT20" s="966"/>
      <c r="CU20" s="966"/>
      <c r="CV20" s="966"/>
      <c r="CW20" s="966"/>
      <c r="CX20" s="966"/>
      <c r="CY20" s="966"/>
      <c r="CZ20" s="966"/>
      <c r="DA20" s="966"/>
      <c r="DB20" s="966"/>
      <c r="DH20" s="141"/>
    </row>
    <row r="21" spans="1:112" x14ac:dyDescent="0.3">
      <c r="A21" s="19" t="s">
        <v>406</v>
      </c>
    </row>
    <row r="22" spans="1:112" ht="13.8" x14ac:dyDescent="0.25">
      <c r="A22" s="19" t="s">
        <v>224</v>
      </c>
      <c r="DH22" s="141"/>
    </row>
    <row r="23" spans="1:112" ht="17.399999999999999" customHeight="1" x14ac:dyDescent="0.3">
      <c r="A23" s="19" t="s">
        <v>407</v>
      </c>
      <c r="AN23" s="54"/>
      <c r="AO23" s="54"/>
      <c r="AP23" s="844" t="s">
        <v>638</v>
      </c>
      <c r="AQ23" s="844"/>
      <c r="AR23" s="844"/>
      <c r="AS23" s="844"/>
      <c r="AT23" s="844"/>
      <c r="AU23" s="844"/>
      <c r="AV23" s="844"/>
      <c r="AW23" s="844"/>
      <c r="AX23" s="844"/>
      <c r="AY23" s="844"/>
      <c r="AZ23" s="844"/>
      <c r="BA23" s="844"/>
      <c r="BB23" s="844"/>
      <c r="BC23" s="844"/>
      <c r="BD23" s="844"/>
      <c r="BE23" s="844"/>
      <c r="BF23" s="844"/>
      <c r="BG23" s="844"/>
      <c r="BH23" s="844"/>
      <c r="BI23" s="844"/>
      <c r="BJ23" s="844"/>
      <c r="BK23" s="844"/>
      <c r="BL23" s="844"/>
      <c r="BM23" s="844"/>
      <c r="BN23" s="844"/>
      <c r="BO23" s="844"/>
      <c r="BP23" s="844"/>
      <c r="BQ23" s="844"/>
      <c r="BR23" s="844"/>
      <c r="BS23" s="844"/>
      <c r="BT23" s="844"/>
      <c r="BU23" s="844"/>
      <c r="BV23" s="844"/>
      <c r="BW23" s="844"/>
      <c r="BX23" s="844"/>
      <c r="BY23" s="844"/>
      <c r="BZ23" s="844"/>
      <c r="CA23" s="844"/>
      <c r="CB23" s="844"/>
      <c r="CC23" s="844"/>
      <c r="CD23" s="844"/>
      <c r="CE23" s="844"/>
      <c r="CF23" s="844"/>
      <c r="CG23" s="844"/>
      <c r="CH23" s="844"/>
      <c r="CI23" s="844"/>
      <c r="CJ23" s="844"/>
      <c r="CK23" s="844"/>
      <c r="CL23" s="844"/>
      <c r="CM23" s="844"/>
      <c r="CN23" s="844"/>
      <c r="CO23" s="844"/>
      <c r="CP23" s="844"/>
      <c r="CQ23" s="844"/>
      <c r="CR23" s="844"/>
      <c r="CS23" s="844"/>
      <c r="CT23" s="844"/>
      <c r="CU23" s="844"/>
      <c r="CV23" s="844"/>
      <c r="CW23" s="844"/>
      <c r="CX23" s="844"/>
      <c r="CY23" s="844"/>
      <c r="CZ23" s="844"/>
      <c r="DA23" s="844"/>
      <c r="DB23" s="844"/>
    </row>
    <row r="24" spans="1:112" ht="10.5" customHeight="1" x14ac:dyDescent="0.25">
      <c r="AN24" s="857" t="s">
        <v>408</v>
      </c>
      <c r="AO24" s="857"/>
      <c r="AP24" s="857"/>
      <c r="AQ24" s="857"/>
      <c r="AR24" s="857"/>
      <c r="AS24" s="857"/>
      <c r="AT24" s="857"/>
      <c r="AU24" s="857"/>
      <c r="AV24" s="857"/>
      <c r="AW24" s="857"/>
      <c r="AX24" s="857"/>
      <c r="AY24" s="857"/>
      <c r="AZ24" s="857"/>
      <c r="BA24" s="857"/>
      <c r="BB24" s="857"/>
      <c r="BC24" s="857"/>
      <c r="BD24" s="857"/>
      <c r="BE24" s="857"/>
      <c r="BF24" s="857"/>
      <c r="BG24" s="857"/>
      <c r="BH24" s="857"/>
      <c r="BI24" s="857"/>
      <c r="BJ24" s="857"/>
      <c r="BK24" s="857"/>
      <c r="BL24" s="857"/>
      <c r="BM24" s="857"/>
      <c r="BN24" s="857"/>
      <c r="BO24" s="857"/>
      <c r="BP24" s="857"/>
      <c r="BQ24" s="857"/>
      <c r="BR24" s="857"/>
      <c r="BS24" s="857"/>
      <c r="BT24" s="857"/>
      <c r="BU24" s="857"/>
      <c r="BV24" s="857"/>
      <c r="BW24" s="857"/>
      <c r="BX24" s="857"/>
      <c r="BY24" s="857"/>
      <c r="BZ24" s="857"/>
      <c r="CA24" s="857"/>
      <c r="CB24" s="857"/>
      <c r="CC24" s="857"/>
      <c r="CD24" s="857"/>
      <c r="CE24" s="857"/>
      <c r="CF24" s="857"/>
      <c r="CG24" s="857"/>
      <c r="CH24" s="857"/>
      <c r="CI24" s="857"/>
      <c r="CJ24" s="857"/>
      <c r="CK24" s="857"/>
      <c r="CL24" s="857"/>
      <c r="CM24" s="857"/>
      <c r="CN24" s="857"/>
      <c r="CO24" s="857"/>
      <c r="CP24" s="857"/>
      <c r="CQ24" s="857"/>
      <c r="CR24" s="857"/>
      <c r="CS24" s="857"/>
      <c r="CT24" s="857"/>
      <c r="CU24" s="857"/>
      <c r="CV24" s="857"/>
      <c r="CW24" s="857"/>
      <c r="CX24" s="857"/>
      <c r="CY24" s="857"/>
      <c r="CZ24" s="857"/>
      <c r="DA24" s="857"/>
      <c r="DB24" s="857"/>
      <c r="DD24" s="56"/>
      <c r="DE24" s="57"/>
      <c r="DF24" s="57"/>
      <c r="DH24" s="229"/>
    </row>
    <row r="25" spans="1:112" ht="15" customHeight="1" x14ac:dyDescent="0.25">
      <c r="A25" s="19" t="s">
        <v>409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844" t="s">
        <v>410</v>
      </c>
      <c r="AR25" s="844"/>
      <c r="AS25" s="844"/>
      <c r="AT25" s="844"/>
      <c r="AU25" s="844"/>
      <c r="AV25" s="844"/>
      <c r="AW25" s="844"/>
      <c r="AX25" s="844"/>
      <c r="AY25" s="844"/>
      <c r="AZ25" s="844"/>
      <c r="BA25" s="844"/>
      <c r="BB25" s="844"/>
      <c r="BC25" s="844"/>
      <c r="BD25" s="844"/>
      <c r="BE25" s="844"/>
      <c r="BF25" s="844"/>
      <c r="BG25" s="844"/>
      <c r="BH25" s="844"/>
      <c r="BI25" s="844"/>
      <c r="BJ25" s="844"/>
      <c r="BK25" s="844"/>
      <c r="BL25" s="844"/>
      <c r="BM25" s="844"/>
      <c r="BN25" s="844"/>
      <c r="BO25" s="844"/>
      <c r="BP25" s="844"/>
      <c r="BQ25" s="844"/>
      <c r="BR25" s="844"/>
      <c r="BS25" s="844"/>
      <c r="BT25" s="844"/>
      <c r="BU25" s="844"/>
      <c r="BV25" s="844"/>
      <c r="BW25" s="844"/>
      <c r="BX25" s="844"/>
      <c r="BY25" s="844"/>
      <c r="BZ25" s="844"/>
      <c r="CA25" s="844"/>
      <c r="CB25" s="844"/>
      <c r="CC25" s="844"/>
      <c r="CD25" s="844"/>
      <c r="CE25" s="844"/>
      <c r="CF25" s="844"/>
      <c r="CG25" s="844"/>
      <c r="CH25" s="844"/>
      <c r="CI25" s="844"/>
      <c r="CJ25" s="844"/>
      <c r="CK25" s="844"/>
      <c r="CL25" s="844"/>
      <c r="CM25" s="844"/>
      <c r="CN25" s="844"/>
      <c r="CO25" s="844"/>
      <c r="CP25" s="844"/>
      <c r="CQ25" s="844"/>
      <c r="CR25" s="844"/>
      <c r="CS25" s="844"/>
      <c r="CT25" s="844"/>
      <c r="CU25" s="844"/>
      <c r="CV25" s="844"/>
      <c r="CW25" s="844"/>
      <c r="CX25" s="844"/>
      <c r="CY25" s="844"/>
      <c r="CZ25" s="844"/>
      <c r="DA25" s="844"/>
      <c r="DB25" s="844"/>
      <c r="DH25" s="149"/>
    </row>
    <row r="26" spans="1:112" ht="15" customHeight="1" x14ac:dyDescent="0.25">
      <c r="A26" s="19" t="s">
        <v>411</v>
      </c>
      <c r="X26" s="877" t="s">
        <v>249</v>
      </c>
      <c r="Y26" s="877"/>
      <c r="Z26" s="877"/>
      <c r="AA26" s="877"/>
      <c r="AB26" s="877"/>
      <c r="AC26" s="877"/>
      <c r="AD26" s="877"/>
      <c r="AE26" s="877"/>
      <c r="AF26" s="877"/>
      <c r="AG26" s="877"/>
      <c r="AH26" s="877"/>
      <c r="AI26" s="877"/>
      <c r="AJ26" s="877"/>
      <c r="AK26" s="877"/>
      <c r="AL26" s="877"/>
      <c r="AM26" s="877"/>
      <c r="AN26" s="877"/>
      <c r="AO26" s="877"/>
      <c r="AP26" s="877"/>
      <c r="AQ26" s="877"/>
      <c r="AR26" s="877"/>
      <c r="AS26" s="877"/>
      <c r="AT26" s="877"/>
      <c r="AU26" s="877"/>
      <c r="AV26" s="877"/>
      <c r="AW26" s="877"/>
      <c r="AX26" s="877"/>
      <c r="AY26" s="877"/>
      <c r="AZ26" s="877"/>
      <c r="BA26" s="877"/>
      <c r="BB26" s="877"/>
      <c r="BC26" s="877"/>
      <c r="BD26" s="877"/>
      <c r="BE26" s="877"/>
      <c r="BF26" s="877"/>
      <c r="BG26" s="877"/>
      <c r="BH26" s="877"/>
      <c r="BI26" s="877"/>
      <c r="BJ26" s="877"/>
      <c r="BK26" s="877"/>
      <c r="BL26" s="877"/>
      <c r="BM26" s="877"/>
      <c r="BN26" s="877"/>
      <c r="BO26" s="877"/>
      <c r="BP26" s="877"/>
      <c r="BQ26" s="877"/>
      <c r="BR26" s="877"/>
      <c r="BS26" s="877"/>
      <c r="BT26" s="877"/>
      <c r="BU26" s="877"/>
      <c r="BV26" s="877"/>
      <c r="BW26" s="877"/>
      <c r="BX26" s="877"/>
      <c r="BY26" s="877"/>
      <c r="BZ26" s="877"/>
      <c r="CA26" s="877"/>
      <c r="CB26" s="877"/>
      <c r="CC26" s="877"/>
      <c r="CD26" s="877"/>
      <c r="CE26" s="877"/>
      <c r="CF26" s="877"/>
      <c r="CG26" s="877"/>
      <c r="CH26" s="877"/>
      <c r="CI26" s="877"/>
      <c r="CJ26" s="877"/>
      <c r="CK26" s="877"/>
      <c r="CL26" s="877"/>
      <c r="CM26" s="877"/>
      <c r="CN26" s="877"/>
      <c r="CO26" s="877"/>
      <c r="CP26" s="877"/>
      <c r="CQ26" s="877"/>
      <c r="CR26" s="877"/>
      <c r="CS26" s="877"/>
      <c r="CT26" s="877"/>
      <c r="CU26" s="877"/>
      <c r="CV26" s="877"/>
      <c r="CW26" s="877"/>
      <c r="CX26" s="877"/>
      <c r="CY26" s="877"/>
      <c r="CZ26" s="877"/>
      <c r="DA26" s="877"/>
      <c r="DB26" s="877"/>
      <c r="DH26" s="228"/>
    </row>
    <row r="27" spans="1:112" ht="25.2" customHeight="1" x14ac:dyDescent="0.25">
      <c r="A27" s="30" t="s">
        <v>412</v>
      </c>
      <c r="R27" s="895" t="s">
        <v>482</v>
      </c>
      <c r="S27" s="895"/>
      <c r="T27" s="895"/>
      <c r="U27" s="895"/>
      <c r="V27" s="895"/>
      <c r="W27" s="895"/>
      <c r="X27" s="895"/>
      <c r="Y27" s="895"/>
      <c r="Z27" s="895"/>
      <c r="AA27" s="895"/>
      <c r="AB27" s="895"/>
      <c r="AC27" s="895"/>
      <c r="AD27" s="895"/>
      <c r="AE27" s="895"/>
      <c r="AF27" s="895"/>
      <c r="AG27" s="895"/>
      <c r="AH27" s="895"/>
      <c r="AI27" s="895"/>
      <c r="AJ27" s="895"/>
      <c r="AK27" s="895"/>
      <c r="AL27" s="895"/>
      <c r="AM27" s="895"/>
      <c r="AN27" s="895"/>
      <c r="AO27" s="895"/>
      <c r="AP27" s="895"/>
      <c r="AQ27" s="895"/>
      <c r="AR27" s="895"/>
      <c r="AS27" s="895"/>
      <c r="AT27" s="895"/>
      <c r="AU27" s="895"/>
      <c r="AV27" s="895"/>
      <c r="AW27" s="895"/>
      <c r="AX27" s="895"/>
      <c r="AY27" s="895"/>
      <c r="AZ27" s="895"/>
      <c r="BA27" s="895"/>
      <c r="BB27" s="895"/>
      <c r="BC27" s="895"/>
      <c r="BD27" s="895"/>
      <c r="BE27" s="895"/>
      <c r="BF27" s="895"/>
      <c r="BG27" s="895"/>
      <c r="BH27" s="895"/>
      <c r="BI27" s="895"/>
      <c r="BJ27" s="895"/>
      <c r="BK27" s="895"/>
      <c r="BL27" s="895"/>
      <c r="BM27" s="895"/>
      <c r="BN27" s="895"/>
      <c r="BO27" s="895"/>
      <c r="BP27" s="895"/>
      <c r="BQ27" s="895"/>
      <c r="BR27" s="895"/>
      <c r="BS27" s="895"/>
      <c r="BT27" s="895"/>
      <c r="BU27" s="895"/>
      <c r="BV27" s="895"/>
      <c r="BW27" s="895"/>
      <c r="BX27" s="895"/>
      <c r="BY27" s="895"/>
      <c r="BZ27" s="895"/>
      <c r="CA27" s="895"/>
      <c r="CB27" s="895"/>
      <c r="CC27" s="895"/>
      <c r="CD27" s="895"/>
      <c r="CE27" s="895"/>
      <c r="CF27" s="895"/>
      <c r="CG27" s="895"/>
      <c r="CH27" s="895"/>
      <c r="CI27" s="895"/>
      <c r="CJ27" s="895"/>
      <c r="CK27" s="895"/>
      <c r="CL27" s="895"/>
      <c r="CM27" s="895"/>
      <c r="CN27" s="895"/>
      <c r="CO27" s="895"/>
      <c r="CP27" s="895"/>
      <c r="CQ27" s="895"/>
      <c r="CR27" s="895"/>
      <c r="CS27" s="895"/>
      <c r="CT27" s="895"/>
      <c r="CU27" s="895"/>
      <c r="CV27" s="895"/>
      <c r="CW27" s="895"/>
      <c r="CX27" s="895"/>
      <c r="CY27" s="895"/>
      <c r="CZ27" s="895"/>
      <c r="DA27" s="895"/>
      <c r="DB27" s="895"/>
      <c r="DH27" s="141"/>
    </row>
    <row r="28" spans="1:112" customFormat="1" ht="45.75" customHeight="1" x14ac:dyDescent="0.3">
      <c r="A28" s="968" t="s">
        <v>723</v>
      </c>
      <c r="B28" s="969"/>
      <c r="C28" s="969"/>
      <c r="D28" s="969"/>
      <c r="E28" s="969"/>
      <c r="F28" s="969"/>
      <c r="G28" s="969"/>
      <c r="H28" s="969"/>
      <c r="I28" s="969"/>
      <c r="J28" s="969"/>
      <c r="K28" s="969"/>
      <c r="L28" s="969"/>
      <c r="M28" s="969"/>
      <c r="N28" s="969"/>
      <c r="O28" s="969"/>
      <c r="P28" s="969"/>
      <c r="Q28" s="969"/>
      <c r="R28" s="969"/>
      <c r="S28" s="969"/>
      <c r="T28" s="969"/>
      <c r="U28" s="969"/>
      <c r="V28" s="969"/>
      <c r="W28" s="969"/>
      <c r="X28" s="969"/>
      <c r="Y28" s="969"/>
      <c r="Z28" s="969"/>
      <c r="AA28" s="969"/>
      <c r="AB28" s="969"/>
      <c r="AC28" s="969"/>
      <c r="AD28" s="969"/>
      <c r="AE28" s="969"/>
      <c r="AF28" s="969"/>
      <c r="AG28" s="969"/>
      <c r="AH28" s="969"/>
      <c r="AI28" s="969"/>
      <c r="AJ28" s="969"/>
      <c r="AK28" s="969"/>
      <c r="AL28" s="969"/>
      <c r="AM28" s="969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47"/>
      <c r="BJ28" s="847"/>
      <c r="BK28" s="847"/>
      <c r="BL28" s="847"/>
      <c r="BM28" s="847"/>
      <c r="BN28" s="847"/>
      <c r="BO28" s="847"/>
      <c r="BP28" s="847"/>
      <c r="BQ28" s="847"/>
      <c r="BR28" s="847"/>
      <c r="BS28" s="847"/>
      <c r="BT28" s="847"/>
      <c r="BU28" s="847"/>
      <c r="BV28" s="847"/>
      <c r="BW28" s="847"/>
      <c r="BX28" s="847"/>
      <c r="BY28" s="847"/>
      <c r="BZ28" s="847"/>
      <c r="CA28" s="847"/>
      <c r="CB28" s="847"/>
      <c r="CC28" s="847"/>
      <c r="CD28" s="847"/>
      <c r="CE28" s="847"/>
      <c r="CF28" s="847"/>
      <c r="CG28" s="23"/>
      <c r="CH28" s="23"/>
      <c r="CI28" s="23"/>
      <c r="CJ28" s="844" t="str">
        <f>ПОДПИСИ!E6</f>
        <v>Д.М. Чечин</v>
      </c>
      <c r="CK28" s="844"/>
      <c r="CL28" s="844"/>
      <c r="CM28" s="844"/>
      <c r="CN28" s="844"/>
      <c r="CO28" s="844"/>
      <c r="CP28" s="844"/>
      <c r="CQ28" s="844"/>
      <c r="CR28" s="844"/>
      <c r="CS28" s="844"/>
      <c r="CT28" s="844"/>
      <c r="CU28" s="844"/>
      <c r="CV28" s="844"/>
      <c r="CW28" s="844"/>
      <c r="CX28" s="844"/>
      <c r="CY28" s="844"/>
      <c r="CZ28" s="844"/>
      <c r="DA28" s="844"/>
      <c r="DB28" s="844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857" t="s">
        <v>11</v>
      </c>
      <c r="BJ29" s="857"/>
      <c r="BK29" s="857"/>
      <c r="BL29" s="857"/>
      <c r="BM29" s="857"/>
      <c r="BN29" s="857"/>
      <c r="BO29" s="857"/>
      <c r="BP29" s="857"/>
      <c r="BQ29" s="857"/>
      <c r="BR29" s="857"/>
      <c r="BS29" s="857"/>
      <c r="BT29" s="857"/>
      <c r="BU29" s="857"/>
      <c r="BV29" s="857"/>
      <c r="BW29" s="857"/>
      <c r="BX29" s="857"/>
      <c r="BY29" s="857"/>
      <c r="BZ29" s="857"/>
      <c r="CA29" s="857"/>
      <c r="CB29" s="857"/>
      <c r="CC29" s="857"/>
      <c r="CD29" s="857"/>
      <c r="CE29" s="857"/>
      <c r="CF29" s="857"/>
      <c r="CG29" s="21"/>
      <c r="CH29" s="21"/>
      <c r="CI29" s="21"/>
      <c r="CJ29" s="845" t="s">
        <v>50</v>
      </c>
      <c r="CK29" s="845"/>
      <c r="CL29" s="845"/>
      <c r="CM29" s="845"/>
      <c r="CN29" s="845"/>
      <c r="CO29" s="845"/>
      <c r="CP29" s="845"/>
      <c r="CQ29" s="845"/>
      <c r="CR29" s="845"/>
      <c r="CS29" s="845"/>
      <c r="CT29" s="845"/>
      <c r="CU29" s="845"/>
      <c r="CV29" s="845"/>
      <c r="CW29" s="845"/>
      <c r="CX29" s="845"/>
      <c r="CY29" s="845"/>
      <c r="CZ29" s="845"/>
      <c r="DA29" s="845"/>
      <c r="DB29" s="845"/>
      <c r="DH29" s="148"/>
    </row>
    <row r="30" spans="1:112" customFormat="1" ht="48.75" customHeight="1" x14ac:dyDescent="0.3">
      <c r="A30" s="968" t="s">
        <v>717</v>
      </c>
      <c r="B30" s="969"/>
      <c r="C30" s="969"/>
      <c r="D30" s="969"/>
      <c r="E30" s="969"/>
      <c r="F30" s="969"/>
      <c r="G30" s="969"/>
      <c r="H30" s="969"/>
      <c r="I30" s="969"/>
      <c r="J30" s="969"/>
      <c r="K30" s="969"/>
      <c r="L30" s="969"/>
      <c r="M30" s="969"/>
      <c r="N30" s="969"/>
      <c r="O30" s="969"/>
      <c r="P30" s="969"/>
      <c r="Q30" s="969"/>
      <c r="R30" s="969"/>
      <c r="S30" s="969"/>
      <c r="T30" s="969"/>
      <c r="U30" s="969"/>
      <c r="V30" s="969"/>
      <c r="W30" s="969"/>
      <c r="X30" s="969"/>
      <c r="Y30" s="969"/>
      <c r="Z30" s="969"/>
      <c r="AA30" s="969"/>
      <c r="AB30" s="969"/>
      <c r="AC30" s="969"/>
      <c r="AD30" s="969"/>
      <c r="AE30" s="969"/>
      <c r="AF30" s="969"/>
      <c r="AG30" s="969"/>
      <c r="AH30" s="969"/>
      <c r="AI30" s="969"/>
      <c r="AJ30" s="969"/>
      <c r="AK30" s="969"/>
      <c r="AL30" s="969"/>
      <c r="AM30" s="96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47"/>
      <c r="BJ30" s="847"/>
      <c r="BK30" s="847"/>
      <c r="BL30" s="847"/>
      <c r="BM30" s="847"/>
      <c r="BN30" s="847"/>
      <c r="BO30" s="847"/>
      <c r="BP30" s="847"/>
      <c r="BQ30" s="847"/>
      <c r="BR30" s="847"/>
      <c r="BS30" s="847"/>
      <c r="BT30" s="847"/>
      <c r="BU30" s="847"/>
      <c r="BV30" s="847"/>
      <c r="BW30" s="847"/>
      <c r="BX30" s="847"/>
      <c r="BY30" s="847"/>
      <c r="BZ30" s="847"/>
      <c r="CA30" s="847"/>
      <c r="CB30" s="847"/>
      <c r="CC30" s="847"/>
      <c r="CD30" s="847"/>
      <c r="CE30" s="847"/>
      <c r="CF30" s="847"/>
      <c r="CG30" s="19"/>
      <c r="CH30" s="19"/>
      <c r="CI30" s="19"/>
      <c r="CJ30" s="844" t="str">
        <f>ПОДПИСИ!E12</f>
        <v>А.В. Курбатов</v>
      </c>
      <c r="CK30" s="844"/>
      <c r="CL30" s="844"/>
      <c r="CM30" s="844"/>
      <c r="CN30" s="844"/>
      <c r="CO30" s="844"/>
      <c r="CP30" s="844"/>
      <c r="CQ30" s="844"/>
      <c r="CR30" s="844"/>
      <c r="CS30" s="844"/>
      <c r="CT30" s="844"/>
      <c r="CU30" s="844"/>
      <c r="CV30" s="844"/>
      <c r="CW30" s="844"/>
      <c r="CX30" s="844"/>
      <c r="CY30" s="844"/>
      <c r="CZ30" s="844"/>
      <c r="DA30" s="844"/>
      <c r="DB30" s="844"/>
      <c r="DH30" s="228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857" t="s">
        <v>11</v>
      </c>
      <c r="BJ31" s="857"/>
      <c r="BK31" s="857"/>
      <c r="BL31" s="857"/>
      <c r="BM31" s="857"/>
      <c r="BN31" s="857"/>
      <c r="BO31" s="857"/>
      <c r="BP31" s="857"/>
      <c r="BQ31" s="857"/>
      <c r="BR31" s="857"/>
      <c r="BS31" s="857"/>
      <c r="BT31" s="857"/>
      <c r="BU31" s="857"/>
      <c r="BV31" s="857"/>
      <c r="BW31" s="857"/>
      <c r="BX31" s="857"/>
      <c r="BY31" s="857"/>
      <c r="BZ31" s="857"/>
      <c r="CA31" s="857"/>
      <c r="CB31" s="857"/>
      <c r="CC31" s="857"/>
      <c r="CD31" s="857"/>
      <c r="CE31" s="857"/>
      <c r="CF31" s="857"/>
      <c r="CG31" s="21"/>
      <c r="CH31" s="21"/>
      <c r="CI31" s="21"/>
      <c r="CJ31" s="845" t="s">
        <v>50</v>
      </c>
      <c r="CK31" s="845"/>
      <c r="CL31" s="845"/>
      <c r="CM31" s="845"/>
      <c r="CN31" s="845"/>
      <c r="CO31" s="845"/>
      <c r="CP31" s="845"/>
      <c r="CQ31" s="845"/>
      <c r="CR31" s="845"/>
      <c r="CS31" s="845"/>
      <c r="CT31" s="845"/>
      <c r="CU31" s="845"/>
      <c r="CV31" s="845"/>
      <c r="CW31" s="845"/>
      <c r="CX31" s="845"/>
      <c r="CY31" s="845"/>
      <c r="CZ31" s="845"/>
      <c r="DA31" s="845"/>
      <c r="DB31" s="845"/>
      <c r="DH31" s="148"/>
    </row>
    <row r="32" spans="1:112" ht="13.8" x14ac:dyDescent="0.25">
      <c r="DH32" s="231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10" priority="3" operator="equal">
      <formula>0</formula>
    </cfRule>
  </conditionalFormatting>
  <conditionalFormatting sqref="BH10:DB10">
    <cfRule type="cellIs" dxfId="9" priority="2" operator="equal">
      <formula>0</formula>
    </cfRule>
  </conditionalFormatting>
  <conditionalFormatting sqref="DH2:DH6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activeCell="AP23" sqref="AP23:DB2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967"/>
      <c r="B1" s="967"/>
      <c r="C1" s="967"/>
      <c r="D1" s="967"/>
      <c r="G1" s="844" t="str">
        <f>ФОРМА!G2</f>
        <v>Санкт-Петербург</v>
      </c>
      <c r="H1" s="844"/>
      <c r="I1" s="84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45"/>
      <c r="B2" s="845"/>
      <c r="C2" s="845"/>
      <c r="D2" s="845"/>
      <c r="E2" s="21"/>
      <c r="F2" s="21"/>
      <c r="G2" s="845" t="s">
        <v>0</v>
      </c>
      <c r="H2" s="845"/>
      <c r="I2" s="845"/>
      <c r="J2"/>
      <c r="K2"/>
      <c r="L2"/>
      <c r="M2"/>
      <c r="O2" s="146"/>
      <c r="P2" s="21"/>
      <c r="Q2" s="21"/>
    </row>
    <row r="3" spans="1:17" outlineLevel="1" x14ac:dyDescent="0.25">
      <c r="A3" s="844" t="str">
        <f>ФОРМА!B4</f>
        <v>ООО «Электромонтаж-110»</v>
      </c>
      <c r="B3" s="844"/>
      <c r="C3" s="844"/>
      <c r="D3" s="844"/>
      <c r="G3" s="850" t="str">
        <f>ФОРМА!B2</f>
        <v>ПАО "Россети Ленэнерго"</v>
      </c>
      <c r="H3" s="850"/>
      <c r="I3" s="850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857" t="s">
        <v>44</v>
      </c>
      <c r="B4" s="857"/>
      <c r="C4" s="857"/>
      <c r="D4" s="857"/>
      <c r="E4" s="21"/>
      <c r="F4" s="21"/>
      <c r="G4" s="845" t="s">
        <v>2</v>
      </c>
      <c r="H4" s="845"/>
      <c r="I4" s="845"/>
      <c r="O4" s="146"/>
      <c r="P4" s="21"/>
      <c r="Q4" s="21"/>
    </row>
    <row r="5" spans="1:17" ht="138" outlineLevel="1" x14ac:dyDescent="0.25">
      <c r="A5" s="862"/>
      <c r="B5" s="862"/>
      <c r="C5" s="862"/>
      <c r="D5" s="862"/>
      <c r="E5" s="21"/>
      <c r="F5" s="21"/>
      <c r="G5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50"/>
      <c r="I5" s="85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45" t="s">
        <v>45</v>
      </c>
      <c r="B6" s="845"/>
      <c r="C6" s="845"/>
      <c r="D6" s="845"/>
      <c r="E6" s="21"/>
      <c r="F6" s="21"/>
      <c r="G6" s="845" t="s">
        <v>38</v>
      </c>
      <c r="H6" s="845"/>
      <c r="I6" s="845"/>
      <c r="O6" s="146"/>
      <c r="P6" s="21"/>
      <c r="Q6" s="21"/>
    </row>
    <row r="7" spans="1:17" outlineLevel="1" x14ac:dyDescent="0.25">
      <c r="A7" s="844"/>
      <c r="B7" s="844"/>
      <c r="C7" s="844"/>
      <c r="D7" s="844"/>
      <c r="G7" s="926">
        <f>ФОРМА!B13</f>
        <v>45380</v>
      </c>
      <c r="H7" s="844"/>
      <c r="I7" s="844"/>
      <c r="J7" s="51"/>
      <c r="O7" s="170"/>
      <c r="P7" s="23"/>
      <c r="Q7" s="23"/>
    </row>
    <row r="8" spans="1:17" ht="10.5" customHeight="1" outlineLevel="1" x14ac:dyDescent="0.25">
      <c r="A8" s="857" t="s">
        <v>1</v>
      </c>
      <c r="B8" s="857"/>
      <c r="C8" s="857"/>
      <c r="D8" s="857"/>
      <c r="E8" s="21"/>
      <c r="F8" s="21"/>
      <c r="G8" s="1228"/>
      <c r="H8" s="1228"/>
      <c r="I8" s="122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229"/>
      <c r="H9" s="1229"/>
      <c r="I9" s="1229"/>
      <c r="O9" s="146"/>
      <c r="P9" s="21"/>
      <c r="Q9" s="21"/>
    </row>
    <row r="10" spans="1:17" ht="26.25" customHeight="1" x14ac:dyDescent="0.25">
      <c r="A10" s="975" t="s">
        <v>499</v>
      </c>
      <c r="B10" s="867"/>
      <c r="C10" s="867"/>
      <c r="D10" s="867"/>
      <c r="E10" s="867"/>
      <c r="F10" s="867"/>
      <c r="G10" s="867"/>
      <c r="H10" s="867"/>
      <c r="I10" s="867"/>
    </row>
    <row r="11" spans="1:17" ht="15" customHeight="1" x14ac:dyDescent="0.25">
      <c r="A11" s="969" t="s">
        <v>4</v>
      </c>
      <c r="B11" s="969"/>
      <c r="C11" s="969"/>
      <c r="D11" s="969"/>
      <c r="E11" s="969"/>
      <c r="F11" s="969"/>
      <c r="G11" s="969"/>
      <c r="H11" s="969"/>
      <c r="I11" s="969"/>
    </row>
    <row r="12" spans="1:17" ht="30" customHeight="1" x14ac:dyDescent="0.25">
      <c r="A12" s="30" t="s">
        <v>115</v>
      </c>
      <c r="B12" s="30"/>
      <c r="C12" s="30"/>
      <c r="D12" s="876" t="str">
        <f>ПОДПИСИ!B6</f>
        <v>Начальник мастерского участка №1 Курортного РЭС ПАО «Россети Ленэнерго» «СЭС»</v>
      </c>
      <c r="E12" s="876"/>
      <c r="F12" s="876"/>
      <c r="G12" s="876"/>
      <c r="H12" s="876"/>
      <c r="I12" s="876"/>
    </row>
    <row r="13" spans="1:17" ht="11.25" customHeight="1" x14ac:dyDescent="0.25">
      <c r="A13" s="1227"/>
      <c r="B13" s="1227"/>
      <c r="C13" s="1227"/>
      <c r="D13" s="1227"/>
      <c r="E13" s="1227"/>
      <c r="F13" s="845" t="s">
        <v>5</v>
      </c>
      <c r="G13" s="845"/>
      <c r="H13" s="845"/>
      <c r="I13" s="845"/>
    </row>
    <row r="14" spans="1:17" ht="15" customHeight="1" x14ac:dyDescent="0.25">
      <c r="A14" s="966" t="str">
        <f>ПОДПИСИ!C6</f>
        <v>Чечин Д.М.</v>
      </c>
      <c r="B14" s="966"/>
      <c r="C14" s="966"/>
      <c r="D14" s="966"/>
      <c r="E14" s="966"/>
      <c r="F14" s="966"/>
      <c r="G14" s="966"/>
      <c r="H14" s="966"/>
      <c r="I14" s="966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968" t="s">
        <v>718</v>
      </c>
      <c r="B16" s="968"/>
      <c r="C16" s="968"/>
      <c r="D16" s="968"/>
      <c r="E16" s="968"/>
      <c r="F16" s="876" t="str">
        <f>ПОДПИСИ!B12</f>
        <v>Начальник участка ООО «Электромонтаж-110»</v>
      </c>
      <c r="G16" s="876"/>
      <c r="H16" s="876"/>
      <c r="I16" s="876"/>
    </row>
    <row r="17" spans="1:17" ht="9.75" customHeight="1" x14ac:dyDescent="0.25">
      <c r="A17" s="845"/>
      <c r="B17" s="845"/>
      <c r="C17" s="845"/>
      <c r="D17" s="845" t="s">
        <v>5</v>
      </c>
      <c r="E17" s="845"/>
      <c r="F17" s="845"/>
      <c r="G17" s="845"/>
      <c r="H17" s="845"/>
      <c r="I17" s="845"/>
    </row>
    <row r="18" spans="1:17" ht="15" customHeight="1" x14ac:dyDescent="0.25">
      <c r="A18" s="966" t="str">
        <f>ПОДПИСИ!C12</f>
        <v>Курбатов А.В.</v>
      </c>
      <c r="B18" s="966"/>
      <c r="C18" s="966"/>
      <c r="D18" s="966"/>
      <c r="E18" s="966"/>
      <c r="F18" s="966"/>
      <c r="G18" s="966"/>
      <c r="H18" s="966"/>
      <c r="I18" s="966"/>
    </row>
    <row r="19" spans="1:17" x14ac:dyDescent="0.25">
      <c r="A19" s="846" t="s">
        <v>406</v>
      </c>
      <c r="B19" s="846"/>
      <c r="C19" s="846"/>
      <c r="D19" s="846"/>
      <c r="E19" s="846"/>
      <c r="F19" s="846"/>
      <c r="G19" s="846"/>
      <c r="H19" s="846"/>
      <c r="I19" s="846"/>
    </row>
    <row r="20" spans="1:17" ht="15.6" customHeight="1" x14ac:dyDescent="0.25">
      <c r="A20" s="846" t="s">
        <v>224</v>
      </c>
      <c r="B20" s="846"/>
      <c r="C20" s="846"/>
      <c r="D20" s="846"/>
      <c r="E20" s="846"/>
      <c r="F20" s="846"/>
      <c r="G20" s="846"/>
      <c r="H20" s="846"/>
      <c r="I20" s="846"/>
    </row>
    <row r="21" spans="1:17" ht="17.399999999999999" customHeight="1" x14ac:dyDescent="0.25">
      <c r="A21" s="846" t="s">
        <v>407</v>
      </c>
      <c r="B21" s="846"/>
      <c r="C21" s="846"/>
      <c r="D21" s="846"/>
      <c r="E21" s="844" t="s">
        <v>866</v>
      </c>
      <c r="F21" s="844"/>
      <c r="G21" s="844"/>
      <c r="H21" s="844"/>
      <c r="I21" s="844"/>
    </row>
    <row r="22" spans="1:17" ht="10.5" customHeight="1" x14ac:dyDescent="0.25">
      <c r="A22" s="846"/>
      <c r="B22" s="846"/>
      <c r="C22" s="846"/>
      <c r="D22" s="846"/>
      <c r="E22" s="857" t="s">
        <v>408</v>
      </c>
      <c r="F22" s="857"/>
      <c r="G22" s="857"/>
      <c r="H22" s="857"/>
      <c r="I22" s="857"/>
      <c r="K22" s="56"/>
      <c r="L22" s="57"/>
      <c r="M22" s="57"/>
    </row>
    <row r="23" spans="1:17" ht="17.399999999999999" customHeight="1" x14ac:dyDescent="0.25">
      <c r="A23" s="846" t="s">
        <v>413</v>
      </c>
      <c r="B23" s="846"/>
      <c r="C23" s="966" t="s">
        <v>249</v>
      </c>
      <c r="D23" s="966"/>
      <c r="E23" s="966"/>
      <c r="F23" s="966"/>
      <c r="G23" s="966"/>
      <c r="H23" s="966"/>
      <c r="I23" s="966"/>
    </row>
    <row r="24" spans="1:17" ht="17.25" customHeight="1" x14ac:dyDescent="0.25">
      <c r="A24" s="113" t="s">
        <v>414</v>
      </c>
      <c r="B24" s="844" t="str">
        <f>CONCATENATE(E21," к эксплуатации допускаются")</f>
        <v>ОПН-П-10/12/10/500 УХЛ1 к эксплуатации допускаются</v>
      </c>
      <c r="C24" s="844"/>
      <c r="D24" s="844"/>
      <c r="E24" s="844"/>
      <c r="F24" s="844"/>
      <c r="G24" s="844"/>
      <c r="H24" s="844"/>
      <c r="I24" s="844"/>
    </row>
    <row r="25" spans="1:17" customFormat="1" ht="38.25" customHeight="1" x14ac:dyDescent="0.3">
      <c r="A25" s="969" t="s">
        <v>716</v>
      </c>
      <c r="B25" s="969"/>
      <c r="C25" s="969"/>
      <c r="D25" s="969"/>
      <c r="E25" s="969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968" t="s">
        <v>717</v>
      </c>
      <c r="B27" s="969"/>
      <c r="C27" s="969"/>
      <c r="D27" s="969"/>
      <c r="E27" s="969"/>
      <c r="F27" s="19"/>
      <c r="G27" s="53"/>
      <c r="H27" s="19"/>
      <c r="I27" s="114" t="str">
        <f>ПОДПИСИ!E12</f>
        <v>А.В. Курбатов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7" priority="3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8" customWidth="1"/>
    <col min="113" max="16384" width="9.109375" style="19"/>
  </cols>
  <sheetData>
    <row r="1" spans="1:112" ht="15" customHeight="1" outlineLevel="1" x14ac:dyDescent="0.3">
      <c r="A1" s="967"/>
      <c r="B1" s="967"/>
      <c r="C1" s="967"/>
      <c r="D1" s="967"/>
      <c r="E1" s="967"/>
      <c r="F1" s="967"/>
      <c r="G1" s="967"/>
      <c r="H1" s="967"/>
      <c r="I1" s="967"/>
      <c r="J1" s="967"/>
      <c r="K1" s="967"/>
      <c r="L1" s="967"/>
      <c r="M1" s="967"/>
      <c r="N1" s="967"/>
      <c r="O1" s="967"/>
      <c r="P1" s="967"/>
      <c r="Q1" s="967"/>
      <c r="R1" s="967"/>
      <c r="S1" s="967"/>
      <c r="T1" s="967"/>
      <c r="U1" s="967"/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BC1" s="844" t="str">
        <f>ФОРМА!G2</f>
        <v>Санкт-Петербург</v>
      </c>
      <c r="BD1" s="844"/>
      <c r="BE1" s="844"/>
      <c r="BF1" s="844"/>
      <c r="BG1" s="844"/>
      <c r="BH1" s="844"/>
      <c r="BI1" s="844"/>
      <c r="BJ1" s="844"/>
      <c r="BK1" s="844"/>
      <c r="BL1" s="844"/>
      <c r="BM1" s="844"/>
      <c r="BN1" s="844"/>
      <c r="BO1" s="844"/>
      <c r="BP1" s="844"/>
      <c r="BQ1" s="844"/>
      <c r="BR1" s="844"/>
      <c r="BS1" s="844"/>
      <c r="BT1" s="844"/>
      <c r="BU1" s="844"/>
      <c r="BV1" s="844"/>
      <c r="BW1" s="844"/>
      <c r="BX1" s="844"/>
      <c r="BY1" s="844"/>
      <c r="BZ1" s="844"/>
      <c r="CA1" s="844"/>
      <c r="CB1" s="844"/>
      <c r="CC1" s="844"/>
      <c r="CD1" s="844"/>
      <c r="CE1" s="844"/>
      <c r="CF1" s="844"/>
      <c r="CG1" s="844"/>
      <c r="CH1" s="844"/>
      <c r="CI1" s="844"/>
      <c r="CJ1" s="844"/>
      <c r="CK1" s="844"/>
      <c r="CL1" s="844"/>
      <c r="CM1" s="844"/>
      <c r="CN1" s="844"/>
      <c r="CO1" s="844"/>
      <c r="CP1" s="844"/>
      <c r="CQ1" s="844"/>
      <c r="CR1" s="844"/>
      <c r="CS1" s="844"/>
      <c r="CT1" s="844"/>
      <c r="CU1" s="844"/>
      <c r="CV1" s="844"/>
      <c r="CW1" s="844"/>
      <c r="CX1" s="844"/>
      <c r="CY1" s="844"/>
      <c r="CZ1" s="844"/>
      <c r="DA1" s="844"/>
      <c r="DB1" s="844"/>
      <c r="DC1"/>
      <c r="DD1"/>
      <c r="DE1"/>
      <c r="DF1"/>
      <c r="DH1" s="155"/>
    </row>
    <row r="2" spans="1:112" s="50" customFormat="1" ht="15" customHeight="1" outlineLevel="1" x14ac:dyDescent="0.3">
      <c r="A2" s="845"/>
      <c r="B2" s="845"/>
      <c r="C2" s="845"/>
      <c r="D2" s="845"/>
      <c r="E2" s="845"/>
      <c r="F2" s="845"/>
      <c r="G2" s="845"/>
      <c r="H2" s="845"/>
      <c r="I2" s="845"/>
      <c r="J2" s="845"/>
      <c r="K2" s="845"/>
      <c r="L2" s="845"/>
      <c r="M2" s="845"/>
      <c r="N2" s="845"/>
      <c r="O2" s="845"/>
      <c r="P2" s="845"/>
      <c r="Q2" s="845"/>
      <c r="R2" s="845"/>
      <c r="S2" s="845"/>
      <c r="T2" s="845"/>
      <c r="U2" s="845"/>
      <c r="V2" s="845"/>
      <c r="W2" s="845"/>
      <c r="X2" s="845"/>
      <c r="Y2" s="845"/>
      <c r="Z2" s="845"/>
      <c r="AA2" s="845"/>
      <c r="AB2" s="845"/>
      <c r="AC2" s="845"/>
      <c r="AD2" s="845"/>
      <c r="AE2" s="845"/>
      <c r="AF2" s="845"/>
      <c r="AG2" s="845"/>
      <c r="AH2" s="845"/>
      <c r="AI2" s="845"/>
      <c r="AJ2" s="845"/>
      <c r="AK2" s="845"/>
      <c r="AL2" s="845"/>
      <c r="AM2" s="845"/>
      <c r="AN2" s="845"/>
      <c r="AO2" s="845"/>
      <c r="AP2" s="845"/>
      <c r="AQ2" s="845"/>
      <c r="AR2" s="845"/>
      <c r="AS2" s="845"/>
      <c r="AT2" s="845"/>
      <c r="AU2" s="845"/>
      <c r="AV2" s="21"/>
      <c r="AW2" s="21"/>
      <c r="AX2" s="21"/>
      <c r="AY2" s="21"/>
      <c r="AZ2" s="21"/>
      <c r="BA2" s="21"/>
      <c r="BB2" s="21"/>
      <c r="BC2" s="845" t="s">
        <v>0</v>
      </c>
      <c r="BD2" s="845"/>
      <c r="BE2" s="845"/>
      <c r="BF2" s="845"/>
      <c r="BG2" s="845"/>
      <c r="BH2" s="845"/>
      <c r="BI2" s="845"/>
      <c r="BJ2" s="845"/>
      <c r="BK2" s="845"/>
      <c r="BL2" s="845"/>
      <c r="BM2" s="845"/>
      <c r="BN2" s="845"/>
      <c r="BO2" s="845"/>
      <c r="BP2" s="845"/>
      <c r="BQ2" s="845"/>
      <c r="BR2" s="845"/>
      <c r="BS2" s="845"/>
      <c r="BT2" s="845"/>
      <c r="BU2" s="845"/>
      <c r="BV2" s="845"/>
      <c r="BW2" s="845"/>
      <c r="BX2" s="845"/>
      <c r="BY2" s="845"/>
      <c r="BZ2" s="845"/>
      <c r="CA2" s="845"/>
      <c r="CB2" s="845"/>
      <c r="CC2" s="845"/>
      <c r="CD2" s="845"/>
      <c r="CE2" s="845"/>
      <c r="CF2" s="845"/>
      <c r="CG2" s="845"/>
      <c r="CH2" s="845"/>
      <c r="CI2" s="845"/>
      <c r="CJ2" s="845"/>
      <c r="CK2" s="845"/>
      <c r="CL2" s="845"/>
      <c r="CM2" s="845"/>
      <c r="CN2" s="845"/>
      <c r="CO2" s="845"/>
      <c r="CP2" s="845"/>
      <c r="CQ2" s="845"/>
      <c r="CR2" s="845"/>
      <c r="CS2" s="845"/>
      <c r="CT2" s="845"/>
      <c r="CU2" s="845"/>
      <c r="CV2" s="845"/>
      <c r="CW2" s="845"/>
      <c r="CX2" s="845"/>
      <c r="CY2" s="845"/>
      <c r="CZ2" s="845"/>
      <c r="DA2" s="845"/>
      <c r="DB2" s="845"/>
      <c r="DC2"/>
      <c r="DD2"/>
      <c r="DE2"/>
      <c r="DF2"/>
      <c r="DH2" s="144"/>
    </row>
    <row r="3" spans="1:112" ht="15" customHeight="1" outlineLevel="1" x14ac:dyDescent="0.25">
      <c r="A3" s="844" t="str">
        <f>ФОРМА!B4</f>
        <v>ООО «Электромонтаж-110»</v>
      </c>
      <c r="B3" s="844"/>
      <c r="C3" s="844"/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4"/>
      <c r="P3" s="844"/>
      <c r="Q3" s="844"/>
      <c r="R3" s="844"/>
      <c r="S3" s="844"/>
      <c r="T3" s="844"/>
      <c r="U3" s="844"/>
      <c r="V3" s="844"/>
      <c r="W3" s="844"/>
      <c r="X3" s="844"/>
      <c r="Y3" s="844"/>
      <c r="Z3" s="844"/>
      <c r="AA3" s="844"/>
      <c r="AB3" s="844"/>
      <c r="AC3" s="844"/>
      <c r="AD3" s="844"/>
      <c r="AE3" s="844"/>
      <c r="AF3" s="844"/>
      <c r="AG3" s="844"/>
      <c r="AH3" s="844"/>
      <c r="AI3" s="844"/>
      <c r="AJ3" s="844"/>
      <c r="AK3" s="844"/>
      <c r="AL3" s="844"/>
      <c r="AM3" s="844"/>
      <c r="AN3" s="844"/>
      <c r="AO3" s="844"/>
      <c r="AP3" s="844"/>
      <c r="AQ3" s="844"/>
      <c r="AR3" s="844"/>
      <c r="AS3" s="844"/>
      <c r="AT3" s="844"/>
      <c r="AU3" s="844"/>
      <c r="BC3" s="850" t="str">
        <f>ФОРМА!B2</f>
        <v>ПАО "Россети Ленэнерго"</v>
      </c>
      <c r="BD3" s="850"/>
      <c r="BE3" s="850"/>
      <c r="BF3" s="850"/>
      <c r="BG3" s="850"/>
      <c r="BH3" s="850"/>
      <c r="BI3" s="850"/>
      <c r="BJ3" s="850"/>
      <c r="BK3" s="850"/>
      <c r="BL3" s="850"/>
      <c r="BM3" s="850"/>
      <c r="BN3" s="850"/>
      <c r="BO3" s="850"/>
      <c r="BP3" s="850"/>
      <c r="BQ3" s="850"/>
      <c r="BR3" s="850"/>
      <c r="BS3" s="850"/>
      <c r="BT3" s="850"/>
      <c r="BU3" s="850"/>
      <c r="BV3" s="850"/>
      <c r="BW3" s="850"/>
      <c r="BX3" s="850"/>
      <c r="BY3" s="850"/>
      <c r="BZ3" s="850"/>
      <c r="CA3" s="850"/>
      <c r="CB3" s="850"/>
      <c r="CC3" s="850"/>
      <c r="CD3" s="850"/>
      <c r="CE3" s="850"/>
      <c r="CF3" s="850"/>
      <c r="CG3" s="850"/>
      <c r="CH3" s="850"/>
      <c r="CI3" s="850"/>
      <c r="CJ3" s="850"/>
      <c r="CK3" s="850"/>
      <c r="CL3" s="850"/>
      <c r="CM3" s="850"/>
      <c r="CN3" s="850"/>
      <c r="CO3" s="850"/>
      <c r="CP3" s="850"/>
      <c r="CQ3" s="850"/>
      <c r="CR3" s="850"/>
      <c r="CS3" s="850"/>
      <c r="CT3" s="850"/>
      <c r="CU3" s="850"/>
      <c r="CV3" s="850"/>
      <c r="CW3" s="850"/>
      <c r="CX3" s="850"/>
      <c r="CY3" s="850"/>
      <c r="CZ3" s="850"/>
      <c r="DA3" s="850"/>
      <c r="DB3" s="850"/>
      <c r="DH3" s="156" t="str">
        <f>BC3</f>
        <v>ПАО "Россети Ленэнерго"</v>
      </c>
    </row>
    <row r="4" spans="1:112" ht="15" customHeight="1" outlineLevel="1" x14ac:dyDescent="0.25">
      <c r="A4" s="845" t="s">
        <v>44</v>
      </c>
      <c r="B4" s="845"/>
      <c r="C4" s="845"/>
      <c r="D4" s="845"/>
      <c r="E4" s="845"/>
      <c r="F4" s="845"/>
      <c r="G4" s="845"/>
      <c r="H4" s="845"/>
      <c r="I4" s="845"/>
      <c r="J4" s="845"/>
      <c r="K4" s="845"/>
      <c r="L4" s="845"/>
      <c r="M4" s="845"/>
      <c r="N4" s="845"/>
      <c r="O4" s="845"/>
      <c r="P4" s="845"/>
      <c r="Q4" s="845"/>
      <c r="R4" s="845"/>
      <c r="S4" s="845"/>
      <c r="T4" s="845"/>
      <c r="U4" s="845"/>
      <c r="V4" s="845"/>
      <c r="W4" s="845"/>
      <c r="X4" s="845"/>
      <c r="Y4" s="845"/>
      <c r="Z4" s="845"/>
      <c r="AA4" s="845"/>
      <c r="AB4" s="845"/>
      <c r="AC4" s="845"/>
      <c r="AD4" s="845"/>
      <c r="AE4" s="845"/>
      <c r="AF4" s="845"/>
      <c r="AG4" s="845"/>
      <c r="AH4" s="845"/>
      <c r="AI4" s="845"/>
      <c r="AJ4" s="845"/>
      <c r="AK4" s="845"/>
      <c r="AL4" s="845"/>
      <c r="AM4" s="845"/>
      <c r="AN4" s="845"/>
      <c r="AO4" s="845"/>
      <c r="AP4" s="845"/>
      <c r="AQ4" s="845"/>
      <c r="AR4" s="845"/>
      <c r="AS4" s="845"/>
      <c r="AT4" s="845"/>
      <c r="AU4" s="845"/>
      <c r="AV4" s="21"/>
      <c r="AW4" s="21"/>
      <c r="AX4" s="21"/>
      <c r="AY4" s="21"/>
      <c r="AZ4" s="21"/>
      <c r="BA4" s="21"/>
      <c r="BB4" s="21"/>
      <c r="BC4" s="845" t="s">
        <v>2</v>
      </c>
      <c r="BD4" s="845"/>
      <c r="BE4" s="845"/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J4" s="845"/>
      <c r="CK4" s="845"/>
      <c r="CL4" s="845"/>
      <c r="CM4" s="845"/>
      <c r="CN4" s="845"/>
      <c r="CO4" s="845"/>
      <c r="CP4" s="845"/>
      <c r="CQ4" s="845"/>
      <c r="CR4" s="845"/>
      <c r="CS4" s="845"/>
      <c r="CT4" s="845"/>
      <c r="CU4" s="845"/>
      <c r="CV4" s="845"/>
      <c r="CW4" s="845"/>
      <c r="CX4" s="845"/>
      <c r="CY4" s="845"/>
      <c r="CZ4" s="845"/>
      <c r="DA4" s="845"/>
      <c r="DB4" s="845"/>
      <c r="DH4" s="144"/>
    </row>
    <row r="5" spans="1:112" ht="124.2" outlineLevel="1" x14ac:dyDescent="0.25">
      <c r="A5" s="862"/>
      <c r="B5" s="862"/>
      <c r="C5" s="862"/>
      <c r="D5" s="862"/>
      <c r="E5" s="862"/>
      <c r="F5" s="862"/>
      <c r="G5" s="862"/>
      <c r="H5" s="862"/>
      <c r="I5" s="862"/>
      <c r="J5" s="862"/>
      <c r="K5" s="862"/>
      <c r="L5" s="862"/>
      <c r="M5" s="862"/>
      <c r="N5" s="862"/>
      <c r="O5" s="862"/>
      <c r="P5" s="862"/>
      <c r="Q5" s="862"/>
      <c r="R5" s="862"/>
      <c r="S5" s="862"/>
      <c r="T5" s="862"/>
      <c r="U5" s="862"/>
      <c r="V5" s="862"/>
      <c r="W5" s="862"/>
      <c r="X5" s="862"/>
      <c r="Y5" s="862"/>
      <c r="Z5" s="862"/>
      <c r="AA5" s="862"/>
      <c r="AB5" s="862"/>
      <c r="AC5" s="862"/>
      <c r="AD5" s="862"/>
      <c r="AE5" s="862"/>
      <c r="AF5" s="862"/>
      <c r="AG5" s="862"/>
      <c r="AH5" s="862"/>
      <c r="AI5" s="862"/>
      <c r="AJ5" s="862"/>
      <c r="AK5" s="862"/>
      <c r="AL5" s="862"/>
      <c r="AM5" s="862"/>
      <c r="AN5" s="862"/>
      <c r="AO5" s="862"/>
      <c r="AP5" s="862"/>
      <c r="AQ5" s="862"/>
      <c r="AR5" s="862"/>
      <c r="AS5" s="862"/>
      <c r="AT5" s="862"/>
      <c r="AU5" s="862"/>
      <c r="AV5" s="21"/>
      <c r="AW5" s="21"/>
      <c r="AX5" s="21"/>
      <c r="AY5" s="21"/>
      <c r="AZ5" s="21"/>
      <c r="BA5" s="21"/>
      <c r="BB5" s="21"/>
      <c r="BC5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50"/>
      <c r="BE5" s="850"/>
      <c r="BF5" s="850"/>
      <c r="BG5" s="850"/>
      <c r="BH5" s="850"/>
      <c r="BI5" s="850"/>
      <c r="BJ5" s="850"/>
      <c r="BK5" s="850"/>
      <c r="BL5" s="850"/>
      <c r="BM5" s="850"/>
      <c r="BN5" s="850"/>
      <c r="BO5" s="850"/>
      <c r="BP5" s="850"/>
      <c r="BQ5" s="850"/>
      <c r="BR5" s="850"/>
      <c r="BS5" s="850"/>
      <c r="BT5" s="850"/>
      <c r="BU5" s="850"/>
      <c r="BV5" s="850"/>
      <c r="BW5" s="850"/>
      <c r="BX5" s="850"/>
      <c r="BY5" s="850"/>
      <c r="BZ5" s="850"/>
      <c r="CA5" s="850"/>
      <c r="CB5" s="850"/>
      <c r="CC5" s="850"/>
      <c r="CD5" s="850"/>
      <c r="CE5" s="850"/>
      <c r="CF5" s="850"/>
      <c r="CG5" s="850"/>
      <c r="CH5" s="850"/>
      <c r="CI5" s="850"/>
      <c r="CJ5" s="850"/>
      <c r="CK5" s="850"/>
      <c r="CL5" s="850"/>
      <c r="CM5" s="850"/>
      <c r="CN5" s="850"/>
      <c r="CO5" s="850"/>
      <c r="CP5" s="850"/>
      <c r="CQ5" s="850"/>
      <c r="CR5" s="850"/>
      <c r="CS5" s="850"/>
      <c r="CT5" s="850"/>
      <c r="CU5" s="850"/>
      <c r="CV5" s="850"/>
      <c r="CW5" s="850"/>
      <c r="CX5" s="850"/>
      <c r="CY5" s="850"/>
      <c r="CZ5" s="850"/>
      <c r="DA5" s="850"/>
      <c r="DB5" s="850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845" t="s">
        <v>45</v>
      </c>
      <c r="B6" s="845"/>
      <c r="C6" s="845"/>
      <c r="D6" s="845"/>
      <c r="E6" s="845"/>
      <c r="F6" s="845"/>
      <c r="G6" s="845"/>
      <c r="H6" s="845"/>
      <c r="I6" s="845"/>
      <c r="J6" s="845"/>
      <c r="K6" s="845"/>
      <c r="L6" s="845"/>
      <c r="M6" s="845"/>
      <c r="N6" s="845"/>
      <c r="O6" s="845"/>
      <c r="P6" s="845"/>
      <c r="Q6" s="845"/>
      <c r="R6" s="845"/>
      <c r="S6" s="845"/>
      <c r="T6" s="845"/>
      <c r="U6" s="845"/>
      <c r="V6" s="845"/>
      <c r="W6" s="845"/>
      <c r="X6" s="845"/>
      <c r="Y6" s="845"/>
      <c r="Z6" s="845"/>
      <c r="AA6" s="845"/>
      <c r="AB6" s="845"/>
      <c r="AC6" s="845"/>
      <c r="AD6" s="845"/>
      <c r="AE6" s="845"/>
      <c r="AF6" s="845"/>
      <c r="AG6" s="845"/>
      <c r="AH6" s="845"/>
      <c r="AI6" s="845"/>
      <c r="AJ6" s="845"/>
      <c r="AK6" s="845"/>
      <c r="AL6" s="845"/>
      <c r="AM6" s="845"/>
      <c r="AN6" s="845"/>
      <c r="AO6" s="845"/>
      <c r="AP6" s="845"/>
      <c r="AQ6" s="845"/>
      <c r="AR6" s="845"/>
      <c r="AS6" s="845"/>
      <c r="AT6" s="845"/>
      <c r="AU6" s="845"/>
      <c r="AV6" s="21"/>
      <c r="AW6" s="21"/>
      <c r="AX6" s="21"/>
      <c r="AY6" s="21"/>
      <c r="AZ6" s="21"/>
      <c r="BA6" s="21"/>
      <c r="BB6" s="21"/>
      <c r="BC6" s="845" t="s">
        <v>38</v>
      </c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/>
    </row>
    <row r="7" spans="1:112" ht="13.8" outlineLevel="1" x14ac:dyDescent="0.25">
      <c r="A7" s="844"/>
      <c r="B7" s="844"/>
      <c r="C7" s="844"/>
      <c r="D7" s="844"/>
      <c r="E7" s="844"/>
      <c r="F7" s="844"/>
      <c r="G7" s="844"/>
      <c r="H7" s="844"/>
      <c r="I7" s="844"/>
      <c r="J7" s="844"/>
      <c r="K7" s="844"/>
      <c r="L7" s="844"/>
      <c r="M7" s="844"/>
      <c r="N7" s="844"/>
      <c r="O7" s="844"/>
      <c r="P7" s="844"/>
      <c r="Q7" s="844"/>
      <c r="R7" s="844"/>
      <c r="S7" s="844"/>
      <c r="T7" s="844"/>
      <c r="U7" s="844"/>
      <c r="V7" s="844"/>
      <c r="W7" s="844"/>
      <c r="X7" s="844"/>
      <c r="Y7" s="844"/>
      <c r="Z7" s="844"/>
      <c r="AA7" s="844"/>
      <c r="AB7" s="844"/>
      <c r="AC7" s="844"/>
      <c r="AD7" s="844"/>
      <c r="AE7" s="844"/>
      <c r="AF7" s="844"/>
      <c r="AG7" s="844"/>
      <c r="AH7" s="844"/>
      <c r="AI7" s="844"/>
      <c r="AJ7" s="844"/>
      <c r="AK7" s="844"/>
      <c r="AL7" s="844"/>
      <c r="AM7" s="844"/>
      <c r="AN7" s="844"/>
      <c r="AO7" s="844"/>
      <c r="AP7" s="844"/>
      <c r="AQ7" s="844"/>
      <c r="AR7" s="844"/>
      <c r="AS7" s="844"/>
      <c r="AT7" s="844"/>
      <c r="AU7" s="844"/>
      <c r="BC7" s="926">
        <f>ФОРМА!B13</f>
        <v>45380</v>
      </c>
      <c r="BD7" s="926"/>
      <c r="BE7" s="926"/>
      <c r="BF7" s="926"/>
      <c r="BG7" s="926"/>
      <c r="BH7" s="926"/>
      <c r="BI7" s="926"/>
      <c r="BJ7" s="926"/>
      <c r="BK7" s="926"/>
      <c r="BL7" s="926"/>
      <c r="BM7" s="926"/>
      <c r="BN7" s="926"/>
      <c r="BO7" s="926"/>
      <c r="BP7" s="926"/>
      <c r="BQ7" s="926"/>
      <c r="BR7" s="926"/>
      <c r="BS7" s="926"/>
      <c r="BT7" s="926"/>
      <c r="BU7" s="926"/>
      <c r="BV7" s="926"/>
      <c r="BW7" s="926"/>
      <c r="BX7" s="926"/>
      <c r="BY7" s="926"/>
      <c r="BZ7" s="926"/>
      <c r="CA7" s="926"/>
      <c r="CB7" s="926"/>
      <c r="CC7" s="926"/>
      <c r="CD7" s="926"/>
      <c r="CE7" s="926"/>
      <c r="CF7" s="926"/>
      <c r="CG7" s="926"/>
      <c r="CH7" s="926"/>
      <c r="CI7" s="926"/>
      <c r="CJ7" s="926"/>
      <c r="CK7" s="926"/>
      <c r="CL7" s="926"/>
      <c r="CM7" s="926"/>
      <c r="CN7" s="926"/>
      <c r="CO7" s="926"/>
      <c r="CP7" s="926"/>
      <c r="CQ7" s="926"/>
      <c r="CR7" s="926"/>
      <c r="CS7" s="926"/>
      <c r="CT7" s="926"/>
      <c r="CU7" s="926"/>
      <c r="CV7" s="926"/>
      <c r="CW7" s="926"/>
      <c r="CX7" s="926"/>
      <c r="CY7" s="926"/>
      <c r="CZ7" s="926"/>
      <c r="DA7" s="926"/>
      <c r="DB7" s="926"/>
      <c r="DC7" s="51"/>
      <c r="DH7" s="156"/>
    </row>
    <row r="8" spans="1:112" ht="10.5" customHeight="1" outlineLevel="1" x14ac:dyDescent="0.25">
      <c r="A8" s="845" t="s">
        <v>1</v>
      </c>
      <c r="B8" s="845"/>
      <c r="C8" s="845"/>
      <c r="D8" s="845"/>
      <c r="E8" s="845"/>
      <c r="F8" s="845"/>
      <c r="G8" s="845"/>
      <c r="H8" s="845"/>
      <c r="I8" s="845"/>
      <c r="J8" s="845"/>
      <c r="K8" s="845"/>
      <c r="L8" s="845"/>
      <c r="M8" s="845"/>
      <c r="N8" s="845"/>
      <c r="O8" s="845"/>
      <c r="P8" s="845"/>
      <c r="Q8" s="845"/>
      <c r="R8" s="845"/>
      <c r="S8" s="845"/>
      <c r="T8" s="845"/>
      <c r="U8" s="845"/>
      <c r="V8" s="845"/>
      <c r="W8" s="845"/>
      <c r="X8" s="845"/>
      <c r="Y8" s="845"/>
      <c r="Z8" s="845"/>
      <c r="AA8" s="845"/>
      <c r="AB8" s="845"/>
      <c r="AC8" s="845"/>
      <c r="AD8" s="845"/>
      <c r="AE8" s="845"/>
      <c r="AF8" s="845"/>
      <c r="AG8" s="845"/>
      <c r="AH8" s="845"/>
      <c r="AI8" s="845"/>
      <c r="AJ8" s="845"/>
      <c r="AK8" s="845"/>
      <c r="AL8" s="845"/>
      <c r="AM8" s="845"/>
      <c r="AN8" s="845"/>
      <c r="AO8" s="845"/>
      <c r="AP8" s="845"/>
      <c r="AQ8" s="845"/>
      <c r="AR8" s="845"/>
      <c r="AS8" s="845"/>
      <c r="AT8" s="845"/>
      <c r="AU8" s="845"/>
      <c r="AV8" s="21"/>
      <c r="AW8" s="21"/>
      <c r="AX8" s="21"/>
      <c r="AY8" s="21"/>
      <c r="AZ8" s="21"/>
      <c r="BA8" s="21"/>
      <c r="BB8" s="21"/>
      <c r="BC8" s="845" t="s">
        <v>3</v>
      </c>
      <c r="BD8" s="845"/>
      <c r="BE8" s="845"/>
      <c r="BF8" s="845"/>
      <c r="BG8" s="845"/>
      <c r="BH8" s="845"/>
      <c r="BI8" s="845"/>
      <c r="BJ8" s="845"/>
      <c r="BK8" s="845"/>
      <c r="BL8" s="845"/>
      <c r="BM8" s="845"/>
      <c r="BN8" s="845"/>
      <c r="BO8" s="845"/>
      <c r="BP8" s="845"/>
      <c r="BQ8" s="845"/>
      <c r="BR8" s="845"/>
      <c r="BS8" s="845"/>
      <c r="BT8" s="845"/>
      <c r="BU8" s="845"/>
      <c r="BV8" s="845"/>
      <c r="BW8" s="845"/>
      <c r="BX8" s="845"/>
      <c r="BY8" s="845"/>
      <c r="BZ8" s="845"/>
      <c r="CA8" s="845"/>
      <c r="CB8" s="845"/>
      <c r="CC8" s="845"/>
      <c r="CD8" s="845"/>
      <c r="CE8" s="845"/>
      <c r="CF8" s="845"/>
      <c r="CG8" s="845"/>
      <c r="CH8" s="845"/>
      <c r="CI8" s="845"/>
      <c r="CJ8" s="845"/>
      <c r="CK8" s="845"/>
      <c r="CL8" s="845"/>
      <c r="CM8" s="845"/>
      <c r="CN8" s="845"/>
      <c r="CO8" s="845"/>
      <c r="CP8" s="845"/>
      <c r="CQ8" s="845"/>
      <c r="CR8" s="845"/>
      <c r="CS8" s="845"/>
      <c r="CT8" s="845"/>
      <c r="CU8" s="845"/>
      <c r="CV8" s="845"/>
      <c r="CW8" s="845"/>
      <c r="CX8" s="845"/>
      <c r="CY8" s="845"/>
      <c r="CZ8" s="845"/>
      <c r="DA8" s="845"/>
      <c r="DB8" s="845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975" t="s">
        <v>500</v>
      </c>
      <c r="B10" s="867"/>
      <c r="C10" s="867"/>
      <c r="D10" s="867"/>
      <c r="E10" s="867"/>
      <c r="F10" s="867"/>
      <c r="G10" s="867"/>
      <c r="H10" s="867"/>
      <c r="I10" s="867"/>
      <c r="J10" s="867"/>
      <c r="K10" s="867"/>
      <c r="L10" s="867"/>
      <c r="M10" s="867"/>
      <c r="N10" s="867"/>
      <c r="O10" s="867"/>
      <c r="P10" s="867"/>
      <c r="Q10" s="867"/>
      <c r="R10" s="867"/>
      <c r="S10" s="867"/>
      <c r="T10" s="867"/>
      <c r="U10" s="867"/>
      <c r="V10" s="867"/>
      <c r="W10" s="867"/>
      <c r="X10" s="867"/>
      <c r="Y10" s="867"/>
      <c r="Z10" s="867"/>
      <c r="AA10" s="867"/>
      <c r="AB10" s="867"/>
      <c r="AC10" s="867"/>
      <c r="AD10" s="867"/>
      <c r="AE10" s="867"/>
      <c r="AF10" s="867"/>
      <c r="AG10" s="867"/>
      <c r="AH10" s="867"/>
      <c r="AI10" s="867"/>
      <c r="AJ10" s="867"/>
      <c r="AK10" s="867"/>
      <c r="AL10" s="867"/>
      <c r="AM10" s="867"/>
      <c r="AN10" s="867"/>
      <c r="AO10" s="867"/>
      <c r="AP10" s="867"/>
      <c r="AQ10" s="867"/>
      <c r="AR10" s="867"/>
      <c r="AS10" s="867"/>
      <c r="AT10" s="867"/>
      <c r="AU10" s="867"/>
      <c r="AV10" s="867"/>
      <c r="AW10" s="867"/>
      <c r="AX10" s="867"/>
      <c r="AY10" s="867"/>
      <c r="AZ10" s="867"/>
      <c r="BA10" s="867"/>
      <c r="BB10" s="867"/>
      <c r="BC10" s="867"/>
      <c r="BD10" s="867"/>
      <c r="BE10" s="867"/>
      <c r="BF10" s="867"/>
      <c r="BG10" s="867"/>
      <c r="BH10" s="867"/>
      <c r="BI10" s="867"/>
      <c r="BJ10" s="867"/>
      <c r="BK10" s="867"/>
      <c r="BL10" s="867"/>
      <c r="BM10" s="867"/>
      <c r="BN10" s="867"/>
      <c r="BO10" s="867"/>
      <c r="BP10" s="867"/>
      <c r="BQ10" s="867"/>
      <c r="BR10" s="867"/>
      <c r="BS10" s="867"/>
      <c r="BT10" s="867"/>
      <c r="BU10" s="867"/>
      <c r="BV10" s="867"/>
      <c r="BW10" s="867"/>
      <c r="BX10" s="867"/>
      <c r="BY10" s="867"/>
      <c r="BZ10" s="867"/>
      <c r="CA10" s="867"/>
      <c r="CB10" s="867"/>
      <c r="CC10" s="867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7"/>
      <c r="CU10" s="867"/>
      <c r="CV10" s="867"/>
      <c r="CW10" s="867"/>
      <c r="CX10" s="867"/>
      <c r="CY10" s="867"/>
      <c r="CZ10" s="867"/>
      <c r="DA10" s="867"/>
      <c r="DB10" s="867"/>
    </row>
    <row r="11" spans="1:112" ht="18" customHeight="1" x14ac:dyDescent="0.25">
      <c r="A11" s="1233" t="s">
        <v>428</v>
      </c>
      <c r="B11" s="1233"/>
      <c r="C11" s="1233"/>
      <c r="D11" s="1233"/>
      <c r="E11" s="1233"/>
      <c r="F11" s="1233"/>
      <c r="G11" s="1233"/>
      <c r="H11" s="1233"/>
      <c r="I11" s="1233"/>
      <c r="J11" s="1233"/>
      <c r="K11" s="1233"/>
      <c r="L11" s="1233"/>
      <c r="M11" s="1233"/>
      <c r="N11" s="1233"/>
      <c r="O11" s="1233"/>
      <c r="P11" s="1233"/>
      <c r="Q11" s="1233"/>
      <c r="R11" s="1233"/>
      <c r="S11" s="1233"/>
      <c r="T11" s="1233"/>
      <c r="U11" s="1233"/>
      <c r="V11" s="1233"/>
      <c r="W11" s="1233"/>
      <c r="X11" s="1233"/>
      <c r="Y11" s="1233"/>
      <c r="Z11" s="1233"/>
      <c r="AA11" s="1233"/>
      <c r="AB11" s="1233"/>
      <c r="AC11" s="1233"/>
      <c r="AD11" s="1233"/>
      <c r="AE11" s="1233"/>
      <c r="AF11" s="1233"/>
      <c r="AG11" s="1233"/>
      <c r="AH11" s="1233"/>
      <c r="AI11" s="1233"/>
      <c r="AJ11" s="1233"/>
      <c r="AK11" s="1233"/>
      <c r="AL11" s="1233"/>
      <c r="AM11" s="1233"/>
      <c r="AN11" s="1233"/>
      <c r="AO11" s="1233"/>
      <c r="AP11" s="1233"/>
      <c r="AQ11" s="1233"/>
      <c r="AR11" s="1233"/>
      <c r="AS11" s="1233"/>
      <c r="AT11" s="1233"/>
      <c r="AU11" s="1233"/>
      <c r="AV11" s="1233"/>
      <c r="AW11" s="1233"/>
      <c r="AX11" s="1233"/>
      <c r="AY11" s="1233"/>
      <c r="AZ11" s="1233"/>
      <c r="BA11" s="1233"/>
      <c r="BB11" s="1233"/>
      <c r="BC11" s="1233"/>
      <c r="BD11" s="1233"/>
      <c r="BE11" s="1233"/>
      <c r="BF11" s="1233"/>
      <c r="BG11" s="1233"/>
      <c r="BH11" s="1233"/>
      <c r="BI11" s="1233"/>
      <c r="BJ11" s="1233"/>
      <c r="BK11" s="1233"/>
      <c r="BL11" s="1233"/>
      <c r="BM11" s="1233"/>
      <c r="BN11" s="1233"/>
      <c r="BO11" s="1233"/>
      <c r="BP11" s="1233"/>
      <c r="BQ11" s="1233"/>
      <c r="BR11" s="1233"/>
      <c r="BS11" s="1233"/>
      <c r="BT11" s="1233"/>
      <c r="BU11" s="1233"/>
      <c r="BV11" s="1233"/>
      <c r="BW11" s="1233"/>
      <c r="BX11" s="1233"/>
      <c r="BY11" s="1233"/>
      <c r="BZ11" s="1233"/>
      <c r="CA11" s="1233"/>
      <c r="CB11" s="1233"/>
      <c r="CC11" s="1233"/>
      <c r="CD11" s="1233"/>
      <c r="CE11" s="1233"/>
      <c r="CF11" s="1233"/>
      <c r="CG11" s="1233"/>
      <c r="CH11" s="1233"/>
      <c r="CI11" s="1233"/>
      <c r="CJ11" s="1233"/>
      <c r="CK11" s="1233"/>
      <c r="CL11" s="1233"/>
      <c r="CM11" s="1233"/>
      <c r="CN11" s="1233"/>
      <c r="CO11" s="1233"/>
      <c r="CP11" s="1233"/>
      <c r="CQ11" s="1233"/>
      <c r="CR11" s="1233"/>
      <c r="CS11" s="1233"/>
      <c r="CT11" s="1233"/>
      <c r="CU11" s="1233"/>
      <c r="CV11" s="1233"/>
      <c r="CW11" s="1233"/>
      <c r="CX11" s="1233"/>
      <c r="CY11" s="1233"/>
      <c r="CZ11" s="1233"/>
      <c r="DA11" s="1233"/>
      <c r="DB11" s="1233"/>
      <c r="DH11" s="155"/>
    </row>
    <row r="12" spans="1:112" ht="18" customHeight="1" x14ac:dyDescent="0.3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844" t="s">
        <v>332</v>
      </c>
      <c r="BA12" s="844"/>
      <c r="BB12" s="844"/>
      <c r="BC12" s="844"/>
      <c r="BD12" s="844"/>
      <c r="BE12" s="844"/>
      <c r="BF12" s="844"/>
      <c r="BG12" s="844"/>
      <c r="BH12" s="844"/>
      <c r="BI12" s="844"/>
      <c r="BJ12" s="844"/>
      <c r="BK12" s="844"/>
      <c r="BL12" s="844"/>
      <c r="BM12" s="844"/>
      <c r="BN12" s="844"/>
      <c r="BO12" s="844"/>
      <c r="BP12" s="844"/>
      <c r="BQ12" s="844"/>
      <c r="BR12" s="844"/>
      <c r="BS12" s="844"/>
      <c r="BT12" s="844"/>
      <c r="BU12" s="844"/>
      <c r="BV12" s="844"/>
      <c r="BW12" s="844"/>
      <c r="BX12" s="844"/>
      <c r="BY12" s="844"/>
      <c r="BZ12" s="844"/>
      <c r="CA12" s="844"/>
      <c r="CB12" s="844"/>
      <c r="CC12" s="844"/>
      <c r="CD12" s="844"/>
      <c r="CE12" s="844"/>
      <c r="CF12" s="844"/>
      <c r="CG12" s="844"/>
      <c r="CH12" s="844"/>
      <c r="CI12" s="844"/>
      <c r="CJ12" s="844"/>
      <c r="CK12" s="844"/>
      <c r="CL12" s="844"/>
      <c r="CM12" s="844"/>
      <c r="CN12" s="844"/>
      <c r="CO12" s="844"/>
      <c r="CP12" s="844"/>
      <c r="CQ12" s="844"/>
      <c r="CR12" s="844"/>
      <c r="CS12" s="844"/>
      <c r="CT12" s="844"/>
      <c r="CU12" s="844"/>
      <c r="CV12" s="844"/>
      <c r="CW12" s="844"/>
      <c r="CX12" s="844"/>
      <c r="CY12" s="844"/>
      <c r="CZ12" s="844"/>
      <c r="DA12" s="844"/>
      <c r="DB12" s="844"/>
    </row>
    <row r="13" spans="1:112" ht="18" customHeight="1" x14ac:dyDescent="0.3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95" t="s">
        <v>751</v>
      </c>
      <c r="BA13" s="895"/>
      <c r="BB13" s="895"/>
      <c r="BC13" s="895"/>
      <c r="BD13" s="895"/>
      <c r="BE13" s="895"/>
      <c r="BF13" s="895"/>
      <c r="BG13" s="895"/>
      <c r="BH13" s="895"/>
      <c r="BI13" s="895"/>
      <c r="BJ13" s="895"/>
      <c r="BK13" s="895"/>
      <c r="BL13" s="895"/>
      <c r="BM13" s="895"/>
      <c r="BN13" s="895"/>
      <c r="BO13" s="895"/>
      <c r="BP13" s="895"/>
      <c r="BQ13" s="895"/>
      <c r="BR13" s="895"/>
      <c r="BS13" s="895"/>
      <c r="BT13" s="895"/>
      <c r="BU13" s="895"/>
      <c r="BV13" s="895"/>
      <c r="BW13" s="895"/>
      <c r="BX13" s="895"/>
      <c r="BY13" s="895"/>
      <c r="BZ13" s="895"/>
      <c r="CA13" s="895"/>
      <c r="CB13" s="895"/>
      <c r="CC13" s="895"/>
      <c r="CD13" s="895"/>
      <c r="CE13" s="895"/>
      <c r="CF13" s="895"/>
      <c r="CG13" s="895"/>
      <c r="CH13" s="895"/>
      <c r="CI13" s="895"/>
      <c r="CJ13" s="895"/>
      <c r="CK13" s="895"/>
      <c r="CL13" s="895"/>
      <c r="CM13" s="895"/>
      <c r="CN13" s="895"/>
      <c r="CO13" s="895"/>
      <c r="CP13" s="895"/>
      <c r="CQ13" s="895"/>
      <c r="CR13" s="895"/>
      <c r="CS13" s="895"/>
      <c r="CT13" s="895"/>
      <c r="CU13" s="895"/>
      <c r="CV13" s="895"/>
      <c r="CW13" s="895"/>
      <c r="CX13" s="895"/>
      <c r="CY13" s="895"/>
      <c r="CZ13" s="895"/>
      <c r="DA13" s="895"/>
      <c r="DB13" s="895"/>
    </row>
    <row r="14" spans="1:112" ht="18" customHeight="1" x14ac:dyDescent="0.3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30" t="s">
        <v>65</v>
      </c>
      <c r="BA14" s="895"/>
      <c r="BB14" s="895"/>
      <c r="BC14" s="895"/>
      <c r="BD14" s="895"/>
      <c r="BE14" s="895"/>
      <c r="BF14" s="895"/>
      <c r="BG14" s="895"/>
      <c r="BH14" s="895"/>
      <c r="BI14" s="895"/>
      <c r="BJ14" s="895"/>
      <c r="BK14" s="895"/>
      <c r="BL14" s="895"/>
      <c r="BM14" s="895"/>
      <c r="BN14" s="895"/>
      <c r="BO14" s="895"/>
      <c r="BP14" s="895"/>
      <c r="BQ14" s="895"/>
      <c r="BR14" s="895"/>
      <c r="BS14" s="895"/>
      <c r="BT14" s="895"/>
      <c r="BU14" s="895"/>
      <c r="BV14" s="895"/>
      <c r="BW14" s="895"/>
      <c r="BX14" s="895"/>
      <c r="BY14" s="895"/>
      <c r="BZ14" s="895"/>
      <c r="CA14" s="895"/>
      <c r="CB14" s="895"/>
      <c r="CC14" s="895"/>
      <c r="CD14" s="895"/>
      <c r="CE14" s="895"/>
      <c r="CF14" s="895"/>
      <c r="CG14" s="895"/>
      <c r="CH14" s="895"/>
      <c r="CI14" s="895"/>
      <c r="CJ14" s="895"/>
      <c r="CK14" s="895"/>
      <c r="CL14" s="895"/>
      <c r="CM14" s="895"/>
      <c r="CN14" s="895"/>
      <c r="CO14" s="895"/>
      <c r="CP14" s="895"/>
      <c r="CQ14" s="895"/>
      <c r="CR14" s="895"/>
      <c r="CS14" s="895"/>
      <c r="CT14" s="895"/>
      <c r="CU14" s="895"/>
      <c r="CV14" s="895"/>
      <c r="CW14" s="895"/>
      <c r="CX14" s="895"/>
      <c r="CY14" s="895"/>
      <c r="CZ14" s="895"/>
      <c r="DA14" s="895"/>
      <c r="DB14" s="895"/>
    </row>
    <row r="15" spans="1:112" ht="18" customHeight="1" x14ac:dyDescent="0.3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95" t="s">
        <v>736</v>
      </c>
      <c r="BA15" s="895"/>
      <c r="BB15" s="895"/>
      <c r="BC15" s="895"/>
      <c r="BD15" s="895"/>
      <c r="BE15" s="895"/>
      <c r="BF15" s="895"/>
      <c r="BG15" s="895"/>
      <c r="BH15" s="895"/>
      <c r="BI15" s="895"/>
      <c r="BJ15" s="895"/>
      <c r="BK15" s="895"/>
      <c r="BL15" s="895"/>
      <c r="BM15" s="895"/>
      <c r="BN15" s="895"/>
      <c r="BO15" s="895"/>
      <c r="BP15" s="895"/>
      <c r="BQ15" s="895"/>
      <c r="BR15" s="895"/>
      <c r="BS15" s="895"/>
      <c r="BT15" s="895"/>
      <c r="BU15" s="895"/>
      <c r="BV15" s="895"/>
      <c r="BW15" s="895"/>
      <c r="BX15" s="895"/>
      <c r="BY15" s="895"/>
      <c r="BZ15" s="895"/>
      <c r="CA15" s="895"/>
      <c r="CB15" s="895"/>
      <c r="CC15" s="895"/>
      <c r="CD15" s="895"/>
      <c r="CE15" s="895"/>
      <c r="CF15" s="895"/>
      <c r="CG15" s="895"/>
      <c r="CH15" s="895"/>
      <c r="CI15" s="895"/>
      <c r="CJ15" s="895"/>
      <c r="CK15" s="895"/>
      <c r="CL15" s="895"/>
      <c r="CM15" s="895"/>
      <c r="CN15" s="895"/>
      <c r="CO15" s="895"/>
      <c r="CP15" s="895"/>
      <c r="CQ15" s="895"/>
      <c r="CR15" s="895"/>
      <c r="CS15" s="895"/>
      <c r="CT15" s="895"/>
      <c r="CU15" s="895"/>
      <c r="CV15" s="895"/>
      <c r="CW15" s="895"/>
      <c r="CX15" s="895"/>
      <c r="CY15" s="895"/>
      <c r="CZ15" s="895"/>
      <c r="DA15" s="895"/>
      <c r="DB15" s="895"/>
    </row>
    <row r="16" spans="1:112" ht="18" customHeight="1" x14ac:dyDescent="0.3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95" t="s">
        <v>750</v>
      </c>
      <c r="BA16" s="895"/>
      <c r="BB16" s="895"/>
      <c r="BC16" s="895"/>
      <c r="BD16" s="895"/>
      <c r="BE16" s="895"/>
      <c r="BF16" s="895"/>
      <c r="BG16" s="895"/>
      <c r="BH16" s="895"/>
      <c r="BI16" s="895"/>
      <c r="BJ16" s="895"/>
      <c r="BK16" s="895"/>
      <c r="BL16" s="895"/>
      <c r="BM16" s="895"/>
      <c r="BN16" s="895"/>
      <c r="BO16" s="895"/>
      <c r="BP16" s="895"/>
      <c r="BQ16" s="895"/>
      <c r="BR16" s="895"/>
      <c r="BS16" s="895"/>
      <c r="BT16" s="895"/>
      <c r="BU16" s="895"/>
      <c r="BV16" s="895"/>
      <c r="BW16" s="895"/>
      <c r="BX16" s="895"/>
      <c r="BY16" s="895"/>
      <c r="BZ16" s="895"/>
      <c r="CA16" s="895"/>
      <c r="CB16" s="895"/>
      <c r="CC16" s="895"/>
      <c r="CD16" s="895"/>
      <c r="CE16" s="895"/>
      <c r="CF16" s="895"/>
      <c r="CG16" s="895"/>
      <c r="CH16" s="895"/>
      <c r="CI16" s="895"/>
      <c r="CJ16" s="895"/>
      <c r="CK16" s="895"/>
      <c r="CL16" s="895"/>
      <c r="CM16" s="895"/>
      <c r="CN16" s="895"/>
      <c r="CO16" s="895"/>
      <c r="CP16" s="895"/>
      <c r="CQ16" s="895"/>
      <c r="CR16" s="895"/>
      <c r="CS16" s="895"/>
      <c r="CT16" s="895"/>
      <c r="CU16" s="895"/>
      <c r="CV16" s="895"/>
      <c r="CW16" s="895"/>
      <c r="CX16" s="895"/>
      <c r="CY16" s="895"/>
      <c r="CZ16" s="895"/>
      <c r="DA16" s="895"/>
      <c r="DB16" s="895"/>
    </row>
    <row r="17" spans="1:112" ht="18" customHeight="1" x14ac:dyDescent="0.3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31">
        <v>843</v>
      </c>
      <c r="BA17" s="1231"/>
      <c r="BB17" s="1231"/>
      <c r="BC17" s="1231"/>
      <c r="BD17" s="1231"/>
      <c r="BE17" s="1231"/>
      <c r="BF17" s="1231"/>
      <c r="BG17" s="1231"/>
      <c r="BH17" s="1231"/>
      <c r="BI17" s="1231"/>
      <c r="BJ17" s="1231"/>
      <c r="BK17" s="1231"/>
      <c r="BL17" s="1231"/>
      <c r="BM17" s="1231"/>
      <c r="BN17" s="1231"/>
      <c r="BO17" s="1231"/>
      <c r="BP17" s="1231"/>
      <c r="BQ17" s="1231"/>
      <c r="BR17" s="1231"/>
      <c r="BS17" s="1231"/>
      <c r="BT17" s="1231"/>
      <c r="BU17" s="1231"/>
      <c r="BV17" s="1231"/>
      <c r="BW17" s="1231"/>
      <c r="BX17" s="1231"/>
      <c r="BY17" s="1231"/>
      <c r="BZ17" s="1231"/>
      <c r="CA17" s="1231"/>
      <c r="CB17" s="1231"/>
      <c r="CC17" s="1231"/>
      <c r="CD17" s="1231"/>
      <c r="CE17" s="1231"/>
      <c r="CF17" s="1231"/>
      <c r="CG17" s="1231"/>
      <c r="CH17" s="1231"/>
      <c r="CI17" s="1231"/>
      <c r="CJ17" s="1231"/>
      <c r="CK17" s="1231"/>
      <c r="CL17" s="1231"/>
      <c r="CM17" s="1231"/>
      <c r="CN17" s="1231"/>
      <c r="CO17" s="1231"/>
      <c r="CP17" s="1231"/>
      <c r="CQ17" s="1231"/>
      <c r="CR17" s="1231"/>
      <c r="CS17" s="1231"/>
      <c r="CT17" s="1231"/>
      <c r="CU17" s="1231"/>
      <c r="CV17" s="1231"/>
      <c r="CW17" s="1231"/>
      <c r="CX17" s="1231"/>
      <c r="CY17" s="1231"/>
      <c r="CZ17" s="1231"/>
      <c r="DA17" s="1231"/>
      <c r="DB17" s="1231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32"/>
      <c r="BA18" s="1232"/>
      <c r="BB18" s="1232"/>
      <c r="BC18" s="1232"/>
      <c r="BD18" s="1232"/>
      <c r="BE18" s="1232"/>
      <c r="BF18" s="1232"/>
      <c r="BG18" s="1232"/>
      <c r="BH18" s="1232"/>
      <c r="BI18" s="1232"/>
      <c r="BJ18" s="1232"/>
      <c r="BK18" s="1232"/>
      <c r="BL18" s="1232"/>
      <c r="BM18" s="1232"/>
      <c r="BN18" s="1232"/>
      <c r="BO18" s="1232"/>
      <c r="BP18" s="1232"/>
      <c r="BQ18" s="1232"/>
      <c r="BR18" s="1232"/>
      <c r="BS18" s="1232"/>
      <c r="BT18" s="1232"/>
      <c r="BU18" s="1232"/>
      <c r="BV18" s="1232"/>
      <c r="BW18" s="1232"/>
      <c r="BX18" s="1232"/>
      <c r="BY18" s="1232"/>
      <c r="BZ18" s="1232"/>
      <c r="CA18" s="1232"/>
      <c r="CB18" s="1232"/>
      <c r="CC18" s="1232"/>
      <c r="CD18" s="1232"/>
      <c r="CE18" s="1232"/>
      <c r="CF18" s="1232"/>
      <c r="CG18" s="1232"/>
      <c r="CH18" s="1232"/>
      <c r="CI18" s="1232"/>
      <c r="CJ18" s="1232"/>
      <c r="CK18" s="1232"/>
      <c r="CL18" s="1232"/>
      <c r="CM18" s="1232"/>
      <c r="CN18" s="1232"/>
      <c r="CO18" s="1232"/>
      <c r="CP18" s="1232"/>
      <c r="CQ18" s="1232"/>
      <c r="CR18" s="1232"/>
      <c r="CS18" s="1232"/>
      <c r="CT18" s="1232"/>
      <c r="CU18" s="1232"/>
      <c r="CV18" s="1232"/>
      <c r="CW18" s="1232"/>
      <c r="CX18" s="1232"/>
      <c r="CY18" s="1232"/>
      <c r="CZ18" s="1232"/>
      <c r="DA18" s="1232"/>
      <c r="DB18" s="1232"/>
    </row>
    <row r="19" spans="1:112" ht="18" customHeight="1" x14ac:dyDescent="0.3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32"/>
      <c r="BA19" s="1232"/>
      <c r="BB19" s="1232"/>
      <c r="BC19" s="1232"/>
      <c r="BD19" s="1232"/>
      <c r="BE19" s="1232"/>
      <c r="BF19" s="1232"/>
      <c r="BG19" s="1232"/>
      <c r="BH19" s="1232"/>
      <c r="BI19" s="1232"/>
      <c r="BJ19" s="1232"/>
      <c r="BK19" s="1232"/>
      <c r="BL19" s="1232"/>
      <c r="BM19" s="1232"/>
      <c r="BN19" s="1232"/>
      <c r="BO19" s="1232"/>
      <c r="BP19" s="1232"/>
      <c r="BQ19" s="1232"/>
      <c r="BR19" s="1232"/>
      <c r="BS19" s="1232"/>
      <c r="BT19" s="1232"/>
      <c r="BU19" s="1232"/>
      <c r="BV19" s="1232"/>
      <c r="BW19" s="1232"/>
      <c r="BX19" s="1232"/>
      <c r="BY19" s="1232"/>
      <c r="BZ19" s="1232"/>
      <c r="CA19" s="1232"/>
      <c r="CB19" s="1232"/>
      <c r="CC19" s="1232"/>
      <c r="CD19" s="1232"/>
      <c r="CE19" s="1232"/>
      <c r="CF19" s="1232"/>
      <c r="CG19" s="1232"/>
      <c r="CH19" s="1232"/>
      <c r="CI19" s="1232"/>
      <c r="CJ19" s="1232"/>
      <c r="CK19" s="1232"/>
      <c r="CL19" s="1232"/>
      <c r="CM19" s="1232"/>
      <c r="CN19" s="1232"/>
      <c r="CO19" s="1232"/>
      <c r="CP19" s="1232"/>
      <c r="CQ19" s="1232"/>
      <c r="CR19" s="1232"/>
      <c r="CS19" s="1232"/>
      <c r="CT19" s="1232"/>
      <c r="CU19" s="1232"/>
      <c r="CV19" s="1232"/>
      <c r="CW19" s="1232"/>
      <c r="CX19" s="1232"/>
      <c r="CY19" s="1232"/>
      <c r="CZ19" s="1232"/>
      <c r="DA19" s="1232"/>
      <c r="DB19" s="1232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32"/>
      <c r="BA20" s="1232"/>
      <c r="BB20" s="1232"/>
      <c r="BC20" s="1232"/>
      <c r="BD20" s="1232"/>
      <c r="BE20" s="1232"/>
      <c r="BF20" s="1232"/>
      <c r="BG20" s="1232"/>
      <c r="BH20" s="1232"/>
      <c r="BI20" s="1232"/>
      <c r="BJ20" s="1232"/>
      <c r="BK20" s="1232"/>
      <c r="BL20" s="1232"/>
      <c r="BM20" s="1232"/>
      <c r="BN20" s="1232"/>
      <c r="BO20" s="1232"/>
      <c r="BP20" s="1232"/>
      <c r="BQ20" s="1232"/>
      <c r="BR20" s="1232"/>
      <c r="BS20" s="1232"/>
      <c r="BT20" s="1232"/>
      <c r="BU20" s="1232"/>
      <c r="BV20" s="1232"/>
      <c r="BW20" s="1232"/>
      <c r="BX20" s="1232"/>
      <c r="BY20" s="1232"/>
      <c r="BZ20" s="1232"/>
      <c r="CA20" s="1232"/>
      <c r="CB20" s="1232"/>
      <c r="CC20" s="1232"/>
      <c r="CD20" s="1232"/>
      <c r="CE20" s="1232"/>
      <c r="CF20" s="1232"/>
      <c r="CG20" s="1232"/>
      <c r="CH20" s="1232"/>
      <c r="CI20" s="1232"/>
      <c r="CJ20" s="1232"/>
      <c r="CK20" s="1232"/>
      <c r="CL20" s="1232"/>
      <c r="CM20" s="1232"/>
      <c r="CN20" s="1232"/>
      <c r="CO20" s="1232"/>
      <c r="CP20" s="1232"/>
      <c r="CQ20" s="1232"/>
      <c r="CR20" s="1232"/>
      <c r="CS20" s="1232"/>
      <c r="CT20" s="1232"/>
      <c r="CU20" s="1232"/>
      <c r="CV20" s="1232"/>
      <c r="CW20" s="1232"/>
      <c r="CX20" s="1232"/>
      <c r="CY20" s="1232"/>
      <c r="CZ20" s="1232"/>
      <c r="DA20" s="1232"/>
      <c r="DB20" s="1232"/>
    </row>
    <row r="21" spans="1:112" ht="18" customHeight="1" x14ac:dyDescent="0.3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844" t="s">
        <v>417</v>
      </c>
      <c r="BA21" s="844"/>
      <c r="BB21" s="844"/>
      <c r="BC21" s="844"/>
      <c r="BD21" s="844"/>
      <c r="BE21" s="844"/>
      <c r="BF21" s="844"/>
      <c r="BG21" s="844"/>
      <c r="BH21" s="844"/>
      <c r="BI21" s="844"/>
      <c r="BJ21" s="844"/>
      <c r="BK21" s="844"/>
      <c r="BL21" s="844"/>
      <c r="BM21" s="844"/>
      <c r="BN21" s="844"/>
      <c r="BO21" s="844"/>
      <c r="BP21" s="844"/>
      <c r="BQ21" s="844"/>
      <c r="BR21" s="844"/>
      <c r="BS21" s="844"/>
      <c r="BT21" s="844"/>
      <c r="BU21" s="844"/>
      <c r="BV21" s="844"/>
      <c r="BW21" s="844"/>
      <c r="BX21" s="844"/>
      <c r="BY21" s="844"/>
      <c r="BZ21" s="844"/>
      <c r="CA21" s="844"/>
      <c r="CB21" s="844"/>
      <c r="CC21" s="844"/>
      <c r="CD21" s="844"/>
      <c r="CE21" s="844"/>
      <c r="CF21" s="844"/>
      <c r="CG21" s="844"/>
      <c r="CH21" s="844"/>
      <c r="CI21" s="844"/>
      <c r="CJ21" s="844"/>
      <c r="CK21" s="844"/>
      <c r="CL21" s="844"/>
      <c r="CM21" s="844"/>
      <c r="CN21" s="844"/>
      <c r="CO21" s="844"/>
      <c r="CP21" s="844"/>
      <c r="CQ21" s="844"/>
      <c r="CR21" s="844"/>
      <c r="CS21" s="844"/>
      <c r="CT21" s="844"/>
      <c r="CU21" s="844"/>
      <c r="CV21" s="844"/>
      <c r="CW21" s="844"/>
      <c r="CX21" s="844"/>
      <c r="CY21" s="844"/>
      <c r="CZ21" s="844"/>
      <c r="DA21" s="844"/>
      <c r="DB21" s="844"/>
    </row>
    <row r="22" spans="1:112" ht="18" customHeight="1" x14ac:dyDescent="0.3">
      <c r="A22" s="19" t="s">
        <v>419</v>
      </c>
      <c r="B22" s="23"/>
      <c r="AZ22" s="895" t="s">
        <v>65</v>
      </c>
      <c r="BA22" s="895"/>
      <c r="BB22" s="895"/>
      <c r="BC22" s="895"/>
      <c r="BD22" s="895"/>
      <c r="BE22" s="895"/>
      <c r="BF22" s="895"/>
      <c r="BG22" s="895"/>
      <c r="BH22" s="895"/>
      <c r="BI22" s="895"/>
      <c r="BJ22" s="895"/>
      <c r="BK22" s="895"/>
      <c r="BL22" s="895"/>
      <c r="BM22" s="895"/>
      <c r="BN22" s="895"/>
      <c r="BO22" s="895"/>
      <c r="BP22" s="895"/>
      <c r="BQ22" s="895"/>
      <c r="BR22" s="895"/>
      <c r="BS22" s="895"/>
      <c r="BT22" s="895"/>
      <c r="BU22" s="895"/>
      <c r="BV22" s="895"/>
      <c r="BW22" s="895"/>
      <c r="BX22" s="895"/>
      <c r="BY22" s="895"/>
      <c r="BZ22" s="895"/>
      <c r="CA22" s="895"/>
      <c r="CB22" s="895"/>
      <c r="CC22" s="895"/>
      <c r="CD22" s="895"/>
      <c r="CE22" s="895"/>
      <c r="CF22" s="895"/>
      <c r="CG22" s="895"/>
      <c r="CH22" s="895"/>
      <c r="CI22" s="895"/>
      <c r="CJ22" s="895"/>
      <c r="CK22" s="895"/>
      <c r="CL22" s="895"/>
      <c r="CM22" s="895"/>
      <c r="CN22" s="895"/>
      <c r="CO22" s="895"/>
      <c r="CP22" s="895"/>
      <c r="CQ22" s="895"/>
      <c r="CR22" s="895"/>
      <c r="CS22" s="895"/>
      <c r="CT22" s="895"/>
      <c r="CU22" s="895"/>
      <c r="CV22" s="895"/>
      <c r="CW22" s="895"/>
      <c r="CX22" s="895"/>
      <c r="CY22" s="895"/>
      <c r="CZ22" s="895"/>
      <c r="DA22" s="895"/>
      <c r="DB22" s="895"/>
    </row>
    <row r="23" spans="1:112" ht="18" customHeight="1" x14ac:dyDescent="0.3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95" t="s">
        <v>417</v>
      </c>
      <c r="BA23" s="895"/>
      <c r="BB23" s="895"/>
      <c r="BC23" s="895"/>
      <c r="BD23" s="895"/>
      <c r="BE23" s="895"/>
      <c r="BF23" s="895"/>
      <c r="BG23" s="895"/>
      <c r="BH23" s="895"/>
      <c r="BI23" s="895"/>
      <c r="BJ23" s="895"/>
      <c r="BK23" s="895"/>
      <c r="BL23" s="895"/>
      <c r="BM23" s="895"/>
      <c r="BN23" s="895"/>
      <c r="BO23" s="895"/>
      <c r="BP23" s="895"/>
      <c r="BQ23" s="895"/>
      <c r="BR23" s="895"/>
      <c r="BS23" s="895"/>
      <c r="BT23" s="895"/>
      <c r="BU23" s="895"/>
      <c r="BV23" s="895"/>
      <c r="BW23" s="895"/>
      <c r="BX23" s="895"/>
      <c r="BY23" s="895"/>
      <c r="BZ23" s="895"/>
      <c r="CA23" s="895"/>
      <c r="CB23" s="895"/>
      <c r="CC23" s="895"/>
      <c r="CD23" s="895"/>
      <c r="CE23" s="895"/>
      <c r="CF23" s="895"/>
      <c r="CG23" s="895"/>
      <c r="CH23" s="895"/>
      <c r="CI23" s="895"/>
      <c r="CJ23" s="895"/>
      <c r="CK23" s="895"/>
      <c r="CL23" s="895"/>
      <c r="CM23" s="895"/>
      <c r="CN23" s="895"/>
      <c r="CO23" s="895"/>
      <c r="CP23" s="895"/>
      <c r="CQ23" s="895"/>
      <c r="CR23" s="895"/>
      <c r="CS23" s="895"/>
      <c r="CT23" s="895"/>
      <c r="CU23" s="895"/>
      <c r="CV23" s="895"/>
      <c r="CW23" s="895"/>
      <c r="CX23" s="895"/>
      <c r="CY23" s="895"/>
      <c r="CZ23" s="895"/>
      <c r="DA23" s="895"/>
      <c r="DB23" s="895"/>
    </row>
    <row r="24" spans="1:112" ht="18" customHeight="1" x14ac:dyDescent="0.3">
      <c r="A24" s="19" t="s">
        <v>416</v>
      </c>
      <c r="B24" s="23"/>
      <c r="AZ24" s="895" t="s">
        <v>65</v>
      </c>
      <c r="BA24" s="895"/>
      <c r="BB24" s="895"/>
      <c r="BC24" s="895"/>
      <c r="BD24" s="895"/>
      <c r="BE24" s="895"/>
      <c r="BF24" s="895"/>
      <c r="BG24" s="895"/>
      <c r="BH24" s="895"/>
      <c r="BI24" s="895"/>
      <c r="BJ24" s="895"/>
      <c r="BK24" s="895"/>
      <c r="BL24" s="895"/>
      <c r="BM24" s="895"/>
      <c r="BN24" s="895"/>
      <c r="BO24" s="895"/>
      <c r="BP24" s="895"/>
      <c r="BQ24" s="895"/>
      <c r="BR24" s="895"/>
      <c r="BS24" s="895"/>
      <c r="BT24" s="895"/>
      <c r="BU24" s="895"/>
      <c r="BV24" s="895"/>
      <c r="BW24" s="895"/>
      <c r="BX24" s="895"/>
      <c r="BY24" s="895"/>
      <c r="BZ24" s="895"/>
      <c r="CA24" s="895"/>
      <c r="CB24" s="895"/>
      <c r="CC24" s="895"/>
      <c r="CD24" s="895"/>
      <c r="CE24" s="895"/>
      <c r="CF24" s="895"/>
      <c r="CG24" s="895"/>
      <c r="CH24" s="895"/>
      <c r="CI24" s="895"/>
      <c r="CJ24" s="895"/>
      <c r="CK24" s="895"/>
      <c r="CL24" s="895"/>
      <c r="CM24" s="895"/>
      <c r="CN24" s="895"/>
      <c r="CO24" s="895"/>
      <c r="CP24" s="895"/>
      <c r="CQ24" s="895"/>
      <c r="CR24" s="895"/>
      <c r="CS24" s="895"/>
      <c r="CT24" s="895"/>
      <c r="CU24" s="895"/>
      <c r="CV24" s="895"/>
      <c r="CW24" s="895"/>
      <c r="CX24" s="895"/>
      <c r="CY24" s="895"/>
      <c r="CZ24" s="895"/>
      <c r="DA24" s="895"/>
      <c r="DB24" s="895"/>
    </row>
    <row r="25" spans="1:112" ht="15" customHeight="1" x14ac:dyDescent="0.25">
      <c r="DH25" s="155"/>
    </row>
    <row r="26" spans="1:112" ht="25.2" customHeight="1" x14ac:dyDescent="0.3">
      <c r="A26" s="30" t="s">
        <v>222</v>
      </c>
      <c r="R26" s="844" t="s">
        <v>415</v>
      </c>
      <c r="S26" s="844"/>
      <c r="T26" s="844"/>
      <c r="U26" s="844"/>
      <c r="V26" s="844"/>
      <c r="W26" s="844"/>
      <c r="X26" s="844"/>
      <c r="Y26" s="844"/>
      <c r="Z26" s="844"/>
      <c r="AA26" s="844"/>
      <c r="AB26" s="844"/>
      <c r="AC26" s="844"/>
      <c r="AD26" s="844"/>
      <c r="AE26" s="844"/>
      <c r="AF26" s="844"/>
      <c r="AG26" s="844"/>
      <c r="AH26" s="844"/>
      <c r="AI26" s="844"/>
      <c r="AJ26" s="844"/>
      <c r="AK26" s="844"/>
      <c r="AL26" s="844"/>
      <c r="AM26" s="844"/>
      <c r="AN26" s="844"/>
      <c r="AO26" s="844"/>
      <c r="AP26" s="844"/>
      <c r="AQ26" s="844"/>
      <c r="AR26" s="844"/>
      <c r="AS26" s="844"/>
      <c r="AT26" s="844"/>
      <c r="AU26" s="844"/>
      <c r="AV26" s="844"/>
      <c r="AW26" s="844"/>
      <c r="AX26" s="844"/>
      <c r="AY26" s="844"/>
      <c r="AZ26" s="844"/>
      <c r="BA26" s="844"/>
      <c r="BB26" s="844"/>
      <c r="BC26" s="844"/>
      <c r="BD26" s="844"/>
      <c r="BE26" s="844"/>
      <c r="BF26" s="844"/>
      <c r="BG26" s="844"/>
      <c r="BH26" s="844"/>
      <c r="BI26" s="844"/>
      <c r="BJ26" s="844"/>
      <c r="BK26" s="844"/>
      <c r="BL26" s="844"/>
      <c r="BM26" s="844"/>
      <c r="BN26" s="844"/>
      <c r="BO26" s="844"/>
      <c r="BP26" s="844"/>
      <c r="BQ26" s="844"/>
      <c r="BR26" s="844"/>
      <c r="BS26" s="844"/>
      <c r="BT26" s="844"/>
      <c r="BU26" s="844"/>
      <c r="BV26" s="844"/>
      <c r="BW26" s="844"/>
      <c r="BX26" s="844"/>
      <c r="BY26" s="844"/>
      <c r="BZ26" s="844"/>
      <c r="CA26" s="844"/>
      <c r="CB26" s="844"/>
      <c r="CC26" s="844"/>
      <c r="CD26" s="844"/>
      <c r="CE26" s="844"/>
      <c r="CF26" s="844"/>
      <c r="CG26" s="844"/>
      <c r="CH26" s="844"/>
      <c r="CI26" s="844"/>
      <c r="CJ26" s="844"/>
      <c r="CK26" s="844"/>
      <c r="CL26" s="844"/>
      <c r="CM26" s="844"/>
      <c r="CN26" s="844"/>
      <c r="CO26" s="844"/>
      <c r="CP26" s="844"/>
      <c r="CQ26" s="844"/>
      <c r="CR26" s="844"/>
      <c r="CS26" s="844"/>
      <c r="CT26" s="844"/>
      <c r="CU26" s="844"/>
      <c r="CV26" s="844"/>
      <c r="CW26" s="844"/>
      <c r="CX26" s="844"/>
      <c r="CY26" s="844"/>
      <c r="CZ26" s="844"/>
      <c r="DA26" s="844"/>
      <c r="DB26" s="844"/>
    </row>
    <row r="27" spans="1:112" ht="7.5" customHeight="1" x14ac:dyDescent="0.3"/>
    <row r="28" spans="1:112" customFormat="1" ht="40.5" customHeight="1" x14ac:dyDescent="0.3">
      <c r="A28" s="968" t="s">
        <v>723</v>
      </c>
      <c r="B28" s="969"/>
      <c r="C28" s="969"/>
      <c r="D28" s="969"/>
      <c r="E28" s="969"/>
      <c r="F28" s="969"/>
      <c r="G28" s="969"/>
      <c r="H28" s="969"/>
      <c r="I28" s="969"/>
      <c r="J28" s="969"/>
      <c r="K28" s="969"/>
      <c r="L28" s="969"/>
      <c r="M28" s="969"/>
      <c r="N28" s="969"/>
      <c r="O28" s="969"/>
      <c r="P28" s="969"/>
      <c r="Q28" s="969"/>
      <c r="R28" s="969"/>
      <c r="S28" s="969"/>
      <c r="T28" s="969"/>
      <c r="U28" s="969"/>
      <c r="V28" s="969"/>
      <c r="W28" s="969"/>
      <c r="X28" s="969"/>
      <c r="Y28" s="969"/>
      <c r="Z28" s="969"/>
      <c r="AA28" s="969"/>
      <c r="AB28" s="969"/>
      <c r="AC28" s="969"/>
      <c r="AD28" s="969"/>
      <c r="AE28" s="969"/>
      <c r="AF28" s="969"/>
      <c r="AG28" s="969"/>
      <c r="AH28" s="969"/>
      <c r="AI28" s="969"/>
      <c r="AJ28" s="969"/>
      <c r="AK28" s="969"/>
      <c r="AL28" s="969"/>
      <c r="AM28" s="969"/>
      <c r="AN28" s="969"/>
      <c r="AO28" s="969"/>
      <c r="AP28" s="969"/>
      <c r="AQ28" s="969"/>
      <c r="AR28" s="969"/>
      <c r="AS28" s="969"/>
      <c r="AT28" s="969"/>
      <c r="AU28" s="969"/>
      <c r="AV28" s="969"/>
      <c r="AW28" s="96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47"/>
      <c r="BJ28" s="847"/>
      <c r="BK28" s="847"/>
      <c r="BL28" s="847"/>
      <c r="BM28" s="847"/>
      <c r="BN28" s="847"/>
      <c r="BO28" s="847"/>
      <c r="BP28" s="847"/>
      <c r="BQ28" s="847"/>
      <c r="BR28" s="847"/>
      <c r="BS28" s="847"/>
      <c r="BT28" s="847"/>
      <c r="BU28" s="847"/>
      <c r="BV28" s="847"/>
      <c r="BW28" s="847"/>
      <c r="BX28" s="847"/>
      <c r="BY28" s="847"/>
      <c r="BZ28" s="847"/>
      <c r="CA28" s="847"/>
      <c r="CB28" s="847"/>
      <c r="CC28" s="847"/>
      <c r="CD28" s="847"/>
      <c r="CE28" s="847"/>
      <c r="CF28" s="847"/>
      <c r="CG28" s="23"/>
      <c r="CH28" s="23"/>
      <c r="CI28" s="23"/>
      <c r="CJ28" s="844" t="str">
        <f>ПОДПИСИ!E6</f>
        <v>Д.М. Чечин</v>
      </c>
      <c r="CK28" s="844"/>
      <c r="CL28" s="844"/>
      <c r="CM28" s="844"/>
      <c r="CN28" s="844"/>
      <c r="CO28" s="844"/>
      <c r="CP28" s="844"/>
      <c r="CQ28" s="844"/>
      <c r="CR28" s="844"/>
      <c r="CS28" s="844"/>
      <c r="CT28" s="844"/>
      <c r="CU28" s="844"/>
      <c r="CV28" s="844"/>
      <c r="CW28" s="844"/>
      <c r="CX28" s="844"/>
      <c r="CY28" s="844"/>
      <c r="CZ28" s="844"/>
      <c r="DA28" s="844"/>
      <c r="DB28" s="844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857" t="s">
        <v>11</v>
      </c>
      <c r="BJ29" s="857"/>
      <c r="BK29" s="857"/>
      <c r="BL29" s="857"/>
      <c r="BM29" s="857"/>
      <c r="BN29" s="857"/>
      <c r="BO29" s="857"/>
      <c r="BP29" s="857"/>
      <c r="BQ29" s="857"/>
      <c r="BR29" s="857"/>
      <c r="BS29" s="857"/>
      <c r="BT29" s="857"/>
      <c r="BU29" s="857"/>
      <c r="BV29" s="857"/>
      <c r="BW29" s="857"/>
      <c r="BX29" s="857"/>
      <c r="BY29" s="857"/>
      <c r="BZ29" s="857"/>
      <c r="CA29" s="857"/>
      <c r="CB29" s="857"/>
      <c r="CC29" s="857"/>
      <c r="CD29" s="857"/>
      <c r="CE29" s="857"/>
      <c r="CF29" s="857"/>
      <c r="CG29" s="21"/>
      <c r="CH29" s="21"/>
      <c r="CI29" s="21"/>
      <c r="CJ29" s="845" t="s">
        <v>50</v>
      </c>
      <c r="CK29" s="845"/>
      <c r="CL29" s="845"/>
      <c r="CM29" s="845"/>
      <c r="CN29" s="845"/>
      <c r="CO29" s="845"/>
      <c r="CP29" s="845"/>
      <c r="CQ29" s="845"/>
      <c r="CR29" s="845"/>
      <c r="CS29" s="845"/>
      <c r="CT29" s="845"/>
      <c r="CU29" s="845"/>
      <c r="CV29" s="845"/>
      <c r="CW29" s="845"/>
      <c r="CX29" s="845"/>
      <c r="CY29" s="845"/>
      <c r="CZ29" s="845"/>
      <c r="DA29" s="845"/>
      <c r="DB29" s="845"/>
      <c r="DH29" s="158"/>
    </row>
    <row r="30" spans="1:112" customFormat="1" ht="45" customHeight="1" x14ac:dyDescent="0.3">
      <c r="A30" s="968" t="s">
        <v>717</v>
      </c>
      <c r="B30" s="969"/>
      <c r="C30" s="969"/>
      <c r="D30" s="969"/>
      <c r="E30" s="969"/>
      <c r="F30" s="969"/>
      <c r="G30" s="969"/>
      <c r="H30" s="969"/>
      <c r="I30" s="969"/>
      <c r="J30" s="969"/>
      <c r="K30" s="969"/>
      <c r="L30" s="969"/>
      <c r="M30" s="969"/>
      <c r="N30" s="969"/>
      <c r="O30" s="969"/>
      <c r="P30" s="969"/>
      <c r="Q30" s="969"/>
      <c r="R30" s="969"/>
      <c r="S30" s="969"/>
      <c r="T30" s="969"/>
      <c r="U30" s="969"/>
      <c r="V30" s="969"/>
      <c r="W30" s="969"/>
      <c r="X30" s="969"/>
      <c r="Y30" s="969"/>
      <c r="Z30" s="969"/>
      <c r="AA30" s="969"/>
      <c r="AB30" s="969"/>
      <c r="AC30" s="969"/>
      <c r="AD30" s="969"/>
      <c r="AE30" s="969"/>
      <c r="AF30" s="969"/>
      <c r="AG30" s="969"/>
      <c r="AH30" s="969"/>
      <c r="AI30" s="969"/>
      <c r="AJ30" s="969"/>
      <c r="AK30" s="969"/>
      <c r="AL30" s="969"/>
      <c r="AM30" s="969"/>
      <c r="AN30" s="969"/>
      <c r="AO30" s="969"/>
      <c r="AP30" s="969"/>
      <c r="AQ30" s="969"/>
      <c r="AR30" s="969"/>
      <c r="AS30" s="969"/>
      <c r="AT30" s="969"/>
      <c r="AU30" s="969"/>
      <c r="AV30" s="969"/>
      <c r="AW30" s="969"/>
      <c r="AX30" s="96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47"/>
      <c r="BJ30" s="847"/>
      <c r="BK30" s="847"/>
      <c r="BL30" s="847"/>
      <c r="BM30" s="847"/>
      <c r="BN30" s="847"/>
      <c r="BO30" s="847"/>
      <c r="BP30" s="847"/>
      <c r="BQ30" s="847"/>
      <c r="BR30" s="847"/>
      <c r="BS30" s="847"/>
      <c r="BT30" s="847"/>
      <c r="BU30" s="847"/>
      <c r="BV30" s="847"/>
      <c r="BW30" s="847"/>
      <c r="BX30" s="847"/>
      <c r="BY30" s="847"/>
      <c r="BZ30" s="847"/>
      <c r="CA30" s="847"/>
      <c r="CB30" s="847"/>
      <c r="CC30" s="847"/>
      <c r="CD30" s="847"/>
      <c r="CE30" s="847"/>
      <c r="CF30" s="847"/>
      <c r="CG30" s="19"/>
      <c r="CH30" s="19"/>
      <c r="CI30" s="19"/>
      <c r="CJ30" s="844" t="str">
        <f>ПОДПИСИ!E12</f>
        <v>А.В. Курбатов</v>
      </c>
      <c r="CK30" s="844"/>
      <c r="CL30" s="844"/>
      <c r="CM30" s="844"/>
      <c r="CN30" s="844"/>
      <c r="CO30" s="844"/>
      <c r="CP30" s="844"/>
      <c r="CQ30" s="844"/>
      <c r="CR30" s="844"/>
      <c r="CS30" s="844"/>
      <c r="CT30" s="844"/>
      <c r="CU30" s="844"/>
      <c r="CV30" s="844"/>
      <c r="CW30" s="844"/>
      <c r="CX30" s="844"/>
      <c r="CY30" s="844"/>
      <c r="CZ30" s="844"/>
      <c r="DA30" s="844"/>
      <c r="DB30" s="844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857" t="s">
        <v>11</v>
      </c>
      <c r="BJ31" s="857"/>
      <c r="BK31" s="857"/>
      <c r="BL31" s="857"/>
      <c r="BM31" s="857"/>
      <c r="BN31" s="857"/>
      <c r="BO31" s="857"/>
      <c r="BP31" s="857"/>
      <c r="BQ31" s="857"/>
      <c r="BR31" s="857"/>
      <c r="BS31" s="857"/>
      <c r="BT31" s="857"/>
      <c r="BU31" s="857"/>
      <c r="BV31" s="857"/>
      <c r="BW31" s="857"/>
      <c r="BX31" s="857"/>
      <c r="BY31" s="857"/>
      <c r="BZ31" s="857"/>
      <c r="CA31" s="857"/>
      <c r="CB31" s="857"/>
      <c r="CC31" s="857"/>
      <c r="CD31" s="857"/>
      <c r="CE31" s="857"/>
      <c r="CF31" s="857"/>
      <c r="CG31" s="21"/>
      <c r="CH31" s="21"/>
      <c r="CI31" s="21"/>
      <c r="CJ31" s="845" t="s">
        <v>50</v>
      </c>
      <c r="CK31" s="845"/>
      <c r="CL31" s="845"/>
      <c r="CM31" s="845"/>
      <c r="CN31" s="845"/>
      <c r="CO31" s="845"/>
      <c r="CP31" s="845"/>
      <c r="CQ31" s="845"/>
      <c r="CR31" s="845"/>
      <c r="CS31" s="845"/>
      <c r="CT31" s="845"/>
      <c r="CU31" s="845"/>
      <c r="CV31" s="845"/>
      <c r="CW31" s="845"/>
      <c r="CX31" s="845"/>
      <c r="CY31" s="845"/>
      <c r="CZ31" s="845"/>
      <c r="DA31" s="845"/>
      <c r="DB31" s="845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/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8" customWidth="1"/>
    <col min="113" max="16384" width="9.109375" style="19"/>
  </cols>
  <sheetData>
    <row r="1" spans="1:112" ht="15" customHeight="1" outlineLevel="1" x14ac:dyDescent="0.3">
      <c r="A1" s="967"/>
      <c r="B1" s="967"/>
      <c r="C1" s="967"/>
      <c r="D1" s="967"/>
      <c r="E1" s="967"/>
      <c r="F1" s="967"/>
      <c r="G1" s="967"/>
      <c r="H1" s="967"/>
      <c r="I1" s="967"/>
      <c r="J1" s="967"/>
      <c r="K1" s="967"/>
      <c r="L1" s="967"/>
      <c r="M1" s="967"/>
      <c r="N1" s="967"/>
      <c r="O1" s="967"/>
      <c r="P1" s="967"/>
      <c r="Q1" s="967"/>
      <c r="R1" s="967"/>
      <c r="S1" s="967"/>
      <c r="T1" s="967"/>
      <c r="U1" s="967"/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BH1" s="844" t="str">
        <f>ФОРМА!G2</f>
        <v>Санкт-Петербург</v>
      </c>
      <c r="BI1" s="844"/>
      <c r="BJ1" s="844"/>
      <c r="BK1" s="844"/>
      <c r="BL1" s="844"/>
      <c r="BM1" s="844"/>
      <c r="BN1" s="844"/>
      <c r="BO1" s="844"/>
      <c r="BP1" s="844"/>
      <c r="BQ1" s="844"/>
      <c r="BR1" s="844"/>
      <c r="BS1" s="844"/>
      <c r="BT1" s="844"/>
      <c r="BU1" s="844"/>
      <c r="BV1" s="844"/>
      <c r="BW1" s="844"/>
      <c r="BX1" s="844"/>
      <c r="BY1" s="844"/>
      <c r="BZ1" s="844"/>
      <c r="CA1" s="844"/>
      <c r="CB1" s="844"/>
      <c r="CC1" s="844"/>
      <c r="CD1" s="844"/>
      <c r="CE1" s="844"/>
      <c r="CF1" s="844"/>
      <c r="CG1" s="844"/>
      <c r="CH1" s="844"/>
      <c r="CI1" s="844"/>
      <c r="CJ1" s="844"/>
      <c r="CK1" s="844"/>
      <c r="CL1" s="844"/>
      <c r="CM1" s="844"/>
      <c r="CN1" s="844"/>
      <c r="CO1" s="844"/>
      <c r="CP1" s="844"/>
      <c r="CQ1" s="844"/>
      <c r="CR1" s="844"/>
      <c r="CS1" s="844"/>
      <c r="CT1" s="844"/>
      <c r="CU1" s="844"/>
      <c r="CV1" s="844"/>
      <c r="CW1" s="844"/>
      <c r="CX1" s="844"/>
      <c r="CY1" s="844"/>
      <c r="CZ1" s="844"/>
      <c r="DA1" s="844"/>
      <c r="DB1" s="844"/>
      <c r="DC1"/>
      <c r="DD1"/>
      <c r="DE1"/>
      <c r="DF1"/>
      <c r="DH1" s="155"/>
    </row>
    <row r="2" spans="1:112" s="50" customFormat="1" ht="15" customHeight="1" outlineLevel="1" x14ac:dyDescent="0.3">
      <c r="A2" s="845"/>
      <c r="B2" s="845"/>
      <c r="C2" s="845"/>
      <c r="D2" s="845"/>
      <c r="E2" s="845"/>
      <c r="F2" s="845"/>
      <c r="G2" s="845"/>
      <c r="H2" s="845"/>
      <c r="I2" s="845"/>
      <c r="J2" s="845"/>
      <c r="K2" s="845"/>
      <c r="L2" s="845"/>
      <c r="M2" s="845"/>
      <c r="N2" s="845"/>
      <c r="O2" s="845"/>
      <c r="P2" s="845"/>
      <c r="Q2" s="845"/>
      <c r="R2" s="845"/>
      <c r="S2" s="845"/>
      <c r="T2" s="845"/>
      <c r="U2" s="845"/>
      <c r="V2" s="845"/>
      <c r="W2" s="845"/>
      <c r="X2" s="845"/>
      <c r="Y2" s="845"/>
      <c r="Z2" s="845"/>
      <c r="AA2" s="845"/>
      <c r="AB2" s="845"/>
      <c r="AC2" s="845"/>
      <c r="AD2" s="845"/>
      <c r="AE2" s="845"/>
      <c r="AF2" s="845"/>
      <c r="AG2" s="845"/>
      <c r="AH2" s="845"/>
      <c r="AI2" s="845"/>
      <c r="AJ2" s="845"/>
      <c r="AK2" s="845"/>
      <c r="AL2" s="845"/>
      <c r="AM2" s="845"/>
      <c r="AN2" s="845"/>
      <c r="AO2" s="845"/>
      <c r="AP2" s="845"/>
      <c r="AQ2" s="845"/>
      <c r="AR2" s="845"/>
      <c r="AS2" s="845"/>
      <c r="AT2" s="845"/>
      <c r="AU2" s="845"/>
      <c r="AV2" s="21"/>
      <c r="AW2" s="21"/>
      <c r="AX2" s="21"/>
      <c r="AY2" s="21"/>
      <c r="AZ2" s="21"/>
      <c r="BA2" s="21"/>
      <c r="BB2" s="21"/>
      <c r="BC2" s="845" t="s">
        <v>0</v>
      </c>
      <c r="BD2" s="845"/>
      <c r="BE2" s="845"/>
      <c r="BF2" s="845"/>
      <c r="BG2" s="845"/>
      <c r="BH2" s="845"/>
      <c r="BI2" s="845"/>
      <c r="BJ2" s="845"/>
      <c r="BK2" s="845"/>
      <c r="BL2" s="845"/>
      <c r="BM2" s="845"/>
      <c r="BN2" s="845"/>
      <c r="BO2" s="845"/>
      <c r="BP2" s="845"/>
      <c r="BQ2" s="845"/>
      <c r="BR2" s="845"/>
      <c r="BS2" s="845"/>
      <c r="BT2" s="845"/>
      <c r="BU2" s="845"/>
      <c r="BV2" s="845"/>
      <c r="BW2" s="845"/>
      <c r="BX2" s="845"/>
      <c r="BY2" s="845"/>
      <c r="BZ2" s="845"/>
      <c r="CA2" s="845"/>
      <c r="CB2" s="845"/>
      <c r="CC2" s="845"/>
      <c r="CD2" s="845"/>
      <c r="CE2" s="845"/>
      <c r="CF2" s="845"/>
      <c r="CG2" s="845"/>
      <c r="CH2" s="845"/>
      <c r="CI2" s="845"/>
      <c r="CJ2" s="845"/>
      <c r="CK2" s="845"/>
      <c r="CL2" s="845"/>
      <c r="CM2" s="845"/>
      <c r="CN2" s="845"/>
      <c r="CO2" s="845"/>
      <c r="CP2" s="845"/>
      <c r="CQ2" s="845"/>
      <c r="CR2" s="845"/>
      <c r="CS2" s="845"/>
      <c r="CT2" s="845"/>
      <c r="CU2" s="845"/>
      <c r="CV2" s="845"/>
      <c r="CW2" s="845"/>
      <c r="CX2" s="845"/>
      <c r="CY2" s="845"/>
      <c r="CZ2" s="845"/>
      <c r="DA2" s="845"/>
      <c r="DB2" s="845"/>
      <c r="DC2"/>
      <c r="DD2"/>
      <c r="DE2"/>
      <c r="DF2"/>
      <c r="DH2" s="144"/>
    </row>
    <row r="3" spans="1:112" ht="15" customHeight="1" outlineLevel="1" x14ac:dyDescent="0.25">
      <c r="A3" s="844" t="str">
        <f>ФОРМА!B4</f>
        <v>ООО «Электромонтаж-110»</v>
      </c>
      <c r="B3" s="844"/>
      <c r="C3" s="844"/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4"/>
      <c r="P3" s="844"/>
      <c r="Q3" s="844"/>
      <c r="R3" s="844"/>
      <c r="S3" s="844"/>
      <c r="T3" s="844"/>
      <c r="U3" s="844"/>
      <c r="V3" s="844"/>
      <c r="W3" s="844"/>
      <c r="X3" s="844"/>
      <c r="Y3" s="844"/>
      <c r="Z3" s="844"/>
      <c r="AA3" s="844"/>
      <c r="AB3" s="844"/>
      <c r="AC3" s="844"/>
      <c r="AD3" s="844"/>
      <c r="AE3" s="844"/>
      <c r="AF3" s="844"/>
      <c r="AG3" s="844"/>
      <c r="AH3" s="844"/>
      <c r="AI3" s="844"/>
      <c r="AJ3" s="844"/>
      <c r="AK3" s="844"/>
      <c r="AL3" s="844"/>
      <c r="AM3" s="844"/>
      <c r="AN3" s="844"/>
      <c r="AO3" s="844"/>
      <c r="AP3" s="844"/>
      <c r="AQ3" s="844"/>
      <c r="AR3" s="844"/>
      <c r="AS3" s="844"/>
      <c r="AT3" s="844"/>
      <c r="AU3" s="844"/>
      <c r="BC3" s="850" t="str">
        <f>ФОРМА!B2</f>
        <v>ПАО "Россети Ленэнерго"</v>
      </c>
      <c r="BD3" s="850"/>
      <c r="BE3" s="850"/>
      <c r="BF3" s="850"/>
      <c r="BG3" s="850"/>
      <c r="BH3" s="850"/>
      <c r="BI3" s="850"/>
      <c r="BJ3" s="850"/>
      <c r="BK3" s="850"/>
      <c r="BL3" s="850"/>
      <c r="BM3" s="850"/>
      <c r="BN3" s="850"/>
      <c r="BO3" s="850"/>
      <c r="BP3" s="850"/>
      <c r="BQ3" s="850"/>
      <c r="BR3" s="850"/>
      <c r="BS3" s="850"/>
      <c r="BT3" s="850"/>
      <c r="BU3" s="850"/>
      <c r="BV3" s="850"/>
      <c r="BW3" s="850"/>
      <c r="BX3" s="850"/>
      <c r="BY3" s="850"/>
      <c r="BZ3" s="850"/>
      <c r="CA3" s="850"/>
      <c r="CB3" s="850"/>
      <c r="CC3" s="850"/>
      <c r="CD3" s="850"/>
      <c r="CE3" s="850"/>
      <c r="CF3" s="850"/>
      <c r="CG3" s="850"/>
      <c r="CH3" s="850"/>
      <c r="CI3" s="850"/>
      <c r="CJ3" s="850"/>
      <c r="CK3" s="850"/>
      <c r="CL3" s="850"/>
      <c r="CM3" s="850"/>
      <c r="CN3" s="850"/>
      <c r="CO3" s="850"/>
      <c r="CP3" s="850"/>
      <c r="CQ3" s="850"/>
      <c r="CR3" s="850"/>
      <c r="CS3" s="850"/>
      <c r="CT3" s="850"/>
      <c r="CU3" s="850"/>
      <c r="CV3" s="850"/>
      <c r="CW3" s="850"/>
      <c r="CX3" s="850"/>
      <c r="CY3" s="850"/>
      <c r="CZ3" s="850"/>
      <c r="DA3" s="850"/>
      <c r="DB3" s="850"/>
      <c r="DH3" s="156" t="str">
        <f>BC3</f>
        <v>ПАО "Россети Ленэнерго"</v>
      </c>
    </row>
    <row r="4" spans="1:112" ht="15" customHeight="1" outlineLevel="1" x14ac:dyDescent="0.25">
      <c r="A4" s="845" t="s">
        <v>44</v>
      </c>
      <c r="B4" s="845"/>
      <c r="C4" s="845"/>
      <c r="D4" s="845"/>
      <c r="E4" s="845"/>
      <c r="F4" s="845"/>
      <c r="G4" s="845"/>
      <c r="H4" s="845"/>
      <c r="I4" s="845"/>
      <c r="J4" s="845"/>
      <c r="K4" s="845"/>
      <c r="L4" s="845"/>
      <c r="M4" s="845"/>
      <c r="N4" s="845"/>
      <c r="O4" s="845"/>
      <c r="P4" s="845"/>
      <c r="Q4" s="845"/>
      <c r="R4" s="845"/>
      <c r="S4" s="845"/>
      <c r="T4" s="845"/>
      <c r="U4" s="845"/>
      <c r="V4" s="845"/>
      <c r="W4" s="845"/>
      <c r="X4" s="845"/>
      <c r="Y4" s="845"/>
      <c r="Z4" s="845"/>
      <c r="AA4" s="845"/>
      <c r="AB4" s="845"/>
      <c r="AC4" s="845"/>
      <c r="AD4" s="845"/>
      <c r="AE4" s="845"/>
      <c r="AF4" s="845"/>
      <c r="AG4" s="845"/>
      <c r="AH4" s="845"/>
      <c r="AI4" s="845"/>
      <c r="AJ4" s="845"/>
      <c r="AK4" s="845"/>
      <c r="AL4" s="845"/>
      <c r="AM4" s="845"/>
      <c r="AN4" s="845"/>
      <c r="AO4" s="845"/>
      <c r="AP4" s="845"/>
      <c r="AQ4" s="845"/>
      <c r="AR4" s="845"/>
      <c r="AS4" s="845"/>
      <c r="AT4" s="845"/>
      <c r="AU4" s="845"/>
      <c r="AV4" s="21"/>
      <c r="AW4" s="21"/>
      <c r="AX4" s="21"/>
      <c r="AY4" s="21"/>
      <c r="AZ4" s="21"/>
      <c r="BA4" s="21"/>
      <c r="BB4" s="21"/>
      <c r="BC4" s="845" t="s">
        <v>2</v>
      </c>
      <c r="BD4" s="845"/>
      <c r="BE4" s="845"/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J4" s="845"/>
      <c r="CK4" s="845"/>
      <c r="CL4" s="845"/>
      <c r="CM4" s="845"/>
      <c r="CN4" s="845"/>
      <c r="CO4" s="845"/>
      <c r="CP4" s="845"/>
      <c r="CQ4" s="845"/>
      <c r="CR4" s="845"/>
      <c r="CS4" s="845"/>
      <c r="CT4" s="845"/>
      <c r="CU4" s="845"/>
      <c r="CV4" s="845"/>
      <c r="CW4" s="845"/>
      <c r="CX4" s="845"/>
      <c r="CY4" s="845"/>
      <c r="CZ4" s="845"/>
      <c r="DA4" s="845"/>
      <c r="DB4" s="845"/>
      <c r="DH4" s="144"/>
    </row>
    <row r="5" spans="1:112" ht="110.4" outlineLevel="1" x14ac:dyDescent="0.25">
      <c r="A5" s="862"/>
      <c r="B5" s="862"/>
      <c r="C5" s="862"/>
      <c r="D5" s="862"/>
      <c r="E5" s="862"/>
      <c r="F5" s="862"/>
      <c r="G5" s="862"/>
      <c r="H5" s="862"/>
      <c r="I5" s="862"/>
      <c r="J5" s="862"/>
      <c r="K5" s="862"/>
      <c r="L5" s="862"/>
      <c r="M5" s="862"/>
      <c r="N5" s="862"/>
      <c r="O5" s="862"/>
      <c r="P5" s="862"/>
      <c r="Q5" s="862"/>
      <c r="R5" s="862"/>
      <c r="S5" s="862"/>
      <c r="T5" s="862"/>
      <c r="U5" s="862"/>
      <c r="V5" s="862"/>
      <c r="W5" s="862"/>
      <c r="X5" s="862"/>
      <c r="Y5" s="862"/>
      <c r="Z5" s="862"/>
      <c r="AA5" s="862"/>
      <c r="AB5" s="862"/>
      <c r="AC5" s="862"/>
      <c r="AD5" s="862"/>
      <c r="AE5" s="862"/>
      <c r="AF5" s="862"/>
      <c r="AG5" s="862"/>
      <c r="AH5" s="862"/>
      <c r="AI5" s="862"/>
      <c r="AJ5" s="862"/>
      <c r="AK5" s="862"/>
      <c r="AL5" s="862"/>
      <c r="AM5" s="862"/>
      <c r="AN5" s="862"/>
      <c r="AO5" s="862"/>
      <c r="AP5" s="862"/>
      <c r="AQ5" s="862"/>
      <c r="AR5" s="862"/>
      <c r="AS5" s="862"/>
      <c r="AT5" s="862"/>
      <c r="AU5" s="862"/>
      <c r="AV5" s="21"/>
      <c r="AW5" s="21"/>
      <c r="AX5" s="21"/>
      <c r="AY5" s="21"/>
      <c r="AZ5" s="21"/>
      <c r="BA5" s="21"/>
      <c r="BB5" s="21"/>
      <c r="BC5" s="85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50"/>
      <c r="BE5" s="850"/>
      <c r="BF5" s="850"/>
      <c r="BG5" s="850"/>
      <c r="BH5" s="850"/>
      <c r="BI5" s="850"/>
      <c r="BJ5" s="850"/>
      <c r="BK5" s="850"/>
      <c r="BL5" s="850"/>
      <c r="BM5" s="850"/>
      <c r="BN5" s="850"/>
      <c r="BO5" s="850"/>
      <c r="BP5" s="850"/>
      <c r="BQ5" s="850"/>
      <c r="BR5" s="850"/>
      <c r="BS5" s="850"/>
      <c r="BT5" s="850"/>
      <c r="BU5" s="850"/>
      <c r="BV5" s="850"/>
      <c r="BW5" s="850"/>
      <c r="BX5" s="850"/>
      <c r="BY5" s="850"/>
      <c r="BZ5" s="850"/>
      <c r="CA5" s="850"/>
      <c r="CB5" s="850"/>
      <c r="CC5" s="850"/>
      <c r="CD5" s="850"/>
      <c r="CE5" s="850"/>
      <c r="CF5" s="850"/>
      <c r="CG5" s="850"/>
      <c r="CH5" s="850"/>
      <c r="CI5" s="850"/>
      <c r="CJ5" s="850"/>
      <c r="CK5" s="850"/>
      <c r="CL5" s="850"/>
      <c r="CM5" s="850"/>
      <c r="CN5" s="850"/>
      <c r="CO5" s="850"/>
      <c r="CP5" s="850"/>
      <c r="CQ5" s="850"/>
      <c r="CR5" s="850"/>
      <c r="CS5" s="850"/>
      <c r="CT5" s="850"/>
      <c r="CU5" s="850"/>
      <c r="CV5" s="850"/>
      <c r="CW5" s="850"/>
      <c r="CX5" s="850"/>
      <c r="CY5" s="850"/>
      <c r="CZ5" s="850"/>
      <c r="DA5" s="850"/>
      <c r="DB5" s="850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845" t="s">
        <v>45</v>
      </c>
      <c r="B6" s="845"/>
      <c r="C6" s="845"/>
      <c r="D6" s="845"/>
      <c r="E6" s="845"/>
      <c r="F6" s="845"/>
      <c r="G6" s="845"/>
      <c r="H6" s="845"/>
      <c r="I6" s="845"/>
      <c r="J6" s="845"/>
      <c r="K6" s="845"/>
      <c r="L6" s="845"/>
      <c r="M6" s="845"/>
      <c r="N6" s="845"/>
      <c r="O6" s="845"/>
      <c r="P6" s="845"/>
      <c r="Q6" s="845"/>
      <c r="R6" s="845"/>
      <c r="S6" s="845"/>
      <c r="T6" s="845"/>
      <c r="U6" s="845"/>
      <c r="V6" s="845"/>
      <c r="W6" s="845"/>
      <c r="X6" s="845"/>
      <c r="Y6" s="845"/>
      <c r="Z6" s="845"/>
      <c r="AA6" s="845"/>
      <c r="AB6" s="845"/>
      <c r="AC6" s="845"/>
      <c r="AD6" s="845"/>
      <c r="AE6" s="845"/>
      <c r="AF6" s="845"/>
      <c r="AG6" s="845"/>
      <c r="AH6" s="845"/>
      <c r="AI6" s="845"/>
      <c r="AJ6" s="845"/>
      <c r="AK6" s="845"/>
      <c r="AL6" s="845"/>
      <c r="AM6" s="845"/>
      <c r="AN6" s="845"/>
      <c r="AO6" s="845"/>
      <c r="AP6" s="845"/>
      <c r="AQ6" s="845"/>
      <c r="AR6" s="845"/>
      <c r="AS6" s="845"/>
      <c r="AT6" s="845"/>
      <c r="AU6" s="845"/>
      <c r="AV6" s="21"/>
      <c r="AW6" s="21"/>
      <c r="AX6" s="21"/>
      <c r="AY6" s="21"/>
      <c r="AZ6" s="21"/>
      <c r="BA6" s="21"/>
      <c r="BB6" s="21"/>
      <c r="BC6" s="845" t="s">
        <v>38</v>
      </c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/>
    </row>
    <row r="7" spans="1:112" ht="13.8" outlineLevel="1" x14ac:dyDescent="0.25">
      <c r="A7" s="844"/>
      <c r="B7" s="844"/>
      <c r="C7" s="844"/>
      <c r="D7" s="844"/>
      <c r="E7" s="844"/>
      <c r="F7" s="844"/>
      <c r="G7" s="844"/>
      <c r="H7" s="844"/>
      <c r="I7" s="844"/>
      <c r="J7" s="844"/>
      <c r="K7" s="844"/>
      <c r="L7" s="844"/>
      <c r="M7" s="844"/>
      <c r="N7" s="844"/>
      <c r="O7" s="844"/>
      <c r="P7" s="844"/>
      <c r="Q7" s="844"/>
      <c r="R7" s="844"/>
      <c r="S7" s="844"/>
      <c r="T7" s="844"/>
      <c r="U7" s="844"/>
      <c r="V7" s="844"/>
      <c r="W7" s="844"/>
      <c r="X7" s="844"/>
      <c r="Y7" s="844"/>
      <c r="Z7" s="844"/>
      <c r="AA7" s="844"/>
      <c r="AB7" s="844"/>
      <c r="AC7" s="844"/>
      <c r="AD7" s="844"/>
      <c r="AE7" s="844"/>
      <c r="AF7" s="844"/>
      <c r="AG7" s="844"/>
      <c r="AH7" s="844"/>
      <c r="AI7" s="844"/>
      <c r="AJ7" s="844"/>
      <c r="AK7" s="844"/>
      <c r="AL7" s="844"/>
      <c r="AM7" s="844"/>
      <c r="AN7" s="844"/>
      <c r="AO7" s="844"/>
      <c r="AP7" s="844"/>
      <c r="AQ7" s="844"/>
      <c r="AR7" s="844"/>
      <c r="AS7" s="844"/>
      <c r="AT7" s="844"/>
      <c r="AU7" s="844"/>
      <c r="BC7" s="926">
        <f>ФОРМА!B13</f>
        <v>45380</v>
      </c>
      <c r="BD7" s="926"/>
      <c r="BE7" s="926"/>
      <c r="BF7" s="926"/>
      <c r="BG7" s="926"/>
      <c r="BH7" s="926"/>
      <c r="BI7" s="926"/>
      <c r="BJ7" s="926"/>
      <c r="BK7" s="926"/>
      <c r="BL7" s="926"/>
      <c r="BM7" s="926"/>
      <c r="BN7" s="926"/>
      <c r="BO7" s="926"/>
      <c r="BP7" s="926"/>
      <c r="BQ7" s="926"/>
      <c r="BR7" s="926"/>
      <c r="BS7" s="926"/>
      <c r="BT7" s="926"/>
      <c r="BU7" s="926"/>
      <c r="BV7" s="926"/>
      <c r="BW7" s="926"/>
      <c r="BX7" s="926"/>
      <c r="BY7" s="926"/>
      <c r="BZ7" s="926"/>
      <c r="CA7" s="926"/>
      <c r="CB7" s="926"/>
      <c r="CC7" s="926"/>
      <c r="CD7" s="926"/>
      <c r="CE7" s="926"/>
      <c r="CF7" s="926"/>
      <c r="CG7" s="926"/>
      <c r="CH7" s="926"/>
      <c r="CI7" s="926"/>
      <c r="CJ7" s="926"/>
      <c r="CK7" s="926"/>
      <c r="CL7" s="926"/>
      <c r="CM7" s="926"/>
      <c r="CN7" s="926"/>
      <c r="CO7" s="926"/>
      <c r="CP7" s="926"/>
      <c r="CQ7" s="926"/>
      <c r="CR7" s="926"/>
      <c r="CS7" s="926"/>
      <c r="CT7" s="926"/>
      <c r="CU7" s="926"/>
      <c r="CV7" s="926"/>
      <c r="CW7" s="926"/>
      <c r="CX7" s="926"/>
      <c r="CY7" s="926"/>
      <c r="CZ7" s="926"/>
      <c r="DA7" s="926"/>
      <c r="DB7" s="926"/>
      <c r="DC7" s="51"/>
      <c r="DH7" s="156"/>
    </row>
    <row r="8" spans="1:112" ht="10.5" customHeight="1" outlineLevel="1" x14ac:dyDescent="0.25">
      <c r="A8" s="845" t="s">
        <v>1</v>
      </c>
      <c r="B8" s="845"/>
      <c r="C8" s="845"/>
      <c r="D8" s="845"/>
      <c r="E8" s="845"/>
      <c r="F8" s="845"/>
      <c r="G8" s="845"/>
      <c r="H8" s="845"/>
      <c r="I8" s="845"/>
      <c r="J8" s="845"/>
      <c r="K8" s="845"/>
      <c r="L8" s="845"/>
      <c r="M8" s="845"/>
      <c r="N8" s="845"/>
      <c r="O8" s="845"/>
      <c r="P8" s="845"/>
      <c r="Q8" s="845"/>
      <c r="R8" s="845"/>
      <c r="S8" s="845"/>
      <c r="T8" s="845"/>
      <c r="U8" s="845"/>
      <c r="V8" s="845"/>
      <c r="W8" s="845"/>
      <c r="X8" s="845"/>
      <c r="Y8" s="845"/>
      <c r="Z8" s="845"/>
      <c r="AA8" s="845"/>
      <c r="AB8" s="845"/>
      <c r="AC8" s="845"/>
      <c r="AD8" s="845"/>
      <c r="AE8" s="845"/>
      <c r="AF8" s="845"/>
      <c r="AG8" s="845"/>
      <c r="AH8" s="845"/>
      <c r="AI8" s="845"/>
      <c r="AJ8" s="845"/>
      <c r="AK8" s="845"/>
      <c r="AL8" s="845"/>
      <c r="AM8" s="845"/>
      <c r="AN8" s="845"/>
      <c r="AO8" s="845"/>
      <c r="AP8" s="845"/>
      <c r="AQ8" s="845"/>
      <c r="AR8" s="845"/>
      <c r="AS8" s="845"/>
      <c r="AT8" s="845"/>
      <c r="AU8" s="845"/>
      <c r="AV8" s="21"/>
      <c r="AW8" s="21"/>
      <c r="AX8" s="21"/>
      <c r="AY8" s="21"/>
      <c r="AZ8" s="21"/>
      <c r="BA8" s="21"/>
      <c r="BB8" s="21"/>
      <c r="BC8" s="845" t="s">
        <v>3</v>
      </c>
      <c r="BD8" s="845"/>
      <c r="BE8" s="845"/>
      <c r="BF8" s="845"/>
      <c r="BG8" s="845"/>
      <c r="BH8" s="845"/>
      <c r="BI8" s="845"/>
      <c r="BJ8" s="845"/>
      <c r="BK8" s="845"/>
      <c r="BL8" s="845"/>
      <c r="BM8" s="845"/>
      <c r="BN8" s="845"/>
      <c r="BO8" s="845"/>
      <c r="BP8" s="845"/>
      <c r="BQ8" s="845"/>
      <c r="BR8" s="845"/>
      <c r="BS8" s="845"/>
      <c r="BT8" s="845"/>
      <c r="BU8" s="845"/>
      <c r="BV8" s="845"/>
      <c r="BW8" s="845"/>
      <c r="BX8" s="845"/>
      <c r="BY8" s="845"/>
      <c r="BZ8" s="845"/>
      <c r="CA8" s="845"/>
      <c r="CB8" s="845"/>
      <c r="CC8" s="845"/>
      <c r="CD8" s="845"/>
      <c r="CE8" s="845"/>
      <c r="CF8" s="845"/>
      <c r="CG8" s="845"/>
      <c r="CH8" s="845"/>
      <c r="CI8" s="845"/>
      <c r="CJ8" s="845"/>
      <c r="CK8" s="845"/>
      <c r="CL8" s="845"/>
      <c r="CM8" s="845"/>
      <c r="CN8" s="845"/>
      <c r="CO8" s="845"/>
      <c r="CP8" s="845"/>
      <c r="CQ8" s="845"/>
      <c r="CR8" s="845"/>
      <c r="CS8" s="845"/>
      <c r="CT8" s="845"/>
      <c r="CU8" s="845"/>
      <c r="CV8" s="845"/>
      <c r="CW8" s="845"/>
      <c r="CX8" s="845"/>
      <c r="CY8" s="845"/>
      <c r="CZ8" s="845"/>
      <c r="DA8" s="845"/>
      <c r="DB8" s="845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975" t="s">
        <v>500</v>
      </c>
      <c r="B10" s="867"/>
      <c r="C10" s="867"/>
      <c r="D10" s="867"/>
      <c r="E10" s="867"/>
      <c r="F10" s="867"/>
      <c r="G10" s="867"/>
      <c r="H10" s="867"/>
      <c r="I10" s="867"/>
      <c r="J10" s="867"/>
      <c r="K10" s="867"/>
      <c r="L10" s="867"/>
      <c r="M10" s="867"/>
      <c r="N10" s="867"/>
      <c r="O10" s="867"/>
      <c r="P10" s="867"/>
      <c r="Q10" s="867"/>
      <c r="R10" s="867"/>
      <c r="S10" s="867"/>
      <c r="T10" s="867"/>
      <c r="U10" s="867"/>
      <c r="V10" s="867"/>
      <c r="W10" s="867"/>
      <c r="X10" s="867"/>
      <c r="Y10" s="867"/>
      <c r="Z10" s="867"/>
      <c r="AA10" s="867"/>
      <c r="AB10" s="867"/>
      <c r="AC10" s="867"/>
      <c r="AD10" s="867"/>
      <c r="AE10" s="867"/>
      <c r="AF10" s="867"/>
      <c r="AG10" s="867"/>
      <c r="AH10" s="867"/>
      <c r="AI10" s="867"/>
      <c r="AJ10" s="867"/>
      <c r="AK10" s="867"/>
      <c r="AL10" s="867"/>
      <c r="AM10" s="867"/>
      <c r="AN10" s="867"/>
      <c r="AO10" s="867"/>
      <c r="AP10" s="867"/>
      <c r="AQ10" s="867"/>
      <c r="AR10" s="867"/>
      <c r="AS10" s="867"/>
      <c r="AT10" s="867"/>
      <c r="AU10" s="867"/>
      <c r="AV10" s="867"/>
      <c r="AW10" s="867"/>
      <c r="AX10" s="867"/>
      <c r="AY10" s="867"/>
      <c r="AZ10" s="867"/>
      <c r="BA10" s="867"/>
      <c r="BB10" s="867"/>
      <c r="BC10" s="867"/>
      <c r="BD10" s="867"/>
      <c r="BE10" s="867"/>
      <c r="BF10" s="867"/>
      <c r="BG10" s="867"/>
      <c r="BH10" s="867"/>
      <c r="BI10" s="867"/>
      <c r="BJ10" s="867"/>
      <c r="BK10" s="867"/>
      <c r="BL10" s="867"/>
      <c r="BM10" s="867"/>
      <c r="BN10" s="867"/>
      <c r="BO10" s="867"/>
      <c r="BP10" s="867"/>
      <c r="BQ10" s="867"/>
      <c r="BR10" s="867"/>
      <c r="BS10" s="867"/>
      <c r="BT10" s="867"/>
      <c r="BU10" s="867"/>
      <c r="BV10" s="867"/>
      <c r="BW10" s="867"/>
      <c r="BX10" s="867"/>
      <c r="BY10" s="867"/>
      <c r="BZ10" s="867"/>
      <c r="CA10" s="867"/>
      <c r="CB10" s="867"/>
      <c r="CC10" s="867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7"/>
      <c r="CU10" s="867"/>
      <c r="CV10" s="867"/>
      <c r="CW10" s="867"/>
      <c r="CX10" s="867"/>
      <c r="CY10" s="867"/>
      <c r="CZ10" s="867"/>
      <c r="DA10" s="867"/>
      <c r="DB10" s="867"/>
    </row>
    <row r="11" spans="1:112" ht="18" customHeight="1" x14ac:dyDescent="0.25">
      <c r="A11" s="1233" t="s">
        <v>428</v>
      </c>
      <c r="B11" s="1233"/>
      <c r="C11" s="1233"/>
      <c r="D11" s="1233"/>
      <c r="E11" s="1233"/>
      <c r="F11" s="1233"/>
      <c r="G11" s="1233"/>
      <c r="H11" s="1233"/>
      <c r="I11" s="1233"/>
      <c r="J11" s="1233"/>
      <c r="K11" s="1233"/>
      <c r="L11" s="1233"/>
      <c r="M11" s="1233"/>
      <c r="N11" s="1233"/>
      <c r="O11" s="1233"/>
      <c r="P11" s="1233"/>
      <c r="Q11" s="1233"/>
      <c r="R11" s="1233"/>
      <c r="S11" s="1233"/>
      <c r="T11" s="1233"/>
      <c r="U11" s="1233"/>
      <c r="V11" s="1233"/>
      <c r="W11" s="1233"/>
      <c r="X11" s="1233"/>
      <c r="Y11" s="1233"/>
      <c r="Z11" s="1233"/>
      <c r="AA11" s="1233"/>
      <c r="AB11" s="1233"/>
      <c r="AC11" s="1233"/>
      <c r="AD11" s="1233"/>
      <c r="AE11" s="1233"/>
      <c r="AF11" s="1233"/>
      <c r="AG11" s="1233"/>
      <c r="AH11" s="1233"/>
      <c r="AI11" s="1233"/>
      <c r="AJ11" s="1233"/>
      <c r="AK11" s="1233"/>
      <c r="AL11" s="1233"/>
      <c r="AM11" s="1233"/>
      <c r="AN11" s="1233"/>
      <c r="AO11" s="1233"/>
      <c r="AP11" s="1233"/>
      <c r="AQ11" s="1233"/>
      <c r="AR11" s="1233"/>
      <c r="AS11" s="1233"/>
      <c r="AT11" s="1233"/>
      <c r="AU11" s="1233"/>
      <c r="AV11" s="1233"/>
      <c r="AW11" s="1233"/>
      <c r="AX11" s="1233"/>
      <c r="AY11" s="1233"/>
      <c r="AZ11" s="1233"/>
      <c r="BA11" s="1233"/>
      <c r="BB11" s="1233"/>
      <c r="BC11" s="1233"/>
      <c r="BD11" s="1233"/>
      <c r="BE11" s="1233"/>
      <c r="BF11" s="1233"/>
      <c r="BG11" s="1233"/>
      <c r="BH11" s="1233"/>
      <c r="BI11" s="1233"/>
      <c r="BJ11" s="1233"/>
      <c r="BK11" s="1233"/>
      <c r="BL11" s="1233"/>
      <c r="BM11" s="1233"/>
      <c r="BN11" s="1233"/>
      <c r="BO11" s="1233"/>
      <c r="BP11" s="1233"/>
      <c r="BQ11" s="1233"/>
      <c r="BR11" s="1233"/>
      <c r="BS11" s="1233"/>
      <c r="BT11" s="1233"/>
      <c r="BU11" s="1233"/>
      <c r="BV11" s="1233"/>
      <c r="BW11" s="1233"/>
      <c r="BX11" s="1233"/>
      <c r="BY11" s="1233"/>
      <c r="BZ11" s="1233"/>
      <c r="CA11" s="1233"/>
      <c r="CB11" s="1233"/>
      <c r="CC11" s="1233"/>
      <c r="CD11" s="1233"/>
      <c r="CE11" s="1233"/>
      <c r="CF11" s="1233"/>
      <c r="CG11" s="1233"/>
      <c r="CH11" s="1233"/>
      <c r="CI11" s="1233"/>
      <c r="CJ11" s="1233"/>
      <c r="CK11" s="1233"/>
      <c r="CL11" s="1233"/>
      <c r="CM11" s="1233"/>
      <c r="CN11" s="1233"/>
      <c r="CO11" s="1233"/>
      <c r="CP11" s="1233"/>
      <c r="CQ11" s="1233"/>
      <c r="CR11" s="1233"/>
      <c r="CS11" s="1233"/>
      <c r="CT11" s="1233"/>
      <c r="CU11" s="1233"/>
      <c r="CV11" s="1233"/>
      <c r="CW11" s="1233"/>
      <c r="CX11" s="1233"/>
      <c r="CY11" s="1233"/>
      <c r="CZ11" s="1233"/>
      <c r="DA11" s="1233"/>
      <c r="DB11" s="1233"/>
      <c r="DH11" s="155"/>
    </row>
    <row r="12" spans="1:112" ht="18" customHeight="1" x14ac:dyDescent="0.3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844" t="s">
        <v>332</v>
      </c>
      <c r="BA12" s="844"/>
      <c r="BB12" s="844"/>
      <c r="BC12" s="844"/>
      <c r="BD12" s="844"/>
      <c r="BE12" s="844"/>
      <c r="BF12" s="844"/>
      <c r="BG12" s="844"/>
      <c r="BH12" s="844"/>
      <c r="BI12" s="844"/>
      <c r="BJ12" s="844"/>
      <c r="BK12" s="844"/>
      <c r="BL12" s="844"/>
      <c r="BM12" s="844"/>
      <c r="BN12" s="844"/>
      <c r="BO12" s="844"/>
      <c r="BP12" s="844"/>
      <c r="BQ12" s="844"/>
      <c r="BR12" s="844"/>
      <c r="BS12" s="844"/>
      <c r="BT12" s="844"/>
      <c r="BU12" s="844"/>
      <c r="BV12" s="844"/>
      <c r="BW12" s="844"/>
      <c r="BX12" s="844"/>
      <c r="BY12" s="844"/>
      <c r="BZ12" s="844"/>
      <c r="CA12" s="844"/>
      <c r="CB12" s="844"/>
      <c r="CC12" s="844"/>
      <c r="CD12" s="844"/>
      <c r="CE12" s="844"/>
      <c r="CF12" s="844"/>
      <c r="CG12" s="844"/>
      <c r="CH12" s="844"/>
      <c r="CI12" s="844"/>
      <c r="CJ12" s="844"/>
      <c r="CK12" s="844"/>
      <c r="CL12" s="844"/>
      <c r="CM12" s="844"/>
      <c r="CN12" s="844"/>
      <c r="CO12" s="844"/>
      <c r="CP12" s="844"/>
      <c r="CQ12" s="844"/>
      <c r="CR12" s="844"/>
      <c r="CS12" s="844"/>
      <c r="CT12" s="844"/>
      <c r="CU12" s="844"/>
      <c r="CV12" s="844"/>
      <c r="CW12" s="844"/>
      <c r="CX12" s="844"/>
      <c r="CY12" s="844"/>
      <c r="CZ12" s="844"/>
      <c r="DA12" s="844"/>
      <c r="DB12" s="844"/>
    </row>
    <row r="13" spans="1:112" ht="18" customHeight="1" x14ac:dyDescent="0.3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95" t="s">
        <v>615</v>
      </c>
      <c r="BA13" s="895"/>
      <c r="BB13" s="895"/>
      <c r="BC13" s="895"/>
      <c r="BD13" s="895"/>
      <c r="BE13" s="895"/>
      <c r="BF13" s="895"/>
      <c r="BG13" s="895"/>
      <c r="BH13" s="895"/>
      <c r="BI13" s="895"/>
      <c r="BJ13" s="895"/>
      <c r="BK13" s="895"/>
      <c r="BL13" s="895"/>
      <c r="BM13" s="895"/>
      <c r="BN13" s="895"/>
      <c r="BO13" s="895"/>
      <c r="BP13" s="895"/>
      <c r="BQ13" s="895"/>
      <c r="BR13" s="895"/>
      <c r="BS13" s="895"/>
      <c r="BT13" s="895"/>
      <c r="BU13" s="895"/>
      <c r="BV13" s="895"/>
      <c r="BW13" s="895"/>
      <c r="BX13" s="895"/>
      <c r="BY13" s="895"/>
      <c r="BZ13" s="895"/>
      <c r="CA13" s="895"/>
      <c r="CB13" s="895"/>
      <c r="CC13" s="895"/>
      <c r="CD13" s="895"/>
      <c r="CE13" s="895"/>
      <c r="CF13" s="895"/>
      <c r="CG13" s="895"/>
      <c r="CH13" s="895"/>
      <c r="CI13" s="895"/>
      <c r="CJ13" s="895"/>
      <c r="CK13" s="895"/>
      <c r="CL13" s="895"/>
      <c r="CM13" s="895"/>
      <c r="CN13" s="895"/>
      <c r="CO13" s="895"/>
      <c r="CP13" s="895"/>
      <c r="CQ13" s="895"/>
      <c r="CR13" s="895"/>
      <c r="CS13" s="895"/>
      <c r="CT13" s="895"/>
      <c r="CU13" s="895"/>
      <c r="CV13" s="895"/>
      <c r="CW13" s="895"/>
      <c r="CX13" s="895"/>
      <c r="CY13" s="895"/>
      <c r="CZ13" s="895"/>
      <c r="DA13" s="895"/>
      <c r="DB13" s="895"/>
    </row>
    <row r="14" spans="1:112" ht="18" customHeight="1" x14ac:dyDescent="0.3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895" t="s">
        <v>65</v>
      </c>
      <c r="BA14" s="895"/>
      <c r="BB14" s="895"/>
      <c r="BC14" s="895"/>
      <c r="BD14" s="895"/>
      <c r="BE14" s="895"/>
      <c r="BF14" s="895"/>
      <c r="BG14" s="895"/>
      <c r="BH14" s="895"/>
      <c r="BI14" s="895"/>
      <c r="BJ14" s="895"/>
      <c r="BK14" s="895"/>
      <c r="BL14" s="895"/>
      <c r="BM14" s="895"/>
      <c r="BN14" s="895"/>
      <c r="BO14" s="895"/>
      <c r="BP14" s="895"/>
      <c r="BQ14" s="895"/>
      <c r="BR14" s="895"/>
      <c r="BS14" s="895"/>
      <c r="BT14" s="895"/>
      <c r="BU14" s="895"/>
      <c r="BV14" s="895"/>
      <c r="BW14" s="895"/>
      <c r="BX14" s="895"/>
      <c r="BY14" s="895"/>
      <c r="BZ14" s="895"/>
      <c r="CA14" s="895"/>
      <c r="CB14" s="895"/>
      <c r="CC14" s="895"/>
      <c r="CD14" s="895"/>
      <c r="CE14" s="895"/>
      <c r="CF14" s="895"/>
      <c r="CG14" s="895"/>
      <c r="CH14" s="895"/>
      <c r="CI14" s="895"/>
      <c r="CJ14" s="895"/>
      <c r="CK14" s="895"/>
      <c r="CL14" s="895"/>
      <c r="CM14" s="895"/>
      <c r="CN14" s="895"/>
      <c r="CO14" s="895"/>
      <c r="CP14" s="895"/>
      <c r="CQ14" s="895"/>
      <c r="CR14" s="895"/>
      <c r="CS14" s="895"/>
      <c r="CT14" s="895"/>
      <c r="CU14" s="895"/>
      <c r="CV14" s="895"/>
      <c r="CW14" s="895"/>
      <c r="CX14" s="895"/>
      <c r="CY14" s="895"/>
      <c r="CZ14" s="895"/>
      <c r="DA14" s="895"/>
      <c r="DB14" s="895"/>
    </row>
    <row r="15" spans="1:112" ht="18" customHeight="1" x14ac:dyDescent="0.3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95" t="s">
        <v>735</v>
      </c>
      <c r="BA15" s="895"/>
      <c r="BB15" s="895"/>
      <c r="BC15" s="895"/>
      <c r="BD15" s="895"/>
      <c r="BE15" s="895"/>
      <c r="BF15" s="895"/>
      <c r="BG15" s="895"/>
      <c r="BH15" s="895"/>
      <c r="BI15" s="895"/>
      <c r="BJ15" s="895"/>
      <c r="BK15" s="895"/>
      <c r="BL15" s="895"/>
      <c r="BM15" s="895"/>
      <c r="BN15" s="895"/>
      <c r="BO15" s="895"/>
      <c r="BP15" s="895"/>
      <c r="BQ15" s="895"/>
      <c r="BR15" s="895"/>
      <c r="BS15" s="895"/>
      <c r="BT15" s="895"/>
      <c r="BU15" s="895"/>
      <c r="BV15" s="895"/>
      <c r="BW15" s="895"/>
      <c r="BX15" s="895"/>
      <c r="BY15" s="895"/>
      <c r="BZ15" s="895"/>
      <c r="CA15" s="895"/>
      <c r="CB15" s="895"/>
      <c r="CC15" s="895"/>
      <c r="CD15" s="895"/>
      <c r="CE15" s="895"/>
      <c r="CF15" s="895"/>
      <c r="CG15" s="895"/>
      <c r="CH15" s="895"/>
      <c r="CI15" s="895"/>
      <c r="CJ15" s="895"/>
      <c r="CK15" s="895"/>
      <c r="CL15" s="895"/>
      <c r="CM15" s="895"/>
      <c r="CN15" s="895"/>
      <c r="CO15" s="895"/>
      <c r="CP15" s="895"/>
      <c r="CQ15" s="895"/>
      <c r="CR15" s="895"/>
      <c r="CS15" s="895"/>
      <c r="CT15" s="895"/>
      <c r="CU15" s="895"/>
      <c r="CV15" s="895"/>
      <c r="CW15" s="895"/>
      <c r="CX15" s="895"/>
      <c r="CY15" s="895"/>
      <c r="CZ15" s="895"/>
      <c r="DA15" s="895"/>
      <c r="DB15" s="895"/>
    </row>
    <row r="16" spans="1:112" ht="18" customHeight="1" x14ac:dyDescent="0.3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95" t="s">
        <v>616</v>
      </c>
      <c r="BA16" s="895"/>
      <c r="BB16" s="895"/>
      <c r="BC16" s="895"/>
      <c r="BD16" s="895"/>
      <c r="BE16" s="895"/>
      <c r="BF16" s="895"/>
      <c r="BG16" s="895"/>
      <c r="BH16" s="895"/>
      <c r="BI16" s="895"/>
      <c r="BJ16" s="895"/>
      <c r="BK16" s="895"/>
      <c r="BL16" s="895"/>
      <c r="BM16" s="895"/>
      <c r="BN16" s="895"/>
      <c r="BO16" s="895"/>
      <c r="BP16" s="895"/>
      <c r="BQ16" s="895"/>
      <c r="BR16" s="895"/>
      <c r="BS16" s="895"/>
      <c r="BT16" s="895"/>
      <c r="BU16" s="895"/>
      <c r="BV16" s="895"/>
      <c r="BW16" s="895"/>
      <c r="BX16" s="895"/>
      <c r="BY16" s="895"/>
      <c r="BZ16" s="895"/>
      <c r="CA16" s="895"/>
      <c r="CB16" s="895"/>
      <c r="CC16" s="895"/>
      <c r="CD16" s="895"/>
      <c r="CE16" s="895"/>
      <c r="CF16" s="895"/>
      <c r="CG16" s="895"/>
      <c r="CH16" s="895"/>
      <c r="CI16" s="895"/>
      <c r="CJ16" s="895"/>
      <c r="CK16" s="895"/>
      <c r="CL16" s="895"/>
      <c r="CM16" s="895"/>
      <c r="CN16" s="895"/>
      <c r="CO16" s="895"/>
      <c r="CP16" s="895"/>
      <c r="CQ16" s="895"/>
      <c r="CR16" s="895"/>
      <c r="CS16" s="895"/>
      <c r="CT16" s="895"/>
      <c r="CU16" s="895"/>
      <c r="CV16" s="895"/>
      <c r="CW16" s="895"/>
      <c r="CX16" s="895"/>
      <c r="CY16" s="895"/>
      <c r="CZ16" s="895"/>
      <c r="DA16" s="895"/>
      <c r="DB16" s="895"/>
    </row>
    <row r="17" spans="1:112" ht="19.5" customHeight="1" x14ac:dyDescent="0.3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31">
        <v>621</v>
      </c>
      <c r="BA17" s="1231"/>
      <c r="BB17" s="1231"/>
      <c r="BC17" s="1231"/>
      <c r="BD17" s="1231"/>
      <c r="BE17" s="1231"/>
      <c r="BF17" s="1231"/>
      <c r="BG17" s="1231"/>
      <c r="BH17" s="1231"/>
      <c r="BI17" s="1231"/>
      <c r="BJ17" s="1231"/>
      <c r="BK17" s="1231"/>
      <c r="BL17" s="1231"/>
      <c r="BM17" s="1231"/>
      <c r="BN17" s="1231"/>
      <c r="BO17" s="1231"/>
      <c r="BP17" s="1231"/>
      <c r="BQ17" s="1231"/>
      <c r="BR17" s="1231"/>
      <c r="BS17" s="1231"/>
      <c r="BT17" s="1231"/>
      <c r="BU17" s="1231"/>
      <c r="BV17" s="1231"/>
      <c r="BW17" s="1231"/>
      <c r="BX17" s="1231"/>
      <c r="BY17" s="1231"/>
      <c r="BZ17" s="1231"/>
      <c r="CA17" s="1231"/>
      <c r="CB17" s="1231"/>
      <c r="CC17" s="1231"/>
      <c r="CD17" s="1231"/>
      <c r="CE17" s="1231"/>
      <c r="CF17" s="1231"/>
      <c r="CG17" s="1231"/>
      <c r="CH17" s="1231"/>
      <c r="CI17" s="1231"/>
      <c r="CJ17" s="1231"/>
      <c r="CK17" s="1231"/>
      <c r="CL17" s="1231"/>
      <c r="CM17" s="1231"/>
      <c r="CN17" s="1231"/>
      <c r="CO17" s="1231"/>
      <c r="CP17" s="1231"/>
      <c r="CQ17" s="1231"/>
      <c r="CR17" s="1231"/>
      <c r="CS17" s="1231"/>
      <c r="CT17" s="1231"/>
      <c r="CU17" s="1231"/>
      <c r="CV17" s="1231"/>
      <c r="CW17" s="1231"/>
      <c r="CX17" s="1231"/>
      <c r="CY17" s="1231"/>
      <c r="CZ17" s="1231"/>
      <c r="DA17" s="1231"/>
      <c r="DB17" s="1231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32"/>
      <c r="BA18" s="1232"/>
      <c r="BB18" s="1232"/>
      <c r="BC18" s="1232"/>
      <c r="BD18" s="1232"/>
      <c r="BE18" s="1232"/>
      <c r="BF18" s="1232"/>
      <c r="BG18" s="1232"/>
      <c r="BH18" s="1232"/>
      <c r="BI18" s="1232"/>
      <c r="BJ18" s="1232"/>
      <c r="BK18" s="1232"/>
      <c r="BL18" s="1232"/>
      <c r="BM18" s="1232"/>
      <c r="BN18" s="1232"/>
      <c r="BO18" s="1232"/>
      <c r="BP18" s="1232"/>
      <c r="BQ18" s="1232"/>
      <c r="BR18" s="1232"/>
      <c r="BS18" s="1232"/>
      <c r="BT18" s="1232"/>
      <c r="BU18" s="1232"/>
      <c r="BV18" s="1232"/>
      <c r="BW18" s="1232"/>
      <c r="BX18" s="1232"/>
      <c r="BY18" s="1232"/>
      <c r="BZ18" s="1232"/>
      <c r="CA18" s="1232"/>
      <c r="CB18" s="1232"/>
      <c r="CC18" s="1232"/>
      <c r="CD18" s="1232"/>
      <c r="CE18" s="1232"/>
      <c r="CF18" s="1232"/>
      <c r="CG18" s="1232"/>
      <c r="CH18" s="1232"/>
      <c r="CI18" s="1232"/>
      <c r="CJ18" s="1232"/>
      <c r="CK18" s="1232"/>
      <c r="CL18" s="1232"/>
      <c r="CM18" s="1232"/>
      <c r="CN18" s="1232"/>
      <c r="CO18" s="1232"/>
      <c r="CP18" s="1232"/>
      <c r="CQ18" s="1232"/>
      <c r="CR18" s="1232"/>
      <c r="CS18" s="1232"/>
      <c r="CT18" s="1232"/>
      <c r="CU18" s="1232"/>
      <c r="CV18" s="1232"/>
      <c r="CW18" s="1232"/>
      <c r="CX18" s="1232"/>
      <c r="CY18" s="1232"/>
      <c r="CZ18" s="1232"/>
      <c r="DA18" s="1232"/>
      <c r="DB18" s="1232"/>
    </row>
    <row r="19" spans="1:112" ht="18" customHeight="1" x14ac:dyDescent="0.3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32"/>
      <c r="BA19" s="1232"/>
      <c r="BB19" s="1232"/>
      <c r="BC19" s="1232"/>
      <c r="BD19" s="1232"/>
      <c r="BE19" s="1232"/>
      <c r="BF19" s="1232"/>
      <c r="BG19" s="1232"/>
      <c r="BH19" s="1232"/>
      <c r="BI19" s="1232"/>
      <c r="BJ19" s="1232"/>
      <c r="BK19" s="1232"/>
      <c r="BL19" s="1232"/>
      <c r="BM19" s="1232"/>
      <c r="BN19" s="1232"/>
      <c r="BO19" s="1232"/>
      <c r="BP19" s="1232"/>
      <c r="BQ19" s="1232"/>
      <c r="BR19" s="1232"/>
      <c r="BS19" s="1232"/>
      <c r="BT19" s="1232"/>
      <c r="BU19" s="1232"/>
      <c r="BV19" s="1232"/>
      <c r="BW19" s="1232"/>
      <c r="BX19" s="1232"/>
      <c r="BY19" s="1232"/>
      <c r="BZ19" s="1232"/>
      <c r="CA19" s="1232"/>
      <c r="CB19" s="1232"/>
      <c r="CC19" s="1232"/>
      <c r="CD19" s="1232"/>
      <c r="CE19" s="1232"/>
      <c r="CF19" s="1232"/>
      <c r="CG19" s="1232"/>
      <c r="CH19" s="1232"/>
      <c r="CI19" s="1232"/>
      <c r="CJ19" s="1232"/>
      <c r="CK19" s="1232"/>
      <c r="CL19" s="1232"/>
      <c r="CM19" s="1232"/>
      <c r="CN19" s="1232"/>
      <c r="CO19" s="1232"/>
      <c r="CP19" s="1232"/>
      <c r="CQ19" s="1232"/>
      <c r="CR19" s="1232"/>
      <c r="CS19" s="1232"/>
      <c r="CT19" s="1232"/>
      <c r="CU19" s="1232"/>
      <c r="CV19" s="1232"/>
      <c r="CW19" s="1232"/>
      <c r="CX19" s="1232"/>
      <c r="CY19" s="1232"/>
      <c r="CZ19" s="1232"/>
      <c r="DA19" s="1232"/>
      <c r="DB19" s="1232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32"/>
      <c r="BA20" s="1232"/>
      <c r="BB20" s="1232"/>
      <c r="BC20" s="1232"/>
      <c r="BD20" s="1232"/>
      <c r="BE20" s="1232"/>
      <c r="BF20" s="1232"/>
      <c r="BG20" s="1232"/>
      <c r="BH20" s="1232"/>
      <c r="BI20" s="1232"/>
      <c r="BJ20" s="1232"/>
      <c r="BK20" s="1232"/>
      <c r="BL20" s="1232"/>
      <c r="BM20" s="1232"/>
      <c r="BN20" s="1232"/>
      <c r="BO20" s="1232"/>
      <c r="BP20" s="1232"/>
      <c r="BQ20" s="1232"/>
      <c r="BR20" s="1232"/>
      <c r="BS20" s="1232"/>
      <c r="BT20" s="1232"/>
      <c r="BU20" s="1232"/>
      <c r="BV20" s="1232"/>
      <c r="BW20" s="1232"/>
      <c r="BX20" s="1232"/>
      <c r="BY20" s="1232"/>
      <c r="BZ20" s="1232"/>
      <c r="CA20" s="1232"/>
      <c r="CB20" s="1232"/>
      <c r="CC20" s="1232"/>
      <c r="CD20" s="1232"/>
      <c r="CE20" s="1232"/>
      <c r="CF20" s="1232"/>
      <c r="CG20" s="1232"/>
      <c r="CH20" s="1232"/>
      <c r="CI20" s="1232"/>
      <c r="CJ20" s="1232"/>
      <c r="CK20" s="1232"/>
      <c r="CL20" s="1232"/>
      <c r="CM20" s="1232"/>
      <c r="CN20" s="1232"/>
      <c r="CO20" s="1232"/>
      <c r="CP20" s="1232"/>
      <c r="CQ20" s="1232"/>
      <c r="CR20" s="1232"/>
      <c r="CS20" s="1232"/>
      <c r="CT20" s="1232"/>
      <c r="CU20" s="1232"/>
      <c r="CV20" s="1232"/>
      <c r="CW20" s="1232"/>
      <c r="CX20" s="1232"/>
      <c r="CY20" s="1232"/>
      <c r="CZ20" s="1232"/>
      <c r="DA20" s="1232"/>
      <c r="DB20" s="1232"/>
    </row>
    <row r="21" spans="1:112" ht="18" customHeight="1" x14ac:dyDescent="0.3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844" t="s">
        <v>417</v>
      </c>
      <c r="BA21" s="844"/>
      <c r="BB21" s="844"/>
      <c r="BC21" s="844"/>
      <c r="BD21" s="844"/>
      <c r="BE21" s="844"/>
      <c r="BF21" s="844"/>
      <c r="BG21" s="844"/>
      <c r="BH21" s="844"/>
      <c r="BI21" s="844"/>
      <c r="BJ21" s="844"/>
      <c r="BK21" s="844"/>
      <c r="BL21" s="844"/>
      <c r="BM21" s="844"/>
      <c r="BN21" s="844"/>
      <c r="BO21" s="844"/>
      <c r="BP21" s="844"/>
      <c r="BQ21" s="844"/>
      <c r="BR21" s="844"/>
      <c r="BS21" s="844"/>
      <c r="BT21" s="844"/>
      <c r="BU21" s="844"/>
      <c r="BV21" s="844"/>
      <c r="BW21" s="844"/>
      <c r="BX21" s="844"/>
      <c r="BY21" s="844"/>
      <c r="BZ21" s="844"/>
      <c r="CA21" s="844"/>
      <c r="CB21" s="844"/>
      <c r="CC21" s="844"/>
      <c r="CD21" s="844"/>
      <c r="CE21" s="844"/>
      <c r="CF21" s="844"/>
      <c r="CG21" s="844"/>
      <c r="CH21" s="844"/>
      <c r="CI21" s="844"/>
      <c r="CJ21" s="844"/>
      <c r="CK21" s="844"/>
      <c r="CL21" s="844"/>
      <c r="CM21" s="844"/>
      <c r="CN21" s="844"/>
      <c r="CO21" s="844"/>
      <c r="CP21" s="844"/>
      <c r="CQ21" s="844"/>
      <c r="CR21" s="844"/>
      <c r="CS21" s="844"/>
      <c r="CT21" s="844"/>
      <c r="CU21" s="844"/>
      <c r="CV21" s="844"/>
      <c r="CW21" s="844"/>
      <c r="CX21" s="844"/>
      <c r="CY21" s="844"/>
      <c r="CZ21" s="844"/>
      <c r="DA21" s="844"/>
      <c r="DB21" s="844"/>
    </row>
    <row r="22" spans="1:112" ht="18" customHeight="1" x14ac:dyDescent="0.3">
      <c r="A22" s="19" t="s">
        <v>419</v>
      </c>
      <c r="B22" s="23"/>
      <c r="AZ22" s="895" t="s">
        <v>65</v>
      </c>
      <c r="BA22" s="895"/>
      <c r="BB22" s="895"/>
      <c r="BC22" s="895"/>
      <c r="BD22" s="895"/>
      <c r="BE22" s="895"/>
      <c r="BF22" s="895"/>
      <c r="BG22" s="895"/>
      <c r="BH22" s="895"/>
      <c r="BI22" s="895"/>
      <c r="BJ22" s="895"/>
      <c r="BK22" s="895"/>
      <c r="BL22" s="895"/>
      <c r="BM22" s="895"/>
      <c r="BN22" s="895"/>
      <c r="BO22" s="895"/>
      <c r="BP22" s="895"/>
      <c r="BQ22" s="895"/>
      <c r="BR22" s="895"/>
      <c r="BS22" s="895"/>
      <c r="BT22" s="895"/>
      <c r="BU22" s="895"/>
      <c r="BV22" s="895"/>
      <c r="BW22" s="895"/>
      <c r="BX22" s="895"/>
      <c r="BY22" s="895"/>
      <c r="BZ22" s="895"/>
      <c r="CA22" s="895"/>
      <c r="CB22" s="895"/>
      <c r="CC22" s="895"/>
      <c r="CD22" s="895"/>
      <c r="CE22" s="895"/>
      <c r="CF22" s="895"/>
      <c r="CG22" s="895"/>
      <c r="CH22" s="895"/>
      <c r="CI22" s="895"/>
      <c r="CJ22" s="895"/>
      <c r="CK22" s="895"/>
      <c r="CL22" s="895"/>
      <c r="CM22" s="895"/>
      <c r="CN22" s="895"/>
      <c r="CO22" s="895"/>
      <c r="CP22" s="895"/>
      <c r="CQ22" s="895"/>
      <c r="CR22" s="895"/>
      <c r="CS22" s="895"/>
      <c r="CT22" s="895"/>
      <c r="CU22" s="895"/>
      <c r="CV22" s="895"/>
      <c r="CW22" s="895"/>
      <c r="CX22" s="895"/>
      <c r="CY22" s="895"/>
      <c r="CZ22" s="895"/>
      <c r="DA22" s="895"/>
      <c r="DB22" s="895"/>
    </row>
    <row r="23" spans="1:112" ht="18" customHeight="1" x14ac:dyDescent="0.3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95" t="s">
        <v>417</v>
      </c>
      <c r="BA23" s="895"/>
      <c r="BB23" s="895"/>
      <c r="BC23" s="895"/>
      <c r="BD23" s="895"/>
      <c r="BE23" s="895"/>
      <c r="BF23" s="895"/>
      <c r="BG23" s="895"/>
      <c r="BH23" s="895"/>
      <c r="BI23" s="895"/>
      <c r="BJ23" s="895"/>
      <c r="BK23" s="895"/>
      <c r="BL23" s="895"/>
      <c r="BM23" s="895"/>
      <c r="BN23" s="895"/>
      <c r="BO23" s="895"/>
      <c r="BP23" s="895"/>
      <c r="BQ23" s="895"/>
      <c r="BR23" s="895"/>
      <c r="BS23" s="895"/>
      <c r="BT23" s="895"/>
      <c r="BU23" s="895"/>
      <c r="BV23" s="895"/>
      <c r="BW23" s="895"/>
      <c r="BX23" s="895"/>
      <c r="BY23" s="895"/>
      <c r="BZ23" s="895"/>
      <c r="CA23" s="895"/>
      <c r="CB23" s="895"/>
      <c r="CC23" s="895"/>
      <c r="CD23" s="895"/>
      <c r="CE23" s="895"/>
      <c r="CF23" s="895"/>
      <c r="CG23" s="895"/>
      <c r="CH23" s="895"/>
      <c r="CI23" s="895"/>
      <c r="CJ23" s="895"/>
      <c r="CK23" s="895"/>
      <c r="CL23" s="895"/>
      <c r="CM23" s="895"/>
      <c r="CN23" s="895"/>
      <c r="CO23" s="895"/>
      <c r="CP23" s="895"/>
      <c r="CQ23" s="895"/>
      <c r="CR23" s="895"/>
      <c r="CS23" s="895"/>
      <c r="CT23" s="895"/>
      <c r="CU23" s="895"/>
      <c r="CV23" s="895"/>
      <c r="CW23" s="895"/>
      <c r="CX23" s="895"/>
      <c r="CY23" s="895"/>
      <c r="CZ23" s="895"/>
      <c r="DA23" s="895"/>
      <c r="DB23" s="895"/>
    </row>
    <row r="24" spans="1:112" ht="18" customHeight="1" x14ac:dyDescent="0.3">
      <c r="A24" s="19" t="s">
        <v>416</v>
      </c>
      <c r="B24" s="23"/>
      <c r="AZ24" s="895" t="s">
        <v>65</v>
      </c>
      <c r="BA24" s="895"/>
      <c r="BB24" s="895"/>
      <c r="BC24" s="895"/>
      <c r="BD24" s="895"/>
      <c r="BE24" s="895"/>
      <c r="BF24" s="895"/>
      <c r="BG24" s="895"/>
      <c r="BH24" s="895"/>
      <c r="BI24" s="895"/>
      <c r="BJ24" s="895"/>
      <c r="BK24" s="895"/>
      <c r="BL24" s="895"/>
      <c r="BM24" s="895"/>
      <c r="BN24" s="895"/>
      <c r="BO24" s="895"/>
      <c r="BP24" s="895"/>
      <c r="BQ24" s="895"/>
      <c r="BR24" s="895"/>
      <c r="BS24" s="895"/>
      <c r="BT24" s="895"/>
      <c r="BU24" s="895"/>
      <c r="BV24" s="895"/>
      <c r="BW24" s="895"/>
      <c r="BX24" s="895"/>
      <c r="BY24" s="895"/>
      <c r="BZ24" s="895"/>
      <c r="CA24" s="895"/>
      <c r="CB24" s="895"/>
      <c r="CC24" s="895"/>
      <c r="CD24" s="895"/>
      <c r="CE24" s="895"/>
      <c r="CF24" s="895"/>
      <c r="CG24" s="895"/>
      <c r="CH24" s="895"/>
      <c r="CI24" s="895"/>
      <c r="CJ24" s="895"/>
      <c r="CK24" s="895"/>
      <c r="CL24" s="895"/>
      <c r="CM24" s="895"/>
      <c r="CN24" s="895"/>
      <c r="CO24" s="895"/>
      <c r="CP24" s="895"/>
      <c r="CQ24" s="895"/>
      <c r="CR24" s="895"/>
      <c r="CS24" s="895"/>
      <c r="CT24" s="895"/>
      <c r="CU24" s="895"/>
      <c r="CV24" s="895"/>
      <c r="CW24" s="895"/>
      <c r="CX24" s="895"/>
      <c r="CY24" s="895"/>
      <c r="CZ24" s="895"/>
      <c r="DA24" s="895"/>
      <c r="DB24" s="895"/>
    </row>
    <row r="25" spans="1:112" ht="15" customHeight="1" x14ac:dyDescent="0.25">
      <c r="DH25" s="155"/>
    </row>
    <row r="26" spans="1:112" ht="25.2" customHeight="1" x14ac:dyDescent="0.3">
      <c r="A26" s="30" t="s">
        <v>222</v>
      </c>
      <c r="R26" s="844" t="s">
        <v>415</v>
      </c>
      <c r="S26" s="844"/>
      <c r="T26" s="844"/>
      <c r="U26" s="844"/>
      <c r="V26" s="844"/>
      <c r="W26" s="844"/>
      <c r="X26" s="844"/>
      <c r="Y26" s="844"/>
      <c r="Z26" s="844"/>
      <c r="AA26" s="844"/>
      <c r="AB26" s="844"/>
      <c r="AC26" s="844"/>
      <c r="AD26" s="844"/>
      <c r="AE26" s="844"/>
      <c r="AF26" s="844"/>
      <c r="AG26" s="844"/>
      <c r="AH26" s="844"/>
      <c r="AI26" s="844"/>
      <c r="AJ26" s="844"/>
      <c r="AK26" s="844"/>
      <c r="AL26" s="844"/>
      <c r="AM26" s="844"/>
      <c r="AN26" s="844"/>
      <c r="AO26" s="844"/>
      <c r="AP26" s="844"/>
      <c r="AQ26" s="844"/>
      <c r="AR26" s="844"/>
      <c r="AS26" s="844"/>
      <c r="AT26" s="844"/>
      <c r="AU26" s="844"/>
      <c r="AV26" s="844"/>
      <c r="AW26" s="844"/>
      <c r="AX26" s="844"/>
      <c r="AY26" s="844"/>
      <c r="AZ26" s="844"/>
      <c r="BA26" s="844"/>
      <c r="BB26" s="844"/>
      <c r="BC26" s="844"/>
      <c r="BD26" s="844"/>
      <c r="BE26" s="844"/>
      <c r="BF26" s="844"/>
      <c r="BG26" s="844"/>
      <c r="BH26" s="844"/>
      <c r="BI26" s="844"/>
      <c r="BJ26" s="844"/>
      <c r="BK26" s="844"/>
      <c r="BL26" s="844"/>
      <c r="BM26" s="844"/>
      <c r="BN26" s="844"/>
      <c r="BO26" s="844"/>
      <c r="BP26" s="844"/>
      <c r="BQ26" s="844"/>
      <c r="BR26" s="844"/>
      <c r="BS26" s="844"/>
      <c r="BT26" s="844"/>
      <c r="BU26" s="844"/>
      <c r="BV26" s="844"/>
      <c r="BW26" s="844"/>
      <c r="BX26" s="844"/>
      <c r="BY26" s="844"/>
      <c r="BZ26" s="844"/>
      <c r="CA26" s="844"/>
      <c r="CB26" s="844"/>
      <c r="CC26" s="844"/>
      <c r="CD26" s="844"/>
      <c r="CE26" s="844"/>
      <c r="CF26" s="844"/>
      <c r="CG26" s="844"/>
      <c r="CH26" s="844"/>
      <c r="CI26" s="844"/>
      <c r="CJ26" s="844"/>
      <c r="CK26" s="844"/>
      <c r="CL26" s="844"/>
      <c r="CM26" s="844"/>
      <c r="CN26" s="844"/>
      <c r="CO26" s="844"/>
      <c r="CP26" s="844"/>
      <c r="CQ26" s="844"/>
      <c r="CR26" s="844"/>
      <c r="CS26" s="844"/>
      <c r="CT26" s="844"/>
      <c r="CU26" s="844"/>
      <c r="CV26" s="844"/>
      <c r="CW26" s="844"/>
      <c r="CX26" s="844"/>
      <c r="CY26" s="844"/>
      <c r="CZ26" s="844"/>
      <c r="DA26" s="844"/>
      <c r="DB26" s="844"/>
    </row>
    <row r="27" spans="1:112" ht="7.5" customHeight="1" x14ac:dyDescent="0.3"/>
    <row r="28" spans="1:112" customFormat="1" ht="45.75" customHeight="1" x14ac:dyDescent="0.3">
      <c r="A28" s="968" t="s">
        <v>723</v>
      </c>
      <c r="B28" s="969"/>
      <c r="C28" s="969"/>
      <c r="D28" s="969"/>
      <c r="E28" s="969"/>
      <c r="F28" s="969"/>
      <c r="G28" s="969"/>
      <c r="H28" s="969"/>
      <c r="I28" s="969"/>
      <c r="J28" s="969"/>
      <c r="K28" s="969"/>
      <c r="L28" s="969"/>
      <c r="M28" s="969"/>
      <c r="N28" s="969"/>
      <c r="O28" s="969"/>
      <c r="P28" s="969"/>
      <c r="Q28" s="969"/>
      <c r="R28" s="969"/>
      <c r="S28" s="969"/>
      <c r="T28" s="969"/>
      <c r="U28" s="969"/>
      <c r="V28" s="969"/>
      <c r="W28" s="969"/>
      <c r="X28" s="969"/>
      <c r="Y28" s="969"/>
      <c r="Z28" s="969"/>
      <c r="AA28" s="969"/>
      <c r="AB28" s="969"/>
      <c r="AC28" s="969"/>
      <c r="AD28" s="969"/>
      <c r="AE28" s="969"/>
      <c r="AF28" s="969"/>
      <c r="AG28" s="969"/>
      <c r="AH28" s="969"/>
      <c r="AI28" s="969"/>
      <c r="AJ28" s="969"/>
      <c r="AK28" s="969"/>
      <c r="AL28" s="969"/>
      <c r="AM28" s="969"/>
      <c r="AN28" s="969"/>
      <c r="AO28" s="969"/>
      <c r="AP28" s="969"/>
      <c r="AQ28" s="969"/>
      <c r="AR28" s="969"/>
      <c r="AS28" s="969"/>
      <c r="AT28" s="969"/>
      <c r="AU28" s="969"/>
      <c r="AV28" s="969"/>
      <c r="AW28" s="96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47"/>
      <c r="BJ28" s="847"/>
      <c r="BK28" s="847"/>
      <c r="BL28" s="847"/>
      <c r="BM28" s="847"/>
      <c r="BN28" s="847"/>
      <c r="BO28" s="847"/>
      <c r="BP28" s="847"/>
      <c r="BQ28" s="847"/>
      <c r="BR28" s="847"/>
      <c r="BS28" s="847"/>
      <c r="BT28" s="847"/>
      <c r="BU28" s="847"/>
      <c r="BV28" s="847"/>
      <c r="BW28" s="847"/>
      <c r="BX28" s="847"/>
      <c r="BY28" s="847"/>
      <c r="BZ28" s="847"/>
      <c r="CA28" s="847"/>
      <c r="CB28" s="847"/>
      <c r="CC28" s="847"/>
      <c r="CD28" s="847"/>
      <c r="CE28" s="847"/>
      <c r="CF28" s="847"/>
      <c r="CG28" s="23"/>
      <c r="CH28" s="23"/>
      <c r="CI28" s="23"/>
      <c r="CJ28" s="844" t="str">
        <f>ПОДПИСИ!E6</f>
        <v>Д.М. Чечин</v>
      </c>
      <c r="CK28" s="844"/>
      <c r="CL28" s="844"/>
      <c r="CM28" s="844"/>
      <c r="CN28" s="844"/>
      <c r="CO28" s="844"/>
      <c r="CP28" s="844"/>
      <c r="CQ28" s="844"/>
      <c r="CR28" s="844"/>
      <c r="CS28" s="844"/>
      <c r="CT28" s="844"/>
      <c r="CU28" s="844"/>
      <c r="CV28" s="844"/>
      <c r="CW28" s="844"/>
      <c r="CX28" s="844"/>
      <c r="CY28" s="844"/>
      <c r="CZ28" s="844"/>
      <c r="DA28" s="844"/>
      <c r="DB28" s="844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857" t="s">
        <v>11</v>
      </c>
      <c r="BJ29" s="857"/>
      <c r="BK29" s="857"/>
      <c r="BL29" s="857"/>
      <c r="BM29" s="857"/>
      <c r="BN29" s="857"/>
      <c r="BO29" s="857"/>
      <c r="BP29" s="857"/>
      <c r="BQ29" s="857"/>
      <c r="BR29" s="857"/>
      <c r="BS29" s="857"/>
      <c r="BT29" s="857"/>
      <c r="BU29" s="857"/>
      <c r="BV29" s="857"/>
      <c r="BW29" s="857"/>
      <c r="BX29" s="857"/>
      <c r="BY29" s="857"/>
      <c r="BZ29" s="857"/>
      <c r="CA29" s="857"/>
      <c r="CB29" s="857"/>
      <c r="CC29" s="857"/>
      <c r="CD29" s="857"/>
      <c r="CE29" s="857"/>
      <c r="CF29" s="857"/>
      <c r="CG29" s="21"/>
      <c r="CH29" s="21"/>
      <c r="CI29" s="21"/>
      <c r="CJ29" s="845" t="s">
        <v>50</v>
      </c>
      <c r="CK29" s="845"/>
      <c r="CL29" s="845"/>
      <c r="CM29" s="845"/>
      <c r="CN29" s="845"/>
      <c r="CO29" s="845"/>
      <c r="CP29" s="845"/>
      <c r="CQ29" s="845"/>
      <c r="CR29" s="845"/>
      <c r="CS29" s="845"/>
      <c r="CT29" s="845"/>
      <c r="CU29" s="845"/>
      <c r="CV29" s="845"/>
      <c r="CW29" s="845"/>
      <c r="CX29" s="845"/>
      <c r="CY29" s="845"/>
      <c r="CZ29" s="845"/>
      <c r="DA29" s="845"/>
      <c r="DB29" s="845"/>
      <c r="DH29" s="158"/>
    </row>
    <row r="30" spans="1:112" customFormat="1" ht="43.5" customHeight="1" x14ac:dyDescent="0.3">
      <c r="A30" s="968" t="s">
        <v>717</v>
      </c>
      <c r="B30" s="969"/>
      <c r="C30" s="969"/>
      <c r="D30" s="969"/>
      <c r="E30" s="969"/>
      <c r="F30" s="969"/>
      <c r="G30" s="969"/>
      <c r="H30" s="969"/>
      <c r="I30" s="969"/>
      <c r="J30" s="969"/>
      <c r="K30" s="969"/>
      <c r="L30" s="969"/>
      <c r="M30" s="969"/>
      <c r="N30" s="969"/>
      <c r="O30" s="969"/>
      <c r="P30" s="969"/>
      <c r="Q30" s="969"/>
      <c r="R30" s="969"/>
      <c r="S30" s="969"/>
      <c r="T30" s="969"/>
      <c r="U30" s="969"/>
      <c r="V30" s="969"/>
      <c r="W30" s="969"/>
      <c r="X30" s="969"/>
      <c r="Y30" s="969"/>
      <c r="Z30" s="969"/>
      <c r="AA30" s="969"/>
      <c r="AB30" s="969"/>
      <c r="AC30" s="969"/>
      <c r="AD30" s="969"/>
      <c r="AE30" s="969"/>
      <c r="AF30" s="969"/>
      <c r="AG30" s="969"/>
      <c r="AH30" s="969"/>
      <c r="AI30" s="969"/>
      <c r="AJ30" s="969"/>
      <c r="AK30" s="969"/>
      <c r="AL30" s="969"/>
      <c r="AM30" s="969"/>
      <c r="AN30" s="969"/>
      <c r="AO30" s="969"/>
      <c r="AP30" s="969"/>
      <c r="AQ30" s="969"/>
      <c r="AR30" s="969"/>
      <c r="AS30" s="969"/>
      <c r="AT30" s="969"/>
      <c r="AU30" s="969"/>
      <c r="AV30" s="969"/>
      <c r="AW30" s="969"/>
      <c r="AX30" s="96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47"/>
      <c r="BJ30" s="847"/>
      <c r="BK30" s="847"/>
      <c r="BL30" s="847"/>
      <c r="BM30" s="847"/>
      <c r="BN30" s="847"/>
      <c r="BO30" s="847"/>
      <c r="BP30" s="847"/>
      <c r="BQ30" s="847"/>
      <c r="BR30" s="847"/>
      <c r="BS30" s="847"/>
      <c r="BT30" s="847"/>
      <c r="BU30" s="847"/>
      <c r="BV30" s="847"/>
      <c r="BW30" s="847"/>
      <c r="BX30" s="847"/>
      <c r="BY30" s="847"/>
      <c r="BZ30" s="847"/>
      <c r="CA30" s="847"/>
      <c r="CB30" s="847"/>
      <c r="CC30" s="847"/>
      <c r="CD30" s="847"/>
      <c r="CE30" s="847"/>
      <c r="CF30" s="847"/>
      <c r="CG30" s="19"/>
      <c r="CH30" s="19"/>
      <c r="CI30" s="19"/>
      <c r="CJ30" s="844" t="str">
        <f>ПОДПИСИ!E12</f>
        <v>А.В. Курбатов</v>
      </c>
      <c r="CK30" s="844"/>
      <c r="CL30" s="844"/>
      <c r="CM30" s="844"/>
      <c r="CN30" s="844"/>
      <c r="CO30" s="844"/>
      <c r="CP30" s="844"/>
      <c r="CQ30" s="844"/>
      <c r="CR30" s="844"/>
      <c r="CS30" s="844"/>
      <c r="CT30" s="844"/>
      <c r="CU30" s="844"/>
      <c r="CV30" s="844"/>
      <c r="CW30" s="844"/>
      <c r="CX30" s="844"/>
      <c r="CY30" s="844"/>
      <c r="CZ30" s="844"/>
      <c r="DA30" s="844"/>
      <c r="DB30" s="844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857" t="s">
        <v>11</v>
      </c>
      <c r="BJ31" s="857"/>
      <c r="BK31" s="857"/>
      <c r="BL31" s="857"/>
      <c r="BM31" s="857"/>
      <c r="BN31" s="857"/>
      <c r="BO31" s="857"/>
      <c r="BP31" s="857"/>
      <c r="BQ31" s="857"/>
      <c r="BR31" s="857"/>
      <c r="BS31" s="857"/>
      <c r="BT31" s="857"/>
      <c r="BU31" s="857"/>
      <c r="BV31" s="857"/>
      <c r="BW31" s="857"/>
      <c r="BX31" s="857"/>
      <c r="BY31" s="857"/>
      <c r="BZ31" s="857"/>
      <c r="CA31" s="857"/>
      <c r="CB31" s="857"/>
      <c r="CC31" s="857"/>
      <c r="CD31" s="857"/>
      <c r="CE31" s="857"/>
      <c r="CF31" s="857"/>
      <c r="CG31" s="21"/>
      <c r="CH31" s="21"/>
      <c r="CI31" s="21"/>
      <c r="CJ31" s="845" t="s">
        <v>50</v>
      </c>
      <c r="CK31" s="845"/>
      <c r="CL31" s="845"/>
      <c r="CM31" s="845"/>
      <c r="CN31" s="845"/>
      <c r="CO31" s="845"/>
      <c r="CP31" s="845"/>
      <c r="CQ31" s="845"/>
      <c r="CR31" s="845"/>
      <c r="CS31" s="845"/>
      <c r="CT31" s="845"/>
      <c r="CU31" s="845"/>
      <c r="CV31" s="845"/>
      <c r="CW31" s="845"/>
      <c r="CX31" s="845"/>
      <c r="CY31" s="845"/>
      <c r="CZ31" s="845"/>
      <c r="DA31" s="845"/>
      <c r="DB31" s="845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topLeftCell="A64" zoomScale="60" zoomScaleNormal="100" workbookViewId="0">
      <selection activeCell="A80" sqref="A80:V80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57" width="13.33203125" style="284" bestFit="1" customWidth="1"/>
    <col min="58" max="59" width="9.109375" style="284"/>
    <col min="60" max="60" width="13.6640625" style="284" customWidth="1"/>
    <col min="61" max="61" width="15.88671875" style="284" customWidth="1"/>
    <col min="62" max="62" width="14.88671875" style="284" customWidth="1"/>
    <col min="63" max="254" width="9.109375" style="284"/>
    <col min="255" max="307" width="1.5546875" style="284" customWidth="1"/>
    <col min="308" max="308" width="0.109375" style="284" customWidth="1"/>
    <col min="309" max="510" width="9.109375" style="284"/>
    <col min="511" max="563" width="1.5546875" style="284" customWidth="1"/>
    <col min="564" max="564" width="0.109375" style="284" customWidth="1"/>
    <col min="565" max="766" width="9.109375" style="284"/>
    <col min="767" max="819" width="1.5546875" style="284" customWidth="1"/>
    <col min="820" max="820" width="0.109375" style="284" customWidth="1"/>
    <col min="821" max="1022" width="9.109375" style="284"/>
    <col min="1023" max="1075" width="1.5546875" style="284" customWidth="1"/>
    <col min="1076" max="1076" width="0.109375" style="284" customWidth="1"/>
    <col min="1077" max="1278" width="9.109375" style="284"/>
    <col min="1279" max="1331" width="1.5546875" style="284" customWidth="1"/>
    <col min="1332" max="1332" width="0.109375" style="284" customWidth="1"/>
    <col min="1333" max="1534" width="9.109375" style="284"/>
    <col min="1535" max="1587" width="1.5546875" style="284" customWidth="1"/>
    <col min="1588" max="1588" width="0.109375" style="284" customWidth="1"/>
    <col min="1589" max="1790" width="9.109375" style="284"/>
    <col min="1791" max="1843" width="1.5546875" style="284" customWidth="1"/>
    <col min="1844" max="1844" width="0.109375" style="284" customWidth="1"/>
    <col min="1845" max="2046" width="9.109375" style="284"/>
    <col min="2047" max="2099" width="1.5546875" style="284" customWidth="1"/>
    <col min="2100" max="2100" width="0.109375" style="284" customWidth="1"/>
    <col min="2101" max="2302" width="9.109375" style="284"/>
    <col min="2303" max="2355" width="1.5546875" style="284" customWidth="1"/>
    <col min="2356" max="2356" width="0.109375" style="284" customWidth="1"/>
    <col min="2357" max="2558" width="9.109375" style="284"/>
    <col min="2559" max="2611" width="1.5546875" style="284" customWidth="1"/>
    <col min="2612" max="2612" width="0.109375" style="284" customWidth="1"/>
    <col min="2613" max="2814" width="9.109375" style="284"/>
    <col min="2815" max="2867" width="1.5546875" style="284" customWidth="1"/>
    <col min="2868" max="2868" width="0.109375" style="284" customWidth="1"/>
    <col min="2869" max="3070" width="9.109375" style="284"/>
    <col min="3071" max="3123" width="1.5546875" style="284" customWidth="1"/>
    <col min="3124" max="3124" width="0.109375" style="284" customWidth="1"/>
    <col min="3125" max="3326" width="9.109375" style="284"/>
    <col min="3327" max="3379" width="1.5546875" style="284" customWidth="1"/>
    <col min="3380" max="3380" width="0.109375" style="284" customWidth="1"/>
    <col min="3381" max="3582" width="9.109375" style="284"/>
    <col min="3583" max="3635" width="1.5546875" style="284" customWidth="1"/>
    <col min="3636" max="3636" width="0.109375" style="284" customWidth="1"/>
    <col min="3637" max="3838" width="9.109375" style="284"/>
    <col min="3839" max="3891" width="1.5546875" style="284" customWidth="1"/>
    <col min="3892" max="3892" width="0.109375" style="284" customWidth="1"/>
    <col min="3893" max="4094" width="9.109375" style="284"/>
    <col min="4095" max="4147" width="1.5546875" style="284" customWidth="1"/>
    <col min="4148" max="4148" width="0.109375" style="284" customWidth="1"/>
    <col min="4149" max="4350" width="9.109375" style="284"/>
    <col min="4351" max="4403" width="1.5546875" style="284" customWidth="1"/>
    <col min="4404" max="4404" width="0.109375" style="284" customWidth="1"/>
    <col min="4405" max="4606" width="9.109375" style="284"/>
    <col min="4607" max="4659" width="1.5546875" style="284" customWidth="1"/>
    <col min="4660" max="4660" width="0.109375" style="284" customWidth="1"/>
    <col min="4661" max="4862" width="9.109375" style="284"/>
    <col min="4863" max="4915" width="1.5546875" style="284" customWidth="1"/>
    <col min="4916" max="4916" width="0.109375" style="284" customWidth="1"/>
    <col min="4917" max="5118" width="9.109375" style="284"/>
    <col min="5119" max="5171" width="1.5546875" style="284" customWidth="1"/>
    <col min="5172" max="5172" width="0.109375" style="284" customWidth="1"/>
    <col min="5173" max="5374" width="9.109375" style="284"/>
    <col min="5375" max="5427" width="1.5546875" style="284" customWidth="1"/>
    <col min="5428" max="5428" width="0.109375" style="284" customWidth="1"/>
    <col min="5429" max="5630" width="9.109375" style="284"/>
    <col min="5631" max="5683" width="1.5546875" style="284" customWidth="1"/>
    <col min="5684" max="5684" width="0.109375" style="284" customWidth="1"/>
    <col min="5685" max="5886" width="9.109375" style="284"/>
    <col min="5887" max="5939" width="1.5546875" style="284" customWidth="1"/>
    <col min="5940" max="5940" width="0.109375" style="284" customWidth="1"/>
    <col min="5941" max="6142" width="9.109375" style="284"/>
    <col min="6143" max="6195" width="1.5546875" style="284" customWidth="1"/>
    <col min="6196" max="6196" width="0.109375" style="284" customWidth="1"/>
    <col min="6197" max="6398" width="9.109375" style="284"/>
    <col min="6399" max="6451" width="1.5546875" style="284" customWidth="1"/>
    <col min="6452" max="6452" width="0.109375" style="284" customWidth="1"/>
    <col min="6453" max="6654" width="9.109375" style="284"/>
    <col min="6655" max="6707" width="1.5546875" style="284" customWidth="1"/>
    <col min="6708" max="6708" width="0.109375" style="284" customWidth="1"/>
    <col min="6709" max="6910" width="9.109375" style="284"/>
    <col min="6911" max="6963" width="1.5546875" style="284" customWidth="1"/>
    <col min="6964" max="6964" width="0.109375" style="284" customWidth="1"/>
    <col min="6965" max="7166" width="9.109375" style="284"/>
    <col min="7167" max="7219" width="1.5546875" style="284" customWidth="1"/>
    <col min="7220" max="7220" width="0.109375" style="284" customWidth="1"/>
    <col min="7221" max="7422" width="9.109375" style="284"/>
    <col min="7423" max="7475" width="1.5546875" style="284" customWidth="1"/>
    <col min="7476" max="7476" width="0.109375" style="284" customWidth="1"/>
    <col min="7477" max="7678" width="9.109375" style="284"/>
    <col min="7679" max="7731" width="1.5546875" style="284" customWidth="1"/>
    <col min="7732" max="7732" width="0.109375" style="284" customWidth="1"/>
    <col min="7733" max="7934" width="9.109375" style="284"/>
    <col min="7935" max="7987" width="1.5546875" style="284" customWidth="1"/>
    <col min="7988" max="7988" width="0.109375" style="284" customWidth="1"/>
    <col min="7989" max="8190" width="9.109375" style="284"/>
    <col min="8191" max="8243" width="1.5546875" style="284" customWidth="1"/>
    <col min="8244" max="8244" width="0.109375" style="284" customWidth="1"/>
    <col min="8245" max="8446" width="9.109375" style="284"/>
    <col min="8447" max="8499" width="1.5546875" style="284" customWidth="1"/>
    <col min="8500" max="8500" width="0.109375" style="284" customWidth="1"/>
    <col min="8501" max="8702" width="9.109375" style="284"/>
    <col min="8703" max="8755" width="1.5546875" style="284" customWidth="1"/>
    <col min="8756" max="8756" width="0.109375" style="284" customWidth="1"/>
    <col min="8757" max="8958" width="9.109375" style="284"/>
    <col min="8959" max="9011" width="1.5546875" style="284" customWidth="1"/>
    <col min="9012" max="9012" width="0.109375" style="284" customWidth="1"/>
    <col min="9013" max="9214" width="9.109375" style="284"/>
    <col min="9215" max="9267" width="1.5546875" style="284" customWidth="1"/>
    <col min="9268" max="9268" width="0.109375" style="284" customWidth="1"/>
    <col min="9269" max="9470" width="9.109375" style="284"/>
    <col min="9471" max="9523" width="1.5546875" style="284" customWidth="1"/>
    <col min="9524" max="9524" width="0.109375" style="284" customWidth="1"/>
    <col min="9525" max="9726" width="9.109375" style="284"/>
    <col min="9727" max="9779" width="1.5546875" style="284" customWidth="1"/>
    <col min="9780" max="9780" width="0.109375" style="284" customWidth="1"/>
    <col min="9781" max="9982" width="9.109375" style="284"/>
    <col min="9983" max="10035" width="1.5546875" style="284" customWidth="1"/>
    <col min="10036" max="10036" width="0.109375" style="284" customWidth="1"/>
    <col min="10037" max="10238" width="9.109375" style="284"/>
    <col min="10239" max="10291" width="1.5546875" style="284" customWidth="1"/>
    <col min="10292" max="10292" width="0.109375" style="284" customWidth="1"/>
    <col min="10293" max="10494" width="9.109375" style="284"/>
    <col min="10495" max="10547" width="1.5546875" style="284" customWidth="1"/>
    <col min="10548" max="10548" width="0.109375" style="284" customWidth="1"/>
    <col min="10549" max="10750" width="9.109375" style="284"/>
    <col min="10751" max="10803" width="1.5546875" style="284" customWidth="1"/>
    <col min="10804" max="10804" width="0.109375" style="284" customWidth="1"/>
    <col min="10805" max="11006" width="9.109375" style="284"/>
    <col min="11007" max="11059" width="1.5546875" style="284" customWidth="1"/>
    <col min="11060" max="11060" width="0.109375" style="284" customWidth="1"/>
    <col min="11061" max="11262" width="9.109375" style="284"/>
    <col min="11263" max="11315" width="1.5546875" style="284" customWidth="1"/>
    <col min="11316" max="11316" width="0.109375" style="284" customWidth="1"/>
    <col min="11317" max="11518" width="9.109375" style="284"/>
    <col min="11519" max="11571" width="1.5546875" style="284" customWidth="1"/>
    <col min="11572" max="11572" width="0.109375" style="284" customWidth="1"/>
    <col min="11573" max="11774" width="9.109375" style="284"/>
    <col min="11775" max="11827" width="1.5546875" style="284" customWidth="1"/>
    <col min="11828" max="11828" width="0.109375" style="284" customWidth="1"/>
    <col min="11829" max="12030" width="9.109375" style="284"/>
    <col min="12031" max="12083" width="1.5546875" style="284" customWidth="1"/>
    <col min="12084" max="12084" width="0.109375" style="284" customWidth="1"/>
    <col min="12085" max="12286" width="9.109375" style="284"/>
    <col min="12287" max="12339" width="1.5546875" style="284" customWidth="1"/>
    <col min="12340" max="12340" width="0.109375" style="284" customWidth="1"/>
    <col min="12341" max="12542" width="9.109375" style="284"/>
    <col min="12543" max="12595" width="1.5546875" style="284" customWidth="1"/>
    <col min="12596" max="12596" width="0.109375" style="284" customWidth="1"/>
    <col min="12597" max="12798" width="9.109375" style="284"/>
    <col min="12799" max="12851" width="1.5546875" style="284" customWidth="1"/>
    <col min="12852" max="12852" width="0.109375" style="284" customWidth="1"/>
    <col min="12853" max="13054" width="9.109375" style="284"/>
    <col min="13055" max="13107" width="1.5546875" style="284" customWidth="1"/>
    <col min="13108" max="13108" width="0.109375" style="284" customWidth="1"/>
    <col min="13109" max="13310" width="9.109375" style="284"/>
    <col min="13311" max="13363" width="1.5546875" style="284" customWidth="1"/>
    <col min="13364" max="13364" width="0.109375" style="284" customWidth="1"/>
    <col min="13365" max="13566" width="9.109375" style="284"/>
    <col min="13567" max="13619" width="1.5546875" style="284" customWidth="1"/>
    <col min="13620" max="13620" width="0.109375" style="284" customWidth="1"/>
    <col min="13621" max="13822" width="9.109375" style="284"/>
    <col min="13823" max="13875" width="1.5546875" style="284" customWidth="1"/>
    <col min="13876" max="13876" width="0.109375" style="284" customWidth="1"/>
    <col min="13877" max="14078" width="9.109375" style="284"/>
    <col min="14079" max="14131" width="1.5546875" style="284" customWidth="1"/>
    <col min="14132" max="14132" width="0.109375" style="284" customWidth="1"/>
    <col min="14133" max="14334" width="9.109375" style="284"/>
    <col min="14335" max="14387" width="1.5546875" style="284" customWidth="1"/>
    <col min="14388" max="14388" width="0.109375" style="284" customWidth="1"/>
    <col min="14389" max="14590" width="9.109375" style="284"/>
    <col min="14591" max="14643" width="1.5546875" style="284" customWidth="1"/>
    <col min="14644" max="14644" width="0.109375" style="284" customWidth="1"/>
    <col min="14645" max="14846" width="9.109375" style="284"/>
    <col min="14847" max="14899" width="1.5546875" style="284" customWidth="1"/>
    <col min="14900" max="14900" width="0.109375" style="284" customWidth="1"/>
    <col min="14901" max="15102" width="9.109375" style="284"/>
    <col min="15103" max="15155" width="1.5546875" style="284" customWidth="1"/>
    <col min="15156" max="15156" width="0.109375" style="284" customWidth="1"/>
    <col min="15157" max="15358" width="9.109375" style="284"/>
    <col min="15359" max="15411" width="1.5546875" style="284" customWidth="1"/>
    <col min="15412" max="15412" width="0.109375" style="284" customWidth="1"/>
    <col min="15413" max="15614" width="9.109375" style="284"/>
    <col min="15615" max="15667" width="1.5546875" style="284" customWidth="1"/>
    <col min="15668" max="15668" width="0.109375" style="284" customWidth="1"/>
    <col min="15669" max="15870" width="9.109375" style="284"/>
    <col min="15871" max="15923" width="1.5546875" style="284" customWidth="1"/>
    <col min="15924" max="15924" width="0.109375" style="284" customWidth="1"/>
    <col min="15925" max="16126" width="9.109375" style="284"/>
    <col min="16127" max="16179" width="1.5546875" style="284" customWidth="1"/>
    <col min="16180" max="16180" width="0.109375" style="284" customWidth="1"/>
    <col min="16181" max="16384" width="9.109375" style="284"/>
  </cols>
  <sheetData>
    <row r="1" spans="1:63" ht="15" customHeight="1" x14ac:dyDescent="0.3">
      <c r="A1" s="1234" t="s">
        <v>72</v>
      </c>
      <c r="B1" s="1234"/>
      <c r="C1" s="1234"/>
      <c r="D1" s="1234"/>
      <c r="E1" s="1234"/>
      <c r="F1" s="1234"/>
      <c r="G1" s="1234"/>
      <c r="H1" s="1234"/>
      <c r="I1" s="1234"/>
      <c r="J1" s="1234"/>
      <c r="K1" s="1234"/>
      <c r="L1" s="1234"/>
      <c r="M1" s="1234"/>
      <c r="N1" s="1234"/>
      <c r="O1" s="1234"/>
      <c r="P1" s="1234"/>
      <c r="Q1" s="1234"/>
      <c r="R1" s="1234"/>
      <c r="S1" s="1234"/>
      <c r="T1" s="1234"/>
      <c r="U1" s="1234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235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5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5"/>
      <c r="AL2" s="1235"/>
      <c r="AM2" s="1235"/>
      <c r="AN2" s="1235"/>
      <c r="AO2" s="1235"/>
      <c r="AP2" s="1235"/>
      <c r="AQ2" s="1235"/>
      <c r="AR2" s="1235"/>
      <c r="AS2" s="1235"/>
      <c r="AT2" s="1235"/>
      <c r="AU2" s="1235"/>
      <c r="AV2" s="1235"/>
      <c r="AW2" s="1235"/>
      <c r="AX2" s="1235"/>
      <c r="AY2" s="1235"/>
      <c r="AZ2" s="1235"/>
      <c r="BA2" s="1235"/>
      <c r="BB2" s="1235"/>
      <c r="BC2" s="287"/>
      <c r="BD2" s="288"/>
      <c r="BE2" s="289" t="e">
        <f ca="1">RIGHT(BE1,LEN(BE1)-5)+1</f>
        <v>#REF!</v>
      </c>
      <c r="BF2" s="288"/>
      <c r="BG2" s="288"/>
      <c r="BH2"/>
      <c r="BI2"/>
      <c r="BJ2"/>
      <c r="BK2" s="50"/>
    </row>
    <row r="3" spans="1:63" ht="9" customHeight="1" x14ac:dyDescent="0.25">
      <c r="A3" s="1236" t="s">
        <v>806</v>
      </c>
      <c r="B3" s="1236"/>
      <c r="C3" s="1236"/>
      <c r="D3" s="1236"/>
      <c r="E3" s="1236"/>
      <c r="F3" s="1236"/>
      <c r="G3" s="1236"/>
      <c r="H3" s="1236"/>
      <c r="I3" s="1236"/>
      <c r="J3" s="1236"/>
      <c r="K3" s="1236"/>
      <c r="L3" s="1236"/>
      <c r="M3" s="1236"/>
      <c r="N3" s="1236"/>
      <c r="O3" s="1236"/>
      <c r="P3" s="1236"/>
      <c r="Q3" s="1236"/>
      <c r="R3" s="1236"/>
      <c r="S3" s="1236"/>
      <c r="T3" s="1236"/>
      <c r="U3" s="1236"/>
      <c r="V3" s="1236"/>
      <c r="W3" s="1236"/>
      <c r="X3" s="1236"/>
      <c r="Y3" s="1236"/>
      <c r="Z3" s="1236"/>
      <c r="AA3" s="1236"/>
      <c r="AB3" s="1236"/>
      <c r="AC3" s="1236"/>
      <c r="AD3" s="1236"/>
      <c r="AE3" s="1236"/>
      <c r="AF3" s="1236"/>
      <c r="AG3" s="1236"/>
      <c r="AH3" s="1236"/>
      <c r="AI3" s="1236"/>
      <c r="AJ3" s="1236"/>
      <c r="AK3" s="1236"/>
      <c r="AL3" s="1236"/>
      <c r="AM3" s="1236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/>
      <c r="AY3" s="1236"/>
      <c r="AZ3" s="1236"/>
      <c r="BA3" s="1236"/>
      <c r="BB3" s="1236"/>
      <c r="BD3" s="287"/>
      <c r="BE3" s="287"/>
      <c r="BF3" s="287"/>
      <c r="BG3" s="287"/>
      <c r="BH3" s="19"/>
      <c r="BI3" s="19"/>
      <c r="BJ3" s="19"/>
      <c r="BK3" s="19"/>
    </row>
    <row r="4" spans="1:63" ht="12.75" customHeight="1" x14ac:dyDescent="0.25">
      <c r="A4" s="1237" t="s">
        <v>377</v>
      </c>
      <c r="B4" s="1237"/>
      <c r="C4" s="1237"/>
      <c r="D4" s="1237"/>
      <c r="E4" s="1237"/>
      <c r="F4" s="1237"/>
      <c r="G4" s="1237"/>
      <c r="H4" s="1237"/>
      <c r="I4" s="1237"/>
      <c r="J4" s="1237"/>
      <c r="K4" s="1237"/>
      <c r="L4" s="1237"/>
      <c r="M4" s="1237"/>
      <c r="N4" s="1237"/>
      <c r="O4" s="1237"/>
      <c r="P4" s="1237"/>
      <c r="Q4" s="1237"/>
      <c r="R4" s="1237"/>
      <c r="S4" s="1237"/>
      <c r="T4" s="1237"/>
      <c r="U4" s="1237"/>
      <c r="V4" s="1237"/>
      <c r="W4" s="1237"/>
      <c r="X4" s="1237"/>
      <c r="Y4" s="1237"/>
      <c r="Z4" s="1237"/>
      <c r="AA4" s="1237"/>
      <c r="AB4" s="1237"/>
      <c r="AC4" s="1237"/>
      <c r="AD4" s="1237"/>
      <c r="AE4" s="1237"/>
      <c r="AF4" s="1237"/>
      <c r="AG4" s="1237"/>
      <c r="AH4" s="1237"/>
      <c r="AI4" s="1237"/>
      <c r="AJ4" s="1237"/>
      <c r="AK4" s="1237"/>
      <c r="AL4" s="1237"/>
      <c r="AM4" s="1237"/>
      <c r="AN4" s="1237"/>
      <c r="AO4" s="1237"/>
      <c r="AP4" s="1237"/>
      <c r="AQ4" s="1237"/>
      <c r="AR4" s="1237"/>
      <c r="AS4" s="1237"/>
      <c r="AT4" s="1237"/>
      <c r="AU4" s="1237"/>
      <c r="AV4" s="1237"/>
      <c r="AW4" s="1237"/>
      <c r="AX4" s="1237"/>
      <c r="AY4" s="1237"/>
      <c r="AZ4" s="1237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 x14ac:dyDescent="0.25">
      <c r="A5" s="1238" t="str">
        <f>ФОРМА!B2</f>
        <v>ПАО "Россети Ленэнерго"</v>
      </c>
      <c r="B5" s="1238"/>
      <c r="C5" s="1238"/>
      <c r="D5" s="1238"/>
      <c r="E5" s="1238"/>
      <c r="F5" s="1238"/>
      <c r="G5" s="1238"/>
      <c r="H5" s="1238"/>
      <c r="I5" s="1238"/>
      <c r="J5" s="1238"/>
      <c r="K5" s="1238"/>
      <c r="L5" s="1238"/>
      <c r="M5" s="1238"/>
      <c r="N5" s="1238"/>
      <c r="O5" s="1238"/>
      <c r="P5" s="1238"/>
      <c r="Q5" s="1238"/>
      <c r="R5" s="1238"/>
      <c r="S5" s="1238"/>
      <c r="T5" s="1238"/>
      <c r="U5" s="1238"/>
      <c r="V5" s="1238"/>
      <c r="W5" s="1238"/>
      <c r="X5" s="1238"/>
      <c r="Y5" s="1238"/>
      <c r="Z5" s="1238"/>
      <c r="AA5" s="1238"/>
      <c r="AB5" s="1238"/>
      <c r="AC5" s="1238"/>
      <c r="AD5" s="1238"/>
      <c r="AE5" s="1238"/>
      <c r="AF5" s="1238"/>
      <c r="AG5" s="1238"/>
      <c r="AH5" s="1238"/>
      <c r="AI5" s="1238"/>
      <c r="AJ5" s="1238"/>
      <c r="AK5" s="1238"/>
      <c r="AL5" s="1238"/>
      <c r="AM5" s="1238"/>
      <c r="AN5" s="1238"/>
      <c r="AO5" s="1238"/>
      <c r="AP5" s="1238"/>
      <c r="AQ5" s="1238"/>
      <c r="AR5" s="1238"/>
      <c r="AS5" s="1238"/>
      <c r="AT5" s="1238"/>
      <c r="AU5" s="1238"/>
      <c r="AV5" s="1238"/>
      <c r="AW5" s="1238"/>
      <c r="AX5" s="1238"/>
      <c r="AY5" s="1238"/>
      <c r="AZ5" s="1238"/>
      <c r="BA5" s="1238"/>
      <c r="BB5" s="1238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 x14ac:dyDescent="0.25">
      <c r="A6" s="1243" t="s">
        <v>807</v>
      </c>
      <c r="B6" s="1243"/>
      <c r="C6" s="1243"/>
      <c r="D6" s="1243"/>
      <c r="E6" s="1243"/>
      <c r="F6" s="1243"/>
      <c r="G6" s="1243"/>
      <c r="H6" s="1243"/>
      <c r="I6" s="1243"/>
      <c r="J6" s="1243"/>
      <c r="K6" s="1243"/>
      <c r="L6" s="1243"/>
      <c r="M6" s="1243"/>
      <c r="N6" s="1243"/>
      <c r="O6" s="1243"/>
      <c r="P6" s="1243"/>
      <c r="Q6" s="1243"/>
      <c r="R6" s="1243"/>
      <c r="S6" s="1243"/>
      <c r="T6" s="1243"/>
      <c r="U6" s="1243"/>
      <c r="V6" s="1243"/>
      <c r="W6" s="1243"/>
      <c r="X6" s="1243"/>
      <c r="Y6" s="1243"/>
      <c r="Z6" s="1243"/>
      <c r="AA6" s="1243"/>
      <c r="AB6" s="1243"/>
      <c r="AC6" s="1243"/>
      <c r="AD6" s="1243"/>
      <c r="AE6" s="1243"/>
      <c r="AF6" s="1243"/>
      <c r="AG6" s="1243"/>
      <c r="AH6" s="1243"/>
      <c r="AI6" s="1243"/>
      <c r="AJ6" s="1243"/>
      <c r="AK6" s="1243"/>
      <c r="AL6" s="1243"/>
      <c r="AM6" s="1243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 x14ac:dyDescent="0.25">
      <c r="A7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235"/>
      <c r="C7" s="1235"/>
      <c r="D7" s="1235"/>
      <c r="E7" s="1235"/>
      <c r="F7" s="1235"/>
      <c r="G7" s="1235"/>
      <c r="H7" s="1235"/>
      <c r="I7" s="1235"/>
      <c r="J7" s="1235"/>
      <c r="K7" s="1235"/>
      <c r="L7" s="1235"/>
      <c r="M7" s="1235"/>
      <c r="N7" s="1235"/>
      <c r="O7" s="1235"/>
      <c r="P7" s="1235"/>
      <c r="Q7" s="1235"/>
      <c r="R7" s="1235"/>
      <c r="S7" s="1235"/>
      <c r="T7" s="1235"/>
      <c r="U7" s="1235"/>
      <c r="V7" s="1235"/>
      <c r="W7" s="1235"/>
      <c r="X7" s="1235"/>
      <c r="Y7" s="1235"/>
      <c r="Z7" s="1235"/>
      <c r="AA7" s="1235"/>
      <c r="AB7" s="1235"/>
      <c r="AC7" s="1235"/>
      <c r="AD7" s="1235"/>
      <c r="AE7" s="1235"/>
      <c r="AF7" s="1235"/>
      <c r="AG7" s="1235"/>
      <c r="AH7" s="1235"/>
      <c r="AI7" s="1235"/>
      <c r="AJ7" s="1235"/>
      <c r="AK7" s="1235"/>
      <c r="AL7" s="1235"/>
      <c r="AM7" s="1235"/>
      <c r="AN7" s="1235"/>
      <c r="AO7" s="1235"/>
      <c r="AP7" s="1235"/>
      <c r="AQ7" s="1235"/>
      <c r="AR7" s="1235"/>
      <c r="AS7" s="1235"/>
      <c r="AT7" s="1235"/>
      <c r="AU7" s="1235"/>
      <c r="AV7" s="1235"/>
      <c r="AW7" s="1235"/>
      <c r="AX7" s="1235"/>
      <c r="AY7" s="1235"/>
      <c r="AZ7" s="1235"/>
      <c r="BA7" s="1235"/>
      <c r="BB7" s="1235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 x14ac:dyDescent="0.25">
      <c r="A8" s="1244" t="s">
        <v>820</v>
      </c>
      <c r="B8" s="1245"/>
      <c r="C8" s="1245"/>
      <c r="D8" s="1245"/>
      <c r="E8" s="1245"/>
      <c r="F8" s="1245"/>
      <c r="G8" s="1245"/>
      <c r="H8" s="1245"/>
      <c r="I8" s="1245"/>
      <c r="J8" s="1245"/>
      <c r="K8" s="1245"/>
      <c r="L8" s="1245"/>
      <c r="M8" s="1245"/>
      <c r="N8" s="1245"/>
      <c r="O8" s="1245"/>
      <c r="P8" s="1245"/>
      <c r="Q8" s="1245"/>
      <c r="R8" s="1245"/>
      <c r="S8" s="1245"/>
      <c r="T8" s="1245"/>
      <c r="U8" s="1245"/>
      <c r="V8" s="1245"/>
      <c r="W8" s="1245"/>
      <c r="X8" s="1245"/>
      <c r="Y8" s="1245"/>
      <c r="Z8" s="1245"/>
      <c r="AA8" s="1245"/>
      <c r="AB8" s="1245"/>
      <c r="AC8" s="1245"/>
      <c r="AD8" s="1245"/>
      <c r="AE8" s="1245"/>
      <c r="AF8" s="1245"/>
      <c r="AG8" s="1245"/>
      <c r="AH8" s="1245"/>
      <c r="AI8" s="1245"/>
      <c r="AJ8" s="1245"/>
      <c r="AK8" s="1245"/>
      <c r="AL8" s="1245"/>
      <c r="AM8" s="1245"/>
      <c r="AN8" s="1245"/>
      <c r="AO8" s="1245"/>
      <c r="AP8" s="1245"/>
      <c r="AQ8" s="1245"/>
      <c r="AR8" s="1245"/>
      <c r="AS8" s="1245"/>
      <c r="AT8" s="1245"/>
      <c r="AU8" s="1245"/>
      <c r="AV8" s="1245"/>
      <c r="AW8" s="1245"/>
      <c r="AX8" s="1245"/>
      <c r="AY8" s="1245"/>
      <c r="AZ8" s="1245"/>
      <c r="BA8" s="1245"/>
      <c r="BB8" s="1245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 x14ac:dyDescent="0.25">
      <c r="A9" s="1246"/>
      <c r="B9" s="1246"/>
      <c r="C9" s="1246"/>
      <c r="D9" s="1246"/>
      <c r="E9" s="1246"/>
      <c r="F9" s="1246"/>
      <c r="G9" s="1246"/>
      <c r="H9" s="1246"/>
      <c r="I9" s="1246"/>
      <c r="J9" s="1246"/>
      <c r="K9" s="1246"/>
      <c r="L9" s="1246"/>
      <c r="M9" s="1246"/>
      <c r="N9" s="1246"/>
      <c r="O9" s="1246"/>
      <c r="P9" s="1246"/>
      <c r="Q9" s="1246"/>
      <c r="R9" s="1246"/>
      <c r="S9" s="1246"/>
      <c r="T9" s="1246"/>
      <c r="U9" s="1246"/>
      <c r="V9" s="1246"/>
      <c r="W9" s="1246"/>
      <c r="X9" s="1246"/>
      <c r="Y9" s="1246"/>
      <c r="Z9" s="1246"/>
      <c r="AA9" s="1246"/>
      <c r="AB9" s="1246"/>
      <c r="AC9" s="1246"/>
      <c r="AD9" s="1246"/>
      <c r="AE9" s="1246"/>
      <c r="AF9" s="1246"/>
      <c r="AG9" s="1246"/>
      <c r="AH9" s="1246"/>
      <c r="AI9" s="1246"/>
      <c r="AJ9" s="1246"/>
      <c r="AK9" s="1246"/>
      <c r="AL9" s="1246"/>
      <c r="AM9" s="1246"/>
      <c r="AN9" s="1246"/>
      <c r="AO9" s="1246"/>
      <c r="AP9" s="1246"/>
      <c r="AQ9" s="1246"/>
      <c r="AR9" s="1246"/>
      <c r="AS9" s="1246"/>
      <c r="AT9" s="1246"/>
      <c r="AU9" s="1246"/>
      <c r="AV9" s="1246"/>
      <c r="AW9" s="1246"/>
      <c r="AX9" s="1246"/>
      <c r="AY9" s="1246"/>
      <c r="AZ9" s="1246"/>
      <c r="BA9" s="1246"/>
      <c r="BB9" s="1246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 x14ac:dyDescent="0.25">
      <c r="A10" s="1241" t="s">
        <v>821</v>
      </c>
      <c r="B10" s="1241"/>
      <c r="C10" s="1241"/>
      <c r="D10" s="1241"/>
      <c r="E10" s="1241"/>
      <c r="F10" s="1241"/>
      <c r="G10" s="1241"/>
      <c r="H10" s="1241"/>
      <c r="I10" s="1241"/>
      <c r="J10" s="1241"/>
      <c r="K10" s="1241"/>
      <c r="L10" s="1241"/>
      <c r="M10" s="1241"/>
      <c r="N10" s="1241"/>
      <c r="O10" s="1241"/>
      <c r="P10" s="1241"/>
      <c r="Q10" s="1241"/>
      <c r="R10" s="1241"/>
      <c r="S10" s="1241"/>
      <c r="T10" s="1241"/>
      <c r="U10" s="1241"/>
      <c r="V10" s="1241"/>
      <c r="W10" s="1241"/>
      <c r="X10" s="1241"/>
      <c r="Y10" s="1241"/>
      <c r="Z10" s="1241"/>
      <c r="AA10" s="1241"/>
      <c r="AB10" s="1241"/>
      <c r="AC10" s="1241"/>
      <c r="AD10" s="1241"/>
      <c r="AE10" s="1241"/>
      <c r="AF10" s="1241"/>
      <c r="AG10" s="1241"/>
      <c r="AH10" s="1241"/>
      <c r="AI10" s="1241"/>
      <c r="AJ10" s="1241"/>
      <c r="AK10" s="1241"/>
      <c r="AL10" s="1241"/>
      <c r="AM10" s="1241"/>
      <c r="AN10" s="1241"/>
      <c r="AO10" s="1241"/>
      <c r="AP10" s="1241"/>
      <c r="AQ10" s="1241"/>
      <c r="AR10" s="1241"/>
      <c r="AS10" s="1241"/>
      <c r="AT10" s="1241"/>
      <c r="AU10" s="1241"/>
      <c r="AV10" s="1241"/>
      <c r="AW10" s="1241"/>
      <c r="AX10" s="1241"/>
      <c r="AY10" s="1241"/>
      <c r="AZ10" s="1241"/>
      <c r="BA10" s="1241"/>
      <c r="BB10" s="1241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 x14ac:dyDescent="0.25">
      <c r="A11" s="1237" t="s">
        <v>766</v>
      </c>
      <c r="B11" s="1237"/>
      <c r="C11" s="1237"/>
      <c r="D11" s="1237"/>
      <c r="E11" s="1237"/>
      <c r="F11" s="1237"/>
      <c r="G11" s="1237"/>
      <c r="H11" s="1237"/>
      <c r="I11" s="1237"/>
      <c r="J11" s="1237"/>
      <c r="K11" s="1237"/>
      <c r="L11" s="1237"/>
      <c r="M11" s="1237"/>
      <c r="N11" s="1237"/>
      <c r="O11" s="1237"/>
      <c r="P11" s="1237"/>
      <c r="Q11" s="1237"/>
      <c r="R11" s="1237"/>
      <c r="S11" s="1237"/>
      <c r="T11" s="1237"/>
      <c r="U11" s="1237"/>
      <c r="V11" s="1237"/>
      <c r="W11" s="1237"/>
      <c r="X11" s="1237"/>
      <c r="Y11" s="1237"/>
      <c r="Z11" s="1237"/>
      <c r="AA11" s="1237"/>
      <c r="AB11" s="1237"/>
      <c r="AC11" s="1237"/>
      <c r="AD11" s="1237"/>
      <c r="AE11" s="1237"/>
      <c r="AF11" s="1237"/>
      <c r="AG11" s="1237"/>
      <c r="AH11" s="1237"/>
      <c r="AI11" s="1237"/>
      <c r="AJ11" s="1237"/>
      <c r="AK11" s="1237"/>
      <c r="AL11" s="1237"/>
      <c r="AM11" s="1237"/>
      <c r="AN11" s="1237"/>
      <c r="AO11" s="1237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 x14ac:dyDescent="0.25">
      <c r="A12" s="1239" t="str">
        <f>ФОРМА!B3</f>
        <v>ООО «Электромонтаж-110»</v>
      </c>
      <c r="B12" s="1239"/>
      <c r="C12" s="1239"/>
      <c r="D12" s="1239"/>
      <c r="E12" s="1239"/>
      <c r="F12" s="1239"/>
      <c r="G12" s="1239"/>
      <c r="H12" s="1239"/>
      <c r="I12" s="1239"/>
      <c r="J12" s="1239"/>
      <c r="K12" s="1239"/>
      <c r="L12" s="1239"/>
      <c r="M12" s="1239"/>
      <c r="N12" s="1239"/>
      <c r="O12" s="1239"/>
      <c r="P12" s="1239"/>
      <c r="Q12" s="1239"/>
      <c r="R12" s="1239"/>
      <c r="S12" s="1239"/>
      <c r="T12" s="1239"/>
      <c r="U12" s="1239"/>
      <c r="V12" s="1239"/>
      <c r="W12" s="1239"/>
      <c r="X12" s="1239"/>
      <c r="Y12" s="1239"/>
      <c r="Z12" s="1239"/>
      <c r="AA12" s="1239"/>
      <c r="AB12" s="1239"/>
      <c r="AC12" s="1239"/>
      <c r="AD12" s="1239"/>
      <c r="AE12" s="1239"/>
      <c r="AF12" s="1239"/>
      <c r="AG12" s="1239"/>
      <c r="AH12" s="1239"/>
      <c r="AI12" s="1239"/>
      <c r="AJ12" s="1239"/>
      <c r="AK12" s="1239"/>
      <c r="AL12" s="1239"/>
      <c r="AM12" s="1239"/>
      <c r="AN12" s="1239"/>
      <c r="AO12" s="1239"/>
      <c r="AP12" s="1239"/>
      <c r="AQ12" s="1239"/>
      <c r="AR12" s="1239"/>
      <c r="AS12" s="1239"/>
      <c r="AT12" s="1239"/>
      <c r="AU12" s="1239"/>
      <c r="AV12" s="1239"/>
      <c r="AW12" s="1239"/>
      <c r="AX12" s="1239"/>
      <c r="AY12" s="1239"/>
      <c r="AZ12" s="1239"/>
      <c r="BA12" s="1239"/>
      <c r="BB12" s="1239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 x14ac:dyDescent="0.25">
      <c r="A13" s="1240" t="s">
        <v>822</v>
      </c>
      <c r="B13" s="1240"/>
      <c r="C13" s="1240"/>
      <c r="D13" s="1240"/>
      <c r="E13" s="1240"/>
      <c r="F13" s="1240"/>
      <c r="G13" s="1240"/>
      <c r="H13" s="1240"/>
      <c r="I13" s="1240"/>
      <c r="J13" s="1240"/>
      <c r="K13" s="1240"/>
      <c r="L13" s="1240"/>
      <c r="M13" s="1240"/>
      <c r="N13" s="1240"/>
      <c r="O13" s="1240"/>
      <c r="P13" s="1240"/>
      <c r="Q13" s="1240"/>
      <c r="R13" s="1240"/>
      <c r="S13" s="1240"/>
      <c r="T13" s="1240"/>
      <c r="U13" s="1240"/>
      <c r="V13" s="1240"/>
      <c r="W13" s="1240"/>
      <c r="X13" s="1240"/>
      <c r="Y13" s="1240"/>
      <c r="Z13" s="1240"/>
      <c r="AA13" s="1240"/>
      <c r="AB13" s="1240"/>
      <c r="AC13" s="1240"/>
      <c r="AD13" s="1240"/>
      <c r="AE13" s="1240"/>
      <c r="AF13" s="1240"/>
      <c r="AG13" s="1240"/>
      <c r="AH13" s="1240"/>
      <c r="AI13" s="1240"/>
      <c r="AJ13" s="1240"/>
      <c r="AK13" s="1240"/>
      <c r="AL13" s="1240"/>
      <c r="AM13" s="1240"/>
      <c r="AN13" s="1240"/>
      <c r="AO13" s="1240"/>
      <c r="AP13" s="1240"/>
      <c r="AQ13" s="1240"/>
      <c r="AR13" s="1240"/>
      <c r="AS13" s="1240"/>
      <c r="AT13" s="1240"/>
      <c r="AU13" s="1240"/>
      <c r="AV13" s="1240"/>
      <c r="AW13" s="1240"/>
      <c r="AX13" s="1240"/>
      <c r="AY13" s="1240"/>
      <c r="AZ13" s="1240"/>
      <c r="BA13" s="1240"/>
      <c r="BB13" s="1240"/>
    </row>
    <row r="14" spans="1:63" ht="28.5" customHeight="1" x14ac:dyDescent="0.25">
      <c r="A14" s="1235" t="str">
        <f>ФОРМА!D3</f>
        <v>ОГРН 1089847302225, ИНН 7842391090, КПП 780101001, 199004, город Санкт-Петербург, пр-кт Средний В.О., д. 4 литер а, пом/ком 6н/177</v>
      </c>
      <c r="B14" s="1235"/>
      <c r="C14" s="1235"/>
      <c r="D14" s="1235"/>
      <c r="E14" s="1235"/>
      <c r="F14" s="1235"/>
      <c r="G14" s="1235"/>
      <c r="H14" s="1235"/>
      <c r="I14" s="1235"/>
      <c r="J14" s="1235"/>
      <c r="K14" s="1235"/>
      <c r="L14" s="1235"/>
      <c r="M14" s="1235"/>
      <c r="N14" s="1235"/>
      <c r="O14" s="1235"/>
      <c r="P14" s="1235"/>
      <c r="Q14" s="1235"/>
      <c r="R14" s="1235"/>
      <c r="S14" s="1235"/>
      <c r="T14" s="1235"/>
      <c r="U14" s="1235"/>
      <c r="V14" s="1235"/>
      <c r="W14" s="1235"/>
      <c r="X14" s="1235"/>
      <c r="Y14" s="1235"/>
      <c r="Z14" s="1235"/>
      <c r="AA14" s="1235"/>
      <c r="AB14" s="1235"/>
      <c r="AC14" s="1235"/>
      <c r="AD14" s="1235"/>
      <c r="AE14" s="1235"/>
      <c r="AF14" s="1235"/>
      <c r="AG14" s="1235"/>
      <c r="AH14" s="1235"/>
      <c r="AI14" s="1235"/>
      <c r="AJ14" s="1235"/>
      <c r="AK14" s="1235"/>
      <c r="AL14" s="1235"/>
      <c r="AM14" s="1235"/>
      <c r="AN14" s="1235"/>
      <c r="AO14" s="1235"/>
      <c r="AP14" s="1235"/>
      <c r="AQ14" s="1235"/>
      <c r="AR14" s="1235"/>
      <c r="AS14" s="1235"/>
      <c r="AT14" s="1235"/>
      <c r="AU14" s="1235"/>
      <c r="AV14" s="1235"/>
      <c r="AW14" s="1235"/>
      <c r="AX14" s="1235"/>
      <c r="AY14" s="1235"/>
      <c r="AZ14" s="1235"/>
      <c r="BA14" s="1235"/>
      <c r="BB14" s="1235"/>
    </row>
    <row r="15" spans="1:63" ht="23.25" customHeight="1" x14ac:dyDescent="0.25">
      <c r="A15" s="1241" t="s">
        <v>823</v>
      </c>
      <c r="B15" s="1241"/>
      <c r="C15" s="1241"/>
      <c r="D15" s="1241"/>
      <c r="E15" s="1241"/>
      <c r="F15" s="1241"/>
      <c r="G15" s="1241"/>
      <c r="H15" s="1241"/>
      <c r="I15" s="1241"/>
      <c r="J15" s="1241"/>
      <c r="K15" s="1241"/>
      <c r="L15" s="1241"/>
      <c r="M15" s="1241"/>
      <c r="N15" s="1241"/>
      <c r="O15" s="1241"/>
      <c r="P15" s="1241"/>
      <c r="Q15" s="1241"/>
      <c r="R15" s="1241"/>
      <c r="S15" s="1241"/>
      <c r="T15" s="1241"/>
      <c r="U15" s="1241"/>
      <c r="V15" s="1241"/>
      <c r="W15" s="1241"/>
      <c r="X15" s="1241"/>
      <c r="Y15" s="1241"/>
      <c r="Z15" s="1241"/>
      <c r="AA15" s="1241"/>
      <c r="AB15" s="1241"/>
      <c r="AC15" s="1241"/>
      <c r="AD15" s="1241"/>
      <c r="AE15" s="1241"/>
      <c r="AF15" s="1241"/>
      <c r="AG15" s="1241"/>
      <c r="AH15" s="1241"/>
      <c r="AI15" s="1241"/>
      <c r="AJ15" s="1241"/>
      <c r="AK15" s="1241"/>
      <c r="AL15" s="1241"/>
      <c r="AM15" s="1241"/>
      <c r="AN15" s="1241"/>
      <c r="AO15" s="1241"/>
      <c r="AP15" s="1241"/>
      <c r="AQ15" s="1241"/>
      <c r="AR15" s="1241"/>
      <c r="AS15" s="1241"/>
      <c r="AT15" s="1241"/>
      <c r="AU15" s="1241"/>
      <c r="AV15" s="1241"/>
      <c r="AW15" s="1241"/>
      <c r="AX15" s="1241"/>
      <c r="AY15" s="1241"/>
      <c r="AZ15" s="1241"/>
      <c r="BA15" s="1241"/>
      <c r="BB15" s="1241"/>
    </row>
    <row r="16" spans="1:63" ht="13.5" customHeight="1" x14ac:dyDescent="0.25">
      <c r="A16" s="1237" t="s">
        <v>74</v>
      </c>
      <c r="B16" s="1237"/>
      <c r="C16" s="1237"/>
      <c r="D16" s="1237"/>
      <c r="E16" s="1237"/>
      <c r="F16" s="1237"/>
      <c r="G16" s="1237"/>
      <c r="H16" s="1237"/>
      <c r="I16" s="1237"/>
      <c r="J16" s="1237"/>
      <c r="K16" s="1237"/>
      <c r="L16" s="1237"/>
      <c r="M16" s="1237"/>
      <c r="N16" s="1237"/>
      <c r="O16" s="1237"/>
      <c r="P16" s="1237"/>
      <c r="Q16" s="1237"/>
      <c r="R16" s="1237"/>
      <c r="S16" s="1237"/>
      <c r="T16" s="1237"/>
      <c r="U16" s="1237"/>
      <c r="V16" s="1237"/>
      <c r="W16" s="1237"/>
      <c r="X16" s="1237"/>
      <c r="Y16" s="1237"/>
      <c r="Z16" s="1237"/>
      <c r="AA16" s="1237"/>
      <c r="AB16" s="1237"/>
      <c r="AC16" s="1237"/>
      <c r="AD16" s="1237"/>
      <c r="AE16" s="1237"/>
      <c r="AF16" s="1237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 x14ac:dyDescent="0.25">
      <c r="A17" s="1242" t="str">
        <f>ФОРМА!B8</f>
        <v>ООО «Строительные энергетические технологии»</v>
      </c>
      <c r="B17" s="1242"/>
      <c r="C17" s="1242"/>
      <c r="D17" s="1242"/>
      <c r="E17" s="1242"/>
      <c r="F17" s="1242"/>
      <c r="G17" s="1242"/>
      <c r="H17" s="1242"/>
      <c r="I17" s="1242"/>
      <c r="J17" s="1242"/>
      <c r="K17" s="1242"/>
      <c r="L17" s="1242"/>
      <c r="M17" s="1242"/>
      <c r="N17" s="1242"/>
      <c r="O17" s="1242"/>
      <c r="P17" s="1242"/>
      <c r="Q17" s="1242"/>
      <c r="R17" s="1242"/>
      <c r="S17" s="1242"/>
      <c r="T17" s="1242"/>
      <c r="U17" s="1242"/>
      <c r="V17" s="1242"/>
      <c r="W17" s="1242"/>
      <c r="X17" s="1242"/>
      <c r="Y17" s="1242"/>
      <c r="Z17" s="1242"/>
      <c r="AA17" s="1242"/>
      <c r="AB17" s="1242"/>
      <c r="AC17" s="1242"/>
      <c r="AD17" s="1242"/>
      <c r="AE17" s="1242"/>
      <c r="AF17" s="1242"/>
      <c r="AG17" s="1242"/>
      <c r="AH17" s="1242"/>
      <c r="AI17" s="1242"/>
      <c r="AJ17" s="1242"/>
      <c r="AK17" s="1242"/>
      <c r="AL17" s="1242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</row>
    <row r="18" spans="1:54" ht="9" customHeight="1" x14ac:dyDescent="0.25">
      <c r="A18" s="1236" t="s">
        <v>822</v>
      </c>
      <c r="B18" s="1251"/>
      <c r="C18" s="1251"/>
      <c r="D18" s="1251"/>
      <c r="E18" s="1251"/>
      <c r="F18" s="1251"/>
      <c r="G18" s="1251"/>
      <c r="H18" s="1251"/>
      <c r="I18" s="1251"/>
      <c r="J18" s="1251"/>
      <c r="K18" s="1251"/>
      <c r="L18" s="1251"/>
      <c r="M18" s="1251"/>
      <c r="N18" s="1251"/>
      <c r="O18" s="1251"/>
      <c r="P18" s="1251"/>
      <c r="Q18" s="1251"/>
      <c r="R18" s="1251"/>
      <c r="S18" s="1251"/>
      <c r="T18" s="1251"/>
      <c r="U18" s="1251"/>
      <c r="V18" s="1251"/>
      <c r="W18" s="1251"/>
      <c r="X18" s="1251"/>
      <c r="Y18" s="1251"/>
      <c r="Z18" s="1251"/>
      <c r="AA18" s="1251"/>
      <c r="AB18" s="1251"/>
      <c r="AC18" s="1251"/>
      <c r="AD18" s="1251"/>
      <c r="AE18" s="1251"/>
      <c r="AF18" s="1251"/>
      <c r="AG18" s="1251"/>
      <c r="AH18" s="1251"/>
      <c r="AI18" s="1251"/>
      <c r="AJ18" s="1251"/>
      <c r="AK18" s="1251"/>
      <c r="AL18" s="1251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</row>
    <row r="19" spans="1:54" ht="27.75" customHeight="1" x14ac:dyDescent="0.25">
      <c r="A19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242"/>
      <c r="C19" s="1242"/>
      <c r="D19" s="1242"/>
      <c r="E19" s="1242"/>
      <c r="F19" s="1242"/>
      <c r="G19" s="1242"/>
      <c r="H19" s="1242"/>
      <c r="I19" s="1242"/>
      <c r="J19" s="1242"/>
      <c r="K19" s="1242"/>
      <c r="L19" s="1242"/>
      <c r="M19" s="1242"/>
      <c r="N19" s="1242"/>
      <c r="O19" s="1242"/>
      <c r="P19" s="1242"/>
      <c r="Q19" s="1242"/>
      <c r="R19" s="1242"/>
      <c r="S19" s="1242"/>
      <c r="T19" s="1242"/>
      <c r="U19" s="1242"/>
      <c r="V19" s="1242"/>
      <c r="W19" s="1242"/>
      <c r="X19" s="1242"/>
      <c r="Y19" s="1242"/>
      <c r="Z19" s="1242"/>
      <c r="AA19" s="1242"/>
      <c r="AB19" s="1242"/>
      <c r="AC19" s="1242"/>
      <c r="AD19" s="1242"/>
      <c r="AE19" s="1242"/>
      <c r="AF19" s="1242"/>
      <c r="AG19" s="1242"/>
      <c r="AH19" s="1242"/>
      <c r="AI19" s="1242"/>
      <c r="AJ19" s="1242"/>
      <c r="AK19" s="1242"/>
      <c r="AL19" s="1242"/>
      <c r="AM19" s="1242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</row>
    <row r="20" spans="1:54" ht="9.75" customHeight="1" x14ac:dyDescent="0.25">
      <c r="A20" s="1241" t="s">
        <v>767</v>
      </c>
      <c r="B20" s="1241"/>
      <c r="C20" s="1241"/>
      <c r="D20" s="1241"/>
      <c r="E20" s="1241"/>
      <c r="F20" s="1241"/>
      <c r="G20" s="1241"/>
      <c r="H20" s="1241"/>
      <c r="I20" s="1241"/>
      <c r="J20" s="1241"/>
      <c r="K20" s="1241"/>
      <c r="L20" s="1241"/>
      <c r="M20" s="1241"/>
      <c r="N20" s="1241"/>
      <c r="O20" s="1241"/>
      <c r="P20" s="1241"/>
      <c r="Q20" s="1241"/>
      <c r="R20" s="1241"/>
      <c r="S20" s="1241"/>
      <c r="T20" s="1241"/>
      <c r="U20" s="1241"/>
      <c r="V20" s="1241"/>
      <c r="W20" s="1241"/>
      <c r="X20" s="1241"/>
      <c r="Y20" s="1241"/>
      <c r="Z20" s="1241"/>
      <c r="AA20" s="1241"/>
      <c r="AB20" s="1241"/>
      <c r="AC20" s="1241"/>
      <c r="AD20" s="1241"/>
      <c r="AE20" s="1241"/>
      <c r="AF20" s="1241"/>
      <c r="AG20" s="1241"/>
      <c r="AH20" s="1241"/>
      <c r="AI20" s="1241"/>
      <c r="AJ20" s="1241"/>
      <c r="AK20" s="1241"/>
      <c r="AL20" s="1241"/>
      <c r="AM20" s="1241"/>
      <c r="AN20" s="1241"/>
      <c r="AO20" s="1241"/>
      <c r="AP20" s="1241"/>
      <c r="AQ20" s="1241"/>
      <c r="AR20" s="1241"/>
      <c r="AS20" s="1241"/>
      <c r="AT20" s="1241"/>
      <c r="AU20" s="1241"/>
      <c r="AV20" s="1241"/>
      <c r="AW20" s="1241"/>
      <c r="AX20" s="1241"/>
      <c r="AY20" s="1241"/>
      <c r="AZ20" s="1241"/>
      <c r="BA20" s="1241"/>
      <c r="BB20" s="1241"/>
    </row>
    <row r="21" spans="1:54" ht="19.5" customHeight="1" x14ac:dyDescent="0.25">
      <c r="A21" s="1252" t="s">
        <v>67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12.75" customHeight="1" x14ac:dyDescent="0.25">
      <c r="A22" s="1252" t="s">
        <v>1021</v>
      </c>
      <c r="B22" s="1252"/>
      <c r="C22" s="1252"/>
      <c r="D22" s="1252"/>
      <c r="E22" s="1252"/>
      <c r="F22" s="1252"/>
      <c r="G22" s="1252"/>
      <c r="H22" s="1252"/>
      <c r="I22" s="1252"/>
      <c r="J22" s="1252"/>
      <c r="K22" s="1252"/>
      <c r="L22" s="1252"/>
      <c r="M22" s="1252"/>
      <c r="N22" s="1252"/>
      <c r="O22" s="1252"/>
      <c r="P22" s="1252"/>
      <c r="Q22" s="1252"/>
      <c r="R22" s="1252"/>
      <c r="S22" s="1252"/>
      <c r="T22" s="1252"/>
      <c r="U22" s="1252"/>
      <c r="V22" s="1252"/>
      <c r="W22" s="1252"/>
      <c r="X22" s="1252"/>
      <c r="Y22" s="1252"/>
      <c r="Z22" s="1252"/>
      <c r="AA22" s="1252"/>
      <c r="AB22" s="1252"/>
      <c r="AC22" s="1252"/>
      <c r="AD22" s="1252"/>
      <c r="AE22" s="1252"/>
      <c r="AF22" s="1252"/>
      <c r="AG22" s="1252"/>
      <c r="AH22" s="1252"/>
      <c r="AI22" s="1252"/>
      <c r="AJ22" s="1252"/>
      <c r="AK22" s="1252"/>
      <c r="AL22" s="1252"/>
      <c r="AM22" s="1252"/>
      <c r="AN22" s="1252"/>
      <c r="AO22" s="1252"/>
      <c r="AP22" s="1252"/>
      <c r="AQ22" s="1252"/>
      <c r="AR22" s="1252"/>
      <c r="AS22" s="1252"/>
      <c r="AT22" s="1252"/>
      <c r="AU22" s="1252"/>
      <c r="AV22" s="1252"/>
      <c r="AW22" s="1252"/>
      <c r="AX22" s="1252"/>
      <c r="AY22" s="1252"/>
      <c r="AZ22" s="1252"/>
      <c r="BA22" s="1252"/>
      <c r="BB22" s="1252"/>
    </row>
    <row r="23" spans="1:54" ht="10.5" customHeight="1" x14ac:dyDescent="0.25"/>
    <row r="24" spans="1:54" ht="14.25" customHeight="1" x14ac:dyDescent="0.3">
      <c r="A24" s="284" t="s">
        <v>19</v>
      </c>
      <c r="C24" s="1253">
        <f>ФОРМА!B30</f>
        <v>0</v>
      </c>
      <c r="D24" s="1253"/>
      <c r="E24" s="1253"/>
      <c r="F24" s="1253"/>
      <c r="G24" s="1253"/>
      <c r="H24" s="1253"/>
      <c r="I24" s="1253"/>
      <c r="J24" s="1253"/>
      <c r="K24" s="1253"/>
      <c r="AK24" s="293"/>
      <c r="AL24" s="294"/>
      <c r="AM24" s="294"/>
      <c r="AN24" s="294"/>
      <c r="AO24" s="294"/>
      <c r="AP24" s="294"/>
      <c r="AQ24" s="294"/>
      <c r="AS24" s="293"/>
      <c r="AT24" s="1271">
        <f>ФОРМА!D30</f>
        <v>45354</v>
      </c>
      <c r="AU24" s="1271"/>
      <c r="AV24" s="1271"/>
      <c r="AW24" s="1271"/>
      <c r="AX24" s="1271"/>
      <c r="AY24" s="1271"/>
      <c r="AZ24" s="1271"/>
      <c r="BA24" s="1271"/>
      <c r="BB24" s="294"/>
    </row>
    <row r="25" spans="1:54" ht="2.4" customHeight="1" x14ac:dyDescent="0.25"/>
    <row r="26" spans="1:54" ht="15.75" customHeight="1" x14ac:dyDescent="0.25">
      <c r="A26" s="1237" t="s">
        <v>1031</v>
      </c>
      <c r="B26" s="1237"/>
      <c r="C26" s="1237"/>
      <c r="D26" s="1237"/>
      <c r="E26" s="1237"/>
      <c r="F26" s="1237"/>
      <c r="G26" s="1237"/>
      <c r="H26" s="1237"/>
      <c r="I26" s="1237"/>
      <c r="J26" s="1237"/>
      <c r="K26" s="1237"/>
      <c r="L26" s="1237"/>
      <c r="M26" s="1237"/>
      <c r="N26" s="1237"/>
      <c r="O26" s="1237"/>
      <c r="P26" s="1237"/>
      <c r="Q26" s="1237"/>
      <c r="R26" s="1237"/>
      <c r="S26" s="1237"/>
      <c r="T26" s="1237"/>
      <c r="U26" s="1237"/>
      <c r="V26" s="1237"/>
      <c r="W26" s="1237"/>
      <c r="X26" s="1237"/>
      <c r="Y26" s="1237"/>
      <c r="Z26" s="1237"/>
      <c r="AA26" s="1237"/>
      <c r="AB26" s="1237"/>
      <c r="AC26" s="1237"/>
      <c r="AD26" s="1237"/>
      <c r="AE26" s="1237"/>
      <c r="AF26" s="1237"/>
      <c r="AG26" s="1237"/>
      <c r="AH26" s="1237"/>
      <c r="AI26" s="1237"/>
      <c r="AJ26" s="1237"/>
      <c r="AK26" s="1237"/>
      <c r="AL26" s="1237"/>
      <c r="AM26" s="1237"/>
      <c r="AN26" s="1237"/>
      <c r="AO26" s="1237"/>
      <c r="AP26" s="1237"/>
      <c r="AQ26" s="1237"/>
      <c r="AR26" s="1237"/>
      <c r="AS26" s="1237"/>
      <c r="AT26" s="1237"/>
      <c r="AU26" s="1237"/>
      <c r="AV26" s="1237"/>
      <c r="AW26" s="1237"/>
      <c r="AX26" s="1237"/>
      <c r="AY26" s="1237"/>
      <c r="AZ26" s="1237"/>
      <c r="BA26" s="1237"/>
      <c r="BB26" s="1237"/>
    </row>
    <row r="27" spans="1:54" ht="24.75" customHeight="1" x14ac:dyDescent="0.25">
      <c r="A27" s="1250" t="s">
        <v>782</v>
      </c>
      <c r="B27" s="1250"/>
      <c r="C27" s="1250"/>
      <c r="D27" s="1250"/>
      <c r="E27" s="1250"/>
      <c r="F27" s="1250"/>
      <c r="G27" s="1250"/>
      <c r="H27" s="1250"/>
      <c r="I27" s="1250"/>
      <c r="J27" s="1250"/>
      <c r="K27" s="1250"/>
      <c r="L27" s="1250"/>
      <c r="M27" s="1250"/>
      <c r="N27" s="1250"/>
      <c r="O27" s="1250"/>
      <c r="P27" s="1250"/>
      <c r="Q27" s="1250"/>
      <c r="R27" s="1250"/>
      <c r="S27" s="1250"/>
      <c r="T27" s="1250"/>
      <c r="U27" s="1250"/>
      <c r="V27" s="1250"/>
      <c r="W27" s="1250"/>
      <c r="X27" s="1250"/>
      <c r="Y27" s="1250"/>
      <c r="Z27" s="1250"/>
      <c r="AA27" s="1250"/>
      <c r="AB27" s="1250"/>
      <c r="AC27" s="1250"/>
      <c r="AD27" s="1250"/>
      <c r="AE27" s="1250"/>
      <c r="AF27" s="1250"/>
      <c r="AG27" s="1250"/>
      <c r="AH27" s="1250"/>
      <c r="AI27" s="1250"/>
      <c r="AJ27" s="1250"/>
      <c r="AK27" s="1250"/>
      <c r="AL27" s="1250"/>
      <c r="AM27" s="1250"/>
      <c r="AN27" s="1250"/>
      <c r="AO27" s="1250"/>
      <c r="AP27" s="1250"/>
      <c r="AQ27" s="1250"/>
      <c r="AR27" s="1250"/>
      <c r="AS27" s="1250"/>
      <c r="AT27" s="1250"/>
      <c r="AU27" s="1250"/>
      <c r="AV27" s="1250"/>
      <c r="AW27" s="1250"/>
      <c r="AX27" s="1250"/>
      <c r="AY27" s="1250"/>
      <c r="AZ27" s="1250"/>
      <c r="BA27" s="1250"/>
      <c r="BB27" s="1250"/>
    </row>
    <row r="28" spans="1:54" ht="12.75" customHeight="1" x14ac:dyDescent="0.25">
      <c r="A28" s="1247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  <c r="L28" s="1247"/>
      <c r="M28" s="1247"/>
      <c r="N28" s="1247"/>
      <c r="O28" s="1247"/>
      <c r="P28" s="1247"/>
      <c r="Q28" s="1247"/>
      <c r="R28" s="1247"/>
      <c r="S28" s="1247"/>
      <c r="T28" s="1247"/>
      <c r="U28" s="1247"/>
      <c r="V28" s="1247"/>
      <c r="W28" s="1247"/>
      <c r="X28" s="1247"/>
      <c r="Y28" s="1247"/>
      <c r="Z28" s="1247"/>
      <c r="AA28" s="1247"/>
      <c r="AB28" s="1247"/>
      <c r="AC28" s="1247"/>
      <c r="AD28" s="1247"/>
      <c r="AE28" s="1247"/>
      <c r="AF28" s="1247"/>
      <c r="AG28" s="1247"/>
      <c r="AH28" s="1247"/>
      <c r="AI28" s="1247"/>
      <c r="AJ28" s="1247"/>
      <c r="AK28" s="1247"/>
      <c r="AL28" s="1247"/>
      <c r="AM28" s="1247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/>
      <c r="AX28" s="1247"/>
      <c r="AY28" s="1247"/>
      <c r="AZ28" s="1247"/>
      <c r="BA28" s="1247"/>
      <c r="BB28" s="1247"/>
    </row>
    <row r="29" spans="1:54" ht="13.5" customHeight="1" x14ac:dyDescent="0.25">
      <c r="A29" s="1248" t="str">
        <f>IF(ФОРМА!E30="ВЛ",ПОДПИСИ!C6,IF(ФОРМА!E30="КЛ",ПОДПИСИ!C7))</f>
        <v>Чечин Д.М.</v>
      </c>
      <c r="B29" s="1248"/>
      <c r="C29" s="1248"/>
      <c r="D29" s="1248"/>
      <c r="E29" s="1248"/>
      <c r="F29" s="1248"/>
      <c r="G29" s="1248"/>
      <c r="H29" s="1248"/>
      <c r="I29" s="1248"/>
      <c r="J29" s="1248"/>
      <c r="K29" s="1248"/>
      <c r="L29" s="1248"/>
      <c r="M29" s="1248"/>
      <c r="N29" s="1248"/>
      <c r="O29" s="1248"/>
      <c r="P29" s="1248"/>
      <c r="Q29" s="1248"/>
      <c r="R29" s="1248"/>
      <c r="S29" s="1248"/>
      <c r="T29" s="1248"/>
      <c r="U29" s="1248"/>
      <c r="V29" s="1248"/>
      <c r="W29" s="1248"/>
      <c r="X29" s="1248"/>
      <c r="Y29" s="1248"/>
      <c r="Z29" s="1248"/>
      <c r="AA29" s="1248"/>
      <c r="AB29" s="1248"/>
      <c r="AC29" s="1248"/>
      <c r="AD29" s="1248"/>
      <c r="AE29" s="1248"/>
      <c r="AF29" s="1248"/>
      <c r="AG29" s="1248"/>
      <c r="AH29" s="1248"/>
      <c r="AI29" s="1248"/>
      <c r="AJ29" s="1248"/>
      <c r="AK29" s="1248"/>
      <c r="AL29" s="1248"/>
      <c r="AM29" s="1248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</row>
    <row r="30" spans="1:54" ht="38.25" customHeight="1" x14ac:dyDescent="0.25">
      <c r="A30" s="1249" t="s">
        <v>1038</v>
      </c>
      <c r="B30" s="1249"/>
      <c r="C30" s="1249"/>
      <c r="D30" s="1249"/>
      <c r="E30" s="1249"/>
      <c r="F30" s="1249"/>
      <c r="G30" s="1249"/>
      <c r="H30" s="1249"/>
      <c r="I30" s="1249"/>
      <c r="J30" s="1249"/>
      <c r="K30" s="1249"/>
      <c r="L30" s="1249"/>
      <c r="M30" s="1249"/>
      <c r="N30" s="1249"/>
      <c r="O30" s="1249"/>
      <c r="P30" s="1249"/>
      <c r="Q30" s="1249"/>
      <c r="R30" s="1249"/>
      <c r="S30" s="1249"/>
      <c r="T30" s="1249"/>
      <c r="U30" s="1249"/>
      <c r="V30" s="1249"/>
      <c r="W30" s="1249"/>
      <c r="X30" s="1249"/>
      <c r="Y30" s="1249"/>
      <c r="Z30" s="1249"/>
      <c r="AA30" s="1249"/>
      <c r="AB30" s="1249"/>
      <c r="AC30" s="1249"/>
      <c r="AD30" s="1249"/>
      <c r="AE30" s="1249"/>
      <c r="AF30" s="1249"/>
      <c r="AG30" s="1249"/>
      <c r="AH30" s="1249"/>
      <c r="AI30" s="1249"/>
      <c r="AJ30" s="1249"/>
      <c r="AK30" s="1249"/>
      <c r="AL30" s="1249"/>
      <c r="AM30" s="1249"/>
      <c r="AN30" s="1249"/>
      <c r="AO30" s="1249"/>
      <c r="AP30" s="1249"/>
      <c r="AQ30" s="1249"/>
      <c r="AR30" s="1249"/>
      <c r="AS30" s="1249"/>
      <c r="AT30" s="1249"/>
      <c r="AU30" s="1249"/>
      <c r="AV30" s="1249"/>
      <c r="AW30" s="1249"/>
      <c r="AX30" s="1249"/>
      <c r="AY30" s="1249"/>
      <c r="AZ30" s="1249"/>
      <c r="BA30" s="1249"/>
      <c r="BB30" s="1249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5.75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9.6" customHeight="1" x14ac:dyDescent="0.25">
      <c r="A46" s="1257" t="s">
        <v>789</v>
      </c>
      <c r="B46" s="1257"/>
      <c r="C46" s="1257"/>
      <c r="D46" s="1257"/>
      <c r="E46" s="1257"/>
      <c r="F46" s="1257"/>
      <c r="G46" s="1257"/>
      <c r="H46" s="1257"/>
      <c r="I46" s="1257"/>
      <c r="J46" s="1257"/>
      <c r="K46" s="1257"/>
      <c r="L46" s="1257"/>
      <c r="M46" s="1257"/>
      <c r="N46" s="1257"/>
      <c r="O46" s="1257"/>
      <c r="P46" s="1257"/>
      <c r="Q46" s="1257"/>
      <c r="R46" s="1257"/>
      <c r="S46" s="1257"/>
      <c r="T46" s="1257"/>
      <c r="U46" s="1257"/>
      <c r="V46" s="1257"/>
      <c r="W46" s="1257"/>
      <c r="X46" s="1257"/>
      <c r="Y46" s="1257"/>
      <c r="Z46" s="1257"/>
      <c r="AA46" s="1257"/>
      <c r="AB46" s="1257"/>
      <c r="AC46" s="1257"/>
      <c r="AD46" s="1257"/>
      <c r="AE46" s="1257"/>
      <c r="AF46" s="1257"/>
      <c r="AG46" s="1257"/>
      <c r="AH46" s="1257"/>
      <c r="AI46" s="1257"/>
      <c r="AJ46" s="1257"/>
      <c r="AK46" s="1257"/>
      <c r="AL46" s="1257"/>
      <c r="AM46" s="1257"/>
      <c r="AN46" s="1257"/>
      <c r="AO46" s="1257"/>
      <c r="AP46" s="1257"/>
      <c r="AQ46" s="1257"/>
      <c r="AR46" s="1257"/>
      <c r="AS46" s="1257"/>
      <c r="AT46" s="1257"/>
      <c r="AU46" s="1257"/>
      <c r="AV46" s="1257"/>
      <c r="AW46" s="1257"/>
      <c r="AX46" s="1257"/>
      <c r="AY46" s="1257"/>
      <c r="AZ46" s="1257"/>
      <c r="BA46" s="1257"/>
      <c r="BB46" s="1257"/>
    </row>
    <row r="47" spans="1:54" x14ac:dyDescent="0.25">
      <c r="A47" s="1247"/>
      <c r="B47" s="1247"/>
      <c r="C47" s="1247"/>
      <c r="D47" s="1247"/>
      <c r="E47" s="1247"/>
      <c r="F47" s="1247"/>
      <c r="G47" s="1247"/>
      <c r="H47" s="1247"/>
      <c r="I47" s="1247"/>
      <c r="J47" s="1247"/>
      <c r="K47" s="1247"/>
      <c r="L47" s="1247"/>
      <c r="M47" s="1247"/>
      <c r="N47" s="1247"/>
      <c r="O47" s="1247"/>
      <c r="P47" s="1247"/>
      <c r="Q47" s="1247"/>
      <c r="R47" s="1247"/>
      <c r="S47" s="1247"/>
      <c r="T47" s="1247"/>
      <c r="U47" s="1247"/>
      <c r="V47" s="1247"/>
      <c r="W47" s="1247"/>
      <c r="X47" s="1247"/>
      <c r="Y47" s="1247"/>
      <c r="Z47" s="1247"/>
      <c r="AA47" s="1247"/>
      <c r="AB47" s="1247"/>
      <c r="AC47" s="1247"/>
      <c r="AD47" s="1247"/>
      <c r="AE47" s="1247"/>
      <c r="AF47" s="1247"/>
      <c r="AG47" s="1247"/>
      <c r="AH47" s="1247"/>
      <c r="AI47" s="1247"/>
      <c r="AJ47" s="1247"/>
      <c r="AK47" s="1247"/>
      <c r="AL47" s="1247"/>
      <c r="AM47" s="1247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  <c r="BA47" s="1247"/>
      <c r="BB47" s="1247"/>
    </row>
    <row r="48" spans="1:54" ht="15.75" customHeight="1" x14ac:dyDescent="0.25">
      <c r="A48" s="1241" t="s">
        <v>790</v>
      </c>
      <c r="B48" s="1241"/>
      <c r="C48" s="1241"/>
      <c r="D48" s="1241"/>
      <c r="E48" s="1241"/>
      <c r="F48" s="1241"/>
      <c r="G48" s="1241"/>
      <c r="H48" s="1241"/>
      <c r="I48" s="1241"/>
      <c r="J48" s="1241"/>
      <c r="K48" s="1241"/>
      <c r="L48" s="1241"/>
      <c r="M48" s="1241"/>
      <c r="N48" s="1241"/>
      <c r="O48" s="1241"/>
      <c r="P48" s="1241"/>
      <c r="Q48" s="1241"/>
      <c r="R48" s="1241"/>
      <c r="S48" s="1241"/>
      <c r="T48" s="1241"/>
      <c r="U48" s="1241"/>
      <c r="V48" s="1241"/>
      <c r="W48" s="1241"/>
      <c r="X48" s="1241"/>
      <c r="Y48" s="1241"/>
      <c r="Z48" s="1241"/>
      <c r="AA48" s="1241"/>
      <c r="AB48" s="1241"/>
      <c r="AC48" s="1241"/>
      <c r="AD48" s="1241"/>
      <c r="AE48" s="1241"/>
      <c r="AF48" s="1241"/>
      <c r="AG48" s="1241"/>
      <c r="AH48" s="1241"/>
      <c r="AI48" s="1241"/>
      <c r="AJ48" s="1241"/>
      <c r="AK48" s="1241"/>
      <c r="AL48" s="1241"/>
      <c r="AM48" s="1241"/>
      <c r="AN48" s="1241"/>
      <c r="AO48" s="1241"/>
      <c r="AP48" s="1241"/>
      <c r="AQ48" s="1241"/>
      <c r="AR48" s="1241"/>
      <c r="AS48" s="1241"/>
      <c r="AT48" s="1241"/>
      <c r="AU48" s="1241"/>
      <c r="AV48" s="1241"/>
      <c r="AW48" s="1241"/>
      <c r="AX48" s="1241"/>
      <c r="AY48" s="1241"/>
      <c r="AZ48" s="1241"/>
      <c r="BA48" s="1241"/>
      <c r="BB48" s="1241"/>
    </row>
    <row r="49" spans="1:56" x14ac:dyDescent="0.25">
      <c r="A49" s="1237" t="s">
        <v>79</v>
      </c>
      <c r="B49" s="1237"/>
      <c r="C49" s="1237"/>
      <c r="D49" s="1237"/>
      <c r="E49" s="1237"/>
      <c r="F49" s="1237"/>
      <c r="G49" s="1237"/>
      <c r="H49" s="1237"/>
      <c r="I49" s="1237"/>
      <c r="J49" s="1237"/>
      <c r="K49" s="1237"/>
      <c r="L49" s="1237"/>
      <c r="M49" s="1237"/>
      <c r="N49" s="1237"/>
      <c r="O49" s="1237"/>
      <c r="P49" s="1237"/>
      <c r="Q49" s="1237"/>
      <c r="R49" s="1237"/>
      <c r="S49" s="1237"/>
      <c r="T49" s="1237"/>
      <c r="U49" s="1237"/>
      <c r="V49" s="1237"/>
      <c r="W49" s="1237"/>
      <c r="X49" s="1237"/>
      <c r="Y49" s="1237"/>
      <c r="Z49" s="1237"/>
      <c r="AA49" s="1237"/>
      <c r="AB49" s="1237"/>
      <c r="AC49" s="1237"/>
      <c r="AD49" s="1237"/>
      <c r="AE49" s="1237"/>
      <c r="AF49" s="1237"/>
      <c r="AG49" s="1237"/>
      <c r="AH49" s="1237"/>
      <c r="AI49" s="1237"/>
      <c r="AJ49" s="1237"/>
      <c r="AK49" s="1237"/>
    </row>
    <row r="50" spans="1:56" x14ac:dyDescent="0.25">
      <c r="A50" s="1256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256"/>
      <c r="C50" s="1256"/>
      <c r="D50" s="1256"/>
      <c r="E50" s="1256"/>
      <c r="F50" s="1256"/>
      <c r="G50" s="1256"/>
      <c r="H50" s="1256"/>
      <c r="I50" s="1256"/>
      <c r="J50" s="1256"/>
      <c r="K50" s="1256"/>
      <c r="L50" s="1256"/>
      <c r="M50" s="1256"/>
      <c r="N50" s="1256"/>
      <c r="O50" s="1256"/>
      <c r="P50" s="1256"/>
      <c r="Q50" s="1256"/>
      <c r="R50" s="1256"/>
      <c r="S50" s="1256"/>
      <c r="T50" s="1256"/>
      <c r="U50" s="1256"/>
      <c r="V50" s="1256"/>
      <c r="W50" s="1256"/>
      <c r="X50" s="1256"/>
      <c r="Y50" s="1256"/>
      <c r="Z50" s="1256"/>
      <c r="AA50" s="1256"/>
      <c r="AB50" s="1256"/>
      <c r="AC50" s="1256"/>
      <c r="AD50" s="1256"/>
      <c r="AE50" s="1256"/>
      <c r="AF50" s="1256"/>
      <c r="AG50" s="1256"/>
      <c r="AH50" s="1256"/>
      <c r="AI50" s="1256"/>
      <c r="AJ50" s="1256"/>
      <c r="AK50" s="1256"/>
      <c r="AL50" s="1256"/>
      <c r="AM50" s="1256"/>
      <c r="AN50" s="1256"/>
      <c r="AO50" s="1256"/>
      <c r="AP50" s="1256"/>
      <c r="AQ50" s="1256"/>
      <c r="AR50" s="1256"/>
      <c r="AS50" s="1256"/>
      <c r="AT50" s="1256"/>
      <c r="AU50" s="1256"/>
      <c r="AV50" s="1256"/>
      <c r="AW50" s="1256"/>
      <c r="AX50" s="1256"/>
      <c r="AY50" s="1256"/>
      <c r="AZ50" s="1256"/>
      <c r="BA50" s="1256"/>
      <c r="BB50" s="1256"/>
    </row>
    <row r="51" spans="1:56" ht="7.5" customHeight="1" x14ac:dyDescent="0.25">
      <c r="A51" s="1236" t="s">
        <v>523</v>
      </c>
      <c r="B51" s="1236"/>
      <c r="C51" s="1236"/>
      <c r="D51" s="1236"/>
      <c r="E51" s="1236"/>
      <c r="F51" s="1236"/>
      <c r="G51" s="1236"/>
      <c r="H51" s="1236"/>
      <c r="I51" s="1236"/>
      <c r="J51" s="1236"/>
      <c r="K51" s="1236"/>
      <c r="L51" s="1236"/>
      <c r="M51" s="1236"/>
      <c r="N51" s="1236"/>
      <c r="O51" s="1236"/>
      <c r="P51" s="1236"/>
      <c r="Q51" s="1236"/>
      <c r="R51" s="1236"/>
      <c r="S51" s="1236"/>
      <c r="T51" s="1236"/>
      <c r="U51" s="1236"/>
      <c r="V51" s="1236"/>
      <c r="W51" s="1236"/>
      <c r="X51" s="1236"/>
      <c r="Y51" s="1236"/>
      <c r="Z51" s="1236"/>
      <c r="AA51" s="1236"/>
      <c r="AB51" s="1236"/>
      <c r="AC51" s="1236"/>
      <c r="AD51" s="1236"/>
      <c r="AE51" s="1236"/>
      <c r="AF51" s="1236"/>
      <c r="AG51" s="1236"/>
      <c r="AH51" s="1236"/>
      <c r="AI51" s="1236"/>
      <c r="AJ51" s="1236"/>
      <c r="AK51" s="1236"/>
      <c r="AL51" s="1236"/>
      <c r="AM51" s="1236"/>
      <c r="AN51" s="1236"/>
      <c r="AO51" s="1236"/>
      <c r="AP51" s="1236"/>
      <c r="AQ51" s="1236"/>
      <c r="AR51" s="1236"/>
      <c r="AS51" s="1236"/>
      <c r="AT51" s="1236"/>
      <c r="AU51" s="1236"/>
      <c r="AV51" s="1236"/>
      <c r="AW51" s="1236"/>
      <c r="AX51" s="1236"/>
      <c r="AY51" s="1236"/>
      <c r="AZ51" s="1236"/>
      <c r="BA51" s="1236"/>
      <c r="BB51" s="1236"/>
    </row>
    <row r="52" spans="1:56" ht="12" customHeight="1" x14ac:dyDescent="0.25">
      <c r="A52" s="1237" t="s">
        <v>1022</v>
      </c>
      <c r="B52" s="1237"/>
      <c r="C52" s="1237"/>
      <c r="D52" s="1237"/>
      <c r="E52" s="1237"/>
      <c r="F52" s="1237"/>
      <c r="G52" s="1237"/>
      <c r="H52" s="1237"/>
      <c r="I52" s="1237"/>
      <c r="J52" s="1237"/>
      <c r="K52" s="1237"/>
      <c r="L52" s="1237"/>
      <c r="M52" s="1237"/>
      <c r="N52" s="1237"/>
      <c r="O52" s="1237"/>
      <c r="P52" s="1237"/>
      <c r="Q52" s="1237"/>
      <c r="R52" s="1237"/>
      <c r="S52" s="1237"/>
      <c r="T52" s="1237"/>
      <c r="U52" s="1237"/>
      <c r="V52" s="1237"/>
      <c r="W52" s="1237"/>
      <c r="X52" s="1237"/>
      <c r="Y52" s="1237"/>
      <c r="Z52" s="1237"/>
      <c r="AA52" s="1237"/>
      <c r="AB52" s="1237"/>
      <c r="AC52" s="1237"/>
      <c r="AD52" s="1237"/>
      <c r="AE52" s="1237"/>
      <c r="AF52" s="1237"/>
      <c r="AG52" s="1237"/>
      <c r="AH52" s="1237"/>
      <c r="AI52" s="1237"/>
      <c r="AJ52" s="1237"/>
      <c r="AK52" s="1237"/>
      <c r="AL52" s="1237"/>
      <c r="AM52" s="1237"/>
      <c r="AN52" s="1237"/>
      <c r="AO52" s="1237"/>
      <c r="AP52" s="1237"/>
      <c r="AQ52" s="1237"/>
    </row>
    <row r="53" spans="1:56" ht="13.5" customHeight="1" x14ac:dyDescent="0.25">
      <c r="A53" s="1237" t="s">
        <v>1023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14.25" customHeight="1" x14ac:dyDescent="0.25">
      <c r="A54" s="1259" t="str">
        <f>CONCATENATE("Вырубка полосы под ",ФОРМА!E30)</f>
        <v>Вырубка полосы под ВЛ</v>
      </c>
      <c r="B54" s="1259"/>
      <c r="C54" s="1259"/>
      <c r="D54" s="1259"/>
      <c r="E54" s="1259"/>
      <c r="F54" s="1259"/>
      <c r="G54" s="1259"/>
      <c r="H54" s="1259"/>
      <c r="I54" s="1259"/>
      <c r="J54" s="1259"/>
      <c r="K54" s="1259"/>
      <c r="L54" s="1259"/>
      <c r="M54" s="1259"/>
      <c r="N54" s="1259"/>
      <c r="O54" s="1259"/>
      <c r="P54" s="1259"/>
      <c r="Q54" s="1259"/>
      <c r="R54" s="1259"/>
      <c r="S54" s="1259"/>
      <c r="T54" s="1259"/>
      <c r="U54" s="1259"/>
      <c r="V54" s="1259"/>
      <c r="W54" s="1259"/>
      <c r="X54" s="1259"/>
      <c r="Y54" s="1259"/>
      <c r="Z54" s="1259"/>
      <c r="AA54" s="1259"/>
      <c r="AB54" s="1259"/>
      <c r="AC54" s="1259"/>
      <c r="AD54" s="1259"/>
      <c r="AE54" s="1259"/>
      <c r="AF54" s="1259"/>
      <c r="AG54" s="1259"/>
      <c r="AH54" s="1259"/>
      <c r="AI54" s="1259"/>
      <c r="AJ54" s="1259"/>
      <c r="AK54" s="1259"/>
      <c r="AL54" s="1259"/>
      <c r="AM54" s="1259"/>
      <c r="AN54" s="1259"/>
      <c r="AO54" s="1259"/>
      <c r="AP54" s="1259"/>
      <c r="AQ54" s="1259"/>
      <c r="AR54" s="1259"/>
      <c r="AS54" s="1259"/>
      <c r="AT54" s="1259"/>
      <c r="AU54" s="1259"/>
      <c r="AV54" s="1259"/>
      <c r="AW54" s="1259"/>
      <c r="AX54" s="1259"/>
      <c r="AY54" s="1259"/>
      <c r="AZ54" s="1259"/>
      <c r="BA54" s="1259"/>
      <c r="BB54" s="1259"/>
    </row>
    <row r="55" spans="1:56" ht="14.25" customHeight="1" x14ac:dyDescent="0.25">
      <c r="A55" s="1272" t="str">
        <f>ФОРМА!F30</f>
        <v>1. Расчистка площадей от кустарника и мелколесья вручную: при густой поросли - 0,28 Га ;</v>
      </c>
      <c r="B55" s="1272"/>
      <c r="C55" s="1272"/>
      <c r="D55" s="1272"/>
      <c r="E55" s="1272"/>
      <c r="F55" s="1272"/>
      <c r="G55" s="1272"/>
      <c r="H55" s="1272"/>
      <c r="I55" s="1272"/>
      <c r="J55" s="1272"/>
      <c r="K55" s="1272"/>
      <c r="L55" s="1272"/>
      <c r="M55" s="1272"/>
      <c r="N55" s="1272"/>
      <c r="O55" s="1272"/>
      <c r="P55" s="1272"/>
      <c r="Q55" s="1272"/>
      <c r="R55" s="1272"/>
      <c r="S55" s="1272"/>
      <c r="T55" s="1272"/>
      <c r="U55" s="1272"/>
      <c r="V55" s="1272"/>
      <c r="W55" s="1272"/>
      <c r="X55" s="1272"/>
      <c r="Y55" s="1272"/>
      <c r="Z55" s="1272"/>
      <c r="AA55" s="1272"/>
      <c r="AB55" s="1272"/>
      <c r="AC55" s="1272"/>
      <c r="AD55" s="1272"/>
      <c r="AE55" s="1272"/>
      <c r="AF55" s="1272"/>
      <c r="AG55" s="1272"/>
      <c r="AH55" s="1272"/>
      <c r="AI55" s="1272"/>
      <c r="AJ55" s="1272"/>
      <c r="AK55" s="1272"/>
      <c r="AL55" s="1272"/>
      <c r="AM55" s="1272"/>
      <c r="AN55" s="1272"/>
      <c r="AO55" s="1272"/>
      <c r="AP55" s="1272"/>
      <c r="AQ55" s="1272"/>
      <c r="AR55" s="1272"/>
      <c r="AS55" s="1272"/>
      <c r="AT55" s="1272"/>
      <c r="AU55" s="1272"/>
      <c r="AV55" s="1272"/>
      <c r="AW55" s="1272"/>
      <c r="AX55" s="1272"/>
      <c r="AY55" s="1272"/>
      <c r="AZ55" s="1272"/>
      <c r="BA55" s="1272"/>
      <c r="BB55" s="1272"/>
    </row>
    <row r="56" spans="1:56" ht="7.5" customHeight="1" x14ac:dyDescent="0.25">
      <c r="A56" s="1236" t="s">
        <v>1033</v>
      </c>
      <c r="B56" s="1236"/>
      <c r="C56" s="1236"/>
      <c r="D56" s="1236"/>
      <c r="E56" s="1236"/>
      <c r="F56" s="1236"/>
      <c r="G56" s="1236"/>
      <c r="H56" s="1236"/>
      <c r="I56" s="1236"/>
      <c r="J56" s="1236"/>
      <c r="K56" s="1236"/>
      <c r="L56" s="1236"/>
      <c r="M56" s="1236"/>
      <c r="N56" s="1236"/>
      <c r="O56" s="1236"/>
      <c r="P56" s="1236"/>
      <c r="Q56" s="1236"/>
      <c r="R56" s="1236"/>
      <c r="S56" s="1236"/>
      <c r="T56" s="1236"/>
      <c r="U56" s="1236"/>
      <c r="V56" s="1236"/>
      <c r="W56" s="1236"/>
      <c r="X56" s="1236"/>
      <c r="Y56" s="1236"/>
      <c r="Z56" s="1236"/>
      <c r="AA56" s="1236"/>
      <c r="AB56" s="1236"/>
      <c r="AC56" s="1236"/>
      <c r="AD56" s="1236"/>
      <c r="AE56" s="1236"/>
      <c r="AF56" s="1236"/>
      <c r="AG56" s="1236"/>
      <c r="AH56" s="1236"/>
      <c r="AI56" s="1236"/>
      <c r="AJ56" s="1236"/>
      <c r="AK56" s="1236"/>
      <c r="AL56" s="1236"/>
      <c r="AM56" s="1236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236"/>
      <c r="BB56" s="1236"/>
    </row>
    <row r="57" spans="1:56" x14ac:dyDescent="0.25">
      <c r="A57" s="1237" t="s">
        <v>82</v>
      </c>
      <c r="B57" s="1237"/>
      <c r="C57" s="1237"/>
      <c r="D57" s="1237"/>
      <c r="E57" s="1237"/>
      <c r="F57" s="1237"/>
      <c r="G57" s="1237"/>
      <c r="H57" s="1237"/>
      <c r="I57" s="1237"/>
      <c r="J57" s="1237"/>
      <c r="K57" s="1237"/>
      <c r="L57" s="1237"/>
      <c r="M57" s="1237"/>
      <c r="N57" s="1237"/>
      <c r="O57" s="1237"/>
      <c r="P57" s="1237"/>
      <c r="Q57" s="1237"/>
      <c r="R57" s="1237"/>
      <c r="S57" s="1237"/>
      <c r="T57" s="1237"/>
      <c r="U57" s="1237"/>
      <c r="V57" s="1237"/>
      <c r="W57" s="1237"/>
      <c r="X57" s="1237"/>
      <c r="Y57" s="1237"/>
      <c r="Z57" s="1237"/>
      <c r="AA57" s="1237"/>
      <c r="AB57" s="1239" t="str">
        <f>ФОРМА!B8</f>
        <v>ООО «Строительные энергетические технологии»</v>
      </c>
      <c r="AC57" s="1239"/>
      <c r="AD57" s="1239"/>
      <c r="AE57" s="1239"/>
      <c r="AF57" s="1239"/>
      <c r="AG57" s="1239"/>
      <c r="AH57" s="1239"/>
      <c r="AI57" s="1239"/>
      <c r="AJ57" s="1239"/>
      <c r="AK57" s="1239"/>
      <c r="AL57" s="1239"/>
      <c r="AM57" s="1239"/>
      <c r="AN57" s="1239"/>
      <c r="AO57" s="1239"/>
      <c r="AP57" s="1239"/>
      <c r="AQ57" s="1239"/>
      <c r="AR57" s="1239"/>
      <c r="AS57" s="1239"/>
      <c r="AT57" s="1239"/>
      <c r="AU57" s="1239"/>
      <c r="AV57" s="1239"/>
      <c r="AW57" s="1239"/>
      <c r="AX57" s="1239"/>
      <c r="AY57" s="1239"/>
      <c r="AZ57" s="1239"/>
      <c r="BA57" s="1239"/>
      <c r="BB57" s="1239"/>
    </row>
    <row r="58" spans="1:56" ht="8.25" customHeight="1" x14ac:dyDescent="0.25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240" t="s">
        <v>831</v>
      </c>
      <c r="AC58" s="1240"/>
      <c r="AD58" s="1240"/>
      <c r="AE58" s="1240"/>
      <c r="AF58" s="1240"/>
      <c r="AG58" s="1240"/>
      <c r="AH58" s="1240"/>
      <c r="AI58" s="1240"/>
      <c r="AJ58" s="1240"/>
      <c r="AK58" s="1240"/>
      <c r="AL58" s="1240"/>
      <c r="AM58" s="1240"/>
      <c r="AN58" s="1240"/>
      <c r="AO58" s="1240"/>
      <c r="AP58" s="1240"/>
      <c r="AQ58" s="1240"/>
      <c r="AR58" s="1240"/>
      <c r="AS58" s="1240"/>
      <c r="AT58" s="1240"/>
      <c r="AU58" s="1240"/>
      <c r="AV58" s="1240"/>
      <c r="AW58" s="1240"/>
      <c r="AX58" s="1240"/>
      <c r="AY58" s="1240"/>
      <c r="AZ58" s="1240"/>
      <c r="BA58" s="1240"/>
      <c r="BB58" s="1240"/>
    </row>
    <row r="59" spans="1:56" x14ac:dyDescent="0.25">
      <c r="A59" s="1256" t="str">
        <f>CONCATENATE("Проект Шифр ",ФОРМА!B9)</f>
        <v>Проект Шифр СЭС-23-32939-ЭС-ИЛО</v>
      </c>
      <c r="B59" s="1256"/>
      <c r="C59" s="1256"/>
      <c r="D59" s="1256"/>
      <c r="E59" s="1256"/>
      <c r="F59" s="1256"/>
      <c r="G59" s="1256"/>
      <c r="H59" s="1256"/>
      <c r="I59" s="1256"/>
      <c r="J59" s="1256"/>
      <c r="K59" s="1256"/>
      <c r="L59" s="1256"/>
      <c r="M59" s="1256"/>
      <c r="N59" s="1256"/>
      <c r="O59" s="1256"/>
      <c r="P59" s="1256"/>
      <c r="Q59" s="1256"/>
      <c r="R59" s="1256"/>
      <c r="S59" s="1256"/>
      <c r="T59" s="1256"/>
      <c r="U59" s="1256"/>
      <c r="V59" s="1256"/>
      <c r="W59" s="1256"/>
      <c r="X59" s="1256"/>
      <c r="Y59" s="1256"/>
      <c r="Z59" s="1256"/>
      <c r="AA59" s="1256"/>
      <c r="AB59" s="1256"/>
      <c r="AC59" s="1256"/>
      <c r="AD59" s="1256"/>
      <c r="AE59" s="1256"/>
      <c r="AF59" s="1256"/>
      <c r="AG59" s="1256"/>
      <c r="AH59" s="1256"/>
      <c r="AI59" s="1256"/>
      <c r="AJ59" s="1256"/>
      <c r="AK59" s="1256"/>
      <c r="AL59" s="1256"/>
      <c r="AM59" s="1256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256"/>
      <c r="BB59" s="1256"/>
    </row>
    <row r="60" spans="1:56" ht="8.25" customHeight="1" x14ac:dyDescent="0.25">
      <c r="A60" s="1236" t="s">
        <v>832</v>
      </c>
      <c r="B60" s="1236"/>
      <c r="C60" s="1236"/>
      <c r="D60" s="1236"/>
      <c r="E60" s="1236"/>
      <c r="F60" s="1236"/>
      <c r="G60" s="1236"/>
      <c r="H60" s="1236"/>
      <c r="I60" s="1236"/>
      <c r="J60" s="1236"/>
      <c r="K60" s="1236"/>
      <c r="L60" s="1236"/>
      <c r="M60" s="1236"/>
      <c r="N60" s="1236"/>
      <c r="O60" s="1236"/>
      <c r="P60" s="1236"/>
      <c r="Q60" s="1236"/>
      <c r="R60" s="1236"/>
      <c r="S60" s="1236"/>
      <c r="T60" s="1236"/>
      <c r="U60" s="1236"/>
      <c r="V60" s="1236"/>
      <c r="W60" s="1236"/>
      <c r="X60" s="1236"/>
      <c r="Y60" s="1236"/>
      <c r="Z60" s="1236"/>
      <c r="AA60" s="1236"/>
      <c r="AB60" s="1236"/>
      <c r="AC60" s="1236"/>
      <c r="AD60" s="1236"/>
      <c r="AE60" s="1236"/>
      <c r="AF60" s="1236"/>
      <c r="AG60" s="1236"/>
      <c r="AH60" s="1236"/>
      <c r="AI60" s="1236"/>
      <c r="AJ60" s="1236"/>
      <c r="AK60" s="1236"/>
      <c r="AL60" s="1236"/>
      <c r="AM60" s="1236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36"/>
      <c r="AX60" s="1236"/>
      <c r="AY60" s="1236"/>
      <c r="AZ60" s="1236"/>
      <c r="BA60" s="1236"/>
      <c r="BB60" s="1236"/>
    </row>
    <row r="61" spans="1:56" x14ac:dyDescent="0.25">
      <c r="A61" s="1237" t="s">
        <v>770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</row>
    <row r="62" spans="1:56" ht="14.4" x14ac:dyDescent="0.3">
      <c r="A62" s="1258" t="s">
        <v>1034</v>
      </c>
      <c r="B62" s="1258"/>
      <c r="C62" s="1258"/>
      <c r="D62" s="1258"/>
      <c r="E62" s="1258"/>
      <c r="F62" s="1258"/>
      <c r="G62" s="1258"/>
      <c r="H62" s="1258"/>
      <c r="I62" s="1258"/>
      <c r="J62" s="1258"/>
      <c r="K62" s="1258"/>
      <c r="L62" s="1258"/>
      <c r="M62" s="1258"/>
      <c r="N62" s="1258"/>
      <c r="O62" s="1258"/>
      <c r="P62" s="1258"/>
      <c r="Q62" s="1258"/>
      <c r="R62" s="1258"/>
      <c r="S62" s="1258"/>
      <c r="T62" s="1258"/>
      <c r="U62" s="1258"/>
      <c r="V62" s="1258"/>
      <c r="W62" s="1258"/>
      <c r="X62" s="1258"/>
      <c r="Y62" s="1258"/>
      <c r="Z62" s="1258"/>
      <c r="AA62" s="1258"/>
      <c r="AB62" s="1258"/>
      <c r="AC62" s="1258"/>
      <c r="AD62" s="1258"/>
      <c r="AE62" s="1258"/>
      <c r="AF62" s="1258"/>
      <c r="AG62" s="1258"/>
      <c r="AH62" s="1258"/>
      <c r="AI62" s="1258"/>
      <c r="AJ62" s="1258"/>
      <c r="AK62" s="1258"/>
      <c r="AL62" s="1258"/>
      <c r="AM62" s="1258"/>
      <c r="AN62" s="1258"/>
      <c r="AO62" s="1258"/>
      <c r="AP62" s="1258"/>
      <c r="AQ62" s="1258"/>
      <c r="AR62" s="1258"/>
      <c r="AS62" s="1258"/>
      <c r="AT62" s="1258"/>
      <c r="AU62" s="1258"/>
      <c r="AV62" s="1258"/>
      <c r="AW62" s="1258"/>
      <c r="AX62" s="1258"/>
      <c r="AY62" s="1258"/>
      <c r="AZ62" s="1258"/>
      <c r="BA62" s="1258"/>
      <c r="BB62" s="1258"/>
      <c r="BD62" s="291"/>
    </row>
    <row r="63" spans="1:56" x14ac:dyDescent="0.25">
      <c r="A63" s="1241" t="s">
        <v>833</v>
      </c>
      <c r="B63" s="1241"/>
      <c r="C63" s="1241"/>
      <c r="D63" s="1241"/>
      <c r="E63" s="1241"/>
      <c r="F63" s="1241"/>
      <c r="G63" s="1241"/>
      <c r="H63" s="1241"/>
      <c r="I63" s="1241"/>
      <c r="J63" s="1241"/>
      <c r="K63" s="1241"/>
      <c r="L63" s="1241"/>
      <c r="M63" s="1241"/>
      <c r="N63" s="1241"/>
      <c r="O63" s="1241"/>
      <c r="P63" s="1241"/>
      <c r="Q63" s="1241"/>
      <c r="R63" s="1241"/>
      <c r="S63" s="1241"/>
      <c r="T63" s="1241"/>
      <c r="U63" s="1241"/>
      <c r="V63" s="1241"/>
      <c r="W63" s="1241"/>
      <c r="X63" s="1241"/>
      <c r="Y63" s="1241"/>
      <c r="Z63" s="1241"/>
      <c r="AA63" s="1241"/>
      <c r="AB63" s="1241"/>
      <c r="AC63" s="1241"/>
      <c r="AD63" s="1241"/>
      <c r="AE63" s="1241"/>
      <c r="AF63" s="1241"/>
      <c r="AG63" s="1241"/>
      <c r="AH63" s="1241"/>
      <c r="AI63" s="1241"/>
      <c r="AJ63" s="1241"/>
      <c r="AK63" s="1241"/>
      <c r="AL63" s="1241"/>
      <c r="AM63" s="1241"/>
      <c r="AN63" s="1241"/>
      <c r="AO63" s="1241"/>
      <c r="AP63" s="1241"/>
      <c r="AQ63" s="1241"/>
      <c r="AR63" s="1241"/>
      <c r="AS63" s="1241"/>
      <c r="AT63" s="1241"/>
      <c r="AU63" s="1241"/>
      <c r="AV63" s="1241"/>
      <c r="AW63" s="1241"/>
      <c r="AX63" s="1241"/>
      <c r="AY63" s="1241"/>
      <c r="AZ63" s="1241"/>
      <c r="BA63" s="1241"/>
      <c r="BB63" s="1241"/>
      <c r="BD63" s="291"/>
    </row>
    <row r="64" spans="1:56" x14ac:dyDescent="0.25">
      <c r="A64" s="1237" t="s">
        <v>84</v>
      </c>
      <c r="B64" s="1237"/>
      <c r="C64" s="1237"/>
      <c r="D64" s="1237"/>
      <c r="E64" s="1237"/>
      <c r="F64" s="1237"/>
      <c r="G64" s="1237"/>
      <c r="H64" s="1237"/>
      <c r="I64" s="1237"/>
      <c r="J64" s="1237"/>
      <c r="K64" s="1237"/>
      <c r="L64" s="1237"/>
      <c r="M64" s="1237"/>
      <c r="N64" s="1237"/>
      <c r="O64" s="1237"/>
      <c r="P64" s="1237"/>
      <c r="Q64" s="1237"/>
      <c r="R64" s="1237"/>
      <c r="S64" s="1237"/>
      <c r="T64" s="1237"/>
      <c r="U64" s="1237"/>
      <c r="V64" s="1237"/>
      <c r="W64" s="1237"/>
      <c r="X64" s="1237"/>
      <c r="Y64" s="1237"/>
      <c r="Z64" s="1237"/>
      <c r="AA64" s="1237"/>
      <c r="AB64" s="1237"/>
      <c r="AC64" s="1237"/>
      <c r="AD64" s="1237"/>
      <c r="AE64" s="1237"/>
      <c r="AF64" s="1237"/>
      <c r="AG64" s="1237"/>
      <c r="AH64" s="1237"/>
      <c r="AI64" s="1237"/>
      <c r="AJ64" s="1237"/>
      <c r="AK64" s="1237"/>
      <c r="AL64" s="1237"/>
      <c r="AM64" s="1237"/>
      <c r="AN64" s="1237"/>
      <c r="AO64" s="1237"/>
      <c r="AP64" s="1237"/>
      <c r="AQ64" s="1237"/>
      <c r="AR64" s="1237"/>
      <c r="AS64" s="1237"/>
      <c r="AT64" s="1237"/>
      <c r="AU64" s="1237"/>
      <c r="AV64" s="1237"/>
      <c r="AW64" s="1237"/>
      <c r="AX64" s="1237"/>
      <c r="AY64" s="1237"/>
      <c r="AZ64" s="1237"/>
      <c r="BD64" s="291"/>
    </row>
    <row r="65" spans="1:56" x14ac:dyDescent="0.25">
      <c r="A65" s="1260" t="str">
        <f>ФОРМА!F31</f>
        <v>Исполнительные схемы по расчистке трассы</v>
      </c>
      <c r="B65" s="1260"/>
      <c r="C65" s="1260"/>
      <c r="D65" s="1260"/>
      <c r="E65" s="1260"/>
      <c r="F65" s="1260"/>
      <c r="G65" s="1260"/>
      <c r="H65" s="1260"/>
      <c r="I65" s="1260"/>
      <c r="J65" s="1260"/>
      <c r="K65" s="1260"/>
      <c r="L65" s="1260"/>
      <c r="M65" s="1260"/>
      <c r="N65" s="1260"/>
      <c r="O65" s="1260"/>
      <c r="P65" s="1260"/>
      <c r="Q65" s="1260"/>
      <c r="R65" s="1260"/>
      <c r="S65" s="1260"/>
      <c r="T65" s="1260"/>
      <c r="U65" s="1260"/>
      <c r="V65" s="1260"/>
      <c r="W65" s="1260"/>
      <c r="X65" s="1260"/>
      <c r="Y65" s="1260"/>
      <c r="Z65" s="1260"/>
      <c r="AA65" s="1260"/>
      <c r="AB65" s="1260"/>
      <c r="AC65" s="1260"/>
      <c r="AD65" s="1260"/>
      <c r="AE65" s="1260"/>
      <c r="AF65" s="1260"/>
      <c r="AG65" s="1260"/>
      <c r="AH65" s="1260"/>
      <c r="AI65" s="1260"/>
      <c r="AJ65" s="1260"/>
      <c r="AK65" s="1260"/>
      <c r="AL65" s="1260"/>
      <c r="AM65" s="1260"/>
      <c r="AN65" s="1260"/>
      <c r="AO65" s="1260"/>
      <c r="AP65" s="1260"/>
      <c r="AQ65" s="1260"/>
      <c r="AR65" s="1260"/>
      <c r="AS65" s="1260"/>
      <c r="AT65" s="1260"/>
      <c r="AU65" s="1260"/>
      <c r="AV65" s="1260"/>
      <c r="AW65" s="1260"/>
      <c r="AX65" s="1260"/>
      <c r="AY65" s="1260"/>
      <c r="AZ65" s="1260"/>
      <c r="BA65" s="1260"/>
      <c r="BB65" s="1260"/>
      <c r="BD65" s="297"/>
    </row>
    <row r="66" spans="1:56" ht="9" customHeight="1" x14ac:dyDescent="0.25">
      <c r="A66" s="1241" t="s">
        <v>525</v>
      </c>
      <c r="B66" s="1241"/>
      <c r="C66" s="1241"/>
      <c r="D66" s="1241"/>
      <c r="E66" s="1241"/>
      <c r="F66" s="1241"/>
      <c r="G66" s="1241"/>
      <c r="H66" s="1241"/>
      <c r="I66" s="1241"/>
      <c r="J66" s="1241"/>
      <c r="K66" s="1241"/>
      <c r="L66" s="1241"/>
      <c r="M66" s="1241"/>
      <c r="N66" s="1241"/>
      <c r="O66" s="1241"/>
      <c r="P66" s="1241"/>
      <c r="Q66" s="1241"/>
      <c r="R66" s="1241"/>
      <c r="S66" s="1241"/>
      <c r="T66" s="1241"/>
      <c r="U66" s="1241"/>
      <c r="V66" s="1241"/>
      <c r="W66" s="1241"/>
      <c r="X66" s="1241"/>
      <c r="Y66" s="1241"/>
      <c r="Z66" s="1241"/>
      <c r="AA66" s="1241"/>
      <c r="AB66" s="1241"/>
      <c r="AC66" s="1241"/>
      <c r="AD66" s="1241"/>
      <c r="AE66" s="1241"/>
      <c r="AF66" s="1241"/>
      <c r="AG66" s="1241"/>
      <c r="AH66" s="1241"/>
      <c r="AI66" s="1241"/>
      <c r="AJ66" s="1241"/>
      <c r="AK66" s="1241"/>
      <c r="AL66" s="1241"/>
      <c r="AM66" s="1241"/>
      <c r="AN66" s="1241"/>
      <c r="AO66" s="1241"/>
      <c r="AP66" s="1241"/>
      <c r="AQ66" s="1241"/>
      <c r="AR66" s="1241"/>
      <c r="AS66" s="1241"/>
      <c r="AT66" s="1241"/>
      <c r="AU66" s="1241"/>
      <c r="AV66" s="1241"/>
      <c r="AW66" s="1241"/>
      <c r="AX66" s="1241"/>
      <c r="AY66" s="1241"/>
      <c r="AZ66" s="1241"/>
      <c r="BA66" s="1241"/>
      <c r="BB66" s="1241"/>
    </row>
    <row r="67" spans="1:56" ht="12.75" customHeight="1" x14ac:dyDescent="0.3">
      <c r="A67" s="1237" t="s">
        <v>526</v>
      </c>
      <c r="B67" s="1237"/>
      <c r="C67" s="1237"/>
      <c r="D67" s="1237"/>
      <c r="E67" s="1237"/>
      <c r="F67" s="1237" t="s">
        <v>527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6"/>
      <c r="S67" s="1261">
        <f>ФОРМА!C30</f>
        <v>45352</v>
      </c>
      <c r="T67" s="1261"/>
      <c r="U67" s="1261"/>
      <c r="V67" s="1261"/>
      <c r="W67" s="1261"/>
      <c r="X67" s="1261"/>
      <c r="Y67" s="1261"/>
      <c r="Z67" s="1261"/>
      <c r="AA67" s="1261"/>
      <c r="AB67" s="1261"/>
      <c r="AC67" s="1261"/>
      <c r="AD67" s="1261"/>
      <c r="AE67" s="1261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 x14ac:dyDescent="0.3">
      <c r="A68" s="341" t="s">
        <v>834</v>
      </c>
      <c r="B68" s="341"/>
      <c r="C68" s="341"/>
      <c r="D68" s="341" t="s">
        <v>835</v>
      </c>
      <c r="E68" s="341"/>
      <c r="F68" s="1237" t="s">
        <v>89</v>
      </c>
      <c r="G68" s="1237"/>
      <c r="H68" s="1237"/>
      <c r="I68" s="1237"/>
      <c r="J68" s="1237"/>
      <c r="K68" s="1237"/>
      <c r="L68" s="1237"/>
      <c r="M68" s="1237"/>
      <c r="N68" s="1237"/>
      <c r="O68" s="1237"/>
      <c r="P68" s="1237"/>
      <c r="Q68" s="1237"/>
      <c r="R68" s="341"/>
      <c r="S68" s="1261">
        <f>ФОРМА!D30</f>
        <v>45354</v>
      </c>
      <c r="T68" s="1261"/>
      <c r="U68" s="1261"/>
      <c r="V68" s="1261"/>
      <c r="W68" s="1261"/>
      <c r="X68" s="1261"/>
      <c r="Y68" s="1261"/>
      <c r="Z68" s="1261"/>
      <c r="AA68" s="1261"/>
      <c r="AB68" s="1261"/>
      <c r="AC68" s="1261"/>
      <c r="AD68" s="1261"/>
      <c r="AE68" s="1261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 x14ac:dyDescent="0.3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 x14ac:dyDescent="0.25">
      <c r="A70" s="1237" t="s">
        <v>85</v>
      </c>
      <c r="B70" s="1237"/>
      <c r="C70" s="1237"/>
      <c r="D70" s="1237"/>
      <c r="E70" s="1237"/>
      <c r="F70" s="1237"/>
      <c r="G70" s="1237"/>
      <c r="H70" s="1237"/>
      <c r="I70" s="1237"/>
      <c r="J70" s="1237"/>
      <c r="K70" s="1237"/>
      <c r="L70" s="1237"/>
      <c r="M70" s="1237"/>
      <c r="N70" s="1237"/>
      <c r="O70" s="1237"/>
      <c r="P70" s="1237"/>
      <c r="Q70" s="1237"/>
      <c r="R70" s="1237"/>
      <c r="S70" s="1237"/>
      <c r="T70" s="1237"/>
      <c r="U70" s="1237"/>
      <c r="V70" s="1260" t="s">
        <v>1036</v>
      </c>
      <c r="W70" s="1260"/>
      <c r="X70" s="1260"/>
      <c r="Y70" s="1260"/>
      <c r="Z70" s="1260"/>
      <c r="AA70" s="1260"/>
      <c r="AB70" s="1260"/>
      <c r="AC70" s="1260"/>
      <c r="AD70" s="1260"/>
      <c r="AE70" s="1260"/>
      <c r="AF70" s="1260"/>
      <c r="AG70" s="1260"/>
      <c r="AH70" s="1260"/>
      <c r="AI70" s="1260"/>
      <c r="AJ70" s="1260"/>
      <c r="AK70" s="1260"/>
      <c r="AL70" s="1260"/>
      <c r="AM70" s="1260"/>
      <c r="AN70" s="1260"/>
      <c r="AO70" s="1260"/>
      <c r="AP70" s="1260"/>
      <c r="AQ70" s="1260"/>
      <c r="AR70" s="1260"/>
      <c r="AS70" s="1260"/>
      <c r="AT70" s="1260"/>
      <c r="AU70" s="1260"/>
      <c r="AV70" s="1260"/>
      <c r="AW70" s="1260"/>
      <c r="AX70" s="1260"/>
      <c r="AY70" s="1260"/>
      <c r="AZ70" s="1260"/>
      <c r="BA70" s="1260"/>
      <c r="BB70" s="1260"/>
    </row>
    <row r="71" spans="1:56" ht="18.75" customHeight="1" x14ac:dyDescent="0.25">
      <c r="U71" s="296"/>
      <c r="V71" s="1244" t="s">
        <v>1024</v>
      </c>
      <c r="W71" s="1244"/>
      <c r="X71" s="1244"/>
      <c r="Y71" s="1244"/>
      <c r="Z71" s="1244"/>
      <c r="AA71" s="1244"/>
      <c r="AB71" s="1244"/>
      <c r="AC71" s="1244"/>
      <c r="AD71" s="1244"/>
      <c r="AE71" s="1244"/>
      <c r="AF71" s="1244"/>
      <c r="AG71" s="1244"/>
      <c r="AH71" s="1244"/>
      <c r="AI71" s="1244"/>
      <c r="AJ71" s="1244"/>
      <c r="AK71" s="1244"/>
      <c r="AL71" s="1244"/>
      <c r="AM71" s="1244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</row>
    <row r="72" spans="1:56" x14ac:dyDescent="0.25">
      <c r="A72" s="1237" t="s">
        <v>771</v>
      </c>
      <c r="B72" s="1237"/>
      <c r="C72" s="1237"/>
      <c r="D72" s="1237"/>
      <c r="E72" s="1237"/>
      <c r="F72" s="1237"/>
      <c r="G72" s="1237"/>
      <c r="H72" s="1237"/>
      <c r="I72" s="1237"/>
      <c r="J72" s="1237"/>
      <c r="K72" s="1237"/>
      <c r="L72" s="1237"/>
      <c r="M72" s="1237"/>
      <c r="N72" s="1237"/>
      <c r="O72" s="1237"/>
      <c r="P72" s="1237"/>
      <c r="Q72" s="1237"/>
      <c r="R72" s="1237"/>
      <c r="S72" s="1237"/>
      <c r="T72" s="1237"/>
      <c r="U72" s="1237"/>
      <c r="V72" s="1237"/>
      <c r="W72" s="1237"/>
      <c r="X72" s="1237"/>
      <c r="Y72" s="1237"/>
      <c r="Z72" s="1237"/>
      <c r="AA72" s="1237"/>
      <c r="AB72" s="1237"/>
      <c r="AC72" s="1237"/>
      <c r="AD72" s="1237"/>
      <c r="AE72" s="1237"/>
      <c r="AF72" s="1237"/>
      <c r="AG72" s="1237"/>
      <c r="AH72" s="1237"/>
      <c r="AI72" s="1237"/>
      <c r="AJ72" s="1237"/>
      <c r="AK72" s="1237"/>
      <c r="AL72" s="1237"/>
      <c r="AM72" s="1237"/>
      <c r="AN72" s="1237"/>
      <c r="AO72" s="1237"/>
      <c r="AP72" s="1237"/>
      <c r="AQ72" s="1237"/>
      <c r="AR72" s="1237"/>
      <c r="AS72" s="1237"/>
      <c r="AT72" s="1237"/>
      <c r="AU72" s="1237"/>
      <c r="AV72" s="1237"/>
      <c r="AW72" s="1237"/>
      <c r="AX72" s="1237"/>
      <c r="AY72" s="1237"/>
      <c r="AZ72" s="1237"/>
      <c r="BA72" s="1237"/>
      <c r="BB72" s="1237"/>
    </row>
    <row r="73" spans="1:56" x14ac:dyDescent="0.25">
      <c r="A73" s="1256"/>
      <c r="B73" s="1256"/>
      <c r="C73" s="1256"/>
      <c r="D73" s="1256"/>
      <c r="E73" s="1256"/>
      <c r="F73" s="1256"/>
      <c r="G73" s="1256"/>
      <c r="H73" s="1256"/>
      <c r="I73" s="1256"/>
      <c r="J73" s="1256"/>
      <c r="K73" s="1256"/>
      <c r="L73" s="1256"/>
      <c r="M73" s="1256"/>
      <c r="N73" s="1256"/>
      <c r="O73" s="1256"/>
      <c r="P73" s="1256"/>
      <c r="Q73" s="1256"/>
      <c r="R73" s="1256"/>
      <c r="S73" s="1256"/>
      <c r="T73" s="1256"/>
      <c r="U73" s="1256"/>
      <c r="V73" s="1256"/>
      <c r="W73" s="1256"/>
      <c r="X73" s="1256"/>
      <c r="Y73" s="1256"/>
      <c r="Z73" s="1256"/>
      <c r="AA73" s="1256"/>
      <c r="AB73" s="1256"/>
      <c r="AC73" s="1256"/>
      <c r="AD73" s="1256"/>
      <c r="AE73" s="1256"/>
      <c r="AF73" s="1256"/>
      <c r="AG73" s="1256"/>
      <c r="AH73" s="1256"/>
      <c r="AI73" s="1256"/>
      <c r="AJ73" s="1256"/>
      <c r="AK73" s="1256"/>
      <c r="AL73" s="1256"/>
      <c r="AM73" s="1256"/>
      <c r="AN73" s="1256"/>
      <c r="AO73" s="1256"/>
      <c r="AP73" s="1256"/>
      <c r="AQ73" s="1256"/>
      <c r="AR73" s="1256"/>
      <c r="AS73" s="1256"/>
      <c r="AT73" s="1256"/>
      <c r="AU73" s="1256"/>
      <c r="AV73" s="1256"/>
      <c r="AW73" s="1256"/>
      <c r="AX73" s="1256"/>
      <c r="AY73" s="1256"/>
      <c r="AZ73" s="1256"/>
      <c r="BA73" s="1256"/>
      <c r="BB73" s="1256"/>
    </row>
    <row r="74" spans="1:56" ht="8.25" customHeight="1" x14ac:dyDescent="0.25">
      <c r="A74" s="1236" t="s">
        <v>529</v>
      </c>
      <c r="B74" s="1236"/>
      <c r="C74" s="1236"/>
      <c r="D74" s="1236"/>
      <c r="E74" s="1236"/>
      <c r="F74" s="1236"/>
      <c r="G74" s="1236"/>
      <c r="H74" s="1236"/>
      <c r="I74" s="1236"/>
      <c r="J74" s="1236"/>
      <c r="K74" s="1236"/>
      <c r="L74" s="1236"/>
      <c r="M74" s="1236"/>
      <c r="N74" s="1236"/>
      <c r="O74" s="1236"/>
      <c r="P74" s="1236"/>
      <c r="Q74" s="1236"/>
      <c r="R74" s="1236"/>
      <c r="S74" s="1236"/>
      <c r="T74" s="1236"/>
      <c r="U74" s="1236"/>
      <c r="V74" s="1236"/>
      <c r="W74" s="1236"/>
      <c r="X74" s="1236"/>
      <c r="Y74" s="1236"/>
      <c r="Z74" s="1236"/>
      <c r="AA74" s="1236"/>
      <c r="AB74" s="1236"/>
      <c r="AC74" s="1236"/>
      <c r="AD74" s="1236"/>
      <c r="AE74" s="1236"/>
      <c r="AF74" s="1236"/>
      <c r="AG74" s="1236"/>
      <c r="AH74" s="1236"/>
      <c r="AI74" s="1236"/>
      <c r="AJ74" s="1236"/>
      <c r="AK74" s="1236"/>
      <c r="AL74" s="1236"/>
      <c r="AM74" s="1236"/>
      <c r="AN74" s="1236"/>
      <c r="AO74" s="1236"/>
      <c r="AP74" s="1236"/>
      <c r="AQ74" s="1236"/>
      <c r="AR74" s="1236"/>
      <c r="AS74" s="1236"/>
      <c r="AT74" s="1236"/>
      <c r="AU74" s="1236"/>
      <c r="AV74" s="1236"/>
      <c r="AW74" s="1236"/>
      <c r="AX74" s="1236"/>
      <c r="AY74" s="1236"/>
      <c r="AZ74" s="1236"/>
      <c r="BA74" s="1236"/>
      <c r="BB74" s="1236"/>
    </row>
    <row r="75" spans="1:56" x14ac:dyDescent="0.25">
      <c r="A75" s="1237" t="s">
        <v>86</v>
      </c>
      <c r="B75" s="1237"/>
      <c r="C75" s="1237"/>
      <c r="D75" s="1237"/>
      <c r="E75" s="1237"/>
      <c r="F75" s="1237"/>
      <c r="G75" s="1237"/>
      <c r="H75" s="1237"/>
      <c r="I75" s="1237"/>
      <c r="J75" s="1237"/>
      <c r="K75" s="1237"/>
      <c r="L75" s="1237"/>
      <c r="M75" s="1237"/>
      <c r="N75" s="1237"/>
      <c r="O75" s="1237"/>
      <c r="P75" s="341"/>
      <c r="Q75" s="1262" t="s">
        <v>65</v>
      </c>
      <c r="R75" s="1262"/>
      <c r="S75" s="1262"/>
      <c r="T75" s="1262"/>
      <c r="U75" s="1262"/>
      <c r="V75" s="1262"/>
      <c r="W75" s="1262"/>
      <c r="X75" s="1262"/>
      <c r="Y75" s="1262"/>
      <c r="Z75" s="1262"/>
      <c r="AA75" s="1262"/>
      <c r="AB75" s="1262"/>
      <c r="AC75" s="1262"/>
      <c r="AD75" s="1262"/>
      <c r="AE75" s="1262"/>
      <c r="AF75" s="1262"/>
      <c r="AG75" s="1262"/>
      <c r="AH75" s="1262"/>
      <c r="AI75" s="1262"/>
      <c r="AJ75" s="1262"/>
      <c r="AK75" s="1262"/>
      <c r="AL75" s="1262"/>
      <c r="AM75" s="1262"/>
      <c r="AN75" s="1262"/>
      <c r="AO75" s="1262"/>
      <c r="AP75" s="1262"/>
      <c r="AQ75" s="1262"/>
      <c r="AR75" s="1262"/>
      <c r="AS75" s="1262"/>
      <c r="AT75" s="1262"/>
      <c r="AU75" s="1262"/>
      <c r="AV75" s="1262"/>
      <c r="AW75" s="1262"/>
      <c r="AX75" s="1262"/>
      <c r="AY75" s="1262"/>
      <c r="AZ75" s="1262"/>
      <c r="BA75" s="1262"/>
      <c r="BB75" s="1262"/>
    </row>
    <row r="76" spans="1:56" x14ac:dyDescent="0.25">
      <c r="A76" s="1237" t="s">
        <v>90</v>
      </c>
      <c r="B76" s="1237"/>
      <c r="C76" s="1237"/>
      <c r="D76" s="1237"/>
      <c r="E76" s="1237"/>
      <c r="F76" s="1237"/>
      <c r="G76" s="1237"/>
      <c r="H76" s="1237"/>
      <c r="I76" s="1237"/>
      <c r="J76" s="1263">
        <f>ФОРМА!F5</f>
        <v>2</v>
      </c>
      <c r="K76" s="1263"/>
      <c r="L76" s="1264" t="s">
        <v>837</v>
      </c>
      <c r="M76" s="1264"/>
      <c r="N76" s="1264"/>
      <c r="O76" s="1264"/>
      <c r="P76" s="1264"/>
      <c r="Q76" s="1264"/>
      <c r="R76" s="1264"/>
      <c r="S76" s="1264"/>
      <c r="T76" s="1264"/>
      <c r="U76" s="1264"/>
      <c r="V76" s="1264"/>
      <c r="W76" s="1264"/>
      <c r="X76" s="1264"/>
      <c r="Y76" s="1264"/>
      <c r="Z76" s="1264"/>
      <c r="AA76" s="1264"/>
      <c r="AB76" s="1264"/>
      <c r="AC76" s="1264"/>
      <c r="AD76" s="1264"/>
      <c r="AE76" s="1264"/>
      <c r="AF76" s="1264"/>
      <c r="AG76" s="1264"/>
      <c r="AH76" s="1264"/>
      <c r="AI76" s="1264"/>
      <c r="AJ76" s="1264"/>
      <c r="AK76" s="1264"/>
      <c r="AL76" s="1264"/>
      <c r="AM76" s="1264"/>
      <c r="AN76" s="1264"/>
      <c r="AO76" s="1264"/>
      <c r="AP76" s="1264"/>
      <c r="AQ76" s="1264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 x14ac:dyDescent="0.25">
      <c r="A77" s="1265" t="s">
        <v>87</v>
      </c>
      <c r="B77" s="1265"/>
      <c r="C77" s="1265"/>
      <c r="D77" s="1265"/>
      <c r="E77" s="1265"/>
      <c r="F77" s="1265"/>
      <c r="G77" s="1265"/>
      <c r="H77" s="299"/>
      <c r="I77" s="1247" t="str">
        <f>A65</f>
        <v>Исполнительные схемы по расчистке трассы</v>
      </c>
      <c r="J77" s="1247"/>
      <c r="K77" s="1247"/>
      <c r="L77" s="1247"/>
      <c r="M77" s="1247"/>
      <c r="N77" s="1247"/>
      <c r="O77" s="1247"/>
      <c r="P77" s="1247"/>
      <c r="Q77" s="1247"/>
      <c r="R77" s="1247"/>
      <c r="S77" s="1247"/>
      <c r="T77" s="1247"/>
      <c r="U77" s="1247"/>
      <c r="V77" s="1247"/>
      <c r="W77" s="1247"/>
      <c r="X77" s="1247"/>
      <c r="Y77" s="1247"/>
      <c r="Z77" s="1247"/>
      <c r="AA77" s="1247"/>
      <c r="AB77" s="1247"/>
      <c r="AC77" s="1247"/>
      <c r="AD77" s="1247"/>
      <c r="AE77" s="1247"/>
      <c r="AF77" s="1247"/>
      <c r="AG77" s="1247"/>
      <c r="AH77" s="1247"/>
      <c r="AI77" s="1247"/>
      <c r="AJ77" s="1247"/>
      <c r="AK77" s="1247"/>
      <c r="AL77" s="1247"/>
      <c r="AM77" s="1247"/>
      <c r="AN77" s="1247"/>
      <c r="AO77" s="1247"/>
      <c r="AP77" s="1247"/>
      <c r="AQ77" s="1247"/>
      <c r="AR77" s="1247"/>
      <c r="AS77" s="1247"/>
      <c r="AT77" s="1247"/>
      <c r="AU77" s="1247"/>
      <c r="AV77" s="1247"/>
      <c r="AW77" s="1247"/>
      <c r="AX77" s="1247"/>
      <c r="AY77" s="1247"/>
      <c r="AZ77" s="1247"/>
      <c r="BA77" s="1247"/>
      <c r="BB77" s="1247"/>
    </row>
    <row r="78" spans="1:56" ht="9" customHeight="1" x14ac:dyDescent="0.25">
      <c r="A78" s="1270" t="s">
        <v>772</v>
      </c>
      <c r="B78" s="1270"/>
      <c r="C78" s="1270"/>
      <c r="D78" s="1270"/>
      <c r="E78" s="1270"/>
      <c r="F78" s="1270"/>
      <c r="G78" s="1270"/>
      <c r="H78" s="1270"/>
      <c r="I78" s="1270"/>
      <c r="J78" s="1270"/>
      <c r="K78" s="1270"/>
      <c r="L78" s="1270"/>
      <c r="M78" s="1270"/>
      <c r="N78" s="1270"/>
      <c r="O78" s="1270"/>
      <c r="P78" s="1270"/>
      <c r="Q78" s="1270"/>
      <c r="R78" s="1270"/>
      <c r="S78" s="1270"/>
      <c r="T78" s="1270"/>
      <c r="U78" s="1270"/>
      <c r="V78" s="1270"/>
      <c r="W78" s="1270"/>
      <c r="X78" s="1270"/>
      <c r="Y78" s="1270"/>
      <c r="Z78" s="1270"/>
      <c r="AA78" s="1270"/>
      <c r="AB78" s="1270"/>
      <c r="AC78" s="1270"/>
      <c r="AD78" s="1270"/>
      <c r="AE78" s="1270"/>
      <c r="AF78" s="1270"/>
      <c r="AG78" s="1270"/>
      <c r="AH78" s="1270"/>
      <c r="AI78" s="1270"/>
      <c r="AJ78" s="1270"/>
      <c r="AK78" s="1270"/>
      <c r="AL78" s="1270"/>
      <c r="AM78" s="1270"/>
      <c r="AN78" s="1270"/>
      <c r="AO78" s="1270"/>
      <c r="AP78" s="1270"/>
      <c r="AQ78" s="1270"/>
      <c r="AR78" s="1270"/>
      <c r="AS78" s="1270"/>
      <c r="AT78" s="1270"/>
      <c r="AU78" s="1270"/>
      <c r="AV78" s="1270"/>
      <c r="AW78" s="1270"/>
      <c r="AX78" s="1270"/>
      <c r="AY78" s="1270"/>
      <c r="AZ78" s="1270"/>
      <c r="BA78" s="1270"/>
      <c r="BB78" s="1270"/>
    </row>
    <row r="79" spans="1:56" ht="26.25" customHeight="1" x14ac:dyDescent="0.25">
      <c r="A79" s="1269" t="s">
        <v>546</v>
      </c>
      <c r="B79" s="1269"/>
      <c r="C79" s="1269"/>
      <c r="D79" s="1269"/>
      <c r="E79" s="1269"/>
      <c r="F79" s="1269"/>
      <c r="G79" s="1269"/>
      <c r="H79" s="1269"/>
      <c r="I79" s="1269"/>
      <c r="J79" s="1269"/>
      <c r="K79" s="1269"/>
      <c r="L79" s="1269"/>
      <c r="M79" s="1269"/>
      <c r="N79" s="1269"/>
      <c r="O79" s="1269"/>
      <c r="P79" s="1269"/>
      <c r="Q79" s="1269"/>
      <c r="R79" s="1269"/>
      <c r="S79" s="1269"/>
      <c r="T79" s="1269"/>
      <c r="U79" s="1269"/>
      <c r="V79" s="1269"/>
      <c r="W79" s="1269"/>
      <c r="X79" s="1269"/>
      <c r="Y79" s="1269"/>
      <c r="Z79" s="1269"/>
      <c r="AA79" s="1269"/>
      <c r="AB79" s="1269"/>
      <c r="AC79" s="1269"/>
      <c r="AD79" s="1269"/>
      <c r="AE79" s="1269"/>
      <c r="AF79" s="1269"/>
      <c r="AG79" s="1269"/>
      <c r="AH79" s="1269"/>
      <c r="AI79" s="1269"/>
      <c r="AJ79" s="1269"/>
      <c r="AK79" s="1269"/>
      <c r="AL79" s="1269"/>
      <c r="AM79" s="1269"/>
      <c r="AN79" s="1269"/>
      <c r="AO79" s="1269"/>
      <c r="AP79" s="1269"/>
      <c r="AQ79" s="1269"/>
      <c r="AR79" s="1269"/>
      <c r="AS79" s="1269"/>
      <c r="AT79" s="1269"/>
      <c r="AU79" s="1269"/>
      <c r="AV79" s="1269"/>
      <c r="AW79" s="1269"/>
      <c r="AX79" s="1269"/>
      <c r="AY79" s="1269"/>
      <c r="AZ79" s="1269"/>
      <c r="BA79" s="1269"/>
      <c r="BB79" s="1269"/>
    </row>
    <row r="80" spans="1:56" ht="22.5" customHeight="1" x14ac:dyDescent="0.3">
      <c r="A80" s="1266" t="str">
        <f>IF(ФОРМА!E30="ВЛ",ПОДПИСИ!D6,IF(ФОРМА!E30="КЛ",ПОДПИСИ!D7))</f>
        <v>Чечин Д.М.</v>
      </c>
      <c r="B80" s="1266"/>
      <c r="C80" s="1266"/>
      <c r="D80" s="1266"/>
      <c r="E80" s="1266"/>
      <c r="F80" s="1266"/>
      <c r="G80" s="1266"/>
      <c r="H80" s="1266"/>
      <c r="I80" s="1266"/>
      <c r="J80" s="1266"/>
      <c r="K80" s="1266"/>
      <c r="L80" s="1266"/>
      <c r="M80" s="1266"/>
      <c r="N80" s="1266"/>
      <c r="O80" s="1266"/>
      <c r="P80" s="1266"/>
      <c r="Q80" s="1266"/>
      <c r="R80" s="1266"/>
      <c r="S80" s="1266"/>
      <c r="T80" s="1266"/>
      <c r="U80" s="1266"/>
      <c r="V80" s="1266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267"/>
      <c r="BA80" s="1267"/>
      <c r="BB80" s="1267"/>
    </row>
    <row r="81" spans="1:54" ht="9" customHeight="1" x14ac:dyDescent="0.3">
      <c r="A81" s="1268" t="s">
        <v>801</v>
      </c>
      <c r="B81" s="1268"/>
      <c r="C81" s="1268"/>
      <c r="D81" s="1268"/>
      <c r="E81" s="1268"/>
      <c r="F81" s="1268"/>
      <c r="G81" s="1268"/>
      <c r="H81" s="1268"/>
      <c r="I81" s="1268"/>
      <c r="J81" s="1268"/>
      <c r="K81" s="1268"/>
      <c r="L81" s="1268"/>
      <c r="M81" s="1268"/>
      <c r="N81" s="1268"/>
      <c r="O81" s="1268"/>
      <c r="P81" s="1268"/>
      <c r="Q81" s="1268"/>
      <c r="R81" s="1268"/>
      <c r="S81" s="1268"/>
      <c r="T81" s="1268"/>
      <c r="U81" s="1268"/>
      <c r="V81" s="1268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268" t="s">
        <v>49</v>
      </c>
      <c r="BA81" s="1268"/>
      <c r="BB81" s="1268"/>
    </row>
    <row r="82" spans="1:54" x14ac:dyDescent="0.25">
      <c r="A82" s="1269" t="s">
        <v>785</v>
      </c>
      <c r="B82" s="1269"/>
      <c r="C82" s="1269"/>
      <c r="D82" s="1269"/>
      <c r="E82" s="1269"/>
      <c r="F82" s="1269"/>
      <c r="G82" s="1269"/>
      <c r="H82" s="1269"/>
      <c r="I82" s="1269"/>
      <c r="J82" s="1269"/>
      <c r="K82" s="1269"/>
      <c r="L82" s="1269"/>
      <c r="M82" s="1269"/>
      <c r="N82" s="1269"/>
      <c r="O82" s="1269"/>
      <c r="P82" s="1269"/>
      <c r="Q82" s="1269"/>
      <c r="R82" s="1269"/>
      <c r="S82" s="1269"/>
      <c r="T82" s="1269"/>
      <c r="U82" s="1269"/>
      <c r="V82" s="1269"/>
      <c r="W82" s="1269"/>
      <c r="X82" s="1269"/>
      <c r="Y82" s="1269"/>
      <c r="Z82" s="1269"/>
      <c r="AA82" s="1269"/>
      <c r="AB82" s="1269"/>
      <c r="AC82" s="1269"/>
      <c r="AD82" s="1269"/>
      <c r="AE82" s="1269"/>
      <c r="AF82" s="1269"/>
      <c r="AG82" s="1269"/>
      <c r="AH82" s="1269"/>
      <c r="AI82" s="1269"/>
      <c r="AJ82" s="1269"/>
      <c r="AK82" s="1269"/>
      <c r="AL82" s="1269"/>
      <c r="AM82" s="1269"/>
      <c r="AN82" s="1269"/>
      <c r="AO82" s="1269"/>
      <c r="AP82" s="1269"/>
      <c r="AQ82" s="1269"/>
      <c r="AR82" s="1269"/>
      <c r="AS82" s="1269"/>
      <c r="AT82" s="1269"/>
      <c r="AU82" s="1269"/>
      <c r="AV82" s="1269"/>
      <c r="AW82" s="1269"/>
      <c r="AX82" s="1269"/>
      <c r="AY82" s="1269"/>
      <c r="AZ82" s="1269"/>
      <c r="BA82" s="1269"/>
      <c r="BB82" s="1269"/>
    </row>
    <row r="83" spans="1:54" ht="22.5" customHeight="1" x14ac:dyDescent="0.3">
      <c r="A83" s="1266" t="str">
        <f>ПОДПИСИ!D15</f>
        <v>Шлёнский С.В.</v>
      </c>
      <c r="B83" s="1266"/>
      <c r="C83" s="1266"/>
      <c r="D83" s="1266"/>
      <c r="E83" s="1266"/>
      <c r="F83" s="1266"/>
      <c r="G83" s="1266"/>
      <c r="H83" s="1266"/>
      <c r="I83" s="1266"/>
      <c r="J83" s="1266"/>
      <c r="K83" s="1266"/>
      <c r="L83" s="1266"/>
      <c r="M83" s="1266"/>
      <c r="N83" s="1266"/>
      <c r="O83" s="1266"/>
      <c r="P83" s="1266"/>
      <c r="Q83" s="1266"/>
      <c r="R83" s="1266"/>
      <c r="S83" s="1266"/>
      <c r="T83" s="1266"/>
      <c r="U83" s="1266"/>
      <c r="V83" s="126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7"/>
      <c r="BA83" s="1267"/>
      <c r="BB83" s="1267"/>
    </row>
    <row r="84" spans="1:54" ht="9" customHeight="1" x14ac:dyDescent="0.3">
      <c r="A84" s="1268" t="s">
        <v>801</v>
      </c>
      <c r="B84" s="1268"/>
      <c r="C84" s="1268"/>
      <c r="D84" s="1268"/>
      <c r="E84" s="1268"/>
      <c r="F84" s="1268"/>
      <c r="G84" s="1268"/>
      <c r="H84" s="1268"/>
      <c r="I84" s="1268"/>
      <c r="J84" s="1268"/>
      <c r="K84" s="1268"/>
      <c r="L84" s="1268"/>
      <c r="M84" s="1268"/>
      <c r="N84" s="1268"/>
      <c r="O84" s="1268"/>
      <c r="P84" s="1268"/>
      <c r="Q84" s="1268"/>
      <c r="R84" s="1268"/>
      <c r="S84" s="1268"/>
      <c r="T84" s="1268"/>
      <c r="U84" s="1268"/>
      <c r="V84" s="1268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8" t="s">
        <v>49</v>
      </c>
      <c r="BA84" s="1268"/>
      <c r="BB84" s="1268"/>
    </row>
    <row r="85" spans="1:54" ht="27.75" customHeight="1" x14ac:dyDescent="0.25">
      <c r="A85" s="1269" t="s">
        <v>813</v>
      </c>
      <c r="B85" s="1269"/>
      <c r="C85" s="1269"/>
      <c r="D85" s="1269"/>
      <c r="E85" s="1269"/>
      <c r="F85" s="1269"/>
      <c r="G85" s="1269"/>
      <c r="H85" s="1269"/>
      <c r="I85" s="1269"/>
      <c r="J85" s="1269"/>
      <c r="K85" s="1269"/>
      <c r="L85" s="1269"/>
      <c r="M85" s="1269"/>
      <c r="N85" s="1269"/>
      <c r="O85" s="1269"/>
      <c r="P85" s="1269"/>
      <c r="Q85" s="1269"/>
      <c r="R85" s="1269"/>
      <c r="S85" s="1269"/>
      <c r="T85" s="1269"/>
      <c r="U85" s="1269"/>
      <c r="V85" s="1269"/>
      <c r="W85" s="1269"/>
      <c r="X85" s="1269"/>
      <c r="Y85" s="1269"/>
      <c r="Z85" s="1269"/>
      <c r="AA85" s="1269"/>
      <c r="AB85" s="1269"/>
      <c r="AC85" s="1269"/>
      <c r="AD85" s="1269"/>
      <c r="AE85" s="1269"/>
      <c r="AF85" s="1269"/>
      <c r="AG85" s="1269"/>
      <c r="AH85" s="1269"/>
      <c r="AI85" s="1269"/>
      <c r="AJ85" s="1269"/>
      <c r="AK85" s="1269"/>
      <c r="AL85" s="1269"/>
      <c r="AM85" s="1269"/>
      <c r="AN85" s="1269"/>
      <c r="AO85" s="1269"/>
      <c r="AP85" s="1269"/>
      <c r="AQ85" s="1269"/>
      <c r="AR85" s="1269"/>
      <c r="AS85" s="1269"/>
      <c r="AT85" s="1269"/>
      <c r="AU85" s="1269"/>
      <c r="AV85" s="1269"/>
      <c r="AW85" s="1269"/>
      <c r="AX85" s="1269"/>
      <c r="AY85" s="1269"/>
      <c r="AZ85" s="1269"/>
      <c r="BA85" s="1269"/>
      <c r="BB85" s="1269"/>
    </row>
    <row r="86" spans="1:54" ht="22.5" customHeight="1" x14ac:dyDescent="0.3">
      <c r="A86" s="1266" t="str">
        <f>ПОДПИСИ!D17</f>
        <v>Шлёнский С.В.</v>
      </c>
      <c r="B86" s="1266"/>
      <c r="C86" s="1266"/>
      <c r="D86" s="1266"/>
      <c r="E86" s="1266"/>
      <c r="F86" s="1266"/>
      <c r="G86" s="1266"/>
      <c r="H86" s="1266"/>
      <c r="I86" s="1266"/>
      <c r="J86" s="1266"/>
      <c r="K86" s="1266"/>
      <c r="L86" s="1266"/>
      <c r="M86" s="1266"/>
      <c r="N86" s="1266"/>
      <c r="O86" s="1266"/>
      <c r="P86" s="1266"/>
      <c r="Q86" s="1266"/>
      <c r="R86" s="1266"/>
      <c r="S86" s="1266"/>
      <c r="T86" s="1266"/>
      <c r="U86" s="1266"/>
      <c r="V86" s="1266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267"/>
      <c r="BA86" s="1267"/>
      <c r="BB86" s="1267"/>
    </row>
    <row r="87" spans="1:54" ht="9" customHeight="1" x14ac:dyDescent="0.3">
      <c r="A87" s="1268" t="s">
        <v>801</v>
      </c>
      <c r="B87" s="1268"/>
      <c r="C87" s="1268"/>
      <c r="D87" s="1268"/>
      <c r="E87" s="1268"/>
      <c r="F87" s="1268"/>
      <c r="G87" s="1268"/>
      <c r="H87" s="1268"/>
      <c r="I87" s="1268"/>
      <c r="J87" s="1268"/>
      <c r="K87" s="1268"/>
      <c r="L87" s="1268"/>
      <c r="M87" s="1268"/>
      <c r="N87" s="1268"/>
      <c r="O87" s="1268"/>
      <c r="P87" s="1268"/>
      <c r="Q87" s="1268"/>
      <c r="R87" s="1268"/>
      <c r="S87" s="1268"/>
      <c r="T87" s="1268"/>
      <c r="U87" s="1268"/>
      <c r="V87" s="1268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8" t="s">
        <v>49</v>
      </c>
      <c r="BA87" s="1268"/>
      <c r="BB87" s="1268"/>
    </row>
    <row r="88" spans="1:54" ht="37.5" customHeight="1" x14ac:dyDescent="0.25">
      <c r="A88" s="1269" t="s">
        <v>803</v>
      </c>
      <c r="B88" s="1269"/>
      <c r="C88" s="1269"/>
      <c r="D88" s="1269"/>
      <c r="E88" s="1269"/>
      <c r="F88" s="1269"/>
      <c r="G88" s="1269"/>
      <c r="H88" s="1269"/>
      <c r="I88" s="1269"/>
      <c r="J88" s="1269"/>
      <c r="K88" s="1269"/>
      <c r="L88" s="1269"/>
      <c r="M88" s="1269"/>
      <c r="N88" s="1269"/>
      <c r="O88" s="1269"/>
      <c r="P88" s="1269"/>
      <c r="Q88" s="1269"/>
      <c r="R88" s="1269"/>
      <c r="S88" s="1269"/>
      <c r="T88" s="1269"/>
      <c r="U88" s="1269"/>
      <c r="V88" s="1269"/>
      <c r="W88" s="1269"/>
      <c r="X88" s="1269"/>
      <c r="Y88" s="1269"/>
      <c r="Z88" s="1269"/>
      <c r="AA88" s="1269"/>
      <c r="AB88" s="1269"/>
      <c r="AC88" s="1269"/>
      <c r="AD88" s="1269"/>
      <c r="AE88" s="1269"/>
      <c r="AF88" s="1269"/>
      <c r="AG88" s="1269"/>
      <c r="AH88" s="1269"/>
      <c r="AI88" s="1269"/>
      <c r="AJ88" s="1269"/>
      <c r="AK88" s="1269"/>
      <c r="AL88" s="1269"/>
      <c r="AM88" s="1269"/>
      <c r="AN88" s="1269"/>
      <c r="AO88" s="1269"/>
      <c r="AP88" s="1269"/>
      <c r="AQ88" s="1269"/>
      <c r="AR88" s="1269"/>
      <c r="AS88" s="1269"/>
      <c r="AT88" s="1269"/>
      <c r="AU88" s="1269"/>
      <c r="AV88" s="1269"/>
      <c r="AW88" s="1269"/>
      <c r="AX88" s="1269"/>
      <c r="AY88" s="1269"/>
      <c r="AZ88" s="1269"/>
      <c r="BA88" s="1269"/>
      <c r="BB88" s="1269"/>
    </row>
    <row r="89" spans="1:54" ht="22.5" customHeight="1" x14ac:dyDescent="0.3">
      <c r="A89" s="1266" t="str">
        <f>ПОДПИСИ!C19</f>
        <v xml:space="preserve"> </v>
      </c>
      <c r="B89" s="1266"/>
      <c r="C89" s="1266"/>
      <c r="D89" s="1266"/>
      <c r="E89" s="1266"/>
      <c r="F89" s="1266"/>
      <c r="G89" s="1266"/>
      <c r="H89" s="1266"/>
      <c r="I89" s="1266"/>
      <c r="J89" s="1266"/>
      <c r="K89" s="1266"/>
      <c r="L89" s="1266"/>
      <c r="M89" s="1266"/>
      <c r="N89" s="1266"/>
      <c r="O89" s="1266"/>
      <c r="P89" s="1266"/>
      <c r="Q89" s="1266"/>
      <c r="R89" s="1266"/>
      <c r="S89" s="1266"/>
      <c r="T89" s="1266"/>
      <c r="U89" s="1266"/>
      <c r="V89" s="1266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267"/>
      <c r="BA89" s="1267"/>
      <c r="BB89" s="1267"/>
    </row>
    <row r="90" spans="1:54" ht="9" customHeight="1" x14ac:dyDescent="0.3">
      <c r="A90" s="1268" t="s">
        <v>801</v>
      </c>
      <c r="B90" s="1268"/>
      <c r="C90" s="1268"/>
      <c r="D90" s="1268"/>
      <c r="E90" s="1268"/>
      <c r="F90" s="1268"/>
      <c r="G90" s="1268"/>
      <c r="H90" s="1268"/>
      <c r="I90" s="1268"/>
      <c r="J90" s="1268"/>
      <c r="K90" s="1268"/>
      <c r="L90" s="1268"/>
      <c r="M90" s="1268"/>
      <c r="N90" s="1268"/>
      <c r="O90" s="1268"/>
      <c r="P90" s="1268"/>
      <c r="Q90" s="1268"/>
      <c r="R90" s="1268"/>
      <c r="S90" s="1268"/>
      <c r="T90" s="1268"/>
      <c r="U90" s="1268"/>
      <c r="V90" s="1268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8" t="s">
        <v>49</v>
      </c>
      <c r="BA90" s="1268"/>
      <c r="BB90" s="1268"/>
    </row>
    <row r="91" spans="1:54" ht="25.5" customHeight="1" x14ac:dyDescent="0.25">
      <c r="A91" s="1269" t="s">
        <v>838</v>
      </c>
      <c r="B91" s="1269"/>
      <c r="C91" s="1269"/>
      <c r="D91" s="1269"/>
      <c r="E91" s="1269"/>
      <c r="F91" s="1269"/>
      <c r="G91" s="1269"/>
      <c r="H91" s="1269"/>
      <c r="I91" s="1269"/>
      <c r="J91" s="1269"/>
      <c r="K91" s="1269"/>
      <c r="L91" s="1269"/>
      <c r="M91" s="1269"/>
      <c r="N91" s="1269"/>
      <c r="O91" s="1269"/>
      <c r="P91" s="1269"/>
      <c r="Q91" s="1269"/>
      <c r="R91" s="1269"/>
      <c r="S91" s="1269"/>
      <c r="T91" s="1269"/>
      <c r="U91" s="1269"/>
      <c r="V91" s="1269"/>
      <c r="W91" s="1269"/>
      <c r="X91" s="1269"/>
      <c r="Y91" s="1269"/>
      <c r="Z91" s="1269"/>
      <c r="AA91" s="1269"/>
      <c r="AB91" s="1269"/>
      <c r="AC91" s="1269"/>
      <c r="AD91" s="1269"/>
      <c r="AE91" s="1269"/>
      <c r="AF91" s="1269"/>
      <c r="AG91" s="1269"/>
      <c r="AH91" s="1269"/>
      <c r="AI91" s="1269"/>
      <c r="AJ91" s="1269"/>
      <c r="AK91" s="1269"/>
      <c r="AL91" s="1269"/>
      <c r="AM91" s="1269"/>
      <c r="AN91" s="1269"/>
      <c r="AO91" s="1269"/>
      <c r="AP91" s="1269"/>
      <c r="AQ91" s="1269"/>
      <c r="AR91" s="1269"/>
      <c r="AS91" s="1269"/>
      <c r="AT91" s="1269"/>
      <c r="AU91" s="1269"/>
      <c r="AV91" s="1269"/>
      <c r="AW91" s="1269"/>
      <c r="AX91" s="1269"/>
      <c r="AY91" s="1269"/>
      <c r="AZ91" s="1269"/>
      <c r="BA91" s="1269"/>
      <c r="BB91" s="1269"/>
    </row>
    <row r="92" spans="1:54" ht="22.5" customHeight="1" x14ac:dyDescent="0.3">
      <c r="A92" s="1266" t="str">
        <f>ПОДПИСИ!D12</f>
        <v>Курбатов А.В.</v>
      </c>
      <c r="B92" s="1266"/>
      <c r="C92" s="1266"/>
      <c r="D92" s="1266"/>
      <c r="E92" s="1266"/>
      <c r="F92" s="1266"/>
      <c r="G92" s="1266"/>
      <c r="H92" s="1266"/>
      <c r="I92" s="1266"/>
      <c r="J92" s="1266"/>
      <c r="K92" s="1266"/>
      <c r="L92" s="1266"/>
      <c r="M92" s="1266"/>
      <c r="N92" s="1266"/>
      <c r="O92" s="1266"/>
      <c r="P92" s="1266"/>
      <c r="Q92" s="1266"/>
      <c r="R92" s="1266"/>
      <c r="S92" s="1266"/>
      <c r="T92" s="1266"/>
      <c r="U92" s="1266"/>
      <c r="V92" s="1266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267"/>
      <c r="BA92" s="1267"/>
      <c r="BB92" s="1267"/>
    </row>
    <row r="93" spans="1:54" ht="9" customHeight="1" x14ac:dyDescent="0.3">
      <c r="A93" s="1268" t="s">
        <v>801</v>
      </c>
      <c r="B93" s="1268"/>
      <c r="C93" s="1268"/>
      <c r="D93" s="1268"/>
      <c r="E93" s="1268"/>
      <c r="F93" s="1268"/>
      <c r="G93" s="1268"/>
      <c r="H93" s="1268"/>
      <c r="I93" s="1268"/>
      <c r="J93" s="1268"/>
      <c r="K93" s="1268"/>
      <c r="L93" s="1268"/>
      <c r="M93" s="1268"/>
      <c r="N93" s="1268"/>
      <c r="O93" s="1268"/>
      <c r="P93" s="1268"/>
      <c r="Q93" s="1268"/>
      <c r="R93" s="1268"/>
      <c r="S93" s="1268"/>
      <c r="T93" s="1268"/>
      <c r="U93" s="1268"/>
      <c r="V93" s="1268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8" t="s">
        <v>49</v>
      </c>
      <c r="BA93" s="1268"/>
      <c r="BB93" s="1268"/>
    </row>
    <row r="94" spans="1:54" x14ac:dyDescent="0.25">
      <c r="A94" s="1269" t="s">
        <v>530</v>
      </c>
      <c r="B94" s="1269"/>
      <c r="C94" s="1269"/>
      <c r="D94" s="1269"/>
      <c r="E94" s="1269"/>
      <c r="F94" s="1269"/>
      <c r="G94" s="1269"/>
      <c r="H94" s="1269"/>
      <c r="I94" s="1269"/>
      <c r="J94" s="1269"/>
      <c r="K94" s="1269"/>
      <c r="L94" s="1269"/>
      <c r="M94" s="1269"/>
      <c r="N94" s="1269"/>
      <c r="O94" s="1269"/>
      <c r="P94" s="1269"/>
      <c r="Q94" s="1269"/>
      <c r="R94" s="1269"/>
      <c r="S94" s="1269"/>
      <c r="T94" s="1269"/>
      <c r="U94" s="1269"/>
      <c r="V94" s="1269"/>
      <c r="W94" s="1269"/>
      <c r="X94" s="1269"/>
      <c r="Y94" s="1269"/>
      <c r="Z94" s="1269"/>
      <c r="AA94" s="1269"/>
      <c r="AB94" s="1269"/>
      <c r="AC94" s="1269"/>
      <c r="AD94" s="1269"/>
      <c r="AE94" s="1269"/>
      <c r="AF94" s="1269"/>
      <c r="AG94" s="1269"/>
      <c r="AH94" s="1269"/>
      <c r="AI94" s="1269"/>
      <c r="AJ94" s="1269"/>
      <c r="AK94" s="1269"/>
      <c r="AL94" s="1269"/>
      <c r="AM94" s="1269"/>
      <c r="AN94" s="1269"/>
      <c r="AO94" s="1269"/>
      <c r="AP94" s="1269"/>
      <c r="AQ94" s="1269"/>
      <c r="AR94" s="1269"/>
      <c r="AS94" s="1269"/>
      <c r="AT94" s="1269"/>
      <c r="AU94" s="1269"/>
      <c r="AV94" s="1269"/>
      <c r="AW94" s="1269"/>
      <c r="AX94" s="1269"/>
      <c r="AY94" s="1269"/>
      <c r="AZ94" s="1269"/>
      <c r="BA94" s="1269"/>
      <c r="BB94" s="1269"/>
    </row>
    <row r="95" spans="1:54" ht="22.5" customHeight="1" x14ac:dyDescent="0.3">
      <c r="A95" s="1266" t="str">
        <f>ПОДПИСИ!D10</f>
        <v>Величко А.А.</v>
      </c>
      <c r="B95" s="1266"/>
      <c r="C95" s="1266"/>
      <c r="D95" s="1266"/>
      <c r="E95" s="1266"/>
      <c r="F95" s="1266"/>
      <c r="G95" s="1266"/>
      <c r="H95" s="1266"/>
      <c r="I95" s="1266"/>
      <c r="J95" s="1266"/>
      <c r="K95" s="1266"/>
      <c r="L95" s="1266"/>
      <c r="M95" s="1266"/>
      <c r="N95" s="1266"/>
      <c r="O95" s="1266"/>
      <c r="P95" s="1266"/>
      <c r="Q95" s="1266"/>
      <c r="R95" s="1266"/>
      <c r="S95" s="1266"/>
      <c r="T95" s="1266"/>
      <c r="U95" s="1266"/>
      <c r="V95" s="1266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267"/>
      <c r="BA95" s="1267"/>
      <c r="BB95" s="1267"/>
    </row>
    <row r="96" spans="1:54" ht="9" customHeight="1" x14ac:dyDescent="0.3">
      <c r="A96" s="1268" t="s">
        <v>801</v>
      </c>
      <c r="B96" s="1268"/>
      <c r="C96" s="1268"/>
      <c r="D96" s="1268"/>
      <c r="E96" s="1268"/>
      <c r="F96" s="1268"/>
      <c r="G96" s="1268"/>
      <c r="H96" s="1268"/>
      <c r="I96" s="1268"/>
      <c r="J96" s="1268"/>
      <c r="K96" s="1268"/>
      <c r="L96" s="1268"/>
      <c r="M96" s="1268"/>
      <c r="N96" s="1268"/>
      <c r="O96" s="1268"/>
      <c r="P96" s="1268"/>
      <c r="Q96" s="1268"/>
      <c r="R96" s="1268"/>
      <c r="S96" s="1268"/>
      <c r="T96" s="1268"/>
      <c r="U96" s="1268"/>
      <c r="V96" s="1268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8" t="s">
        <v>49</v>
      </c>
      <c r="BA96" s="1268"/>
      <c r="BB96" s="1268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topLeftCell="A36" zoomScale="60" zoomScaleNormal="100" workbookViewId="0">
      <selection sqref="A1:U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57" width="13.33203125" style="284" bestFit="1" customWidth="1"/>
    <col min="58" max="60" width="9.109375" style="284"/>
    <col min="61" max="61" width="14" style="284" customWidth="1"/>
    <col min="62" max="62" width="16" style="284" customWidth="1"/>
    <col min="63" max="63" width="14.6640625" style="284" customWidth="1"/>
    <col min="64" max="254" width="9.109375" style="284"/>
    <col min="255" max="307" width="1.5546875" style="284" customWidth="1"/>
    <col min="308" max="308" width="0.109375" style="284" customWidth="1"/>
    <col min="309" max="510" width="9.109375" style="284"/>
    <col min="511" max="563" width="1.5546875" style="284" customWidth="1"/>
    <col min="564" max="564" width="0.109375" style="284" customWidth="1"/>
    <col min="565" max="766" width="9.109375" style="284"/>
    <col min="767" max="819" width="1.5546875" style="284" customWidth="1"/>
    <col min="820" max="820" width="0.109375" style="284" customWidth="1"/>
    <col min="821" max="1022" width="9.109375" style="284"/>
    <col min="1023" max="1075" width="1.5546875" style="284" customWidth="1"/>
    <col min="1076" max="1076" width="0.109375" style="284" customWidth="1"/>
    <col min="1077" max="1278" width="9.109375" style="284"/>
    <col min="1279" max="1331" width="1.5546875" style="284" customWidth="1"/>
    <col min="1332" max="1332" width="0.109375" style="284" customWidth="1"/>
    <col min="1333" max="1534" width="9.109375" style="284"/>
    <col min="1535" max="1587" width="1.5546875" style="284" customWidth="1"/>
    <col min="1588" max="1588" width="0.109375" style="284" customWidth="1"/>
    <col min="1589" max="1790" width="9.109375" style="284"/>
    <col min="1791" max="1843" width="1.5546875" style="284" customWidth="1"/>
    <col min="1844" max="1844" width="0.109375" style="284" customWidth="1"/>
    <col min="1845" max="2046" width="9.109375" style="284"/>
    <col min="2047" max="2099" width="1.5546875" style="284" customWidth="1"/>
    <col min="2100" max="2100" width="0.109375" style="284" customWidth="1"/>
    <col min="2101" max="2302" width="9.109375" style="284"/>
    <col min="2303" max="2355" width="1.5546875" style="284" customWidth="1"/>
    <col min="2356" max="2356" width="0.109375" style="284" customWidth="1"/>
    <col min="2357" max="2558" width="9.109375" style="284"/>
    <col min="2559" max="2611" width="1.5546875" style="284" customWidth="1"/>
    <col min="2612" max="2612" width="0.109375" style="284" customWidth="1"/>
    <col min="2613" max="2814" width="9.109375" style="284"/>
    <col min="2815" max="2867" width="1.5546875" style="284" customWidth="1"/>
    <col min="2868" max="2868" width="0.109375" style="284" customWidth="1"/>
    <col min="2869" max="3070" width="9.109375" style="284"/>
    <col min="3071" max="3123" width="1.5546875" style="284" customWidth="1"/>
    <col min="3124" max="3124" width="0.109375" style="284" customWidth="1"/>
    <col min="3125" max="3326" width="9.109375" style="284"/>
    <col min="3327" max="3379" width="1.5546875" style="284" customWidth="1"/>
    <col min="3380" max="3380" width="0.109375" style="284" customWidth="1"/>
    <col min="3381" max="3582" width="9.109375" style="284"/>
    <col min="3583" max="3635" width="1.5546875" style="284" customWidth="1"/>
    <col min="3636" max="3636" width="0.109375" style="284" customWidth="1"/>
    <col min="3637" max="3838" width="9.109375" style="284"/>
    <col min="3839" max="3891" width="1.5546875" style="284" customWidth="1"/>
    <col min="3892" max="3892" width="0.109375" style="284" customWidth="1"/>
    <col min="3893" max="4094" width="9.109375" style="284"/>
    <col min="4095" max="4147" width="1.5546875" style="284" customWidth="1"/>
    <col min="4148" max="4148" width="0.109375" style="284" customWidth="1"/>
    <col min="4149" max="4350" width="9.109375" style="284"/>
    <col min="4351" max="4403" width="1.5546875" style="284" customWidth="1"/>
    <col min="4404" max="4404" width="0.109375" style="284" customWidth="1"/>
    <col min="4405" max="4606" width="9.109375" style="284"/>
    <col min="4607" max="4659" width="1.5546875" style="284" customWidth="1"/>
    <col min="4660" max="4660" width="0.109375" style="284" customWidth="1"/>
    <col min="4661" max="4862" width="9.109375" style="284"/>
    <col min="4863" max="4915" width="1.5546875" style="284" customWidth="1"/>
    <col min="4916" max="4916" width="0.109375" style="284" customWidth="1"/>
    <col min="4917" max="5118" width="9.109375" style="284"/>
    <col min="5119" max="5171" width="1.5546875" style="284" customWidth="1"/>
    <col min="5172" max="5172" width="0.109375" style="284" customWidth="1"/>
    <col min="5173" max="5374" width="9.109375" style="284"/>
    <col min="5375" max="5427" width="1.5546875" style="284" customWidth="1"/>
    <col min="5428" max="5428" width="0.109375" style="284" customWidth="1"/>
    <col min="5429" max="5630" width="9.109375" style="284"/>
    <col min="5631" max="5683" width="1.5546875" style="284" customWidth="1"/>
    <col min="5684" max="5684" width="0.109375" style="284" customWidth="1"/>
    <col min="5685" max="5886" width="9.109375" style="284"/>
    <col min="5887" max="5939" width="1.5546875" style="284" customWidth="1"/>
    <col min="5940" max="5940" width="0.109375" style="284" customWidth="1"/>
    <col min="5941" max="6142" width="9.109375" style="284"/>
    <col min="6143" max="6195" width="1.5546875" style="284" customWidth="1"/>
    <col min="6196" max="6196" width="0.109375" style="284" customWidth="1"/>
    <col min="6197" max="6398" width="9.109375" style="284"/>
    <col min="6399" max="6451" width="1.5546875" style="284" customWidth="1"/>
    <col min="6452" max="6452" width="0.109375" style="284" customWidth="1"/>
    <col min="6453" max="6654" width="9.109375" style="284"/>
    <col min="6655" max="6707" width="1.5546875" style="284" customWidth="1"/>
    <col min="6708" max="6708" width="0.109375" style="284" customWidth="1"/>
    <col min="6709" max="6910" width="9.109375" style="284"/>
    <col min="6911" max="6963" width="1.5546875" style="284" customWidth="1"/>
    <col min="6964" max="6964" width="0.109375" style="284" customWidth="1"/>
    <col min="6965" max="7166" width="9.109375" style="284"/>
    <col min="7167" max="7219" width="1.5546875" style="284" customWidth="1"/>
    <col min="7220" max="7220" width="0.109375" style="284" customWidth="1"/>
    <col min="7221" max="7422" width="9.109375" style="284"/>
    <col min="7423" max="7475" width="1.5546875" style="284" customWidth="1"/>
    <col min="7476" max="7476" width="0.109375" style="284" customWidth="1"/>
    <col min="7477" max="7678" width="9.109375" style="284"/>
    <col min="7679" max="7731" width="1.5546875" style="284" customWidth="1"/>
    <col min="7732" max="7732" width="0.109375" style="284" customWidth="1"/>
    <col min="7733" max="7934" width="9.109375" style="284"/>
    <col min="7935" max="7987" width="1.5546875" style="284" customWidth="1"/>
    <col min="7988" max="7988" width="0.109375" style="284" customWidth="1"/>
    <col min="7989" max="8190" width="9.109375" style="284"/>
    <col min="8191" max="8243" width="1.5546875" style="284" customWidth="1"/>
    <col min="8244" max="8244" width="0.109375" style="284" customWidth="1"/>
    <col min="8245" max="8446" width="9.109375" style="284"/>
    <col min="8447" max="8499" width="1.5546875" style="284" customWidth="1"/>
    <col min="8500" max="8500" width="0.109375" style="284" customWidth="1"/>
    <col min="8501" max="8702" width="9.109375" style="284"/>
    <col min="8703" max="8755" width="1.5546875" style="284" customWidth="1"/>
    <col min="8756" max="8756" width="0.109375" style="284" customWidth="1"/>
    <col min="8757" max="8958" width="9.109375" style="284"/>
    <col min="8959" max="9011" width="1.5546875" style="284" customWidth="1"/>
    <col min="9012" max="9012" width="0.109375" style="284" customWidth="1"/>
    <col min="9013" max="9214" width="9.109375" style="284"/>
    <col min="9215" max="9267" width="1.5546875" style="284" customWidth="1"/>
    <col min="9268" max="9268" width="0.109375" style="284" customWidth="1"/>
    <col min="9269" max="9470" width="9.109375" style="284"/>
    <col min="9471" max="9523" width="1.5546875" style="284" customWidth="1"/>
    <col min="9524" max="9524" width="0.109375" style="284" customWidth="1"/>
    <col min="9525" max="9726" width="9.109375" style="284"/>
    <col min="9727" max="9779" width="1.5546875" style="284" customWidth="1"/>
    <col min="9780" max="9780" width="0.109375" style="284" customWidth="1"/>
    <col min="9781" max="9982" width="9.109375" style="284"/>
    <col min="9983" max="10035" width="1.5546875" style="284" customWidth="1"/>
    <col min="10036" max="10036" width="0.109375" style="284" customWidth="1"/>
    <col min="10037" max="10238" width="9.109375" style="284"/>
    <col min="10239" max="10291" width="1.5546875" style="284" customWidth="1"/>
    <col min="10292" max="10292" width="0.109375" style="284" customWidth="1"/>
    <col min="10293" max="10494" width="9.109375" style="284"/>
    <col min="10495" max="10547" width="1.5546875" style="284" customWidth="1"/>
    <col min="10548" max="10548" width="0.109375" style="284" customWidth="1"/>
    <col min="10549" max="10750" width="9.109375" style="284"/>
    <col min="10751" max="10803" width="1.5546875" style="284" customWidth="1"/>
    <col min="10804" max="10804" width="0.109375" style="284" customWidth="1"/>
    <col min="10805" max="11006" width="9.109375" style="284"/>
    <col min="11007" max="11059" width="1.5546875" style="284" customWidth="1"/>
    <col min="11060" max="11060" width="0.109375" style="284" customWidth="1"/>
    <col min="11061" max="11262" width="9.109375" style="284"/>
    <col min="11263" max="11315" width="1.5546875" style="284" customWidth="1"/>
    <col min="11316" max="11316" width="0.109375" style="284" customWidth="1"/>
    <col min="11317" max="11518" width="9.109375" style="284"/>
    <col min="11519" max="11571" width="1.5546875" style="284" customWidth="1"/>
    <col min="11572" max="11572" width="0.109375" style="284" customWidth="1"/>
    <col min="11573" max="11774" width="9.109375" style="284"/>
    <col min="11775" max="11827" width="1.5546875" style="284" customWidth="1"/>
    <col min="11828" max="11828" width="0.109375" style="284" customWidth="1"/>
    <col min="11829" max="12030" width="9.109375" style="284"/>
    <col min="12031" max="12083" width="1.5546875" style="284" customWidth="1"/>
    <col min="12084" max="12084" width="0.109375" style="284" customWidth="1"/>
    <col min="12085" max="12286" width="9.109375" style="284"/>
    <col min="12287" max="12339" width="1.5546875" style="284" customWidth="1"/>
    <col min="12340" max="12340" width="0.109375" style="284" customWidth="1"/>
    <col min="12341" max="12542" width="9.109375" style="284"/>
    <col min="12543" max="12595" width="1.5546875" style="284" customWidth="1"/>
    <col min="12596" max="12596" width="0.109375" style="284" customWidth="1"/>
    <col min="12597" max="12798" width="9.109375" style="284"/>
    <col min="12799" max="12851" width="1.5546875" style="284" customWidth="1"/>
    <col min="12852" max="12852" width="0.109375" style="284" customWidth="1"/>
    <col min="12853" max="13054" width="9.109375" style="284"/>
    <col min="13055" max="13107" width="1.5546875" style="284" customWidth="1"/>
    <col min="13108" max="13108" width="0.109375" style="284" customWidth="1"/>
    <col min="13109" max="13310" width="9.109375" style="284"/>
    <col min="13311" max="13363" width="1.5546875" style="284" customWidth="1"/>
    <col min="13364" max="13364" width="0.109375" style="284" customWidth="1"/>
    <col min="13365" max="13566" width="9.109375" style="284"/>
    <col min="13567" max="13619" width="1.5546875" style="284" customWidth="1"/>
    <col min="13620" max="13620" width="0.109375" style="284" customWidth="1"/>
    <col min="13621" max="13822" width="9.109375" style="284"/>
    <col min="13823" max="13875" width="1.5546875" style="284" customWidth="1"/>
    <col min="13876" max="13876" width="0.109375" style="284" customWidth="1"/>
    <col min="13877" max="14078" width="9.109375" style="284"/>
    <col min="14079" max="14131" width="1.5546875" style="284" customWidth="1"/>
    <col min="14132" max="14132" width="0.109375" style="284" customWidth="1"/>
    <col min="14133" max="14334" width="9.109375" style="284"/>
    <col min="14335" max="14387" width="1.5546875" style="284" customWidth="1"/>
    <col min="14388" max="14388" width="0.109375" style="284" customWidth="1"/>
    <col min="14389" max="14590" width="9.109375" style="284"/>
    <col min="14591" max="14643" width="1.5546875" style="284" customWidth="1"/>
    <col min="14644" max="14644" width="0.109375" style="284" customWidth="1"/>
    <col min="14645" max="14846" width="9.109375" style="284"/>
    <col min="14847" max="14899" width="1.5546875" style="284" customWidth="1"/>
    <col min="14900" max="14900" width="0.109375" style="284" customWidth="1"/>
    <col min="14901" max="15102" width="9.109375" style="284"/>
    <col min="15103" max="15155" width="1.5546875" style="284" customWidth="1"/>
    <col min="15156" max="15156" width="0.109375" style="284" customWidth="1"/>
    <col min="15157" max="15358" width="9.109375" style="284"/>
    <col min="15359" max="15411" width="1.5546875" style="284" customWidth="1"/>
    <col min="15412" max="15412" width="0.109375" style="284" customWidth="1"/>
    <col min="15413" max="15614" width="9.109375" style="284"/>
    <col min="15615" max="15667" width="1.5546875" style="284" customWidth="1"/>
    <col min="15668" max="15668" width="0.109375" style="284" customWidth="1"/>
    <col min="15669" max="15870" width="9.109375" style="284"/>
    <col min="15871" max="15923" width="1.5546875" style="284" customWidth="1"/>
    <col min="15924" max="15924" width="0.109375" style="284" customWidth="1"/>
    <col min="15925" max="16126" width="9.109375" style="284"/>
    <col min="16127" max="16179" width="1.5546875" style="284" customWidth="1"/>
    <col min="16180" max="16180" width="0.109375" style="284" customWidth="1"/>
    <col min="16181" max="16384" width="9.109375" style="284"/>
  </cols>
  <sheetData>
    <row r="1" spans="1:63" ht="15" customHeight="1" x14ac:dyDescent="0.3">
      <c r="A1" s="1234" t="s">
        <v>72</v>
      </c>
      <c r="B1" s="1234"/>
      <c r="C1" s="1234"/>
      <c r="D1" s="1234"/>
      <c r="E1" s="1234"/>
      <c r="F1" s="1234"/>
      <c r="G1" s="1234"/>
      <c r="H1" s="1234"/>
      <c r="I1" s="1234"/>
      <c r="J1" s="1234"/>
      <c r="K1" s="1234"/>
      <c r="L1" s="1234"/>
      <c r="M1" s="1234"/>
      <c r="N1" s="1234"/>
      <c r="O1" s="1234"/>
      <c r="P1" s="1234"/>
      <c r="Q1" s="1234"/>
      <c r="R1" s="1234"/>
      <c r="S1" s="1234"/>
      <c r="T1" s="1234"/>
      <c r="U1" s="1234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235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5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5"/>
      <c r="AL2" s="1235"/>
      <c r="AM2" s="1235"/>
      <c r="AN2" s="1235"/>
      <c r="AO2" s="1235"/>
      <c r="AP2" s="1235"/>
      <c r="AQ2" s="1235"/>
      <c r="AR2" s="1235"/>
      <c r="AS2" s="1235"/>
      <c r="AT2" s="1235"/>
      <c r="AU2" s="1235"/>
      <c r="AV2" s="1235"/>
      <c r="AW2" s="1235"/>
      <c r="AX2" s="1235"/>
      <c r="AY2" s="1235"/>
      <c r="AZ2" s="1235"/>
      <c r="BA2" s="1235"/>
      <c r="BB2" s="1235"/>
      <c r="BC2" s="287"/>
      <c r="BD2" s="288"/>
      <c r="BE2" s="289" t="e">
        <f ca="1">RIGHT(BE1,LEN(BE1)-5)+1</f>
        <v>#REF!</v>
      </c>
      <c r="BF2" s="288"/>
      <c r="BG2" s="288"/>
      <c r="BH2" s="288"/>
      <c r="BI2"/>
      <c r="BJ2"/>
      <c r="BK2"/>
    </row>
    <row r="3" spans="1:63" ht="9" customHeight="1" x14ac:dyDescent="0.25">
      <c r="A3" s="1236" t="s">
        <v>806</v>
      </c>
      <c r="B3" s="1236"/>
      <c r="C3" s="1236"/>
      <c r="D3" s="1236"/>
      <c r="E3" s="1236"/>
      <c r="F3" s="1236"/>
      <c r="G3" s="1236"/>
      <c r="H3" s="1236"/>
      <c r="I3" s="1236"/>
      <c r="J3" s="1236"/>
      <c r="K3" s="1236"/>
      <c r="L3" s="1236"/>
      <c r="M3" s="1236"/>
      <c r="N3" s="1236"/>
      <c r="O3" s="1236"/>
      <c r="P3" s="1236"/>
      <c r="Q3" s="1236"/>
      <c r="R3" s="1236"/>
      <c r="S3" s="1236"/>
      <c r="T3" s="1236"/>
      <c r="U3" s="1236"/>
      <c r="V3" s="1236"/>
      <c r="W3" s="1236"/>
      <c r="X3" s="1236"/>
      <c r="Y3" s="1236"/>
      <c r="Z3" s="1236"/>
      <c r="AA3" s="1236"/>
      <c r="AB3" s="1236"/>
      <c r="AC3" s="1236"/>
      <c r="AD3" s="1236"/>
      <c r="AE3" s="1236"/>
      <c r="AF3" s="1236"/>
      <c r="AG3" s="1236"/>
      <c r="AH3" s="1236"/>
      <c r="AI3" s="1236"/>
      <c r="AJ3" s="1236"/>
      <c r="AK3" s="1236"/>
      <c r="AL3" s="1236"/>
      <c r="AM3" s="1236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/>
      <c r="AY3" s="1236"/>
      <c r="AZ3" s="1236"/>
      <c r="BA3" s="1236"/>
      <c r="BB3" s="1236"/>
      <c r="BD3" s="287"/>
      <c r="BE3" s="287"/>
      <c r="BF3" s="287"/>
      <c r="BG3" s="287"/>
      <c r="BH3" s="287"/>
      <c r="BI3" s="19"/>
      <c r="BJ3" s="19"/>
      <c r="BK3" s="19"/>
    </row>
    <row r="4" spans="1:63" ht="12.75" customHeight="1" x14ac:dyDescent="0.25">
      <c r="A4" s="1237" t="s">
        <v>377</v>
      </c>
      <c r="B4" s="1237"/>
      <c r="C4" s="1237"/>
      <c r="D4" s="1237"/>
      <c r="E4" s="1237"/>
      <c r="F4" s="1237"/>
      <c r="G4" s="1237"/>
      <c r="H4" s="1237"/>
      <c r="I4" s="1237"/>
      <c r="J4" s="1237"/>
      <c r="K4" s="1237"/>
      <c r="L4" s="1237"/>
      <c r="M4" s="1237"/>
      <c r="N4" s="1237"/>
      <c r="O4" s="1237"/>
      <c r="P4" s="1237"/>
      <c r="Q4" s="1237"/>
      <c r="R4" s="1237"/>
      <c r="S4" s="1237"/>
      <c r="T4" s="1237"/>
      <c r="U4" s="1237"/>
      <c r="V4" s="1237"/>
      <c r="W4" s="1237"/>
      <c r="X4" s="1237"/>
      <c r="Y4" s="1237"/>
      <c r="Z4" s="1237"/>
      <c r="AA4" s="1237"/>
      <c r="AB4" s="1237"/>
      <c r="AC4" s="1237"/>
      <c r="AD4" s="1237"/>
      <c r="AE4" s="1237"/>
      <c r="AF4" s="1237"/>
      <c r="AG4" s="1237"/>
      <c r="AH4" s="1237"/>
      <c r="AI4" s="1237"/>
      <c r="AJ4" s="1237"/>
      <c r="AK4" s="1237"/>
      <c r="AL4" s="1237"/>
      <c r="AM4" s="1237"/>
      <c r="AN4" s="1237"/>
      <c r="AO4" s="1237"/>
      <c r="AP4" s="1237"/>
      <c r="AQ4" s="1237"/>
      <c r="AR4" s="1237"/>
      <c r="AS4" s="1237"/>
      <c r="AT4" s="1237"/>
      <c r="AU4" s="1237"/>
      <c r="AV4" s="1237"/>
      <c r="AW4" s="1237"/>
      <c r="AX4" s="1237"/>
      <c r="AY4" s="1237"/>
      <c r="AZ4" s="1237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 x14ac:dyDescent="0.25">
      <c r="A5" s="1238" t="str">
        <f>ФОРМА!B2</f>
        <v>ПАО "Россети Ленэнерго"</v>
      </c>
      <c r="B5" s="1238"/>
      <c r="C5" s="1238"/>
      <c r="D5" s="1238"/>
      <c r="E5" s="1238"/>
      <c r="F5" s="1238"/>
      <c r="G5" s="1238"/>
      <c r="H5" s="1238"/>
      <c r="I5" s="1238"/>
      <c r="J5" s="1238"/>
      <c r="K5" s="1238"/>
      <c r="L5" s="1238"/>
      <c r="M5" s="1238"/>
      <c r="N5" s="1238"/>
      <c r="O5" s="1238"/>
      <c r="P5" s="1238"/>
      <c r="Q5" s="1238"/>
      <c r="R5" s="1238"/>
      <c r="S5" s="1238"/>
      <c r="T5" s="1238"/>
      <c r="U5" s="1238"/>
      <c r="V5" s="1238"/>
      <c r="W5" s="1238"/>
      <c r="X5" s="1238"/>
      <c r="Y5" s="1238"/>
      <c r="Z5" s="1238"/>
      <c r="AA5" s="1238"/>
      <c r="AB5" s="1238"/>
      <c r="AC5" s="1238"/>
      <c r="AD5" s="1238"/>
      <c r="AE5" s="1238"/>
      <c r="AF5" s="1238"/>
      <c r="AG5" s="1238"/>
      <c r="AH5" s="1238"/>
      <c r="AI5" s="1238"/>
      <c r="AJ5" s="1238"/>
      <c r="AK5" s="1238"/>
      <c r="AL5" s="1238"/>
      <c r="AM5" s="1238"/>
      <c r="AN5" s="1238"/>
      <c r="AO5" s="1238"/>
      <c r="AP5" s="1238"/>
      <c r="AQ5" s="1238"/>
      <c r="AR5" s="1238"/>
      <c r="AS5" s="1238"/>
      <c r="AT5" s="1238"/>
      <c r="AU5" s="1238"/>
      <c r="AV5" s="1238"/>
      <c r="AW5" s="1238"/>
      <c r="AX5" s="1238"/>
      <c r="AY5" s="1238"/>
      <c r="AZ5" s="1238"/>
      <c r="BA5" s="1238"/>
      <c r="BB5" s="1238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 x14ac:dyDescent="0.25">
      <c r="A6" s="1243" t="s">
        <v>807</v>
      </c>
      <c r="B6" s="1243"/>
      <c r="C6" s="1243"/>
      <c r="D6" s="1243"/>
      <c r="E6" s="1243"/>
      <c r="F6" s="1243"/>
      <c r="G6" s="1243"/>
      <c r="H6" s="1243"/>
      <c r="I6" s="1243"/>
      <c r="J6" s="1243"/>
      <c r="K6" s="1243"/>
      <c r="L6" s="1243"/>
      <c r="M6" s="1243"/>
      <c r="N6" s="1243"/>
      <c r="O6" s="1243"/>
      <c r="P6" s="1243"/>
      <c r="Q6" s="1243"/>
      <c r="R6" s="1243"/>
      <c r="S6" s="1243"/>
      <c r="T6" s="1243"/>
      <c r="U6" s="1243"/>
      <c r="V6" s="1243"/>
      <c r="W6" s="1243"/>
      <c r="X6" s="1243"/>
      <c r="Y6" s="1243"/>
      <c r="Z6" s="1243"/>
      <c r="AA6" s="1243"/>
      <c r="AB6" s="1243"/>
      <c r="AC6" s="1243"/>
      <c r="AD6" s="1243"/>
      <c r="AE6" s="1243"/>
      <c r="AF6" s="1243"/>
      <c r="AG6" s="1243"/>
      <c r="AH6" s="1243"/>
      <c r="AI6" s="1243"/>
      <c r="AJ6" s="1243"/>
      <c r="AK6" s="1243"/>
      <c r="AL6" s="1243"/>
      <c r="AM6" s="1243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 x14ac:dyDescent="0.25">
      <c r="A7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235"/>
      <c r="C7" s="1235"/>
      <c r="D7" s="1235"/>
      <c r="E7" s="1235"/>
      <c r="F7" s="1235"/>
      <c r="G7" s="1235"/>
      <c r="H7" s="1235"/>
      <c r="I7" s="1235"/>
      <c r="J7" s="1235"/>
      <c r="K7" s="1235"/>
      <c r="L7" s="1235"/>
      <c r="M7" s="1235"/>
      <c r="N7" s="1235"/>
      <c r="O7" s="1235"/>
      <c r="P7" s="1235"/>
      <c r="Q7" s="1235"/>
      <c r="R7" s="1235"/>
      <c r="S7" s="1235"/>
      <c r="T7" s="1235"/>
      <c r="U7" s="1235"/>
      <c r="V7" s="1235"/>
      <c r="W7" s="1235"/>
      <c r="X7" s="1235"/>
      <c r="Y7" s="1235"/>
      <c r="Z7" s="1235"/>
      <c r="AA7" s="1235"/>
      <c r="AB7" s="1235"/>
      <c r="AC7" s="1235"/>
      <c r="AD7" s="1235"/>
      <c r="AE7" s="1235"/>
      <c r="AF7" s="1235"/>
      <c r="AG7" s="1235"/>
      <c r="AH7" s="1235"/>
      <c r="AI7" s="1235"/>
      <c r="AJ7" s="1235"/>
      <c r="AK7" s="1235"/>
      <c r="AL7" s="1235"/>
      <c r="AM7" s="1235"/>
      <c r="AN7" s="1235"/>
      <c r="AO7" s="1235"/>
      <c r="AP7" s="1235"/>
      <c r="AQ7" s="1235"/>
      <c r="AR7" s="1235"/>
      <c r="AS7" s="1235"/>
      <c r="AT7" s="1235"/>
      <c r="AU7" s="1235"/>
      <c r="AV7" s="1235"/>
      <c r="AW7" s="1235"/>
      <c r="AX7" s="1235"/>
      <c r="AY7" s="1235"/>
      <c r="AZ7" s="1235"/>
      <c r="BA7" s="1235"/>
      <c r="BB7" s="1235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 x14ac:dyDescent="0.25">
      <c r="A8" s="1244" t="s">
        <v>820</v>
      </c>
      <c r="B8" s="1245"/>
      <c r="C8" s="1245"/>
      <c r="D8" s="1245"/>
      <c r="E8" s="1245"/>
      <c r="F8" s="1245"/>
      <c r="G8" s="1245"/>
      <c r="H8" s="1245"/>
      <c r="I8" s="1245"/>
      <c r="J8" s="1245"/>
      <c r="K8" s="1245"/>
      <c r="L8" s="1245"/>
      <c r="M8" s="1245"/>
      <c r="N8" s="1245"/>
      <c r="O8" s="1245"/>
      <c r="P8" s="1245"/>
      <c r="Q8" s="1245"/>
      <c r="R8" s="1245"/>
      <c r="S8" s="1245"/>
      <c r="T8" s="1245"/>
      <c r="U8" s="1245"/>
      <c r="V8" s="1245"/>
      <c r="W8" s="1245"/>
      <c r="X8" s="1245"/>
      <c r="Y8" s="1245"/>
      <c r="Z8" s="1245"/>
      <c r="AA8" s="1245"/>
      <c r="AB8" s="1245"/>
      <c r="AC8" s="1245"/>
      <c r="AD8" s="1245"/>
      <c r="AE8" s="1245"/>
      <c r="AF8" s="1245"/>
      <c r="AG8" s="1245"/>
      <c r="AH8" s="1245"/>
      <c r="AI8" s="1245"/>
      <c r="AJ8" s="1245"/>
      <c r="AK8" s="1245"/>
      <c r="AL8" s="1245"/>
      <c r="AM8" s="1245"/>
      <c r="AN8" s="1245"/>
      <c r="AO8" s="1245"/>
      <c r="AP8" s="1245"/>
      <c r="AQ8" s="1245"/>
      <c r="AR8" s="1245"/>
      <c r="AS8" s="1245"/>
      <c r="AT8" s="1245"/>
      <c r="AU8" s="1245"/>
      <c r="AV8" s="1245"/>
      <c r="AW8" s="1245"/>
      <c r="AX8" s="1245"/>
      <c r="AY8" s="1245"/>
      <c r="AZ8" s="1245"/>
      <c r="BA8" s="1245"/>
      <c r="BB8" s="1245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 x14ac:dyDescent="0.25">
      <c r="A9" s="1246"/>
      <c r="B9" s="1246"/>
      <c r="C9" s="1246"/>
      <c r="D9" s="1246"/>
      <c r="E9" s="1246"/>
      <c r="F9" s="1246"/>
      <c r="G9" s="1246"/>
      <c r="H9" s="1246"/>
      <c r="I9" s="1246"/>
      <c r="J9" s="1246"/>
      <c r="K9" s="1246"/>
      <c r="L9" s="1246"/>
      <c r="M9" s="1246"/>
      <c r="N9" s="1246"/>
      <c r="O9" s="1246"/>
      <c r="P9" s="1246"/>
      <c r="Q9" s="1246"/>
      <c r="R9" s="1246"/>
      <c r="S9" s="1246"/>
      <c r="T9" s="1246"/>
      <c r="U9" s="1246"/>
      <c r="V9" s="1246"/>
      <c r="W9" s="1246"/>
      <c r="X9" s="1246"/>
      <c r="Y9" s="1246"/>
      <c r="Z9" s="1246"/>
      <c r="AA9" s="1246"/>
      <c r="AB9" s="1246"/>
      <c r="AC9" s="1246"/>
      <c r="AD9" s="1246"/>
      <c r="AE9" s="1246"/>
      <c r="AF9" s="1246"/>
      <c r="AG9" s="1246"/>
      <c r="AH9" s="1246"/>
      <c r="AI9" s="1246"/>
      <c r="AJ9" s="1246"/>
      <c r="AK9" s="1246"/>
      <c r="AL9" s="1246"/>
      <c r="AM9" s="1246"/>
      <c r="AN9" s="1246"/>
      <c r="AO9" s="1246"/>
      <c r="AP9" s="1246"/>
      <c r="AQ9" s="1246"/>
      <c r="AR9" s="1246"/>
      <c r="AS9" s="1246"/>
      <c r="AT9" s="1246"/>
      <c r="AU9" s="1246"/>
      <c r="AV9" s="1246"/>
      <c r="AW9" s="1246"/>
      <c r="AX9" s="1246"/>
      <c r="AY9" s="1246"/>
      <c r="AZ9" s="1246"/>
      <c r="BA9" s="1246"/>
      <c r="BB9" s="1246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 x14ac:dyDescent="0.25">
      <c r="A10" s="1241" t="s">
        <v>821</v>
      </c>
      <c r="B10" s="1241"/>
      <c r="C10" s="1241"/>
      <c r="D10" s="1241"/>
      <c r="E10" s="1241"/>
      <c r="F10" s="1241"/>
      <c r="G10" s="1241"/>
      <c r="H10" s="1241"/>
      <c r="I10" s="1241"/>
      <c r="J10" s="1241"/>
      <c r="K10" s="1241"/>
      <c r="L10" s="1241"/>
      <c r="M10" s="1241"/>
      <c r="N10" s="1241"/>
      <c r="O10" s="1241"/>
      <c r="P10" s="1241"/>
      <c r="Q10" s="1241"/>
      <c r="R10" s="1241"/>
      <c r="S10" s="1241"/>
      <c r="T10" s="1241"/>
      <c r="U10" s="1241"/>
      <c r="V10" s="1241"/>
      <c r="W10" s="1241"/>
      <c r="X10" s="1241"/>
      <c r="Y10" s="1241"/>
      <c r="Z10" s="1241"/>
      <c r="AA10" s="1241"/>
      <c r="AB10" s="1241"/>
      <c r="AC10" s="1241"/>
      <c r="AD10" s="1241"/>
      <c r="AE10" s="1241"/>
      <c r="AF10" s="1241"/>
      <c r="AG10" s="1241"/>
      <c r="AH10" s="1241"/>
      <c r="AI10" s="1241"/>
      <c r="AJ10" s="1241"/>
      <c r="AK10" s="1241"/>
      <c r="AL10" s="1241"/>
      <c r="AM10" s="1241"/>
      <c r="AN10" s="1241"/>
      <c r="AO10" s="1241"/>
      <c r="AP10" s="1241"/>
      <c r="AQ10" s="1241"/>
      <c r="AR10" s="1241"/>
      <c r="AS10" s="1241"/>
      <c r="AT10" s="1241"/>
      <c r="AU10" s="1241"/>
      <c r="AV10" s="1241"/>
      <c r="AW10" s="1241"/>
      <c r="AX10" s="1241"/>
      <c r="AY10" s="1241"/>
      <c r="AZ10" s="1241"/>
      <c r="BA10" s="1241"/>
      <c r="BB10" s="1241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 x14ac:dyDescent="0.25">
      <c r="A11" s="1237" t="s">
        <v>766</v>
      </c>
      <c r="B11" s="1237"/>
      <c r="C11" s="1237"/>
      <c r="D11" s="1237"/>
      <c r="E11" s="1237"/>
      <c r="F11" s="1237"/>
      <c r="G11" s="1237"/>
      <c r="H11" s="1237"/>
      <c r="I11" s="1237"/>
      <c r="J11" s="1237"/>
      <c r="K11" s="1237"/>
      <c r="L11" s="1237"/>
      <c r="M11" s="1237"/>
      <c r="N11" s="1237"/>
      <c r="O11" s="1237"/>
      <c r="P11" s="1237"/>
      <c r="Q11" s="1237"/>
      <c r="R11" s="1237"/>
      <c r="S11" s="1237"/>
      <c r="T11" s="1237"/>
      <c r="U11" s="1237"/>
      <c r="V11" s="1237"/>
      <c r="W11" s="1237"/>
      <c r="X11" s="1237"/>
      <c r="Y11" s="1237"/>
      <c r="Z11" s="1237"/>
      <c r="AA11" s="1237"/>
      <c r="AB11" s="1237"/>
      <c r="AC11" s="1237"/>
      <c r="AD11" s="1237"/>
      <c r="AE11" s="1237"/>
      <c r="AF11" s="1237"/>
      <c r="AG11" s="1237"/>
      <c r="AH11" s="1237"/>
      <c r="AI11" s="1237"/>
      <c r="AJ11" s="1237"/>
      <c r="AK11" s="1237"/>
      <c r="AL11" s="1237"/>
      <c r="AM11" s="1237"/>
      <c r="AN11" s="1237"/>
      <c r="AO11" s="1237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 x14ac:dyDescent="0.25">
      <c r="A12" s="1239" t="str">
        <f>ФОРМА!B3</f>
        <v>ООО «Электромонтаж-110»</v>
      </c>
      <c r="B12" s="1239"/>
      <c r="C12" s="1239"/>
      <c r="D12" s="1239"/>
      <c r="E12" s="1239"/>
      <c r="F12" s="1239"/>
      <c r="G12" s="1239"/>
      <c r="H12" s="1239"/>
      <c r="I12" s="1239"/>
      <c r="J12" s="1239"/>
      <c r="K12" s="1239"/>
      <c r="L12" s="1239"/>
      <c r="M12" s="1239"/>
      <c r="N12" s="1239"/>
      <c r="O12" s="1239"/>
      <c r="P12" s="1239"/>
      <c r="Q12" s="1239"/>
      <c r="R12" s="1239"/>
      <c r="S12" s="1239"/>
      <c r="T12" s="1239"/>
      <c r="U12" s="1239"/>
      <c r="V12" s="1239"/>
      <c r="W12" s="1239"/>
      <c r="X12" s="1239"/>
      <c r="Y12" s="1239"/>
      <c r="Z12" s="1239"/>
      <c r="AA12" s="1239"/>
      <c r="AB12" s="1239"/>
      <c r="AC12" s="1239"/>
      <c r="AD12" s="1239"/>
      <c r="AE12" s="1239"/>
      <c r="AF12" s="1239"/>
      <c r="AG12" s="1239"/>
      <c r="AH12" s="1239"/>
      <c r="AI12" s="1239"/>
      <c r="AJ12" s="1239"/>
      <c r="AK12" s="1239"/>
      <c r="AL12" s="1239"/>
      <c r="AM12" s="1239"/>
      <c r="AN12" s="1239"/>
      <c r="AO12" s="1239"/>
      <c r="AP12" s="1239"/>
      <c r="AQ12" s="1239"/>
      <c r="AR12" s="1239"/>
      <c r="AS12" s="1239"/>
      <c r="AT12" s="1239"/>
      <c r="AU12" s="1239"/>
      <c r="AV12" s="1239"/>
      <c r="AW12" s="1239"/>
      <c r="AX12" s="1239"/>
      <c r="AY12" s="1239"/>
      <c r="AZ12" s="1239"/>
      <c r="BA12" s="1239"/>
      <c r="BB12" s="1239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 x14ac:dyDescent="0.25">
      <c r="A13" s="1240" t="s">
        <v>822</v>
      </c>
      <c r="B13" s="1240"/>
      <c r="C13" s="1240"/>
      <c r="D13" s="1240"/>
      <c r="E13" s="1240"/>
      <c r="F13" s="1240"/>
      <c r="G13" s="1240"/>
      <c r="H13" s="1240"/>
      <c r="I13" s="1240"/>
      <c r="J13" s="1240"/>
      <c r="K13" s="1240"/>
      <c r="L13" s="1240"/>
      <c r="M13" s="1240"/>
      <c r="N13" s="1240"/>
      <c r="O13" s="1240"/>
      <c r="P13" s="1240"/>
      <c r="Q13" s="1240"/>
      <c r="R13" s="1240"/>
      <c r="S13" s="1240"/>
      <c r="T13" s="1240"/>
      <c r="U13" s="1240"/>
      <c r="V13" s="1240"/>
      <c r="W13" s="1240"/>
      <c r="X13" s="1240"/>
      <c r="Y13" s="1240"/>
      <c r="Z13" s="1240"/>
      <c r="AA13" s="1240"/>
      <c r="AB13" s="1240"/>
      <c r="AC13" s="1240"/>
      <c r="AD13" s="1240"/>
      <c r="AE13" s="1240"/>
      <c r="AF13" s="1240"/>
      <c r="AG13" s="1240"/>
      <c r="AH13" s="1240"/>
      <c r="AI13" s="1240"/>
      <c r="AJ13" s="1240"/>
      <c r="AK13" s="1240"/>
      <c r="AL13" s="1240"/>
      <c r="AM13" s="1240"/>
      <c r="AN13" s="1240"/>
      <c r="AO13" s="1240"/>
      <c r="AP13" s="1240"/>
      <c r="AQ13" s="1240"/>
      <c r="AR13" s="1240"/>
      <c r="AS13" s="1240"/>
      <c r="AT13" s="1240"/>
      <c r="AU13" s="1240"/>
      <c r="AV13" s="1240"/>
      <c r="AW13" s="1240"/>
      <c r="AX13" s="1240"/>
      <c r="AY13" s="1240"/>
      <c r="AZ13" s="1240"/>
      <c r="BA13" s="1240"/>
      <c r="BB13" s="1240"/>
    </row>
    <row r="14" spans="1:63" ht="28.5" customHeight="1" x14ac:dyDescent="0.25">
      <c r="A14" s="1235" t="str">
        <f>ФОРМА!D3</f>
        <v>ОГРН 1089847302225, ИНН 7842391090, КПП 780101001, 199004, город Санкт-Петербург, пр-кт Средний В.О., д. 4 литер а, пом/ком 6н/177</v>
      </c>
      <c r="B14" s="1235"/>
      <c r="C14" s="1235"/>
      <c r="D14" s="1235"/>
      <c r="E14" s="1235"/>
      <c r="F14" s="1235"/>
      <c r="G14" s="1235"/>
      <c r="H14" s="1235"/>
      <c r="I14" s="1235"/>
      <c r="J14" s="1235"/>
      <c r="K14" s="1235"/>
      <c r="L14" s="1235"/>
      <c r="M14" s="1235"/>
      <c r="N14" s="1235"/>
      <c r="O14" s="1235"/>
      <c r="P14" s="1235"/>
      <c r="Q14" s="1235"/>
      <c r="R14" s="1235"/>
      <c r="S14" s="1235"/>
      <c r="T14" s="1235"/>
      <c r="U14" s="1235"/>
      <c r="V14" s="1235"/>
      <c r="W14" s="1235"/>
      <c r="X14" s="1235"/>
      <c r="Y14" s="1235"/>
      <c r="Z14" s="1235"/>
      <c r="AA14" s="1235"/>
      <c r="AB14" s="1235"/>
      <c r="AC14" s="1235"/>
      <c r="AD14" s="1235"/>
      <c r="AE14" s="1235"/>
      <c r="AF14" s="1235"/>
      <c r="AG14" s="1235"/>
      <c r="AH14" s="1235"/>
      <c r="AI14" s="1235"/>
      <c r="AJ14" s="1235"/>
      <c r="AK14" s="1235"/>
      <c r="AL14" s="1235"/>
      <c r="AM14" s="1235"/>
      <c r="AN14" s="1235"/>
      <c r="AO14" s="1235"/>
      <c r="AP14" s="1235"/>
      <c r="AQ14" s="1235"/>
      <c r="AR14" s="1235"/>
      <c r="AS14" s="1235"/>
      <c r="AT14" s="1235"/>
      <c r="AU14" s="1235"/>
      <c r="AV14" s="1235"/>
      <c r="AW14" s="1235"/>
      <c r="AX14" s="1235"/>
      <c r="AY14" s="1235"/>
      <c r="AZ14" s="1235"/>
      <c r="BA14" s="1235"/>
      <c r="BB14" s="1235"/>
    </row>
    <row r="15" spans="1:63" ht="23.25" customHeight="1" x14ac:dyDescent="0.25">
      <c r="A15" s="1241" t="s">
        <v>823</v>
      </c>
      <c r="B15" s="1241"/>
      <c r="C15" s="1241"/>
      <c r="D15" s="1241"/>
      <c r="E15" s="1241"/>
      <c r="F15" s="1241"/>
      <c r="G15" s="1241"/>
      <c r="H15" s="1241"/>
      <c r="I15" s="1241"/>
      <c r="J15" s="1241"/>
      <c r="K15" s="1241"/>
      <c r="L15" s="1241"/>
      <c r="M15" s="1241"/>
      <c r="N15" s="1241"/>
      <c r="O15" s="1241"/>
      <c r="P15" s="1241"/>
      <c r="Q15" s="1241"/>
      <c r="R15" s="1241"/>
      <c r="S15" s="1241"/>
      <c r="T15" s="1241"/>
      <c r="U15" s="1241"/>
      <c r="V15" s="1241"/>
      <c r="W15" s="1241"/>
      <c r="X15" s="1241"/>
      <c r="Y15" s="1241"/>
      <c r="Z15" s="1241"/>
      <c r="AA15" s="1241"/>
      <c r="AB15" s="1241"/>
      <c r="AC15" s="1241"/>
      <c r="AD15" s="1241"/>
      <c r="AE15" s="1241"/>
      <c r="AF15" s="1241"/>
      <c r="AG15" s="1241"/>
      <c r="AH15" s="1241"/>
      <c r="AI15" s="1241"/>
      <c r="AJ15" s="1241"/>
      <c r="AK15" s="1241"/>
      <c r="AL15" s="1241"/>
      <c r="AM15" s="1241"/>
      <c r="AN15" s="1241"/>
      <c r="AO15" s="1241"/>
      <c r="AP15" s="1241"/>
      <c r="AQ15" s="1241"/>
      <c r="AR15" s="1241"/>
      <c r="AS15" s="1241"/>
      <c r="AT15" s="1241"/>
      <c r="AU15" s="1241"/>
      <c r="AV15" s="1241"/>
      <c r="AW15" s="1241"/>
      <c r="AX15" s="1241"/>
      <c r="AY15" s="1241"/>
      <c r="AZ15" s="1241"/>
      <c r="BA15" s="1241"/>
      <c r="BB15" s="1241"/>
    </row>
    <row r="16" spans="1:63" ht="13.5" customHeight="1" x14ac:dyDescent="0.25">
      <c r="A16" s="1237" t="s">
        <v>74</v>
      </c>
      <c r="B16" s="1237"/>
      <c r="C16" s="1237"/>
      <c r="D16" s="1237"/>
      <c r="E16" s="1237"/>
      <c r="F16" s="1237"/>
      <c r="G16" s="1237"/>
      <c r="H16" s="1237"/>
      <c r="I16" s="1237"/>
      <c r="J16" s="1237"/>
      <c r="K16" s="1237"/>
      <c r="L16" s="1237"/>
      <c r="M16" s="1237"/>
      <c r="N16" s="1237"/>
      <c r="O16" s="1237"/>
      <c r="P16" s="1237"/>
      <c r="Q16" s="1237"/>
      <c r="R16" s="1237"/>
      <c r="S16" s="1237"/>
      <c r="T16" s="1237"/>
      <c r="U16" s="1237"/>
      <c r="V16" s="1237"/>
      <c r="W16" s="1237"/>
      <c r="X16" s="1237"/>
      <c r="Y16" s="1237"/>
      <c r="Z16" s="1237"/>
      <c r="AA16" s="1237"/>
      <c r="AB16" s="1237"/>
      <c r="AC16" s="1237"/>
      <c r="AD16" s="1237"/>
      <c r="AE16" s="1237"/>
      <c r="AF16" s="1237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 x14ac:dyDescent="0.25">
      <c r="A17" s="1242" t="str">
        <f>ФОРМА!B8</f>
        <v>ООО «Строительные энергетические технологии»</v>
      </c>
      <c r="B17" s="1242"/>
      <c r="C17" s="1242"/>
      <c r="D17" s="1242"/>
      <c r="E17" s="1242"/>
      <c r="F17" s="1242"/>
      <c r="G17" s="1242"/>
      <c r="H17" s="1242"/>
      <c r="I17" s="1242"/>
      <c r="J17" s="1242"/>
      <c r="K17" s="1242"/>
      <c r="L17" s="1242"/>
      <c r="M17" s="1242"/>
      <c r="N17" s="1242"/>
      <c r="O17" s="1242"/>
      <c r="P17" s="1242"/>
      <c r="Q17" s="1242"/>
      <c r="R17" s="1242"/>
      <c r="S17" s="1242"/>
      <c r="T17" s="1242"/>
      <c r="U17" s="1242"/>
      <c r="V17" s="1242"/>
      <c r="W17" s="1242"/>
      <c r="X17" s="1242"/>
      <c r="Y17" s="1242"/>
      <c r="Z17" s="1242"/>
      <c r="AA17" s="1242"/>
      <c r="AB17" s="1242"/>
      <c r="AC17" s="1242"/>
      <c r="AD17" s="1242"/>
      <c r="AE17" s="1242"/>
      <c r="AF17" s="1242"/>
      <c r="AG17" s="1242"/>
      <c r="AH17" s="1242"/>
      <c r="AI17" s="1242"/>
      <c r="AJ17" s="1242"/>
      <c r="AK17" s="1242"/>
      <c r="AL17" s="1242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</row>
    <row r="18" spans="1:54" ht="9" customHeight="1" x14ac:dyDescent="0.25">
      <c r="A18" s="1236" t="s">
        <v>822</v>
      </c>
      <c r="B18" s="1251"/>
      <c r="C18" s="1251"/>
      <c r="D18" s="1251"/>
      <c r="E18" s="1251"/>
      <c r="F18" s="1251"/>
      <c r="G18" s="1251"/>
      <c r="H18" s="1251"/>
      <c r="I18" s="1251"/>
      <c r="J18" s="1251"/>
      <c r="K18" s="1251"/>
      <c r="L18" s="1251"/>
      <c r="M18" s="1251"/>
      <c r="N18" s="1251"/>
      <c r="O18" s="1251"/>
      <c r="P18" s="1251"/>
      <c r="Q18" s="1251"/>
      <c r="R18" s="1251"/>
      <c r="S18" s="1251"/>
      <c r="T18" s="1251"/>
      <c r="U18" s="1251"/>
      <c r="V18" s="1251"/>
      <c r="W18" s="1251"/>
      <c r="X18" s="1251"/>
      <c r="Y18" s="1251"/>
      <c r="Z18" s="1251"/>
      <c r="AA18" s="1251"/>
      <c r="AB18" s="1251"/>
      <c r="AC18" s="1251"/>
      <c r="AD18" s="1251"/>
      <c r="AE18" s="1251"/>
      <c r="AF18" s="1251"/>
      <c r="AG18" s="1251"/>
      <c r="AH18" s="1251"/>
      <c r="AI18" s="1251"/>
      <c r="AJ18" s="1251"/>
      <c r="AK18" s="1251"/>
      <c r="AL18" s="1251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</row>
    <row r="19" spans="1:54" ht="27.75" customHeight="1" x14ac:dyDescent="0.25">
      <c r="A19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242"/>
      <c r="C19" s="1242"/>
      <c r="D19" s="1242"/>
      <c r="E19" s="1242"/>
      <c r="F19" s="1242"/>
      <c r="G19" s="1242"/>
      <c r="H19" s="1242"/>
      <c r="I19" s="1242"/>
      <c r="J19" s="1242"/>
      <c r="K19" s="1242"/>
      <c r="L19" s="1242"/>
      <c r="M19" s="1242"/>
      <c r="N19" s="1242"/>
      <c r="O19" s="1242"/>
      <c r="P19" s="1242"/>
      <c r="Q19" s="1242"/>
      <c r="R19" s="1242"/>
      <c r="S19" s="1242"/>
      <c r="T19" s="1242"/>
      <c r="U19" s="1242"/>
      <c r="V19" s="1242"/>
      <c r="W19" s="1242"/>
      <c r="X19" s="1242"/>
      <c r="Y19" s="1242"/>
      <c r="Z19" s="1242"/>
      <c r="AA19" s="1242"/>
      <c r="AB19" s="1242"/>
      <c r="AC19" s="1242"/>
      <c r="AD19" s="1242"/>
      <c r="AE19" s="1242"/>
      <c r="AF19" s="1242"/>
      <c r="AG19" s="1242"/>
      <c r="AH19" s="1242"/>
      <c r="AI19" s="1242"/>
      <c r="AJ19" s="1242"/>
      <c r="AK19" s="1242"/>
      <c r="AL19" s="1242"/>
      <c r="AM19" s="1242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</row>
    <row r="20" spans="1:54" ht="9.75" customHeight="1" x14ac:dyDescent="0.25">
      <c r="A20" s="1241" t="s">
        <v>767</v>
      </c>
      <c r="B20" s="1241"/>
      <c r="C20" s="1241"/>
      <c r="D20" s="1241"/>
      <c r="E20" s="1241"/>
      <c r="F20" s="1241"/>
      <c r="G20" s="1241"/>
      <c r="H20" s="1241"/>
      <c r="I20" s="1241"/>
      <c r="J20" s="1241"/>
      <c r="K20" s="1241"/>
      <c r="L20" s="1241"/>
      <c r="M20" s="1241"/>
      <c r="N20" s="1241"/>
      <c r="O20" s="1241"/>
      <c r="P20" s="1241"/>
      <c r="Q20" s="1241"/>
      <c r="R20" s="1241"/>
      <c r="S20" s="1241"/>
      <c r="T20" s="1241"/>
      <c r="U20" s="1241"/>
      <c r="V20" s="1241"/>
      <c r="W20" s="1241"/>
      <c r="X20" s="1241"/>
      <c r="Y20" s="1241"/>
      <c r="Z20" s="1241"/>
      <c r="AA20" s="1241"/>
      <c r="AB20" s="1241"/>
      <c r="AC20" s="1241"/>
      <c r="AD20" s="1241"/>
      <c r="AE20" s="1241"/>
      <c r="AF20" s="1241"/>
      <c r="AG20" s="1241"/>
      <c r="AH20" s="1241"/>
      <c r="AI20" s="1241"/>
      <c r="AJ20" s="1241"/>
      <c r="AK20" s="1241"/>
      <c r="AL20" s="1241"/>
      <c r="AM20" s="1241"/>
      <c r="AN20" s="1241"/>
      <c r="AO20" s="1241"/>
      <c r="AP20" s="1241"/>
      <c r="AQ20" s="1241"/>
      <c r="AR20" s="1241"/>
      <c r="AS20" s="1241"/>
      <c r="AT20" s="1241"/>
      <c r="AU20" s="1241"/>
      <c r="AV20" s="1241"/>
      <c r="AW20" s="1241"/>
      <c r="AX20" s="1241"/>
      <c r="AY20" s="1241"/>
      <c r="AZ20" s="1241"/>
      <c r="BA20" s="1241"/>
      <c r="BB20" s="1241"/>
    </row>
    <row r="21" spans="1:54" ht="19.5" customHeight="1" x14ac:dyDescent="0.25">
      <c r="A21" s="1252" t="s">
        <v>67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12.75" customHeight="1" x14ac:dyDescent="0.25">
      <c r="A22" s="1252" t="s">
        <v>1025</v>
      </c>
      <c r="B22" s="1252"/>
      <c r="C22" s="1252"/>
      <c r="D22" s="1252"/>
      <c r="E22" s="1252"/>
      <c r="F22" s="1252"/>
      <c r="G22" s="1252"/>
      <c r="H22" s="1252"/>
      <c r="I22" s="1252"/>
      <c r="J22" s="1252"/>
      <c r="K22" s="1252"/>
      <c r="L22" s="1252"/>
      <c r="M22" s="1252"/>
      <c r="N22" s="1252"/>
      <c r="O22" s="1252"/>
      <c r="P22" s="1252"/>
      <c r="Q22" s="1252"/>
      <c r="R22" s="1252"/>
      <c r="S22" s="1252"/>
      <c r="T22" s="1252"/>
      <c r="U22" s="1252"/>
      <c r="V22" s="1252"/>
      <c r="W22" s="1252"/>
      <c r="X22" s="1252"/>
      <c r="Y22" s="1252"/>
      <c r="Z22" s="1252"/>
      <c r="AA22" s="1252"/>
      <c r="AB22" s="1252"/>
      <c r="AC22" s="1252"/>
      <c r="AD22" s="1252"/>
      <c r="AE22" s="1252"/>
      <c r="AF22" s="1252"/>
      <c r="AG22" s="1252"/>
      <c r="AH22" s="1252"/>
      <c r="AI22" s="1252"/>
      <c r="AJ22" s="1252"/>
      <c r="AK22" s="1252"/>
      <c r="AL22" s="1252"/>
      <c r="AM22" s="1252"/>
      <c r="AN22" s="1252"/>
      <c r="AO22" s="1252"/>
      <c r="AP22" s="1252"/>
      <c r="AQ22" s="1252"/>
      <c r="AR22" s="1252"/>
      <c r="AS22" s="1252"/>
      <c r="AT22" s="1252"/>
      <c r="AU22" s="1252"/>
      <c r="AV22" s="1252"/>
      <c r="AW22" s="1252"/>
      <c r="AX22" s="1252"/>
      <c r="AY22" s="1252"/>
      <c r="AZ22" s="1252"/>
      <c r="BA22" s="1252"/>
      <c r="BB22" s="1252"/>
    </row>
    <row r="23" spans="1:54" ht="10.5" customHeight="1" x14ac:dyDescent="0.25"/>
    <row r="24" spans="1:54" ht="14.25" customHeight="1" x14ac:dyDescent="0.3">
      <c r="A24" s="284" t="s">
        <v>19</v>
      </c>
      <c r="C24" s="1253">
        <f>ФОРМА!B31</f>
        <v>0</v>
      </c>
      <c r="D24" s="1253"/>
      <c r="E24" s="1253"/>
      <c r="F24" s="1253"/>
      <c r="G24" s="1253"/>
      <c r="H24" s="1253"/>
      <c r="I24" s="1253"/>
      <c r="J24" s="1253"/>
      <c r="K24" s="1253"/>
      <c r="AK24" s="293"/>
      <c r="AL24" s="294"/>
      <c r="AM24" s="294"/>
      <c r="AN24" s="294"/>
      <c r="AO24" s="294"/>
      <c r="AP24" s="294"/>
      <c r="AQ24" s="294"/>
      <c r="AS24" s="293"/>
      <c r="AT24" s="1271">
        <f>ФОРМА!D31</f>
        <v>45354</v>
      </c>
      <c r="AU24" s="1271"/>
      <c r="AV24" s="1271"/>
      <c r="AW24" s="1271"/>
      <c r="AX24" s="1271"/>
      <c r="AY24" s="1271"/>
      <c r="AZ24" s="1271"/>
      <c r="BA24" s="1271"/>
      <c r="BB24" s="294"/>
    </row>
    <row r="25" spans="1:54" ht="2.4" customHeight="1" x14ac:dyDescent="0.25"/>
    <row r="26" spans="1:54" ht="15.75" customHeight="1" x14ac:dyDescent="0.25">
      <c r="A26" s="1237" t="s">
        <v>1031</v>
      </c>
      <c r="B26" s="1237"/>
      <c r="C26" s="1237"/>
      <c r="D26" s="1237"/>
      <c r="E26" s="1237"/>
      <c r="F26" s="1237"/>
      <c r="G26" s="1237"/>
      <c r="H26" s="1237"/>
      <c r="I26" s="1237"/>
      <c r="J26" s="1237"/>
      <c r="K26" s="1237"/>
      <c r="L26" s="1237"/>
      <c r="M26" s="1237"/>
      <c r="N26" s="1237"/>
      <c r="O26" s="1237"/>
      <c r="P26" s="1237"/>
      <c r="Q26" s="1237"/>
      <c r="R26" s="1237"/>
      <c r="S26" s="1237"/>
      <c r="T26" s="1237"/>
      <c r="U26" s="1237"/>
      <c r="V26" s="1237"/>
      <c r="W26" s="1237"/>
      <c r="X26" s="1237"/>
      <c r="Y26" s="1237"/>
      <c r="Z26" s="1237"/>
      <c r="AA26" s="1237"/>
      <c r="AB26" s="1237"/>
      <c r="AC26" s="1237"/>
      <c r="AD26" s="1237"/>
      <c r="AE26" s="1237"/>
      <c r="AF26" s="1237"/>
      <c r="AG26" s="1237"/>
      <c r="AH26" s="1237"/>
      <c r="AI26" s="1237"/>
      <c r="AJ26" s="1237"/>
      <c r="AK26" s="1237"/>
      <c r="AL26" s="1237"/>
      <c r="AM26" s="1237"/>
      <c r="AN26" s="1237"/>
      <c r="AO26" s="1237"/>
      <c r="AP26" s="1237"/>
      <c r="AQ26" s="1237"/>
      <c r="AR26" s="1237"/>
      <c r="AS26" s="1237"/>
      <c r="AT26" s="1237"/>
      <c r="AU26" s="1237"/>
      <c r="AV26" s="1237"/>
      <c r="AW26" s="1237"/>
      <c r="AX26" s="1237"/>
      <c r="AY26" s="1237"/>
      <c r="AZ26" s="1237"/>
      <c r="BA26" s="1237"/>
      <c r="BB26" s="1237"/>
    </row>
    <row r="27" spans="1:54" ht="24.75" customHeight="1" x14ac:dyDescent="0.25">
      <c r="A27" s="1250" t="s">
        <v>782</v>
      </c>
      <c r="B27" s="1250"/>
      <c r="C27" s="1250"/>
      <c r="D27" s="1250"/>
      <c r="E27" s="1250"/>
      <c r="F27" s="1250"/>
      <c r="G27" s="1250"/>
      <c r="H27" s="1250"/>
      <c r="I27" s="1250"/>
      <c r="J27" s="1250"/>
      <c r="K27" s="1250"/>
      <c r="L27" s="1250"/>
      <c r="M27" s="1250"/>
      <c r="N27" s="1250"/>
      <c r="O27" s="1250"/>
      <c r="P27" s="1250"/>
      <c r="Q27" s="1250"/>
      <c r="R27" s="1250"/>
      <c r="S27" s="1250"/>
      <c r="T27" s="1250"/>
      <c r="U27" s="1250"/>
      <c r="V27" s="1250"/>
      <c r="W27" s="1250"/>
      <c r="X27" s="1250"/>
      <c r="Y27" s="1250"/>
      <c r="Z27" s="1250"/>
      <c r="AA27" s="1250"/>
      <c r="AB27" s="1250"/>
      <c r="AC27" s="1250"/>
      <c r="AD27" s="1250"/>
      <c r="AE27" s="1250"/>
      <c r="AF27" s="1250"/>
      <c r="AG27" s="1250"/>
      <c r="AH27" s="1250"/>
      <c r="AI27" s="1250"/>
      <c r="AJ27" s="1250"/>
      <c r="AK27" s="1250"/>
      <c r="AL27" s="1250"/>
      <c r="AM27" s="1250"/>
      <c r="AN27" s="1250"/>
      <c r="AO27" s="1250"/>
      <c r="AP27" s="1250"/>
      <c r="AQ27" s="1250"/>
      <c r="AR27" s="1250"/>
      <c r="AS27" s="1250"/>
      <c r="AT27" s="1250"/>
      <c r="AU27" s="1250"/>
      <c r="AV27" s="1250"/>
      <c r="AW27" s="1250"/>
      <c r="AX27" s="1250"/>
      <c r="AY27" s="1250"/>
      <c r="AZ27" s="1250"/>
      <c r="BA27" s="1250"/>
      <c r="BB27" s="1250"/>
    </row>
    <row r="28" spans="1:54" ht="12.75" customHeight="1" x14ac:dyDescent="0.25">
      <c r="A28" s="1247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  <c r="L28" s="1247"/>
      <c r="M28" s="1247"/>
      <c r="N28" s="1247"/>
      <c r="O28" s="1247"/>
      <c r="P28" s="1247"/>
      <c r="Q28" s="1247"/>
      <c r="R28" s="1247"/>
      <c r="S28" s="1247"/>
      <c r="T28" s="1247"/>
      <c r="U28" s="1247"/>
      <c r="V28" s="1247"/>
      <c r="W28" s="1247"/>
      <c r="X28" s="1247"/>
      <c r="Y28" s="1247"/>
      <c r="Z28" s="1247"/>
      <c r="AA28" s="1247"/>
      <c r="AB28" s="1247"/>
      <c r="AC28" s="1247"/>
      <c r="AD28" s="1247"/>
      <c r="AE28" s="1247"/>
      <c r="AF28" s="1247"/>
      <c r="AG28" s="1247"/>
      <c r="AH28" s="1247"/>
      <c r="AI28" s="1247"/>
      <c r="AJ28" s="1247"/>
      <c r="AK28" s="1247"/>
      <c r="AL28" s="1247"/>
      <c r="AM28" s="1247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/>
      <c r="AX28" s="1247"/>
      <c r="AY28" s="1247"/>
      <c r="AZ28" s="1247"/>
      <c r="BA28" s="1247"/>
      <c r="BB28" s="1247"/>
    </row>
    <row r="29" spans="1:54" ht="13.5" customHeight="1" x14ac:dyDescent="0.25">
      <c r="A29" s="1248" t="str">
        <f>IF(ФОРМА!E31="ВЛ",ПОДПИСИ!C6,IF(ФОРМА!E31="КЛ",ПОДПИСИ!C7))</f>
        <v>Чечин Д.М.</v>
      </c>
      <c r="B29" s="1248"/>
      <c r="C29" s="1248"/>
      <c r="D29" s="1248"/>
      <c r="E29" s="1248"/>
      <c r="F29" s="1248"/>
      <c r="G29" s="1248"/>
      <c r="H29" s="1248"/>
      <c r="I29" s="1248"/>
      <c r="J29" s="1248"/>
      <c r="K29" s="1248"/>
      <c r="L29" s="1248"/>
      <c r="M29" s="1248"/>
      <c r="N29" s="1248"/>
      <c r="O29" s="1248"/>
      <c r="P29" s="1248"/>
      <c r="Q29" s="1248"/>
      <c r="R29" s="1248"/>
      <c r="S29" s="1248"/>
      <c r="T29" s="1248"/>
      <c r="U29" s="1248"/>
      <c r="V29" s="1248"/>
      <c r="W29" s="1248"/>
      <c r="X29" s="1248"/>
      <c r="Y29" s="1248"/>
      <c r="Z29" s="1248"/>
      <c r="AA29" s="1248"/>
      <c r="AB29" s="1248"/>
      <c r="AC29" s="1248"/>
      <c r="AD29" s="1248"/>
      <c r="AE29" s="1248"/>
      <c r="AF29" s="1248"/>
      <c r="AG29" s="1248"/>
      <c r="AH29" s="1248"/>
      <c r="AI29" s="1248"/>
      <c r="AJ29" s="1248"/>
      <c r="AK29" s="1248"/>
      <c r="AL29" s="1248"/>
      <c r="AM29" s="1248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</row>
    <row r="30" spans="1:54" ht="30" customHeight="1" x14ac:dyDescent="0.25">
      <c r="A30" s="1249" t="s">
        <v>1038</v>
      </c>
      <c r="B30" s="1249"/>
      <c r="C30" s="1249"/>
      <c r="D30" s="1249"/>
      <c r="E30" s="1249"/>
      <c r="F30" s="1249"/>
      <c r="G30" s="1249"/>
      <c r="H30" s="1249"/>
      <c r="I30" s="1249"/>
      <c r="J30" s="1249"/>
      <c r="K30" s="1249"/>
      <c r="L30" s="1249"/>
      <c r="M30" s="1249"/>
      <c r="N30" s="1249"/>
      <c r="O30" s="1249"/>
      <c r="P30" s="1249"/>
      <c r="Q30" s="1249"/>
      <c r="R30" s="1249"/>
      <c r="S30" s="1249"/>
      <c r="T30" s="1249"/>
      <c r="U30" s="1249"/>
      <c r="V30" s="1249"/>
      <c r="W30" s="1249"/>
      <c r="X30" s="1249"/>
      <c r="Y30" s="1249"/>
      <c r="Z30" s="1249"/>
      <c r="AA30" s="1249"/>
      <c r="AB30" s="1249"/>
      <c r="AC30" s="1249"/>
      <c r="AD30" s="1249"/>
      <c r="AE30" s="1249"/>
      <c r="AF30" s="1249"/>
      <c r="AG30" s="1249"/>
      <c r="AH30" s="1249"/>
      <c r="AI30" s="1249"/>
      <c r="AJ30" s="1249"/>
      <c r="AK30" s="1249"/>
      <c r="AL30" s="1249"/>
      <c r="AM30" s="1249"/>
      <c r="AN30" s="1249"/>
      <c r="AO30" s="1249"/>
      <c r="AP30" s="1249"/>
      <c r="AQ30" s="1249"/>
      <c r="AR30" s="1249"/>
      <c r="AS30" s="1249"/>
      <c r="AT30" s="1249"/>
      <c r="AU30" s="1249"/>
      <c r="AV30" s="1249"/>
      <c r="AW30" s="1249"/>
      <c r="AX30" s="1249"/>
      <c r="AY30" s="1249"/>
      <c r="AZ30" s="1249"/>
      <c r="BA30" s="1249"/>
      <c r="BB30" s="1249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5.75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9.6" customHeight="1" x14ac:dyDescent="0.25">
      <c r="A46" s="1257" t="s">
        <v>789</v>
      </c>
      <c r="B46" s="1257"/>
      <c r="C46" s="1257"/>
      <c r="D46" s="1257"/>
      <c r="E46" s="1257"/>
      <c r="F46" s="1257"/>
      <c r="G46" s="1257"/>
      <c r="H46" s="1257"/>
      <c r="I46" s="1257"/>
      <c r="J46" s="1257"/>
      <c r="K46" s="1257"/>
      <c r="L46" s="1257"/>
      <c r="M46" s="1257"/>
      <c r="N46" s="1257"/>
      <c r="O46" s="1257"/>
      <c r="P46" s="1257"/>
      <c r="Q46" s="1257"/>
      <c r="R46" s="1257"/>
      <c r="S46" s="1257"/>
      <c r="T46" s="1257"/>
      <c r="U46" s="1257"/>
      <c r="V46" s="1257"/>
      <c r="W46" s="1257"/>
      <c r="X46" s="1257"/>
      <c r="Y46" s="1257"/>
      <c r="Z46" s="1257"/>
      <c r="AA46" s="1257"/>
      <c r="AB46" s="1257"/>
      <c r="AC46" s="1257"/>
      <c r="AD46" s="1257"/>
      <c r="AE46" s="1257"/>
      <c r="AF46" s="1257"/>
      <c r="AG46" s="1257"/>
      <c r="AH46" s="1257"/>
      <c r="AI46" s="1257"/>
      <c r="AJ46" s="1257"/>
      <c r="AK46" s="1257"/>
      <c r="AL46" s="1257"/>
      <c r="AM46" s="1257"/>
      <c r="AN46" s="1257"/>
      <c r="AO46" s="1257"/>
      <c r="AP46" s="1257"/>
      <c r="AQ46" s="1257"/>
      <c r="AR46" s="1257"/>
      <c r="AS46" s="1257"/>
      <c r="AT46" s="1257"/>
      <c r="AU46" s="1257"/>
      <c r="AV46" s="1257"/>
      <c r="AW46" s="1257"/>
      <c r="AX46" s="1257"/>
      <c r="AY46" s="1257"/>
      <c r="AZ46" s="1257"/>
      <c r="BA46" s="1257"/>
      <c r="BB46" s="1257"/>
    </row>
    <row r="47" spans="1:54" x14ac:dyDescent="0.25">
      <c r="A47" s="1247"/>
      <c r="B47" s="1247"/>
      <c r="C47" s="1247"/>
      <c r="D47" s="1247"/>
      <c r="E47" s="1247"/>
      <c r="F47" s="1247"/>
      <c r="G47" s="1247"/>
      <c r="H47" s="1247"/>
      <c r="I47" s="1247"/>
      <c r="J47" s="1247"/>
      <c r="K47" s="1247"/>
      <c r="L47" s="1247"/>
      <c r="M47" s="1247"/>
      <c r="N47" s="1247"/>
      <c r="O47" s="1247"/>
      <c r="P47" s="1247"/>
      <c r="Q47" s="1247"/>
      <c r="R47" s="1247"/>
      <c r="S47" s="1247"/>
      <c r="T47" s="1247"/>
      <c r="U47" s="1247"/>
      <c r="V47" s="1247"/>
      <c r="W47" s="1247"/>
      <c r="X47" s="1247"/>
      <c r="Y47" s="1247"/>
      <c r="Z47" s="1247"/>
      <c r="AA47" s="1247"/>
      <c r="AB47" s="1247"/>
      <c r="AC47" s="1247"/>
      <c r="AD47" s="1247"/>
      <c r="AE47" s="1247"/>
      <c r="AF47" s="1247"/>
      <c r="AG47" s="1247"/>
      <c r="AH47" s="1247"/>
      <c r="AI47" s="1247"/>
      <c r="AJ47" s="1247"/>
      <c r="AK47" s="1247"/>
      <c r="AL47" s="1247"/>
      <c r="AM47" s="1247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  <c r="BA47" s="1247"/>
      <c r="BB47" s="1247"/>
    </row>
    <row r="48" spans="1:54" ht="15.75" customHeight="1" x14ac:dyDescent="0.25">
      <c r="A48" s="1241" t="s">
        <v>790</v>
      </c>
      <c r="B48" s="1241"/>
      <c r="C48" s="1241"/>
      <c r="D48" s="1241"/>
      <c r="E48" s="1241"/>
      <c r="F48" s="1241"/>
      <c r="G48" s="1241"/>
      <c r="H48" s="1241"/>
      <c r="I48" s="1241"/>
      <c r="J48" s="1241"/>
      <c r="K48" s="1241"/>
      <c r="L48" s="1241"/>
      <c r="M48" s="1241"/>
      <c r="N48" s="1241"/>
      <c r="O48" s="1241"/>
      <c r="P48" s="1241"/>
      <c r="Q48" s="1241"/>
      <c r="R48" s="1241"/>
      <c r="S48" s="1241"/>
      <c r="T48" s="1241"/>
      <c r="U48" s="1241"/>
      <c r="V48" s="1241"/>
      <c r="W48" s="1241"/>
      <c r="X48" s="1241"/>
      <c r="Y48" s="1241"/>
      <c r="Z48" s="1241"/>
      <c r="AA48" s="1241"/>
      <c r="AB48" s="1241"/>
      <c r="AC48" s="1241"/>
      <c r="AD48" s="1241"/>
      <c r="AE48" s="1241"/>
      <c r="AF48" s="1241"/>
      <c r="AG48" s="1241"/>
      <c r="AH48" s="1241"/>
      <c r="AI48" s="1241"/>
      <c r="AJ48" s="1241"/>
      <c r="AK48" s="1241"/>
      <c r="AL48" s="1241"/>
      <c r="AM48" s="1241"/>
      <c r="AN48" s="1241"/>
      <c r="AO48" s="1241"/>
      <c r="AP48" s="1241"/>
      <c r="AQ48" s="1241"/>
      <c r="AR48" s="1241"/>
      <c r="AS48" s="1241"/>
      <c r="AT48" s="1241"/>
      <c r="AU48" s="1241"/>
      <c r="AV48" s="1241"/>
      <c r="AW48" s="1241"/>
      <c r="AX48" s="1241"/>
      <c r="AY48" s="1241"/>
      <c r="AZ48" s="1241"/>
      <c r="BA48" s="1241"/>
      <c r="BB48" s="1241"/>
    </row>
    <row r="49" spans="1:56" x14ac:dyDescent="0.25">
      <c r="A49" s="1237" t="s">
        <v>79</v>
      </c>
      <c r="B49" s="1237"/>
      <c r="C49" s="1237"/>
      <c r="D49" s="1237"/>
      <c r="E49" s="1237"/>
      <c r="F49" s="1237"/>
      <c r="G49" s="1237"/>
      <c r="H49" s="1237"/>
      <c r="I49" s="1237"/>
      <c r="J49" s="1237"/>
      <c r="K49" s="1237"/>
      <c r="L49" s="1237"/>
      <c r="M49" s="1237"/>
      <c r="N49" s="1237"/>
      <c r="O49" s="1237"/>
      <c r="P49" s="1237"/>
      <c r="Q49" s="1237"/>
      <c r="R49" s="1237"/>
      <c r="S49" s="1237"/>
      <c r="T49" s="1237"/>
      <c r="U49" s="1237"/>
      <c r="V49" s="1237"/>
      <c r="W49" s="1237"/>
      <c r="X49" s="1237"/>
      <c r="Y49" s="1237"/>
      <c r="Z49" s="1237"/>
      <c r="AA49" s="1237"/>
      <c r="AB49" s="1237"/>
      <c r="AC49" s="1237"/>
      <c r="AD49" s="1237"/>
      <c r="AE49" s="1237"/>
      <c r="AF49" s="1237"/>
      <c r="AG49" s="1237"/>
      <c r="AH49" s="1237"/>
      <c r="AI49" s="1237"/>
      <c r="AJ49" s="1237"/>
      <c r="AK49" s="1237"/>
    </row>
    <row r="50" spans="1:56" x14ac:dyDescent="0.25">
      <c r="A50" s="1256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256"/>
      <c r="C50" s="1256"/>
      <c r="D50" s="1256"/>
      <c r="E50" s="1256"/>
      <c r="F50" s="1256"/>
      <c r="G50" s="1256"/>
      <c r="H50" s="1256"/>
      <c r="I50" s="1256"/>
      <c r="J50" s="1256"/>
      <c r="K50" s="1256"/>
      <c r="L50" s="1256"/>
      <c r="M50" s="1256"/>
      <c r="N50" s="1256"/>
      <c r="O50" s="1256"/>
      <c r="P50" s="1256"/>
      <c r="Q50" s="1256"/>
      <c r="R50" s="1256"/>
      <c r="S50" s="1256"/>
      <c r="T50" s="1256"/>
      <c r="U50" s="1256"/>
      <c r="V50" s="1256"/>
      <c r="W50" s="1256"/>
      <c r="X50" s="1256"/>
      <c r="Y50" s="1256"/>
      <c r="Z50" s="1256"/>
      <c r="AA50" s="1256"/>
      <c r="AB50" s="1256"/>
      <c r="AC50" s="1256"/>
      <c r="AD50" s="1256"/>
      <c r="AE50" s="1256"/>
      <c r="AF50" s="1256"/>
      <c r="AG50" s="1256"/>
      <c r="AH50" s="1256"/>
      <c r="AI50" s="1256"/>
      <c r="AJ50" s="1256"/>
      <c r="AK50" s="1256"/>
      <c r="AL50" s="1256"/>
      <c r="AM50" s="1256"/>
      <c r="AN50" s="1256"/>
      <c r="AO50" s="1256"/>
      <c r="AP50" s="1256"/>
      <c r="AQ50" s="1256"/>
      <c r="AR50" s="1256"/>
      <c r="AS50" s="1256"/>
      <c r="AT50" s="1256"/>
      <c r="AU50" s="1256"/>
      <c r="AV50" s="1256"/>
      <c r="AW50" s="1256"/>
      <c r="AX50" s="1256"/>
      <c r="AY50" s="1256"/>
      <c r="AZ50" s="1256"/>
      <c r="BA50" s="1256"/>
      <c r="BB50" s="1256"/>
    </row>
    <row r="51" spans="1:56" ht="7.5" customHeight="1" x14ac:dyDescent="0.25">
      <c r="A51" s="1236" t="s">
        <v>523</v>
      </c>
      <c r="B51" s="1236"/>
      <c r="C51" s="1236"/>
      <c r="D51" s="1236"/>
      <c r="E51" s="1236"/>
      <c r="F51" s="1236"/>
      <c r="G51" s="1236"/>
      <c r="H51" s="1236"/>
      <c r="I51" s="1236"/>
      <c r="J51" s="1236"/>
      <c r="K51" s="1236"/>
      <c r="L51" s="1236"/>
      <c r="M51" s="1236"/>
      <c r="N51" s="1236"/>
      <c r="O51" s="1236"/>
      <c r="P51" s="1236"/>
      <c r="Q51" s="1236"/>
      <c r="R51" s="1236"/>
      <c r="S51" s="1236"/>
      <c r="T51" s="1236"/>
      <c r="U51" s="1236"/>
      <c r="V51" s="1236"/>
      <c r="W51" s="1236"/>
      <c r="X51" s="1236"/>
      <c r="Y51" s="1236"/>
      <c r="Z51" s="1236"/>
      <c r="AA51" s="1236"/>
      <c r="AB51" s="1236"/>
      <c r="AC51" s="1236"/>
      <c r="AD51" s="1236"/>
      <c r="AE51" s="1236"/>
      <c r="AF51" s="1236"/>
      <c r="AG51" s="1236"/>
      <c r="AH51" s="1236"/>
      <c r="AI51" s="1236"/>
      <c r="AJ51" s="1236"/>
      <c r="AK51" s="1236"/>
      <c r="AL51" s="1236"/>
      <c r="AM51" s="1236"/>
      <c r="AN51" s="1236"/>
      <c r="AO51" s="1236"/>
      <c r="AP51" s="1236"/>
      <c r="AQ51" s="1236"/>
      <c r="AR51" s="1236"/>
      <c r="AS51" s="1236"/>
      <c r="AT51" s="1236"/>
      <c r="AU51" s="1236"/>
      <c r="AV51" s="1236"/>
      <c r="AW51" s="1236"/>
      <c r="AX51" s="1236"/>
      <c r="AY51" s="1236"/>
      <c r="AZ51" s="1236"/>
      <c r="BA51" s="1236"/>
      <c r="BB51" s="1236"/>
    </row>
    <row r="52" spans="1:56" ht="12" customHeight="1" x14ac:dyDescent="0.25">
      <c r="A52" s="1237" t="s">
        <v>1022</v>
      </c>
      <c r="B52" s="1237"/>
      <c r="C52" s="1237"/>
      <c r="D52" s="1237"/>
      <c r="E52" s="1237"/>
      <c r="F52" s="1237"/>
      <c r="G52" s="1237"/>
      <c r="H52" s="1237"/>
      <c r="I52" s="1237"/>
      <c r="J52" s="1237"/>
      <c r="K52" s="1237"/>
      <c r="L52" s="1237"/>
      <c r="M52" s="1237"/>
      <c r="N52" s="1237"/>
      <c r="O52" s="1237"/>
      <c r="P52" s="1237"/>
      <c r="Q52" s="1237"/>
      <c r="R52" s="1237"/>
      <c r="S52" s="1237"/>
      <c r="T52" s="1237"/>
      <c r="U52" s="1237"/>
      <c r="V52" s="1237"/>
      <c r="W52" s="1237"/>
      <c r="X52" s="1237"/>
      <c r="Y52" s="1237"/>
      <c r="Z52" s="1237"/>
      <c r="AA52" s="1237"/>
      <c r="AB52" s="1237"/>
      <c r="AC52" s="1237"/>
      <c r="AD52" s="1237"/>
      <c r="AE52" s="1237"/>
      <c r="AF52" s="1237"/>
      <c r="AG52" s="1237"/>
      <c r="AH52" s="1237"/>
      <c r="AI52" s="1237"/>
      <c r="AJ52" s="1237"/>
      <c r="AK52" s="1237"/>
      <c r="AL52" s="1237"/>
      <c r="AM52" s="1237"/>
      <c r="AN52" s="1237"/>
      <c r="AO52" s="1237"/>
      <c r="AP52" s="1237"/>
      <c r="AQ52" s="1237"/>
    </row>
    <row r="53" spans="1:56" ht="13.5" customHeight="1" x14ac:dyDescent="0.25">
      <c r="A53" s="1237" t="s">
        <v>1026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14.25" customHeight="1" x14ac:dyDescent="0.25">
      <c r="A54" s="1242" t="s">
        <v>1027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14.25" customHeight="1" x14ac:dyDescent="0.25">
      <c r="A55" s="1272" t="s">
        <v>1028</v>
      </c>
      <c r="B55" s="1272"/>
      <c r="C55" s="1272"/>
      <c r="D55" s="1272"/>
      <c r="E55" s="1272"/>
      <c r="F55" s="1272"/>
      <c r="G55" s="1272"/>
      <c r="H55" s="1272"/>
      <c r="I55" s="1272"/>
      <c r="J55" s="1272"/>
      <c r="K55" s="1272"/>
      <c r="L55" s="1272"/>
      <c r="M55" s="1272"/>
      <c r="N55" s="1272"/>
      <c r="O55" s="1272"/>
      <c r="P55" s="1272"/>
      <c r="Q55" s="1272"/>
      <c r="R55" s="1272"/>
      <c r="S55" s="1272"/>
      <c r="T55" s="1272"/>
      <c r="U55" s="1272"/>
      <c r="V55" s="1272"/>
      <c r="W55" s="1272"/>
      <c r="X55" s="1272"/>
      <c r="Y55" s="1272"/>
      <c r="Z55" s="1272"/>
      <c r="AA55" s="1272"/>
      <c r="AB55" s="1272"/>
      <c r="AC55" s="1272"/>
      <c r="AD55" s="1272"/>
      <c r="AE55" s="1272"/>
      <c r="AF55" s="1272"/>
      <c r="AG55" s="1272"/>
      <c r="AH55" s="1272"/>
      <c r="AI55" s="1272"/>
      <c r="AJ55" s="1272"/>
      <c r="AK55" s="1272"/>
      <c r="AL55" s="1272"/>
      <c r="AM55" s="1272"/>
      <c r="AN55" s="1272"/>
      <c r="AO55" s="1272"/>
      <c r="AP55" s="1272"/>
      <c r="AQ55" s="1272"/>
      <c r="AR55" s="1272"/>
      <c r="AS55" s="1272"/>
      <c r="AT55" s="1272"/>
      <c r="AU55" s="1272"/>
      <c r="AV55" s="1272"/>
      <c r="AW55" s="1272"/>
      <c r="AX55" s="1272"/>
      <c r="AY55" s="1272"/>
      <c r="AZ55" s="1272"/>
      <c r="BA55" s="1272"/>
      <c r="BB55" s="1272"/>
    </row>
    <row r="56" spans="1:56" ht="7.5" customHeight="1" x14ac:dyDescent="0.25">
      <c r="A56" s="1236" t="s">
        <v>1033</v>
      </c>
      <c r="B56" s="1236"/>
      <c r="C56" s="1236"/>
      <c r="D56" s="1236"/>
      <c r="E56" s="1236"/>
      <c r="F56" s="1236"/>
      <c r="G56" s="1236"/>
      <c r="H56" s="1236"/>
      <c r="I56" s="1236"/>
      <c r="J56" s="1236"/>
      <c r="K56" s="1236"/>
      <c r="L56" s="1236"/>
      <c r="M56" s="1236"/>
      <c r="N56" s="1236"/>
      <c r="O56" s="1236"/>
      <c r="P56" s="1236"/>
      <c r="Q56" s="1236"/>
      <c r="R56" s="1236"/>
      <c r="S56" s="1236"/>
      <c r="T56" s="1236"/>
      <c r="U56" s="1236"/>
      <c r="V56" s="1236"/>
      <c r="W56" s="1236"/>
      <c r="X56" s="1236"/>
      <c r="Y56" s="1236"/>
      <c r="Z56" s="1236"/>
      <c r="AA56" s="1236"/>
      <c r="AB56" s="1236"/>
      <c r="AC56" s="1236"/>
      <c r="AD56" s="1236"/>
      <c r="AE56" s="1236"/>
      <c r="AF56" s="1236"/>
      <c r="AG56" s="1236"/>
      <c r="AH56" s="1236"/>
      <c r="AI56" s="1236"/>
      <c r="AJ56" s="1236"/>
      <c r="AK56" s="1236"/>
      <c r="AL56" s="1236"/>
      <c r="AM56" s="1236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236"/>
      <c r="BB56" s="1236"/>
    </row>
    <row r="57" spans="1:56" x14ac:dyDescent="0.25">
      <c r="A57" s="1237" t="s">
        <v>82</v>
      </c>
      <c r="B57" s="1237"/>
      <c r="C57" s="1237"/>
      <c r="D57" s="1237"/>
      <c r="E57" s="1237"/>
      <c r="F57" s="1237"/>
      <c r="G57" s="1237"/>
      <c r="H57" s="1237"/>
      <c r="I57" s="1237"/>
      <c r="J57" s="1237"/>
      <c r="K57" s="1237"/>
      <c r="L57" s="1237"/>
      <c r="M57" s="1237"/>
      <c r="N57" s="1237"/>
      <c r="O57" s="1237"/>
      <c r="P57" s="1237"/>
      <c r="Q57" s="1237"/>
      <c r="R57" s="1237"/>
      <c r="S57" s="1237"/>
      <c r="T57" s="1237"/>
      <c r="U57" s="1237"/>
      <c r="V57" s="1237"/>
      <c r="W57" s="1237"/>
      <c r="X57" s="1237"/>
      <c r="Y57" s="1237"/>
      <c r="Z57" s="1237"/>
      <c r="AA57" s="1237"/>
      <c r="AB57" s="1239" t="str">
        <f>ФОРМА!B8</f>
        <v>ООО «Строительные энергетические технологии»</v>
      </c>
      <c r="AC57" s="1239"/>
      <c r="AD57" s="1239"/>
      <c r="AE57" s="1239"/>
      <c r="AF57" s="1239"/>
      <c r="AG57" s="1239"/>
      <c r="AH57" s="1239"/>
      <c r="AI57" s="1239"/>
      <c r="AJ57" s="1239"/>
      <c r="AK57" s="1239"/>
      <c r="AL57" s="1239"/>
      <c r="AM57" s="1239"/>
      <c r="AN57" s="1239"/>
      <c r="AO57" s="1239"/>
      <c r="AP57" s="1239"/>
      <c r="AQ57" s="1239"/>
      <c r="AR57" s="1239"/>
      <c r="AS57" s="1239"/>
      <c r="AT57" s="1239"/>
      <c r="AU57" s="1239"/>
      <c r="AV57" s="1239"/>
      <c r="AW57" s="1239"/>
      <c r="AX57" s="1239"/>
      <c r="AY57" s="1239"/>
      <c r="AZ57" s="1239"/>
      <c r="BA57" s="1239"/>
      <c r="BB57" s="1239"/>
    </row>
    <row r="58" spans="1:56" ht="8.25" customHeight="1" x14ac:dyDescent="0.25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240" t="s">
        <v>831</v>
      </c>
      <c r="AC58" s="1240"/>
      <c r="AD58" s="1240"/>
      <c r="AE58" s="1240"/>
      <c r="AF58" s="1240"/>
      <c r="AG58" s="1240"/>
      <c r="AH58" s="1240"/>
      <c r="AI58" s="1240"/>
      <c r="AJ58" s="1240"/>
      <c r="AK58" s="1240"/>
      <c r="AL58" s="1240"/>
      <c r="AM58" s="1240"/>
      <c r="AN58" s="1240"/>
      <c r="AO58" s="1240"/>
      <c r="AP58" s="1240"/>
      <c r="AQ58" s="1240"/>
      <c r="AR58" s="1240"/>
      <c r="AS58" s="1240"/>
      <c r="AT58" s="1240"/>
      <c r="AU58" s="1240"/>
      <c r="AV58" s="1240"/>
      <c r="AW58" s="1240"/>
      <c r="AX58" s="1240"/>
      <c r="AY58" s="1240"/>
      <c r="AZ58" s="1240"/>
      <c r="BA58" s="1240"/>
      <c r="BB58" s="1240"/>
    </row>
    <row r="59" spans="1:56" x14ac:dyDescent="0.25">
      <c r="A59" s="1256" t="str">
        <f>CONCATENATE("Проект Шифр ",ФОРМА!B9)</f>
        <v>Проект Шифр СЭС-23-32939-ЭС-ИЛО</v>
      </c>
      <c r="B59" s="1256"/>
      <c r="C59" s="1256"/>
      <c r="D59" s="1256"/>
      <c r="E59" s="1256"/>
      <c r="F59" s="1256"/>
      <c r="G59" s="1256"/>
      <c r="H59" s="1256"/>
      <c r="I59" s="1256"/>
      <c r="J59" s="1256"/>
      <c r="K59" s="1256"/>
      <c r="L59" s="1256"/>
      <c r="M59" s="1256"/>
      <c r="N59" s="1256"/>
      <c r="O59" s="1256"/>
      <c r="P59" s="1256"/>
      <c r="Q59" s="1256"/>
      <c r="R59" s="1256"/>
      <c r="S59" s="1256"/>
      <c r="T59" s="1256"/>
      <c r="U59" s="1256"/>
      <c r="V59" s="1256"/>
      <c r="W59" s="1256"/>
      <c r="X59" s="1256"/>
      <c r="Y59" s="1256"/>
      <c r="Z59" s="1256"/>
      <c r="AA59" s="1256"/>
      <c r="AB59" s="1256"/>
      <c r="AC59" s="1256"/>
      <c r="AD59" s="1256"/>
      <c r="AE59" s="1256"/>
      <c r="AF59" s="1256"/>
      <c r="AG59" s="1256"/>
      <c r="AH59" s="1256"/>
      <c r="AI59" s="1256"/>
      <c r="AJ59" s="1256"/>
      <c r="AK59" s="1256"/>
      <c r="AL59" s="1256"/>
      <c r="AM59" s="1256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256"/>
      <c r="BB59" s="1256"/>
    </row>
    <row r="60" spans="1:56" ht="8.25" customHeight="1" x14ac:dyDescent="0.25">
      <c r="A60" s="1236" t="s">
        <v>832</v>
      </c>
      <c r="B60" s="1236"/>
      <c r="C60" s="1236"/>
      <c r="D60" s="1236"/>
      <c r="E60" s="1236"/>
      <c r="F60" s="1236"/>
      <c r="G60" s="1236"/>
      <c r="H60" s="1236"/>
      <c r="I60" s="1236"/>
      <c r="J60" s="1236"/>
      <c r="K60" s="1236"/>
      <c r="L60" s="1236"/>
      <c r="M60" s="1236"/>
      <c r="N60" s="1236"/>
      <c r="O60" s="1236"/>
      <c r="P60" s="1236"/>
      <c r="Q60" s="1236"/>
      <c r="R60" s="1236"/>
      <c r="S60" s="1236"/>
      <c r="T60" s="1236"/>
      <c r="U60" s="1236"/>
      <c r="V60" s="1236"/>
      <c r="W60" s="1236"/>
      <c r="X60" s="1236"/>
      <c r="Y60" s="1236"/>
      <c r="Z60" s="1236"/>
      <c r="AA60" s="1236"/>
      <c r="AB60" s="1236"/>
      <c r="AC60" s="1236"/>
      <c r="AD60" s="1236"/>
      <c r="AE60" s="1236"/>
      <c r="AF60" s="1236"/>
      <c r="AG60" s="1236"/>
      <c r="AH60" s="1236"/>
      <c r="AI60" s="1236"/>
      <c r="AJ60" s="1236"/>
      <c r="AK60" s="1236"/>
      <c r="AL60" s="1236"/>
      <c r="AM60" s="1236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36"/>
      <c r="AX60" s="1236"/>
      <c r="AY60" s="1236"/>
      <c r="AZ60" s="1236"/>
      <c r="BA60" s="1236"/>
      <c r="BB60" s="1236"/>
    </row>
    <row r="61" spans="1:56" x14ac:dyDescent="0.25">
      <c r="A61" s="1237" t="s">
        <v>770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</row>
    <row r="62" spans="1:56" ht="14.4" x14ac:dyDescent="0.3">
      <c r="A62" s="1258" t="s">
        <v>65</v>
      </c>
      <c r="B62" s="1258"/>
      <c r="C62" s="1258"/>
      <c r="D62" s="1258"/>
      <c r="E62" s="1258"/>
      <c r="F62" s="1258"/>
      <c r="G62" s="1258"/>
      <c r="H62" s="1258"/>
      <c r="I62" s="1258"/>
      <c r="J62" s="1258"/>
      <c r="K62" s="1258"/>
      <c r="L62" s="1258"/>
      <c r="M62" s="1258"/>
      <c r="N62" s="1258"/>
      <c r="O62" s="1258"/>
      <c r="P62" s="1258"/>
      <c r="Q62" s="1258"/>
      <c r="R62" s="1258"/>
      <c r="S62" s="1258"/>
      <c r="T62" s="1258"/>
      <c r="U62" s="1258"/>
      <c r="V62" s="1258"/>
      <c r="W62" s="1258"/>
      <c r="X62" s="1258"/>
      <c r="Y62" s="1258"/>
      <c r="Z62" s="1258"/>
      <c r="AA62" s="1258"/>
      <c r="AB62" s="1258"/>
      <c r="AC62" s="1258"/>
      <c r="AD62" s="1258"/>
      <c r="AE62" s="1258"/>
      <c r="AF62" s="1258"/>
      <c r="AG62" s="1258"/>
      <c r="AH62" s="1258"/>
      <c r="AI62" s="1258"/>
      <c r="AJ62" s="1258"/>
      <c r="AK62" s="1258"/>
      <c r="AL62" s="1258"/>
      <c r="AM62" s="1258"/>
      <c r="AN62" s="1258"/>
      <c r="AO62" s="1258"/>
      <c r="AP62" s="1258"/>
      <c r="AQ62" s="1258"/>
      <c r="AR62" s="1258"/>
      <c r="AS62" s="1258"/>
      <c r="AT62" s="1258"/>
      <c r="AU62" s="1258"/>
      <c r="AV62" s="1258"/>
      <c r="AW62" s="1258"/>
      <c r="AX62" s="1258"/>
      <c r="AY62" s="1258"/>
      <c r="AZ62" s="1258"/>
      <c r="BA62" s="1258"/>
      <c r="BB62" s="1258"/>
      <c r="BD62" s="291"/>
    </row>
    <row r="63" spans="1:56" x14ac:dyDescent="0.25">
      <c r="A63" s="1241" t="s">
        <v>833</v>
      </c>
      <c r="B63" s="1241"/>
      <c r="C63" s="1241"/>
      <c r="D63" s="1241"/>
      <c r="E63" s="1241"/>
      <c r="F63" s="1241"/>
      <c r="G63" s="1241"/>
      <c r="H63" s="1241"/>
      <c r="I63" s="1241"/>
      <c r="J63" s="1241"/>
      <c r="K63" s="1241"/>
      <c r="L63" s="1241"/>
      <c r="M63" s="1241"/>
      <c r="N63" s="1241"/>
      <c r="O63" s="1241"/>
      <c r="P63" s="1241"/>
      <c r="Q63" s="1241"/>
      <c r="R63" s="1241"/>
      <c r="S63" s="1241"/>
      <c r="T63" s="1241"/>
      <c r="U63" s="1241"/>
      <c r="V63" s="1241"/>
      <c r="W63" s="1241"/>
      <c r="X63" s="1241"/>
      <c r="Y63" s="1241"/>
      <c r="Z63" s="1241"/>
      <c r="AA63" s="1241"/>
      <c r="AB63" s="1241"/>
      <c r="AC63" s="1241"/>
      <c r="AD63" s="1241"/>
      <c r="AE63" s="1241"/>
      <c r="AF63" s="1241"/>
      <c r="AG63" s="1241"/>
      <c r="AH63" s="1241"/>
      <c r="AI63" s="1241"/>
      <c r="AJ63" s="1241"/>
      <c r="AK63" s="1241"/>
      <c r="AL63" s="1241"/>
      <c r="AM63" s="1241"/>
      <c r="AN63" s="1241"/>
      <c r="AO63" s="1241"/>
      <c r="AP63" s="1241"/>
      <c r="AQ63" s="1241"/>
      <c r="AR63" s="1241"/>
      <c r="AS63" s="1241"/>
      <c r="AT63" s="1241"/>
      <c r="AU63" s="1241"/>
      <c r="AV63" s="1241"/>
      <c r="AW63" s="1241"/>
      <c r="AX63" s="1241"/>
      <c r="AY63" s="1241"/>
      <c r="AZ63" s="1241"/>
      <c r="BA63" s="1241"/>
      <c r="BB63" s="1241"/>
      <c r="BD63" s="291"/>
    </row>
    <row r="64" spans="1:56" x14ac:dyDescent="0.25">
      <c r="A64" s="1237" t="s">
        <v>84</v>
      </c>
      <c r="B64" s="1237"/>
      <c r="C64" s="1237"/>
      <c r="D64" s="1237"/>
      <c r="E64" s="1237"/>
      <c r="F64" s="1237"/>
      <c r="G64" s="1237"/>
      <c r="H64" s="1237"/>
      <c r="I64" s="1237"/>
      <c r="J64" s="1237"/>
      <c r="K64" s="1237"/>
      <c r="L64" s="1237"/>
      <c r="M64" s="1237"/>
      <c r="N64" s="1237"/>
      <c r="O64" s="1237"/>
      <c r="P64" s="1237"/>
      <c r="Q64" s="1237"/>
      <c r="R64" s="1237"/>
      <c r="S64" s="1237"/>
      <c r="T64" s="1237"/>
      <c r="U64" s="1237"/>
      <c r="V64" s="1237"/>
      <c r="W64" s="1237"/>
      <c r="X64" s="1237"/>
      <c r="Y64" s="1237"/>
      <c r="Z64" s="1237"/>
      <c r="AA64" s="1237"/>
      <c r="AB64" s="1237"/>
      <c r="AC64" s="1237"/>
      <c r="AD64" s="1237"/>
      <c r="AE64" s="1237"/>
      <c r="AF64" s="1237"/>
      <c r="AG64" s="1237"/>
      <c r="AH64" s="1237"/>
      <c r="AI64" s="1237"/>
      <c r="AJ64" s="1237"/>
      <c r="AK64" s="1237"/>
      <c r="AL64" s="1237"/>
      <c r="AM64" s="1237"/>
      <c r="AN64" s="1237"/>
      <c r="AO64" s="1237"/>
      <c r="AP64" s="1237"/>
      <c r="AQ64" s="1237"/>
      <c r="AR64" s="1237"/>
      <c r="AS64" s="1237"/>
      <c r="AT64" s="1237"/>
      <c r="AU64" s="1237"/>
      <c r="AV64" s="1237"/>
      <c r="AW64" s="1237"/>
      <c r="AX64" s="1237"/>
      <c r="AY64" s="1237"/>
      <c r="AZ64" s="1237"/>
      <c r="BD64" s="291"/>
    </row>
    <row r="65" spans="1:56" x14ac:dyDescent="0.25">
      <c r="A65" s="1260" t="str">
        <f>'Акт расчистки'!A65:BB65</f>
        <v>Исполнительные схемы по расчистке трассы</v>
      </c>
      <c r="B65" s="1260"/>
      <c r="C65" s="1260"/>
      <c r="D65" s="1260"/>
      <c r="E65" s="1260"/>
      <c r="F65" s="1260"/>
      <c r="G65" s="1260"/>
      <c r="H65" s="1260"/>
      <c r="I65" s="1260"/>
      <c r="J65" s="1260"/>
      <c r="K65" s="1260"/>
      <c r="L65" s="1260"/>
      <c r="M65" s="1260"/>
      <c r="N65" s="1260"/>
      <c r="O65" s="1260"/>
      <c r="P65" s="1260"/>
      <c r="Q65" s="1260"/>
      <c r="R65" s="1260"/>
      <c r="S65" s="1260"/>
      <c r="T65" s="1260"/>
      <c r="U65" s="1260"/>
      <c r="V65" s="1260"/>
      <c r="W65" s="1260"/>
      <c r="X65" s="1260"/>
      <c r="Y65" s="1260"/>
      <c r="Z65" s="1260"/>
      <c r="AA65" s="1260"/>
      <c r="AB65" s="1260"/>
      <c r="AC65" s="1260"/>
      <c r="AD65" s="1260"/>
      <c r="AE65" s="1260"/>
      <c r="AF65" s="1260"/>
      <c r="AG65" s="1260"/>
      <c r="AH65" s="1260"/>
      <c r="AI65" s="1260"/>
      <c r="AJ65" s="1260"/>
      <c r="AK65" s="1260"/>
      <c r="AL65" s="1260"/>
      <c r="AM65" s="1260"/>
      <c r="AN65" s="1260"/>
      <c r="AO65" s="1260"/>
      <c r="AP65" s="1260"/>
      <c r="AQ65" s="1260"/>
      <c r="AR65" s="1260"/>
      <c r="AS65" s="1260"/>
      <c r="AT65" s="1260"/>
      <c r="AU65" s="1260"/>
      <c r="AV65" s="1260"/>
      <c r="AW65" s="1260"/>
      <c r="AX65" s="1260"/>
      <c r="AY65" s="1260"/>
      <c r="AZ65" s="1260"/>
      <c r="BA65" s="1260"/>
      <c r="BB65" s="1260"/>
      <c r="BD65" s="297"/>
    </row>
    <row r="66" spans="1:56" ht="9" customHeight="1" x14ac:dyDescent="0.25">
      <c r="A66" s="1241" t="s">
        <v>525</v>
      </c>
      <c r="B66" s="1241"/>
      <c r="C66" s="1241"/>
      <c r="D66" s="1241"/>
      <c r="E66" s="1241"/>
      <c r="F66" s="1241"/>
      <c r="G66" s="1241"/>
      <c r="H66" s="1241"/>
      <c r="I66" s="1241"/>
      <c r="J66" s="1241"/>
      <c r="K66" s="1241"/>
      <c r="L66" s="1241"/>
      <c r="M66" s="1241"/>
      <c r="N66" s="1241"/>
      <c r="O66" s="1241"/>
      <c r="P66" s="1241"/>
      <c r="Q66" s="1241"/>
      <c r="R66" s="1241"/>
      <c r="S66" s="1241"/>
      <c r="T66" s="1241"/>
      <c r="U66" s="1241"/>
      <c r="V66" s="1241"/>
      <c r="W66" s="1241"/>
      <c r="X66" s="1241"/>
      <c r="Y66" s="1241"/>
      <c r="Z66" s="1241"/>
      <c r="AA66" s="1241"/>
      <c r="AB66" s="1241"/>
      <c r="AC66" s="1241"/>
      <c r="AD66" s="1241"/>
      <c r="AE66" s="1241"/>
      <c r="AF66" s="1241"/>
      <c r="AG66" s="1241"/>
      <c r="AH66" s="1241"/>
      <c r="AI66" s="1241"/>
      <c r="AJ66" s="1241"/>
      <c r="AK66" s="1241"/>
      <c r="AL66" s="1241"/>
      <c r="AM66" s="1241"/>
      <c r="AN66" s="1241"/>
      <c r="AO66" s="1241"/>
      <c r="AP66" s="1241"/>
      <c r="AQ66" s="1241"/>
      <c r="AR66" s="1241"/>
      <c r="AS66" s="1241"/>
      <c r="AT66" s="1241"/>
      <c r="AU66" s="1241"/>
      <c r="AV66" s="1241"/>
      <c r="AW66" s="1241"/>
      <c r="AX66" s="1241"/>
      <c r="AY66" s="1241"/>
      <c r="AZ66" s="1241"/>
      <c r="BA66" s="1241"/>
      <c r="BB66" s="1241"/>
    </row>
    <row r="67" spans="1:56" ht="12.75" customHeight="1" x14ac:dyDescent="0.3">
      <c r="A67" s="1237" t="s">
        <v>526</v>
      </c>
      <c r="B67" s="1237"/>
      <c r="C67" s="1237"/>
      <c r="D67" s="1237"/>
      <c r="E67" s="1237"/>
      <c r="F67" s="1237" t="s">
        <v>527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6"/>
      <c r="S67" s="1261">
        <f>ФОРМА!C31</f>
        <v>45352</v>
      </c>
      <c r="T67" s="1261"/>
      <c r="U67" s="1261"/>
      <c r="V67" s="1261"/>
      <c r="W67" s="1261"/>
      <c r="X67" s="1261"/>
      <c r="Y67" s="1261"/>
      <c r="Z67" s="1261"/>
      <c r="AA67" s="1261"/>
      <c r="AB67" s="1261"/>
      <c r="AC67" s="1261"/>
      <c r="AD67" s="1261"/>
      <c r="AE67" s="1261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 x14ac:dyDescent="0.3">
      <c r="A68" s="341" t="s">
        <v>834</v>
      </c>
      <c r="B68" s="341"/>
      <c r="C68" s="341"/>
      <c r="D68" s="341" t="s">
        <v>835</v>
      </c>
      <c r="E68" s="341"/>
      <c r="F68" s="1237" t="s">
        <v>89</v>
      </c>
      <c r="G68" s="1237"/>
      <c r="H68" s="1237"/>
      <c r="I68" s="1237"/>
      <c r="J68" s="1237"/>
      <c r="K68" s="1237"/>
      <c r="L68" s="1237"/>
      <c r="M68" s="1237"/>
      <c r="N68" s="1237"/>
      <c r="O68" s="1237"/>
      <c r="P68" s="1237"/>
      <c r="Q68" s="1237"/>
      <c r="R68" s="341"/>
      <c r="S68" s="1261">
        <f>ФОРМА!D31</f>
        <v>45354</v>
      </c>
      <c r="T68" s="1261"/>
      <c r="U68" s="1261"/>
      <c r="V68" s="1261"/>
      <c r="W68" s="1261"/>
      <c r="X68" s="1261"/>
      <c r="Y68" s="1261"/>
      <c r="Z68" s="1261"/>
      <c r="AA68" s="1261"/>
      <c r="AB68" s="1261"/>
      <c r="AC68" s="1261"/>
      <c r="AD68" s="1261"/>
      <c r="AE68" s="1261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 x14ac:dyDescent="0.3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 x14ac:dyDescent="0.25">
      <c r="A70" s="1237" t="s">
        <v>85</v>
      </c>
      <c r="B70" s="1237"/>
      <c r="C70" s="1237"/>
      <c r="D70" s="1237"/>
      <c r="E70" s="1237"/>
      <c r="F70" s="1237"/>
      <c r="G70" s="1237"/>
      <c r="H70" s="1237"/>
      <c r="I70" s="1237"/>
      <c r="J70" s="1237"/>
      <c r="K70" s="1237"/>
      <c r="L70" s="1237"/>
      <c r="M70" s="1237"/>
      <c r="N70" s="1237"/>
      <c r="O70" s="1237"/>
      <c r="P70" s="1237"/>
      <c r="Q70" s="1237"/>
      <c r="R70" s="1237"/>
      <c r="S70" s="1237"/>
      <c r="T70" s="1237"/>
      <c r="U70" s="1237"/>
      <c r="V70" s="1260" t="s">
        <v>1036</v>
      </c>
      <c r="W70" s="1260"/>
      <c r="X70" s="1260"/>
      <c r="Y70" s="1260"/>
      <c r="Z70" s="1260"/>
      <c r="AA70" s="1260"/>
      <c r="AB70" s="1260"/>
      <c r="AC70" s="1260"/>
      <c r="AD70" s="1260"/>
      <c r="AE70" s="1260"/>
      <c r="AF70" s="1260"/>
      <c r="AG70" s="1260"/>
      <c r="AH70" s="1260"/>
      <c r="AI70" s="1260"/>
      <c r="AJ70" s="1260"/>
      <c r="AK70" s="1260"/>
      <c r="AL70" s="1260"/>
      <c r="AM70" s="1260"/>
      <c r="AN70" s="1260"/>
      <c r="AO70" s="1260"/>
      <c r="AP70" s="1260"/>
      <c r="AQ70" s="1260"/>
      <c r="AR70" s="1260"/>
      <c r="AS70" s="1260"/>
      <c r="AT70" s="1260"/>
      <c r="AU70" s="1260"/>
      <c r="AV70" s="1260"/>
      <c r="AW70" s="1260"/>
      <c r="AX70" s="1260"/>
      <c r="AY70" s="1260"/>
      <c r="AZ70" s="1260"/>
      <c r="BA70" s="1260"/>
      <c r="BB70" s="1260"/>
    </row>
    <row r="71" spans="1:56" ht="18.75" customHeight="1" x14ac:dyDescent="0.25">
      <c r="U71" s="296"/>
      <c r="V71" s="1244" t="s">
        <v>1024</v>
      </c>
      <c r="W71" s="1244"/>
      <c r="X71" s="1244"/>
      <c r="Y71" s="1244"/>
      <c r="Z71" s="1244"/>
      <c r="AA71" s="1244"/>
      <c r="AB71" s="1244"/>
      <c r="AC71" s="1244"/>
      <c r="AD71" s="1244"/>
      <c r="AE71" s="1244"/>
      <c r="AF71" s="1244"/>
      <c r="AG71" s="1244"/>
      <c r="AH71" s="1244"/>
      <c r="AI71" s="1244"/>
      <c r="AJ71" s="1244"/>
      <c r="AK71" s="1244"/>
      <c r="AL71" s="1244"/>
      <c r="AM71" s="1244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</row>
    <row r="72" spans="1:56" x14ac:dyDescent="0.25">
      <c r="A72" s="1237" t="s">
        <v>771</v>
      </c>
      <c r="B72" s="1237"/>
      <c r="C72" s="1237"/>
      <c r="D72" s="1237"/>
      <c r="E72" s="1237"/>
      <c r="F72" s="1237"/>
      <c r="G72" s="1237"/>
      <c r="H72" s="1237"/>
      <c r="I72" s="1237"/>
      <c r="J72" s="1237"/>
      <c r="K72" s="1237"/>
      <c r="L72" s="1237"/>
      <c r="M72" s="1237"/>
      <c r="N72" s="1237"/>
      <c r="O72" s="1237"/>
      <c r="P72" s="1237"/>
      <c r="Q72" s="1237"/>
      <c r="R72" s="1237"/>
      <c r="S72" s="1237"/>
      <c r="T72" s="1237"/>
      <c r="U72" s="1237"/>
      <c r="V72" s="1237"/>
      <c r="W72" s="1237"/>
      <c r="X72" s="1237"/>
      <c r="Y72" s="1237"/>
      <c r="Z72" s="1237"/>
      <c r="AA72" s="1237"/>
      <c r="AB72" s="1237"/>
      <c r="AC72" s="1237"/>
      <c r="AD72" s="1237"/>
      <c r="AE72" s="1237"/>
      <c r="AF72" s="1237"/>
      <c r="AG72" s="1237"/>
      <c r="AH72" s="1237"/>
      <c r="AI72" s="1237"/>
      <c r="AJ72" s="1237"/>
      <c r="AK72" s="1237"/>
      <c r="AL72" s="1237"/>
      <c r="AM72" s="1237"/>
      <c r="AN72" s="1237"/>
      <c r="AO72" s="1237"/>
      <c r="AP72" s="1237"/>
      <c r="AQ72" s="1237"/>
      <c r="AR72" s="1237"/>
      <c r="AS72" s="1237"/>
      <c r="AT72" s="1237"/>
      <c r="AU72" s="1237"/>
      <c r="AV72" s="1237"/>
      <c r="AW72" s="1237"/>
      <c r="AX72" s="1237"/>
      <c r="AY72" s="1237"/>
      <c r="AZ72" s="1237"/>
      <c r="BA72" s="1237"/>
      <c r="BB72" s="1237"/>
    </row>
    <row r="73" spans="1:56" x14ac:dyDescent="0.25">
      <c r="A73" s="1256" t="s">
        <v>1039</v>
      </c>
      <c r="B73" s="1256"/>
      <c r="C73" s="1256"/>
      <c r="D73" s="1256"/>
      <c r="E73" s="1256"/>
      <c r="F73" s="1256"/>
      <c r="G73" s="1256"/>
      <c r="H73" s="1256"/>
      <c r="I73" s="1256"/>
      <c r="J73" s="1256"/>
      <c r="K73" s="1256"/>
      <c r="L73" s="1256"/>
      <c r="M73" s="1256"/>
      <c r="N73" s="1256"/>
      <c r="O73" s="1256"/>
      <c r="P73" s="1256"/>
      <c r="Q73" s="1256"/>
      <c r="R73" s="1256"/>
      <c r="S73" s="1256"/>
      <c r="T73" s="1256"/>
      <c r="U73" s="1256"/>
      <c r="V73" s="1256"/>
      <c r="W73" s="1256"/>
      <c r="X73" s="1256"/>
      <c r="Y73" s="1256"/>
      <c r="Z73" s="1256"/>
      <c r="AA73" s="1256"/>
      <c r="AB73" s="1256"/>
      <c r="AC73" s="1256"/>
      <c r="AD73" s="1256"/>
      <c r="AE73" s="1256"/>
      <c r="AF73" s="1256"/>
      <c r="AG73" s="1256"/>
      <c r="AH73" s="1256"/>
      <c r="AI73" s="1256"/>
      <c r="AJ73" s="1256"/>
      <c r="AK73" s="1256"/>
      <c r="AL73" s="1256"/>
      <c r="AM73" s="1256"/>
      <c r="AN73" s="1256"/>
      <c r="AO73" s="1256"/>
      <c r="AP73" s="1256"/>
      <c r="AQ73" s="1256"/>
      <c r="AR73" s="1256"/>
      <c r="AS73" s="1256"/>
      <c r="AT73" s="1256"/>
      <c r="AU73" s="1256"/>
      <c r="AV73" s="1256"/>
      <c r="AW73" s="1256"/>
      <c r="AX73" s="1256"/>
      <c r="AY73" s="1256"/>
      <c r="AZ73" s="1256"/>
      <c r="BA73" s="1256"/>
      <c r="BB73" s="1256"/>
    </row>
    <row r="74" spans="1:56" ht="8.25" customHeight="1" x14ac:dyDescent="0.25">
      <c r="A74" s="1236" t="s">
        <v>529</v>
      </c>
      <c r="B74" s="1236"/>
      <c r="C74" s="1236"/>
      <c r="D74" s="1236"/>
      <c r="E74" s="1236"/>
      <c r="F74" s="1236"/>
      <c r="G74" s="1236"/>
      <c r="H74" s="1236"/>
      <c r="I74" s="1236"/>
      <c r="J74" s="1236"/>
      <c r="K74" s="1236"/>
      <c r="L74" s="1236"/>
      <c r="M74" s="1236"/>
      <c r="N74" s="1236"/>
      <c r="O74" s="1236"/>
      <c r="P74" s="1236"/>
      <c r="Q74" s="1236"/>
      <c r="R74" s="1236"/>
      <c r="S74" s="1236"/>
      <c r="T74" s="1236"/>
      <c r="U74" s="1236"/>
      <c r="V74" s="1236"/>
      <c r="W74" s="1236"/>
      <c r="X74" s="1236"/>
      <c r="Y74" s="1236"/>
      <c r="Z74" s="1236"/>
      <c r="AA74" s="1236"/>
      <c r="AB74" s="1236"/>
      <c r="AC74" s="1236"/>
      <c r="AD74" s="1236"/>
      <c r="AE74" s="1236"/>
      <c r="AF74" s="1236"/>
      <c r="AG74" s="1236"/>
      <c r="AH74" s="1236"/>
      <c r="AI74" s="1236"/>
      <c r="AJ74" s="1236"/>
      <c r="AK74" s="1236"/>
      <c r="AL74" s="1236"/>
      <c r="AM74" s="1236"/>
      <c r="AN74" s="1236"/>
      <c r="AO74" s="1236"/>
      <c r="AP74" s="1236"/>
      <c r="AQ74" s="1236"/>
      <c r="AR74" s="1236"/>
      <c r="AS74" s="1236"/>
      <c r="AT74" s="1236"/>
      <c r="AU74" s="1236"/>
      <c r="AV74" s="1236"/>
      <c r="AW74" s="1236"/>
      <c r="AX74" s="1236"/>
      <c r="AY74" s="1236"/>
      <c r="AZ74" s="1236"/>
      <c r="BA74" s="1236"/>
      <c r="BB74" s="1236"/>
    </row>
    <row r="75" spans="1:56" x14ac:dyDescent="0.25">
      <c r="A75" s="1237" t="s">
        <v>86</v>
      </c>
      <c r="B75" s="1237"/>
      <c r="C75" s="1237"/>
      <c r="D75" s="1237"/>
      <c r="E75" s="1237"/>
      <c r="F75" s="1237"/>
      <c r="G75" s="1237"/>
      <c r="H75" s="1237"/>
      <c r="I75" s="1237"/>
      <c r="J75" s="1237"/>
      <c r="K75" s="1237"/>
      <c r="L75" s="1237"/>
      <c r="M75" s="1237"/>
      <c r="N75" s="1237"/>
      <c r="O75" s="1237"/>
      <c r="P75" s="341"/>
      <c r="Q75" s="1262" t="s">
        <v>65</v>
      </c>
      <c r="R75" s="1262"/>
      <c r="S75" s="1262"/>
      <c r="T75" s="1262"/>
      <c r="U75" s="1262"/>
      <c r="V75" s="1262"/>
      <c r="W75" s="1262"/>
      <c r="X75" s="1262"/>
      <c r="Y75" s="1262"/>
      <c r="Z75" s="1262"/>
      <c r="AA75" s="1262"/>
      <c r="AB75" s="1262"/>
      <c r="AC75" s="1262"/>
      <c r="AD75" s="1262"/>
      <c r="AE75" s="1262"/>
      <c r="AF75" s="1262"/>
      <c r="AG75" s="1262"/>
      <c r="AH75" s="1262"/>
      <c r="AI75" s="1262"/>
      <c r="AJ75" s="1262"/>
      <c r="AK75" s="1262"/>
      <c r="AL75" s="1262"/>
      <c r="AM75" s="1262"/>
      <c r="AN75" s="1262"/>
      <c r="AO75" s="1262"/>
      <c r="AP75" s="1262"/>
      <c r="AQ75" s="1262"/>
      <c r="AR75" s="1262"/>
      <c r="AS75" s="1262"/>
      <c r="AT75" s="1262"/>
      <c r="AU75" s="1262"/>
      <c r="AV75" s="1262"/>
      <c r="AW75" s="1262"/>
      <c r="AX75" s="1262"/>
      <c r="AY75" s="1262"/>
      <c r="AZ75" s="1262"/>
      <c r="BA75" s="1262"/>
      <c r="BB75" s="1262"/>
    </row>
    <row r="76" spans="1:56" x14ac:dyDescent="0.25">
      <c r="A76" s="1237" t="s">
        <v>90</v>
      </c>
      <c r="B76" s="1237"/>
      <c r="C76" s="1237"/>
      <c r="D76" s="1237"/>
      <c r="E76" s="1237"/>
      <c r="F76" s="1237"/>
      <c r="G76" s="1237"/>
      <c r="H76" s="1237"/>
      <c r="I76" s="1237"/>
      <c r="J76" s="1263">
        <f>ФОРМА!F5</f>
        <v>2</v>
      </c>
      <c r="K76" s="1263"/>
      <c r="L76" s="1264" t="s">
        <v>837</v>
      </c>
      <c r="M76" s="1264"/>
      <c r="N76" s="1264"/>
      <c r="O76" s="1264"/>
      <c r="P76" s="1264"/>
      <c r="Q76" s="1264"/>
      <c r="R76" s="1264"/>
      <c r="S76" s="1264"/>
      <c r="T76" s="1264"/>
      <c r="U76" s="1264"/>
      <c r="V76" s="1264"/>
      <c r="W76" s="1264"/>
      <c r="X76" s="1264"/>
      <c r="Y76" s="1264"/>
      <c r="Z76" s="1264"/>
      <c r="AA76" s="1264"/>
      <c r="AB76" s="1264"/>
      <c r="AC76" s="1264"/>
      <c r="AD76" s="1264"/>
      <c r="AE76" s="1264"/>
      <c r="AF76" s="1264"/>
      <c r="AG76" s="1264"/>
      <c r="AH76" s="1264"/>
      <c r="AI76" s="1264"/>
      <c r="AJ76" s="1264"/>
      <c r="AK76" s="1264"/>
      <c r="AL76" s="1264"/>
      <c r="AM76" s="1264"/>
      <c r="AN76" s="1264"/>
      <c r="AO76" s="1264"/>
      <c r="AP76" s="1264"/>
      <c r="AQ76" s="1264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 x14ac:dyDescent="0.25">
      <c r="A77" s="1265" t="s">
        <v>87</v>
      </c>
      <c r="B77" s="1265"/>
      <c r="C77" s="1265"/>
      <c r="D77" s="1265"/>
      <c r="E77" s="1265"/>
      <c r="F77" s="1265"/>
      <c r="G77" s="1265"/>
      <c r="H77" s="299"/>
      <c r="I77" s="1247" t="str">
        <f>A65</f>
        <v>Исполнительные схемы по расчистке трассы</v>
      </c>
      <c r="J77" s="1247"/>
      <c r="K77" s="1247"/>
      <c r="L77" s="1247"/>
      <c r="M77" s="1247"/>
      <c r="N77" s="1247"/>
      <c r="O77" s="1247"/>
      <c r="P77" s="1247"/>
      <c r="Q77" s="1247"/>
      <c r="R77" s="1247"/>
      <c r="S77" s="1247"/>
      <c r="T77" s="1247"/>
      <c r="U77" s="1247"/>
      <c r="V77" s="1247"/>
      <c r="W77" s="1247"/>
      <c r="X77" s="1247"/>
      <c r="Y77" s="1247"/>
      <c r="Z77" s="1247"/>
      <c r="AA77" s="1247"/>
      <c r="AB77" s="1247"/>
      <c r="AC77" s="1247"/>
      <c r="AD77" s="1247"/>
      <c r="AE77" s="1247"/>
      <c r="AF77" s="1247"/>
      <c r="AG77" s="1247"/>
      <c r="AH77" s="1247"/>
      <c r="AI77" s="1247"/>
      <c r="AJ77" s="1247"/>
      <c r="AK77" s="1247"/>
      <c r="AL77" s="1247"/>
      <c r="AM77" s="1247"/>
      <c r="AN77" s="1247"/>
      <c r="AO77" s="1247"/>
      <c r="AP77" s="1247"/>
      <c r="AQ77" s="1247"/>
      <c r="AR77" s="1247"/>
      <c r="AS77" s="1247"/>
      <c r="AT77" s="1247"/>
      <c r="AU77" s="1247"/>
      <c r="AV77" s="1247"/>
      <c r="AW77" s="1247"/>
      <c r="AX77" s="1247"/>
      <c r="AY77" s="1247"/>
      <c r="AZ77" s="1247"/>
      <c r="BA77" s="1247"/>
      <c r="BB77" s="1247"/>
    </row>
    <row r="78" spans="1:56" ht="9" customHeight="1" x14ac:dyDescent="0.25">
      <c r="A78" s="1270" t="s">
        <v>772</v>
      </c>
      <c r="B78" s="1270"/>
      <c r="C78" s="1270"/>
      <c r="D78" s="1270"/>
      <c r="E78" s="1270"/>
      <c r="F78" s="1270"/>
      <c r="G78" s="1270"/>
      <c r="H78" s="1270"/>
      <c r="I78" s="1270"/>
      <c r="J78" s="1270"/>
      <c r="K78" s="1270"/>
      <c r="L78" s="1270"/>
      <c r="M78" s="1270"/>
      <c r="N78" s="1270"/>
      <c r="O78" s="1270"/>
      <c r="P78" s="1270"/>
      <c r="Q78" s="1270"/>
      <c r="R78" s="1270"/>
      <c r="S78" s="1270"/>
      <c r="T78" s="1270"/>
      <c r="U78" s="1270"/>
      <c r="V78" s="1270"/>
      <c r="W78" s="1270"/>
      <c r="X78" s="1270"/>
      <c r="Y78" s="1270"/>
      <c r="Z78" s="1270"/>
      <c r="AA78" s="1270"/>
      <c r="AB78" s="1270"/>
      <c r="AC78" s="1270"/>
      <c r="AD78" s="1270"/>
      <c r="AE78" s="1270"/>
      <c r="AF78" s="1270"/>
      <c r="AG78" s="1270"/>
      <c r="AH78" s="1270"/>
      <c r="AI78" s="1270"/>
      <c r="AJ78" s="1270"/>
      <c r="AK78" s="1270"/>
      <c r="AL78" s="1270"/>
      <c r="AM78" s="1270"/>
      <c r="AN78" s="1270"/>
      <c r="AO78" s="1270"/>
      <c r="AP78" s="1270"/>
      <c r="AQ78" s="1270"/>
      <c r="AR78" s="1270"/>
      <c r="AS78" s="1270"/>
      <c r="AT78" s="1270"/>
      <c r="AU78" s="1270"/>
      <c r="AV78" s="1270"/>
      <c r="AW78" s="1270"/>
      <c r="AX78" s="1270"/>
      <c r="AY78" s="1270"/>
      <c r="AZ78" s="1270"/>
      <c r="BA78" s="1270"/>
      <c r="BB78" s="1270"/>
    </row>
    <row r="79" spans="1:56" ht="26.25" customHeight="1" x14ac:dyDescent="0.25">
      <c r="A79" s="1269" t="s">
        <v>546</v>
      </c>
      <c r="B79" s="1269"/>
      <c r="C79" s="1269"/>
      <c r="D79" s="1269"/>
      <c r="E79" s="1269"/>
      <c r="F79" s="1269"/>
      <c r="G79" s="1269"/>
      <c r="H79" s="1269"/>
      <c r="I79" s="1269"/>
      <c r="J79" s="1269"/>
      <c r="K79" s="1269"/>
      <c r="L79" s="1269"/>
      <c r="M79" s="1269"/>
      <c r="N79" s="1269"/>
      <c r="O79" s="1269"/>
      <c r="P79" s="1269"/>
      <c r="Q79" s="1269"/>
      <c r="R79" s="1269"/>
      <c r="S79" s="1269"/>
      <c r="T79" s="1269"/>
      <c r="U79" s="1269"/>
      <c r="V79" s="1269"/>
      <c r="W79" s="1269"/>
      <c r="X79" s="1269"/>
      <c r="Y79" s="1269"/>
      <c r="Z79" s="1269"/>
      <c r="AA79" s="1269"/>
      <c r="AB79" s="1269"/>
      <c r="AC79" s="1269"/>
      <c r="AD79" s="1269"/>
      <c r="AE79" s="1269"/>
      <c r="AF79" s="1269"/>
      <c r="AG79" s="1269"/>
      <c r="AH79" s="1269"/>
      <c r="AI79" s="1269"/>
      <c r="AJ79" s="1269"/>
      <c r="AK79" s="1269"/>
      <c r="AL79" s="1269"/>
      <c r="AM79" s="1269"/>
      <c r="AN79" s="1269"/>
      <c r="AO79" s="1269"/>
      <c r="AP79" s="1269"/>
      <c r="AQ79" s="1269"/>
      <c r="AR79" s="1269"/>
      <c r="AS79" s="1269"/>
      <c r="AT79" s="1269"/>
      <c r="AU79" s="1269"/>
      <c r="AV79" s="1269"/>
      <c r="AW79" s="1269"/>
      <c r="AX79" s="1269"/>
      <c r="AY79" s="1269"/>
      <c r="AZ79" s="1269"/>
      <c r="BA79" s="1269"/>
      <c r="BB79" s="1269"/>
    </row>
    <row r="80" spans="1:56" ht="22.5" customHeight="1" x14ac:dyDescent="0.3">
      <c r="A80" s="1266" t="str">
        <f>IF(ФОРМА!E30="ВЛ",ПОДПИСИ!D6,IF(ФОРМА!E30="КЛ",ПОДПИСИ!D7))</f>
        <v>Чечин Д.М.</v>
      </c>
      <c r="B80" s="1266"/>
      <c r="C80" s="1266"/>
      <c r="D80" s="1266"/>
      <c r="E80" s="1266"/>
      <c r="F80" s="1266"/>
      <c r="G80" s="1266"/>
      <c r="H80" s="1266"/>
      <c r="I80" s="1266"/>
      <c r="J80" s="1266"/>
      <c r="K80" s="1266"/>
      <c r="L80" s="1266"/>
      <c r="M80" s="1266"/>
      <c r="N80" s="1266"/>
      <c r="O80" s="1266"/>
      <c r="P80" s="1266"/>
      <c r="Q80" s="1266"/>
      <c r="R80" s="1266"/>
      <c r="S80" s="1266"/>
      <c r="T80" s="1266"/>
      <c r="U80" s="1266"/>
      <c r="V80" s="1266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267"/>
      <c r="BA80" s="1267"/>
      <c r="BB80" s="1267"/>
    </row>
    <row r="81" spans="1:54" ht="9" customHeight="1" x14ac:dyDescent="0.3">
      <c r="A81" s="1268" t="s">
        <v>801</v>
      </c>
      <c r="B81" s="1268"/>
      <c r="C81" s="1268"/>
      <c r="D81" s="1268"/>
      <c r="E81" s="1268"/>
      <c r="F81" s="1268"/>
      <c r="G81" s="1268"/>
      <c r="H81" s="1268"/>
      <c r="I81" s="1268"/>
      <c r="J81" s="1268"/>
      <c r="K81" s="1268"/>
      <c r="L81" s="1268"/>
      <c r="M81" s="1268"/>
      <c r="N81" s="1268"/>
      <c r="O81" s="1268"/>
      <c r="P81" s="1268"/>
      <c r="Q81" s="1268"/>
      <c r="R81" s="1268"/>
      <c r="S81" s="1268"/>
      <c r="T81" s="1268"/>
      <c r="U81" s="1268"/>
      <c r="V81" s="1268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268" t="s">
        <v>49</v>
      </c>
      <c r="BA81" s="1268"/>
      <c r="BB81" s="1268"/>
    </row>
    <row r="82" spans="1:54" x14ac:dyDescent="0.25">
      <c r="A82" s="1269" t="s">
        <v>785</v>
      </c>
      <c r="B82" s="1269"/>
      <c r="C82" s="1269"/>
      <c r="D82" s="1269"/>
      <c r="E82" s="1269"/>
      <c r="F82" s="1269"/>
      <c r="G82" s="1269"/>
      <c r="H82" s="1269"/>
      <c r="I82" s="1269"/>
      <c r="J82" s="1269"/>
      <c r="K82" s="1269"/>
      <c r="L82" s="1269"/>
      <c r="M82" s="1269"/>
      <c r="N82" s="1269"/>
      <c r="O82" s="1269"/>
      <c r="P82" s="1269"/>
      <c r="Q82" s="1269"/>
      <c r="R82" s="1269"/>
      <c r="S82" s="1269"/>
      <c r="T82" s="1269"/>
      <c r="U82" s="1269"/>
      <c r="V82" s="1269"/>
      <c r="W82" s="1269"/>
      <c r="X82" s="1269"/>
      <c r="Y82" s="1269"/>
      <c r="Z82" s="1269"/>
      <c r="AA82" s="1269"/>
      <c r="AB82" s="1269"/>
      <c r="AC82" s="1269"/>
      <c r="AD82" s="1269"/>
      <c r="AE82" s="1269"/>
      <c r="AF82" s="1269"/>
      <c r="AG82" s="1269"/>
      <c r="AH82" s="1269"/>
      <c r="AI82" s="1269"/>
      <c r="AJ82" s="1269"/>
      <c r="AK82" s="1269"/>
      <c r="AL82" s="1269"/>
      <c r="AM82" s="1269"/>
      <c r="AN82" s="1269"/>
      <c r="AO82" s="1269"/>
      <c r="AP82" s="1269"/>
      <c r="AQ82" s="1269"/>
      <c r="AR82" s="1269"/>
      <c r="AS82" s="1269"/>
      <c r="AT82" s="1269"/>
      <c r="AU82" s="1269"/>
      <c r="AV82" s="1269"/>
      <c r="AW82" s="1269"/>
      <c r="AX82" s="1269"/>
      <c r="AY82" s="1269"/>
      <c r="AZ82" s="1269"/>
      <c r="BA82" s="1269"/>
      <c r="BB82" s="1269"/>
    </row>
    <row r="83" spans="1:54" ht="22.5" customHeight="1" x14ac:dyDescent="0.3">
      <c r="A83" s="1266" t="str">
        <f>ПОДПИСИ!D15</f>
        <v>Шлёнский С.В.</v>
      </c>
      <c r="B83" s="1266"/>
      <c r="C83" s="1266"/>
      <c r="D83" s="1266"/>
      <c r="E83" s="1266"/>
      <c r="F83" s="1266"/>
      <c r="G83" s="1266"/>
      <c r="H83" s="1266"/>
      <c r="I83" s="1266"/>
      <c r="J83" s="1266"/>
      <c r="K83" s="1266"/>
      <c r="L83" s="1266"/>
      <c r="M83" s="1266"/>
      <c r="N83" s="1266"/>
      <c r="O83" s="1266"/>
      <c r="P83" s="1266"/>
      <c r="Q83" s="1266"/>
      <c r="R83" s="1266"/>
      <c r="S83" s="1266"/>
      <c r="T83" s="1266"/>
      <c r="U83" s="1266"/>
      <c r="V83" s="126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7"/>
      <c r="BA83" s="1267"/>
      <c r="BB83" s="1267"/>
    </row>
    <row r="84" spans="1:54" ht="9" customHeight="1" x14ac:dyDescent="0.3">
      <c r="A84" s="1268" t="s">
        <v>801</v>
      </c>
      <c r="B84" s="1268"/>
      <c r="C84" s="1268"/>
      <c r="D84" s="1268"/>
      <c r="E84" s="1268"/>
      <c r="F84" s="1268"/>
      <c r="G84" s="1268"/>
      <c r="H84" s="1268"/>
      <c r="I84" s="1268"/>
      <c r="J84" s="1268"/>
      <c r="K84" s="1268"/>
      <c r="L84" s="1268"/>
      <c r="M84" s="1268"/>
      <c r="N84" s="1268"/>
      <c r="O84" s="1268"/>
      <c r="P84" s="1268"/>
      <c r="Q84" s="1268"/>
      <c r="R84" s="1268"/>
      <c r="S84" s="1268"/>
      <c r="T84" s="1268"/>
      <c r="U84" s="1268"/>
      <c r="V84" s="1268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8" t="s">
        <v>49</v>
      </c>
      <c r="BA84" s="1268"/>
      <c r="BB84" s="1268"/>
    </row>
    <row r="85" spans="1:54" ht="27.75" customHeight="1" x14ac:dyDescent="0.25">
      <c r="A85" s="1269" t="s">
        <v>813</v>
      </c>
      <c r="B85" s="1269"/>
      <c r="C85" s="1269"/>
      <c r="D85" s="1269"/>
      <c r="E85" s="1269"/>
      <c r="F85" s="1269"/>
      <c r="G85" s="1269"/>
      <c r="H85" s="1269"/>
      <c r="I85" s="1269"/>
      <c r="J85" s="1269"/>
      <c r="K85" s="1269"/>
      <c r="L85" s="1269"/>
      <c r="M85" s="1269"/>
      <c r="N85" s="1269"/>
      <c r="O85" s="1269"/>
      <c r="P85" s="1269"/>
      <c r="Q85" s="1269"/>
      <c r="R85" s="1269"/>
      <c r="S85" s="1269"/>
      <c r="T85" s="1269"/>
      <c r="U85" s="1269"/>
      <c r="V85" s="1269"/>
      <c r="W85" s="1269"/>
      <c r="X85" s="1269"/>
      <c r="Y85" s="1269"/>
      <c r="Z85" s="1269"/>
      <c r="AA85" s="1269"/>
      <c r="AB85" s="1269"/>
      <c r="AC85" s="1269"/>
      <c r="AD85" s="1269"/>
      <c r="AE85" s="1269"/>
      <c r="AF85" s="1269"/>
      <c r="AG85" s="1269"/>
      <c r="AH85" s="1269"/>
      <c r="AI85" s="1269"/>
      <c r="AJ85" s="1269"/>
      <c r="AK85" s="1269"/>
      <c r="AL85" s="1269"/>
      <c r="AM85" s="1269"/>
      <c r="AN85" s="1269"/>
      <c r="AO85" s="1269"/>
      <c r="AP85" s="1269"/>
      <c r="AQ85" s="1269"/>
      <c r="AR85" s="1269"/>
      <c r="AS85" s="1269"/>
      <c r="AT85" s="1269"/>
      <c r="AU85" s="1269"/>
      <c r="AV85" s="1269"/>
      <c r="AW85" s="1269"/>
      <c r="AX85" s="1269"/>
      <c r="AY85" s="1269"/>
      <c r="AZ85" s="1269"/>
      <c r="BA85" s="1269"/>
      <c r="BB85" s="1269"/>
    </row>
    <row r="86" spans="1:54" ht="22.5" customHeight="1" x14ac:dyDescent="0.3">
      <c r="A86" s="1266" t="str">
        <f>ПОДПИСИ!D17</f>
        <v>Шлёнский С.В.</v>
      </c>
      <c r="B86" s="1266"/>
      <c r="C86" s="1266"/>
      <c r="D86" s="1266"/>
      <c r="E86" s="1266"/>
      <c r="F86" s="1266"/>
      <c r="G86" s="1266"/>
      <c r="H86" s="1266"/>
      <c r="I86" s="1266"/>
      <c r="J86" s="1266"/>
      <c r="K86" s="1266"/>
      <c r="L86" s="1266"/>
      <c r="M86" s="1266"/>
      <c r="N86" s="1266"/>
      <c r="O86" s="1266"/>
      <c r="P86" s="1266"/>
      <c r="Q86" s="1266"/>
      <c r="R86" s="1266"/>
      <c r="S86" s="1266"/>
      <c r="T86" s="1266"/>
      <c r="U86" s="1266"/>
      <c r="V86" s="1266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267"/>
      <c r="BA86" s="1267"/>
      <c r="BB86" s="1267"/>
    </row>
    <row r="87" spans="1:54" ht="9" customHeight="1" x14ac:dyDescent="0.3">
      <c r="A87" s="1268" t="s">
        <v>801</v>
      </c>
      <c r="B87" s="1268"/>
      <c r="C87" s="1268"/>
      <c r="D87" s="1268"/>
      <c r="E87" s="1268"/>
      <c r="F87" s="1268"/>
      <c r="G87" s="1268"/>
      <c r="H87" s="1268"/>
      <c r="I87" s="1268"/>
      <c r="J87" s="1268"/>
      <c r="K87" s="1268"/>
      <c r="L87" s="1268"/>
      <c r="M87" s="1268"/>
      <c r="N87" s="1268"/>
      <c r="O87" s="1268"/>
      <c r="P87" s="1268"/>
      <c r="Q87" s="1268"/>
      <c r="R87" s="1268"/>
      <c r="S87" s="1268"/>
      <c r="T87" s="1268"/>
      <c r="U87" s="1268"/>
      <c r="V87" s="1268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8" t="s">
        <v>49</v>
      </c>
      <c r="BA87" s="1268"/>
      <c r="BB87" s="1268"/>
    </row>
    <row r="88" spans="1:54" ht="37.5" customHeight="1" x14ac:dyDescent="0.25">
      <c r="A88" s="1269" t="s">
        <v>803</v>
      </c>
      <c r="B88" s="1269"/>
      <c r="C88" s="1269"/>
      <c r="D88" s="1269"/>
      <c r="E88" s="1269"/>
      <c r="F88" s="1269"/>
      <c r="G88" s="1269"/>
      <c r="H88" s="1269"/>
      <c r="I88" s="1269"/>
      <c r="J88" s="1269"/>
      <c r="K88" s="1269"/>
      <c r="L88" s="1269"/>
      <c r="M88" s="1269"/>
      <c r="N88" s="1269"/>
      <c r="O88" s="1269"/>
      <c r="P88" s="1269"/>
      <c r="Q88" s="1269"/>
      <c r="R88" s="1269"/>
      <c r="S88" s="1269"/>
      <c r="T88" s="1269"/>
      <c r="U88" s="1269"/>
      <c r="V88" s="1269"/>
      <c r="W88" s="1269"/>
      <c r="X88" s="1269"/>
      <c r="Y88" s="1269"/>
      <c r="Z88" s="1269"/>
      <c r="AA88" s="1269"/>
      <c r="AB88" s="1269"/>
      <c r="AC88" s="1269"/>
      <c r="AD88" s="1269"/>
      <c r="AE88" s="1269"/>
      <c r="AF88" s="1269"/>
      <c r="AG88" s="1269"/>
      <c r="AH88" s="1269"/>
      <c r="AI88" s="1269"/>
      <c r="AJ88" s="1269"/>
      <c r="AK88" s="1269"/>
      <c r="AL88" s="1269"/>
      <c r="AM88" s="1269"/>
      <c r="AN88" s="1269"/>
      <c r="AO88" s="1269"/>
      <c r="AP88" s="1269"/>
      <c r="AQ88" s="1269"/>
      <c r="AR88" s="1269"/>
      <c r="AS88" s="1269"/>
      <c r="AT88" s="1269"/>
      <c r="AU88" s="1269"/>
      <c r="AV88" s="1269"/>
      <c r="AW88" s="1269"/>
      <c r="AX88" s="1269"/>
      <c r="AY88" s="1269"/>
      <c r="AZ88" s="1269"/>
      <c r="BA88" s="1269"/>
      <c r="BB88" s="1269"/>
    </row>
    <row r="89" spans="1:54" ht="22.5" customHeight="1" x14ac:dyDescent="0.3">
      <c r="A89" s="1266" t="str">
        <f>ПОДПИСИ!C19</f>
        <v xml:space="preserve"> </v>
      </c>
      <c r="B89" s="1266"/>
      <c r="C89" s="1266"/>
      <c r="D89" s="1266"/>
      <c r="E89" s="1266"/>
      <c r="F89" s="1266"/>
      <c r="G89" s="1266"/>
      <c r="H89" s="1266"/>
      <c r="I89" s="1266"/>
      <c r="J89" s="1266"/>
      <c r="K89" s="1266"/>
      <c r="L89" s="1266"/>
      <c r="M89" s="1266"/>
      <c r="N89" s="1266"/>
      <c r="O89" s="1266"/>
      <c r="P89" s="1266"/>
      <c r="Q89" s="1266"/>
      <c r="R89" s="1266"/>
      <c r="S89" s="1266"/>
      <c r="T89" s="1266"/>
      <c r="U89" s="1266"/>
      <c r="V89" s="1266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267"/>
      <c r="BA89" s="1267"/>
      <c r="BB89" s="1267"/>
    </row>
    <row r="90" spans="1:54" ht="9" customHeight="1" x14ac:dyDescent="0.3">
      <c r="A90" s="1268" t="s">
        <v>801</v>
      </c>
      <c r="B90" s="1268"/>
      <c r="C90" s="1268"/>
      <c r="D90" s="1268"/>
      <c r="E90" s="1268"/>
      <c r="F90" s="1268"/>
      <c r="G90" s="1268"/>
      <c r="H90" s="1268"/>
      <c r="I90" s="1268"/>
      <c r="J90" s="1268"/>
      <c r="K90" s="1268"/>
      <c r="L90" s="1268"/>
      <c r="M90" s="1268"/>
      <c r="N90" s="1268"/>
      <c r="O90" s="1268"/>
      <c r="P90" s="1268"/>
      <c r="Q90" s="1268"/>
      <c r="R90" s="1268"/>
      <c r="S90" s="1268"/>
      <c r="T90" s="1268"/>
      <c r="U90" s="1268"/>
      <c r="V90" s="1268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8" t="s">
        <v>49</v>
      </c>
      <c r="BA90" s="1268"/>
      <c r="BB90" s="1268"/>
    </row>
    <row r="91" spans="1:54" ht="25.5" customHeight="1" x14ac:dyDescent="0.25">
      <c r="A91" s="1269" t="s">
        <v>838</v>
      </c>
      <c r="B91" s="1269"/>
      <c r="C91" s="1269"/>
      <c r="D91" s="1269"/>
      <c r="E91" s="1269"/>
      <c r="F91" s="1269"/>
      <c r="G91" s="1269"/>
      <c r="H91" s="1269"/>
      <c r="I91" s="1269"/>
      <c r="J91" s="1269"/>
      <c r="K91" s="1269"/>
      <c r="L91" s="1269"/>
      <c r="M91" s="1269"/>
      <c r="N91" s="1269"/>
      <c r="O91" s="1269"/>
      <c r="P91" s="1269"/>
      <c r="Q91" s="1269"/>
      <c r="R91" s="1269"/>
      <c r="S91" s="1269"/>
      <c r="T91" s="1269"/>
      <c r="U91" s="1269"/>
      <c r="V91" s="1269"/>
      <c r="W91" s="1269"/>
      <c r="X91" s="1269"/>
      <c r="Y91" s="1269"/>
      <c r="Z91" s="1269"/>
      <c r="AA91" s="1269"/>
      <c r="AB91" s="1269"/>
      <c r="AC91" s="1269"/>
      <c r="AD91" s="1269"/>
      <c r="AE91" s="1269"/>
      <c r="AF91" s="1269"/>
      <c r="AG91" s="1269"/>
      <c r="AH91" s="1269"/>
      <c r="AI91" s="1269"/>
      <c r="AJ91" s="1269"/>
      <c r="AK91" s="1269"/>
      <c r="AL91" s="1269"/>
      <c r="AM91" s="1269"/>
      <c r="AN91" s="1269"/>
      <c r="AO91" s="1269"/>
      <c r="AP91" s="1269"/>
      <c r="AQ91" s="1269"/>
      <c r="AR91" s="1269"/>
      <c r="AS91" s="1269"/>
      <c r="AT91" s="1269"/>
      <c r="AU91" s="1269"/>
      <c r="AV91" s="1269"/>
      <c r="AW91" s="1269"/>
      <c r="AX91" s="1269"/>
      <c r="AY91" s="1269"/>
      <c r="AZ91" s="1269"/>
      <c r="BA91" s="1269"/>
      <c r="BB91" s="1269"/>
    </row>
    <row r="92" spans="1:54" ht="22.5" customHeight="1" x14ac:dyDescent="0.3">
      <c r="A92" s="1266" t="str">
        <f>ПОДПИСИ!D12</f>
        <v>Курбатов А.В.</v>
      </c>
      <c r="B92" s="1266"/>
      <c r="C92" s="1266"/>
      <c r="D92" s="1266"/>
      <c r="E92" s="1266"/>
      <c r="F92" s="1266"/>
      <c r="G92" s="1266"/>
      <c r="H92" s="1266"/>
      <c r="I92" s="1266"/>
      <c r="J92" s="1266"/>
      <c r="K92" s="1266"/>
      <c r="L92" s="1266"/>
      <c r="M92" s="1266"/>
      <c r="N92" s="1266"/>
      <c r="O92" s="1266"/>
      <c r="P92" s="1266"/>
      <c r="Q92" s="1266"/>
      <c r="R92" s="1266"/>
      <c r="S92" s="1266"/>
      <c r="T92" s="1266"/>
      <c r="U92" s="1266"/>
      <c r="V92" s="1266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267"/>
      <c r="BA92" s="1267"/>
      <c r="BB92" s="1267"/>
    </row>
    <row r="93" spans="1:54" ht="9" customHeight="1" x14ac:dyDescent="0.3">
      <c r="A93" s="1268" t="s">
        <v>801</v>
      </c>
      <c r="B93" s="1268"/>
      <c r="C93" s="1268"/>
      <c r="D93" s="1268"/>
      <c r="E93" s="1268"/>
      <c r="F93" s="1268"/>
      <c r="G93" s="1268"/>
      <c r="H93" s="1268"/>
      <c r="I93" s="1268"/>
      <c r="J93" s="1268"/>
      <c r="K93" s="1268"/>
      <c r="L93" s="1268"/>
      <c r="M93" s="1268"/>
      <c r="N93" s="1268"/>
      <c r="O93" s="1268"/>
      <c r="P93" s="1268"/>
      <c r="Q93" s="1268"/>
      <c r="R93" s="1268"/>
      <c r="S93" s="1268"/>
      <c r="T93" s="1268"/>
      <c r="U93" s="1268"/>
      <c r="V93" s="1268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8" t="s">
        <v>49</v>
      </c>
      <c r="BA93" s="1268"/>
      <c r="BB93" s="1268"/>
    </row>
    <row r="94" spans="1:54" x14ac:dyDescent="0.25">
      <c r="A94" s="1269" t="s">
        <v>530</v>
      </c>
      <c r="B94" s="1269"/>
      <c r="C94" s="1269"/>
      <c r="D94" s="1269"/>
      <c r="E94" s="1269"/>
      <c r="F94" s="1269"/>
      <c r="G94" s="1269"/>
      <c r="H94" s="1269"/>
      <c r="I94" s="1269"/>
      <c r="J94" s="1269"/>
      <c r="K94" s="1269"/>
      <c r="L94" s="1269"/>
      <c r="M94" s="1269"/>
      <c r="N94" s="1269"/>
      <c r="O94" s="1269"/>
      <c r="P94" s="1269"/>
      <c r="Q94" s="1269"/>
      <c r="R94" s="1269"/>
      <c r="S94" s="1269"/>
      <c r="T94" s="1269"/>
      <c r="U94" s="1269"/>
      <c r="V94" s="1269"/>
      <c r="W94" s="1269"/>
      <c r="X94" s="1269"/>
      <c r="Y94" s="1269"/>
      <c r="Z94" s="1269"/>
      <c r="AA94" s="1269"/>
      <c r="AB94" s="1269"/>
      <c r="AC94" s="1269"/>
      <c r="AD94" s="1269"/>
      <c r="AE94" s="1269"/>
      <c r="AF94" s="1269"/>
      <c r="AG94" s="1269"/>
      <c r="AH94" s="1269"/>
      <c r="AI94" s="1269"/>
      <c r="AJ94" s="1269"/>
      <c r="AK94" s="1269"/>
      <c r="AL94" s="1269"/>
      <c r="AM94" s="1269"/>
      <c r="AN94" s="1269"/>
      <c r="AO94" s="1269"/>
      <c r="AP94" s="1269"/>
      <c r="AQ94" s="1269"/>
      <c r="AR94" s="1269"/>
      <c r="AS94" s="1269"/>
      <c r="AT94" s="1269"/>
      <c r="AU94" s="1269"/>
      <c r="AV94" s="1269"/>
      <c r="AW94" s="1269"/>
      <c r="AX94" s="1269"/>
      <c r="AY94" s="1269"/>
      <c r="AZ94" s="1269"/>
      <c r="BA94" s="1269"/>
      <c r="BB94" s="1269"/>
    </row>
    <row r="95" spans="1:54" ht="22.5" customHeight="1" x14ac:dyDescent="0.3">
      <c r="A95" s="1266" t="str">
        <f>ПОДПИСИ!D10</f>
        <v>Величко А.А.</v>
      </c>
      <c r="B95" s="1266"/>
      <c r="C95" s="1266"/>
      <c r="D95" s="1266"/>
      <c r="E95" s="1266"/>
      <c r="F95" s="1266"/>
      <c r="G95" s="1266"/>
      <c r="H95" s="1266"/>
      <c r="I95" s="1266"/>
      <c r="J95" s="1266"/>
      <c r="K95" s="1266"/>
      <c r="L95" s="1266"/>
      <c r="M95" s="1266"/>
      <c r="N95" s="1266"/>
      <c r="O95" s="1266"/>
      <c r="P95" s="1266"/>
      <c r="Q95" s="1266"/>
      <c r="R95" s="1266"/>
      <c r="S95" s="1266"/>
      <c r="T95" s="1266"/>
      <c r="U95" s="1266"/>
      <c r="V95" s="1266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267"/>
      <c r="BA95" s="1267"/>
      <c r="BB95" s="1267"/>
    </row>
    <row r="96" spans="1:54" ht="9" customHeight="1" x14ac:dyDescent="0.3">
      <c r="A96" s="1268" t="s">
        <v>801</v>
      </c>
      <c r="B96" s="1268"/>
      <c r="C96" s="1268"/>
      <c r="D96" s="1268"/>
      <c r="E96" s="1268"/>
      <c r="F96" s="1268"/>
      <c r="G96" s="1268"/>
      <c r="H96" s="1268"/>
      <c r="I96" s="1268"/>
      <c r="J96" s="1268"/>
      <c r="K96" s="1268"/>
      <c r="L96" s="1268"/>
      <c r="M96" s="1268"/>
      <c r="N96" s="1268"/>
      <c r="O96" s="1268"/>
      <c r="P96" s="1268"/>
      <c r="Q96" s="1268"/>
      <c r="R96" s="1268"/>
      <c r="S96" s="1268"/>
      <c r="T96" s="1268"/>
      <c r="U96" s="1268"/>
      <c r="V96" s="1268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8" t="s">
        <v>49</v>
      </c>
      <c r="BA96" s="1268"/>
      <c r="BB96" s="1268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activeCell="A8" sqref="A8:AZ8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308" t="s">
        <v>567</v>
      </c>
      <c r="B1" s="1308"/>
      <c r="C1" s="1308"/>
      <c r="D1" s="1308"/>
      <c r="E1" s="1308"/>
      <c r="F1" s="1308"/>
      <c r="G1" s="1308"/>
      <c r="H1" s="1308"/>
      <c r="I1" s="1308"/>
      <c r="J1" s="1308"/>
      <c r="K1" s="1308"/>
      <c r="L1" s="1308"/>
      <c r="M1" s="1308"/>
      <c r="N1" s="1308"/>
      <c r="O1" s="1308"/>
      <c r="P1" s="1308"/>
      <c r="Q1" s="1308"/>
      <c r="R1" s="1308"/>
      <c r="S1" s="1308"/>
      <c r="T1" s="1308"/>
      <c r="U1" s="1308"/>
      <c r="V1" s="1308"/>
      <c r="W1" s="1308"/>
      <c r="X1" s="1308"/>
      <c r="Y1" s="1308"/>
      <c r="Z1" s="1308"/>
      <c r="AA1" s="1308"/>
      <c r="AB1" s="1308"/>
      <c r="AC1" s="1308"/>
      <c r="AD1" s="1308"/>
      <c r="AE1" s="1308"/>
      <c r="AF1" s="1308"/>
      <c r="AG1" s="1308"/>
      <c r="AH1" s="1308"/>
      <c r="AI1" s="1308"/>
      <c r="AJ1" s="1308"/>
      <c r="AK1" s="1308"/>
      <c r="AL1" s="1308"/>
      <c r="AM1" s="1308"/>
      <c r="AN1" s="1308"/>
      <c r="AO1" s="1308"/>
      <c r="AP1" s="1308"/>
      <c r="AQ1" s="1308"/>
      <c r="AR1" s="1308"/>
      <c r="AS1" s="1308"/>
      <c r="AT1" s="1308"/>
      <c r="AU1" s="1308"/>
      <c r="AV1" s="1308"/>
      <c r="AW1" s="1308"/>
      <c r="AX1" s="1308"/>
      <c r="AY1" s="1308"/>
      <c r="AZ1" s="1308"/>
    </row>
    <row r="2" spans="1:63" ht="12" customHeight="1" x14ac:dyDescent="0.25">
      <c r="A2" s="1279" t="s">
        <v>72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3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6"/>
      <c r="C3" s="1306"/>
      <c r="D3" s="1306"/>
      <c r="E3" s="1306"/>
      <c r="F3" s="1306"/>
      <c r="G3" s="1306"/>
      <c r="H3" s="1306"/>
      <c r="I3" s="1306"/>
      <c r="J3" s="1306"/>
      <c r="K3" s="1306"/>
      <c r="L3" s="1306"/>
      <c r="M3" s="1306"/>
      <c r="N3" s="1306"/>
      <c r="O3" s="1306"/>
      <c r="P3" s="1306"/>
      <c r="Q3" s="1306"/>
      <c r="R3" s="1306"/>
      <c r="S3" s="1306"/>
      <c r="T3" s="1306"/>
      <c r="U3" s="1306"/>
      <c r="V3" s="1306"/>
      <c r="W3" s="1306"/>
      <c r="X3" s="1306"/>
      <c r="Y3" s="1306"/>
      <c r="Z3" s="1306"/>
      <c r="AA3" s="1306"/>
      <c r="AB3" s="1306"/>
      <c r="AC3" s="1306"/>
      <c r="AD3" s="1306"/>
      <c r="AE3" s="1306"/>
      <c r="AF3" s="1306"/>
      <c r="AG3" s="1306"/>
      <c r="AH3" s="1306"/>
      <c r="AI3" s="1306"/>
      <c r="AJ3" s="1306"/>
      <c r="AK3" s="1306"/>
      <c r="AL3" s="1306"/>
      <c r="AM3" s="1306"/>
      <c r="AN3" s="1306"/>
      <c r="AO3" s="1306"/>
      <c r="AP3" s="1306"/>
      <c r="AQ3" s="1306"/>
      <c r="AR3" s="1306"/>
      <c r="AS3" s="1306"/>
      <c r="AT3" s="1306"/>
      <c r="AU3" s="1306"/>
      <c r="AV3" s="1306"/>
      <c r="AW3" s="1306"/>
      <c r="AX3" s="1306"/>
      <c r="AY3" s="1306"/>
      <c r="AZ3" s="1306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1277" t="s">
        <v>515</v>
      </c>
      <c r="B4" s="1277"/>
      <c r="C4" s="1277"/>
      <c r="D4" s="1277"/>
      <c r="E4" s="1277"/>
      <c r="F4" s="1277"/>
      <c r="G4" s="1277"/>
      <c r="H4" s="1277"/>
      <c r="I4" s="1277"/>
      <c r="J4" s="1277"/>
      <c r="K4" s="1277"/>
      <c r="L4" s="1277"/>
      <c r="M4" s="1277"/>
      <c r="N4" s="1277"/>
      <c r="O4" s="1277"/>
      <c r="P4" s="1277"/>
      <c r="Q4" s="1277"/>
      <c r="R4" s="1277"/>
      <c r="S4" s="1277"/>
      <c r="T4" s="1277"/>
      <c r="U4" s="1277"/>
      <c r="V4" s="1277"/>
      <c r="W4" s="1277"/>
      <c r="X4" s="1277"/>
      <c r="Y4" s="1277"/>
      <c r="Z4" s="1277"/>
      <c r="AA4" s="1277"/>
      <c r="AB4" s="1277"/>
      <c r="AC4" s="1277"/>
      <c r="AD4" s="1277"/>
      <c r="AE4" s="1277"/>
      <c r="AF4" s="1277"/>
      <c r="AG4" s="1277"/>
      <c r="AH4" s="1277"/>
      <c r="AI4" s="1277"/>
      <c r="AJ4" s="1277"/>
      <c r="AK4" s="1277"/>
      <c r="AL4" s="1277"/>
      <c r="AM4" s="1277"/>
      <c r="AN4" s="1277"/>
      <c r="AO4" s="1277"/>
      <c r="AP4" s="1277"/>
      <c r="AQ4" s="1277"/>
      <c r="AR4" s="1277"/>
      <c r="AS4" s="1277"/>
      <c r="AT4" s="1277"/>
      <c r="AU4" s="1277"/>
      <c r="AV4" s="1277"/>
      <c r="AW4" s="1277"/>
      <c r="AX4" s="1277"/>
      <c r="AY4" s="1277"/>
      <c r="AZ4" s="1277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1278" t="s">
        <v>773</v>
      </c>
      <c r="B5" s="1278"/>
      <c r="C5" s="1278"/>
      <c r="D5" s="1278"/>
      <c r="E5" s="1278"/>
      <c r="F5" s="1278"/>
      <c r="G5" s="1278"/>
      <c r="H5" s="1278"/>
      <c r="I5" s="1278"/>
      <c r="J5" s="1278"/>
      <c r="K5" s="1278"/>
      <c r="L5" s="1278"/>
      <c r="M5" s="1278"/>
      <c r="N5" s="1278"/>
      <c r="O5" s="1278"/>
      <c r="P5" s="1278"/>
      <c r="Q5" s="1278"/>
      <c r="R5" s="1278"/>
      <c r="S5" s="1278"/>
      <c r="T5" s="1278"/>
      <c r="U5" s="1278"/>
      <c r="V5" s="1278"/>
      <c r="W5" s="1278"/>
      <c r="X5" s="1278"/>
      <c r="Y5" s="1278"/>
      <c r="Z5" s="1278"/>
      <c r="AA5" s="1278"/>
      <c r="AB5" s="1278"/>
      <c r="AC5" s="1278"/>
      <c r="AD5" s="1278"/>
      <c r="AE5" s="1278"/>
      <c r="AF5" s="1278"/>
      <c r="AG5" s="1278"/>
      <c r="AH5" s="1278"/>
      <c r="AI5" s="1278"/>
      <c r="AJ5" s="1278"/>
      <c r="AK5" s="1278"/>
      <c r="AL5" s="1278"/>
      <c r="AM5" s="1278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306" t="str">
        <f>ФОРМА!B2</f>
        <v>ПАО "Россети Ленэнерго"</v>
      </c>
      <c r="B6" s="1306"/>
      <c r="C6" s="1306"/>
      <c r="D6" s="1306"/>
      <c r="E6" s="1306"/>
      <c r="F6" s="1306"/>
      <c r="G6" s="1306"/>
      <c r="H6" s="1306"/>
      <c r="I6" s="1306"/>
      <c r="J6" s="1306"/>
      <c r="K6" s="1306"/>
      <c r="L6" s="1306"/>
      <c r="M6" s="1306"/>
      <c r="N6" s="1306"/>
      <c r="O6" s="1306"/>
      <c r="P6" s="1306"/>
      <c r="Q6" s="1306"/>
      <c r="R6" s="1306"/>
      <c r="S6" s="1306"/>
      <c r="T6" s="1306"/>
      <c r="U6" s="1306"/>
      <c r="V6" s="1306"/>
      <c r="W6" s="1306"/>
      <c r="X6" s="1306"/>
      <c r="Y6" s="1306"/>
      <c r="Z6" s="1306"/>
      <c r="AA6" s="1306"/>
      <c r="AB6" s="1306"/>
      <c r="AC6" s="1306"/>
      <c r="AD6" s="1306"/>
      <c r="AE6" s="1306"/>
      <c r="AF6" s="1306"/>
      <c r="AG6" s="1306"/>
      <c r="AH6" s="1306"/>
      <c r="AI6" s="1306"/>
      <c r="AJ6" s="1306"/>
      <c r="AK6" s="1306"/>
      <c r="AL6" s="1306"/>
      <c r="AM6" s="1306"/>
      <c r="AN6" s="1306"/>
      <c r="AO6" s="1306"/>
      <c r="AP6" s="1306"/>
      <c r="AQ6" s="1306"/>
      <c r="AR6" s="1306"/>
      <c r="AS6" s="1306"/>
      <c r="AT6" s="1306"/>
      <c r="AU6" s="1306"/>
      <c r="AV6" s="1306"/>
      <c r="AW6" s="1306"/>
      <c r="AX6" s="1306"/>
      <c r="AY6" s="1306"/>
      <c r="AZ6" s="1306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277" t="s">
        <v>774</v>
      </c>
      <c r="B7" s="1277"/>
      <c r="C7" s="1277"/>
      <c r="D7" s="1277"/>
      <c r="E7" s="1277"/>
      <c r="F7" s="1277"/>
      <c r="G7" s="1277"/>
      <c r="H7" s="1277"/>
      <c r="I7" s="1277"/>
      <c r="J7" s="1277"/>
      <c r="K7" s="1277"/>
      <c r="L7" s="1277"/>
      <c r="M7" s="1277"/>
      <c r="N7" s="1277"/>
      <c r="O7" s="1277"/>
      <c r="P7" s="1277"/>
      <c r="Q7" s="1277"/>
      <c r="R7" s="1277"/>
      <c r="S7" s="1277"/>
      <c r="T7" s="1277"/>
      <c r="U7" s="1277"/>
      <c r="V7" s="1277"/>
      <c r="W7" s="1277"/>
      <c r="X7" s="1277"/>
      <c r="Y7" s="1277"/>
      <c r="Z7" s="1277"/>
      <c r="AA7" s="1277"/>
      <c r="AB7" s="1277"/>
      <c r="AC7" s="1277"/>
      <c r="AD7" s="1277"/>
      <c r="AE7" s="1277"/>
      <c r="AF7" s="1277"/>
      <c r="AG7" s="1277"/>
      <c r="AH7" s="1277"/>
      <c r="AI7" s="1277"/>
      <c r="AJ7" s="1277"/>
      <c r="AK7" s="1277"/>
      <c r="AL7" s="1277"/>
      <c r="AM7" s="1277"/>
      <c r="AN7" s="1277"/>
      <c r="AO7" s="1277"/>
      <c r="AP7" s="1277"/>
      <c r="AQ7" s="1277"/>
      <c r="AR7" s="1277"/>
      <c r="AS7" s="1277"/>
      <c r="AT7" s="1277"/>
      <c r="AU7" s="1277"/>
      <c r="AV7" s="1277"/>
      <c r="AW7" s="1277"/>
      <c r="AX7" s="1277"/>
      <c r="AY7" s="1277"/>
      <c r="AZ7" s="1277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 x14ac:dyDescent="0.25">
      <c r="A8" s="13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6"/>
      <c r="C8" s="1306"/>
      <c r="D8" s="1306"/>
      <c r="E8" s="1306"/>
      <c r="F8" s="1306"/>
      <c r="G8" s="1306"/>
      <c r="H8" s="1306"/>
      <c r="I8" s="1306"/>
      <c r="J8" s="1306"/>
      <c r="K8" s="1306"/>
      <c r="L8" s="1306"/>
      <c r="M8" s="1306"/>
      <c r="N8" s="1306"/>
      <c r="O8" s="1306"/>
      <c r="P8" s="1306"/>
      <c r="Q8" s="1306"/>
      <c r="R8" s="1306"/>
      <c r="S8" s="1306"/>
      <c r="T8" s="1306"/>
      <c r="U8" s="1306"/>
      <c r="V8" s="1306"/>
      <c r="W8" s="1306"/>
      <c r="X8" s="1306"/>
      <c r="Y8" s="1306"/>
      <c r="Z8" s="1306"/>
      <c r="AA8" s="1306"/>
      <c r="AB8" s="1306"/>
      <c r="AC8" s="1306"/>
      <c r="AD8" s="1306"/>
      <c r="AE8" s="1306"/>
      <c r="AF8" s="1306"/>
      <c r="AG8" s="1306"/>
      <c r="AH8" s="1306"/>
      <c r="AI8" s="1306"/>
      <c r="AJ8" s="1306"/>
      <c r="AK8" s="1306"/>
      <c r="AL8" s="1306"/>
      <c r="AM8" s="1306"/>
      <c r="AN8" s="1306"/>
      <c r="AO8" s="1306"/>
      <c r="AP8" s="1306"/>
      <c r="AQ8" s="1306"/>
      <c r="AR8" s="1306"/>
      <c r="AS8" s="1306"/>
      <c r="AT8" s="1306"/>
      <c r="AU8" s="1306"/>
      <c r="AV8" s="1306"/>
      <c r="AW8" s="1306"/>
      <c r="AX8" s="1306"/>
      <c r="AY8" s="1306"/>
      <c r="AZ8" s="1306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1292" t="s">
        <v>775</v>
      </c>
      <c r="B9" s="1292"/>
      <c r="C9" s="1292"/>
      <c r="D9" s="1292"/>
      <c r="E9" s="1292"/>
      <c r="F9" s="1292"/>
      <c r="G9" s="1292"/>
      <c r="H9" s="1292"/>
      <c r="I9" s="1292"/>
      <c r="J9" s="1292"/>
      <c r="K9" s="1292"/>
      <c r="L9" s="1292"/>
      <c r="M9" s="1292"/>
      <c r="N9" s="1292"/>
      <c r="O9" s="1292"/>
      <c r="P9" s="1292"/>
      <c r="Q9" s="1292"/>
      <c r="R9" s="1292"/>
      <c r="S9" s="1292"/>
      <c r="T9" s="1292"/>
      <c r="U9" s="1292"/>
      <c r="V9" s="1292"/>
      <c r="W9" s="1292"/>
      <c r="X9" s="1292"/>
      <c r="Y9" s="1292"/>
      <c r="Z9" s="1292"/>
      <c r="AA9" s="1292"/>
      <c r="AB9" s="1292"/>
      <c r="AC9" s="1292"/>
      <c r="AD9" s="1292"/>
      <c r="AE9" s="1292"/>
      <c r="AF9" s="1292"/>
      <c r="AG9" s="1292"/>
      <c r="AH9" s="1292"/>
      <c r="AI9" s="1292"/>
      <c r="AJ9" s="1292"/>
      <c r="AK9" s="1292"/>
      <c r="AL9" s="1292"/>
      <c r="AM9" s="1292"/>
      <c r="AN9" s="1292"/>
      <c r="AO9" s="1292"/>
      <c r="AP9" s="1292"/>
      <c r="AQ9" s="1292"/>
      <c r="AR9" s="1292"/>
      <c r="AS9" s="1292"/>
      <c r="AT9" s="1292"/>
      <c r="AU9" s="1292"/>
      <c r="AV9" s="1292"/>
      <c r="AW9" s="1292"/>
      <c r="AX9" s="1292"/>
      <c r="AY9" s="1292"/>
      <c r="AZ9" s="1292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1307"/>
      <c r="B10" s="1307"/>
      <c r="C10" s="1307"/>
      <c r="D10" s="1307"/>
      <c r="E10" s="1307"/>
      <c r="F10" s="1307"/>
      <c r="G10" s="1307"/>
      <c r="H10" s="1307"/>
      <c r="I10" s="1307"/>
      <c r="J10" s="1307"/>
      <c r="K10" s="1307"/>
      <c r="L10" s="1307"/>
      <c r="M10" s="1307"/>
      <c r="N10" s="1307"/>
      <c r="O10" s="1307"/>
      <c r="P10" s="1307"/>
      <c r="Q10" s="1307"/>
      <c r="R10" s="1307"/>
      <c r="S10" s="1307"/>
      <c r="T10" s="1307"/>
      <c r="U10" s="1307"/>
      <c r="V10" s="1307"/>
      <c r="W10" s="1307"/>
      <c r="X10" s="1307"/>
      <c r="Y10" s="1307"/>
      <c r="Z10" s="1307"/>
      <c r="AA10" s="1307"/>
      <c r="AB10" s="1307"/>
      <c r="AC10" s="1307"/>
      <c r="AD10" s="1307"/>
      <c r="AE10" s="1307"/>
      <c r="AF10" s="1307"/>
      <c r="AG10" s="1307"/>
      <c r="AH10" s="1307"/>
      <c r="AI10" s="1307"/>
      <c r="AJ10" s="1307"/>
      <c r="AK10" s="1307"/>
      <c r="AL10" s="1307"/>
      <c r="AM10" s="1307"/>
      <c r="AN10" s="1307"/>
      <c r="AO10" s="1307"/>
      <c r="AP10" s="1307"/>
      <c r="AQ10" s="1307"/>
      <c r="AR10" s="1307"/>
      <c r="AS10" s="1307"/>
      <c r="AT10" s="1307"/>
      <c r="AU10" s="1307"/>
      <c r="AV10" s="1307"/>
      <c r="AW10" s="1307"/>
      <c r="AX10" s="1307"/>
      <c r="AY10" s="1307"/>
      <c r="AZ10" s="1307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1288" t="s">
        <v>776</v>
      </c>
      <c r="B11" s="1288"/>
      <c r="C11" s="1288"/>
      <c r="D11" s="1288"/>
      <c r="E11" s="1288"/>
      <c r="F11" s="1288"/>
      <c r="G11" s="1288"/>
      <c r="H11" s="1288"/>
      <c r="I11" s="1288"/>
      <c r="J11" s="1288"/>
      <c r="K11" s="1288"/>
      <c r="L11" s="1288"/>
      <c r="M11" s="1288"/>
      <c r="N11" s="1288"/>
      <c r="O11" s="1288"/>
      <c r="P11" s="1288"/>
      <c r="Q11" s="1288"/>
      <c r="R11" s="1288"/>
      <c r="S11" s="1288"/>
      <c r="T11" s="1288"/>
      <c r="U11" s="1288"/>
      <c r="V11" s="1288"/>
      <c r="W11" s="1288"/>
      <c r="X11" s="1288"/>
      <c r="Y11" s="1288"/>
      <c r="Z11" s="1288"/>
      <c r="AA11" s="1288"/>
      <c r="AB11" s="1288"/>
      <c r="AC11" s="1288"/>
      <c r="AD11" s="1288"/>
      <c r="AE11" s="1288"/>
      <c r="AF11" s="1288"/>
      <c r="AG11" s="1288"/>
      <c r="AH11" s="1288"/>
      <c r="AI11" s="1288"/>
      <c r="AJ11" s="1288"/>
      <c r="AK11" s="1288"/>
      <c r="AL11" s="1288"/>
      <c r="AM11" s="1288"/>
      <c r="AN11" s="1288"/>
      <c r="AO11" s="1288"/>
      <c r="AP11" s="1288"/>
      <c r="AQ11" s="1288"/>
      <c r="AR11" s="1288"/>
      <c r="AS11" s="1288"/>
      <c r="AT11" s="1288"/>
      <c r="AU11" s="1288"/>
      <c r="AV11" s="1288"/>
      <c r="AW11" s="1288"/>
      <c r="AX11" s="1288"/>
      <c r="AY11" s="1288"/>
      <c r="AZ11" s="1288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1279" t="s">
        <v>777</v>
      </c>
      <c r="B12" s="1279"/>
      <c r="C12" s="1279"/>
      <c r="D12" s="1279"/>
      <c r="E12" s="1279"/>
      <c r="F12" s="1279"/>
      <c r="G12" s="1279"/>
      <c r="H12" s="1279"/>
      <c r="I12" s="1279"/>
      <c r="J12" s="1279"/>
      <c r="K12" s="1279"/>
      <c r="L12" s="1279"/>
      <c r="M12" s="1279"/>
      <c r="N12" s="1279"/>
      <c r="O12" s="1279"/>
      <c r="P12" s="1279"/>
      <c r="Q12" s="1279"/>
      <c r="R12" s="1279"/>
      <c r="S12" s="1279"/>
      <c r="T12" s="1279"/>
      <c r="U12" s="1279"/>
      <c r="V12" s="1279"/>
      <c r="W12" s="1279"/>
      <c r="X12" s="1279"/>
      <c r="Y12" s="1279"/>
      <c r="Z12" s="1279"/>
      <c r="AA12" s="1279"/>
      <c r="AB12" s="1279"/>
      <c r="AC12" s="1279"/>
      <c r="AD12" s="1279"/>
      <c r="AE12" s="1279"/>
      <c r="AF12" s="1279"/>
      <c r="AG12" s="1279"/>
      <c r="AH12" s="1279"/>
      <c r="AI12" s="1279"/>
      <c r="AJ12" s="1279"/>
      <c r="AK12" s="1279"/>
      <c r="AL12" s="1279"/>
      <c r="AM12" s="1279"/>
      <c r="AN12" s="1279"/>
      <c r="AO12" s="1279"/>
      <c r="AP12" s="1279"/>
      <c r="AQ12" s="1279"/>
      <c r="AR12" s="1279"/>
      <c r="AS12" s="1279"/>
      <c r="AT12" s="1279"/>
      <c r="AU12" s="1279"/>
      <c r="AV12" s="1279"/>
      <c r="AW12" s="1279"/>
      <c r="AX12" s="1279"/>
      <c r="AY12" s="1279"/>
      <c r="AZ12" s="1279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1305" t="str">
        <f>ФОРМА!B3</f>
        <v>ООО «Электромонтаж-110»</v>
      </c>
      <c r="B13" s="1305"/>
      <c r="C13" s="1305"/>
      <c r="D13" s="1305"/>
      <c r="E13" s="1305"/>
      <c r="F13" s="1305"/>
      <c r="G13" s="1305"/>
      <c r="H13" s="1305"/>
      <c r="I13" s="1305"/>
      <c r="J13" s="1305"/>
      <c r="K13" s="1305"/>
      <c r="L13" s="1305"/>
      <c r="M13" s="1305"/>
      <c r="N13" s="1305"/>
      <c r="O13" s="1305"/>
      <c r="P13" s="1305"/>
      <c r="Q13" s="1305"/>
      <c r="R13" s="1305"/>
      <c r="S13" s="1305"/>
      <c r="T13" s="1305"/>
      <c r="U13" s="1305"/>
      <c r="V13" s="1305"/>
      <c r="W13" s="1305"/>
      <c r="X13" s="1305"/>
      <c r="Y13" s="1305"/>
      <c r="Z13" s="1305"/>
      <c r="AA13" s="1305"/>
      <c r="AB13" s="1305"/>
      <c r="AC13" s="1305"/>
      <c r="AD13" s="1305"/>
      <c r="AE13" s="1305"/>
      <c r="AF13" s="1305"/>
      <c r="AG13" s="1305"/>
      <c r="AH13" s="1305"/>
      <c r="AI13" s="1305"/>
      <c r="AJ13" s="1305"/>
      <c r="AK13" s="1305"/>
      <c r="AL13" s="1305"/>
      <c r="AM13" s="1305"/>
      <c r="AN13" s="1305"/>
      <c r="AO13" s="1305"/>
      <c r="AP13" s="1305"/>
      <c r="AQ13" s="1305"/>
      <c r="AR13" s="1305"/>
      <c r="AS13" s="1305"/>
      <c r="AT13" s="1305"/>
      <c r="AU13" s="1305"/>
      <c r="AV13" s="1305"/>
      <c r="AW13" s="1305"/>
      <c r="AX13" s="1305"/>
      <c r="AY13" s="1305"/>
      <c r="AZ13" s="1305"/>
      <c r="BA13" s="1305"/>
    </row>
    <row r="14" spans="1:63" s="302" customFormat="1" ht="6" customHeight="1" x14ac:dyDescent="0.3">
      <c r="A14" s="1277" t="s">
        <v>778</v>
      </c>
      <c r="B14" s="1277"/>
      <c r="C14" s="1277"/>
      <c r="D14" s="1277"/>
      <c r="E14" s="1277"/>
      <c r="F14" s="1277"/>
      <c r="G14" s="1277"/>
      <c r="H14" s="1277"/>
      <c r="I14" s="1277"/>
      <c r="J14" s="1277"/>
      <c r="K14" s="1277"/>
      <c r="L14" s="1277"/>
      <c r="M14" s="1277"/>
      <c r="N14" s="1277"/>
      <c r="O14" s="1277"/>
      <c r="P14" s="1277"/>
      <c r="Q14" s="1277"/>
      <c r="R14" s="1277"/>
      <c r="S14" s="1277"/>
      <c r="T14" s="1277"/>
      <c r="U14" s="1277"/>
      <c r="V14" s="1277"/>
      <c r="W14" s="1277"/>
      <c r="X14" s="1277"/>
      <c r="Y14" s="1277"/>
      <c r="Z14" s="1277"/>
      <c r="AA14" s="1277"/>
      <c r="AB14" s="1277"/>
      <c r="AC14" s="1277"/>
      <c r="AD14" s="1277"/>
      <c r="AE14" s="1277"/>
      <c r="AF14" s="1277"/>
      <c r="AG14" s="1277"/>
      <c r="AH14" s="1277"/>
      <c r="AI14" s="1277"/>
      <c r="AJ14" s="1277"/>
      <c r="AK14" s="1277"/>
      <c r="AL14" s="1277"/>
      <c r="AM14" s="1277"/>
      <c r="AN14" s="1277"/>
      <c r="AO14" s="1277"/>
      <c r="AP14" s="1277"/>
      <c r="AQ14" s="1277"/>
      <c r="AR14" s="1277"/>
      <c r="AS14" s="1277"/>
      <c r="AT14" s="1277"/>
      <c r="AU14" s="1277"/>
      <c r="AV14" s="1277"/>
      <c r="AW14" s="1277"/>
      <c r="AX14" s="1277"/>
      <c r="AY14" s="1277"/>
      <c r="AZ14" s="1277"/>
      <c r="BA14" s="301"/>
    </row>
    <row r="15" spans="1:63" ht="23.4" customHeight="1" x14ac:dyDescent="0.25">
      <c r="A15" s="1305" t="str">
        <f>ФОРМА!D3</f>
        <v>ОГРН 1089847302225, ИНН 7842391090, КПП 780101001, 199004, город Санкт-Петербург, пр-кт Средний В.О., д. 4 литер а, пом/ком 6н/177</v>
      </c>
      <c r="B15" s="1305"/>
      <c r="C15" s="1305"/>
      <c r="D15" s="1305"/>
      <c r="E15" s="1305"/>
      <c r="F15" s="1305"/>
      <c r="G15" s="1305"/>
      <c r="H15" s="1305"/>
      <c r="I15" s="1305"/>
      <c r="J15" s="1305"/>
      <c r="K15" s="1305"/>
      <c r="L15" s="1305"/>
      <c r="M15" s="1305"/>
      <c r="N15" s="1305"/>
      <c r="O15" s="1305"/>
      <c r="P15" s="1305"/>
      <c r="Q15" s="1305"/>
      <c r="R15" s="1305"/>
      <c r="S15" s="1305"/>
      <c r="T15" s="1305"/>
      <c r="U15" s="1305"/>
      <c r="V15" s="1305"/>
      <c r="W15" s="1305"/>
      <c r="X15" s="1305"/>
      <c r="Y15" s="1305"/>
      <c r="Z15" s="1305"/>
      <c r="AA15" s="1305"/>
      <c r="AB15" s="1305"/>
      <c r="AC15" s="1305"/>
      <c r="AD15" s="1305"/>
      <c r="AE15" s="1305"/>
      <c r="AF15" s="1305"/>
      <c r="AG15" s="1305"/>
      <c r="AH15" s="1305"/>
      <c r="AI15" s="1305"/>
      <c r="AJ15" s="1305"/>
      <c r="AK15" s="1305"/>
      <c r="AL15" s="1305"/>
      <c r="AM15" s="1305"/>
      <c r="AN15" s="1305"/>
      <c r="AO15" s="1305"/>
      <c r="AP15" s="1305"/>
      <c r="AQ15" s="1305"/>
      <c r="AR15" s="1305"/>
      <c r="AS15" s="1305"/>
      <c r="AT15" s="1305"/>
      <c r="AU15" s="1305"/>
      <c r="AV15" s="1305"/>
      <c r="AW15" s="1305"/>
      <c r="AX15" s="1305"/>
      <c r="AY15" s="1305"/>
      <c r="AZ15" s="1305"/>
      <c r="BA15" s="1305"/>
    </row>
    <row r="16" spans="1:63" s="302" customFormat="1" ht="6" customHeight="1" x14ac:dyDescent="0.3">
      <c r="A16" s="1292" t="s">
        <v>779</v>
      </c>
      <c r="B16" s="1292"/>
      <c r="C16" s="1292"/>
      <c r="D16" s="1292"/>
      <c r="E16" s="1292"/>
      <c r="F16" s="1292"/>
      <c r="G16" s="1292"/>
      <c r="H16" s="1292"/>
      <c r="I16" s="1292"/>
      <c r="J16" s="1292"/>
      <c r="K16" s="1292"/>
      <c r="L16" s="1292"/>
      <c r="M16" s="1292"/>
      <c r="N16" s="1292"/>
      <c r="O16" s="1292"/>
      <c r="P16" s="1292"/>
      <c r="Q16" s="1292"/>
      <c r="R16" s="1292"/>
      <c r="S16" s="1292"/>
      <c r="T16" s="1292"/>
      <c r="U16" s="1292"/>
      <c r="V16" s="1292"/>
      <c r="W16" s="1292"/>
      <c r="X16" s="1292"/>
      <c r="Y16" s="1292"/>
      <c r="Z16" s="1292"/>
      <c r="AA16" s="1292"/>
      <c r="AB16" s="1292"/>
      <c r="AC16" s="1292"/>
      <c r="AD16" s="1292"/>
      <c r="AE16" s="1292"/>
      <c r="AF16" s="1292"/>
      <c r="AG16" s="1292"/>
      <c r="AH16" s="1292"/>
      <c r="AI16" s="1292"/>
      <c r="AJ16" s="1292"/>
      <c r="AK16" s="1292"/>
      <c r="AL16" s="1292"/>
      <c r="AM16" s="1292"/>
      <c r="AN16" s="1292"/>
      <c r="AO16" s="1292"/>
      <c r="AP16" s="1292"/>
      <c r="AQ16" s="1292"/>
      <c r="AR16" s="1292"/>
      <c r="AS16" s="1292"/>
      <c r="AT16" s="1292"/>
      <c r="AU16" s="1292"/>
      <c r="AV16" s="1292"/>
      <c r="AW16" s="1292"/>
      <c r="AX16" s="1292"/>
      <c r="AY16" s="1292"/>
      <c r="AZ16" s="1292"/>
      <c r="BA16" s="301"/>
    </row>
    <row r="17" spans="1:53" s="302" customFormat="1" ht="9.6" x14ac:dyDescent="0.3">
      <c r="A17" s="1293"/>
      <c r="B17" s="1293"/>
      <c r="C17" s="1293"/>
      <c r="D17" s="1293"/>
      <c r="E17" s="1293"/>
      <c r="F17" s="1293"/>
      <c r="G17" s="1293"/>
      <c r="H17" s="1293"/>
      <c r="I17" s="1293"/>
      <c r="J17" s="1293"/>
      <c r="K17" s="1293"/>
      <c r="L17" s="1293"/>
      <c r="M17" s="1293"/>
      <c r="N17" s="1293"/>
      <c r="O17" s="1293"/>
      <c r="P17" s="1293"/>
      <c r="Q17" s="1293"/>
      <c r="R17" s="1293"/>
      <c r="S17" s="1293"/>
      <c r="T17" s="1293"/>
      <c r="U17" s="1293"/>
      <c r="V17" s="1293"/>
      <c r="W17" s="1293"/>
      <c r="X17" s="1293"/>
      <c r="Y17" s="1293"/>
      <c r="Z17" s="1293"/>
      <c r="AA17" s="1293"/>
      <c r="AB17" s="1293"/>
      <c r="AC17" s="1293"/>
      <c r="AD17" s="1293"/>
      <c r="AE17" s="1293"/>
      <c r="AF17" s="1293"/>
      <c r="AG17" s="1293"/>
      <c r="AH17" s="1293"/>
      <c r="AI17" s="1293"/>
      <c r="AJ17" s="1293"/>
      <c r="AK17" s="1293"/>
      <c r="AL17" s="1293"/>
      <c r="AM17" s="1293"/>
      <c r="AN17" s="1293"/>
      <c r="AO17" s="1293"/>
      <c r="AP17" s="1293"/>
      <c r="AQ17" s="1293"/>
      <c r="AR17" s="1293"/>
      <c r="AS17" s="1293"/>
      <c r="AT17" s="1293"/>
      <c r="AU17" s="1293"/>
      <c r="AV17" s="1293"/>
      <c r="AW17" s="1293"/>
      <c r="AX17" s="1293"/>
      <c r="AY17" s="1293"/>
      <c r="AZ17" s="1293"/>
      <c r="BA17" s="301"/>
    </row>
    <row r="18" spans="1:53" s="302" customFormat="1" ht="15" customHeight="1" x14ac:dyDescent="0.3">
      <c r="A18" s="1288" t="s">
        <v>780</v>
      </c>
      <c r="B18" s="1288"/>
      <c r="C18" s="1288"/>
      <c r="D18" s="1288"/>
      <c r="E18" s="1288"/>
      <c r="F18" s="1288"/>
      <c r="G18" s="1288"/>
      <c r="H18" s="1288"/>
      <c r="I18" s="1288"/>
      <c r="J18" s="1288"/>
      <c r="K18" s="1288"/>
      <c r="L18" s="1288"/>
      <c r="M18" s="1288"/>
      <c r="N18" s="1288"/>
      <c r="O18" s="1288"/>
      <c r="P18" s="1288"/>
      <c r="Q18" s="1288"/>
      <c r="R18" s="1288"/>
      <c r="S18" s="1288"/>
      <c r="T18" s="1288"/>
      <c r="U18" s="1288"/>
      <c r="V18" s="1288"/>
      <c r="W18" s="1288"/>
      <c r="X18" s="1288"/>
      <c r="Y18" s="1288"/>
      <c r="Z18" s="1288"/>
      <c r="AA18" s="1288"/>
      <c r="AB18" s="1288"/>
      <c r="AC18" s="1288"/>
      <c r="AD18" s="1288"/>
      <c r="AE18" s="1288"/>
      <c r="AF18" s="1288"/>
      <c r="AG18" s="1288"/>
      <c r="AH18" s="1288"/>
      <c r="AI18" s="1288"/>
      <c r="AJ18" s="1288"/>
      <c r="AK18" s="1288"/>
      <c r="AL18" s="1288"/>
      <c r="AM18" s="1288"/>
      <c r="AN18" s="1288"/>
      <c r="AO18" s="1288"/>
      <c r="AP18" s="1288"/>
      <c r="AQ18" s="1288"/>
      <c r="AR18" s="1288"/>
      <c r="AS18" s="1288"/>
      <c r="AT18" s="1288"/>
      <c r="AU18" s="1288"/>
      <c r="AV18" s="1288"/>
      <c r="AW18" s="1288"/>
      <c r="AX18" s="1288"/>
      <c r="AY18" s="1288"/>
      <c r="AZ18" s="1288"/>
      <c r="BA18" s="301"/>
    </row>
    <row r="19" spans="1:53" ht="12" customHeight="1" x14ac:dyDescent="0.25">
      <c r="A19" s="1279" t="s">
        <v>74</v>
      </c>
      <c r="B19" s="1279"/>
      <c r="C19" s="1279"/>
      <c r="D19" s="1279"/>
      <c r="E19" s="1279"/>
      <c r="F19" s="1279"/>
      <c r="G19" s="1279"/>
      <c r="H19" s="1279"/>
      <c r="I19" s="1279"/>
      <c r="J19" s="1279"/>
      <c r="K19" s="1279"/>
      <c r="L19" s="1279"/>
      <c r="M19" s="1279"/>
      <c r="N19" s="1279"/>
      <c r="O19" s="1279"/>
      <c r="P19" s="1279"/>
      <c r="Q19" s="1279"/>
      <c r="R19" s="1279"/>
      <c r="S19" s="1279"/>
      <c r="T19" s="1279"/>
      <c r="U19" s="1279"/>
      <c r="V19" s="1279"/>
      <c r="W19" s="1279"/>
      <c r="X19" s="1279"/>
      <c r="Y19" s="1279"/>
      <c r="Z19" s="1279"/>
      <c r="AA19" s="1279"/>
      <c r="AB19" s="1279"/>
      <c r="AC19" s="1279"/>
      <c r="AD19" s="1279"/>
      <c r="AE19" s="1279"/>
      <c r="AF19" s="1279"/>
      <c r="AG19" s="1279"/>
      <c r="AH19" s="1279"/>
      <c r="AI19" s="1279"/>
      <c r="AJ19" s="1279"/>
      <c r="AK19" s="1279"/>
      <c r="AL19" s="1279"/>
      <c r="AM19" s="1279"/>
      <c r="AN19" s="1279"/>
      <c r="AO19" s="1279"/>
      <c r="AP19" s="1279"/>
      <c r="AQ19" s="1279"/>
      <c r="AR19" s="1279"/>
      <c r="AS19" s="1279"/>
      <c r="AT19" s="1279"/>
      <c r="AU19" s="1279"/>
      <c r="AV19" s="1279"/>
      <c r="AW19" s="1279"/>
      <c r="AX19" s="1279"/>
      <c r="AY19" s="1279"/>
      <c r="AZ19" s="1279"/>
      <c r="BA19" s="300"/>
    </row>
    <row r="20" spans="1:53" ht="12" customHeight="1" x14ac:dyDescent="0.25">
      <c r="A20" s="1305" t="str">
        <f>ФОРМА!B8</f>
        <v>ООО «Строительные энергетические технологии»</v>
      </c>
      <c r="B20" s="1305"/>
      <c r="C20" s="1305"/>
      <c r="D20" s="1305"/>
      <c r="E20" s="1305"/>
      <c r="F20" s="1305"/>
      <c r="G20" s="1305"/>
      <c r="H20" s="1305"/>
      <c r="I20" s="1305"/>
      <c r="J20" s="1305"/>
      <c r="K20" s="1305"/>
      <c r="L20" s="1305"/>
      <c r="M20" s="1305"/>
      <c r="N20" s="1305"/>
      <c r="O20" s="1305"/>
      <c r="P20" s="1305"/>
      <c r="Q20" s="1305"/>
      <c r="R20" s="1305"/>
      <c r="S20" s="1305"/>
      <c r="T20" s="1305"/>
      <c r="U20" s="1305"/>
      <c r="V20" s="1305"/>
      <c r="W20" s="1305"/>
      <c r="X20" s="1305"/>
      <c r="Y20" s="1305"/>
      <c r="Z20" s="1305"/>
      <c r="AA20" s="1305"/>
      <c r="AB20" s="1305"/>
      <c r="AC20" s="1305"/>
      <c r="AD20" s="1305"/>
      <c r="AE20" s="1305"/>
      <c r="AF20" s="1305"/>
      <c r="AG20" s="1305"/>
      <c r="AH20" s="1305"/>
      <c r="AI20" s="1305"/>
      <c r="AJ20" s="1305"/>
      <c r="AK20" s="1305"/>
      <c r="AL20" s="1305"/>
      <c r="AM20" s="1305"/>
      <c r="AN20" s="1305"/>
      <c r="AO20" s="1305"/>
      <c r="AP20" s="1305"/>
      <c r="AQ20" s="1305"/>
      <c r="AR20" s="1305"/>
      <c r="AS20" s="1305"/>
      <c r="AT20" s="1305"/>
      <c r="AU20" s="1305"/>
      <c r="AV20" s="1305"/>
      <c r="AW20" s="1305"/>
      <c r="AX20" s="1305"/>
      <c r="AY20" s="1305"/>
      <c r="AZ20" s="1305"/>
      <c r="BA20" s="1305"/>
    </row>
    <row r="21" spans="1:53" s="305" customFormat="1" ht="6" customHeight="1" x14ac:dyDescent="0.2">
      <c r="A21" s="1277" t="s">
        <v>778</v>
      </c>
      <c r="B21" s="1277"/>
      <c r="C21" s="1277"/>
      <c r="D21" s="1277"/>
      <c r="E21" s="1277"/>
      <c r="F21" s="1277"/>
      <c r="G21" s="1277"/>
      <c r="H21" s="1277"/>
      <c r="I21" s="1277"/>
      <c r="J21" s="1277"/>
      <c r="K21" s="1277"/>
      <c r="L21" s="1277"/>
      <c r="M21" s="1277"/>
      <c r="N21" s="1277"/>
      <c r="O21" s="1277"/>
      <c r="P21" s="1277"/>
      <c r="Q21" s="1277"/>
      <c r="R21" s="1277"/>
      <c r="S21" s="1277"/>
      <c r="T21" s="1277"/>
      <c r="U21" s="1277"/>
      <c r="V21" s="1277"/>
      <c r="W21" s="1277"/>
      <c r="X21" s="1277"/>
      <c r="Y21" s="1277"/>
      <c r="Z21" s="1277"/>
      <c r="AA21" s="1277"/>
      <c r="AB21" s="1277"/>
      <c r="AC21" s="1277"/>
      <c r="AD21" s="1277"/>
      <c r="AE21" s="1277"/>
      <c r="AF21" s="1277"/>
      <c r="AG21" s="1277"/>
      <c r="AH21" s="1277"/>
      <c r="AI21" s="1277"/>
      <c r="AJ21" s="1277"/>
      <c r="AK21" s="1277"/>
      <c r="AL21" s="1277"/>
      <c r="AM21" s="1277"/>
      <c r="AN21" s="1277"/>
      <c r="AO21" s="1277"/>
      <c r="AP21" s="1277"/>
      <c r="AQ21" s="1277"/>
      <c r="AR21" s="1277"/>
      <c r="AS21" s="1277"/>
      <c r="AT21" s="1277"/>
      <c r="AU21" s="1277"/>
      <c r="AV21" s="1277"/>
      <c r="AW21" s="1277"/>
      <c r="AX21" s="1277"/>
      <c r="AY21" s="1277"/>
      <c r="AZ21" s="1277"/>
      <c r="BA21" s="304"/>
    </row>
    <row r="22" spans="1:53" ht="21.6" customHeight="1" x14ac:dyDescent="0.25">
      <c r="A22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305"/>
      <c r="C22" s="1305"/>
      <c r="D22" s="1305"/>
      <c r="E22" s="1305"/>
      <c r="F22" s="1305"/>
      <c r="G22" s="1305"/>
      <c r="H22" s="1305"/>
      <c r="I22" s="1305"/>
      <c r="J22" s="1305"/>
      <c r="K22" s="1305"/>
      <c r="L22" s="1305"/>
      <c r="M22" s="1305"/>
      <c r="N22" s="1305"/>
      <c r="O22" s="1305"/>
      <c r="P22" s="1305"/>
      <c r="Q22" s="1305"/>
      <c r="R22" s="1305"/>
      <c r="S22" s="1305"/>
      <c r="T22" s="1305"/>
      <c r="U22" s="1305"/>
      <c r="V22" s="1305"/>
      <c r="W22" s="1305"/>
      <c r="X22" s="1305"/>
      <c r="Y22" s="1305"/>
      <c r="Z22" s="1305"/>
      <c r="AA22" s="1305"/>
      <c r="AB22" s="1305"/>
      <c r="AC22" s="1305"/>
      <c r="AD22" s="1305"/>
      <c r="AE22" s="1305"/>
      <c r="AF22" s="1305"/>
      <c r="AG22" s="1305"/>
      <c r="AH22" s="1305"/>
      <c r="AI22" s="1305"/>
      <c r="AJ22" s="1305"/>
      <c r="AK22" s="1305"/>
      <c r="AL22" s="1305"/>
      <c r="AM22" s="1305"/>
      <c r="AN22" s="1305"/>
      <c r="AO22" s="1305"/>
      <c r="AP22" s="1305"/>
      <c r="AQ22" s="1305"/>
      <c r="AR22" s="1305"/>
      <c r="AS22" s="1305"/>
      <c r="AT22" s="1305"/>
      <c r="AU22" s="1305"/>
      <c r="AV22" s="1305"/>
      <c r="AW22" s="1305"/>
      <c r="AX22" s="1305"/>
      <c r="AY22" s="1305"/>
      <c r="AZ22" s="1305"/>
      <c r="BA22" s="300"/>
    </row>
    <row r="23" spans="1:53" s="305" customFormat="1" ht="9.6" x14ac:dyDescent="0.2">
      <c r="A23" s="1292" t="s">
        <v>775</v>
      </c>
      <c r="B23" s="1292"/>
      <c r="C23" s="1292"/>
      <c r="D23" s="1292"/>
      <c r="E23" s="1292"/>
      <c r="F23" s="1292"/>
      <c r="G23" s="1292"/>
      <c r="H23" s="1292"/>
      <c r="I23" s="1292"/>
      <c r="J23" s="1292"/>
      <c r="K23" s="1292"/>
      <c r="L23" s="1292"/>
      <c r="M23" s="1292"/>
      <c r="N23" s="1292"/>
      <c r="O23" s="1292"/>
      <c r="P23" s="1292"/>
      <c r="Q23" s="1292"/>
      <c r="R23" s="1292"/>
      <c r="S23" s="1292"/>
      <c r="T23" s="1292"/>
      <c r="U23" s="1292"/>
      <c r="V23" s="1292"/>
      <c r="W23" s="1292"/>
      <c r="X23" s="1292"/>
      <c r="Y23" s="1292"/>
      <c r="Z23" s="1292"/>
      <c r="AA23" s="1292"/>
      <c r="AB23" s="1292"/>
      <c r="AC23" s="1292"/>
      <c r="AD23" s="1292"/>
      <c r="AE23" s="1292"/>
      <c r="AF23" s="1292"/>
      <c r="AG23" s="1292"/>
      <c r="AH23" s="1292"/>
      <c r="AI23" s="1292"/>
      <c r="AJ23" s="1292"/>
      <c r="AK23" s="1292"/>
      <c r="AL23" s="1292"/>
      <c r="AM23" s="1292"/>
      <c r="AN23" s="1292"/>
      <c r="AO23" s="1292"/>
      <c r="AP23" s="1292"/>
      <c r="AQ23" s="1292"/>
      <c r="AR23" s="1292"/>
      <c r="AS23" s="1292"/>
      <c r="AT23" s="1292"/>
      <c r="AU23" s="1292"/>
      <c r="AV23" s="1292"/>
      <c r="AW23" s="1292"/>
      <c r="AX23" s="1292"/>
      <c r="AY23" s="1292"/>
      <c r="AZ23" s="1292"/>
      <c r="BA23" s="304"/>
    </row>
    <row r="24" spans="1:53" s="305" customFormat="1" ht="10.5" customHeight="1" x14ac:dyDescent="0.2">
      <c r="A24" s="1293"/>
      <c r="B24" s="1293"/>
      <c r="C24" s="1293"/>
      <c r="D24" s="1293"/>
      <c r="E24" s="1293"/>
      <c r="F24" s="1293"/>
      <c r="G24" s="1293"/>
      <c r="H24" s="1293"/>
      <c r="I24" s="1293"/>
      <c r="J24" s="1293"/>
      <c r="K24" s="1293"/>
      <c r="L24" s="1293"/>
      <c r="M24" s="1293"/>
      <c r="N24" s="1293"/>
      <c r="O24" s="1293"/>
      <c r="P24" s="1293"/>
      <c r="Q24" s="1293"/>
      <c r="R24" s="1293"/>
      <c r="S24" s="1293"/>
      <c r="T24" s="1293"/>
      <c r="U24" s="1293"/>
      <c r="V24" s="1293"/>
      <c r="W24" s="1293"/>
      <c r="X24" s="1293"/>
      <c r="Y24" s="1293"/>
      <c r="Z24" s="1293"/>
      <c r="AA24" s="1293"/>
      <c r="AB24" s="1293"/>
      <c r="AC24" s="1293"/>
      <c r="AD24" s="1293"/>
      <c r="AE24" s="1293"/>
      <c r="AF24" s="1293"/>
      <c r="AG24" s="1293"/>
      <c r="AH24" s="1293"/>
      <c r="AI24" s="1293"/>
      <c r="AJ24" s="1293"/>
      <c r="AK24" s="1293"/>
      <c r="AL24" s="1293"/>
      <c r="AM24" s="1293"/>
      <c r="AN24" s="1293"/>
      <c r="AO24" s="1293"/>
      <c r="AP24" s="1293"/>
      <c r="AQ24" s="1293"/>
      <c r="AR24" s="1293"/>
      <c r="AS24" s="1293"/>
      <c r="AT24" s="1293"/>
      <c r="AU24" s="1293"/>
      <c r="AV24" s="1293"/>
      <c r="AW24" s="1293"/>
      <c r="AX24" s="1293"/>
      <c r="AY24" s="1293"/>
      <c r="AZ24" s="1293"/>
      <c r="BA24" s="304"/>
    </row>
    <row r="25" spans="1:53" s="305" customFormat="1" ht="15" customHeight="1" x14ac:dyDescent="0.2">
      <c r="A25" s="1288" t="s">
        <v>781</v>
      </c>
      <c r="B25" s="1288"/>
      <c r="C25" s="1288"/>
      <c r="D25" s="1288"/>
      <c r="E25" s="1288"/>
      <c r="F25" s="1288"/>
      <c r="G25" s="1288"/>
      <c r="H25" s="1288"/>
      <c r="I25" s="1288"/>
      <c r="J25" s="1288"/>
      <c r="K25" s="1288"/>
      <c r="L25" s="1288"/>
      <c r="M25" s="1288"/>
      <c r="N25" s="1288"/>
      <c r="O25" s="1288"/>
      <c r="P25" s="1288"/>
      <c r="Q25" s="1288"/>
      <c r="R25" s="1288"/>
      <c r="S25" s="1288"/>
      <c r="T25" s="1288"/>
      <c r="U25" s="1288"/>
      <c r="V25" s="1288"/>
      <c r="W25" s="1288"/>
      <c r="X25" s="1288"/>
      <c r="Y25" s="1288"/>
      <c r="Z25" s="1288"/>
      <c r="AA25" s="1288"/>
      <c r="AB25" s="1288"/>
      <c r="AC25" s="1288"/>
      <c r="AD25" s="1288"/>
      <c r="AE25" s="1288"/>
      <c r="AF25" s="1288"/>
      <c r="AG25" s="1288"/>
      <c r="AH25" s="1288"/>
      <c r="AI25" s="1288"/>
      <c r="AJ25" s="1288"/>
      <c r="AK25" s="1288"/>
      <c r="AL25" s="1288"/>
      <c r="AM25" s="1288"/>
      <c r="AN25" s="1288"/>
      <c r="AO25" s="1288"/>
      <c r="AP25" s="1288"/>
      <c r="AQ25" s="1288"/>
      <c r="AR25" s="1288"/>
      <c r="AS25" s="1288"/>
      <c r="AT25" s="1288"/>
      <c r="AU25" s="1288"/>
      <c r="AV25" s="1288"/>
      <c r="AW25" s="1288"/>
      <c r="AX25" s="1288"/>
      <c r="AY25" s="1288"/>
      <c r="AZ25" s="1288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1302" t="s">
        <v>592</v>
      </c>
      <c r="B27" s="1303"/>
      <c r="C27" s="1303"/>
      <c r="D27" s="1303"/>
      <c r="E27" s="1303"/>
      <c r="F27" s="1303"/>
      <c r="G27" s="1303"/>
      <c r="H27" s="1303"/>
      <c r="I27" s="1303"/>
      <c r="J27" s="1303"/>
      <c r="K27" s="1303"/>
      <c r="L27" s="1303"/>
      <c r="M27" s="1303"/>
      <c r="N27" s="1303"/>
      <c r="O27" s="1303"/>
      <c r="P27" s="1303"/>
      <c r="Q27" s="1303"/>
      <c r="R27" s="1303"/>
      <c r="S27" s="1303"/>
      <c r="T27" s="1303"/>
      <c r="U27" s="1303"/>
      <c r="V27" s="1303"/>
      <c r="W27" s="1303"/>
      <c r="X27" s="1303"/>
      <c r="Y27" s="1303"/>
      <c r="Z27" s="1303"/>
      <c r="AA27" s="1303"/>
      <c r="AB27" s="1303"/>
      <c r="AC27" s="1303"/>
      <c r="AD27" s="1303"/>
      <c r="AE27" s="1303"/>
      <c r="AF27" s="1303"/>
      <c r="AG27" s="1303"/>
      <c r="AH27" s="1303"/>
      <c r="AI27" s="1303"/>
      <c r="AJ27" s="1303"/>
      <c r="AK27" s="1303"/>
      <c r="AL27" s="1303"/>
      <c r="AM27" s="1303"/>
      <c r="AN27" s="1303"/>
      <c r="AO27" s="1303"/>
      <c r="AP27" s="1303"/>
      <c r="AQ27" s="1303"/>
      <c r="AR27" s="1303"/>
      <c r="AS27" s="1303"/>
      <c r="AT27" s="1303"/>
      <c r="AU27" s="1303"/>
      <c r="AV27" s="1303"/>
      <c r="AW27" s="1303"/>
      <c r="AX27" s="1303"/>
      <c r="AY27" s="1303"/>
      <c r="AZ27" s="1303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1282" t="s">
        <v>19</v>
      </c>
      <c r="B29" s="1282"/>
      <c r="C29" s="1286">
        <f>ФОРМА!B18</f>
        <v>1</v>
      </c>
      <c r="D29" s="1286"/>
      <c r="E29" s="1286"/>
      <c r="F29" s="1286"/>
      <c r="G29" s="1286"/>
      <c r="H29" s="1286"/>
      <c r="I29" s="1286"/>
      <c r="J29" s="1286"/>
      <c r="K29" s="1286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284"/>
      <c r="AH29" s="1284"/>
      <c r="AI29" s="1284"/>
      <c r="AJ29" s="307"/>
      <c r="AK29" s="307"/>
      <c r="AL29" s="1304">
        <f>ФОРМА!C18</f>
        <v>45354</v>
      </c>
      <c r="AM29" s="1286"/>
      <c r="AN29" s="1286"/>
      <c r="AO29" s="1286"/>
      <c r="AP29" s="1286"/>
      <c r="AQ29" s="1286"/>
      <c r="AR29" s="1286"/>
      <c r="AS29" s="1286"/>
      <c r="AT29" s="1286"/>
      <c r="AU29" s="1286"/>
      <c r="AV29" s="1286"/>
      <c r="AW29" s="1284"/>
      <c r="AX29" s="1284"/>
      <c r="AY29" s="1284"/>
      <c r="AZ29" s="1284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277" t="s">
        <v>453</v>
      </c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304"/>
      <c r="AX30" s="304"/>
      <c r="AY30" s="304"/>
      <c r="AZ30" s="304"/>
      <c r="BA30" s="304"/>
    </row>
    <row r="31" spans="1:53" ht="21" customHeight="1" x14ac:dyDescent="0.25">
      <c r="A31" s="1278" t="s">
        <v>782</v>
      </c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  <c r="L31" s="1278"/>
      <c r="M31" s="1278"/>
      <c r="N31" s="1278"/>
      <c r="O31" s="1278"/>
      <c r="P31" s="1278"/>
      <c r="Q31" s="1278"/>
      <c r="R31" s="1278"/>
      <c r="S31" s="1278"/>
      <c r="T31" s="1278"/>
      <c r="U31" s="1278"/>
      <c r="V31" s="1278"/>
      <c r="W31" s="1278"/>
      <c r="X31" s="1278"/>
      <c r="Y31" s="1278"/>
      <c r="Z31" s="1278"/>
      <c r="AA31" s="1278"/>
      <c r="AB31" s="1278"/>
      <c r="AC31" s="1278"/>
      <c r="AD31" s="1278"/>
      <c r="AE31" s="1278"/>
      <c r="AF31" s="1278"/>
      <c r="AG31" s="1278"/>
      <c r="AH31" s="1278"/>
      <c r="AI31" s="1278"/>
      <c r="AJ31" s="1278"/>
      <c r="AK31" s="1278"/>
      <c r="AL31" s="1278"/>
      <c r="AM31" s="127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300"/>
    </row>
    <row r="32" spans="1:53" ht="12" customHeight="1" x14ac:dyDescent="0.25">
      <c r="A32" s="1301" t="str">
        <f>IF(ПОДПИСИ!B9="",ПОДПИСИ!B7,ПОДПИСИ!B9)</f>
        <v>Ведущий инженер-геодезист АО "ЛЭСР"</v>
      </c>
      <c r="B32" s="1301"/>
      <c r="C32" s="1301"/>
      <c r="D32" s="1301"/>
      <c r="E32" s="1301"/>
      <c r="F32" s="1301"/>
      <c r="G32" s="1301"/>
      <c r="H32" s="1301"/>
      <c r="I32" s="1301"/>
      <c r="J32" s="1301"/>
      <c r="K32" s="1301"/>
      <c r="L32" s="1301"/>
      <c r="M32" s="1301"/>
      <c r="N32" s="1301"/>
      <c r="O32" s="1301"/>
      <c r="P32" s="1301"/>
      <c r="Q32" s="1301"/>
      <c r="R32" s="1301"/>
      <c r="S32" s="1301"/>
      <c r="T32" s="1301"/>
      <c r="U32" s="1301"/>
      <c r="V32" s="1301"/>
      <c r="W32" s="1301"/>
      <c r="X32" s="1301"/>
      <c r="Y32" s="1301"/>
      <c r="Z32" s="1301"/>
      <c r="AA32" s="1301"/>
      <c r="AB32" s="1301"/>
      <c r="AC32" s="1301"/>
      <c r="AD32" s="1301"/>
      <c r="AE32" s="1301"/>
      <c r="AF32" s="1301"/>
      <c r="AG32" s="1301"/>
      <c r="AH32" s="1301"/>
      <c r="AI32" s="1301"/>
      <c r="AJ32" s="1301"/>
      <c r="AK32" s="1301"/>
      <c r="AL32" s="1301"/>
      <c r="AM32" s="1301"/>
      <c r="AN32" s="1301"/>
      <c r="AO32" s="1301"/>
      <c r="AP32" s="1301"/>
      <c r="AQ32" s="1301"/>
      <c r="AR32" s="1301"/>
      <c r="AS32" s="1301"/>
      <c r="AT32" s="1301"/>
      <c r="AU32" s="1301"/>
      <c r="AV32" s="1301"/>
      <c r="AW32" s="1301"/>
      <c r="AX32" s="1301"/>
      <c r="AY32" s="1301"/>
      <c r="AZ32" s="1301"/>
      <c r="BA32" s="300"/>
    </row>
    <row r="33" spans="1:53" ht="12" customHeight="1" x14ac:dyDescent="0.25">
      <c r="A33" s="1291" t="str">
        <f>IF(ПОДПИСИ!C9="",ПОДПИСИ!C7,CONCATENATE(ПОДПИСИ!C9,", ",ПОДПИСИ!F9))</f>
        <v>Филёва Н.О., Приказ №414 от 10.04.2024</v>
      </c>
      <c r="B33" s="1291"/>
      <c r="C33" s="1291"/>
      <c r="D33" s="1291"/>
      <c r="E33" s="1291"/>
      <c r="F33" s="1291"/>
      <c r="G33" s="1291"/>
      <c r="H33" s="1291"/>
      <c r="I33" s="1291"/>
      <c r="J33" s="1291"/>
      <c r="K33" s="1291"/>
      <c r="L33" s="1291"/>
      <c r="M33" s="1291"/>
      <c r="N33" s="1291"/>
      <c r="O33" s="1291"/>
      <c r="P33" s="1291"/>
      <c r="Q33" s="1291"/>
      <c r="R33" s="1291"/>
      <c r="S33" s="1291"/>
      <c r="T33" s="1291"/>
      <c r="U33" s="1291"/>
      <c r="V33" s="1291"/>
      <c r="W33" s="1291"/>
      <c r="X33" s="1291"/>
      <c r="Y33" s="1291"/>
      <c r="Z33" s="1291"/>
      <c r="AA33" s="1291"/>
      <c r="AB33" s="1291"/>
      <c r="AC33" s="1291"/>
      <c r="AD33" s="1291"/>
      <c r="AE33" s="1291"/>
      <c r="AF33" s="1291"/>
      <c r="AG33" s="1291"/>
      <c r="AH33" s="1291"/>
      <c r="AI33" s="1291"/>
      <c r="AJ33" s="1291"/>
      <c r="AK33" s="1291"/>
      <c r="AL33" s="1291"/>
      <c r="AM33" s="1291"/>
      <c r="AN33" s="1291"/>
      <c r="AO33" s="1291"/>
      <c r="AP33" s="1291"/>
      <c r="AQ33" s="1291"/>
      <c r="AR33" s="1291"/>
      <c r="AS33" s="1291"/>
      <c r="AT33" s="1291"/>
      <c r="AU33" s="1291"/>
      <c r="AV33" s="1291"/>
      <c r="AW33" s="1291"/>
      <c r="AX33" s="1291"/>
      <c r="AY33" s="1291"/>
      <c r="AZ33" s="1291"/>
      <c r="BA33" s="300"/>
    </row>
    <row r="34" spans="1:53" ht="15" customHeight="1" x14ac:dyDescent="0.25">
      <c r="A34" s="1292" t="s">
        <v>783</v>
      </c>
      <c r="B34" s="1292"/>
      <c r="C34" s="1292"/>
      <c r="D34" s="1292"/>
      <c r="E34" s="1292"/>
      <c r="F34" s="1292"/>
      <c r="G34" s="1292"/>
      <c r="H34" s="1292"/>
      <c r="I34" s="1292"/>
      <c r="J34" s="1292"/>
      <c r="K34" s="1292"/>
      <c r="L34" s="1292"/>
      <c r="M34" s="1292"/>
      <c r="N34" s="1292"/>
      <c r="O34" s="1292"/>
      <c r="P34" s="1292"/>
      <c r="Q34" s="1292"/>
      <c r="R34" s="1292"/>
      <c r="S34" s="1292"/>
      <c r="T34" s="1292"/>
      <c r="U34" s="1292"/>
      <c r="V34" s="1292"/>
      <c r="W34" s="1292"/>
      <c r="X34" s="1292"/>
      <c r="Y34" s="1292"/>
      <c r="Z34" s="1292"/>
      <c r="AA34" s="1292"/>
      <c r="AB34" s="1292"/>
      <c r="AC34" s="1292"/>
      <c r="AD34" s="1292"/>
      <c r="AE34" s="1292"/>
      <c r="AF34" s="1292"/>
      <c r="AG34" s="1292"/>
      <c r="AH34" s="1292"/>
      <c r="AI34" s="1292"/>
      <c r="AJ34" s="1292"/>
      <c r="AK34" s="1292"/>
      <c r="AL34" s="1292"/>
      <c r="AM34" s="1292"/>
      <c r="AN34" s="1292"/>
      <c r="AO34" s="1292"/>
      <c r="AP34" s="1292"/>
      <c r="AQ34" s="1292"/>
      <c r="AR34" s="1292"/>
      <c r="AS34" s="1292"/>
      <c r="AT34" s="1292"/>
      <c r="AU34" s="1292"/>
      <c r="AV34" s="1292"/>
      <c r="AW34" s="1292"/>
      <c r="AX34" s="1292"/>
      <c r="AY34" s="1292"/>
      <c r="AZ34" s="1292"/>
      <c r="BA34" s="300"/>
    </row>
    <row r="35" spans="1:53" ht="15" customHeight="1" x14ac:dyDescent="0.25">
      <c r="A35" s="1293"/>
      <c r="B35" s="1293"/>
      <c r="C35" s="1293"/>
      <c r="D35" s="1293"/>
      <c r="E35" s="1293"/>
      <c r="F35" s="1293"/>
      <c r="G35" s="1293"/>
      <c r="H35" s="1293"/>
      <c r="I35" s="1293"/>
      <c r="J35" s="1293"/>
      <c r="K35" s="1293"/>
      <c r="L35" s="1293"/>
      <c r="M35" s="1293"/>
      <c r="N35" s="1293"/>
      <c r="O35" s="1293"/>
      <c r="P35" s="1293"/>
      <c r="Q35" s="1293"/>
      <c r="R35" s="1293"/>
      <c r="S35" s="1293"/>
      <c r="T35" s="1293"/>
      <c r="U35" s="1293"/>
      <c r="V35" s="1293"/>
      <c r="W35" s="1293"/>
      <c r="X35" s="1293"/>
      <c r="Y35" s="1293"/>
      <c r="Z35" s="1293"/>
      <c r="AA35" s="1293"/>
      <c r="AB35" s="1293"/>
      <c r="AC35" s="1293"/>
      <c r="AD35" s="1293"/>
      <c r="AE35" s="1293"/>
      <c r="AF35" s="1293"/>
      <c r="AG35" s="1293"/>
      <c r="AH35" s="1293"/>
      <c r="AI35" s="1293"/>
      <c r="AJ35" s="1293"/>
      <c r="AK35" s="1293"/>
      <c r="AL35" s="1293"/>
      <c r="AM35" s="1293"/>
      <c r="AN35" s="1293"/>
      <c r="AO35" s="1293"/>
      <c r="AP35" s="1293"/>
      <c r="AQ35" s="1293"/>
      <c r="AR35" s="1293"/>
      <c r="AS35" s="1293"/>
      <c r="AT35" s="1293"/>
      <c r="AU35" s="1293"/>
      <c r="AV35" s="1293"/>
      <c r="AW35" s="1293"/>
      <c r="AX35" s="1293"/>
      <c r="AY35" s="1293"/>
      <c r="AZ35" s="1293"/>
      <c r="BA35" s="300"/>
    </row>
    <row r="36" spans="1:53" ht="21" customHeight="1" x14ac:dyDescent="0.25">
      <c r="A36" s="1288" t="s">
        <v>784</v>
      </c>
      <c r="B36" s="1288"/>
      <c r="C36" s="1288"/>
      <c r="D36" s="1288"/>
      <c r="E36" s="1288"/>
      <c r="F36" s="1288"/>
      <c r="G36" s="1288"/>
      <c r="H36" s="1288"/>
      <c r="I36" s="1288"/>
      <c r="J36" s="1288"/>
      <c r="K36" s="1288"/>
      <c r="L36" s="1288"/>
      <c r="M36" s="1288"/>
      <c r="N36" s="1288"/>
      <c r="O36" s="1288"/>
      <c r="P36" s="1288"/>
      <c r="Q36" s="1288"/>
      <c r="R36" s="1288"/>
      <c r="S36" s="1288"/>
      <c r="T36" s="1288"/>
      <c r="U36" s="1288"/>
      <c r="V36" s="1288"/>
      <c r="W36" s="1288"/>
      <c r="X36" s="1288"/>
      <c r="Y36" s="1288"/>
      <c r="Z36" s="1288"/>
      <c r="AA36" s="1288"/>
      <c r="AB36" s="1288"/>
      <c r="AC36" s="1288"/>
      <c r="AD36" s="1288"/>
      <c r="AE36" s="1288"/>
      <c r="AF36" s="1288"/>
      <c r="AG36" s="1288"/>
      <c r="AH36" s="1288"/>
      <c r="AI36" s="1288"/>
      <c r="AJ36" s="1288"/>
      <c r="AK36" s="1288"/>
      <c r="AL36" s="1288"/>
      <c r="AM36" s="1288"/>
      <c r="AN36" s="1288"/>
      <c r="AO36" s="1288"/>
      <c r="AP36" s="1288"/>
      <c r="AQ36" s="1288"/>
      <c r="AR36" s="1288"/>
      <c r="AS36" s="1288"/>
      <c r="AT36" s="1288"/>
      <c r="AU36" s="1288"/>
      <c r="AV36" s="1288"/>
      <c r="AW36" s="1288"/>
      <c r="AX36" s="1288"/>
      <c r="AY36" s="1288"/>
      <c r="AZ36" s="1288"/>
      <c r="BA36" s="300"/>
    </row>
    <row r="37" spans="1:53" ht="12" customHeight="1" x14ac:dyDescent="0.25">
      <c r="A37" s="1279" t="s">
        <v>785</v>
      </c>
      <c r="B37" s="1279"/>
      <c r="C37" s="1279"/>
      <c r="D37" s="1279"/>
      <c r="E37" s="1279"/>
      <c r="F37" s="1279"/>
      <c r="G37" s="1279"/>
      <c r="H37" s="1279"/>
      <c r="I37" s="1279"/>
      <c r="J37" s="1279"/>
      <c r="K37" s="1279"/>
      <c r="L37" s="1279"/>
      <c r="M37" s="1279"/>
      <c r="N37" s="1279"/>
      <c r="O37" s="1279"/>
      <c r="P37" s="1279"/>
      <c r="Q37" s="1279"/>
      <c r="R37" s="1279"/>
      <c r="S37" s="1279"/>
      <c r="T37" s="1279"/>
      <c r="U37" s="1279"/>
      <c r="V37" s="1279"/>
      <c r="W37" s="1279"/>
      <c r="X37" s="1279"/>
      <c r="Y37" s="1279"/>
      <c r="Z37" s="1279"/>
      <c r="AA37" s="1279"/>
      <c r="AB37" s="1279"/>
      <c r="AC37" s="1279"/>
      <c r="AD37" s="1279"/>
      <c r="AE37" s="1279"/>
      <c r="AF37" s="1279"/>
      <c r="AG37" s="1279"/>
      <c r="AH37" s="1279"/>
      <c r="AI37" s="1279"/>
      <c r="AJ37" s="1279"/>
      <c r="AK37" s="1279"/>
      <c r="AL37" s="1279"/>
      <c r="AM37" s="1279"/>
      <c r="AN37" s="1279"/>
      <c r="AO37" s="1279"/>
      <c r="AP37" s="1279"/>
      <c r="AQ37" s="1279"/>
      <c r="AR37" s="1279"/>
      <c r="AS37" s="1279"/>
      <c r="AT37" s="1279"/>
      <c r="AU37" s="1279"/>
      <c r="AV37" s="1279"/>
      <c r="AW37" s="1279"/>
      <c r="AX37" s="1279"/>
      <c r="AY37" s="1279"/>
      <c r="AZ37" s="1279"/>
      <c r="BA37" s="300"/>
    </row>
    <row r="38" spans="1:53" ht="12" customHeight="1" x14ac:dyDescent="0.25">
      <c r="A38" s="1291" t="str">
        <f>ПОДПИСИ!B15</f>
        <v>Заместитель генерального директора по капитальному  строительству ООО «Электромонтаж-110»</v>
      </c>
      <c r="B38" s="1291"/>
      <c r="C38" s="1291"/>
      <c r="D38" s="1291"/>
      <c r="E38" s="1291"/>
      <c r="F38" s="1291"/>
      <c r="G38" s="1291"/>
      <c r="H38" s="1291"/>
      <c r="I38" s="1291"/>
      <c r="J38" s="1291"/>
      <c r="K38" s="1291"/>
      <c r="L38" s="1291"/>
      <c r="M38" s="1291"/>
      <c r="N38" s="1291"/>
      <c r="O38" s="1291"/>
      <c r="P38" s="1291"/>
      <c r="Q38" s="1291"/>
      <c r="R38" s="1291"/>
      <c r="S38" s="1291"/>
      <c r="T38" s="1291"/>
      <c r="U38" s="1291"/>
      <c r="V38" s="1291"/>
      <c r="W38" s="1291"/>
      <c r="X38" s="1291"/>
      <c r="Y38" s="1291"/>
      <c r="Z38" s="1291"/>
      <c r="AA38" s="1291"/>
      <c r="AB38" s="1291"/>
      <c r="AC38" s="1291"/>
      <c r="AD38" s="1291"/>
      <c r="AE38" s="1291"/>
      <c r="AF38" s="1291"/>
      <c r="AG38" s="1291"/>
      <c r="AH38" s="1291"/>
      <c r="AI38" s="1291"/>
      <c r="AJ38" s="1291"/>
      <c r="AK38" s="1291"/>
      <c r="AL38" s="1291"/>
      <c r="AM38" s="1291"/>
      <c r="AN38" s="1291"/>
      <c r="AO38" s="1291"/>
      <c r="AP38" s="1291"/>
      <c r="AQ38" s="1291"/>
      <c r="AR38" s="1291"/>
      <c r="AS38" s="1291"/>
      <c r="AT38" s="1291"/>
      <c r="AU38" s="1291"/>
      <c r="AV38" s="1291"/>
      <c r="AW38" s="1291"/>
      <c r="AX38" s="1291"/>
      <c r="AY38" s="1291"/>
      <c r="AZ38" s="1291"/>
      <c r="BA38" s="300"/>
    </row>
    <row r="39" spans="1:53" ht="12" customHeight="1" x14ac:dyDescent="0.25">
      <c r="A39" s="1291" t="str">
        <f>CONCATENATE(ПОДПИСИ!C15,", ",ПОДПИСИ!F15)</f>
        <v xml:space="preserve">Шлёнский С.В., </v>
      </c>
      <c r="B39" s="1291"/>
      <c r="C39" s="1291"/>
      <c r="D39" s="1291"/>
      <c r="E39" s="1291"/>
      <c r="F39" s="1291"/>
      <c r="G39" s="1291"/>
      <c r="H39" s="1291"/>
      <c r="I39" s="1291"/>
      <c r="J39" s="1291"/>
      <c r="K39" s="1291"/>
      <c r="L39" s="1291"/>
      <c r="M39" s="1291"/>
      <c r="N39" s="1291"/>
      <c r="O39" s="1291"/>
      <c r="P39" s="1291"/>
      <c r="Q39" s="1291"/>
      <c r="R39" s="1291"/>
      <c r="S39" s="1291"/>
      <c r="T39" s="1291"/>
      <c r="U39" s="1291"/>
      <c r="V39" s="1291"/>
      <c r="W39" s="1291"/>
      <c r="X39" s="1291"/>
      <c r="Y39" s="1291"/>
      <c r="Z39" s="1291"/>
      <c r="AA39" s="1291"/>
      <c r="AB39" s="1291"/>
      <c r="AC39" s="1291"/>
      <c r="AD39" s="1291"/>
      <c r="AE39" s="1291"/>
      <c r="AF39" s="1291"/>
      <c r="AG39" s="1291"/>
      <c r="AH39" s="1291"/>
      <c r="AI39" s="1291"/>
      <c r="AJ39" s="1291"/>
      <c r="AK39" s="1291"/>
      <c r="AL39" s="1291"/>
      <c r="AM39" s="1291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  <c r="BA39" s="300"/>
    </row>
    <row r="40" spans="1:53" ht="15" customHeight="1" x14ac:dyDescent="0.25">
      <c r="A40" s="1292" t="s">
        <v>786</v>
      </c>
      <c r="B40" s="1292"/>
      <c r="C40" s="1292"/>
      <c r="D40" s="1292"/>
      <c r="E40" s="1292"/>
      <c r="F40" s="1292"/>
      <c r="G40" s="1292"/>
      <c r="H40" s="1292"/>
      <c r="I40" s="1292"/>
      <c r="J40" s="1292"/>
      <c r="K40" s="1292"/>
      <c r="L40" s="1292"/>
      <c r="M40" s="1292"/>
      <c r="N40" s="1292"/>
      <c r="O40" s="1292"/>
      <c r="P40" s="1292"/>
      <c r="Q40" s="1292"/>
      <c r="R40" s="1292"/>
      <c r="S40" s="1292"/>
      <c r="T40" s="1292"/>
      <c r="U40" s="1292"/>
      <c r="V40" s="1292"/>
      <c r="W40" s="1292"/>
      <c r="X40" s="1292"/>
      <c r="Y40" s="1292"/>
      <c r="Z40" s="1292"/>
      <c r="AA40" s="1292"/>
      <c r="AB40" s="1292"/>
      <c r="AC40" s="1292"/>
      <c r="AD40" s="1292"/>
      <c r="AE40" s="1292"/>
      <c r="AF40" s="1292"/>
      <c r="AG40" s="1292"/>
      <c r="AH40" s="1292"/>
      <c r="AI40" s="1292"/>
      <c r="AJ40" s="1292"/>
      <c r="AK40" s="1292"/>
      <c r="AL40" s="1292"/>
      <c r="AM40" s="1292"/>
      <c r="AN40" s="1292"/>
      <c r="AO40" s="1292"/>
      <c r="AP40" s="1292"/>
      <c r="AQ40" s="1292"/>
      <c r="AR40" s="1292"/>
      <c r="AS40" s="1292"/>
      <c r="AT40" s="1292"/>
      <c r="AU40" s="1292"/>
      <c r="AV40" s="1292"/>
      <c r="AW40" s="1292"/>
      <c r="AX40" s="1292"/>
      <c r="AY40" s="1292"/>
      <c r="AZ40" s="1292"/>
      <c r="BA40" s="300"/>
    </row>
    <row r="41" spans="1:53" ht="11.25" customHeight="1" x14ac:dyDescent="0.25">
      <c r="A41" s="1294"/>
      <c r="B41" s="1294"/>
      <c r="C41" s="1294"/>
      <c r="D41" s="1294"/>
      <c r="E41" s="1294"/>
      <c r="F41" s="1294"/>
      <c r="G41" s="1294"/>
      <c r="H41" s="1294"/>
      <c r="I41" s="1294"/>
      <c r="J41" s="1294"/>
      <c r="K41" s="1294"/>
      <c r="L41" s="1294"/>
      <c r="M41" s="1294"/>
      <c r="N41" s="1294"/>
      <c r="O41" s="1294"/>
      <c r="P41" s="1294"/>
      <c r="Q41" s="1294"/>
      <c r="R41" s="1294"/>
      <c r="S41" s="1294"/>
      <c r="T41" s="1294"/>
      <c r="U41" s="1294"/>
      <c r="V41" s="1294"/>
      <c r="W41" s="1294"/>
      <c r="X41" s="1294"/>
      <c r="Y41" s="1294"/>
      <c r="Z41" s="1294"/>
      <c r="AA41" s="1294"/>
      <c r="AB41" s="1294"/>
      <c r="AC41" s="1294"/>
      <c r="AD41" s="1294"/>
      <c r="AE41" s="1294"/>
      <c r="AF41" s="1294"/>
      <c r="AG41" s="1294"/>
      <c r="AH41" s="1294"/>
      <c r="AI41" s="1294"/>
      <c r="AJ41" s="1294"/>
      <c r="AK41" s="1294"/>
      <c r="AL41" s="1294"/>
      <c r="AM41" s="1294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300"/>
    </row>
    <row r="42" spans="1:53" ht="15" customHeight="1" x14ac:dyDescent="0.25">
      <c r="A42" s="1288" t="s">
        <v>787</v>
      </c>
      <c r="B42" s="1288"/>
      <c r="C42" s="1288"/>
      <c r="D42" s="1288"/>
      <c r="E42" s="1288"/>
      <c r="F42" s="1288"/>
      <c r="G42" s="1288"/>
      <c r="H42" s="1288"/>
      <c r="I42" s="1288"/>
      <c r="J42" s="1288"/>
      <c r="K42" s="1288"/>
      <c r="L42" s="1288"/>
      <c r="M42" s="1288"/>
      <c r="N42" s="1288"/>
      <c r="O42" s="1288"/>
      <c r="P42" s="1288"/>
      <c r="Q42" s="1288"/>
      <c r="R42" s="1288"/>
      <c r="S42" s="1288"/>
      <c r="T42" s="1288"/>
      <c r="U42" s="1288"/>
      <c r="V42" s="1288"/>
      <c r="W42" s="1288"/>
      <c r="X42" s="1288"/>
      <c r="Y42" s="1288"/>
      <c r="Z42" s="1288"/>
      <c r="AA42" s="1288"/>
      <c r="AB42" s="1288"/>
      <c r="AC42" s="1288"/>
      <c r="AD42" s="1288"/>
      <c r="AE42" s="1288"/>
      <c r="AF42" s="1288"/>
      <c r="AG42" s="1288"/>
      <c r="AH42" s="1288"/>
      <c r="AI42" s="1288"/>
      <c r="AJ42" s="1288"/>
      <c r="AK42" s="1288"/>
      <c r="AL42" s="1288"/>
      <c r="AM42" s="1288"/>
      <c r="AN42" s="1288"/>
      <c r="AO42" s="1288"/>
      <c r="AP42" s="1288"/>
      <c r="AQ42" s="1288"/>
      <c r="AR42" s="1288"/>
      <c r="AS42" s="1288"/>
      <c r="AT42" s="1288"/>
      <c r="AU42" s="1288"/>
      <c r="AV42" s="1288"/>
      <c r="AW42" s="1288"/>
      <c r="AX42" s="1288"/>
      <c r="AY42" s="1288"/>
      <c r="AZ42" s="1288"/>
      <c r="BA42" s="300"/>
    </row>
    <row r="43" spans="1:53" ht="22.5" customHeight="1" x14ac:dyDescent="0.25">
      <c r="A43" s="1299" t="s">
        <v>813</v>
      </c>
      <c r="B43" s="1299"/>
      <c r="C43" s="1299"/>
      <c r="D43" s="1299"/>
      <c r="E43" s="1299"/>
      <c r="F43" s="1299"/>
      <c r="G43" s="1299"/>
      <c r="H43" s="1299"/>
      <c r="I43" s="1299"/>
      <c r="J43" s="1299"/>
      <c r="K43" s="1299"/>
      <c r="L43" s="1299"/>
      <c r="M43" s="1299"/>
      <c r="N43" s="1299"/>
      <c r="O43" s="1299"/>
      <c r="P43" s="1299"/>
      <c r="Q43" s="1299"/>
      <c r="R43" s="1299"/>
      <c r="S43" s="1299"/>
      <c r="T43" s="1299"/>
      <c r="U43" s="1299"/>
      <c r="V43" s="1299"/>
      <c r="W43" s="1299"/>
      <c r="X43" s="1299"/>
      <c r="Y43" s="1299"/>
      <c r="Z43" s="1299"/>
      <c r="AA43" s="1299"/>
      <c r="AB43" s="1299"/>
      <c r="AC43" s="1299"/>
      <c r="AD43" s="1299"/>
      <c r="AE43" s="1299"/>
      <c r="AF43" s="1299"/>
      <c r="AG43" s="1299"/>
      <c r="AH43" s="1299"/>
      <c r="AI43" s="1299"/>
      <c r="AJ43" s="1299"/>
      <c r="AK43" s="1299"/>
      <c r="AL43" s="1299"/>
      <c r="AM43" s="1299"/>
      <c r="AN43" s="1299"/>
      <c r="AO43" s="1299"/>
      <c r="AP43" s="1299"/>
      <c r="AQ43" s="1299"/>
      <c r="AR43" s="1299"/>
      <c r="AS43" s="1299"/>
      <c r="AT43" s="1299"/>
      <c r="AU43" s="1299"/>
      <c r="AV43" s="1299"/>
      <c r="AW43" s="1299"/>
      <c r="AX43" s="1299"/>
      <c r="AY43" s="1299"/>
      <c r="AZ43" s="1299"/>
      <c r="BA43" s="300"/>
    </row>
    <row r="44" spans="1:53" ht="13.5" customHeight="1" x14ac:dyDescent="0.25">
      <c r="A44" s="1300" t="str">
        <f>ПОДПИСИ!B17</f>
        <v>Заместитель генерального директора по капитальному  строительству ООО «Электромонтаж-110»</v>
      </c>
      <c r="B44" s="1300"/>
      <c r="C44" s="1300"/>
      <c r="D44" s="1300"/>
      <c r="E44" s="1300"/>
      <c r="F44" s="1300"/>
      <c r="G44" s="1300"/>
      <c r="H44" s="1300"/>
      <c r="I44" s="1300"/>
      <c r="J44" s="1300"/>
      <c r="K44" s="1300"/>
      <c r="L44" s="1300"/>
      <c r="M44" s="1300"/>
      <c r="N44" s="1300"/>
      <c r="O44" s="1300"/>
      <c r="P44" s="1300"/>
      <c r="Q44" s="1300"/>
      <c r="R44" s="1300"/>
      <c r="S44" s="1300"/>
      <c r="T44" s="1300"/>
      <c r="U44" s="1300"/>
      <c r="V44" s="1300"/>
      <c r="W44" s="1300"/>
      <c r="X44" s="1300"/>
      <c r="Y44" s="1300"/>
      <c r="Z44" s="1300"/>
      <c r="AA44" s="1300"/>
      <c r="AB44" s="1300"/>
      <c r="AC44" s="1300"/>
      <c r="AD44" s="1300"/>
      <c r="AE44" s="1300"/>
      <c r="AF44" s="1300"/>
      <c r="AG44" s="1300"/>
      <c r="AH44" s="1300"/>
      <c r="AI44" s="1300"/>
      <c r="AJ44" s="1300"/>
      <c r="AK44" s="1300"/>
      <c r="AL44" s="1300"/>
      <c r="AM44" s="1300"/>
      <c r="AN44" s="1300"/>
      <c r="AO44" s="1300"/>
      <c r="AP44" s="1300"/>
      <c r="AQ44" s="1300"/>
      <c r="AR44" s="1300"/>
      <c r="AS44" s="1300"/>
      <c r="AT44" s="1300"/>
      <c r="AU44" s="1300"/>
      <c r="AV44" s="1300"/>
      <c r="AW44" s="1300"/>
      <c r="AX44" s="1300"/>
      <c r="AY44" s="1300"/>
      <c r="AZ44" s="1300"/>
      <c r="BA44" s="300"/>
    </row>
    <row r="45" spans="1:53" ht="15" customHeight="1" x14ac:dyDescent="0.25">
      <c r="A45" s="1300" t="str">
        <f>CONCATENATE(ПОДПИСИ!C17,", ",ПОДПИСИ!F17)</f>
        <v xml:space="preserve">Шлёнский С.В., </v>
      </c>
      <c r="B45" s="1300"/>
      <c r="C45" s="1300"/>
      <c r="D45" s="1300"/>
      <c r="E45" s="1300"/>
      <c r="F45" s="1300"/>
      <c r="G45" s="1300"/>
      <c r="H45" s="1300"/>
      <c r="I45" s="1300"/>
      <c r="J45" s="1300"/>
      <c r="K45" s="1300"/>
      <c r="L45" s="1300"/>
      <c r="M45" s="1300"/>
      <c r="N45" s="1300"/>
      <c r="O45" s="1300"/>
      <c r="P45" s="1300"/>
      <c r="Q45" s="1300"/>
      <c r="R45" s="1300"/>
      <c r="S45" s="1300"/>
      <c r="T45" s="1300"/>
      <c r="U45" s="1300"/>
      <c r="V45" s="1300"/>
      <c r="W45" s="1300"/>
      <c r="X45" s="1300"/>
      <c r="Y45" s="1300"/>
      <c r="Z45" s="1300"/>
      <c r="AA45" s="1300"/>
      <c r="AB45" s="1300"/>
      <c r="AC45" s="1300"/>
      <c r="AD45" s="1300"/>
      <c r="AE45" s="1300"/>
      <c r="AF45" s="1300"/>
      <c r="AG45" s="1300"/>
      <c r="AH45" s="1300"/>
      <c r="AI45" s="1300"/>
      <c r="AJ45" s="1300"/>
      <c r="AK45" s="1300"/>
      <c r="AL45" s="1300"/>
      <c r="AM45" s="1300"/>
      <c r="AN45" s="1300"/>
      <c r="AO45" s="1300"/>
      <c r="AP45" s="1300"/>
      <c r="AQ45" s="1300"/>
      <c r="AR45" s="1300"/>
      <c r="AS45" s="1300"/>
      <c r="AT45" s="1300"/>
      <c r="AU45" s="1300"/>
      <c r="AV45" s="1300"/>
      <c r="AW45" s="1300"/>
      <c r="AX45" s="1300"/>
      <c r="AY45" s="1300"/>
      <c r="AZ45" s="1300"/>
      <c r="BA45" s="300"/>
    </row>
    <row r="46" spans="1:53" ht="15" customHeight="1" x14ac:dyDescent="0.25">
      <c r="A46" s="1297" t="s">
        <v>783</v>
      </c>
      <c r="B46" s="1297"/>
      <c r="C46" s="1297"/>
      <c r="D46" s="1297"/>
      <c r="E46" s="1297"/>
      <c r="F46" s="1297"/>
      <c r="G46" s="1297"/>
      <c r="H46" s="1297"/>
      <c r="I46" s="1297"/>
      <c r="J46" s="1297"/>
      <c r="K46" s="1297"/>
      <c r="L46" s="1297"/>
      <c r="M46" s="1297"/>
      <c r="N46" s="1297"/>
      <c r="O46" s="1297"/>
      <c r="P46" s="1297"/>
      <c r="Q46" s="1297"/>
      <c r="R46" s="1297"/>
      <c r="S46" s="1297"/>
      <c r="T46" s="1297"/>
      <c r="U46" s="1297"/>
      <c r="V46" s="1297"/>
      <c r="W46" s="1297"/>
      <c r="X46" s="1297"/>
      <c r="Y46" s="1297"/>
      <c r="Z46" s="1297"/>
      <c r="AA46" s="1297"/>
      <c r="AB46" s="1297"/>
      <c r="AC46" s="1297"/>
      <c r="AD46" s="1297"/>
      <c r="AE46" s="1297"/>
      <c r="AF46" s="1297"/>
      <c r="AG46" s="1297"/>
      <c r="AH46" s="1297"/>
      <c r="AI46" s="1297"/>
      <c r="AJ46" s="1297"/>
      <c r="AK46" s="1297"/>
      <c r="AL46" s="1297"/>
      <c r="AM46" s="1297"/>
      <c r="AN46" s="1297"/>
      <c r="AO46" s="1297"/>
      <c r="AP46" s="1297"/>
      <c r="AQ46" s="1297"/>
      <c r="AR46" s="1297"/>
      <c r="AS46" s="1297"/>
      <c r="AT46" s="1297"/>
      <c r="AU46" s="1297"/>
      <c r="AV46" s="1297"/>
      <c r="AW46" s="1297"/>
      <c r="AX46" s="1297"/>
      <c r="AY46" s="1297"/>
      <c r="AZ46" s="1297"/>
      <c r="BA46" s="300"/>
    </row>
    <row r="47" spans="1:53" x14ac:dyDescent="0.25">
      <c r="A47" s="1298"/>
      <c r="B47" s="1298"/>
      <c r="C47" s="1298"/>
      <c r="D47" s="1298"/>
      <c r="E47" s="1298"/>
      <c r="F47" s="1298"/>
      <c r="G47" s="1298"/>
      <c r="H47" s="1298"/>
      <c r="I47" s="1298"/>
      <c r="J47" s="1298"/>
      <c r="K47" s="1298"/>
      <c r="L47" s="1298"/>
      <c r="M47" s="1298"/>
      <c r="N47" s="1298"/>
      <c r="O47" s="1298"/>
      <c r="P47" s="1298"/>
      <c r="Q47" s="1298"/>
      <c r="R47" s="1298"/>
      <c r="S47" s="1298"/>
      <c r="T47" s="1298"/>
      <c r="U47" s="1298"/>
      <c r="V47" s="1298"/>
      <c r="W47" s="1298"/>
      <c r="X47" s="1298"/>
      <c r="Y47" s="1298"/>
      <c r="Z47" s="1298"/>
      <c r="AA47" s="1298"/>
      <c r="AB47" s="1298"/>
      <c r="AC47" s="1298"/>
      <c r="AD47" s="1298"/>
      <c r="AE47" s="1298"/>
      <c r="AF47" s="1298"/>
      <c r="AG47" s="1298"/>
      <c r="AH47" s="1298"/>
      <c r="AI47" s="1298"/>
      <c r="AJ47" s="1298"/>
      <c r="AK47" s="1298"/>
      <c r="AL47" s="1298"/>
      <c r="AM47" s="1298"/>
      <c r="AN47" s="1298"/>
      <c r="AO47" s="1298"/>
      <c r="AP47" s="1298"/>
      <c r="AQ47" s="1298"/>
      <c r="AR47" s="1298"/>
      <c r="AS47" s="1298"/>
      <c r="AT47" s="1298"/>
      <c r="AU47" s="1298"/>
      <c r="AV47" s="1298"/>
      <c r="AW47" s="1298"/>
      <c r="AX47" s="1298"/>
      <c r="AY47" s="1298"/>
      <c r="AZ47" s="1298"/>
      <c r="BA47" s="300"/>
    </row>
    <row r="48" spans="1:53" ht="7.5" customHeight="1" x14ac:dyDescent="0.25">
      <c r="A48" s="1297" t="s">
        <v>814</v>
      </c>
      <c r="B48" s="1297"/>
      <c r="C48" s="1297"/>
      <c r="D48" s="1297"/>
      <c r="E48" s="1297"/>
      <c r="F48" s="1297"/>
      <c r="G48" s="1297"/>
      <c r="H48" s="1297"/>
      <c r="I48" s="1297"/>
      <c r="J48" s="1297"/>
      <c r="K48" s="1297"/>
      <c r="L48" s="1297"/>
      <c r="M48" s="1297"/>
      <c r="N48" s="1297"/>
      <c r="O48" s="1297"/>
      <c r="P48" s="1297"/>
      <c r="Q48" s="1297"/>
      <c r="R48" s="1297"/>
      <c r="S48" s="1297"/>
      <c r="T48" s="1297"/>
      <c r="U48" s="1297"/>
      <c r="V48" s="1297"/>
      <c r="W48" s="1297"/>
      <c r="X48" s="1297"/>
      <c r="Y48" s="1297"/>
      <c r="Z48" s="1297"/>
      <c r="AA48" s="1297"/>
      <c r="AB48" s="1297"/>
      <c r="AC48" s="1297"/>
      <c r="AD48" s="1297"/>
      <c r="AE48" s="1297"/>
      <c r="AF48" s="1297"/>
      <c r="AG48" s="1297"/>
      <c r="AH48" s="1297"/>
      <c r="AI48" s="1297"/>
      <c r="AJ48" s="1297"/>
      <c r="AK48" s="1297"/>
      <c r="AL48" s="1297"/>
      <c r="AM48" s="1297"/>
      <c r="AN48" s="1297"/>
      <c r="AO48" s="1297"/>
      <c r="AP48" s="1297"/>
      <c r="AQ48" s="1297"/>
      <c r="AR48" s="1297"/>
      <c r="AS48" s="1297"/>
      <c r="AT48" s="1297"/>
      <c r="AU48" s="1297"/>
      <c r="AV48" s="1297"/>
      <c r="AW48" s="1297"/>
      <c r="AX48" s="1297"/>
      <c r="AY48" s="1297"/>
      <c r="AZ48" s="1297"/>
      <c r="BA48" s="300"/>
    </row>
    <row r="49" spans="1:54" ht="39" customHeight="1" x14ac:dyDescent="0.25">
      <c r="A49" s="1278" t="s">
        <v>788</v>
      </c>
      <c r="B49" s="1278"/>
      <c r="C49" s="1278"/>
      <c r="D49" s="1278"/>
      <c r="E49" s="1278"/>
      <c r="F49" s="1278"/>
      <c r="G49" s="1278"/>
      <c r="H49" s="1278"/>
      <c r="I49" s="1278"/>
      <c r="J49" s="1278"/>
      <c r="K49" s="1278"/>
      <c r="L49" s="1278"/>
      <c r="M49" s="1278"/>
      <c r="N49" s="1278"/>
      <c r="O49" s="1278"/>
      <c r="P49" s="1278"/>
      <c r="Q49" s="1278"/>
      <c r="R49" s="1278"/>
      <c r="S49" s="1278"/>
      <c r="T49" s="1278"/>
      <c r="U49" s="1278"/>
      <c r="V49" s="1278"/>
      <c r="W49" s="1278"/>
      <c r="X49" s="1278"/>
      <c r="Y49" s="1278"/>
      <c r="Z49" s="1278"/>
      <c r="AA49" s="1278"/>
      <c r="AB49" s="1278"/>
      <c r="AC49" s="1278"/>
      <c r="AD49" s="1278"/>
      <c r="AE49" s="1278"/>
      <c r="AF49" s="1278"/>
      <c r="AG49" s="1278"/>
      <c r="AH49" s="1278"/>
      <c r="AI49" s="1278"/>
      <c r="AJ49" s="1278"/>
      <c r="AK49" s="1278"/>
      <c r="AL49" s="1278"/>
      <c r="AM49" s="1278"/>
      <c r="AN49" s="1278"/>
      <c r="AO49" s="1278"/>
      <c r="AP49" s="1278"/>
      <c r="AQ49" s="1278"/>
      <c r="AR49" s="1278"/>
      <c r="AS49" s="1278"/>
      <c r="AT49" s="1278"/>
      <c r="AU49" s="1278"/>
      <c r="AV49" s="1278"/>
      <c r="AW49" s="1278"/>
      <c r="AX49" s="1278"/>
      <c r="AY49" s="1278"/>
      <c r="AZ49" s="1278"/>
      <c r="BA49" s="300"/>
    </row>
    <row r="50" spans="1:54" ht="12" customHeight="1" x14ac:dyDescent="0.25">
      <c r="A50" s="1294" t="str">
        <f>ПОДПИСИ!B19</f>
        <v xml:space="preserve"> </v>
      </c>
      <c r="B50" s="1294"/>
      <c r="C50" s="1294"/>
      <c r="D50" s="1294"/>
      <c r="E50" s="1294"/>
      <c r="F50" s="1294"/>
      <c r="G50" s="1294"/>
      <c r="H50" s="1294"/>
      <c r="I50" s="1294"/>
      <c r="J50" s="1294"/>
      <c r="K50" s="1294"/>
      <c r="L50" s="1294"/>
      <c r="M50" s="1294"/>
      <c r="N50" s="1294"/>
      <c r="O50" s="1294"/>
      <c r="P50" s="1294"/>
      <c r="Q50" s="1294"/>
      <c r="R50" s="1294"/>
      <c r="S50" s="1294"/>
      <c r="T50" s="1294"/>
      <c r="U50" s="1294"/>
      <c r="V50" s="1294"/>
      <c r="W50" s="1294"/>
      <c r="X50" s="1294"/>
      <c r="Y50" s="1294"/>
      <c r="Z50" s="1294"/>
      <c r="AA50" s="1294"/>
      <c r="AB50" s="1294"/>
      <c r="AC50" s="1294"/>
      <c r="AD50" s="1294"/>
      <c r="AE50" s="1294"/>
      <c r="AF50" s="1294"/>
      <c r="AG50" s="1294"/>
      <c r="AH50" s="1294"/>
      <c r="AI50" s="1294"/>
      <c r="AJ50" s="1294"/>
      <c r="AK50" s="1294"/>
      <c r="AL50" s="1294"/>
      <c r="AM50" s="1294"/>
      <c r="AN50" s="1294"/>
      <c r="AO50" s="1294"/>
      <c r="AP50" s="1294"/>
      <c r="AQ50" s="1294"/>
      <c r="AR50" s="1294"/>
      <c r="AS50" s="1294"/>
      <c r="AT50" s="1294"/>
      <c r="AU50" s="1294"/>
      <c r="AV50" s="1294"/>
      <c r="AW50" s="1294"/>
      <c r="AX50" s="1294"/>
      <c r="AY50" s="1294"/>
      <c r="AZ50" s="1294"/>
      <c r="BA50" s="300"/>
    </row>
    <row r="51" spans="1:54" ht="11.25" customHeight="1" x14ac:dyDescent="0.25">
      <c r="A51" s="1295" t="str">
        <f>CONCATENATE(ПОДПИСИ!C19," ",ПОДПИСИ!F19)</f>
        <v xml:space="preserve">  </v>
      </c>
      <c r="B51" s="1295"/>
      <c r="C51" s="1295"/>
      <c r="D51" s="1295"/>
      <c r="E51" s="1295"/>
      <c r="F51" s="1295"/>
      <c r="G51" s="1295"/>
      <c r="H51" s="1295"/>
      <c r="I51" s="1295"/>
      <c r="J51" s="1295"/>
      <c r="K51" s="1295"/>
      <c r="L51" s="1295"/>
      <c r="M51" s="1295"/>
      <c r="N51" s="1295"/>
      <c r="O51" s="1295"/>
      <c r="P51" s="1295"/>
      <c r="Q51" s="1295"/>
      <c r="R51" s="1295"/>
      <c r="S51" s="1295"/>
      <c r="T51" s="1295"/>
      <c r="U51" s="1295"/>
      <c r="V51" s="1295"/>
      <c r="W51" s="1295"/>
      <c r="X51" s="1295"/>
      <c r="Y51" s="1295"/>
      <c r="Z51" s="1295"/>
      <c r="AA51" s="1295"/>
      <c r="AB51" s="1295"/>
      <c r="AC51" s="1295"/>
      <c r="AD51" s="1295"/>
      <c r="AE51" s="1295"/>
      <c r="AF51" s="1295"/>
      <c r="AG51" s="1295"/>
      <c r="AH51" s="1295"/>
      <c r="AI51" s="1295"/>
      <c r="AJ51" s="1295"/>
      <c r="AK51" s="1295"/>
      <c r="AL51" s="1295"/>
      <c r="AM51" s="1295"/>
      <c r="AN51" s="1295"/>
      <c r="AO51" s="1295"/>
      <c r="AP51" s="1295"/>
      <c r="AQ51" s="1295"/>
      <c r="AR51" s="1295"/>
      <c r="AS51" s="1295"/>
      <c r="AT51" s="1295"/>
      <c r="AU51" s="1295"/>
      <c r="AV51" s="1295"/>
      <c r="AW51" s="1295"/>
      <c r="AX51" s="1295"/>
      <c r="AY51" s="1295"/>
      <c r="AZ51" s="1295"/>
      <c r="BA51" s="300"/>
    </row>
    <row r="52" spans="1:54" ht="6" customHeight="1" x14ac:dyDescent="0.25">
      <c r="A52" s="1287" t="s">
        <v>789</v>
      </c>
      <c r="B52" s="1287"/>
      <c r="C52" s="1287"/>
      <c r="D52" s="1287"/>
      <c r="E52" s="1287"/>
      <c r="F52" s="1287"/>
      <c r="G52" s="1287"/>
      <c r="H52" s="1287"/>
      <c r="I52" s="1287"/>
      <c r="J52" s="1287"/>
      <c r="K52" s="1287"/>
      <c r="L52" s="1287"/>
      <c r="M52" s="1287"/>
      <c r="N52" s="1287"/>
      <c r="O52" s="1287"/>
      <c r="P52" s="1287"/>
      <c r="Q52" s="1287"/>
      <c r="R52" s="1287"/>
      <c r="S52" s="1287"/>
      <c r="T52" s="1287"/>
      <c r="U52" s="1287"/>
      <c r="V52" s="1287"/>
      <c r="W52" s="1287"/>
      <c r="X52" s="1287"/>
      <c r="Y52" s="1287"/>
      <c r="Z52" s="1287"/>
      <c r="AA52" s="1287"/>
      <c r="AB52" s="1287"/>
      <c r="AC52" s="1287"/>
      <c r="AD52" s="1287"/>
      <c r="AE52" s="1287"/>
      <c r="AF52" s="1287"/>
      <c r="AG52" s="1287"/>
      <c r="AH52" s="1287"/>
      <c r="AI52" s="1287"/>
      <c r="AJ52" s="1287"/>
      <c r="AK52" s="1287"/>
      <c r="AL52" s="1287"/>
      <c r="AM52" s="1287"/>
      <c r="AN52" s="1287"/>
      <c r="AO52" s="1287"/>
      <c r="AP52" s="1287"/>
      <c r="AQ52" s="1287"/>
      <c r="AR52" s="1287"/>
      <c r="AS52" s="1287"/>
      <c r="AT52" s="1287"/>
      <c r="AU52" s="1287"/>
      <c r="AV52" s="1287"/>
      <c r="AW52" s="1287"/>
      <c r="AX52" s="1287"/>
      <c r="AY52" s="1287"/>
      <c r="AZ52" s="1287"/>
      <c r="BA52" s="300"/>
    </row>
    <row r="53" spans="1:54" ht="11.25" customHeight="1" x14ac:dyDescent="0.25">
      <c r="A53" s="1296"/>
      <c r="B53" s="1296"/>
      <c r="C53" s="1296"/>
      <c r="D53" s="1296"/>
      <c r="E53" s="1296"/>
      <c r="F53" s="1296"/>
      <c r="G53" s="1296"/>
      <c r="H53" s="1296"/>
      <c r="I53" s="1296"/>
      <c r="J53" s="1296"/>
      <c r="K53" s="1296"/>
      <c r="L53" s="1296"/>
      <c r="M53" s="1296"/>
      <c r="N53" s="1296"/>
      <c r="O53" s="1296"/>
      <c r="P53" s="1296"/>
      <c r="Q53" s="1296"/>
      <c r="R53" s="1296"/>
      <c r="S53" s="1296"/>
      <c r="T53" s="1296"/>
      <c r="U53" s="1296"/>
      <c r="V53" s="1296"/>
      <c r="W53" s="1296"/>
      <c r="X53" s="1296"/>
      <c r="Y53" s="1296"/>
      <c r="Z53" s="1296"/>
      <c r="AA53" s="1296"/>
      <c r="AB53" s="1296"/>
      <c r="AC53" s="1296"/>
      <c r="AD53" s="1296"/>
      <c r="AE53" s="1296"/>
      <c r="AF53" s="1296"/>
      <c r="AG53" s="1296"/>
      <c r="AH53" s="1296"/>
      <c r="AI53" s="1296"/>
      <c r="AJ53" s="1296"/>
      <c r="AK53" s="1296"/>
      <c r="AL53" s="1296"/>
      <c r="AM53" s="1296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  <c r="BA53" s="300"/>
    </row>
    <row r="54" spans="1:54" ht="15" customHeight="1" x14ac:dyDescent="0.25">
      <c r="A54" s="1288" t="s">
        <v>790</v>
      </c>
      <c r="B54" s="1288"/>
      <c r="C54" s="1288"/>
      <c r="D54" s="1288"/>
      <c r="E54" s="1288"/>
      <c r="F54" s="1288"/>
      <c r="G54" s="1288"/>
      <c r="H54" s="1288"/>
      <c r="I54" s="1288"/>
      <c r="J54" s="1288"/>
      <c r="K54" s="1288"/>
      <c r="L54" s="1288"/>
      <c r="M54" s="1288"/>
      <c r="N54" s="1288"/>
      <c r="O54" s="1288"/>
      <c r="P54" s="1288"/>
      <c r="Q54" s="1288"/>
      <c r="R54" s="1288"/>
      <c r="S54" s="1288"/>
      <c r="T54" s="1288"/>
      <c r="U54" s="1288"/>
      <c r="V54" s="1288"/>
      <c r="W54" s="1288"/>
      <c r="X54" s="1288"/>
      <c r="Y54" s="1288"/>
      <c r="Z54" s="1288"/>
      <c r="AA54" s="1288"/>
      <c r="AB54" s="1288"/>
      <c r="AC54" s="1288"/>
      <c r="AD54" s="1288"/>
      <c r="AE54" s="1288"/>
      <c r="AF54" s="1288"/>
      <c r="AG54" s="1288"/>
      <c r="AH54" s="1288"/>
      <c r="AI54" s="1288"/>
      <c r="AJ54" s="1288"/>
      <c r="AK54" s="1288"/>
      <c r="AL54" s="1288"/>
      <c r="AM54" s="1288"/>
      <c r="AN54" s="1288"/>
      <c r="AO54" s="1288"/>
      <c r="AP54" s="1288"/>
      <c r="AQ54" s="1288"/>
      <c r="AR54" s="1288"/>
      <c r="AS54" s="1288"/>
      <c r="AT54" s="1288"/>
      <c r="AU54" s="1288"/>
      <c r="AV54" s="1288"/>
      <c r="AW54" s="1288"/>
      <c r="AX54" s="1288"/>
      <c r="AY54" s="1288"/>
      <c r="AZ54" s="1288"/>
      <c r="BA54" s="300"/>
    </row>
    <row r="55" spans="1:54" ht="21" customHeight="1" x14ac:dyDescent="0.25">
      <c r="A55" s="1278" t="s">
        <v>791</v>
      </c>
      <c r="B55" s="1278"/>
      <c r="C55" s="1278"/>
      <c r="D55" s="1278"/>
      <c r="E55" s="1278"/>
      <c r="F55" s="1278"/>
      <c r="G55" s="1278"/>
      <c r="H55" s="1278"/>
      <c r="I55" s="1278"/>
      <c r="J55" s="1278"/>
      <c r="K55" s="1278"/>
      <c r="L55" s="1278"/>
      <c r="M55" s="1278"/>
      <c r="N55" s="1278"/>
      <c r="O55" s="1278"/>
      <c r="P55" s="1278"/>
      <c r="Q55" s="1278"/>
      <c r="R55" s="1278"/>
      <c r="S55" s="1278"/>
      <c r="T55" s="1278"/>
      <c r="U55" s="1278"/>
      <c r="V55" s="1278"/>
      <c r="W55" s="1278"/>
      <c r="X55" s="1278"/>
      <c r="Y55" s="1278"/>
      <c r="Z55" s="1278"/>
      <c r="AA55" s="1278"/>
      <c r="AB55" s="1278"/>
      <c r="AC55" s="1278"/>
      <c r="AD55" s="1278"/>
      <c r="AE55" s="1278"/>
      <c r="AF55" s="1278"/>
      <c r="AG55" s="1278"/>
      <c r="AH55" s="1278"/>
      <c r="AI55" s="1278"/>
      <c r="AJ55" s="1278"/>
      <c r="AK55" s="1278"/>
      <c r="AL55" s="1278"/>
      <c r="AM55" s="1278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300"/>
    </row>
    <row r="56" spans="1:54" ht="12" customHeight="1" x14ac:dyDescent="0.3">
      <c r="A56" s="1290" t="str">
        <f>ПОДПИСИ!B14</f>
        <v>Начальник геодезического отдела ООО «Электромонтаж-110»</v>
      </c>
      <c r="B56" s="1290"/>
      <c r="C56" s="1290"/>
      <c r="D56" s="1290"/>
      <c r="E56" s="1290"/>
      <c r="F56" s="1290"/>
      <c r="G56" s="1290"/>
      <c r="H56" s="1290"/>
      <c r="I56" s="1290"/>
      <c r="J56" s="1290"/>
      <c r="K56" s="1290"/>
      <c r="L56" s="1290"/>
      <c r="M56" s="1290"/>
      <c r="N56" s="1290"/>
      <c r="O56" s="1290"/>
      <c r="P56" s="1290"/>
      <c r="Q56" s="1290"/>
      <c r="R56" s="1290"/>
      <c r="S56" s="1290"/>
      <c r="T56" s="1290"/>
      <c r="U56" s="1290"/>
      <c r="V56" s="1290"/>
      <c r="W56" s="1290"/>
      <c r="X56" s="1290"/>
      <c r="Y56" s="1290"/>
      <c r="Z56" s="1290"/>
      <c r="AA56" s="1290"/>
      <c r="AB56" s="1290"/>
      <c r="AC56" s="1290"/>
      <c r="AD56" s="1290"/>
      <c r="AE56" s="1290"/>
      <c r="AF56" s="1290"/>
      <c r="AG56" s="1290"/>
      <c r="AH56" s="1290"/>
      <c r="AI56" s="1290"/>
      <c r="AJ56" s="1290"/>
      <c r="AK56" s="1290"/>
      <c r="AL56" s="1290"/>
      <c r="AM56" s="1290"/>
      <c r="AN56" s="1290"/>
      <c r="AO56" s="1290"/>
      <c r="AP56" s="1290"/>
      <c r="AQ56" s="1290"/>
      <c r="AR56" s="1290"/>
      <c r="AS56" s="1290"/>
      <c r="AT56" s="1290"/>
      <c r="AU56" s="1290"/>
      <c r="AV56" s="1290"/>
      <c r="AW56" s="1290"/>
      <c r="AX56" s="1290"/>
      <c r="AY56" s="1290"/>
      <c r="AZ56" s="1290"/>
      <c r="BA56" s="308"/>
      <c r="BB56" s="294"/>
    </row>
    <row r="57" spans="1:54" ht="12" customHeight="1" x14ac:dyDescent="0.25">
      <c r="A57" s="1291" t="str">
        <f>CONCATENATE(ПОДПИСИ!C14,", ",ПОДПИСИ!F14)</f>
        <v xml:space="preserve">Фатахова Е.Я., </v>
      </c>
      <c r="B57" s="1291"/>
      <c r="C57" s="1291"/>
      <c r="D57" s="1291"/>
      <c r="E57" s="1291"/>
      <c r="F57" s="1291"/>
      <c r="G57" s="1291"/>
      <c r="H57" s="1291"/>
      <c r="I57" s="1291"/>
      <c r="J57" s="1291"/>
      <c r="K57" s="1291"/>
      <c r="L57" s="1291"/>
      <c r="M57" s="1291"/>
      <c r="N57" s="1291"/>
      <c r="O57" s="1291"/>
      <c r="P57" s="1291"/>
      <c r="Q57" s="1291"/>
      <c r="R57" s="1291"/>
      <c r="S57" s="1291"/>
      <c r="T57" s="1291"/>
      <c r="U57" s="1291"/>
      <c r="V57" s="1291"/>
      <c r="W57" s="1291"/>
      <c r="X57" s="1291"/>
      <c r="Y57" s="1291"/>
      <c r="Z57" s="1291"/>
      <c r="AA57" s="1291"/>
      <c r="AB57" s="1291"/>
      <c r="AC57" s="1291"/>
      <c r="AD57" s="1291"/>
      <c r="AE57" s="1291"/>
      <c r="AF57" s="1291"/>
      <c r="AG57" s="1291"/>
      <c r="AH57" s="1291"/>
      <c r="AI57" s="1291"/>
      <c r="AJ57" s="1291"/>
      <c r="AK57" s="1291"/>
      <c r="AL57" s="1291"/>
      <c r="AM57" s="1291"/>
      <c r="AN57" s="1291"/>
      <c r="AO57" s="1291"/>
      <c r="AP57" s="1291"/>
      <c r="AQ57" s="1291"/>
      <c r="AR57" s="1291"/>
      <c r="AS57" s="1291"/>
      <c r="AT57" s="1291"/>
      <c r="AU57" s="1291"/>
      <c r="AV57" s="1291"/>
      <c r="AW57" s="1291"/>
      <c r="AX57" s="1291"/>
      <c r="AY57" s="1291"/>
      <c r="AZ57" s="1291"/>
      <c r="BA57" s="300"/>
    </row>
    <row r="58" spans="1:54" ht="6" customHeight="1" x14ac:dyDescent="0.25">
      <c r="A58" s="1292" t="s">
        <v>789</v>
      </c>
      <c r="B58" s="1292"/>
      <c r="C58" s="1292"/>
      <c r="D58" s="1292"/>
      <c r="E58" s="1292"/>
      <c r="F58" s="1292"/>
      <c r="G58" s="1292"/>
      <c r="H58" s="1292"/>
      <c r="I58" s="1292"/>
      <c r="J58" s="1292"/>
      <c r="K58" s="1292"/>
      <c r="L58" s="1292"/>
      <c r="M58" s="1292"/>
      <c r="N58" s="1292"/>
      <c r="O58" s="1292"/>
      <c r="P58" s="1292"/>
      <c r="Q58" s="1292"/>
      <c r="R58" s="1292"/>
      <c r="S58" s="1292"/>
      <c r="T58" s="1292"/>
      <c r="U58" s="1292"/>
      <c r="V58" s="1292"/>
      <c r="W58" s="1292"/>
      <c r="X58" s="1292"/>
      <c r="Y58" s="1292"/>
      <c r="Z58" s="1292"/>
      <c r="AA58" s="1292"/>
      <c r="AB58" s="1292"/>
      <c r="AC58" s="1292"/>
      <c r="AD58" s="1292"/>
      <c r="AE58" s="1292"/>
      <c r="AF58" s="1292"/>
      <c r="AG58" s="1292"/>
      <c r="AH58" s="1292"/>
      <c r="AI58" s="1292"/>
      <c r="AJ58" s="1292"/>
      <c r="AK58" s="1292"/>
      <c r="AL58" s="1292"/>
      <c r="AM58" s="1292"/>
      <c r="AN58" s="1292"/>
      <c r="AO58" s="1292"/>
      <c r="AP58" s="1292"/>
      <c r="AQ58" s="1292"/>
      <c r="AR58" s="1292"/>
      <c r="AS58" s="1292"/>
      <c r="AT58" s="1292"/>
      <c r="AU58" s="1292"/>
      <c r="AV58" s="1292"/>
      <c r="AW58" s="1292"/>
      <c r="AX58" s="1292"/>
      <c r="AY58" s="1292"/>
      <c r="AZ58" s="1292"/>
      <c r="BA58" s="300"/>
    </row>
    <row r="59" spans="1:54" ht="10.5" customHeight="1" x14ac:dyDescent="0.25">
      <c r="A59" s="1293"/>
      <c r="B59" s="1293"/>
      <c r="C59" s="1293"/>
      <c r="D59" s="1293"/>
      <c r="E59" s="1293"/>
      <c r="F59" s="1293"/>
      <c r="G59" s="1293"/>
      <c r="H59" s="1293"/>
      <c r="I59" s="1293"/>
      <c r="J59" s="1293"/>
      <c r="K59" s="1293"/>
      <c r="L59" s="1293"/>
      <c r="M59" s="1293"/>
      <c r="N59" s="1293"/>
      <c r="O59" s="1293"/>
      <c r="P59" s="1293"/>
      <c r="Q59" s="1293"/>
      <c r="R59" s="1293"/>
      <c r="S59" s="1293"/>
      <c r="T59" s="1293"/>
      <c r="U59" s="1293"/>
      <c r="V59" s="1293"/>
      <c r="W59" s="1293"/>
      <c r="X59" s="1293"/>
      <c r="Y59" s="1293"/>
      <c r="Z59" s="1293"/>
      <c r="AA59" s="1293"/>
      <c r="AB59" s="1293"/>
      <c r="AC59" s="1293"/>
      <c r="AD59" s="1293"/>
      <c r="AE59" s="1293"/>
      <c r="AF59" s="1293"/>
      <c r="AG59" s="1293"/>
      <c r="AH59" s="1293"/>
      <c r="AI59" s="1293"/>
      <c r="AJ59" s="1293"/>
      <c r="AK59" s="1293"/>
      <c r="AL59" s="1293"/>
      <c r="AM59" s="1293"/>
      <c r="AN59" s="1293"/>
      <c r="AO59" s="1293"/>
      <c r="AP59" s="1293"/>
      <c r="AQ59" s="1293"/>
      <c r="AR59" s="1293"/>
      <c r="AS59" s="1293"/>
      <c r="AT59" s="1293"/>
      <c r="AU59" s="1293"/>
      <c r="AV59" s="1293"/>
      <c r="AW59" s="1293"/>
      <c r="AX59" s="1293"/>
      <c r="AY59" s="1293"/>
      <c r="AZ59" s="1293"/>
      <c r="BA59" s="300"/>
    </row>
    <row r="60" spans="1:54" ht="15" customHeight="1" x14ac:dyDescent="0.25">
      <c r="A60" s="1288" t="s">
        <v>792</v>
      </c>
      <c r="B60" s="1288"/>
      <c r="C60" s="1288"/>
      <c r="D60" s="1288"/>
      <c r="E60" s="1288"/>
      <c r="F60" s="1288"/>
      <c r="G60" s="1288"/>
      <c r="H60" s="1288"/>
      <c r="I60" s="1288"/>
      <c r="J60" s="1288"/>
      <c r="K60" s="1288"/>
      <c r="L60" s="1288"/>
      <c r="M60" s="1288"/>
      <c r="N60" s="1288"/>
      <c r="O60" s="1288"/>
      <c r="P60" s="1288"/>
      <c r="Q60" s="1288"/>
      <c r="R60" s="1288"/>
      <c r="S60" s="1288"/>
      <c r="T60" s="1288"/>
      <c r="U60" s="1288"/>
      <c r="V60" s="1288"/>
      <c r="W60" s="1288"/>
      <c r="X60" s="1288"/>
      <c r="Y60" s="1288"/>
      <c r="Z60" s="1288"/>
      <c r="AA60" s="1288"/>
      <c r="AB60" s="1288"/>
      <c r="AC60" s="1288"/>
      <c r="AD60" s="1288"/>
      <c r="AE60" s="1288"/>
      <c r="AF60" s="1288"/>
      <c r="AG60" s="1288"/>
      <c r="AH60" s="1288"/>
      <c r="AI60" s="1288"/>
      <c r="AJ60" s="1288"/>
      <c r="AK60" s="1288"/>
      <c r="AL60" s="1288"/>
      <c r="AM60" s="1288"/>
      <c r="AN60" s="1288"/>
      <c r="AO60" s="1288"/>
      <c r="AP60" s="1288"/>
      <c r="AQ60" s="1288"/>
      <c r="AR60" s="1288"/>
      <c r="AS60" s="1288"/>
      <c r="AT60" s="1288"/>
      <c r="AU60" s="1288"/>
      <c r="AV60" s="1288"/>
      <c r="AW60" s="1288"/>
      <c r="AX60" s="1288"/>
      <c r="AY60" s="1288"/>
      <c r="AZ60" s="1288"/>
      <c r="BA60" s="300"/>
    </row>
    <row r="61" spans="1:54" ht="13.5" customHeight="1" outlineLevel="1" x14ac:dyDescent="0.25">
      <c r="A61" s="1264" t="s">
        <v>79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</row>
    <row r="62" spans="1:54" ht="24" customHeight="1" outlineLevel="1" x14ac:dyDescent="0.25">
      <c r="A62" s="126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260"/>
      <c r="C62" s="1260"/>
      <c r="D62" s="1260"/>
      <c r="E62" s="1260"/>
      <c r="F62" s="1260"/>
      <c r="G62" s="1260"/>
      <c r="H62" s="1260"/>
      <c r="I62" s="1260"/>
      <c r="J62" s="1260"/>
      <c r="K62" s="1260"/>
      <c r="L62" s="1260"/>
      <c r="M62" s="1260"/>
      <c r="N62" s="1260"/>
      <c r="O62" s="1260"/>
      <c r="P62" s="1260"/>
      <c r="Q62" s="1260"/>
      <c r="R62" s="1260"/>
      <c r="S62" s="1260"/>
      <c r="T62" s="1260"/>
      <c r="U62" s="1260"/>
      <c r="V62" s="1260"/>
      <c r="W62" s="1260"/>
      <c r="X62" s="1260"/>
      <c r="Y62" s="1260"/>
      <c r="Z62" s="1260"/>
      <c r="AA62" s="1260"/>
      <c r="AB62" s="1260"/>
      <c r="AC62" s="1260"/>
      <c r="AD62" s="1260"/>
      <c r="AE62" s="1260"/>
      <c r="AF62" s="1260"/>
      <c r="AG62" s="1260"/>
      <c r="AH62" s="1260"/>
      <c r="AI62" s="1260"/>
      <c r="AJ62" s="1260"/>
      <c r="AK62" s="1260"/>
      <c r="AL62" s="1260"/>
      <c r="AM62" s="1260"/>
      <c r="AN62" s="1260"/>
      <c r="AO62" s="1260"/>
      <c r="AP62" s="1260"/>
      <c r="AQ62" s="1260"/>
      <c r="AR62" s="1260"/>
      <c r="AS62" s="1260"/>
      <c r="AT62" s="1260"/>
      <c r="AU62" s="1260"/>
      <c r="AV62" s="1260"/>
      <c r="AW62" s="1260"/>
      <c r="AX62" s="1260"/>
      <c r="AY62" s="1260"/>
      <c r="AZ62" s="1260"/>
      <c r="BA62" s="390"/>
      <c r="BB62" s="391"/>
    </row>
    <row r="63" spans="1:54" ht="9.75" customHeight="1" outlineLevel="1" x14ac:dyDescent="0.25">
      <c r="A63" s="1236" t="s">
        <v>523</v>
      </c>
      <c r="B63" s="1236"/>
      <c r="C63" s="1236"/>
      <c r="D63" s="1236"/>
      <c r="E63" s="1236"/>
      <c r="F63" s="1236"/>
      <c r="G63" s="1236"/>
      <c r="H63" s="1236"/>
      <c r="I63" s="1236"/>
      <c r="J63" s="1236"/>
      <c r="K63" s="1236"/>
      <c r="L63" s="1236"/>
      <c r="M63" s="1236"/>
      <c r="N63" s="1236"/>
      <c r="O63" s="1236"/>
      <c r="P63" s="1236"/>
      <c r="Q63" s="1236"/>
      <c r="R63" s="1236"/>
      <c r="S63" s="1236"/>
      <c r="T63" s="1236"/>
      <c r="U63" s="1236"/>
      <c r="V63" s="1236"/>
      <c r="W63" s="1236"/>
      <c r="X63" s="1236"/>
      <c r="Y63" s="1236"/>
      <c r="Z63" s="1236"/>
      <c r="AA63" s="1236"/>
      <c r="AB63" s="1236"/>
      <c r="AC63" s="1236"/>
      <c r="AD63" s="1236"/>
      <c r="AE63" s="1236"/>
      <c r="AF63" s="1236"/>
      <c r="AG63" s="1236"/>
      <c r="AH63" s="1236"/>
      <c r="AI63" s="1236"/>
      <c r="AJ63" s="1236"/>
      <c r="AK63" s="1236"/>
      <c r="AL63" s="1236"/>
      <c r="AM63" s="1236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392"/>
      <c r="BB63" s="393"/>
    </row>
    <row r="64" spans="1:54" ht="21" customHeight="1" x14ac:dyDescent="0.25">
      <c r="A64" s="1278" t="s">
        <v>793</v>
      </c>
      <c r="B64" s="1278"/>
      <c r="C64" s="1278"/>
      <c r="D64" s="1278"/>
      <c r="E64" s="1278"/>
      <c r="F64" s="1278"/>
      <c r="G64" s="1278"/>
      <c r="H64" s="1278"/>
      <c r="I64" s="1278"/>
      <c r="J64" s="1278"/>
      <c r="K64" s="1278"/>
      <c r="L64" s="1278"/>
      <c r="M64" s="1278"/>
      <c r="N64" s="1278"/>
      <c r="O64" s="1278"/>
      <c r="P64" s="1278"/>
      <c r="Q64" s="1278"/>
      <c r="R64" s="1278"/>
      <c r="S64" s="1278"/>
      <c r="T64" s="1278"/>
      <c r="U64" s="1278"/>
      <c r="V64" s="1278"/>
      <c r="W64" s="1278"/>
      <c r="X64" s="1278"/>
      <c r="Y64" s="1278"/>
      <c r="Z64" s="1278"/>
      <c r="AA64" s="1278"/>
      <c r="AB64" s="1278"/>
      <c r="AC64" s="1278"/>
      <c r="AD64" s="1278"/>
      <c r="AE64" s="1278"/>
      <c r="AF64" s="1278"/>
      <c r="AG64" s="1278"/>
      <c r="AH64" s="1278"/>
      <c r="AI64" s="1278"/>
      <c r="AJ64" s="1278"/>
      <c r="AK64" s="1278"/>
      <c r="AL64" s="1278"/>
      <c r="AM64" s="127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300"/>
    </row>
    <row r="65" spans="1:53" ht="12" customHeight="1" x14ac:dyDescent="0.25">
      <c r="A65" s="1286" t="str">
        <f>ФОРМА!D18</f>
        <v>кабельной линии 10кВ</v>
      </c>
      <c r="B65" s="1286"/>
      <c r="C65" s="1286"/>
      <c r="D65" s="1286"/>
      <c r="E65" s="1286"/>
      <c r="F65" s="1286"/>
      <c r="G65" s="1286"/>
      <c r="H65" s="1286"/>
      <c r="I65" s="1286"/>
      <c r="J65" s="1286"/>
      <c r="K65" s="1286"/>
      <c r="L65" s="1286"/>
      <c r="M65" s="1286"/>
      <c r="N65" s="1286"/>
      <c r="O65" s="1286"/>
      <c r="P65" s="1286"/>
      <c r="Q65" s="1286"/>
      <c r="R65" s="1286"/>
      <c r="S65" s="1286"/>
      <c r="T65" s="1286"/>
      <c r="U65" s="1286"/>
      <c r="V65" s="1286"/>
      <c r="W65" s="1286"/>
      <c r="X65" s="1286"/>
      <c r="Y65" s="1286"/>
      <c r="Z65" s="1286"/>
      <c r="AA65" s="1286"/>
      <c r="AB65" s="1286"/>
      <c r="AC65" s="1286"/>
      <c r="AD65" s="1286"/>
      <c r="AE65" s="1286"/>
      <c r="AF65" s="1286"/>
      <c r="AG65" s="1286"/>
      <c r="AH65" s="1286"/>
      <c r="AI65" s="1286"/>
      <c r="AJ65" s="1286"/>
      <c r="AK65" s="1286"/>
      <c r="AL65" s="1286"/>
      <c r="AM65" s="1286"/>
      <c r="AN65" s="1286"/>
      <c r="AO65" s="1286"/>
      <c r="AP65" s="1286"/>
      <c r="AQ65" s="1286"/>
      <c r="AR65" s="1286"/>
      <c r="AS65" s="1286"/>
      <c r="AT65" s="1286"/>
      <c r="AU65" s="1286"/>
      <c r="AV65" s="1286"/>
      <c r="AW65" s="1286"/>
      <c r="AX65" s="1286"/>
      <c r="AY65" s="1286"/>
      <c r="AZ65" s="1286"/>
      <c r="BA65" s="300"/>
    </row>
    <row r="66" spans="1:53" s="305" customFormat="1" ht="6" customHeight="1" x14ac:dyDescent="0.2">
      <c r="A66" s="1277" t="s">
        <v>431</v>
      </c>
      <c r="B66" s="1277"/>
      <c r="C66" s="1277"/>
      <c r="D66" s="1277"/>
      <c r="E66" s="1277"/>
      <c r="F66" s="1277"/>
      <c r="G66" s="1277"/>
      <c r="H66" s="1277"/>
      <c r="I66" s="1277"/>
      <c r="J66" s="1277"/>
      <c r="K66" s="1277"/>
      <c r="L66" s="1277"/>
      <c r="M66" s="1277"/>
      <c r="N66" s="1277"/>
      <c r="O66" s="1277"/>
      <c r="P66" s="1277"/>
      <c r="Q66" s="1277"/>
      <c r="R66" s="1277"/>
      <c r="S66" s="1277"/>
      <c r="T66" s="1277"/>
      <c r="U66" s="1277"/>
      <c r="V66" s="1277"/>
      <c r="W66" s="1277"/>
      <c r="X66" s="1277"/>
      <c r="Y66" s="1277"/>
      <c r="Z66" s="1277"/>
      <c r="AA66" s="1277"/>
      <c r="AB66" s="1277"/>
      <c r="AC66" s="1277"/>
      <c r="AD66" s="1277"/>
      <c r="AE66" s="1277"/>
      <c r="AF66" s="1277"/>
      <c r="AG66" s="1277"/>
      <c r="AH66" s="1277"/>
      <c r="AI66" s="1277"/>
      <c r="AJ66" s="1277"/>
      <c r="AK66" s="1277"/>
      <c r="AL66" s="1277"/>
      <c r="AM66" s="1277"/>
      <c r="AN66" s="1277"/>
      <c r="AO66" s="1277"/>
      <c r="AP66" s="1277"/>
      <c r="AQ66" s="1277"/>
      <c r="AR66" s="1277"/>
      <c r="AS66" s="1277"/>
      <c r="AT66" s="1277"/>
      <c r="AU66" s="1277"/>
      <c r="AV66" s="1277"/>
      <c r="AW66" s="1277"/>
      <c r="AX66" s="1277"/>
      <c r="AY66" s="1277"/>
      <c r="AZ66" s="1277"/>
      <c r="BA66" s="304"/>
    </row>
    <row r="67" spans="1:53" ht="48" customHeight="1" x14ac:dyDescent="0.25">
      <c r="A67" s="1289" t="s">
        <v>794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  <c r="BA67" s="300"/>
    </row>
    <row r="68" spans="1:53" ht="11.25" customHeight="1" x14ac:dyDescent="0.25">
      <c r="A68" s="1286" t="str">
        <f>ФОРМА!B9</f>
        <v>СЭС-23-32939-ЭС-ИЛО</v>
      </c>
      <c r="B68" s="1286"/>
      <c r="C68" s="1286"/>
      <c r="D68" s="1286"/>
      <c r="E68" s="1286"/>
      <c r="F68" s="1286"/>
      <c r="G68" s="1286"/>
      <c r="H68" s="1286"/>
      <c r="I68" s="1286"/>
      <c r="J68" s="1286"/>
      <c r="K68" s="1286"/>
      <c r="L68" s="1286"/>
      <c r="M68" s="1286"/>
      <c r="N68" s="1286"/>
      <c r="O68" s="1286"/>
      <c r="P68" s="1286"/>
      <c r="Q68" s="1286"/>
      <c r="R68" s="1286"/>
      <c r="S68" s="1286"/>
      <c r="T68" s="1286"/>
      <c r="U68" s="1286"/>
      <c r="V68" s="1286"/>
      <c r="W68" s="1286"/>
      <c r="X68" s="1286"/>
      <c r="Y68" s="1286"/>
      <c r="Z68" s="1286"/>
      <c r="AA68" s="1286"/>
      <c r="AB68" s="1286"/>
      <c r="AC68" s="1286"/>
      <c r="AD68" s="1286"/>
      <c r="AE68" s="1286"/>
      <c r="AF68" s="1286"/>
      <c r="AG68" s="1286"/>
      <c r="AH68" s="1286"/>
      <c r="AI68" s="1286"/>
      <c r="AJ68" s="1286"/>
      <c r="AK68" s="1286"/>
      <c r="AL68" s="1286"/>
      <c r="AM68" s="1286"/>
      <c r="AN68" s="1286"/>
      <c r="AO68" s="1286"/>
      <c r="AP68" s="1286"/>
      <c r="AQ68" s="1286"/>
      <c r="AR68" s="1286"/>
      <c r="AS68" s="1286"/>
      <c r="AT68" s="1286"/>
      <c r="AU68" s="1286"/>
      <c r="AV68" s="1286"/>
      <c r="AW68" s="1286"/>
      <c r="AX68" s="1286"/>
      <c r="AY68" s="1286"/>
      <c r="AZ68" s="1286"/>
      <c r="BA68" s="300"/>
    </row>
    <row r="69" spans="1:53" s="305" customFormat="1" ht="6" customHeight="1" x14ac:dyDescent="0.2">
      <c r="A69" s="1287" t="s">
        <v>795</v>
      </c>
      <c r="B69" s="1287"/>
      <c r="C69" s="1287"/>
      <c r="D69" s="1287"/>
      <c r="E69" s="1287"/>
      <c r="F69" s="1287"/>
      <c r="G69" s="1287"/>
      <c r="H69" s="1287"/>
      <c r="I69" s="1287"/>
      <c r="J69" s="1287"/>
      <c r="K69" s="1287"/>
      <c r="L69" s="1287"/>
      <c r="M69" s="1287"/>
      <c r="N69" s="1287"/>
      <c r="O69" s="1287"/>
      <c r="P69" s="1287"/>
      <c r="Q69" s="1287"/>
      <c r="R69" s="1287"/>
      <c r="S69" s="1287"/>
      <c r="T69" s="1287"/>
      <c r="U69" s="1287"/>
      <c r="V69" s="1287"/>
      <c r="W69" s="1287"/>
      <c r="X69" s="1287"/>
      <c r="Y69" s="1287"/>
      <c r="Z69" s="1287"/>
      <c r="AA69" s="1287"/>
      <c r="AB69" s="1287"/>
      <c r="AC69" s="1287"/>
      <c r="AD69" s="1287"/>
      <c r="AE69" s="1287"/>
      <c r="AF69" s="1287"/>
      <c r="AG69" s="1287"/>
      <c r="AH69" s="1287"/>
      <c r="AI69" s="1287"/>
      <c r="AJ69" s="1287"/>
      <c r="AK69" s="1287"/>
      <c r="AL69" s="1287"/>
      <c r="AM69" s="1287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304"/>
    </row>
    <row r="70" spans="1:53" ht="13.2" customHeight="1" x14ac:dyDescent="0.25">
      <c r="A70" s="1286" t="str">
        <f>ФОРМА!B8</f>
        <v>ООО «Строительные энергетические технологии»</v>
      </c>
      <c r="B70" s="1286"/>
      <c r="C70" s="1286"/>
      <c r="D70" s="1286"/>
      <c r="E70" s="1286"/>
      <c r="F70" s="1286"/>
      <c r="G70" s="1286"/>
      <c r="H70" s="1286"/>
      <c r="I70" s="1286"/>
      <c r="J70" s="1286"/>
      <c r="K70" s="1286"/>
      <c r="L70" s="1286"/>
      <c r="M70" s="1286"/>
      <c r="N70" s="1286"/>
      <c r="O70" s="1286"/>
      <c r="P70" s="1286"/>
      <c r="Q70" s="1286"/>
      <c r="R70" s="1286"/>
      <c r="S70" s="1286"/>
      <c r="T70" s="1286"/>
      <c r="U70" s="1286"/>
      <c r="V70" s="1286"/>
      <c r="W70" s="1286"/>
      <c r="X70" s="1286"/>
      <c r="Y70" s="1286"/>
      <c r="Z70" s="1286"/>
      <c r="AA70" s="1286"/>
      <c r="AB70" s="1286"/>
      <c r="AC70" s="1286"/>
      <c r="AD70" s="1286"/>
      <c r="AE70" s="1286"/>
      <c r="AF70" s="1286"/>
      <c r="AG70" s="1286"/>
      <c r="AH70" s="1286"/>
      <c r="AI70" s="1286"/>
      <c r="AJ70" s="1286"/>
      <c r="AK70" s="1286"/>
      <c r="AL70" s="1286"/>
      <c r="AM70" s="1286"/>
      <c r="AN70" s="1286"/>
      <c r="AO70" s="1286"/>
      <c r="AP70" s="1286"/>
      <c r="AQ70" s="1286"/>
      <c r="AR70" s="1286"/>
      <c r="AS70" s="1286"/>
      <c r="AT70" s="1286"/>
      <c r="AU70" s="1286"/>
      <c r="AV70" s="1286"/>
      <c r="AW70" s="1286"/>
      <c r="AX70" s="1286"/>
      <c r="AY70" s="1286"/>
      <c r="AZ70" s="1286"/>
      <c r="BA70" s="300"/>
    </row>
    <row r="71" spans="1:53" s="305" customFormat="1" ht="6" customHeight="1" x14ac:dyDescent="0.2">
      <c r="A71" s="1287" t="s">
        <v>796</v>
      </c>
      <c r="B71" s="1287"/>
      <c r="C71" s="1287"/>
      <c r="D71" s="1287"/>
      <c r="E71" s="1287"/>
      <c r="F71" s="1287"/>
      <c r="G71" s="1287"/>
      <c r="H71" s="1287"/>
      <c r="I71" s="1287"/>
      <c r="J71" s="1287"/>
      <c r="K71" s="1287"/>
      <c r="L71" s="1287"/>
      <c r="M71" s="1287"/>
      <c r="N71" s="1287"/>
      <c r="O71" s="1287"/>
      <c r="P71" s="1287"/>
      <c r="Q71" s="1287"/>
      <c r="R71" s="1287"/>
      <c r="S71" s="1287"/>
      <c r="T71" s="1287"/>
      <c r="U71" s="1287"/>
      <c r="V71" s="1287"/>
      <c r="W71" s="1287"/>
      <c r="X71" s="1287"/>
      <c r="Y71" s="1287"/>
      <c r="Z71" s="1287"/>
      <c r="AA71" s="1287"/>
      <c r="AB71" s="1287"/>
      <c r="AC71" s="1287"/>
      <c r="AD71" s="1287"/>
      <c r="AE71" s="1287"/>
      <c r="AF71" s="1287"/>
      <c r="AG71" s="1287"/>
      <c r="AH71" s="1287"/>
      <c r="AI71" s="1287"/>
      <c r="AJ71" s="1287"/>
      <c r="AK71" s="1287"/>
      <c r="AL71" s="1287"/>
      <c r="AM71" s="1287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</row>
    <row r="72" spans="1:53" ht="13.2" customHeight="1" x14ac:dyDescent="0.25">
      <c r="A72" s="1286" t="s">
        <v>728</v>
      </c>
      <c r="B72" s="1286"/>
      <c r="C72" s="1286"/>
      <c r="D72" s="1286"/>
      <c r="E72" s="1286"/>
      <c r="F72" s="1286"/>
      <c r="G72" s="1286"/>
      <c r="H72" s="1286"/>
      <c r="I72" s="1286"/>
      <c r="J72" s="1286"/>
      <c r="K72" s="1286"/>
      <c r="L72" s="1286"/>
      <c r="M72" s="1286"/>
      <c r="N72" s="1286"/>
      <c r="O72" s="1286"/>
      <c r="P72" s="1286"/>
      <c r="Q72" s="1286"/>
      <c r="R72" s="1286"/>
      <c r="S72" s="1286"/>
      <c r="T72" s="1286"/>
      <c r="U72" s="1286"/>
      <c r="V72" s="1286"/>
      <c r="W72" s="1286"/>
      <c r="X72" s="1286"/>
      <c r="Y72" s="1286"/>
      <c r="Z72" s="1286"/>
      <c r="AA72" s="1286"/>
      <c r="AB72" s="1286"/>
      <c r="AC72" s="1286"/>
      <c r="AD72" s="1286"/>
      <c r="AE72" s="1286"/>
      <c r="AF72" s="1286"/>
      <c r="AG72" s="1286"/>
      <c r="AH72" s="1286"/>
      <c r="AI72" s="1286"/>
      <c r="AJ72" s="1286"/>
      <c r="AK72" s="1286"/>
      <c r="AL72" s="1286"/>
      <c r="AM72" s="1286"/>
      <c r="AN72" s="1286"/>
      <c r="AO72" s="1286"/>
      <c r="AP72" s="1286"/>
      <c r="AQ72" s="1286"/>
      <c r="AR72" s="1286"/>
      <c r="AS72" s="1286"/>
      <c r="AT72" s="1286"/>
      <c r="AU72" s="1286"/>
      <c r="AV72" s="1286"/>
      <c r="AW72" s="1286"/>
      <c r="AX72" s="1286"/>
      <c r="AY72" s="1286"/>
      <c r="AZ72" s="1286"/>
      <c r="BA72" s="300"/>
    </row>
    <row r="73" spans="1:53" s="305" customFormat="1" ht="6" customHeight="1" x14ac:dyDescent="0.2">
      <c r="A73" s="1287" t="s">
        <v>797</v>
      </c>
      <c r="B73" s="1287"/>
      <c r="C73" s="1287"/>
      <c r="D73" s="1287"/>
      <c r="E73" s="1287"/>
      <c r="F73" s="1287"/>
      <c r="G73" s="1287"/>
      <c r="H73" s="1287"/>
      <c r="I73" s="1287"/>
      <c r="J73" s="1287"/>
      <c r="K73" s="1287"/>
      <c r="L73" s="1287"/>
      <c r="M73" s="1287"/>
      <c r="N73" s="1287"/>
      <c r="O73" s="1287"/>
      <c r="P73" s="1287"/>
      <c r="Q73" s="1287"/>
      <c r="R73" s="1287"/>
      <c r="S73" s="1287"/>
      <c r="T73" s="1287"/>
      <c r="U73" s="1287"/>
      <c r="V73" s="1287"/>
      <c r="W73" s="1287"/>
      <c r="X73" s="1287"/>
      <c r="Y73" s="1287"/>
      <c r="Z73" s="1287"/>
      <c r="AA73" s="1287"/>
      <c r="AB73" s="1287"/>
      <c r="AC73" s="1287"/>
      <c r="AD73" s="1287"/>
      <c r="AE73" s="1287"/>
      <c r="AF73" s="1287"/>
      <c r="AG73" s="1287"/>
      <c r="AH73" s="1287"/>
      <c r="AI73" s="1287"/>
      <c r="AJ73" s="1287"/>
      <c r="AK73" s="1287"/>
      <c r="AL73" s="1287"/>
      <c r="AM73" s="1287"/>
      <c r="AN73" s="1287"/>
      <c r="AO73" s="1287"/>
      <c r="AP73" s="1287"/>
      <c r="AQ73" s="1287"/>
      <c r="AR73" s="1287"/>
      <c r="AS73" s="1287"/>
      <c r="AT73" s="1287"/>
      <c r="AU73" s="1287"/>
      <c r="AV73" s="1287"/>
      <c r="AW73" s="1287"/>
      <c r="AX73" s="1287"/>
      <c r="AY73" s="1287"/>
      <c r="AZ73" s="1287"/>
      <c r="BA73" s="1287"/>
    </row>
    <row r="74" spans="1:53" ht="12" customHeight="1" x14ac:dyDescent="0.25">
      <c r="A74" s="1278" t="s">
        <v>593</v>
      </c>
      <c r="B74" s="1278"/>
      <c r="C74" s="1278"/>
      <c r="D74" s="1278"/>
      <c r="E74" s="1278"/>
      <c r="F74" s="1278"/>
      <c r="G74" s="1278"/>
      <c r="H74" s="1278"/>
      <c r="I74" s="1278"/>
      <c r="J74" s="1278"/>
      <c r="K74" s="1278"/>
      <c r="L74" s="1278"/>
      <c r="M74" s="1278"/>
      <c r="N74" s="1278"/>
      <c r="O74" s="1278"/>
      <c r="P74" s="1278"/>
      <c r="Q74" s="1278"/>
      <c r="R74" s="1278"/>
      <c r="S74" s="1278"/>
      <c r="T74" s="1278"/>
      <c r="U74" s="1278"/>
      <c r="V74" s="1278"/>
      <c r="W74" s="1278"/>
      <c r="X74" s="1278"/>
      <c r="Y74" s="1278"/>
      <c r="Z74" s="1278"/>
      <c r="AA74" s="1278"/>
      <c r="AB74" s="1278"/>
      <c r="AC74" s="1278"/>
      <c r="AD74" s="1278"/>
      <c r="AE74" s="1278"/>
      <c r="AF74" s="1278"/>
      <c r="AG74" s="1278"/>
      <c r="AH74" s="1278"/>
      <c r="AI74" s="1278"/>
      <c r="AJ74" s="1278"/>
      <c r="AK74" s="1278"/>
      <c r="AL74" s="1278"/>
      <c r="AM74" s="1278"/>
      <c r="AN74" s="1278"/>
      <c r="AO74" s="1278"/>
      <c r="AP74" s="1278"/>
      <c r="AQ74" s="1278"/>
      <c r="AR74" s="1278"/>
      <c r="AS74" s="1278"/>
      <c r="AT74" s="1278"/>
      <c r="AU74" s="1278"/>
      <c r="AV74" s="1278"/>
      <c r="AW74" s="1278"/>
      <c r="AX74" s="1278"/>
      <c r="AY74" s="1278"/>
      <c r="AZ74" s="1278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284"/>
      <c r="V75" s="1284"/>
      <c r="W75" s="1284"/>
      <c r="X75" s="1284"/>
      <c r="Y75" s="1284"/>
      <c r="Z75" s="1284"/>
      <c r="AA75" s="1284"/>
      <c r="AB75" s="1284"/>
      <c r="AC75" s="1284"/>
      <c r="AD75" s="1284"/>
      <c r="AE75" s="1284"/>
      <c r="AF75" s="1284"/>
      <c r="AG75" s="1284"/>
      <c r="AH75" s="1284"/>
      <c r="AI75" s="1284"/>
      <c r="AJ75" s="1284"/>
      <c r="AK75" s="1284"/>
      <c r="AL75" s="1284"/>
      <c r="AM75" s="1284"/>
      <c r="AN75" s="1284"/>
      <c r="AO75" s="1284"/>
      <c r="AP75" s="1284"/>
      <c r="AQ75" s="1284"/>
      <c r="AR75" s="1284"/>
      <c r="AS75" s="1284"/>
      <c r="AT75" s="1284"/>
      <c r="AU75" s="1284"/>
      <c r="AV75" s="1284"/>
      <c r="AW75" s="1284"/>
      <c r="AX75" s="1284"/>
      <c r="AY75" s="1284"/>
      <c r="AZ75" s="1284"/>
      <c r="BA75" s="300"/>
    </row>
    <row r="76" spans="1:53" ht="11.25" customHeight="1" x14ac:dyDescent="0.25">
      <c r="A76" s="1279" t="s">
        <v>86</v>
      </c>
      <c r="B76" s="1279"/>
      <c r="C76" s="1279"/>
      <c r="D76" s="1279"/>
      <c r="E76" s="1279"/>
      <c r="F76" s="1279"/>
      <c r="G76" s="1279"/>
      <c r="H76" s="1279"/>
      <c r="I76" s="1279"/>
      <c r="J76" s="1279"/>
      <c r="K76" s="1279"/>
      <c r="L76" s="1279"/>
      <c r="M76" s="1279"/>
      <c r="N76" s="1279"/>
      <c r="O76" s="1279"/>
      <c r="P76" s="1285" t="s">
        <v>65</v>
      </c>
      <c r="Q76" s="1285"/>
      <c r="R76" s="1285"/>
      <c r="S76" s="1285"/>
      <c r="T76" s="1285"/>
      <c r="U76" s="1285"/>
      <c r="V76" s="1285"/>
      <c r="W76" s="1285"/>
      <c r="X76" s="1285"/>
      <c r="Y76" s="1285"/>
      <c r="Z76" s="1285"/>
      <c r="AA76" s="1285"/>
      <c r="AB76" s="1285"/>
      <c r="AC76" s="1285"/>
      <c r="AD76" s="1285"/>
      <c r="AE76" s="1285"/>
      <c r="AF76" s="1285"/>
      <c r="AG76" s="1285"/>
      <c r="AH76" s="1285"/>
      <c r="AI76" s="1285"/>
      <c r="AJ76" s="1285"/>
      <c r="AK76" s="1285"/>
      <c r="AL76" s="1285"/>
      <c r="AM76" s="1285"/>
      <c r="AN76" s="1285"/>
      <c r="AO76" s="1285"/>
      <c r="AP76" s="1285"/>
      <c r="AQ76" s="1285"/>
      <c r="AR76" s="1285"/>
      <c r="AS76" s="1285"/>
      <c r="AT76" s="1285"/>
      <c r="AU76" s="1285"/>
      <c r="AV76" s="1285"/>
      <c r="AW76" s="1285"/>
      <c r="AX76" s="1285"/>
      <c r="AY76" s="1285"/>
      <c r="AZ76" s="1285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1279" t="s">
        <v>90</v>
      </c>
      <c r="B78" s="1279"/>
      <c r="C78" s="1279"/>
      <c r="D78" s="1279"/>
      <c r="E78" s="1279"/>
      <c r="F78" s="1279"/>
      <c r="G78" s="1279"/>
      <c r="H78" s="1279"/>
      <c r="I78" s="1279"/>
      <c r="J78" s="1286">
        <f>ФОРМА!F5</f>
        <v>2</v>
      </c>
      <c r="K78" s="1286"/>
      <c r="L78" s="1286"/>
      <c r="M78" s="1286"/>
      <c r="N78" s="1286"/>
      <c r="O78" s="1286"/>
      <c r="P78" s="1278" t="s">
        <v>798</v>
      </c>
      <c r="Q78" s="1279"/>
      <c r="R78" s="1279"/>
      <c r="S78" s="1279"/>
      <c r="T78" s="1279"/>
      <c r="U78" s="1279"/>
      <c r="V78" s="1279"/>
      <c r="W78" s="1279"/>
      <c r="X78" s="1279"/>
      <c r="Y78" s="1279"/>
      <c r="Z78" s="1279"/>
      <c r="AA78" s="1279"/>
      <c r="AB78" s="1279"/>
      <c r="AC78" s="1279"/>
      <c r="AD78" s="1279"/>
      <c r="AE78" s="1279"/>
      <c r="AF78" s="1279"/>
      <c r="AG78" s="1279"/>
      <c r="AH78" s="1279"/>
      <c r="AI78" s="1279"/>
      <c r="AJ78" s="1279"/>
      <c r="AK78" s="1279"/>
      <c r="AL78" s="1279"/>
      <c r="AM78" s="1279"/>
      <c r="AN78" s="1279"/>
      <c r="AO78" s="1279"/>
      <c r="AP78" s="1279"/>
      <c r="AQ78" s="1279"/>
      <c r="AR78" s="1279"/>
      <c r="AS78" s="1279"/>
      <c r="AT78" s="1279"/>
      <c r="AU78" s="1279"/>
      <c r="AV78" s="1279"/>
      <c r="AW78" s="1279"/>
      <c r="AX78" s="1279"/>
      <c r="AY78" s="1279"/>
      <c r="AZ78" s="1279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1282" t="s">
        <v>87</v>
      </c>
      <c r="B80" s="1282"/>
      <c r="C80" s="1282"/>
      <c r="D80" s="1282"/>
      <c r="E80" s="1282"/>
      <c r="F80" s="1282"/>
      <c r="G80" s="1282"/>
      <c r="H80" s="1283" t="str">
        <f>ФОРМА!E18</f>
        <v>План строительства</v>
      </c>
      <c r="I80" s="1283"/>
      <c r="J80" s="1283"/>
      <c r="K80" s="1283"/>
      <c r="L80" s="1283"/>
      <c r="M80" s="1283"/>
      <c r="N80" s="1283"/>
      <c r="O80" s="1283"/>
      <c r="P80" s="1283"/>
      <c r="Q80" s="1283"/>
      <c r="R80" s="1283"/>
      <c r="S80" s="1283"/>
      <c r="T80" s="1283"/>
      <c r="U80" s="1283"/>
      <c r="V80" s="1283"/>
      <c r="W80" s="1283"/>
      <c r="X80" s="1283"/>
      <c r="Y80" s="1283"/>
      <c r="Z80" s="1283"/>
      <c r="AA80" s="1283"/>
      <c r="AB80" s="1283"/>
      <c r="AC80" s="1283"/>
      <c r="AD80" s="1283"/>
      <c r="AE80" s="1283"/>
      <c r="AF80" s="1283"/>
      <c r="AG80" s="1283"/>
      <c r="AH80" s="1283"/>
      <c r="AI80" s="1283"/>
      <c r="AJ80" s="1283"/>
      <c r="AK80" s="1283"/>
      <c r="AL80" s="1283"/>
      <c r="AM80" s="1283"/>
      <c r="AN80" s="1283"/>
      <c r="AO80" s="1283"/>
      <c r="AP80" s="1283"/>
      <c r="AQ80" s="1283"/>
      <c r="AR80" s="1283"/>
      <c r="AS80" s="1283"/>
      <c r="AT80" s="1283"/>
      <c r="AU80" s="1283"/>
      <c r="AV80" s="1283"/>
      <c r="AW80" s="1283"/>
      <c r="AX80" s="1283"/>
      <c r="AY80" s="1283"/>
      <c r="AZ80" s="1283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1277" t="s">
        <v>799</v>
      </c>
      <c r="I81" s="1277"/>
      <c r="J81" s="1277"/>
      <c r="K81" s="1277"/>
      <c r="L81" s="1277"/>
      <c r="M81" s="1277"/>
      <c r="N81" s="1277"/>
      <c r="O81" s="1277"/>
      <c r="P81" s="1277"/>
      <c r="Q81" s="1277"/>
      <c r="R81" s="1277"/>
      <c r="S81" s="1277"/>
      <c r="T81" s="1277"/>
      <c r="U81" s="1277"/>
      <c r="V81" s="1277"/>
      <c r="W81" s="1277"/>
      <c r="X81" s="1277"/>
      <c r="Y81" s="1277"/>
      <c r="Z81" s="1277"/>
      <c r="AA81" s="1277"/>
      <c r="AB81" s="1277"/>
      <c r="AC81" s="1277"/>
      <c r="AD81" s="1277"/>
      <c r="AE81" s="1277"/>
      <c r="AF81" s="1277"/>
      <c r="AG81" s="1277"/>
      <c r="AH81" s="1277"/>
      <c r="AI81" s="1277"/>
      <c r="AJ81" s="1277"/>
      <c r="AK81" s="1277"/>
      <c r="AL81" s="1277"/>
      <c r="AM81" s="1277"/>
      <c r="AN81" s="1277"/>
      <c r="AO81" s="1277"/>
      <c r="AP81" s="1277"/>
      <c r="AQ81" s="1277"/>
      <c r="AR81" s="1277"/>
      <c r="AS81" s="1277"/>
      <c r="AT81" s="1277"/>
      <c r="AU81" s="1277"/>
      <c r="AV81" s="1277"/>
      <c r="AW81" s="1277"/>
      <c r="AX81" s="1277"/>
      <c r="AY81" s="1277"/>
      <c r="AZ81" s="1277"/>
      <c r="BA81" s="309"/>
    </row>
    <row r="82" spans="1:53" ht="21" customHeight="1" x14ac:dyDescent="0.25">
      <c r="A82" s="1278" t="s">
        <v>800</v>
      </c>
      <c r="B82" s="1278"/>
      <c r="C82" s="1278"/>
      <c r="D82" s="1278"/>
      <c r="E82" s="1278"/>
      <c r="F82" s="1278"/>
      <c r="G82" s="1278"/>
      <c r="H82" s="1278"/>
      <c r="I82" s="1278"/>
      <c r="J82" s="1278"/>
      <c r="K82" s="1278"/>
      <c r="L82" s="1278"/>
      <c r="M82" s="1278"/>
      <c r="N82" s="1278"/>
      <c r="O82" s="1278"/>
      <c r="P82" s="1278"/>
      <c r="Q82" s="1278"/>
      <c r="R82" s="1278"/>
      <c r="S82" s="1278"/>
      <c r="T82" s="1278"/>
      <c r="U82" s="1278"/>
      <c r="V82" s="1278"/>
      <c r="W82" s="1278"/>
      <c r="X82" s="1278"/>
      <c r="Y82" s="1278"/>
      <c r="Z82" s="1278"/>
      <c r="AA82" s="1278"/>
      <c r="AB82" s="1278"/>
      <c r="AC82" s="1278"/>
      <c r="AD82" s="1278"/>
      <c r="AE82" s="1278"/>
      <c r="AF82" s="1278"/>
      <c r="AG82" s="1278"/>
      <c r="AH82" s="1278"/>
      <c r="AI82" s="1278"/>
      <c r="AJ82" s="1278"/>
      <c r="AK82" s="1278"/>
      <c r="AL82" s="1278"/>
      <c r="AM82" s="1278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/>
      <c r="AY82" s="1278"/>
      <c r="AZ82" s="1278"/>
      <c r="BA82" s="300"/>
    </row>
    <row r="83" spans="1:53" ht="30" customHeight="1" x14ac:dyDescent="0.3">
      <c r="A83" s="1274" t="str">
        <f>IF(ПОДПИСИ!B9="",ПОДПИСИ!D7,ПОДПИСИ!D9)</f>
        <v>Филёва Н.О.</v>
      </c>
      <c r="B83" s="1274"/>
      <c r="C83" s="1274"/>
      <c r="D83" s="1274"/>
      <c r="E83" s="1274"/>
      <c r="F83" s="1274"/>
      <c r="G83" s="1274"/>
      <c r="H83" s="1274"/>
      <c r="I83" s="1274"/>
      <c r="J83" s="1274"/>
      <c r="K83" s="1274"/>
      <c r="L83" s="1274"/>
      <c r="M83" s="1274"/>
      <c r="N83" s="1274"/>
      <c r="O83" s="1274"/>
      <c r="P83" s="1274"/>
      <c r="Q83" s="1274"/>
      <c r="R83" s="1274"/>
      <c r="S83" s="1274"/>
      <c r="T83" s="1274"/>
      <c r="U83" s="1274"/>
      <c r="V83" s="1274"/>
      <c r="W83" s="1274"/>
      <c r="X83" s="1274"/>
      <c r="Y83" s="1274"/>
      <c r="Z83" s="1275"/>
      <c r="AA83" s="1275"/>
      <c r="AB83" s="1275"/>
      <c r="AC83" s="1275"/>
      <c r="AD83" s="1275"/>
      <c r="AE83" s="1275"/>
      <c r="AF83" s="1275"/>
      <c r="AG83" s="1275"/>
      <c r="AH83" s="1275"/>
      <c r="AI83" s="1275"/>
      <c r="AJ83" s="1275"/>
      <c r="AK83" s="1275"/>
      <c r="AL83" s="1275"/>
      <c r="AM83" s="1275"/>
      <c r="AN83" s="1275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300"/>
    </row>
    <row r="84" spans="1:53" ht="6" customHeight="1" x14ac:dyDescent="0.25">
      <c r="A84" s="1277" t="s">
        <v>801</v>
      </c>
      <c r="B84" s="1277"/>
      <c r="C84" s="1277"/>
      <c r="D84" s="1277"/>
      <c r="E84" s="1277"/>
      <c r="F84" s="1277"/>
      <c r="G84" s="1277"/>
      <c r="H84" s="1277"/>
      <c r="I84" s="1277"/>
      <c r="J84" s="1277"/>
      <c r="K84" s="1277"/>
      <c r="L84" s="1277"/>
      <c r="M84" s="1277"/>
      <c r="N84" s="1277"/>
      <c r="O84" s="1277"/>
      <c r="P84" s="1277"/>
      <c r="Q84" s="1277"/>
      <c r="R84" s="1277"/>
      <c r="S84" s="1277"/>
      <c r="T84" s="1277"/>
      <c r="U84" s="1277"/>
      <c r="V84" s="1277"/>
      <c r="W84" s="1277"/>
      <c r="X84" s="1277"/>
      <c r="Y84" s="1277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277" t="s">
        <v>49</v>
      </c>
      <c r="AP84" s="1277"/>
      <c r="AQ84" s="1277"/>
      <c r="AR84" s="1277"/>
      <c r="AS84" s="1277"/>
      <c r="AT84" s="1277"/>
      <c r="AU84" s="1277"/>
      <c r="AV84" s="1277"/>
      <c r="AW84" s="1277"/>
      <c r="AX84" s="1277"/>
      <c r="AY84" s="1277"/>
      <c r="AZ84" s="1277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1281" t="s">
        <v>785</v>
      </c>
      <c r="B86" s="1281"/>
      <c r="C86" s="1281"/>
      <c r="D86" s="1281"/>
      <c r="E86" s="1281"/>
      <c r="F86" s="1281"/>
      <c r="G86" s="1281"/>
      <c r="H86" s="1281"/>
      <c r="I86" s="1281"/>
      <c r="J86" s="1281"/>
      <c r="K86" s="1281"/>
      <c r="L86" s="1281"/>
      <c r="M86" s="1281"/>
      <c r="N86" s="1281"/>
      <c r="O86" s="1281"/>
      <c r="P86" s="1281"/>
      <c r="Q86" s="1281"/>
      <c r="R86" s="1281"/>
      <c r="S86" s="1281"/>
      <c r="T86" s="1281"/>
      <c r="U86" s="1281"/>
      <c r="V86" s="1281"/>
      <c r="W86" s="1281"/>
      <c r="X86" s="1281"/>
      <c r="Y86" s="1281"/>
      <c r="Z86" s="1281"/>
      <c r="AA86" s="1281"/>
      <c r="AB86" s="1281"/>
      <c r="AC86" s="1281"/>
      <c r="AD86" s="1281"/>
      <c r="AE86" s="1281"/>
      <c r="AF86" s="1281"/>
      <c r="AG86" s="1281"/>
      <c r="AH86" s="1281"/>
      <c r="AI86" s="1281"/>
      <c r="AJ86" s="1281"/>
      <c r="AK86" s="1281"/>
      <c r="AL86" s="1281"/>
      <c r="AM86" s="1281"/>
      <c r="AN86" s="1281"/>
      <c r="AO86" s="1281"/>
      <c r="AP86" s="1281"/>
      <c r="AQ86" s="1281"/>
      <c r="AR86" s="1281"/>
      <c r="AS86" s="1281"/>
      <c r="AT86" s="1281"/>
      <c r="AU86" s="1281"/>
      <c r="AV86" s="1281"/>
      <c r="AW86" s="1281"/>
      <c r="AX86" s="1281"/>
      <c r="AY86" s="1281"/>
      <c r="AZ86" s="1281"/>
      <c r="BA86" s="300"/>
    </row>
    <row r="87" spans="1:53" ht="30" customHeight="1" x14ac:dyDescent="0.3">
      <c r="A87" s="1274" t="str">
        <f>ПОДПИСИ!D15</f>
        <v>Шлёнский С.В.</v>
      </c>
      <c r="B87" s="1274"/>
      <c r="C87" s="1274"/>
      <c r="D87" s="1274"/>
      <c r="E87" s="1274"/>
      <c r="F87" s="1274"/>
      <c r="G87" s="1274"/>
      <c r="H87" s="1274"/>
      <c r="I87" s="1274"/>
      <c r="J87" s="1274"/>
      <c r="K87" s="1274"/>
      <c r="L87" s="1274"/>
      <c r="M87" s="1274"/>
      <c r="N87" s="1274"/>
      <c r="O87" s="1274"/>
      <c r="P87" s="1274"/>
      <c r="Q87" s="1274"/>
      <c r="R87" s="1274"/>
      <c r="S87" s="1274"/>
      <c r="T87" s="1274"/>
      <c r="U87" s="1274"/>
      <c r="V87" s="1274"/>
      <c r="W87" s="1274"/>
      <c r="X87" s="1274"/>
      <c r="Y87" s="1274"/>
      <c r="Z87" s="1275"/>
      <c r="AA87" s="1275"/>
      <c r="AB87" s="1275"/>
      <c r="AC87" s="1275"/>
      <c r="AD87" s="1275"/>
      <c r="AE87" s="1275"/>
      <c r="AF87" s="1275"/>
      <c r="AG87" s="1275"/>
      <c r="AH87" s="1275"/>
      <c r="AI87" s="1275"/>
      <c r="AJ87" s="1275"/>
      <c r="AK87" s="1275"/>
      <c r="AL87" s="1275"/>
      <c r="AM87" s="1275"/>
      <c r="AN87" s="1275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300"/>
    </row>
    <row r="88" spans="1:53" ht="6" customHeight="1" x14ac:dyDescent="0.25">
      <c r="A88" s="1277" t="s">
        <v>801</v>
      </c>
      <c r="B88" s="1277"/>
      <c r="C88" s="1277"/>
      <c r="D88" s="1277"/>
      <c r="E88" s="1277"/>
      <c r="F88" s="1277"/>
      <c r="G88" s="1277"/>
      <c r="H88" s="1277"/>
      <c r="I88" s="1277"/>
      <c r="J88" s="1277"/>
      <c r="K88" s="1277"/>
      <c r="L88" s="1277"/>
      <c r="M88" s="1277"/>
      <c r="N88" s="1277"/>
      <c r="O88" s="1277"/>
      <c r="P88" s="1277"/>
      <c r="Q88" s="1277"/>
      <c r="R88" s="1277"/>
      <c r="S88" s="1277"/>
      <c r="T88" s="1277"/>
      <c r="U88" s="1277"/>
      <c r="V88" s="1277"/>
      <c r="W88" s="1277"/>
      <c r="X88" s="1277"/>
      <c r="Y88" s="1277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277" t="s">
        <v>49</v>
      </c>
      <c r="AP88" s="1277"/>
      <c r="AQ88" s="1277"/>
      <c r="AR88" s="1277"/>
      <c r="AS88" s="1277"/>
      <c r="AT88" s="1277"/>
      <c r="AU88" s="1277"/>
      <c r="AV88" s="1277"/>
      <c r="AW88" s="1277"/>
      <c r="AX88" s="1277"/>
      <c r="AY88" s="1277"/>
      <c r="AZ88" s="1277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1278" t="s">
        <v>802</v>
      </c>
      <c r="B90" s="1278"/>
      <c r="C90" s="1278"/>
      <c r="D90" s="1278"/>
      <c r="E90" s="1278"/>
      <c r="F90" s="1278"/>
      <c r="G90" s="1278"/>
      <c r="H90" s="1278"/>
      <c r="I90" s="1278"/>
      <c r="J90" s="1278"/>
      <c r="K90" s="1278"/>
      <c r="L90" s="1278"/>
      <c r="M90" s="1278"/>
      <c r="N90" s="1278"/>
      <c r="O90" s="1278"/>
      <c r="P90" s="1278"/>
      <c r="Q90" s="1278"/>
      <c r="R90" s="1278"/>
      <c r="S90" s="1278"/>
      <c r="T90" s="1278"/>
      <c r="U90" s="1278"/>
      <c r="V90" s="1278"/>
      <c r="W90" s="1278"/>
      <c r="X90" s="1278"/>
      <c r="Y90" s="1278"/>
      <c r="Z90" s="1278"/>
      <c r="AA90" s="1278"/>
      <c r="AB90" s="1278"/>
      <c r="AC90" s="1278"/>
      <c r="AD90" s="1278"/>
      <c r="AE90" s="1278"/>
      <c r="AF90" s="1278"/>
      <c r="AG90" s="1278"/>
      <c r="AH90" s="1278"/>
      <c r="AI90" s="1278"/>
      <c r="AJ90" s="1278"/>
      <c r="AK90" s="1278"/>
      <c r="AL90" s="1278"/>
      <c r="AM90" s="1278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300"/>
    </row>
    <row r="91" spans="1:53" ht="27" customHeight="1" x14ac:dyDescent="0.3">
      <c r="A91" s="1274" t="str">
        <f>ПОДПИСИ!D17</f>
        <v>Шлёнский С.В.</v>
      </c>
      <c r="B91" s="1274"/>
      <c r="C91" s="1274"/>
      <c r="D91" s="1274"/>
      <c r="E91" s="1274"/>
      <c r="F91" s="1274"/>
      <c r="G91" s="1274"/>
      <c r="H91" s="1274"/>
      <c r="I91" s="1274"/>
      <c r="J91" s="1274"/>
      <c r="K91" s="1274"/>
      <c r="L91" s="1274"/>
      <c r="M91" s="1274"/>
      <c r="N91" s="1274"/>
      <c r="O91" s="1274"/>
      <c r="P91" s="1274"/>
      <c r="Q91" s="1274"/>
      <c r="R91" s="1274"/>
      <c r="S91" s="1274"/>
      <c r="T91" s="1274"/>
      <c r="U91" s="1274"/>
      <c r="V91" s="1274"/>
      <c r="W91" s="1274"/>
      <c r="X91" s="1274"/>
      <c r="Y91" s="1274"/>
      <c r="Z91" s="1275"/>
      <c r="AA91" s="1275"/>
      <c r="AB91" s="1275"/>
      <c r="AC91" s="1275"/>
      <c r="AD91" s="1275"/>
      <c r="AE91" s="1275"/>
      <c r="AF91" s="1275"/>
      <c r="AG91" s="1275"/>
      <c r="AH91" s="1275"/>
      <c r="AI91" s="1275"/>
      <c r="AJ91" s="1275"/>
      <c r="AK91" s="1275"/>
      <c r="AL91" s="1275"/>
      <c r="AM91" s="1275"/>
      <c r="AN91" s="1275"/>
      <c r="AO91" s="1280" t="s">
        <v>64</v>
      </c>
      <c r="AP91" s="1280"/>
      <c r="AQ91" s="1280"/>
      <c r="AR91" s="1280"/>
      <c r="AS91" s="1280"/>
      <c r="AT91" s="1280"/>
      <c r="AU91" s="1280"/>
      <c r="AV91" s="1280"/>
      <c r="AW91" s="1280"/>
      <c r="AX91" s="1280"/>
      <c r="AY91" s="1280"/>
      <c r="AZ91" s="1280"/>
      <c r="BA91" s="300"/>
    </row>
    <row r="92" spans="1:53" ht="6" customHeight="1" x14ac:dyDescent="0.25">
      <c r="A92" s="1277" t="s">
        <v>801</v>
      </c>
      <c r="B92" s="1277"/>
      <c r="C92" s="1277"/>
      <c r="D92" s="1277"/>
      <c r="E92" s="1277"/>
      <c r="F92" s="1277"/>
      <c r="G92" s="1277"/>
      <c r="H92" s="1277"/>
      <c r="I92" s="1277"/>
      <c r="J92" s="1277"/>
      <c r="K92" s="1277"/>
      <c r="L92" s="1277"/>
      <c r="M92" s="1277"/>
      <c r="N92" s="1277"/>
      <c r="O92" s="1277"/>
      <c r="P92" s="1277"/>
      <c r="Q92" s="1277"/>
      <c r="R92" s="1277"/>
      <c r="S92" s="1277"/>
      <c r="T92" s="1277"/>
      <c r="U92" s="1277"/>
      <c r="V92" s="1277"/>
      <c r="W92" s="1277"/>
      <c r="X92" s="1277"/>
      <c r="Y92" s="1277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277" t="s">
        <v>49</v>
      </c>
      <c r="AP92" s="1277"/>
      <c r="AQ92" s="1277"/>
      <c r="AR92" s="1277"/>
      <c r="AS92" s="1277"/>
      <c r="AT92" s="1277"/>
      <c r="AU92" s="1277"/>
      <c r="AV92" s="1277"/>
      <c r="AW92" s="1277"/>
      <c r="AX92" s="1277"/>
      <c r="AY92" s="1277"/>
      <c r="AZ92" s="1277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1278" t="s">
        <v>803</v>
      </c>
      <c r="B94" s="1279"/>
      <c r="C94" s="1279"/>
      <c r="D94" s="1279"/>
      <c r="E94" s="1279"/>
      <c r="F94" s="1279"/>
      <c r="G94" s="1279"/>
      <c r="H94" s="1279"/>
      <c r="I94" s="1279"/>
      <c r="J94" s="1279"/>
      <c r="K94" s="1279"/>
      <c r="L94" s="1279"/>
      <c r="M94" s="1279"/>
      <c r="N94" s="1279"/>
      <c r="O94" s="1279"/>
      <c r="P94" s="1279"/>
      <c r="Q94" s="1279"/>
      <c r="R94" s="1279"/>
      <c r="S94" s="1279"/>
      <c r="T94" s="1279"/>
      <c r="U94" s="1279"/>
      <c r="V94" s="1279"/>
      <c r="W94" s="1279"/>
      <c r="X94" s="1279"/>
      <c r="Y94" s="1279"/>
      <c r="Z94" s="1279"/>
      <c r="AA94" s="1279"/>
      <c r="AB94" s="1279"/>
      <c r="AC94" s="1279"/>
      <c r="AD94" s="1279"/>
      <c r="AE94" s="1279"/>
      <c r="AF94" s="1279"/>
      <c r="AG94" s="1279"/>
      <c r="AH94" s="1279"/>
      <c r="AI94" s="1279"/>
      <c r="AJ94" s="1279"/>
      <c r="AK94" s="1279"/>
      <c r="AL94" s="1279"/>
      <c r="AM94" s="1279"/>
      <c r="AN94" s="1279"/>
      <c r="AO94" s="1279"/>
      <c r="AP94" s="1279"/>
      <c r="AQ94" s="1279"/>
      <c r="AR94" s="1279"/>
      <c r="AS94" s="1279"/>
      <c r="AT94" s="1279"/>
      <c r="AU94" s="1279"/>
      <c r="AV94" s="1279"/>
      <c r="AW94" s="1279"/>
      <c r="AX94" s="1279"/>
      <c r="AY94" s="1279"/>
      <c r="AZ94" s="1279"/>
      <c r="BA94" s="300"/>
    </row>
    <row r="95" spans="1:53" ht="27.75" customHeight="1" x14ac:dyDescent="0.3">
      <c r="A95" s="1274" t="str">
        <f>ПОДПИСИ!D19</f>
        <v xml:space="preserve"> </v>
      </c>
      <c r="B95" s="1274"/>
      <c r="C95" s="1274"/>
      <c r="D95" s="1274"/>
      <c r="E95" s="1274"/>
      <c r="F95" s="1274"/>
      <c r="G95" s="1274"/>
      <c r="H95" s="1274"/>
      <c r="I95" s="1274"/>
      <c r="J95" s="1274"/>
      <c r="K95" s="1274"/>
      <c r="L95" s="1274"/>
      <c r="M95" s="1274"/>
      <c r="N95" s="1274"/>
      <c r="O95" s="1274"/>
      <c r="P95" s="1274"/>
      <c r="Q95" s="1274"/>
      <c r="R95" s="1274"/>
      <c r="S95" s="1274"/>
      <c r="T95" s="1274"/>
      <c r="U95" s="1274"/>
      <c r="V95" s="1274"/>
      <c r="W95" s="1274"/>
      <c r="X95" s="1274"/>
      <c r="Y95" s="1274"/>
      <c r="Z95" s="1275"/>
      <c r="AA95" s="1275"/>
      <c r="AB95" s="1275"/>
      <c r="AC95" s="1275"/>
      <c r="AD95" s="1275"/>
      <c r="AE95" s="1275"/>
      <c r="AF95" s="1275"/>
      <c r="AG95" s="1275"/>
      <c r="AH95" s="1275"/>
      <c r="AI95" s="1275"/>
      <c r="AJ95" s="1275"/>
      <c r="AK95" s="1275"/>
      <c r="AL95" s="1275"/>
      <c r="AM95" s="1275"/>
      <c r="AN95" s="1275"/>
      <c r="AO95" s="1280" t="s">
        <v>64</v>
      </c>
      <c r="AP95" s="1280"/>
      <c r="AQ95" s="1280"/>
      <c r="AR95" s="1280"/>
      <c r="AS95" s="1280"/>
      <c r="AT95" s="1280"/>
      <c r="AU95" s="1280"/>
      <c r="AV95" s="1280"/>
      <c r="AW95" s="1280"/>
      <c r="AX95" s="1280"/>
      <c r="AY95" s="1280"/>
      <c r="AZ95" s="1280"/>
      <c r="BA95" s="312"/>
    </row>
    <row r="96" spans="1:53" ht="6" customHeight="1" x14ac:dyDescent="0.25">
      <c r="A96" s="1277" t="s">
        <v>801</v>
      </c>
      <c r="B96" s="1277"/>
      <c r="C96" s="1277"/>
      <c r="D96" s="1277"/>
      <c r="E96" s="1277"/>
      <c r="F96" s="1277"/>
      <c r="G96" s="1277"/>
      <c r="H96" s="1277"/>
      <c r="I96" s="1277"/>
      <c r="J96" s="1277"/>
      <c r="K96" s="1277"/>
      <c r="L96" s="1277"/>
      <c r="M96" s="1277"/>
      <c r="N96" s="1277"/>
      <c r="O96" s="1277"/>
      <c r="P96" s="1277"/>
      <c r="Q96" s="1277"/>
      <c r="R96" s="1277"/>
      <c r="S96" s="1277"/>
      <c r="T96" s="1277"/>
      <c r="U96" s="1277"/>
      <c r="V96" s="1277"/>
      <c r="W96" s="1277"/>
      <c r="X96" s="1277"/>
      <c r="Y96" s="1277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277" t="s">
        <v>49</v>
      </c>
      <c r="AP96" s="1277"/>
      <c r="AQ96" s="1277"/>
      <c r="AR96" s="1277"/>
      <c r="AS96" s="1277"/>
      <c r="AT96" s="1277"/>
      <c r="AU96" s="1277"/>
      <c r="AV96" s="1277"/>
      <c r="AW96" s="1277"/>
      <c r="AX96" s="1277"/>
      <c r="AY96" s="1277"/>
      <c r="AZ96" s="1277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1278" t="s">
        <v>791</v>
      </c>
      <c r="B98" s="1278"/>
      <c r="C98" s="1278"/>
      <c r="D98" s="1278"/>
      <c r="E98" s="1278"/>
      <c r="F98" s="1278"/>
      <c r="G98" s="1278"/>
      <c r="H98" s="1278"/>
      <c r="I98" s="1278"/>
      <c r="J98" s="1278"/>
      <c r="K98" s="1278"/>
      <c r="L98" s="1278"/>
      <c r="M98" s="1278"/>
      <c r="N98" s="1278"/>
      <c r="O98" s="1278"/>
      <c r="P98" s="1278"/>
      <c r="Q98" s="1278"/>
      <c r="R98" s="1278"/>
      <c r="S98" s="1278"/>
      <c r="T98" s="1278"/>
      <c r="U98" s="1278"/>
      <c r="V98" s="1278"/>
      <c r="W98" s="1278"/>
      <c r="X98" s="1278"/>
      <c r="Y98" s="1278"/>
      <c r="Z98" s="1278"/>
      <c r="AA98" s="1278"/>
      <c r="AB98" s="1278"/>
      <c r="AC98" s="1278"/>
      <c r="AD98" s="1278"/>
      <c r="AE98" s="1278"/>
      <c r="AF98" s="1278"/>
      <c r="AG98" s="1278"/>
      <c r="AH98" s="1278"/>
      <c r="AI98" s="1278"/>
      <c r="AJ98" s="1278"/>
      <c r="AK98" s="1278"/>
      <c r="AL98" s="1278"/>
      <c r="AM98" s="1278"/>
      <c r="AN98" s="1278"/>
      <c r="AO98" s="1278"/>
      <c r="AP98" s="1278"/>
      <c r="AQ98" s="1278"/>
      <c r="AR98" s="1278"/>
      <c r="AS98" s="1278"/>
      <c r="AT98" s="1278"/>
      <c r="AU98" s="1278"/>
      <c r="AV98" s="1278"/>
      <c r="AW98" s="1278"/>
      <c r="AX98" s="1278"/>
      <c r="AY98" s="1278"/>
      <c r="AZ98" s="1278"/>
      <c r="BA98" s="313"/>
    </row>
    <row r="99" spans="1:55" ht="28.5" customHeight="1" x14ac:dyDescent="0.3">
      <c r="A99" s="1274" t="str">
        <f>ПОДПИСИ!D14</f>
        <v>Фатахова Е.Я.</v>
      </c>
      <c r="B99" s="1274"/>
      <c r="C99" s="1274"/>
      <c r="D99" s="1274"/>
      <c r="E99" s="1274"/>
      <c r="F99" s="1274"/>
      <c r="G99" s="1274"/>
      <c r="H99" s="1274"/>
      <c r="I99" s="1274"/>
      <c r="J99" s="1274"/>
      <c r="K99" s="1274"/>
      <c r="L99" s="1274"/>
      <c r="M99" s="1274"/>
      <c r="N99" s="1274"/>
      <c r="O99" s="1274"/>
      <c r="P99" s="1274"/>
      <c r="Q99" s="1274"/>
      <c r="R99" s="1274"/>
      <c r="S99" s="1274"/>
      <c r="T99" s="1274"/>
      <c r="U99" s="1274"/>
      <c r="V99" s="1274"/>
      <c r="W99" s="1274"/>
      <c r="X99" s="1274"/>
      <c r="Y99" s="1274"/>
      <c r="Z99" s="1275"/>
      <c r="AA99" s="1275"/>
      <c r="AB99" s="1275"/>
      <c r="AC99" s="1275"/>
      <c r="AD99" s="1275"/>
      <c r="AE99" s="1275"/>
      <c r="AF99" s="1275"/>
      <c r="AG99" s="1275"/>
      <c r="AH99" s="1275"/>
      <c r="AI99" s="1275"/>
      <c r="AJ99" s="1275"/>
      <c r="AK99" s="1275"/>
      <c r="AL99" s="1275"/>
      <c r="AM99" s="1275"/>
      <c r="AN99" s="1275"/>
      <c r="AO99" s="1276"/>
      <c r="AP99" s="1276"/>
      <c r="AQ99" s="1276"/>
      <c r="AR99" s="1276"/>
      <c r="AS99" s="1276"/>
      <c r="AT99" s="1276"/>
      <c r="AU99" s="1276"/>
      <c r="AV99" s="1276"/>
      <c r="AW99" s="1276"/>
      <c r="AX99" s="1276"/>
      <c r="AY99" s="1276"/>
      <c r="AZ99" s="1276"/>
      <c r="BA99" s="315"/>
      <c r="BB99" s="316"/>
      <c r="BC99" s="316"/>
    </row>
    <row r="100" spans="1:55" s="305" customFormat="1" ht="6" customHeight="1" x14ac:dyDescent="0.2">
      <c r="A100" s="1277" t="s">
        <v>801</v>
      </c>
      <c r="B100" s="1277"/>
      <c r="C100" s="1277"/>
      <c r="D100" s="1277"/>
      <c r="E100" s="1277"/>
      <c r="F100" s="1277"/>
      <c r="G100" s="1277"/>
      <c r="H100" s="1277"/>
      <c r="I100" s="1277"/>
      <c r="J100" s="1277"/>
      <c r="K100" s="1277"/>
      <c r="L100" s="1277"/>
      <c r="M100" s="1277"/>
      <c r="N100" s="1277"/>
      <c r="O100" s="1277"/>
      <c r="P100" s="1277"/>
      <c r="Q100" s="1277"/>
      <c r="R100" s="1277"/>
      <c r="S100" s="1277"/>
      <c r="T100" s="1277"/>
      <c r="U100" s="1277"/>
      <c r="V100" s="1277"/>
      <c r="W100" s="1277"/>
      <c r="X100" s="1277"/>
      <c r="Y100" s="1277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277" t="s">
        <v>49</v>
      </c>
      <c r="AP100" s="1277"/>
      <c r="AQ100" s="1277"/>
      <c r="AR100" s="1277"/>
      <c r="AS100" s="1277"/>
      <c r="AT100" s="1277"/>
      <c r="AU100" s="1277"/>
      <c r="AV100" s="1277"/>
      <c r="AW100" s="1277"/>
      <c r="AX100" s="1277"/>
      <c r="AY100" s="1277"/>
      <c r="AZ100" s="1277"/>
      <c r="BA100" s="304"/>
    </row>
    <row r="101" spans="1:55" ht="16.5" customHeight="1" x14ac:dyDescent="0.25">
      <c r="A101" s="1273" t="s">
        <v>947</v>
      </c>
      <c r="B101" s="1273"/>
      <c r="C101" s="1273"/>
      <c r="D101" s="1273"/>
      <c r="E101" s="1273"/>
      <c r="F101" s="1273"/>
      <c r="G101" s="1273"/>
      <c r="H101" s="1273"/>
      <c r="I101" s="1273"/>
      <c r="J101" s="1273"/>
      <c r="K101" s="1273"/>
      <c r="L101" s="1273"/>
      <c r="M101" s="1273"/>
      <c r="N101" s="1273"/>
      <c r="O101" s="1273"/>
      <c r="P101" s="1273"/>
      <c r="Q101" s="1273"/>
      <c r="R101" s="1273"/>
      <c r="S101" s="1273"/>
      <c r="T101" s="1273"/>
      <c r="U101" s="1273"/>
      <c r="V101" s="1273"/>
      <c r="W101" s="1273"/>
      <c r="X101" s="1273"/>
      <c r="Y101" s="1273"/>
      <c r="Z101" s="1273"/>
      <c r="AA101" s="1273"/>
      <c r="AB101" s="1273"/>
      <c r="AC101" s="1273"/>
      <c r="AD101" s="1273"/>
      <c r="AE101" s="1273"/>
      <c r="AF101" s="1273"/>
      <c r="AG101" s="1273"/>
      <c r="AH101" s="1273"/>
      <c r="AI101" s="1273"/>
      <c r="AJ101" s="1273"/>
      <c r="AK101" s="1273"/>
      <c r="AL101" s="1273"/>
      <c r="AM101" s="1273"/>
      <c r="AN101" s="1273"/>
      <c r="AO101" s="1273"/>
      <c r="AP101" s="1273"/>
      <c r="AQ101" s="1273"/>
      <c r="AR101" s="1273"/>
      <c r="AS101" s="1273"/>
      <c r="AT101" s="1273"/>
      <c r="AU101" s="1273"/>
      <c r="AV101" s="1273"/>
      <c r="AW101" s="1273"/>
      <c r="AX101" s="1273"/>
      <c r="AY101" s="1273"/>
      <c r="AZ101" s="1273"/>
    </row>
    <row r="102" spans="1:55" ht="33" customHeight="1" x14ac:dyDescent="0.3">
      <c r="A102" s="1274" t="str">
        <f>IF(ПОДПИСИ!D9="","",ПОДПИСИ!D7)</f>
        <v>Чечин Д.М.</v>
      </c>
      <c r="B102" s="1274"/>
      <c r="C102" s="1274"/>
      <c r="D102" s="1274"/>
      <c r="E102" s="1274"/>
      <c r="F102" s="1274"/>
      <c r="G102" s="1274"/>
      <c r="H102" s="1274"/>
      <c r="I102" s="1274"/>
      <c r="J102" s="1274"/>
      <c r="K102" s="1274"/>
      <c r="L102" s="1274"/>
      <c r="M102" s="1274"/>
      <c r="N102" s="1274"/>
      <c r="O102" s="1274"/>
      <c r="P102" s="1274"/>
      <c r="Q102" s="1274"/>
      <c r="R102" s="1274"/>
      <c r="S102" s="1274"/>
      <c r="T102" s="1274"/>
      <c r="U102" s="1274"/>
      <c r="V102" s="1274"/>
      <c r="W102" s="1274"/>
      <c r="X102" s="1274"/>
      <c r="Y102" s="1274"/>
      <c r="Z102" s="1275"/>
      <c r="AA102" s="1275"/>
      <c r="AB102" s="1275"/>
      <c r="AC102" s="1275"/>
      <c r="AD102" s="1275"/>
      <c r="AE102" s="1275"/>
      <c r="AF102" s="1275"/>
      <c r="AG102" s="1275"/>
      <c r="AH102" s="1275"/>
      <c r="AI102" s="1275"/>
      <c r="AJ102" s="1275"/>
      <c r="AK102" s="1275"/>
      <c r="AL102" s="1275"/>
      <c r="AM102" s="1275"/>
      <c r="AN102" s="1275"/>
      <c r="AO102" s="1276"/>
      <c r="AP102" s="1276"/>
      <c r="AQ102" s="1276"/>
      <c r="AR102" s="1276"/>
      <c r="AS102" s="1276"/>
      <c r="AT102" s="1276"/>
      <c r="AU102" s="1276"/>
      <c r="AV102" s="1276"/>
      <c r="AW102" s="1276"/>
      <c r="AX102" s="1276"/>
      <c r="AY102" s="1276"/>
      <c r="AZ102" s="1276"/>
    </row>
    <row r="103" spans="1:55" x14ac:dyDescent="0.25">
      <c r="A103" s="1277" t="s">
        <v>801</v>
      </c>
      <c r="B103" s="1277"/>
      <c r="C103" s="1277"/>
      <c r="D103" s="1277"/>
      <c r="E103" s="1277"/>
      <c r="F103" s="1277"/>
      <c r="G103" s="1277"/>
      <c r="H103" s="1277"/>
      <c r="I103" s="1277"/>
      <c r="J103" s="1277"/>
      <c r="K103" s="1277"/>
      <c r="L103" s="1277"/>
      <c r="M103" s="1277"/>
      <c r="N103" s="1277"/>
      <c r="O103" s="1277"/>
      <c r="P103" s="1277"/>
      <c r="Q103" s="1277"/>
      <c r="R103" s="1277"/>
      <c r="S103" s="1277"/>
      <c r="T103" s="1277"/>
      <c r="U103" s="1277"/>
      <c r="V103" s="1277"/>
      <c r="W103" s="1277"/>
      <c r="X103" s="1277"/>
      <c r="Y103" s="1277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277" t="s">
        <v>49</v>
      </c>
      <c r="AP103" s="1277"/>
      <c r="AQ103" s="1277"/>
      <c r="AR103" s="1277"/>
      <c r="AS103" s="1277"/>
      <c r="AT103" s="1277"/>
      <c r="AU103" s="1277"/>
      <c r="AV103" s="1277"/>
      <c r="AW103" s="1277"/>
      <c r="AX103" s="1277"/>
      <c r="AY103" s="1277"/>
      <c r="AZ103" s="1277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0" zoomScale="60" zoomScaleNormal="100" workbookViewId="0">
      <selection activeCell="A33" sqref="A33:AZ33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308" t="s">
        <v>567</v>
      </c>
      <c r="B1" s="1308"/>
      <c r="C1" s="1308"/>
      <c r="D1" s="1308"/>
      <c r="E1" s="1308"/>
      <c r="F1" s="1308"/>
      <c r="G1" s="1308"/>
      <c r="H1" s="1308"/>
      <c r="I1" s="1308"/>
      <c r="J1" s="1308"/>
      <c r="K1" s="1308"/>
      <c r="L1" s="1308"/>
      <c r="M1" s="1308"/>
      <c r="N1" s="1308"/>
      <c r="O1" s="1308"/>
      <c r="P1" s="1308"/>
      <c r="Q1" s="1308"/>
      <c r="R1" s="1308"/>
      <c r="S1" s="1308"/>
      <c r="T1" s="1308"/>
      <c r="U1" s="1308"/>
      <c r="V1" s="1308"/>
      <c r="W1" s="1308"/>
      <c r="X1" s="1308"/>
      <c r="Y1" s="1308"/>
      <c r="Z1" s="1308"/>
      <c r="AA1" s="1308"/>
      <c r="AB1" s="1308"/>
      <c r="AC1" s="1308"/>
      <c r="AD1" s="1308"/>
      <c r="AE1" s="1308"/>
      <c r="AF1" s="1308"/>
      <c r="AG1" s="1308"/>
      <c r="AH1" s="1308"/>
      <c r="AI1" s="1308"/>
      <c r="AJ1" s="1308"/>
      <c r="AK1" s="1308"/>
      <c r="AL1" s="1308"/>
      <c r="AM1" s="1308"/>
      <c r="AN1" s="1308"/>
      <c r="AO1" s="1308"/>
      <c r="AP1" s="1308"/>
      <c r="AQ1" s="1308"/>
      <c r="AR1" s="1308"/>
      <c r="AS1" s="1308"/>
      <c r="AT1" s="1308"/>
      <c r="AU1" s="1308"/>
      <c r="AV1" s="1308"/>
      <c r="AW1" s="1308"/>
      <c r="AX1" s="1308"/>
      <c r="AY1" s="1308"/>
      <c r="AZ1" s="1308"/>
    </row>
    <row r="2" spans="1:63" ht="12" customHeight="1" x14ac:dyDescent="0.25">
      <c r="A2" s="1279" t="s">
        <v>72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3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6"/>
      <c r="C3" s="1306"/>
      <c r="D3" s="1306"/>
      <c r="E3" s="1306"/>
      <c r="F3" s="1306"/>
      <c r="G3" s="1306"/>
      <c r="H3" s="1306"/>
      <c r="I3" s="1306"/>
      <c r="J3" s="1306"/>
      <c r="K3" s="1306"/>
      <c r="L3" s="1306"/>
      <c r="M3" s="1306"/>
      <c r="N3" s="1306"/>
      <c r="O3" s="1306"/>
      <c r="P3" s="1306"/>
      <c r="Q3" s="1306"/>
      <c r="R3" s="1306"/>
      <c r="S3" s="1306"/>
      <c r="T3" s="1306"/>
      <c r="U3" s="1306"/>
      <c r="V3" s="1306"/>
      <c r="W3" s="1306"/>
      <c r="X3" s="1306"/>
      <c r="Y3" s="1306"/>
      <c r="Z3" s="1306"/>
      <c r="AA3" s="1306"/>
      <c r="AB3" s="1306"/>
      <c r="AC3" s="1306"/>
      <c r="AD3" s="1306"/>
      <c r="AE3" s="1306"/>
      <c r="AF3" s="1306"/>
      <c r="AG3" s="1306"/>
      <c r="AH3" s="1306"/>
      <c r="AI3" s="1306"/>
      <c r="AJ3" s="1306"/>
      <c r="AK3" s="1306"/>
      <c r="AL3" s="1306"/>
      <c r="AM3" s="1306"/>
      <c r="AN3" s="1306"/>
      <c r="AO3" s="1306"/>
      <c r="AP3" s="1306"/>
      <c r="AQ3" s="1306"/>
      <c r="AR3" s="1306"/>
      <c r="AS3" s="1306"/>
      <c r="AT3" s="1306"/>
      <c r="AU3" s="1306"/>
      <c r="AV3" s="1306"/>
      <c r="AW3" s="1306"/>
      <c r="AX3" s="1306"/>
      <c r="AY3" s="1306"/>
      <c r="AZ3" s="1306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1277" t="s">
        <v>515</v>
      </c>
      <c r="B4" s="1277"/>
      <c r="C4" s="1277"/>
      <c r="D4" s="1277"/>
      <c r="E4" s="1277"/>
      <c r="F4" s="1277"/>
      <c r="G4" s="1277"/>
      <c r="H4" s="1277"/>
      <c r="I4" s="1277"/>
      <c r="J4" s="1277"/>
      <c r="K4" s="1277"/>
      <c r="L4" s="1277"/>
      <c r="M4" s="1277"/>
      <c r="N4" s="1277"/>
      <c r="O4" s="1277"/>
      <c r="P4" s="1277"/>
      <c r="Q4" s="1277"/>
      <c r="R4" s="1277"/>
      <c r="S4" s="1277"/>
      <c r="T4" s="1277"/>
      <c r="U4" s="1277"/>
      <c r="V4" s="1277"/>
      <c r="W4" s="1277"/>
      <c r="X4" s="1277"/>
      <c r="Y4" s="1277"/>
      <c r="Z4" s="1277"/>
      <c r="AA4" s="1277"/>
      <c r="AB4" s="1277"/>
      <c r="AC4" s="1277"/>
      <c r="AD4" s="1277"/>
      <c r="AE4" s="1277"/>
      <c r="AF4" s="1277"/>
      <c r="AG4" s="1277"/>
      <c r="AH4" s="1277"/>
      <c r="AI4" s="1277"/>
      <c r="AJ4" s="1277"/>
      <c r="AK4" s="1277"/>
      <c r="AL4" s="1277"/>
      <c r="AM4" s="1277"/>
      <c r="AN4" s="1277"/>
      <c r="AO4" s="1277"/>
      <c r="AP4" s="1277"/>
      <c r="AQ4" s="1277"/>
      <c r="AR4" s="1277"/>
      <c r="AS4" s="1277"/>
      <c r="AT4" s="1277"/>
      <c r="AU4" s="1277"/>
      <c r="AV4" s="1277"/>
      <c r="AW4" s="1277"/>
      <c r="AX4" s="1277"/>
      <c r="AY4" s="1277"/>
      <c r="AZ4" s="1277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1278" t="s">
        <v>773</v>
      </c>
      <c r="B5" s="1278"/>
      <c r="C5" s="1278"/>
      <c r="D5" s="1278"/>
      <c r="E5" s="1278"/>
      <c r="F5" s="1278"/>
      <c r="G5" s="1278"/>
      <c r="H5" s="1278"/>
      <c r="I5" s="1278"/>
      <c r="J5" s="1278"/>
      <c r="K5" s="1278"/>
      <c r="L5" s="1278"/>
      <c r="M5" s="1278"/>
      <c r="N5" s="1278"/>
      <c r="O5" s="1278"/>
      <c r="P5" s="1278"/>
      <c r="Q5" s="1278"/>
      <c r="R5" s="1278"/>
      <c r="S5" s="1278"/>
      <c r="T5" s="1278"/>
      <c r="U5" s="1278"/>
      <c r="V5" s="1278"/>
      <c r="W5" s="1278"/>
      <c r="X5" s="1278"/>
      <c r="Y5" s="1278"/>
      <c r="Z5" s="1278"/>
      <c r="AA5" s="1278"/>
      <c r="AB5" s="1278"/>
      <c r="AC5" s="1278"/>
      <c r="AD5" s="1278"/>
      <c r="AE5" s="1278"/>
      <c r="AF5" s="1278"/>
      <c r="AG5" s="1278"/>
      <c r="AH5" s="1278"/>
      <c r="AI5" s="1278"/>
      <c r="AJ5" s="1278"/>
      <c r="AK5" s="1278"/>
      <c r="AL5" s="1278"/>
      <c r="AM5" s="1278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306" t="str">
        <f>ФОРМА!B2</f>
        <v>ПАО "Россети Ленэнерго"</v>
      </c>
      <c r="B6" s="1306"/>
      <c r="C6" s="1306"/>
      <c r="D6" s="1306"/>
      <c r="E6" s="1306"/>
      <c r="F6" s="1306"/>
      <c r="G6" s="1306"/>
      <c r="H6" s="1306"/>
      <c r="I6" s="1306"/>
      <c r="J6" s="1306"/>
      <c r="K6" s="1306"/>
      <c r="L6" s="1306"/>
      <c r="M6" s="1306"/>
      <c r="N6" s="1306"/>
      <c r="O6" s="1306"/>
      <c r="P6" s="1306"/>
      <c r="Q6" s="1306"/>
      <c r="R6" s="1306"/>
      <c r="S6" s="1306"/>
      <c r="T6" s="1306"/>
      <c r="U6" s="1306"/>
      <c r="V6" s="1306"/>
      <c r="W6" s="1306"/>
      <c r="X6" s="1306"/>
      <c r="Y6" s="1306"/>
      <c r="Z6" s="1306"/>
      <c r="AA6" s="1306"/>
      <c r="AB6" s="1306"/>
      <c r="AC6" s="1306"/>
      <c r="AD6" s="1306"/>
      <c r="AE6" s="1306"/>
      <c r="AF6" s="1306"/>
      <c r="AG6" s="1306"/>
      <c r="AH6" s="1306"/>
      <c r="AI6" s="1306"/>
      <c r="AJ6" s="1306"/>
      <c r="AK6" s="1306"/>
      <c r="AL6" s="1306"/>
      <c r="AM6" s="1306"/>
      <c r="AN6" s="1306"/>
      <c r="AO6" s="1306"/>
      <c r="AP6" s="1306"/>
      <c r="AQ6" s="1306"/>
      <c r="AR6" s="1306"/>
      <c r="AS6" s="1306"/>
      <c r="AT6" s="1306"/>
      <c r="AU6" s="1306"/>
      <c r="AV6" s="1306"/>
      <c r="AW6" s="1306"/>
      <c r="AX6" s="1306"/>
      <c r="AY6" s="1306"/>
      <c r="AZ6" s="1306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277" t="s">
        <v>774</v>
      </c>
      <c r="B7" s="1277"/>
      <c r="C7" s="1277"/>
      <c r="D7" s="1277"/>
      <c r="E7" s="1277"/>
      <c r="F7" s="1277"/>
      <c r="G7" s="1277"/>
      <c r="H7" s="1277"/>
      <c r="I7" s="1277"/>
      <c r="J7" s="1277"/>
      <c r="K7" s="1277"/>
      <c r="L7" s="1277"/>
      <c r="M7" s="1277"/>
      <c r="N7" s="1277"/>
      <c r="O7" s="1277"/>
      <c r="P7" s="1277"/>
      <c r="Q7" s="1277"/>
      <c r="R7" s="1277"/>
      <c r="S7" s="1277"/>
      <c r="T7" s="1277"/>
      <c r="U7" s="1277"/>
      <c r="V7" s="1277"/>
      <c r="W7" s="1277"/>
      <c r="X7" s="1277"/>
      <c r="Y7" s="1277"/>
      <c r="Z7" s="1277"/>
      <c r="AA7" s="1277"/>
      <c r="AB7" s="1277"/>
      <c r="AC7" s="1277"/>
      <c r="AD7" s="1277"/>
      <c r="AE7" s="1277"/>
      <c r="AF7" s="1277"/>
      <c r="AG7" s="1277"/>
      <c r="AH7" s="1277"/>
      <c r="AI7" s="1277"/>
      <c r="AJ7" s="1277"/>
      <c r="AK7" s="1277"/>
      <c r="AL7" s="1277"/>
      <c r="AM7" s="1277"/>
      <c r="AN7" s="1277"/>
      <c r="AO7" s="1277"/>
      <c r="AP7" s="1277"/>
      <c r="AQ7" s="1277"/>
      <c r="AR7" s="1277"/>
      <c r="AS7" s="1277"/>
      <c r="AT7" s="1277"/>
      <c r="AU7" s="1277"/>
      <c r="AV7" s="1277"/>
      <c r="AW7" s="1277"/>
      <c r="AX7" s="1277"/>
      <c r="AY7" s="1277"/>
      <c r="AZ7" s="1277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 x14ac:dyDescent="0.25">
      <c r="A8" s="13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6"/>
      <c r="C8" s="1306"/>
      <c r="D8" s="1306"/>
      <c r="E8" s="1306"/>
      <c r="F8" s="1306"/>
      <c r="G8" s="1306"/>
      <c r="H8" s="1306"/>
      <c r="I8" s="1306"/>
      <c r="J8" s="1306"/>
      <c r="K8" s="1306"/>
      <c r="L8" s="1306"/>
      <c r="M8" s="1306"/>
      <c r="N8" s="1306"/>
      <c r="O8" s="1306"/>
      <c r="P8" s="1306"/>
      <c r="Q8" s="1306"/>
      <c r="R8" s="1306"/>
      <c r="S8" s="1306"/>
      <c r="T8" s="1306"/>
      <c r="U8" s="1306"/>
      <c r="V8" s="1306"/>
      <c r="W8" s="1306"/>
      <c r="X8" s="1306"/>
      <c r="Y8" s="1306"/>
      <c r="Z8" s="1306"/>
      <c r="AA8" s="1306"/>
      <c r="AB8" s="1306"/>
      <c r="AC8" s="1306"/>
      <c r="AD8" s="1306"/>
      <c r="AE8" s="1306"/>
      <c r="AF8" s="1306"/>
      <c r="AG8" s="1306"/>
      <c r="AH8" s="1306"/>
      <c r="AI8" s="1306"/>
      <c r="AJ8" s="1306"/>
      <c r="AK8" s="1306"/>
      <c r="AL8" s="1306"/>
      <c r="AM8" s="1306"/>
      <c r="AN8" s="1306"/>
      <c r="AO8" s="1306"/>
      <c r="AP8" s="1306"/>
      <c r="AQ8" s="1306"/>
      <c r="AR8" s="1306"/>
      <c r="AS8" s="1306"/>
      <c r="AT8" s="1306"/>
      <c r="AU8" s="1306"/>
      <c r="AV8" s="1306"/>
      <c r="AW8" s="1306"/>
      <c r="AX8" s="1306"/>
      <c r="AY8" s="1306"/>
      <c r="AZ8" s="1306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1292" t="s">
        <v>775</v>
      </c>
      <c r="B9" s="1292"/>
      <c r="C9" s="1292"/>
      <c r="D9" s="1292"/>
      <c r="E9" s="1292"/>
      <c r="F9" s="1292"/>
      <c r="G9" s="1292"/>
      <c r="H9" s="1292"/>
      <c r="I9" s="1292"/>
      <c r="J9" s="1292"/>
      <c r="K9" s="1292"/>
      <c r="L9" s="1292"/>
      <c r="M9" s="1292"/>
      <c r="N9" s="1292"/>
      <c r="O9" s="1292"/>
      <c r="P9" s="1292"/>
      <c r="Q9" s="1292"/>
      <c r="R9" s="1292"/>
      <c r="S9" s="1292"/>
      <c r="T9" s="1292"/>
      <c r="U9" s="1292"/>
      <c r="V9" s="1292"/>
      <c r="W9" s="1292"/>
      <c r="X9" s="1292"/>
      <c r="Y9" s="1292"/>
      <c r="Z9" s="1292"/>
      <c r="AA9" s="1292"/>
      <c r="AB9" s="1292"/>
      <c r="AC9" s="1292"/>
      <c r="AD9" s="1292"/>
      <c r="AE9" s="1292"/>
      <c r="AF9" s="1292"/>
      <c r="AG9" s="1292"/>
      <c r="AH9" s="1292"/>
      <c r="AI9" s="1292"/>
      <c r="AJ9" s="1292"/>
      <c r="AK9" s="1292"/>
      <c r="AL9" s="1292"/>
      <c r="AM9" s="1292"/>
      <c r="AN9" s="1292"/>
      <c r="AO9" s="1292"/>
      <c r="AP9" s="1292"/>
      <c r="AQ9" s="1292"/>
      <c r="AR9" s="1292"/>
      <c r="AS9" s="1292"/>
      <c r="AT9" s="1292"/>
      <c r="AU9" s="1292"/>
      <c r="AV9" s="1292"/>
      <c r="AW9" s="1292"/>
      <c r="AX9" s="1292"/>
      <c r="AY9" s="1292"/>
      <c r="AZ9" s="1292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1307"/>
      <c r="B10" s="1307"/>
      <c r="C10" s="1307"/>
      <c r="D10" s="1307"/>
      <c r="E10" s="1307"/>
      <c r="F10" s="1307"/>
      <c r="G10" s="1307"/>
      <c r="H10" s="1307"/>
      <c r="I10" s="1307"/>
      <c r="J10" s="1307"/>
      <c r="K10" s="1307"/>
      <c r="L10" s="1307"/>
      <c r="M10" s="1307"/>
      <c r="N10" s="1307"/>
      <c r="O10" s="1307"/>
      <c r="P10" s="1307"/>
      <c r="Q10" s="1307"/>
      <c r="R10" s="1307"/>
      <c r="S10" s="1307"/>
      <c r="T10" s="1307"/>
      <c r="U10" s="1307"/>
      <c r="V10" s="1307"/>
      <c r="W10" s="1307"/>
      <c r="X10" s="1307"/>
      <c r="Y10" s="1307"/>
      <c r="Z10" s="1307"/>
      <c r="AA10" s="1307"/>
      <c r="AB10" s="1307"/>
      <c r="AC10" s="1307"/>
      <c r="AD10" s="1307"/>
      <c r="AE10" s="1307"/>
      <c r="AF10" s="1307"/>
      <c r="AG10" s="1307"/>
      <c r="AH10" s="1307"/>
      <c r="AI10" s="1307"/>
      <c r="AJ10" s="1307"/>
      <c r="AK10" s="1307"/>
      <c r="AL10" s="1307"/>
      <c r="AM10" s="1307"/>
      <c r="AN10" s="1307"/>
      <c r="AO10" s="1307"/>
      <c r="AP10" s="1307"/>
      <c r="AQ10" s="1307"/>
      <c r="AR10" s="1307"/>
      <c r="AS10" s="1307"/>
      <c r="AT10" s="1307"/>
      <c r="AU10" s="1307"/>
      <c r="AV10" s="1307"/>
      <c r="AW10" s="1307"/>
      <c r="AX10" s="1307"/>
      <c r="AY10" s="1307"/>
      <c r="AZ10" s="1307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1288" t="s">
        <v>776</v>
      </c>
      <c r="B11" s="1288"/>
      <c r="C11" s="1288"/>
      <c r="D11" s="1288"/>
      <c r="E11" s="1288"/>
      <c r="F11" s="1288"/>
      <c r="G11" s="1288"/>
      <c r="H11" s="1288"/>
      <c r="I11" s="1288"/>
      <c r="J11" s="1288"/>
      <c r="K11" s="1288"/>
      <c r="L11" s="1288"/>
      <c r="M11" s="1288"/>
      <c r="N11" s="1288"/>
      <c r="O11" s="1288"/>
      <c r="P11" s="1288"/>
      <c r="Q11" s="1288"/>
      <c r="R11" s="1288"/>
      <c r="S11" s="1288"/>
      <c r="T11" s="1288"/>
      <c r="U11" s="1288"/>
      <c r="V11" s="1288"/>
      <c r="W11" s="1288"/>
      <c r="X11" s="1288"/>
      <c r="Y11" s="1288"/>
      <c r="Z11" s="1288"/>
      <c r="AA11" s="1288"/>
      <c r="AB11" s="1288"/>
      <c r="AC11" s="1288"/>
      <c r="AD11" s="1288"/>
      <c r="AE11" s="1288"/>
      <c r="AF11" s="1288"/>
      <c r="AG11" s="1288"/>
      <c r="AH11" s="1288"/>
      <c r="AI11" s="1288"/>
      <c r="AJ11" s="1288"/>
      <c r="AK11" s="1288"/>
      <c r="AL11" s="1288"/>
      <c r="AM11" s="1288"/>
      <c r="AN11" s="1288"/>
      <c r="AO11" s="1288"/>
      <c r="AP11" s="1288"/>
      <c r="AQ11" s="1288"/>
      <c r="AR11" s="1288"/>
      <c r="AS11" s="1288"/>
      <c r="AT11" s="1288"/>
      <c r="AU11" s="1288"/>
      <c r="AV11" s="1288"/>
      <c r="AW11" s="1288"/>
      <c r="AX11" s="1288"/>
      <c r="AY11" s="1288"/>
      <c r="AZ11" s="1288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1279" t="s">
        <v>777</v>
      </c>
      <c r="B12" s="1279"/>
      <c r="C12" s="1279"/>
      <c r="D12" s="1279"/>
      <c r="E12" s="1279"/>
      <c r="F12" s="1279"/>
      <c r="G12" s="1279"/>
      <c r="H12" s="1279"/>
      <c r="I12" s="1279"/>
      <c r="J12" s="1279"/>
      <c r="K12" s="1279"/>
      <c r="L12" s="1279"/>
      <c r="M12" s="1279"/>
      <c r="N12" s="1279"/>
      <c r="O12" s="1279"/>
      <c r="P12" s="1279"/>
      <c r="Q12" s="1279"/>
      <c r="R12" s="1279"/>
      <c r="S12" s="1279"/>
      <c r="T12" s="1279"/>
      <c r="U12" s="1279"/>
      <c r="V12" s="1279"/>
      <c r="W12" s="1279"/>
      <c r="X12" s="1279"/>
      <c r="Y12" s="1279"/>
      <c r="Z12" s="1279"/>
      <c r="AA12" s="1279"/>
      <c r="AB12" s="1279"/>
      <c r="AC12" s="1279"/>
      <c r="AD12" s="1279"/>
      <c r="AE12" s="1279"/>
      <c r="AF12" s="1279"/>
      <c r="AG12" s="1279"/>
      <c r="AH12" s="1279"/>
      <c r="AI12" s="1279"/>
      <c r="AJ12" s="1279"/>
      <c r="AK12" s="1279"/>
      <c r="AL12" s="1279"/>
      <c r="AM12" s="1279"/>
      <c r="AN12" s="1279"/>
      <c r="AO12" s="1279"/>
      <c r="AP12" s="1279"/>
      <c r="AQ12" s="1279"/>
      <c r="AR12" s="1279"/>
      <c r="AS12" s="1279"/>
      <c r="AT12" s="1279"/>
      <c r="AU12" s="1279"/>
      <c r="AV12" s="1279"/>
      <c r="AW12" s="1279"/>
      <c r="AX12" s="1279"/>
      <c r="AY12" s="1279"/>
      <c r="AZ12" s="1279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1305" t="str">
        <f>ФОРМА!B3</f>
        <v>ООО «Электромонтаж-110»</v>
      </c>
      <c r="B13" s="1305"/>
      <c r="C13" s="1305"/>
      <c r="D13" s="1305"/>
      <c r="E13" s="1305"/>
      <c r="F13" s="1305"/>
      <c r="G13" s="1305"/>
      <c r="H13" s="1305"/>
      <c r="I13" s="1305"/>
      <c r="J13" s="1305"/>
      <c r="K13" s="1305"/>
      <c r="L13" s="1305"/>
      <c r="M13" s="1305"/>
      <c r="N13" s="1305"/>
      <c r="O13" s="1305"/>
      <c r="P13" s="1305"/>
      <c r="Q13" s="1305"/>
      <c r="R13" s="1305"/>
      <c r="S13" s="1305"/>
      <c r="T13" s="1305"/>
      <c r="U13" s="1305"/>
      <c r="V13" s="1305"/>
      <c r="W13" s="1305"/>
      <c r="X13" s="1305"/>
      <c r="Y13" s="1305"/>
      <c r="Z13" s="1305"/>
      <c r="AA13" s="1305"/>
      <c r="AB13" s="1305"/>
      <c r="AC13" s="1305"/>
      <c r="AD13" s="1305"/>
      <c r="AE13" s="1305"/>
      <c r="AF13" s="1305"/>
      <c r="AG13" s="1305"/>
      <c r="AH13" s="1305"/>
      <c r="AI13" s="1305"/>
      <c r="AJ13" s="1305"/>
      <c r="AK13" s="1305"/>
      <c r="AL13" s="1305"/>
      <c r="AM13" s="1305"/>
      <c r="AN13" s="1305"/>
      <c r="AO13" s="1305"/>
      <c r="AP13" s="1305"/>
      <c r="AQ13" s="1305"/>
      <c r="AR13" s="1305"/>
      <c r="AS13" s="1305"/>
      <c r="AT13" s="1305"/>
      <c r="AU13" s="1305"/>
      <c r="AV13" s="1305"/>
      <c r="AW13" s="1305"/>
      <c r="AX13" s="1305"/>
      <c r="AY13" s="1305"/>
      <c r="AZ13" s="1305"/>
      <c r="BA13" s="1305"/>
    </row>
    <row r="14" spans="1:63" s="302" customFormat="1" ht="6" customHeight="1" x14ac:dyDescent="0.3">
      <c r="A14" s="1277" t="s">
        <v>778</v>
      </c>
      <c r="B14" s="1277"/>
      <c r="C14" s="1277"/>
      <c r="D14" s="1277"/>
      <c r="E14" s="1277"/>
      <c r="F14" s="1277"/>
      <c r="G14" s="1277"/>
      <c r="H14" s="1277"/>
      <c r="I14" s="1277"/>
      <c r="J14" s="1277"/>
      <c r="K14" s="1277"/>
      <c r="L14" s="1277"/>
      <c r="M14" s="1277"/>
      <c r="N14" s="1277"/>
      <c r="O14" s="1277"/>
      <c r="P14" s="1277"/>
      <c r="Q14" s="1277"/>
      <c r="R14" s="1277"/>
      <c r="S14" s="1277"/>
      <c r="T14" s="1277"/>
      <c r="U14" s="1277"/>
      <c r="V14" s="1277"/>
      <c r="W14" s="1277"/>
      <c r="X14" s="1277"/>
      <c r="Y14" s="1277"/>
      <c r="Z14" s="1277"/>
      <c r="AA14" s="1277"/>
      <c r="AB14" s="1277"/>
      <c r="AC14" s="1277"/>
      <c r="AD14" s="1277"/>
      <c r="AE14" s="1277"/>
      <c r="AF14" s="1277"/>
      <c r="AG14" s="1277"/>
      <c r="AH14" s="1277"/>
      <c r="AI14" s="1277"/>
      <c r="AJ14" s="1277"/>
      <c r="AK14" s="1277"/>
      <c r="AL14" s="1277"/>
      <c r="AM14" s="1277"/>
      <c r="AN14" s="1277"/>
      <c r="AO14" s="1277"/>
      <c r="AP14" s="1277"/>
      <c r="AQ14" s="1277"/>
      <c r="AR14" s="1277"/>
      <c r="AS14" s="1277"/>
      <c r="AT14" s="1277"/>
      <c r="AU14" s="1277"/>
      <c r="AV14" s="1277"/>
      <c r="AW14" s="1277"/>
      <c r="AX14" s="1277"/>
      <c r="AY14" s="1277"/>
      <c r="AZ14" s="1277"/>
      <c r="BA14" s="301"/>
    </row>
    <row r="15" spans="1:63" ht="23.4" customHeight="1" x14ac:dyDescent="0.25">
      <c r="A15" s="1305" t="str">
        <f>ФОРМА!D3</f>
        <v>ОГРН 1089847302225, ИНН 7842391090, КПП 780101001, 199004, город Санкт-Петербург, пр-кт Средний В.О., д. 4 литер а, пом/ком 6н/177</v>
      </c>
      <c r="B15" s="1305"/>
      <c r="C15" s="1305"/>
      <c r="D15" s="1305"/>
      <c r="E15" s="1305"/>
      <c r="F15" s="1305"/>
      <c r="G15" s="1305"/>
      <c r="H15" s="1305"/>
      <c r="I15" s="1305"/>
      <c r="J15" s="1305"/>
      <c r="K15" s="1305"/>
      <c r="L15" s="1305"/>
      <c r="M15" s="1305"/>
      <c r="N15" s="1305"/>
      <c r="O15" s="1305"/>
      <c r="P15" s="1305"/>
      <c r="Q15" s="1305"/>
      <c r="R15" s="1305"/>
      <c r="S15" s="1305"/>
      <c r="T15" s="1305"/>
      <c r="U15" s="1305"/>
      <c r="V15" s="1305"/>
      <c r="W15" s="1305"/>
      <c r="X15" s="1305"/>
      <c r="Y15" s="1305"/>
      <c r="Z15" s="1305"/>
      <c r="AA15" s="1305"/>
      <c r="AB15" s="1305"/>
      <c r="AC15" s="1305"/>
      <c r="AD15" s="1305"/>
      <c r="AE15" s="1305"/>
      <c r="AF15" s="1305"/>
      <c r="AG15" s="1305"/>
      <c r="AH15" s="1305"/>
      <c r="AI15" s="1305"/>
      <c r="AJ15" s="1305"/>
      <c r="AK15" s="1305"/>
      <c r="AL15" s="1305"/>
      <c r="AM15" s="1305"/>
      <c r="AN15" s="1305"/>
      <c r="AO15" s="1305"/>
      <c r="AP15" s="1305"/>
      <c r="AQ15" s="1305"/>
      <c r="AR15" s="1305"/>
      <c r="AS15" s="1305"/>
      <c r="AT15" s="1305"/>
      <c r="AU15" s="1305"/>
      <c r="AV15" s="1305"/>
      <c r="AW15" s="1305"/>
      <c r="AX15" s="1305"/>
      <c r="AY15" s="1305"/>
      <c r="AZ15" s="1305"/>
      <c r="BA15" s="1305"/>
    </row>
    <row r="16" spans="1:63" s="302" customFormat="1" ht="6" customHeight="1" x14ac:dyDescent="0.3">
      <c r="A16" s="1292" t="s">
        <v>779</v>
      </c>
      <c r="B16" s="1292"/>
      <c r="C16" s="1292"/>
      <c r="D16" s="1292"/>
      <c r="E16" s="1292"/>
      <c r="F16" s="1292"/>
      <c r="G16" s="1292"/>
      <c r="H16" s="1292"/>
      <c r="I16" s="1292"/>
      <c r="J16" s="1292"/>
      <c r="K16" s="1292"/>
      <c r="L16" s="1292"/>
      <c r="M16" s="1292"/>
      <c r="N16" s="1292"/>
      <c r="O16" s="1292"/>
      <c r="P16" s="1292"/>
      <c r="Q16" s="1292"/>
      <c r="R16" s="1292"/>
      <c r="S16" s="1292"/>
      <c r="T16" s="1292"/>
      <c r="U16" s="1292"/>
      <c r="V16" s="1292"/>
      <c r="W16" s="1292"/>
      <c r="X16" s="1292"/>
      <c r="Y16" s="1292"/>
      <c r="Z16" s="1292"/>
      <c r="AA16" s="1292"/>
      <c r="AB16" s="1292"/>
      <c r="AC16" s="1292"/>
      <c r="AD16" s="1292"/>
      <c r="AE16" s="1292"/>
      <c r="AF16" s="1292"/>
      <c r="AG16" s="1292"/>
      <c r="AH16" s="1292"/>
      <c r="AI16" s="1292"/>
      <c r="AJ16" s="1292"/>
      <c r="AK16" s="1292"/>
      <c r="AL16" s="1292"/>
      <c r="AM16" s="1292"/>
      <c r="AN16" s="1292"/>
      <c r="AO16" s="1292"/>
      <c r="AP16" s="1292"/>
      <c r="AQ16" s="1292"/>
      <c r="AR16" s="1292"/>
      <c r="AS16" s="1292"/>
      <c r="AT16" s="1292"/>
      <c r="AU16" s="1292"/>
      <c r="AV16" s="1292"/>
      <c r="AW16" s="1292"/>
      <c r="AX16" s="1292"/>
      <c r="AY16" s="1292"/>
      <c r="AZ16" s="1292"/>
      <c r="BA16" s="301"/>
    </row>
    <row r="17" spans="1:53" s="302" customFormat="1" ht="9.6" x14ac:dyDescent="0.3">
      <c r="A17" s="1293"/>
      <c r="B17" s="1293"/>
      <c r="C17" s="1293"/>
      <c r="D17" s="1293"/>
      <c r="E17" s="1293"/>
      <c r="F17" s="1293"/>
      <c r="G17" s="1293"/>
      <c r="H17" s="1293"/>
      <c r="I17" s="1293"/>
      <c r="J17" s="1293"/>
      <c r="K17" s="1293"/>
      <c r="L17" s="1293"/>
      <c r="M17" s="1293"/>
      <c r="N17" s="1293"/>
      <c r="O17" s="1293"/>
      <c r="P17" s="1293"/>
      <c r="Q17" s="1293"/>
      <c r="R17" s="1293"/>
      <c r="S17" s="1293"/>
      <c r="T17" s="1293"/>
      <c r="U17" s="1293"/>
      <c r="V17" s="1293"/>
      <c r="W17" s="1293"/>
      <c r="X17" s="1293"/>
      <c r="Y17" s="1293"/>
      <c r="Z17" s="1293"/>
      <c r="AA17" s="1293"/>
      <c r="AB17" s="1293"/>
      <c r="AC17" s="1293"/>
      <c r="AD17" s="1293"/>
      <c r="AE17" s="1293"/>
      <c r="AF17" s="1293"/>
      <c r="AG17" s="1293"/>
      <c r="AH17" s="1293"/>
      <c r="AI17" s="1293"/>
      <c r="AJ17" s="1293"/>
      <c r="AK17" s="1293"/>
      <c r="AL17" s="1293"/>
      <c r="AM17" s="1293"/>
      <c r="AN17" s="1293"/>
      <c r="AO17" s="1293"/>
      <c r="AP17" s="1293"/>
      <c r="AQ17" s="1293"/>
      <c r="AR17" s="1293"/>
      <c r="AS17" s="1293"/>
      <c r="AT17" s="1293"/>
      <c r="AU17" s="1293"/>
      <c r="AV17" s="1293"/>
      <c r="AW17" s="1293"/>
      <c r="AX17" s="1293"/>
      <c r="AY17" s="1293"/>
      <c r="AZ17" s="1293"/>
      <c r="BA17" s="301"/>
    </row>
    <row r="18" spans="1:53" s="302" customFormat="1" ht="15" customHeight="1" x14ac:dyDescent="0.3">
      <c r="A18" s="1288" t="s">
        <v>780</v>
      </c>
      <c r="B18" s="1288"/>
      <c r="C18" s="1288"/>
      <c r="D18" s="1288"/>
      <c r="E18" s="1288"/>
      <c r="F18" s="1288"/>
      <c r="G18" s="1288"/>
      <c r="H18" s="1288"/>
      <c r="I18" s="1288"/>
      <c r="J18" s="1288"/>
      <c r="K18" s="1288"/>
      <c r="L18" s="1288"/>
      <c r="M18" s="1288"/>
      <c r="N18" s="1288"/>
      <c r="O18" s="1288"/>
      <c r="P18" s="1288"/>
      <c r="Q18" s="1288"/>
      <c r="R18" s="1288"/>
      <c r="S18" s="1288"/>
      <c r="T18" s="1288"/>
      <c r="U18" s="1288"/>
      <c r="V18" s="1288"/>
      <c r="W18" s="1288"/>
      <c r="X18" s="1288"/>
      <c r="Y18" s="1288"/>
      <c r="Z18" s="1288"/>
      <c r="AA18" s="1288"/>
      <c r="AB18" s="1288"/>
      <c r="AC18" s="1288"/>
      <c r="AD18" s="1288"/>
      <c r="AE18" s="1288"/>
      <c r="AF18" s="1288"/>
      <c r="AG18" s="1288"/>
      <c r="AH18" s="1288"/>
      <c r="AI18" s="1288"/>
      <c r="AJ18" s="1288"/>
      <c r="AK18" s="1288"/>
      <c r="AL18" s="1288"/>
      <c r="AM18" s="1288"/>
      <c r="AN18" s="1288"/>
      <c r="AO18" s="1288"/>
      <c r="AP18" s="1288"/>
      <c r="AQ18" s="1288"/>
      <c r="AR18" s="1288"/>
      <c r="AS18" s="1288"/>
      <c r="AT18" s="1288"/>
      <c r="AU18" s="1288"/>
      <c r="AV18" s="1288"/>
      <c r="AW18" s="1288"/>
      <c r="AX18" s="1288"/>
      <c r="AY18" s="1288"/>
      <c r="AZ18" s="1288"/>
      <c r="BA18" s="301"/>
    </row>
    <row r="19" spans="1:53" ht="12" customHeight="1" x14ac:dyDescent="0.25">
      <c r="A19" s="1279" t="s">
        <v>74</v>
      </c>
      <c r="B19" s="1279"/>
      <c r="C19" s="1279"/>
      <c r="D19" s="1279"/>
      <c r="E19" s="1279"/>
      <c r="F19" s="1279"/>
      <c r="G19" s="1279"/>
      <c r="H19" s="1279"/>
      <c r="I19" s="1279"/>
      <c r="J19" s="1279"/>
      <c r="K19" s="1279"/>
      <c r="L19" s="1279"/>
      <c r="M19" s="1279"/>
      <c r="N19" s="1279"/>
      <c r="O19" s="1279"/>
      <c r="P19" s="1279"/>
      <c r="Q19" s="1279"/>
      <c r="R19" s="1279"/>
      <c r="S19" s="1279"/>
      <c r="T19" s="1279"/>
      <c r="U19" s="1279"/>
      <c r="V19" s="1279"/>
      <c r="W19" s="1279"/>
      <c r="X19" s="1279"/>
      <c r="Y19" s="1279"/>
      <c r="Z19" s="1279"/>
      <c r="AA19" s="1279"/>
      <c r="AB19" s="1279"/>
      <c r="AC19" s="1279"/>
      <c r="AD19" s="1279"/>
      <c r="AE19" s="1279"/>
      <c r="AF19" s="1279"/>
      <c r="AG19" s="1279"/>
      <c r="AH19" s="1279"/>
      <c r="AI19" s="1279"/>
      <c r="AJ19" s="1279"/>
      <c r="AK19" s="1279"/>
      <c r="AL19" s="1279"/>
      <c r="AM19" s="1279"/>
      <c r="AN19" s="1279"/>
      <c r="AO19" s="1279"/>
      <c r="AP19" s="1279"/>
      <c r="AQ19" s="1279"/>
      <c r="AR19" s="1279"/>
      <c r="AS19" s="1279"/>
      <c r="AT19" s="1279"/>
      <c r="AU19" s="1279"/>
      <c r="AV19" s="1279"/>
      <c r="AW19" s="1279"/>
      <c r="AX19" s="1279"/>
      <c r="AY19" s="1279"/>
      <c r="AZ19" s="1279"/>
      <c r="BA19" s="300"/>
    </row>
    <row r="20" spans="1:53" ht="12" customHeight="1" x14ac:dyDescent="0.25">
      <c r="A20" s="1305" t="str">
        <f>ФОРМА!B8</f>
        <v>ООО «Строительные энергетические технологии»</v>
      </c>
      <c r="B20" s="1305"/>
      <c r="C20" s="1305"/>
      <c r="D20" s="1305"/>
      <c r="E20" s="1305"/>
      <c r="F20" s="1305"/>
      <c r="G20" s="1305"/>
      <c r="H20" s="1305"/>
      <c r="I20" s="1305"/>
      <c r="J20" s="1305"/>
      <c r="K20" s="1305"/>
      <c r="L20" s="1305"/>
      <c r="M20" s="1305"/>
      <c r="N20" s="1305"/>
      <c r="O20" s="1305"/>
      <c r="P20" s="1305"/>
      <c r="Q20" s="1305"/>
      <c r="R20" s="1305"/>
      <c r="S20" s="1305"/>
      <c r="T20" s="1305"/>
      <c r="U20" s="1305"/>
      <c r="V20" s="1305"/>
      <c r="W20" s="1305"/>
      <c r="X20" s="1305"/>
      <c r="Y20" s="1305"/>
      <c r="Z20" s="1305"/>
      <c r="AA20" s="1305"/>
      <c r="AB20" s="1305"/>
      <c r="AC20" s="1305"/>
      <c r="AD20" s="1305"/>
      <c r="AE20" s="1305"/>
      <c r="AF20" s="1305"/>
      <c r="AG20" s="1305"/>
      <c r="AH20" s="1305"/>
      <c r="AI20" s="1305"/>
      <c r="AJ20" s="1305"/>
      <c r="AK20" s="1305"/>
      <c r="AL20" s="1305"/>
      <c r="AM20" s="1305"/>
      <c r="AN20" s="1305"/>
      <c r="AO20" s="1305"/>
      <c r="AP20" s="1305"/>
      <c r="AQ20" s="1305"/>
      <c r="AR20" s="1305"/>
      <c r="AS20" s="1305"/>
      <c r="AT20" s="1305"/>
      <c r="AU20" s="1305"/>
      <c r="AV20" s="1305"/>
      <c r="AW20" s="1305"/>
      <c r="AX20" s="1305"/>
      <c r="AY20" s="1305"/>
      <c r="AZ20" s="1305"/>
      <c r="BA20" s="1305"/>
    </row>
    <row r="21" spans="1:53" s="305" customFormat="1" ht="6" customHeight="1" x14ac:dyDescent="0.2">
      <c r="A21" s="1277" t="s">
        <v>778</v>
      </c>
      <c r="B21" s="1277"/>
      <c r="C21" s="1277"/>
      <c r="D21" s="1277"/>
      <c r="E21" s="1277"/>
      <c r="F21" s="1277"/>
      <c r="G21" s="1277"/>
      <c r="H21" s="1277"/>
      <c r="I21" s="1277"/>
      <c r="J21" s="1277"/>
      <c r="K21" s="1277"/>
      <c r="L21" s="1277"/>
      <c r="M21" s="1277"/>
      <c r="N21" s="1277"/>
      <c r="O21" s="1277"/>
      <c r="P21" s="1277"/>
      <c r="Q21" s="1277"/>
      <c r="R21" s="1277"/>
      <c r="S21" s="1277"/>
      <c r="T21" s="1277"/>
      <c r="U21" s="1277"/>
      <c r="V21" s="1277"/>
      <c r="W21" s="1277"/>
      <c r="X21" s="1277"/>
      <c r="Y21" s="1277"/>
      <c r="Z21" s="1277"/>
      <c r="AA21" s="1277"/>
      <c r="AB21" s="1277"/>
      <c r="AC21" s="1277"/>
      <c r="AD21" s="1277"/>
      <c r="AE21" s="1277"/>
      <c r="AF21" s="1277"/>
      <c r="AG21" s="1277"/>
      <c r="AH21" s="1277"/>
      <c r="AI21" s="1277"/>
      <c r="AJ21" s="1277"/>
      <c r="AK21" s="1277"/>
      <c r="AL21" s="1277"/>
      <c r="AM21" s="1277"/>
      <c r="AN21" s="1277"/>
      <c r="AO21" s="1277"/>
      <c r="AP21" s="1277"/>
      <c r="AQ21" s="1277"/>
      <c r="AR21" s="1277"/>
      <c r="AS21" s="1277"/>
      <c r="AT21" s="1277"/>
      <c r="AU21" s="1277"/>
      <c r="AV21" s="1277"/>
      <c r="AW21" s="1277"/>
      <c r="AX21" s="1277"/>
      <c r="AY21" s="1277"/>
      <c r="AZ21" s="1277"/>
      <c r="BA21" s="304"/>
    </row>
    <row r="22" spans="1:53" ht="21.6" customHeight="1" x14ac:dyDescent="0.25">
      <c r="A22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305"/>
      <c r="C22" s="1305"/>
      <c r="D22" s="1305"/>
      <c r="E22" s="1305"/>
      <c r="F22" s="1305"/>
      <c r="G22" s="1305"/>
      <c r="H22" s="1305"/>
      <c r="I22" s="1305"/>
      <c r="J22" s="1305"/>
      <c r="K22" s="1305"/>
      <c r="L22" s="1305"/>
      <c r="M22" s="1305"/>
      <c r="N22" s="1305"/>
      <c r="O22" s="1305"/>
      <c r="P22" s="1305"/>
      <c r="Q22" s="1305"/>
      <c r="R22" s="1305"/>
      <c r="S22" s="1305"/>
      <c r="T22" s="1305"/>
      <c r="U22" s="1305"/>
      <c r="V22" s="1305"/>
      <c r="W22" s="1305"/>
      <c r="X22" s="1305"/>
      <c r="Y22" s="1305"/>
      <c r="Z22" s="1305"/>
      <c r="AA22" s="1305"/>
      <c r="AB22" s="1305"/>
      <c r="AC22" s="1305"/>
      <c r="AD22" s="1305"/>
      <c r="AE22" s="1305"/>
      <c r="AF22" s="1305"/>
      <c r="AG22" s="1305"/>
      <c r="AH22" s="1305"/>
      <c r="AI22" s="1305"/>
      <c r="AJ22" s="1305"/>
      <c r="AK22" s="1305"/>
      <c r="AL22" s="1305"/>
      <c r="AM22" s="1305"/>
      <c r="AN22" s="1305"/>
      <c r="AO22" s="1305"/>
      <c r="AP22" s="1305"/>
      <c r="AQ22" s="1305"/>
      <c r="AR22" s="1305"/>
      <c r="AS22" s="1305"/>
      <c r="AT22" s="1305"/>
      <c r="AU22" s="1305"/>
      <c r="AV22" s="1305"/>
      <c r="AW22" s="1305"/>
      <c r="AX22" s="1305"/>
      <c r="AY22" s="1305"/>
      <c r="AZ22" s="1305"/>
      <c r="BA22" s="300"/>
    </row>
    <row r="23" spans="1:53" s="305" customFormat="1" ht="6" customHeight="1" x14ac:dyDescent="0.2">
      <c r="A23" s="1292" t="s">
        <v>775</v>
      </c>
      <c r="B23" s="1292"/>
      <c r="C23" s="1292"/>
      <c r="D23" s="1292"/>
      <c r="E23" s="1292"/>
      <c r="F23" s="1292"/>
      <c r="G23" s="1292"/>
      <c r="H23" s="1292"/>
      <c r="I23" s="1292"/>
      <c r="J23" s="1292"/>
      <c r="K23" s="1292"/>
      <c r="L23" s="1292"/>
      <c r="M23" s="1292"/>
      <c r="N23" s="1292"/>
      <c r="O23" s="1292"/>
      <c r="P23" s="1292"/>
      <c r="Q23" s="1292"/>
      <c r="R23" s="1292"/>
      <c r="S23" s="1292"/>
      <c r="T23" s="1292"/>
      <c r="U23" s="1292"/>
      <c r="V23" s="1292"/>
      <c r="W23" s="1292"/>
      <c r="X23" s="1292"/>
      <c r="Y23" s="1292"/>
      <c r="Z23" s="1292"/>
      <c r="AA23" s="1292"/>
      <c r="AB23" s="1292"/>
      <c r="AC23" s="1292"/>
      <c r="AD23" s="1292"/>
      <c r="AE23" s="1292"/>
      <c r="AF23" s="1292"/>
      <c r="AG23" s="1292"/>
      <c r="AH23" s="1292"/>
      <c r="AI23" s="1292"/>
      <c r="AJ23" s="1292"/>
      <c r="AK23" s="1292"/>
      <c r="AL23" s="1292"/>
      <c r="AM23" s="1292"/>
      <c r="AN23" s="1292"/>
      <c r="AO23" s="1292"/>
      <c r="AP23" s="1292"/>
      <c r="AQ23" s="1292"/>
      <c r="AR23" s="1292"/>
      <c r="AS23" s="1292"/>
      <c r="AT23" s="1292"/>
      <c r="AU23" s="1292"/>
      <c r="AV23" s="1292"/>
      <c r="AW23" s="1292"/>
      <c r="AX23" s="1292"/>
      <c r="AY23" s="1292"/>
      <c r="AZ23" s="1292"/>
      <c r="BA23" s="304"/>
    </row>
    <row r="24" spans="1:53" s="305" customFormat="1" ht="10.5" customHeight="1" x14ac:dyDescent="0.2">
      <c r="A24" s="1293"/>
      <c r="B24" s="1293"/>
      <c r="C24" s="1293"/>
      <c r="D24" s="1293"/>
      <c r="E24" s="1293"/>
      <c r="F24" s="1293"/>
      <c r="G24" s="1293"/>
      <c r="H24" s="1293"/>
      <c r="I24" s="1293"/>
      <c r="J24" s="1293"/>
      <c r="K24" s="1293"/>
      <c r="L24" s="1293"/>
      <c r="M24" s="1293"/>
      <c r="N24" s="1293"/>
      <c r="O24" s="1293"/>
      <c r="P24" s="1293"/>
      <c r="Q24" s="1293"/>
      <c r="R24" s="1293"/>
      <c r="S24" s="1293"/>
      <c r="T24" s="1293"/>
      <c r="U24" s="1293"/>
      <c r="V24" s="1293"/>
      <c r="W24" s="1293"/>
      <c r="X24" s="1293"/>
      <c r="Y24" s="1293"/>
      <c r="Z24" s="1293"/>
      <c r="AA24" s="1293"/>
      <c r="AB24" s="1293"/>
      <c r="AC24" s="1293"/>
      <c r="AD24" s="1293"/>
      <c r="AE24" s="1293"/>
      <c r="AF24" s="1293"/>
      <c r="AG24" s="1293"/>
      <c r="AH24" s="1293"/>
      <c r="AI24" s="1293"/>
      <c r="AJ24" s="1293"/>
      <c r="AK24" s="1293"/>
      <c r="AL24" s="1293"/>
      <c r="AM24" s="1293"/>
      <c r="AN24" s="1293"/>
      <c r="AO24" s="1293"/>
      <c r="AP24" s="1293"/>
      <c r="AQ24" s="1293"/>
      <c r="AR24" s="1293"/>
      <c r="AS24" s="1293"/>
      <c r="AT24" s="1293"/>
      <c r="AU24" s="1293"/>
      <c r="AV24" s="1293"/>
      <c r="AW24" s="1293"/>
      <c r="AX24" s="1293"/>
      <c r="AY24" s="1293"/>
      <c r="AZ24" s="1293"/>
      <c r="BA24" s="304"/>
    </row>
    <row r="25" spans="1:53" s="305" customFormat="1" ht="15" customHeight="1" x14ac:dyDescent="0.2">
      <c r="A25" s="1288" t="s">
        <v>781</v>
      </c>
      <c r="B25" s="1288"/>
      <c r="C25" s="1288"/>
      <c r="D25" s="1288"/>
      <c r="E25" s="1288"/>
      <c r="F25" s="1288"/>
      <c r="G25" s="1288"/>
      <c r="H25" s="1288"/>
      <c r="I25" s="1288"/>
      <c r="J25" s="1288"/>
      <c r="K25" s="1288"/>
      <c r="L25" s="1288"/>
      <c r="M25" s="1288"/>
      <c r="N25" s="1288"/>
      <c r="O25" s="1288"/>
      <c r="P25" s="1288"/>
      <c r="Q25" s="1288"/>
      <c r="R25" s="1288"/>
      <c r="S25" s="1288"/>
      <c r="T25" s="1288"/>
      <c r="U25" s="1288"/>
      <c r="V25" s="1288"/>
      <c r="W25" s="1288"/>
      <c r="X25" s="1288"/>
      <c r="Y25" s="1288"/>
      <c r="Z25" s="1288"/>
      <c r="AA25" s="1288"/>
      <c r="AB25" s="1288"/>
      <c r="AC25" s="1288"/>
      <c r="AD25" s="1288"/>
      <c r="AE25" s="1288"/>
      <c r="AF25" s="1288"/>
      <c r="AG25" s="1288"/>
      <c r="AH25" s="1288"/>
      <c r="AI25" s="1288"/>
      <c r="AJ25" s="1288"/>
      <c r="AK25" s="1288"/>
      <c r="AL25" s="1288"/>
      <c r="AM25" s="1288"/>
      <c r="AN25" s="1288"/>
      <c r="AO25" s="1288"/>
      <c r="AP25" s="1288"/>
      <c r="AQ25" s="1288"/>
      <c r="AR25" s="1288"/>
      <c r="AS25" s="1288"/>
      <c r="AT25" s="1288"/>
      <c r="AU25" s="1288"/>
      <c r="AV25" s="1288"/>
      <c r="AW25" s="1288"/>
      <c r="AX25" s="1288"/>
      <c r="AY25" s="1288"/>
      <c r="AZ25" s="1288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1302" t="s">
        <v>592</v>
      </c>
      <c r="B27" s="1303"/>
      <c r="C27" s="1303"/>
      <c r="D27" s="1303"/>
      <c r="E27" s="1303"/>
      <c r="F27" s="1303"/>
      <c r="G27" s="1303"/>
      <c r="H27" s="1303"/>
      <c r="I27" s="1303"/>
      <c r="J27" s="1303"/>
      <c r="K27" s="1303"/>
      <c r="L27" s="1303"/>
      <c r="M27" s="1303"/>
      <c r="N27" s="1303"/>
      <c r="O27" s="1303"/>
      <c r="P27" s="1303"/>
      <c r="Q27" s="1303"/>
      <c r="R27" s="1303"/>
      <c r="S27" s="1303"/>
      <c r="T27" s="1303"/>
      <c r="U27" s="1303"/>
      <c r="V27" s="1303"/>
      <c r="W27" s="1303"/>
      <c r="X27" s="1303"/>
      <c r="Y27" s="1303"/>
      <c r="Z27" s="1303"/>
      <c r="AA27" s="1303"/>
      <c r="AB27" s="1303"/>
      <c r="AC27" s="1303"/>
      <c r="AD27" s="1303"/>
      <c r="AE27" s="1303"/>
      <c r="AF27" s="1303"/>
      <c r="AG27" s="1303"/>
      <c r="AH27" s="1303"/>
      <c r="AI27" s="1303"/>
      <c r="AJ27" s="1303"/>
      <c r="AK27" s="1303"/>
      <c r="AL27" s="1303"/>
      <c r="AM27" s="1303"/>
      <c r="AN27" s="1303"/>
      <c r="AO27" s="1303"/>
      <c r="AP27" s="1303"/>
      <c r="AQ27" s="1303"/>
      <c r="AR27" s="1303"/>
      <c r="AS27" s="1303"/>
      <c r="AT27" s="1303"/>
      <c r="AU27" s="1303"/>
      <c r="AV27" s="1303"/>
      <c r="AW27" s="1303"/>
      <c r="AX27" s="1303"/>
      <c r="AY27" s="1303"/>
      <c r="AZ27" s="1303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1282" t="s">
        <v>19</v>
      </c>
      <c r="B29" s="1282"/>
      <c r="C29" s="1286">
        <f>ФОРМА!B19</f>
        <v>2</v>
      </c>
      <c r="D29" s="1286"/>
      <c r="E29" s="1286"/>
      <c r="F29" s="1286"/>
      <c r="G29" s="1286"/>
      <c r="H29" s="1286"/>
      <c r="I29" s="1286"/>
      <c r="J29" s="1286"/>
      <c r="K29" s="1286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284"/>
      <c r="AH29" s="1284"/>
      <c r="AI29" s="1284"/>
      <c r="AJ29" s="307"/>
      <c r="AK29" s="307"/>
      <c r="AL29" s="1304">
        <f>ФОРМА!C19</f>
        <v>45354</v>
      </c>
      <c r="AM29" s="1286"/>
      <c r="AN29" s="1286"/>
      <c r="AO29" s="1286"/>
      <c r="AP29" s="1286"/>
      <c r="AQ29" s="1286"/>
      <c r="AR29" s="1286"/>
      <c r="AS29" s="1286"/>
      <c r="AT29" s="1286"/>
      <c r="AU29" s="1286"/>
      <c r="AV29" s="1286"/>
      <c r="AW29" s="1284"/>
      <c r="AX29" s="1284"/>
      <c r="AY29" s="1284"/>
      <c r="AZ29" s="1284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277" t="s">
        <v>453</v>
      </c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304"/>
      <c r="AX30" s="304"/>
      <c r="AY30" s="304"/>
      <c r="AZ30" s="304"/>
      <c r="BA30" s="304"/>
    </row>
    <row r="31" spans="1:53" ht="21" customHeight="1" x14ac:dyDescent="0.25">
      <c r="A31" s="1278" t="s">
        <v>782</v>
      </c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  <c r="L31" s="1278"/>
      <c r="M31" s="1278"/>
      <c r="N31" s="1278"/>
      <c r="O31" s="1278"/>
      <c r="P31" s="1278"/>
      <c r="Q31" s="1278"/>
      <c r="R31" s="1278"/>
      <c r="S31" s="1278"/>
      <c r="T31" s="1278"/>
      <c r="U31" s="1278"/>
      <c r="V31" s="1278"/>
      <c r="W31" s="1278"/>
      <c r="X31" s="1278"/>
      <c r="Y31" s="1278"/>
      <c r="Z31" s="1278"/>
      <c r="AA31" s="1278"/>
      <c r="AB31" s="1278"/>
      <c r="AC31" s="1278"/>
      <c r="AD31" s="1278"/>
      <c r="AE31" s="1278"/>
      <c r="AF31" s="1278"/>
      <c r="AG31" s="1278"/>
      <c r="AH31" s="1278"/>
      <c r="AI31" s="1278"/>
      <c r="AJ31" s="1278"/>
      <c r="AK31" s="1278"/>
      <c r="AL31" s="1278"/>
      <c r="AM31" s="127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300"/>
    </row>
    <row r="32" spans="1:53" ht="12" customHeight="1" x14ac:dyDescent="0.25">
      <c r="A32" s="1301" t="str">
        <f>IF(ПОДПИСИ!B9="",ПОДПИСИ!B6,ПОДПИСИ!B9)</f>
        <v>Ведущий инженер-геодезист АО "ЛЭСР"</v>
      </c>
      <c r="B32" s="1301"/>
      <c r="C32" s="1301"/>
      <c r="D32" s="1301"/>
      <c r="E32" s="1301"/>
      <c r="F32" s="1301"/>
      <c r="G32" s="1301"/>
      <c r="H32" s="1301"/>
      <c r="I32" s="1301"/>
      <c r="J32" s="1301"/>
      <c r="K32" s="1301"/>
      <c r="L32" s="1301"/>
      <c r="M32" s="1301"/>
      <c r="N32" s="1301"/>
      <c r="O32" s="1301"/>
      <c r="P32" s="1301"/>
      <c r="Q32" s="1301"/>
      <c r="R32" s="1301"/>
      <c r="S32" s="1301"/>
      <c r="T32" s="1301"/>
      <c r="U32" s="1301"/>
      <c r="V32" s="1301"/>
      <c r="W32" s="1301"/>
      <c r="X32" s="1301"/>
      <c r="Y32" s="1301"/>
      <c r="Z32" s="1301"/>
      <c r="AA32" s="1301"/>
      <c r="AB32" s="1301"/>
      <c r="AC32" s="1301"/>
      <c r="AD32" s="1301"/>
      <c r="AE32" s="1301"/>
      <c r="AF32" s="1301"/>
      <c r="AG32" s="1301"/>
      <c r="AH32" s="1301"/>
      <c r="AI32" s="1301"/>
      <c r="AJ32" s="1301"/>
      <c r="AK32" s="1301"/>
      <c r="AL32" s="1301"/>
      <c r="AM32" s="1301"/>
      <c r="AN32" s="1301"/>
      <c r="AO32" s="1301"/>
      <c r="AP32" s="1301"/>
      <c r="AQ32" s="1301"/>
      <c r="AR32" s="1301"/>
      <c r="AS32" s="1301"/>
      <c r="AT32" s="1301"/>
      <c r="AU32" s="1301"/>
      <c r="AV32" s="1301"/>
      <c r="AW32" s="1301"/>
      <c r="AX32" s="1301"/>
      <c r="AY32" s="1301"/>
      <c r="AZ32" s="1301"/>
      <c r="BA32" s="300"/>
    </row>
    <row r="33" spans="1:53" ht="12" customHeight="1" x14ac:dyDescent="0.25">
      <c r="A33" s="1291" t="str">
        <f>IF(ПОДПИСИ!C9="",ПОДПИСИ!C6,CONCATENATE(ПОДПИСИ!C9,", ",ПОДПИСИ!F9))</f>
        <v>Филёва Н.О., Приказ №414 от 10.04.2024</v>
      </c>
      <c r="B33" s="1291"/>
      <c r="C33" s="1291"/>
      <c r="D33" s="1291"/>
      <c r="E33" s="1291"/>
      <c r="F33" s="1291"/>
      <c r="G33" s="1291"/>
      <c r="H33" s="1291"/>
      <c r="I33" s="1291"/>
      <c r="J33" s="1291"/>
      <c r="K33" s="1291"/>
      <c r="L33" s="1291"/>
      <c r="M33" s="1291"/>
      <c r="N33" s="1291"/>
      <c r="O33" s="1291"/>
      <c r="P33" s="1291"/>
      <c r="Q33" s="1291"/>
      <c r="R33" s="1291"/>
      <c r="S33" s="1291"/>
      <c r="T33" s="1291"/>
      <c r="U33" s="1291"/>
      <c r="V33" s="1291"/>
      <c r="W33" s="1291"/>
      <c r="X33" s="1291"/>
      <c r="Y33" s="1291"/>
      <c r="Z33" s="1291"/>
      <c r="AA33" s="1291"/>
      <c r="AB33" s="1291"/>
      <c r="AC33" s="1291"/>
      <c r="AD33" s="1291"/>
      <c r="AE33" s="1291"/>
      <c r="AF33" s="1291"/>
      <c r="AG33" s="1291"/>
      <c r="AH33" s="1291"/>
      <c r="AI33" s="1291"/>
      <c r="AJ33" s="1291"/>
      <c r="AK33" s="1291"/>
      <c r="AL33" s="1291"/>
      <c r="AM33" s="1291"/>
      <c r="AN33" s="1291"/>
      <c r="AO33" s="1291"/>
      <c r="AP33" s="1291"/>
      <c r="AQ33" s="1291"/>
      <c r="AR33" s="1291"/>
      <c r="AS33" s="1291"/>
      <c r="AT33" s="1291"/>
      <c r="AU33" s="1291"/>
      <c r="AV33" s="1291"/>
      <c r="AW33" s="1291"/>
      <c r="AX33" s="1291"/>
      <c r="AY33" s="1291"/>
      <c r="AZ33" s="1291"/>
      <c r="BA33" s="300"/>
    </row>
    <row r="34" spans="1:53" ht="15" customHeight="1" x14ac:dyDescent="0.25">
      <c r="A34" s="1292" t="s">
        <v>783</v>
      </c>
      <c r="B34" s="1292"/>
      <c r="C34" s="1292"/>
      <c r="D34" s="1292"/>
      <c r="E34" s="1292"/>
      <c r="F34" s="1292"/>
      <c r="G34" s="1292"/>
      <c r="H34" s="1292"/>
      <c r="I34" s="1292"/>
      <c r="J34" s="1292"/>
      <c r="K34" s="1292"/>
      <c r="L34" s="1292"/>
      <c r="M34" s="1292"/>
      <c r="N34" s="1292"/>
      <c r="O34" s="1292"/>
      <c r="P34" s="1292"/>
      <c r="Q34" s="1292"/>
      <c r="R34" s="1292"/>
      <c r="S34" s="1292"/>
      <c r="T34" s="1292"/>
      <c r="U34" s="1292"/>
      <c r="V34" s="1292"/>
      <c r="W34" s="1292"/>
      <c r="X34" s="1292"/>
      <c r="Y34" s="1292"/>
      <c r="Z34" s="1292"/>
      <c r="AA34" s="1292"/>
      <c r="AB34" s="1292"/>
      <c r="AC34" s="1292"/>
      <c r="AD34" s="1292"/>
      <c r="AE34" s="1292"/>
      <c r="AF34" s="1292"/>
      <c r="AG34" s="1292"/>
      <c r="AH34" s="1292"/>
      <c r="AI34" s="1292"/>
      <c r="AJ34" s="1292"/>
      <c r="AK34" s="1292"/>
      <c r="AL34" s="1292"/>
      <c r="AM34" s="1292"/>
      <c r="AN34" s="1292"/>
      <c r="AO34" s="1292"/>
      <c r="AP34" s="1292"/>
      <c r="AQ34" s="1292"/>
      <c r="AR34" s="1292"/>
      <c r="AS34" s="1292"/>
      <c r="AT34" s="1292"/>
      <c r="AU34" s="1292"/>
      <c r="AV34" s="1292"/>
      <c r="AW34" s="1292"/>
      <c r="AX34" s="1292"/>
      <c r="AY34" s="1292"/>
      <c r="AZ34" s="1292"/>
      <c r="BA34" s="300"/>
    </row>
    <row r="35" spans="1:53" ht="12" customHeight="1" x14ac:dyDescent="0.25">
      <c r="A35" s="1293"/>
      <c r="B35" s="1293"/>
      <c r="C35" s="1293"/>
      <c r="D35" s="1293"/>
      <c r="E35" s="1293"/>
      <c r="F35" s="1293"/>
      <c r="G35" s="1293"/>
      <c r="H35" s="1293"/>
      <c r="I35" s="1293"/>
      <c r="J35" s="1293"/>
      <c r="K35" s="1293"/>
      <c r="L35" s="1293"/>
      <c r="M35" s="1293"/>
      <c r="N35" s="1293"/>
      <c r="O35" s="1293"/>
      <c r="P35" s="1293"/>
      <c r="Q35" s="1293"/>
      <c r="R35" s="1293"/>
      <c r="S35" s="1293"/>
      <c r="T35" s="1293"/>
      <c r="U35" s="1293"/>
      <c r="V35" s="1293"/>
      <c r="W35" s="1293"/>
      <c r="X35" s="1293"/>
      <c r="Y35" s="1293"/>
      <c r="Z35" s="1293"/>
      <c r="AA35" s="1293"/>
      <c r="AB35" s="1293"/>
      <c r="AC35" s="1293"/>
      <c r="AD35" s="1293"/>
      <c r="AE35" s="1293"/>
      <c r="AF35" s="1293"/>
      <c r="AG35" s="1293"/>
      <c r="AH35" s="1293"/>
      <c r="AI35" s="1293"/>
      <c r="AJ35" s="1293"/>
      <c r="AK35" s="1293"/>
      <c r="AL35" s="1293"/>
      <c r="AM35" s="1293"/>
      <c r="AN35" s="1293"/>
      <c r="AO35" s="1293"/>
      <c r="AP35" s="1293"/>
      <c r="AQ35" s="1293"/>
      <c r="AR35" s="1293"/>
      <c r="AS35" s="1293"/>
      <c r="AT35" s="1293"/>
      <c r="AU35" s="1293"/>
      <c r="AV35" s="1293"/>
      <c r="AW35" s="1293"/>
      <c r="AX35" s="1293"/>
      <c r="AY35" s="1293"/>
      <c r="AZ35" s="1293"/>
      <c r="BA35" s="300"/>
    </row>
    <row r="36" spans="1:53" ht="21" customHeight="1" x14ac:dyDescent="0.25">
      <c r="A36" s="1288" t="s">
        <v>784</v>
      </c>
      <c r="B36" s="1288"/>
      <c r="C36" s="1288"/>
      <c r="D36" s="1288"/>
      <c r="E36" s="1288"/>
      <c r="F36" s="1288"/>
      <c r="G36" s="1288"/>
      <c r="H36" s="1288"/>
      <c r="I36" s="1288"/>
      <c r="J36" s="1288"/>
      <c r="K36" s="1288"/>
      <c r="L36" s="1288"/>
      <c r="M36" s="1288"/>
      <c r="N36" s="1288"/>
      <c r="O36" s="1288"/>
      <c r="P36" s="1288"/>
      <c r="Q36" s="1288"/>
      <c r="R36" s="1288"/>
      <c r="S36" s="1288"/>
      <c r="T36" s="1288"/>
      <c r="U36" s="1288"/>
      <c r="V36" s="1288"/>
      <c r="W36" s="1288"/>
      <c r="X36" s="1288"/>
      <c r="Y36" s="1288"/>
      <c r="Z36" s="1288"/>
      <c r="AA36" s="1288"/>
      <c r="AB36" s="1288"/>
      <c r="AC36" s="1288"/>
      <c r="AD36" s="1288"/>
      <c r="AE36" s="1288"/>
      <c r="AF36" s="1288"/>
      <c r="AG36" s="1288"/>
      <c r="AH36" s="1288"/>
      <c r="AI36" s="1288"/>
      <c r="AJ36" s="1288"/>
      <c r="AK36" s="1288"/>
      <c r="AL36" s="1288"/>
      <c r="AM36" s="1288"/>
      <c r="AN36" s="1288"/>
      <c r="AO36" s="1288"/>
      <c r="AP36" s="1288"/>
      <c r="AQ36" s="1288"/>
      <c r="AR36" s="1288"/>
      <c r="AS36" s="1288"/>
      <c r="AT36" s="1288"/>
      <c r="AU36" s="1288"/>
      <c r="AV36" s="1288"/>
      <c r="AW36" s="1288"/>
      <c r="AX36" s="1288"/>
      <c r="AY36" s="1288"/>
      <c r="AZ36" s="1288"/>
      <c r="BA36" s="300"/>
    </row>
    <row r="37" spans="1:53" ht="12" customHeight="1" x14ac:dyDescent="0.25">
      <c r="A37" s="1279" t="s">
        <v>785</v>
      </c>
      <c r="B37" s="1279"/>
      <c r="C37" s="1279"/>
      <c r="D37" s="1279"/>
      <c r="E37" s="1279"/>
      <c r="F37" s="1279"/>
      <c r="G37" s="1279"/>
      <c r="H37" s="1279"/>
      <c r="I37" s="1279"/>
      <c r="J37" s="1279"/>
      <c r="K37" s="1279"/>
      <c r="L37" s="1279"/>
      <c r="M37" s="1279"/>
      <c r="N37" s="1279"/>
      <c r="O37" s="1279"/>
      <c r="P37" s="1279"/>
      <c r="Q37" s="1279"/>
      <c r="R37" s="1279"/>
      <c r="S37" s="1279"/>
      <c r="T37" s="1279"/>
      <c r="U37" s="1279"/>
      <c r="V37" s="1279"/>
      <c r="W37" s="1279"/>
      <c r="X37" s="1279"/>
      <c r="Y37" s="1279"/>
      <c r="Z37" s="1279"/>
      <c r="AA37" s="1279"/>
      <c r="AB37" s="1279"/>
      <c r="AC37" s="1279"/>
      <c r="AD37" s="1279"/>
      <c r="AE37" s="1279"/>
      <c r="AF37" s="1279"/>
      <c r="AG37" s="1279"/>
      <c r="AH37" s="1279"/>
      <c r="AI37" s="1279"/>
      <c r="AJ37" s="1279"/>
      <c r="AK37" s="1279"/>
      <c r="AL37" s="1279"/>
      <c r="AM37" s="1279"/>
      <c r="AN37" s="1279"/>
      <c r="AO37" s="1279"/>
      <c r="AP37" s="1279"/>
      <c r="AQ37" s="1279"/>
      <c r="AR37" s="1279"/>
      <c r="AS37" s="1279"/>
      <c r="AT37" s="1279"/>
      <c r="AU37" s="1279"/>
      <c r="AV37" s="1279"/>
      <c r="AW37" s="1279"/>
      <c r="AX37" s="1279"/>
      <c r="AY37" s="1279"/>
      <c r="AZ37" s="1279"/>
      <c r="BA37" s="300"/>
    </row>
    <row r="38" spans="1:53" ht="12" customHeight="1" x14ac:dyDescent="0.25">
      <c r="A38" s="1291" t="str">
        <f>ПОДПИСИ!B15</f>
        <v>Заместитель генерального директора по капитальному  строительству ООО «Электромонтаж-110»</v>
      </c>
      <c r="B38" s="1291"/>
      <c r="C38" s="1291"/>
      <c r="D38" s="1291"/>
      <c r="E38" s="1291"/>
      <c r="F38" s="1291"/>
      <c r="G38" s="1291"/>
      <c r="H38" s="1291"/>
      <c r="I38" s="1291"/>
      <c r="J38" s="1291"/>
      <c r="K38" s="1291"/>
      <c r="L38" s="1291"/>
      <c r="M38" s="1291"/>
      <c r="N38" s="1291"/>
      <c r="O38" s="1291"/>
      <c r="P38" s="1291"/>
      <c r="Q38" s="1291"/>
      <c r="R38" s="1291"/>
      <c r="S38" s="1291"/>
      <c r="T38" s="1291"/>
      <c r="U38" s="1291"/>
      <c r="V38" s="1291"/>
      <c r="W38" s="1291"/>
      <c r="X38" s="1291"/>
      <c r="Y38" s="1291"/>
      <c r="Z38" s="1291"/>
      <c r="AA38" s="1291"/>
      <c r="AB38" s="1291"/>
      <c r="AC38" s="1291"/>
      <c r="AD38" s="1291"/>
      <c r="AE38" s="1291"/>
      <c r="AF38" s="1291"/>
      <c r="AG38" s="1291"/>
      <c r="AH38" s="1291"/>
      <c r="AI38" s="1291"/>
      <c r="AJ38" s="1291"/>
      <c r="AK38" s="1291"/>
      <c r="AL38" s="1291"/>
      <c r="AM38" s="1291"/>
      <c r="AN38" s="1291"/>
      <c r="AO38" s="1291"/>
      <c r="AP38" s="1291"/>
      <c r="AQ38" s="1291"/>
      <c r="AR38" s="1291"/>
      <c r="AS38" s="1291"/>
      <c r="AT38" s="1291"/>
      <c r="AU38" s="1291"/>
      <c r="AV38" s="1291"/>
      <c r="AW38" s="1291"/>
      <c r="AX38" s="1291"/>
      <c r="AY38" s="1291"/>
      <c r="AZ38" s="1291"/>
      <c r="BA38" s="300"/>
    </row>
    <row r="39" spans="1:53" ht="12" customHeight="1" x14ac:dyDescent="0.25">
      <c r="A39" s="1291" t="str">
        <f>CONCATENATE(ПОДПИСИ!C15," ",ПОДПИСИ!F15)</f>
        <v xml:space="preserve">Шлёнский С.В. </v>
      </c>
      <c r="B39" s="1291"/>
      <c r="C39" s="1291"/>
      <c r="D39" s="1291"/>
      <c r="E39" s="1291"/>
      <c r="F39" s="1291"/>
      <c r="G39" s="1291"/>
      <c r="H39" s="1291"/>
      <c r="I39" s="1291"/>
      <c r="J39" s="1291"/>
      <c r="K39" s="1291"/>
      <c r="L39" s="1291"/>
      <c r="M39" s="1291"/>
      <c r="N39" s="1291"/>
      <c r="O39" s="1291"/>
      <c r="P39" s="1291"/>
      <c r="Q39" s="1291"/>
      <c r="R39" s="1291"/>
      <c r="S39" s="1291"/>
      <c r="T39" s="1291"/>
      <c r="U39" s="1291"/>
      <c r="V39" s="1291"/>
      <c r="W39" s="1291"/>
      <c r="X39" s="1291"/>
      <c r="Y39" s="1291"/>
      <c r="Z39" s="1291"/>
      <c r="AA39" s="1291"/>
      <c r="AB39" s="1291"/>
      <c r="AC39" s="1291"/>
      <c r="AD39" s="1291"/>
      <c r="AE39" s="1291"/>
      <c r="AF39" s="1291"/>
      <c r="AG39" s="1291"/>
      <c r="AH39" s="1291"/>
      <c r="AI39" s="1291"/>
      <c r="AJ39" s="1291"/>
      <c r="AK39" s="1291"/>
      <c r="AL39" s="1291"/>
      <c r="AM39" s="1291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  <c r="BA39" s="300"/>
    </row>
    <row r="40" spans="1:53" ht="15" customHeight="1" x14ac:dyDescent="0.25">
      <c r="A40" s="1292" t="s">
        <v>786</v>
      </c>
      <c r="B40" s="1292"/>
      <c r="C40" s="1292"/>
      <c r="D40" s="1292"/>
      <c r="E40" s="1292"/>
      <c r="F40" s="1292"/>
      <c r="G40" s="1292"/>
      <c r="H40" s="1292"/>
      <c r="I40" s="1292"/>
      <c r="J40" s="1292"/>
      <c r="K40" s="1292"/>
      <c r="L40" s="1292"/>
      <c r="M40" s="1292"/>
      <c r="N40" s="1292"/>
      <c r="O40" s="1292"/>
      <c r="P40" s="1292"/>
      <c r="Q40" s="1292"/>
      <c r="R40" s="1292"/>
      <c r="S40" s="1292"/>
      <c r="T40" s="1292"/>
      <c r="U40" s="1292"/>
      <c r="V40" s="1292"/>
      <c r="W40" s="1292"/>
      <c r="X40" s="1292"/>
      <c r="Y40" s="1292"/>
      <c r="Z40" s="1292"/>
      <c r="AA40" s="1292"/>
      <c r="AB40" s="1292"/>
      <c r="AC40" s="1292"/>
      <c r="AD40" s="1292"/>
      <c r="AE40" s="1292"/>
      <c r="AF40" s="1292"/>
      <c r="AG40" s="1292"/>
      <c r="AH40" s="1292"/>
      <c r="AI40" s="1292"/>
      <c r="AJ40" s="1292"/>
      <c r="AK40" s="1292"/>
      <c r="AL40" s="1292"/>
      <c r="AM40" s="1292"/>
      <c r="AN40" s="1292"/>
      <c r="AO40" s="1292"/>
      <c r="AP40" s="1292"/>
      <c r="AQ40" s="1292"/>
      <c r="AR40" s="1292"/>
      <c r="AS40" s="1292"/>
      <c r="AT40" s="1292"/>
      <c r="AU40" s="1292"/>
      <c r="AV40" s="1292"/>
      <c r="AW40" s="1292"/>
      <c r="AX40" s="1292"/>
      <c r="AY40" s="1292"/>
      <c r="AZ40" s="1292"/>
      <c r="BA40" s="300"/>
    </row>
    <row r="41" spans="1:53" ht="8.25" customHeight="1" x14ac:dyDescent="0.25">
      <c r="A41" s="1294"/>
      <c r="B41" s="1294"/>
      <c r="C41" s="1294"/>
      <c r="D41" s="1294"/>
      <c r="E41" s="1294"/>
      <c r="F41" s="1294"/>
      <c r="G41" s="1294"/>
      <c r="H41" s="1294"/>
      <c r="I41" s="1294"/>
      <c r="J41" s="1294"/>
      <c r="K41" s="1294"/>
      <c r="L41" s="1294"/>
      <c r="M41" s="1294"/>
      <c r="N41" s="1294"/>
      <c r="O41" s="1294"/>
      <c r="P41" s="1294"/>
      <c r="Q41" s="1294"/>
      <c r="R41" s="1294"/>
      <c r="S41" s="1294"/>
      <c r="T41" s="1294"/>
      <c r="U41" s="1294"/>
      <c r="V41" s="1294"/>
      <c r="W41" s="1294"/>
      <c r="X41" s="1294"/>
      <c r="Y41" s="1294"/>
      <c r="Z41" s="1294"/>
      <c r="AA41" s="1294"/>
      <c r="AB41" s="1294"/>
      <c r="AC41" s="1294"/>
      <c r="AD41" s="1294"/>
      <c r="AE41" s="1294"/>
      <c r="AF41" s="1294"/>
      <c r="AG41" s="1294"/>
      <c r="AH41" s="1294"/>
      <c r="AI41" s="1294"/>
      <c r="AJ41" s="1294"/>
      <c r="AK41" s="1294"/>
      <c r="AL41" s="1294"/>
      <c r="AM41" s="1294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300"/>
    </row>
    <row r="42" spans="1:53" ht="15" customHeight="1" x14ac:dyDescent="0.25">
      <c r="A42" s="1288" t="s">
        <v>787</v>
      </c>
      <c r="B42" s="1288"/>
      <c r="C42" s="1288"/>
      <c r="D42" s="1288"/>
      <c r="E42" s="1288"/>
      <c r="F42" s="1288"/>
      <c r="G42" s="1288"/>
      <c r="H42" s="1288"/>
      <c r="I42" s="1288"/>
      <c r="J42" s="1288"/>
      <c r="K42" s="1288"/>
      <c r="L42" s="1288"/>
      <c r="M42" s="1288"/>
      <c r="N42" s="1288"/>
      <c r="O42" s="1288"/>
      <c r="P42" s="1288"/>
      <c r="Q42" s="1288"/>
      <c r="R42" s="1288"/>
      <c r="S42" s="1288"/>
      <c r="T42" s="1288"/>
      <c r="U42" s="1288"/>
      <c r="V42" s="1288"/>
      <c r="W42" s="1288"/>
      <c r="X42" s="1288"/>
      <c r="Y42" s="1288"/>
      <c r="Z42" s="1288"/>
      <c r="AA42" s="1288"/>
      <c r="AB42" s="1288"/>
      <c r="AC42" s="1288"/>
      <c r="AD42" s="1288"/>
      <c r="AE42" s="1288"/>
      <c r="AF42" s="1288"/>
      <c r="AG42" s="1288"/>
      <c r="AH42" s="1288"/>
      <c r="AI42" s="1288"/>
      <c r="AJ42" s="1288"/>
      <c r="AK42" s="1288"/>
      <c r="AL42" s="1288"/>
      <c r="AM42" s="1288"/>
      <c r="AN42" s="1288"/>
      <c r="AO42" s="1288"/>
      <c r="AP42" s="1288"/>
      <c r="AQ42" s="1288"/>
      <c r="AR42" s="1288"/>
      <c r="AS42" s="1288"/>
      <c r="AT42" s="1288"/>
      <c r="AU42" s="1288"/>
      <c r="AV42" s="1288"/>
      <c r="AW42" s="1288"/>
      <c r="AX42" s="1288"/>
      <c r="AY42" s="1288"/>
      <c r="AZ42" s="1288"/>
      <c r="BA42" s="300"/>
    </row>
    <row r="43" spans="1:53" ht="21" customHeight="1" x14ac:dyDescent="0.25">
      <c r="A43" s="1299" t="s">
        <v>813</v>
      </c>
      <c r="B43" s="1299"/>
      <c r="C43" s="1299"/>
      <c r="D43" s="1299"/>
      <c r="E43" s="1299"/>
      <c r="F43" s="1299"/>
      <c r="G43" s="1299"/>
      <c r="H43" s="1299"/>
      <c r="I43" s="1299"/>
      <c r="J43" s="1299"/>
      <c r="K43" s="1299"/>
      <c r="L43" s="1299"/>
      <c r="M43" s="1299"/>
      <c r="N43" s="1299"/>
      <c r="O43" s="1299"/>
      <c r="P43" s="1299"/>
      <c r="Q43" s="1299"/>
      <c r="R43" s="1299"/>
      <c r="S43" s="1299"/>
      <c r="T43" s="1299"/>
      <c r="U43" s="1299"/>
      <c r="V43" s="1299"/>
      <c r="W43" s="1299"/>
      <c r="X43" s="1299"/>
      <c r="Y43" s="1299"/>
      <c r="Z43" s="1299"/>
      <c r="AA43" s="1299"/>
      <c r="AB43" s="1299"/>
      <c r="AC43" s="1299"/>
      <c r="AD43" s="1299"/>
      <c r="AE43" s="1299"/>
      <c r="AF43" s="1299"/>
      <c r="AG43" s="1299"/>
      <c r="AH43" s="1299"/>
      <c r="AI43" s="1299"/>
      <c r="AJ43" s="1299"/>
      <c r="AK43" s="1299"/>
      <c r="AL43" s="1299"/>
      <c r="AM43" s="1299"/>
      <c r="AN43" s="1299"/>
      <c r="AO43" s="1299"/>
      <c r="AP43" s="1299"/>
      <c r="AQ43" s="1299"/>
      <c r="AR43" s="1299"/>
      <c r="AS43" s="1299"/>
      <c r="AT43" s="1299"/>
      <c r="AU43" s="1299"/>
      <c r="AV43" s="1299"/>
      <c r="AW43" s="1299"/>
      <c r="AX43" s="1299"/>
      <c r="AY43" s="1299"/>
      <c r="AZ43" s="1299"/>
      <c r="BA43" s="300"/>
    </row>
    <row r="44" spans="1:53" ht="12" customHeight="1" x14ac:dyDescent="0.25">
      <c r="A44" s="1300" t="str">
        <f>ПОДПИСИ!B17</f>
        <v>Заместитель генерального директора по капитальному  строительству ООО «Электромонтаж-110»</v>
      </c>
      <c r="B44" s="1300"/>
      <c r="C44" s="1300"/>
      <c r="D44" s="1300"/>
      <c r="E44" s="1300"/>
      <c r="F44" s="1300"/>
      <c r="G44" s="1300"/>
      <c r="H44" s="1300"/>
      <c r="I44" s="1300"/>
      <c r="J44" s="1300"/>
      <c r="K44" s="1300"/>
      <c r="L44" s="1300"/>
      <c r="M44" s="1300"/>
      <c r="N44" s="1300"/>
      <c r="O44" s="1300"/>
      <c r="P44" s="1300"/>
      <c r="Q44" s="1300"/>
      <c r="R44" s="1300"/>
      <c r="S44" s="1300"/>
      <c r="T44" s="1300"/>
      <c r="U44" s="1300"/>
      <c r="V44" s="1300"/>
      <c r="W44" s="1300"/>
      <c r="X44" s="1300"/>
      <c r="Y44" s="1300"/>
      <c r="Z44" s="1300"/>
      <c r="AA44" s="1300"/>
      <c r="AB44" s="1300"/>
      <c r="AC44" s="1300"/>
      <c r="AD44" s="1300"/>
      <c r="AE44" s="1300"/>
      <c r="AF44" s="1300"/>
      <c r="AG44" s="1300"/>
      <c r="AH44" s="1300"/>
      <c r="AI44" s="1300"/>
      <c r="AJ44" s="1300"/>
      <c r="AK44" s="1300"/>
      <c r="AL44" s="1300"/>
      <c r="AM44" s="1300"/>
      <c r="AN44" s="1300"/>
      <c r="AO44" s="1300"/>
      <c r="AP44" s="1300"/>
      <c r="AQ44" s="1300"/>
      <c r="AR44" s="1300"/>
      <c r="AS44" s="1300"/>
      <c r="AT44" s="1300"/>
      <c r="AU44" s="1300"/>
      <c r="AV44" s="1300"/>
      <c r="AW44" s="1300"/>
      <c r="AX44" s="1300"/>
      <c r="AY44" s="1300"/>
      <c r="AZ44" s="1300"/>
      <c r="BA44" s="300"/>
    </row>
    <row r="45" spans="1:53" ht="12" customHeight="1" x14ac:dyDescent="0.25">
      <c r="A45" s="1300" t="str">
        <f>CONCATENATE(ПОДПИСИ!C17," ",ПОДПИСИ!F17)</f>
        <v xml:space="preserve">Шлёнский С.В. </v>
      </c>
      <c r="B45" s="1300"/>
      <c r="C45" s="1300"/>
      <c r="D45" s="1300"/>
      <c r="E45" s="1300"/>
      <c r="F45" s="1300"/>
      <c r="G45" s="1300"/>
      <c r="H45" s="1300"/>
      <c r="I45" s="1300"/>
      <c r="J45" s="1300"/>
      <c r="K45" s="1300"/>
      <c r="L45" s="1300"/>
      <c r="M45" s="1300"/>
      <c r="N45" s="1300"/>
      <c r="O45" s="1300"/>
      <c r="P45" s="1300"/>
      <c r="Q45" s="1300"/>
      <c r="R45" s="1300"/>
      <c r="S45" s="1300"/>
      <c r="T45" s="1300"/>
      <c r="U45" s="1300"/>
      <c r="V45" s="1300"/>
      <c r="W45" s="1300"/>
      <c r="X45" s="1300"/>
      <c r="Y45" s="1300"/>
      <c r="Z45" s="1300"/>
      <c r="AA45" s="1300"/>
      <c r="AB45" s="1300"/>
      <c r="AC45" s="1300"/>
      <c r="AD45" s="1300"/>
      <c r="AE45" s="1300"/>
      <c r="AF45" s="1300"/>
      <c r="AG45" s="1300"/>
      <c r="AH45" s="1300"/>
      <c r="AI45" s="1300"/>
      <c r="AJ45" s="1300"/>
      <c r="AK45" s="1300"/>
      <c r="AL45" s="1300"/>
      <c r="AM45" s="1300"/>
      <c r="AN45" s="1300"/>
      <c r="AO45" s="1300"/>
      <c r="AP45" s="1300"/>
      <c r="AQ45" s="1300"/>
      <c r="AR45" s="1300"/>
      <c r="AS45" s="1300"/>
      <c r="AT45" s="1300"/>
      <c r="AU45" s="1300"/>
      <c r="AV45" s="1300"/>
      <c r="AW45" s="1300"/>
      <c r="AX45" s="1300"/>
      <c r="AY45" s="1300"/>
      <c r="AZ45" s="1300"/>
      <c r="BA45" s="300"/>
    </row>
    <row r="46" spans="1:53" ht="15" customHeight="1" x14ac:dyDescent="0.25">
      <c r="A46" s="1297" t="s">
        <v>783</v>
      </c>
      <c r="B46" s="1297"/>
      <c r="C46" s="1297"/>
      <c r="D46" s="1297"/>
      <c r="E46" s="1297"/>
      <c r="F46" s="1297"/>
      <c r="G46" s="1297"/>
      <c r="H46" s="1297"/>
      <c r="I46" s="1297"/>
      <c r="J46" s="1297"/>
      <c r="K46" s="1297"/>
      <c r="L46" s="1297"/>
      <c r="M46" s="1297"/>
      <c r="N46" s="1297"/>
      <c r="O46" s="1297"/>
      <c r="P46" s="1297"/>
      <c r="Q46" s="1297"/>
      <c r="R46" s="1297"/>
      <c r="S46" s="1297"/>
      <c r="T46" s="1297"/>
      <c r="U46" s="1297"/>
      <c r="V46" s="1297"/>
      <c r="W46" s="1297"/>
      <c r="X46" s="1297"/>
      <c r="Y46" s="1297"/>
      <c r="Z46" s="1297"/>
      <c r="AA46" s="1297"/>
      <c r="AB46" s="1297"/>
      <c r="AC46" s="1297"/>
      <c r="AD46" s="1297"/>
      <c r="AE46" s="1297"/>
      <c r="AF46" s="1297"/>
      <c r="AG46" s="1297"/>
      <c r="AH46" s="1297"/>
      <c r="AI46" s="1297"/>
      <c r="AJ46" s="1297"/>
      <c r="AK46" s="1297"/>
      <c r="AL46" s="1297"/>
      <c r="AM46" s="1297"/>
      <c r="AN46" s="1297"/>
      <c r="AO46" s="1297"/>
      <c r="AP46" s="1297"/>
      <c r="AQ46" s="1297"/>
      <c r="AR46" s="1297"/>
      <c r="AS46" s="1297"/>
      <c r="AT46" s="1297"/>
      <c r="AU46" s="1297"/>
      <c r="AV46" s="1297"/>
      <c r="AW46" s="1297"/>
      <c r="AX46" s="1297"/>
      <c r="AY46" s="1297"/>
      <c r="AZ46" s="1297"/>
      <c r="BA46" s="300"/>
    </row>
    <row r="47" spans="1:53" ht="15" customHeight="1" x14ac:dyDescent="0.25">
      <c r="A47" s="1298"/>
      <c r="B47" s="1298"/>
      <c r="C47" s="1298"/>
      <c r="D47" s="1298"/>
      <c r="E47" s="1298"/>
      <c r="F47" s="1298"/>
      <c r="G47" s="1298"/>
      <c r="H47" s="1298"/>
      <c r="I47" s="1298"/>
      <c r="J47" s="1298"/>
      <c r="K47" s="1298"/>
      <c r="L47" s="1298"/>
      <c r="M47" s="1298"/>
      <c r="N47" s="1298"/>
      <c r="O47" s="1298"/>
      <c r="P47" s="1298"/>
      <c r="Q47" s="1298"/>
      <c r="R47" s="1298"/>
      <c r="S47" s="1298"/>
      <c r="T47" s="1298"/>
      <c r="U47" s="1298"/>
      <c r="V47" s="1298"/>
      <c r="W47" s="1298"/>
      <c r="X47" s="1298"/>
      <c r="Y47" s="1298"/>
      <c r="Z47" s="1298"/>
      <c r="AA47" s="1298"/>
      <c r="AB47" s="1298"/>
      <c r="AC47" s="1298"/>
      <c r="AD47" s="1298"/>
      <c r="AE47" s="1298"/>
      <c r="AF47" s="1298"/>
      <c r="AG47" s="1298"/>
      <c r="AH47" s="1298"/>
      <c r="AI47" s="1298"/>
      <c r="AJ47" s="1298"/>
      <c r="AK47" s="1298"/>
      <c r="AL47" s="1298"/>
      <c r="AM47" s="1298"/>
      <c r="AN47" s="1298"/>
      <c r="AO47" s="1298"/>
      <c r="AP47" s="1298"/>
      <c r="AQ47" s="1298"/>
      <c r="AR47" s="1298"/>
      <c r="AS47" s="1298"/>
      <c r="AT47" s="1298"/>
      <c r="AU47" s="1298"/>
      <c r="AV47" s="1298"/>
      <c r="AW47" s="1298"/>
      <c r="AX47" s="1298"/>
      <c r="AY47" s="1298"/>
      <c r="AZ47" s="1298"/>
      <c r="BA47" s="300"/>
    </row>
    <row r="48" spans="1:53" ht="9" customHeight="1" x14ac:dyDescent="0.25">
      <c r="A48" s="1297" t="s">
        <v>814</v>
      </c>
      <c r="B48" s="1297"/>
      <c r="C48" s="1297"/>
      <c r="D48" s="1297"/>
      <c r="E48" s="1297"/>
      <c r="F48" s="1297"/>
      <c r="G48" s="1297"/>
      <c r="H48" s="1297"/>
      <c r="I48" s="1297"/>
      <c r="J48" s="1297"/>
      <c r="K48" s="1297"/>
      <c r="L48" s="1297"/>
      <c r="M48" s="1297"/>
      <c r="N48" s="1297"/>
      <c r="O48" s="1297"/>
      <c r="P48" s="1297"/>
      <c r="Q48" s="1297"/>
      <c r="R48" s="1297"/>
      <c r="S48" s="1297"/>
      <c r="T48" s="1297"/>
      <c r="U48" s="1297"/>
      <c r="V48" s="1297"/>
      <c r="W48" s="1297"/>
      <c r="X48" s="1297"/>
      <c r="Y48" s="1297"/>
      <c r="Z48" s="1297"/>
      <c r="AA48" s="1297"/>
      <c r="AB48" s="1297"/>
      <c r="AC48" s="1297"/>
      <c r="AD48" s="1297"/>
      <c r="AE48" s="1297"/>
      <c r="AF48" s="1297"/>
      <c r="AG48" s="1297"/>
      <c r="AH48" s="1297"/>
      <c r="AI48" s="1297"/>
      <c r="AJ48" s="1297"/>
      <c r="AK48" s="1297"/>
      <c r="AL48" s="1297"/>
      <c r="AM48" s="1297"/>
      <c r="AN48" s="1297"/>
      <c r="AO48" s="1297"/>
      <c r="AP48" s="1297"/>
      <c r="AQ48" s="1297"/>
      <c r="AR48" s="1297"/>
      <c r="AS48" s="1297"/>
      <c r="AT48" s="1297"/>
      <c r="AU48" s="1297"/>
      <c r="AV48" s="1297"/>
      <c r="AW48" s="1297"/>
      <c r="AX48" s="1297"/>
      <c r="AY48" s="1297"/>
      <c r="AZ48" s="1297"/>
      <c r="BA48" s="300"/>
    </row>
    <row r="49" spans="1:54" ht="39" customHeight="1" x14ac:dyDescent="0.25">
      <c r="A49" s="1278" t="s">
        <v>788</v>
      </c>
      <c r="B49" s="1278"/>
      <c r="C49" s="1278"/>
      <c r="D49" s="1278"/>
      <c r="E49" s="1278"/>
      <c r="F49" s="1278"/>
      <c r="G49" s="1278"/>
      <c r="H49" s="1278"/>
      <c r="I49" s="1278"/>
      <c r="J49" s="1278"/>
      <c r="K49" s="1278"/>
      <c r="L49" s="1278"/>
      <c r="M49" s="1278"/>
      <c r="N49" s="1278"/>
      <c r="O49" s="1278"/>
      <c r="P49" s="1278"/>
      <c r="Q49" s="1278"/>
      <c r="R49" s="1278"/>
      <c r="S49" s="1278"/>
      <c r="T49" s="1278"/>
      <c r="U49" s="1278"/>
      <c r="V49" s="1278"/>
      <c r="W49" s="1278"/>
      <c r="X49" s="1278"/>
      <c r="Y49" s="1278"/>
      <c r="Z49" s="1278"/>
      <c r="AA49" s="1278"/>
      <c r="AB49" s="1278"/>
      <c r="AC49" s="1278"/>
      <c r="AD49" s="1278"/>
      <c r="AE49" s="1278"/>
      <c r="AF49" s="1278"/>
      <c r="AG49" s="1278"/>
      <c r="AH49" s="1278"/>
      <c r="AI49" s="1278"/>
      <c r="AJ49" s="1278"/>
      <c r="AK49" s="1278"/>
      <c r="AL49" s="1278"/>
      <c r="AM49" s="1278"/>
      <c r="AN49" s="1278"/>
      <c r="AO49" s="1278"/>
      <c r="AP49" s="1278"/>
      <c r="AQ49" s="1278"/>
      <c r="AR49" s="1278"/>
      <c r="AS49" s="1278"/>
      <c r="AT49" s="1278"/>
      <c r="AU49" s="1278"/>
      <c r="AV49" s="1278"/>
      <c r="AW49" s="1278"/>
      <c r="AX49" s="1278"/>
      <c r="AY49" s="1278"/>
      <c r="AZ49" s="1278"/>
      <c r="BA49" s="300"/>
    </row>
    <row r="50" spans="1:54" ht="12" customHeight="1" x14ac:dyDescent="0.25">
      <c r="A50" s="1294" t="str">
        <f>ПОДПИСИ!B19</f>
        <v xml:space="preserve"> </v>
      </c>
      <c r="B50" s="1294"/>
      <c r="C50" s="1294"/>
      <c r="D50" s="1294"/>
      <c r="E50" s="1294"/>
      <c r="F50" s="1294"/>
      <c r="G50" s="1294"/>
      <c r="H50" s="1294"/>
      <c r="I50" s="1294"/>
      <c r="J50" s="1294"/>
      <c r="K50" s="1294"/>
      <c r="L50" s="1294"/>
      <c r="M50" s="1294"/>
      <c r="N50" s="1294"/>
      <c r="O50" s="1294"/>
      <c r="P50" s="1294"/>
      <c r="Q50" s="1294"/>
      <c r="R50" s="1294"/>
      <c r="S50" s="1294"/>
      <c r="T50" s="1294"/>
      <c r="U50" s="1294"/>
      <c r="V50" s="1294"/>
      <c r="W50" s="1294"/>
      <c r="X50" s="1294"/>
      <c r="Y50" s="1294"/>
      <c r="Z50" s="1294"/>
      <c r="AA50" s="1294"/>
      <c r="AB50" s="1294"/>
      <c r="AC50" s="1294"/>
      <c r="AD50" s="1294"/>
      <c r="AE50" s="1294"/>
      <c r="AF50" s="1294"/>
      <c r="AG50" s="1294"/>
      <c r="AH50" s="1294"/>
      <c r="AI50" s="1294"/>
      <c r="AJ50" s="1294"/>
      <c r="AK50" s="1294"/>
      <c r="AL50" s="1294"/>
      <c r="AM50" s="1294"/>
      <c r="AN50" s="1294"/>
      <c r="AO50" s="1294"/>
      <c r="AP50" s="1294"/>
      <c r="AQ50" s="1294"/>
      <c r="AR50" s="1294"/>
      <c r="AS50" s="1294"/>
      <c r="AT50" s="1294"/>
      <c r="AU50" s="1294"/>
      <c r="AV50" s="1294"/>
      <c r="AW50" s="1294"/>
      <c r="AX50" s="1294"/>
      <c r="AY50" s="1294"/>
      <c r="AZ50" s="1294"/>
      <c r="BA50" s="300"/>
    </row>
    <row r="51" spans="1:54" ht="12" customHeight="1" x14ac:dyDescent="0.25">
      <c r="A51" s="1295" t="str">
        <f>CONCATENATE(ПОДПИСИ!C19," ",ПОДПИСИ!F19)</f>
        <v xml:space="preserve">  </v>
      </c>
      <c r="B51" s="1295"/>
      <c r="C51" s="1295"/>
      <c r="D51" s="1295"/>
      <c r="E51" s="1295"/>
      <c r="F51" s="1295"/>
      <c r="G51" s="1295"/>
      <c r="H51" s="1295"/>
      <c r="I51" s="1295"/>
      <c r="J51" s="1295"/>
      <c r="K51" s="1295"/>
      <c r="L51" s="1295"/>
      <c r="M51" s="1295"/>
      <c r="N51" s="1295"/>
      <c r="O51" s="1295"/>
      <c r="P51" s="1295"/>
      <c r="Q51" s="1295"/>
      <c r="R51" s="1295"/>
      <c r="S51" s="1295"/>
      <c r="T51" s="1295"/>
      <c r="U51" s="1295"/>
      <c r="V51" s="1295"/>
      <c r="W51" s="1295"/>
      <c r="X51" s="1295"/>
      <c r="Y51" s="1295"/>
      <c r="Z51" s="1295"/>
      <c r="AA51" s="1295"/>
      <c r="AB51" s="1295"/>
      <c r="AC51" s="1295"/>
      <c r="AD51" s="1295"/>
      <c r="AE51" s="1295"/>
      <c r="AF51" s="1295"/>
      <c r="AG51" s="1295"/>
      <c r="AH51" s="1295"/>
      <c r="AI51" s="1295"/>
      <c r="AJ51" s="1295"/>
      <c r="AK51" s="1295"/>
      <c r="AL51" s="1295"/>
      <c r="AM51" s="1295"/>
      <c r="AN51" s="1295"/>
      <c r="AO51" s="1295"/>
      <c r="AP51" s="1295"/>
      <c r="AQ51" s="1295"/>
      <c r="AR51" s="1295"/>
      <c r="AS51" s="1295"/>
      <c r="AT51" s="1295"/>
      <c r="AU51" s="1295"/>
      <c r="AV51" s="1295"/>
      <c r="AW51" s="1295"/>
      <c r="AX51" s="1295"/>
      <c r="AY51" s="1295"/>
      <c r="AZ51" s="1295"/>
      <c r="BA51" s="300"/>
    </row>
    <row r="52" spans="1:54" ht="6" customHeight="1" x14ac:dyDescent="0.25">
      <c r="A52" s="1287" t="s">
        <v>789</v>
      </c>
      <c r="B52" s="1287"/>
      <c r="C52" s="1287"/>
      <c r="D52" s="1287"/>
      <c r="E52" s="1287"/>
      <c r="F52" s="1287"/>
      <c r="G52" s="1287"/>
      <c r="H52" s="1287"/>
      <c r="I52" s="1287"/>
      <c r="J52" s="1287"/>
      <c r="K52" s="1287"/>
      <c r="L52" s="1287"/>
      <c r="M52" s="1287"/>
      <c r="N52" s="1287"/>
      <c r="O52" s="1287"/>
      <c r="P52" s="1287"/>
      <c r="Q52" s="1287"/>
      <c r="R52" s="1287"/>
      <c r="S52" s="1287"/>
      <c r="T52" s="1287"/>
      <c r="U52" s="1287"/>
      <c r="V52" s="1287"/>
      <c r="W52" s="1287"/>
      <c r="X52" s="1287"/>
      <c r="Y52" s="1287"/>
      <c r="Z52" s="1287"/>
      <c r="AA52" s="1287"/>
      <c r="AB52" s="1287"/>
      <c r="AC52" s="1287"/>
      <c r="AD52" s="1287"/>
      <c r="AE52" s="1287"/>
      <c r="AF52" s="1287"/>
      <c r="AG52" s="1287"/>
      <c r="AH52" s="1287"/>
      <c r="AI52" s="1287"/>
      <c r="AJ52" s="1287"/>
      <c r="AK52" s="1287"/>
      <c r="AL52" s="1287"/>
      <c r="AM52" s="1287"/>
      <c r="AN52" s="1287"/>
      <c r="AO52" s="1287"/>
      <c r="AP52" s="1287"/>
      <c r="AQ52" s="1287"/>
      <c r="AR52" s="1287"/>
      <c r="AS52" s="1287"/>
      <c r="AT52" s="1287"/>
      <c r="AU52" s="1287"/>
      <c r="AV52" s="1287"/>
      <c r="AW52" s="1287"/>
      <c r="AX52" s="1287"/>
      <c r="AY52" s="1287"/>
      <c r="AZ52" s="1287"/>
      <c r="BA52" s="300"/>
    </row>
    <row r="53" spans="1:54" ht="10.5" customHeight="1" x14ac:dyDescent="0.25">
      <c r="A53" s="1296"/>
      <c r="B53" s="1296"/>
      <c r="C53" s="1296"/>
      <c r="D53" s="1296"/>
      <c r="E53" s="1296"/>
      <c r="F53" s="1296"/>
      <c r="G53" s="1296"/>
      <c r="H53" s="1296"/>
      <c r="I53" s="1296"/>
      <c r="J53" s="1296"/>
      <c r="K53" s="1296"/>
      <c r="L53" s="1296"/>
      <c r="M53" s="1296"/>
      <c r="N53" s="1296"/>
      <c r="O53" s="1296"/>
      <c r="P53" s="1296"/>
      <c r="Q53" s="1296"/>
      <c r="R53" s="1296"/>
      <c r="S53" s="1296"/>
      <c r="T53" s="1296"/>
      <c r="U53" s="1296"/>
      <c r="V53" s="1296"/>
      <c r="W53" s="1296"/>
      <c r="X53" s="1296"/>
      <c r="Y53" s="1296"/>
      <c r="Z53" s="1296"/>
      <c r="AA53" s="1296"/>
      <c r="AB53" s="1296"/>
      <c r="AC53" s="1296"/>
      <c r="AD53" s="1296"/>
      <c r="AE53" s="1296"/>
      <c r="AF53" s="1296"/>
      <c r="AG53" s="1296"/>
      <c r="AH53" s="1296"/>
      <c r="AI53" s="1296"/>
      <c r="AJ53" s="1296"/>
      <c r="AK53" s="1296"/>
      <c r="AL53" s="1296"/>
      <c r="AM53" s="1296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  <c r="BA53" s="300"/>
    </row>
    <row r="54" spans="1:54" ht="15" customHeight="1" x14ac:dyDescent="0.25">
      <c r="A54" s="1288" t="s">
        <v>790</v>
      </c>
      <c r="B54" s="1288"/>
      <c r="C54" s="1288"/>
      <c r="D54" s="1288"/>
      <c r="E54" s="1288"/>
      <c r="F54" s="1288"/>
      <c r="G54" s="1288"/>
      <c r="H54" s="1288"/>
      <c r="I54" s="1288"/>
      <c r="J54" s="1288"/>
      <c r="K54" s="1288"/>
      <c r="L54" s="1288"/>
      <c r="M54" s="1288"/>
      <c r="N54" s="1288"/>
      <c r="O54" s="1288"/>
      <c r="P54" s="1288"/>
      <c r="Q54" s="1288"/>
      <c r="R54" s="1288"/>
      <c r="S54" s="1288"/>
      <c r="T54" s="1288"/>
      <c r="U54" s="1288"/>
      <c r="V54" s="1288"/>
      <c r="W54" s="1288"/>
      <c r="X54" s="1288"/>
      <c r="Y54" s="1288"/>
      <c r="Z54" s="1288"/>
      <c r="AA54" s="1288"/>
      <c r="AB54" s="1288"/>
      <c r="AC54" s="1288"/>
      <c r="AD54" s="1288"/>
      <c r="AE54" s="1288"/>
      <c r="AF54" s="1288"/>
      <c r="AG54" s="1288"/>
      <c r="AH54" s="1288"/>
      <c r="AI54" s="1288"/>
      <c r="AJ54" s="1288"/>
      <c r="AK54" s="1288"/>
      <c r="AL54" s="1288"/>
      <c r="AM54" s="1288"/>
      <c r="AN54" s="1288"/>
      <c r="AO54" s="1288"/>
      <c r="AP54" s="1288"/>
      <c r="AQ54" s="1288"/>
      <c r="AR54" s="1288"/>
      <c r="AS54" s="1288"/>
      <c r="AT54" s="1288"/>
      <c r="AU54" s="1288"/>
      <c r="AV54" s="1288"/>
      <c r="AW54" s="1288"/>
      <c r="AX54" s="1288"/>
      <c r="AY54" s="1288"/>
      <c r="AZ54" s="1288"/>
      <c r="BA54" s="300"/>
    </row>
    <row r="55" spans="1:54" ht="21" customHeight="1" x14ac:dyDescent="0.25">
      <c r="A55" s="1278" t="s">
        <v>791</v>
      </c>
      <c r="B55" s="1278"/>
      <c r="C55" s="1278"/>
      <c r="D55" s="1278"/>
      <c r="E55" s="1278"/>
      <c r="F55" s="1278"/>
      <c r="G55" s="1278"/>
      <c r="H55" s="1278"/>
      <c r="I55" s="1278"/>
      <c r="J55" s="1278"/>
      <c r="K55" s="1278"/>
      <c r="L55" s="1278"/>
      <c r="M55" s="1278"/>
      <c r="N55" s="1278"/>
      <c r="O55" s="1278"/>
      <c r="P55" s="1278"/>
      <c r="Q55" s="1278"/>
      <c r="R55" s="1278"/>
      <c r="S55" s="1278"/>
      <c r="T55" s="1278"/>
      <c r="U55" s="1278"/>
      <c r="V55" s="1278"/>
      <c r="W55" s="1278"/>
      <c r="X55" s="1278"/>
      <c r="Y55" s="1278"/>
      <c r="Z55" s="1278"/>
      <c r="AA55" s="1278"/>
      <c r="AB55" s="1278"/>
      <c r="AC55" s="1278"/>
      <c r="AD55" s="1278"/>
      <c r="AE55" s="1278"/>
      <c r="AF55" s="1278"/>
      <c r="AG55" s="1278"/>
      <c r="AH55" s="1278"/>
      <c r="AI55" s="1278"/>
      <c r="AJ55" s="1278"/>
      <c r="AK55" s="1278"/>
      <c r="AL55" s="1278"/>
      <c r="AM55" s="1278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300"/>
    </row>
    <row r="56" spans="1:54" ht="12" customHeight="1" x14ac:dyDescent="0.3">
      <c r="A56" s="1290" t="str">
        <f>ПОДПИСИ!B14</f>
        <v>Начальник геодезического отдела ООО «Электромонтаж-110»</v>
      </c>
      <c r="B56" s="1290"/>
      <c r="C56" s="1290"/>
      <c r="D56" s="1290"/>
      <c r="E56" s="1290"/>
      <c r="F56" s="1290"/>
      <c r="G56" s="1290"/>
      <c r="H56" s="1290"/>
      <c r="I56" s="1290"/>
      <c r="J56" s="1290"/>
      <c r="K56" s="1290"/>
      <c r="L56" s="1290"/>
      <c r="M56" s="1290"/>
      <c r="N56" s="1290"/>
      <c r="O56" s="1290"/>
      <c r="P56" s="1290"/>
      <c r="Q56" s="1290"/>
      <c r="R56" s="1290"/>
      <c r="S56" s="1290"/>
      <c r="T56" s="1290"/>
      <c r="U56" s="1290"/>
      <c r="V56" s="1290"/>
      <c r="W56" s="1290"/>
      <c r="X56" s="1290"/>
      <c r="Y56" s="1290"/>
      <c r="Z56" s="1290"/>
      <c r="AA56" s="1290"/>
      <c r="AB56" s="1290"/>
      <c r="AC56" s="1290"/>
      <c r="AD56" s="1290"/>
      <c r="AE56" s="1290"/>
      <c r="AF56" s="1290"/>
      <c r="AG56" s="1290"/>
      <c r="AH56" s="1290"/>
      <c r="AI56" s="1290"/>
      <c r="AJ56" s="1290"/>
      <c r="AK56" s="1290"/>
      <c r="AL56" s="1290"/>
      <c r="AM56" s="1290"/>
      <c r="AN56" s="1290"/>
      <c r="AO56" s="1290"/>
      <c r="AP56" s="1290"/>
      <c r="AQ56" s="1290"/>
      <c r="AR56" s="1290"/>
      <c r="AS56" s="1290"/>
      <c r="AT56" s="1290"/>
      <c r="AU56" s="1290"/>
      <c r="AV56" s="1290"/>
      <c r="AW56" s="1290"/>
      <c r="AX56" s="1290"/>
      <c r="AY56" s="1290"/>
      <c r="AZ56" s="1290"/>
      <c r="BA56" s="308"/>
      <c r="BB56" s="294"/>
    </row>
    <row r="57" spans="1:54" ht="12" customHeight="1" x14ac:dyDescent="0.25">
      <c r="A57" s="1291" t="str">
        <f>CONCATENATE(ПОДПИСИ!C14," ",ПОДПИСИ!F14)</f>
        <v xml:space="preserve">Фатахова Е.Я. </v>
      </c>
      <c r="B57" s="1291"/>
      <c r="C57" s="1291"/>
      <c r="D57" s="1291"/>
      <c r="E57" s="1291"/>
      <c r="F57" s="1291"/>
      <c r="G57" s="1291"/>
      <c r="H57" s="1291"/>
      <c r="I57" s="1291"/>
      <c r="J57" s="1291"/>
      <c r="K57" s="1291"/>
      <c r="L57" s="1291"/>
      <c r="M57" s="1291"/>
      <c r="N57" s="1291"/>
      <c r="O57" s="1291"/>
      <c r="P57" s="1291"/>
      <c r="Q57" s="1291"/>
      <c r="R57" s="1291"/>
      <c r="S57" s="1291"/>
      <c r="T57" s="1291"/>
      <c r="U57" s="1291"/>
      <c r="V57" s="1291"/>
      <c r="W57" s="1291"/>
      <c r="X57" s="1291"/>
      <c r="Y57" s="1291"/>
      <c r="Z57" s="1291"/>
      <c r="AA57" s="1291"/>
      <c r="AB57" s="1291"/>
      <c r="AC57" s="1291"/>
      <c r="AD57" s="1291"/>
      <c r="AE57" s="1291"/>
      <c r="AF57" s="1291"/>
      <c r="AG57" s="1291"/>
      <c r="AH57" s="1291"/>
      <c r="AI57" s="1291"/>
      <c r="AJ57" s="1291"/>
      <c r="AK57" s="1291"/>
      <c r="AL57" s="1291"/>
      <c r="AM57" s="1291"/>
      <c r="AN57" s="1291"/>
      <c r="AO57" s="1291"/>
      <c r="AP57" s="1291"/>
      <c r="AQ57" s="1291"/>
      <c r="AR57" s="1291"/>
      <c r="AS57" s="1291"/>
      <c r="AT57" s="1291"/>
      <c r="AU57" s="1291"/>
      <c r="AV57" s="1291"/>
      <c r="AW57" s="1291"/>
      <c r="AX57" s="1291"/>
      <c r="AY57" s="1291"/>
      <c r="AZ57" s="1291"/>
      <c r="BA57" s="300"/>
    </row>
    <row r="58" spans="1:54" ht="6" customHeight="1" x14ac:dyDescent="0.25">
      <c r="A58" s="1292" t="s">
        <v>789</v>
      </c>
      <c r="B58" s="1292"/>
      <c r="C58" s="1292"/>
      <c r="D58" s="1292"/>
      <c r="E58" s="1292"/>
      <c r="F58" s="1292"/>
      <c r="G58" s="1292"/>
      <c r="H58" s="1292"/>
      <c r="I58" s="1292"/>
      <c r="J58" s="1292"/>
      <c r="K58" s="1292"/>
      <c r="L58" s="1292"/>
      <c r="M58" s="1292"/>
      <c r="N58" s="1292"/>
      <c r="O58" s="1292"/>
      <c r="P58" s="1292"/>
      <c r="Q58" s="1292"/>
      <c r="R58" s="1292"/>
      <c r="S58" s="1292"/>
      <c r="T58" s="1292"/>
      <c r="U58" s="1292"/>
      <c r="V58" s="1292"/>
      <c r="W58" s="1292"/>
      <c r="X58" s="1292"/>
      <c r="Y58" s="1292"/>
      <c r="Z58" s="1292"/>
      <c r="AA58" s="1292"/>
      <c r="AB58" s="1292"/>
      <c r="AC58" s="1292"/>
      <c r="AD58" s="1292"/>
      <c r="AE58" s="1292"/>
      <c r="AF58" s="1292"/>
      <c r="AG58" s="1292"/>
      <c r="AH58" s="1292"/>
      <c r="AI58" s="1292"/>
      <c r="AJ58" s="1292"/>
      <c r="AK58" s="1292"/>
      <c r="AL58" s="1292"/>
      <c r="AM58" s="1292"/>
      <c r="AN58" s="1292"/>
      <c r="AO58" s="1292"/>
      <c r="AP58" s="1292"/>
      <c r="AQ58" s="1292"/>
      <c r="AR58" s="1292"/>
      <c r="AS58" s="1292"/>
      <c r="AT58" s="1292"/>
      <c r="AU58" s="1292"/>
      <c r="AV58" s="1292"/>
      <c r="AW58" s="1292"/>
      <c r="AX58" s="1292"/>
      <c r="AY58" s="1292"/>
      <c r="AZ58" s="1292"/>
      <c r="BA58" s="300"/>
    </row>
    <row r="59" spans="1:54" x14ac:dyDescent="0.25">
      <c r="A59" s="1293"/>
      <c r="B59" s="1293"/>
      <c r="C59" s="1293"/>
      <c r="D59" s="1293"/>
      <c r="E59" s="1293"/>
      <c r="F59" s="1293"/>
      <c r="G59" s="1293"/>
      <c r="H59" s="1293"/>
      <c r="I59" s="1293"/>
      <c r="J59" s="1293"/>
      <c r="K59" s="1293"/>
      <c r="L59" s="1293"/>
      <c r="M59" s="1293"/>
      <c r="N59" s="1293"/>
      <c r="O59" s="1293"/>
      <c r="P59" s="1293"/>
      <c r="Q59" s="1293"/>
      <c r="R59" s="1293"/>
      <c r="S59" s="1293"/>
      <c r="T59" s="1293"/>
      <c r="U59" s="1293"/>
      <c r="V59" s="1293"/>
      <c r="W59" s="1293"/>
      <c r="X59" s="1293"/>
      <c r="Y59" s="1293"/>
      <c r="Z59" s="1293"/>
      <c r="AA59" s="1293"/>
      <c r="AB59" s="1293"/>
      <c r="AC59" s="1293"/>
      <c r="AD59" s="1293"/>
      <c r="AE59" s="1293"/>
      <c r="AF59" s="1293"/>
      <c r="AG59" s="1293"/>
      <c r="AH59" s="1293"/>
      <c r="AI59" s="1293"/>
      <c r="AJ59" s="1293"/>
      <c r="AK59" s="1293"/>
      <c r="AL59" s="1293"/>
      <c r="AM59" s="1293"/>
      <c r="AN59" s="1293"/>
      <c r="AO59" s="1293"/>
      <c r="AP59" s="1293"/>
      <c r="AQ59" s="1293"/>
      <c r="AR59" s="1293"/>
      <c r="AS59" s="1293"/>
      <c r="AT59" s="1293"/>
      <c r="AU59" s="1293"/>
      <c r="AV59" s="1293"/>
      <c r="AW59" s="1293"/>
      <c r="AX59" s="1293"/>
      <c r="AY59" s="1293"/>
      <c r="AZ59" s="1293"/>
      <c r="BA59" s="300"/>
    </row>
    <row r="60" spans="1:54" ht="15" customHeight="1" x14ac:dyDescent="0.25">
      <c r="A60" s="1288" t="s">
        <v>792</v>
      </c>
      <c r="B60" s="1288"/>
      <c r="C60" s="1288"/>
      <c r="D60" s="1288"/>
      <c r="E60" s="1288"/>
      <c r="F60" s="1288"/>
      <c r="G60" s="1288"/>
      <c r="H60" s="1288"/>
      <c r="I60" s="1288"/>
      <c r="J60" s="1288"/>
      <c r="K60" s="1288"/>
      <c r="L60" s="1288"/>
      <c r="M60" s="1288"/>
      <c r="N60" s="1288"/>
      <c r="O60" s="1288"/>
      <c r="P60" s="1288"/>
      <c r="Q60" s="1288"/>
      <c r="R60" s="1288"/>
      <c r="S60" s="1288"/>
      <c r="T60" s="1288"/>
      <c r="U60" s="1288"/>
      <c r="V60" s="1288"/>
      <c r="W60" s="1288"/>
      <c r="X60" s="1288"/>
      <c r="Y60" s="1288"/>
      <c r="Z60" s="1288"/>
      <c r="AA60" s="1288"/>
      <c r="AB60" s="1288"/>
      <c r="AC60" s="1288"/>
      <c r="AD60" s="1288"/>
      <c r="AE60" s="1288"/>
      <c r="AF60" s="1288"/>
      <c r="AG60" s="1288"/>
      <c r="AH60" s="1288"/>
      <c r="AI60" s="1288"/>
      <c r="AJ60" s="1288"/>
      <c r="AK60" s="1288"/>
      <c r="AL60" s="1288"/>
      <c r="AM60" s="1288"/>
      <c r="AN60" s="1288"/>
      <c r="AO60" s="1288"/>
      <c r="AP60" s="1288"/>
      <c r="AQ60" s="1288"/>
      <c r="AR60" s="1288"/>
      <c r="AS60" s="1288"/>
      <c r="AT60" s="1288"/>
      <c r="AU60" s="1288"/>
      <c r="AV60" s="1288"/>
      <c r="AW60" s="1288"/>
      <c r="AX60" s="1288"/>
      <c r="AY60" s="1288"/>
      <c r="AZ60" s="1288"/>
      <c r="BA60" s="300"/>
    </row>
    <row r="61" spans="1:54" ht="15" customHeight="1" outlineLevel="1" x14ac:dyDescent="0.25">
      <c r="A61" s="1264" t="s">
        <v>79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  <c r="BA61" s="300"/>
    </row>
    <row r="62" spans="1:54" ht="23.25" customHeight="1" outlineLevel="1" x14ac:dyDescent="0.25">
      <c r="A62" s="126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260"/>
      <c r="C62" s="1260"/>
      <c r="D62" s="1260"/>
      <c r="E62" s="1260"/>
      <c r="F62" s="1260"/>
      <c r="G62" s="1260"/>
      <c r="H62" s="1260"/>
      <c r="I62" s="1260"/>
      <c r="J62" s="1260"/>
      <c r="K62" s="1260"/>
      <c r="L62" s="1260"/>
      <c r="M62" s="1260"/>
      <c r="N62" s="1260"/>
      <c r="O62" s="1260"/>
      <c r="P62" s="1260"/>
      <c r="Q62" s="1260"/>
      <c r="R62" s="1260"/>
      <c r="S62" s="1260"/>
      <c r="T62" s="1260"/>
      <c r="U62" s="1260"/>
      <c r="V62" s="1260"/>
      <c r="W62" s="1260"/>
      <c r="X62" s="1260"/>
      <c r="Y62" s="1260"/>
      <c r="Z62" s="1260"/>
      <c r="AA62" s="1260"/>
      <c r="AB62" s="1260"/>
      <c r="AC62" s="1260"/>
      <c r="AD62" s="1260"/>
      <c r="AE62" s="1260"/>
      <c r="AF62" s="1260"/>
      <c r="AG62" s="1260"/>
      <c r="AH62" s="1260"/>
      <c r="AI62" s="1260"/>
      <c r="AJ62" s="1260"/>
      <c r="AK62" s="1260"/>
      <c r="AL62" s="1260"/>
      <c r="AM62" s="1260"/>
      <c r="AN62" s="1260"/>
      <c r="AO62" s="1260"/>
      <c r="AP62" s="1260"/>
      <c r="AQ62" s="1260"/>
      <c r="AR62" s="1260"/>
      <c r="AS62" s="1260"/>
      <c r="AT62" s="1260"/>
      <c r="AU62" s="1260"/>
      <c r="AV62" s="1260"/>
      <c r="AW62" s="1260"/>
      <c r="AX62" s="1260"/>
      <c r="AY62" s="1260"/>
      <c r="AZ62" s="1260"/>
      <c r="BA62" s="300"/>
    </row>
    <row r="63" spans="1:54" ht="8.25" customHeight="1" outlineLevel="1" x14ac:dyDescent="0.25">
      <c r="A63" s="1236" t="s">
        <v>523</v>
      </c>
      <c r="B63" s="1236"/>
      <c r="C63" s="1236"/>
      <c r="D63" s="1236"/>
      <c r="E63" s="1236"/>
      <c r="F63" s="1236"/>
      <c r="G63" s="1236"/>
      <c r="H63" s="1236"/>
      <c r="I63" s="1236"/>
      <c r="J63" s="1236"/>
      <c r="K63" s="1236"/>
      <c r="L63" s="1236"/>
      <c r="M63" s="1236"/>
      <c r="N63" s="1236"/>
      <c r="O63" s="1236"/>
      <c r="P63" s="1236"/>
      <c r="Q63" s="1236"/>
      <c r="R63" s="1236"/>
      <c r="S63" s="1236"/>
      <c r="T63" s="1236"/>
      <c r="U63" s="1236"/>
      <c r="V63" s="1236"/>
      <c r="W63" s="1236"/>
      <c r="X63" s="1236"/>
      <c r="Y63" s="1236"/>
      <c r="Z63" s="1236"/>
      <c r="AA63" s="1236"/>
      <c r="AB63" s="1236"/>
      <c r="AC63" s="1236"/>
      <c r="AD63" s="1236"/>
      <c r="AE63" s="1236"/>
      <c r="AF63" s="1236"/>
      <c r="AG63" s="1236"/>
      <c r="AH63" s="1236"/>
      <c r="AI63" s="1236"/>
      <c r="AJ63" s="1236"/>
      <c r="AK63" s="1236"/>
      <c r="AL63" s="1236"/>
      <c r="AM63" s="1236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300"/>
    </row>
    <row r="64" spans="1:54" ht="21" customHeight="1" x14ac:dyDescent="0.25">
      <c r="A64" s="1278" t="s">
        <v>793</v>
      </c>
      <c r="B64" s="1278"/>
      <c r="C64" s="1278"/>
      <c r="D64" s="1278"/>
      <c r="E64" s="1278"/>
      <c r="F64" s="1278"/>
      <c r="G64" s="1278"/>
      <c r="H64" s="1278"/>
      <c r="I64" s="1278"/>
      <c r="J64" s="1278"/>
      <c r="K64" s="1278"/>
      <c r="L64" s="1278"/>
      <c r="M64" s="1278"/>
      <c r="N64" s="1278"/>
      <c r="O64" s="1278"/>
      <c r="P64" s="1278"/>
      <c r="Q64" s="1278"/>
      <c r="R64" s="1278"/>
      <c r="S64" s="1278"/>
      <c r="T64" s="1278"/>
      <c r="U64" s="1278"/>
      <c r="V64" s="1278"/>
      <c r="W64" s="1278"/>
      <c r="X64" s="1278"/>
      <c r="Y64" s="1278"/>
      <c r="Z64" s="1278"/>
      <c r="AA64" s="1278"/>
      <c r="AB64" s="1278"/>
      <c r="AC64" s="1278"/>
      <c r="AD64" s="1278"/>
      <c r="AE64" s="1278"/>
      <c r="AF64" s="1278"/>
      <c r="AG64" s="1278"/>
      <c r="AH64" s="1278"/>
      <c r="AI64" s="1278"/>
      <c r="AJ64" s="1278"/>
      <c r="AK64" s="1278"/>
      <c r="AL64" s="1278"/>
      <c r="AM64" s="127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300"/>
    </row>
    <row r="65" spans="1:53" ht="12" customHeight="1" x14ac:dyDescent="0.25">
      <c r="A65" s="1286" t="str">
        <f>ФОРМА!D19</f>
        <v>воздушной линии 10кВ</v>
      </c>
      <c r="B65" s="1286"/>
      <c r="C65" s="1286"/>
      <c r="D65" s="1286"/>
      <c r="E65" s="1286"/>
      <c r="F65" s="1286"/>
      <c r="G65" s="1286"/>
      <c r="H65" s="1286"/>
      <c r="I65" s="1286"/>
      <c r="J65" s="1286"/>
      <c r="K65" s="1286"/>
      <c r="L65" s="1286"/>
      <c r="M65" s="1286"/>
      <c r="N65" s="1286"/>
      <c r="O65" s="1286"/>
      <c r="P65" s="1286"/>
      <c r="Q65" s="1286"/>
      <c r="R65" s="1286"/>
      <c r="S65" s="1286"/>
      <c r="T65" s="1286"/>
      <c r="U65" s="1286"/>
      <c r="V65" s="1286"/>
      <c r="W65" s="1286"/>
      <c r="X65" s="1286"/>
      <c r="Y65" s="1286"/>
      <c r="Z65" s="1286"/>
      <c r="AA65" s="1286"/>
      <c r="AB65" s="1286"/>
      <c r="AC65" s="1286"/>
      <c r="AD65" s="1286"/>
      <c r="AE65" s="1286"/>
      <c r="AF65" s="1286"/>
      <c r="AG65" s="1286"/>
      <c r="AH65" s="1286"/>
      <c r="AI65" s="1286"/>
      <c r="AJ65" s="1286"/>
      <c r="AK65" s="1286"/>
      <c r="AL65" s="1286"/>
      <c r="AM65" s="1286"/>
      <c r="AN65" s="1286"/>
      <c r="AO65" s="1286"/>
      <c r="AP65" s="1286"/>
      <c r="AQ65" s="1286"/>
      <c r="AR65" s="1286"/>
      <c r="AS65" s="1286"/>
      <c r="AT65" s="1286"/>
      <c r="AU65" s="1286"/>
      <c r="AV65" s="1286"/>
      <c r="AW65" s="1286"/>
      <c r="AX65" s="1286"/>
      <c r="AY65" s="1286"/>
      <c r="AZ65" s="1286"/>
      <c r="BA65" s="300"/>
    </row>
    <row r="66" spans="1:53" s="305" customFormat="1" ht="6" customHeight="1" x14ac:dyDescent="0.2">
      <c r="A66" s="1277" t="s">
        <v>431</v>
      </c>
      <c r="B66" s="1277"/>
      <c r="C66" s="1277"/>
      <c r="D66" s="1277"/>
      <c r="E66" s="1277"/>
      <c r="F66" s="1277"/>
      <c r="G66" s="1277"/>
      <c r="H66" s="1277"/>
      <c r="I66" s="1277"/>
      <c r="J66" s="1277"/>
      <c r="K66" s="1277"/>
      <c r="L66" s="1277"/>
      <c r="M66" s="1277"/>
      <c r="N66" s="1277"/>
      <c r="O66" s="1277"/>
      <c r="P66" s="1277"/>
      <c r="Q66" s="1277"/>
      <c r="R66" s="1277"/>
      <c r="S66" s="1277"/>
      <c r="T66" s="1277"/>
      <c r="U66" s="1277"/>
      <c r="V66" s="1277"/>
      <c r="W66" s="1277"/>
      <c r="X66" s="1277"/>
      <c r="Y66" s="1277"/>
      <c r="Z66" s="1277"/>
      <c r="AA66" s="1277"/>
      <c r="AB66" s="1277"/>
      <c r="AC66" s="1277"/>
      <c r="AD66" s="1277"/>
      <c r="AE66" s="1277"/>
      <c r="AF66" s="1277"/>
      <c r="AG66" s="1277"/>
      <c r="AH66" s="1277"/>
      <c r="AI66" s="1277"/>
      <c r="AJ66" s="1277"/>
      <c r="AK66" s="1277"/>
      <c r="AL66" s="1277"/>
      <c r="AM66" s="1277"/>
      <c r="AN66" s="1277"/>
      <c r="AO66" s="1277"/>
      <c r="AP66" s="1277"/>
      <c r="AQ66" s="1277"/>
      <c r="AR66" s="1277"/>
      <c r="AS66" s="1277"/>
      <c r="AT66" s="1277"/>
      <c r="AU66" s="1277"/>
      <c r="AV66" s="1277"/>
      <c r="AW66" s="1277"/>
      <c r="AX66" s="1277"/>
      <c r="AY66" s="1277"/>
      <c r="AZ66" s="1277"/>
      <c r="BA66" s="304"/>
    </row>
    <row r="67" spans="1:53" ht="48" customHeight="1" x14ac:dyDescent="0.25">
      <c r="A67" s="1289" t="s">
        <v>794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  <c r="BA67" s="300"/>
    </row>
    <row r="68" spans="1:53" ht="11.25" customHeight="1" x14ac:dyDescent="0.25">
      <c r="A68" s="1286" t="str">
        <f>ФОРМА!B9</f>
        <v>СЭС-23-32939-ЭС-ИЛО</v>
      </c>
      <c r="B68" s="1286"/>
      <c r="C68" s="1286"/>
      <c r="D68" s="1286"/>
      <c r="E68" s="1286"/>
      <c r="F68" s="1286"/>
      <c r="G68" s="1286"/>
      <c r="H68" s="1286"/>
      <c r="I68" s="1286"/>
      <c r="J68" s="1286"/>
      <c r="K68" s="1286"/>
      <c r="L68" s="1286"/>
      <c r="M68" s="1286"/>
      <c r="N68" s="1286"/>
      <c r="O68" s="1286"/>
      <c r="P68" s="1286"/>
      <c r="Q68" s="1286"/>
      <c r="R68" s="1286"/>
      <c r="S68" s="1286"/>
      <c r="T68" s="1286"/>
      <c r="U68" s="1286"/>
      <c r="V68" s="1286"/>
      <c r="W68" s="1286"/>
      <c r="X68" s="1286"/>
      <c r="Y68" s="1286"/>
      <c r="Z68" s="1286"/>
      <c r="AA68" s="1286"/>
      <c r="AB68" s="1286"/>
      <c r="AC68" s="1286"/>
      <c r="AD68" s="1286"/>
      <c r="AE68" s="1286"/>
      <c r="AF68" s="1286"/>
      <c r="AG68" s="1286"/>
      <c r="AH68" s="1286"/>
      <c r="AI68" s="1286"/>
      <c r="AJ68" s="1286"/>
      <c r="AK68" s="1286"/>
      <c r="AL68" s="1286"/>
      <c r="AM68" s="1286"/>
      <c r="AN68" s="1286"/>
      <c r="AO68" s="1286"/>
      <c r="AP68" s="1286"/>
      <c r="AQ68" s="1286"/>
      <c r="AR68" s="1286"/>
      <c r="AS68" s="1286"/>
      <c r="AT68" s="1286"/>
      <c r="AU68" s="1286"/>
      <c r="AV68" s="1286"/>
      <c r="AW68" s="1286"/>
      <c r="AX68" s="1286"/>
      <c r="AY68" s="1286"/>
      <c r="AZ68" s="1286"/>
      <c r="BA68" s="300"/>
    </row>
    <row r="69" spans="1:53" s="305" customFormat="1" ht="6" customHeight="1" x14ac:dyDescent="0.2">
      <c r="A69" s="1287" t="s">
        <v>795</v>
      </c>
      <c r="B69" s="1287"/>
      <c r="C69" s="1287"/>
      <c r="D69" s="1287"/>
      <c r="E69" s="1287"/>
      <c r="F69" s="1287"/>
      <c r="G69" s="1287"/>
      <c r="H69" s="1287"/>
      <c r="I69" s="1287"/>
      <c r="J69" s="1287"/>
      <c r="K69" s="1287"/>
      <c r="L69" s="1287"/>
      <c r="M69" s="1287"/>
      <c r="N69" s="1287"/>
      <c r="O69" s="1287"/>
      <c r="P69" s="1287"/>
      <c r="Q69" s="1287"/>
      <c r="R69" s="1287"/>
      <c r="S69" s="1287"/>
      <c r="T69" s="1287"/>
      <c r="U69" s="1287"/>
      <c r="V69" s="1287"/>
      <c r="W69" s="1287"/>
      <c r="X69" s="1287"/>
      <c r="Y69" s="1287"/>
      <c r="Z69" s="1287"/>
      <c r="AA69" s="1287"/>
      <c r="AB69" s="1287"/>
      <c r="AC69" s="1287"/>
      <c r="AD69" s="1287"/>
      <c r="AE69" s="1287"/>
      <c r="AF69" s="1287"/>
      <c r="AG69" s="1287"/>
      <c r="AH69" s="1287"/>
      <c r="AI69" s="1287"/>
      <c r="AJ69" s="1287"/>
      <c r="AK69" s="1287"/>
      <c r="AL69" s="1287"/>
      <c r="AM69" s="1287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304"/>
    </row>
    <row r="70" spans="1:53" ht="13.2" customHeight="1" x14ac:dyDescent="0.25">
      <c r="A70" s="1286" t="str">
        <f>ФОРМА!B8</f>
        <v>ООО «Строительные энергетические технологии»</v>
      </c>
      <c r="B70" s="1286"/>
      <c r="C70" s="1286"/>
      <c r="D70" s="1286"/>
      <c r="E70" s="1286"/>
      <c r="F70" s="1286"/>
      <c r="G70" s="1286"/>
      <c r="H70" s="1286"/>
      <c r="I70" s="1286"/>
      <c r="J70" s="1286"/>
      <c r="K70" s="1286"/>
      <c r="L70" s="1286"/>
      <c r="M70" s="1286"/>
      <c r="N70" s="1286"/>
      <c r="O70" s="1286"/>
      <c r="P70" s="1286"/>
      <c r="Q70" s="1286"/>
      <c r="R70" s="1286"/>
      <c r="S70" s="1286"/>
      <c r="T70" s="1286"/>
      <c r="U70" s="1286"/>
      <c r="V70" s="1286"/>
      <c r="W70" s="1286"/>
      <c r="X70" s="1286"/>
      <c r="Y70" s="1286"/>
      <c r="Z70" s="1286"/>
      <c r="AA70" s="1286"/>
      <c r="AB70" s="1286"/>
      <c r="AC70" s="1286"/>
      <c r="AD70" s="1286"/>
      <c r="AE70" s="1286"/>
      <c r="AF70" s="1286"/>
      <c r="AG70" s="1286"/>
      <c r="AH70" s="1286"/>
      <c r="AI70" s="1286"/>
      <c r="AJ70" s="1286"/>
      <c r="AK70" s="1286"/>
      <c r="AL70" s="1286"/>
      <c r="AM70" s="1286"/>
      <c r="AN70" s="1286"/>
      <c r="AO70" s="1286"/>
      <c r="AP70" s="1286"/>
      <c r="AQ70" s="1286"/>
      <c r="AR70" s="1286"/>
      <c r="AS70" s="1286"/>
      <c r="AT70" s="1286"/>
      <c r="AU70" s="1286"/>
      <c r="AV70" s="1286"/>
      <c r="AW70" s="1286"/>
      <c r="AX70" s="1286"/>
      <c r="AY70" s="1286"/>
      <c r="AZ70" s="1286"/>
      <c r="BA70" s="300"/>
    </row>
    <row r="71" spans="1:53" s="305" customFormat="1" ht="6" customHeight="1" x14ac:dyDescent="0.2">
      <c r="A71" s="1287" t="s">
        <v>796</v>
      </c>
      <c r="B71" s="1287"/>
      <c r="C71" s="1287"/>
      <c r="D71" s="1287"/>
      <c r="E71" s="1287"/>
      <c r="F71" s="1287"/>
      <c r="G71" s="1287"/>
      <c r="H71" s="1287"/>
      <c r="I71" s="1287"/>
      <c r="J71" s="1287"/>
      <c r="K71" s="1287"/>
      <c r="L71" s="1287"/>
      <c r="M71" s="1287"/>
      <c r="N71" s="1287"/>
      <c r="O71" s="1287"/>
      <c r="P71" s="1287"/>
      <c r="Q71" s="1287"/>
      <c r="R71" s="1287"/>
      <c r="S71" s="1287"/>
      <c r="T71" s="1287"/>
      <c r="U71" s="1287"/>
      <c r="V71" s="1287"/>
      <c r="W71" s="1287"/>
      <c r="X71" s="1287"/>
      <c r="Y71" s="1287"/>
      <c r="Z71" s="1287"/>
      <c r="AA71" s="1287"/>
      <c r="AB71" s="1287"/>
      <c r="AC71" s="1287"/>
      <c r="AD71" s="1287"/>
      <c r="AE71" s="1287"/>
      <c r="AF71" s="1287"/>
      <c r="AG71" s="1287"/>
      <c r="AH71" s="1287"/>
      <c r="AI71" s="1287"/>
      <c r="AJ71" s="1287"/>
      <c r="AK71" s="1287"/>
      <c r="AL71" s="1287"/>
      <c r="AM71" s="1287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</row>
    <row r="72" spans="1:53" ht="13.2" customHeight="1" x14ac:dyDescent="0.25">
      <c r="A72" s="1286" t="s">
        <v>728</v>
      </c>
      <c r="B72" s="1286"/>
      <c r="C72" s="1286"/>
      <c r="D72" s="1286"/>
      <c r="E72" s="1286"/>
      <c r="F72" s="1286"/>
      <c r="G72" s="1286"/>
      <c r="H72" s="1286"/>
      <c r="I72" s="1286"/>
      <c r="J72" s="1286"/>
      <c r="K72" s="1286"/>
      <c r="L72" s="1286"/>
      <c r="M72" s="1286"/>
      <c r="N72" s="1286"/>
      <c r="O72" s="1286"/>
      <c r="P72" s="1286"/>
      <c r="Q72" s="1286"/>
      <c r="R72" s="1286"/>
      <c r="S72" s="1286"/>
      <c r="T72" s="1286"/>
      <c r="U72" s="1286"/>
      <c r="V72" s="1286"/>
      <c r="W72" s="1286"/>
      <c r="X72" s="1286"/>
      <c r="Y72" s="1286"/>
      <c r="Z72" s="1286"/>
      <c r="AA72" s="1286"/>
      <c r="AB72" s="1286"/>
      <c r="AC72" s="1286"/>
      <c r="AD72" s="1286"/>
      <c r="AE72" s="1286"/>
      <c r="AF72" s="1286"/>
      <c r="AG72" s="1286"/>
      <c r="AH72" s="1286"/>
      <c r="AI72" s="1286"/>
      <c r="AJ72" s="1286"/>
      <c r="AK72" s="1286"/>
      <c r="AL72" s="1286"/>
      <c r="AM72" s="1286"/>
      <c r="AN72" s="1286"/>
      <c r="AO72" s="1286"/>
      <c r="AP72" s="1286"/>
      <c r="AQ72" s="1286"/>
      <c r="AR72" s="1286"/>
      <c r="AS72" s="1286"/>
      <c r="AT72" s="1286"/>
      <c r="AU72" s="1286"/>
      <c r="AV72" s="1286"/>
      <c r="AW72" s="1286"/>
      <c r="AX72" s="1286"/>
      <c r="AY72" s="1286"/>
      <c r="AZ72" s="1286"/>
      <c r="BA72" s="300"/>
    </row>
    <row r="73" spans="1:53" s="305" customFormat="1" ht="6" customHeight="1" x14ac:dyDescent="0.2">
      <c r="A73" s="1287" t="s">
        <v>797</v>
      </c>
      <c r="B73" s="1287"/>
      <c r="C73" s="1287"/>
      <c r="D73" s="1287"/>
      <c r="E73" s="1287"/>
      <c r="F73" s="1287"/>
      <c r="G73" s="1287"/>
      <c r="H73" s="1287"/>
      <c r="I73" s="1287"/>
      <c r="J73" s="1287"/>
      <c r="K73" s="1287"/>
      <c r="L73" s="1287"/>
      <c r="M73" s="1287"/>
      <c r="N73" s="1287"/>
      <c r="O73" s="1287"/>
      <c r="P73" s="1287"/>
      <c r="Q73" s="1287"/>
      <c r="R73" s="1287"/>
      <c r="S73" s="1287"/>
      <c r="T73" s="1287"/>
      <c r="U73" s="1287"/>
      <c r="V73" s="1287"/>
      <c r="W73" s="1287"/>
      <c r="X73" s="1287"/>
      <c r="Y73" s="1287"/>
      <c r="Z73" s="1287"/>
      <c r="AA73" s="1287"/>
      <c r="AB73" s="1287"/>
      <c r="AC73" s="1287"/>
      <c r="AD73" s="1287"/>
      <c r="AE73" s="1287"/>
      <c r="AF73" s="1287"/>
      <c r="AG73" s="1287"/>
      <c r="AH73" s="1287"/>
      <c r="AI73" s="1287"/>
      <c r="AJ73" s="1287"/>
      <c r="AK73" s="1287"/>
      <c r="AL73" s="1287"/>
      <c r="AM73" s="1287"/>
      <c r="AN73" s="1287"/>
      <c r="AO73" s="1287"/>
      <c r="AP73" s="1287"/>
      <c r="AQ73" s="1287"/>
      <c r="AR73" s="1287"/>
      <c r="AS73" s="1287"/>
      <c r="AT73" s="1287"/>
      <c r="AU73" s="1287"/>
      <c r="AV73" s="1287"/>
      <c r="AW73" s="1287"/>
      <c r="AX73" s="1287"/>
      <c r="AY73" s="1287"/>
      <c r="AZ73" s="1287"/>
      <c r="BA73" s="1287"/>
    </row>
    <row r="74" spans="1:53" ht="12" customHeight="1" x14ac:dyDescent="0.25">
      <c r="A74" s="1278" t="s">
        <v>593</v>
      </c>
      <c r="B74" s="1278"/>
      <c r="C74" s="1278"/>
      <c r="D74" s="1278"/>
      <c r="E74" s="1278"/>
      <c r="F74" s="1278"/>
      <c r="G74" s="1278"/>
      <c r="H74" s="1278"/>
      <c r="I74" s="1278"/>
      <c r="J74" s="1278"/>
      <c r="K74" s="1278"/>
      <c r="L74" s="1278"/>
      <c r="M74" s="1278"/>
      <c r="N74" s="1278"/>
      <c r="O74" s="1278"/>
      <c r="P74" s="1278"/>
      <c r="Q74" s="1278"/>
      <c r="R74" s="1278"/>
      <c r="S74" s="1278"/>
      <c r="T74" s="1278"/>
      <c r="U74" s="1278"/>
      <c r="V74" s="1278"/>
      <c r="W74" s="1278"/>
      <c r="X74" s="1278"/>
      <c r="Y74" s="1278"/>
      <c r="Z74" s="1278"/>
      <c r="AA74" s="1278"/>
      <c r="AB74" s="1278"/>
      <c r="AC74" s="1278"/>
      <c r="AD74" s="1278"/>
      <c r="AE74" s="1278"/>
      <c r="AF74" s="1278"/>
      <c r="AG74" s="1278"/>
      <c r="AH74" s="1278"/>
      <c r="AI74" s="1278"/>
      <c r="AJ74" s="1278"/>
      <c r="AK74" s="1278"/>
      <c r="AL74" s="1278"/>
      <c r="AM74" s="1278"/>
      <c r="AN74" s="1278"/>
      <c r="AO74" s="1278"/>
      <c r="AP74" s="1278"/>
      <c r="AQ74" s="1278"/>
      <c r="AR74" s="1278"/>
      <c r="AS74" s="1278"/>
      <c r="AT74" s="1278"/>
      <c r="AU74" s="1278"/>
      <c r="AV74" s="1278"/>
      <c r="AW74" s="1278"/>
      <c r="AX74" s="1278"/>
      <c r="AY74" s="1278"/>
      <c r="AZ74" s="1278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284"/>
      <c r="V75" s="1284"/>
      <c r="W75" s="1284"/>
      <c r="X75" s="1284"/>
      <c r="Y75" s="1284"/>
      <c r="Z75" s="1284"/>
      <c r="AA75" s="1284"/>
      <c r="AB75" s="1284"/>
      <c r="AC75" s="1284"/>
      <c r="AD75" s="1284"/>
      <c r="AE75" s="1284"/>
      <c r="AF75" s="1284"/>
      <c r="AG75" s="1284"/>
      <c r="AH75" s="1284"/>
      <c r="AI75" s="1284"/>
      <c r="AJ75" s="1284"/>
      <c r="AK75" s="1284"/>
      <c r="AL75" s="1284"/>
      <c r="AM75" s="1284"/>
      <c r="AN75" s="1284"/>
      <c r="AO75" s="1284"/>
      <c r="AP75" s="1284"/>
      <c r="AQ75" s="1284"/>
      <c r="AR75" s="1284"/>
      <c r="AS75" s="1284"/>
      <c r="AT75" s="1284"/>
      <c r="AU75" s="1284"/>
      <c r="AV75" s="1284"/>
      <c r="AW75" s="1284"/>
      <c r="AX75" s="1284"/>
      <c r="AY75" s="1284"/>
      <c r="AZ75" s="1284"/>
      <c r="BA75" s="300"/>
    </row>
    <row r="76" spans="1:53" ht="11.25" customHeight="1" x14ac:dyDescent="0.25">
      <c r="A76" s="1279" t="s">
        <v>86</v>
      </c>
      <c r="B76" s="1279"/>
      <c r="C76" s="1279"/>
      <c r="D76" s="1279"/>
      <c r="E76" s="1279"/>
      <c r="F76" s="1279"/>
      <c r="G76" s="1279"/>
      <c r="H76" s="1279"/>
      <c r="I76" s="1279"/>
      <c r="J76" s="1279"/>
      <c r="K76" s="1279"/>
      <c r="L76" s="1279"/>
      <c r="M76" s="1279"/>
      <c r="N76" s="1279"/>
      <c r="O76" s="1279"/>
      <c r="P76" s="1285" t="s">
        <v>65</v>
      </c>
      <c r="Q76" s="1285"/>
      <c r="R76" s="1285"/>
      <c r="S76" s="1285"/>
      <c r="T76" s="1285"/>
      <c r="U76" s="1285"/>
      <c r="V76" s="1285"/>
      <c r="W76" s="1285"/>
      <c r="X76" s="1285"/>
      <c r="Y76" s="1285"/>
      <c r="Z76" s="1285"/>
      <c r="AA76" s="1285"/>
      <c r="AB76" s="1285"/>
      <c r="AC76" s="1285"/>
      <c r="AD76" s="1285"/>
      <c r="AE76" s="1285"/>
      <c r="AF76" s="1285"/>
      <c r="AG76" s="1285"/>
      <c r="AH76" s="1285"/>
      <c r="AI76" s="1285"/>
      <c r="AJ76" s="1285"/>
      <c r="AK76" s="1285"/>
      <c r="AL76" s="1285"/>
      <c r="AM76" s="1285"/>
      <c r="AN76" s="1285"/>
      <c r="AO76" s="1285"/>
      <c r="AP76" s="1285"/>
      <c r="AQ76" s="1285"/>
      <c r="AR76" s="1285"/>
      <c r="AS76" s="1285"/>
      <c r="AT76" s="1285"/>
      <c r="AU76" s="1285"/>
      <c r="AV76" s="1285"/>
      <c r="AW76" s="1285"/>
      <c r="AX76" s="1285"/>
      <c r="AY76" s="1285"/>
      <c r="AZ76" s="1285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1279" t="s">
        <v>90</v>
      </c>
      <c r="B78" s="1279"/>
      <c r="C78" s="1279"/>
      <c r="D78" s="1279"/>
      <c r="E78" s="1279"/>
      <c r="F78" s="1279"/>
      <c r="G78" s="1279"/>
      <c r="H78" s="1279"/>
      <c r="I78" s="1279"/>
      <c r="J78" s="1286">
        <f>ФОРМА!F5</f>
        <v>2</v>
      </c>
      <c r="K78" s="1286"/>
      <c r="L78" s="1286"/>
      <c r="M78" s="1286"/>
      <c r="N78" s="1286"/>
      <c r="O78" s="1286"/>
      <c r="P78" s="1278" t="s">
        <v>798</v>
      </c>
      <c r="Q78" s="1279"/>
      <c r="R78" s="1279"/>
      <c r="S78" s="1279"/>
      <c r="T78" s="1279"/>
      <c r="U78" s="1279"/>
      <c r="V78" s="1279"/>
      <c r="W78" s="1279"/>
      <c r="X78" s="1279"/>
      <c r="Y78" s="1279"/>
      <c r="Z78" s="1279"/>
      <c r="AA78" s="1279"/>
      <c r="AB78" s="1279"/>
      <c r="AC78" s="1279"/>
      <c r="AD78" s="1279"/>
      <c r="AE78" s="1279"/>
      <c r="AF78" s="1279"/>
      <c r="AG78" s="1279"/>
      <c r="AH78" s="1279"/>
      <c r="AI78" s="1279"/>
      <c r="AJ78" s="1279"/>
      <c r="AK78" s="1279"/>
      <c r="AL78" s="1279"/>
      <c r="AM78" s="1279"/>
      <c r="AN78" s="1279"/>
      <c r="AO78" s="1279"/>
      <c r="AP78" s="1279"/>
      <c r="AQ78" s="1279"/>
      <c r="AR78" s="1279"/>
      <c r="AS78" s="1279"/>
      <c r="AT78" s="1279"/>
      <c r="AU78" s="1279"/>
      <c r="AV78" s="1279"/>
      <c r="AW78" s="1279"/>
      <c r="AX78" s="1279"/>
      <c r="AY78" s="1279"/>
      <c r="AZ78" s="1279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1282" t="s">
        <v>87</v>
      </c>
      <c r="B80" s="1282"/>
      <c r="C80" s="1282"/>
      <c r="D80" s="1282"/>
      <c r="E80" s="1282"/>
      <c r="F80" s="1282"/>
      <c r="G80" s="1282"/>
      <c r="H80" s="1283" t="str">
        <f>ФОРМА!E19</f>
        <v>План строительства</v>
      </c>
      <c r="I80" s="1283"/>
      <c r="J80" s="1283"/>
      <c r="K80" s="1283"/>
      <c r="L80" s="1283"/>
      <c r="M80" s="1283"/>
      <c r="N80" s="1283"/>
      <c r="O80" s="1283"/>
      <c r="P80" s="1283"/>
      <c r="Q80" s="1283"/>
      <c r="R80" s="1283"/>
      <c r="S80" s="1283"/>
      <c r="T80" s="1283"/>
      <c r="U80" s="1283"/>
      <c r="V80" s="1283"/>
      <c r="W80" s="1283"/>
      <c r="X80" s="1283"/>
      <c r="Y80" s="1283"/>
      <c r="Z80" s="1283"/>
      <c r="AA80" s="1283"/>
      <c r="AB80" s="1283"/>
      <c r="AC80" s="1283"/>
      <c r="AD80" s="1283"/>
      <c r="AE80" s="1283"/>
      <c r="AF80" s="1283"/>
      <c r="AG80" s="1283"/>
      <c r="AH80" s="1283"/>
      <c r="AI80" s="1283"/>
      <c r="AJ80" s="1283"/>
      <c r="AK80" s="1283"/>
      <c r="AL80" s="1283"/>
      <c r="AM80" s="1283"/>
      <c r="AN80" s="1283"/>
      <c r="AO80" s="1283"/>
      <c r="AP80" s="1283"/>
      <c r="AQ80" s="1283"/>
      <c r="AR80" s="1283"/>
      <c r="AS80" s="1283"/>
      <c r="AT80" s="1283"/>
      <c r="AU80" s="1283"/>
      <c r="AV80" s="1283"/>
      <c r="AW80" s="1283"/>
      <c r="AX80" s="1283"/>
      <c r="AY80" s="1283"/>
      <c r="AZ80" s="1283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1277" t="s">
        <v>799</v>
      </c>
      <c r="I81" s="1277"/>
      <c r="J81" s="1277"/>
      <c r="K81" s="1277"/>
      <c r="L81" s="1277"/>
      <c r="M81" s="1277"/>
      <c r="N81" s="1277"/>
      <c r="O81" s="1277"/>
      <c r="P81" s="1277"/>
      <c r="Q81" s="1277"/>
      <c r="R81" s="1277"/>
      <c r="S81" s="1277"/>
      <c r="T81" s="1277"/>
      <c r="U81" s="1277"/>
      <c r="V81" s="1277"/>
      <c r="W81" s="1277"/>
      <c r="X81" s="1277"/>
      <c r="Y81" s="1277"/>
      <c r="Z81" s="1277"/>
      <c r="AA81" s="1277"/>
      <c r="AB81" s="1277"/>
      <c r="AC81" s="1277"/>
      <c r="AD81" s="1277"/>
      <c r="AE81" s="1277"/>
      <c r="AF81" s="1277"/>
      <c r="AG81" s="1277"/>
      <c r="AH81" s="1277"/>
      <c r="AI81" s="1277"/>
      <c r="AJ81" s="1277"/>
      <c r="AK81" s="1277"/>
      <c r="AL81" s="1277"/>
      <c r="AM81" s="1277"/>
      <c r="AN81" s="1277"/>
      <c r="AO81" s="1277"/>
      <c r="AP81" s="1277"/>
      <c r="AQ81" s="1277"/>
      <c r="AR81" s="1277"/>
      <c r="AS81" s="1277"/>
      <c r="AT81" s="1277"/>
      <c r="AU81" s="1277"/>
      <c r="AV81" s="1277"/>
      <c r="AW81" s="1277"/>
      <c r="AX81" s="1277"/>
      <c r="AY81" s="1277"/>
      <c r="AZ81" s="1277"/>
      <c r="BA81" s="309"/>
    </row>
    <row r="82" spans="1:53" ht="21" customHeight="1" x14ac:dyDescent="0.25">
      <c r="A82" s="1278" t="s">
        <v>800</v>
      </c>
      <c r="B82" s="1278"/>
      <c r="C82" s="1278"/>
      <c r="D82" s="1278"/>
      <c r="E82" s="1278"/>
      <c r="F82" s="1278"/>
      <c r="G82" s="1278"/>
      <c r="H82" s="1278"/>
      <c r="I82" s="1278"/>
      <c r="J82" s="1278"/>
      <c r="K82" s="1278"/>
      <c r="L82" s="1278"/>
      <c r="M82" s="1278"/>
      <c r="N82" s="1278"/>
      <c r="O82" s="1278"/>
      <c r="P82" s="1278"/>
      <c r="Q82" s="1278"/>
      <c r="R82" s="1278"/>
      <c r="S82" s="1278"/>
      <c r="T82" s="1278"/>
      <c r="U82" s="1278"/>
      <c r="V82" s="1278"/>
      <c r="W82" s="1278"/>
      <c r="X82" s="1278"/>
      <c r="Y82" s="1278"/>
      <c r="Z82" s="1278"/>
      <c r="AA82" s="1278"/>
      <c r="AB82" s="1278"/>
      <c r="AC82" s="1278"/>
      <c r="AD82" s="1278"/>
      <c r="AE82" s="1278"/>
      <c r="AF82" s="1278"/>
      <c r="AG82" s="1278"/>
      <c r="AH82" s="1278"/>
      <c r="AI82" s="1278"/>
      <c r="AJ82" s="1278"/>
      <c r="AK82" s="1278"/>
      <c r="AL82" s="1278"/>
      <c r="AM82" s="1278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/>
      <c r="AY82" s="1278"/>
      <c r="AZ82" s="1278"/>
      <c r="BA82" s="300"/>
    </row>
    <row r="83" spans="1:53" ht="30" customHeight="1" x14ac:dyDescent="0.3">
      <c r="A83" s="1274" t="str">
        <f>IF(ПОДПИСИ!B9="",ПОДПИСИ!D6,ПОДПИСИ!D9)</f>
        <v>Филёва Н.О.</v>
      </c>
      <c r="B83" s="1274"/>
      <c r="C83" s="1274"/>
      <c r="D83" s="1274"/>
      <c r="E83" s="1274"/>
      <c r="F83" s="1274"/>
      <c r="G83" s="1274"/>
      <c r="H83" s="1274"/>
      <c r="I83" s="1274"/>
      <c r="J83" s="1274"/>
      <c r="K83" s="1274"/>
      <c r="L83" s="1274"/>
      <c r="M83" s="1274"/>
      <c r="N83" s="1274"/>
      <c r="O83" s="1274"/>
      <c r="P83" s="1274"/>
      <c r="Q83" s="1274"/>
      <c r="R83" s="1274"/>
      <c r="S83" s="1274"/>
      <c r="T83" s="1274"/>
      <c r="U83" s="1274"/>
      <c r="V83" s="1274"/>
      <c r="W83" s="1274"/>
      <c r="X83" s="1274"/>
      <c r="Y83" s="1274"/>
      <c r="Z83" s="1275"/>
      <c r="AA83" s="1275"/>
      <c r="AB83" s="1275"/>
      <c r="AC83" s="1275"/>
      <c r="AD83" s="1275"/>
      <c r="AE83" s="1275"/>
      <c r="AF83" s="1275"/>
      <c r="AG83" s="1275"/>
      <c r="AH83" s="1275"/>
      <c r="AI83" s="1275"/>
      <c r="AJ83" s="1275"/>
      <c r="AK83" s="1275"/>
      <c r="AL83" s="1275"/>
      <c r="AM83" s="1275"/>
      <c r="AN83" s="1275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300"/>
    </row>
    <row r="84" spans="1:53" ht="6" customHeight="1" x14ac:dyDescent="0.25">
      <c r="A84" s="1277" t="s">
        <v>801</v>
      </c>
      <c r="B84" s="1277"/>
      <c r="C84" s="1277"/>
      <c r="D84" s="1277"/>
      <c r="E84" s="1277"/>
      <c r="F84" s="1277"/>
      <c r="G84" s="1277"/>
      <c r="H84" s="1277"/>
      <c r="I84" s="1277"/>
      <c r="J84" s="1277"/>
      <c r="K84" s="1277"/>
      <c r="L84" s="1277"/>
      <c r="M84" s="1277"/>
      <c r="N84" s="1277"/>
      <c r="O84" s="1277"/>
      <c r="P84" s="1277"/>
      <c r="Q84" s="1277"/>
      <c r="R84" s="1277"/>
      <c r="S84" s="1277"/>
      <c r="T84" s="1277"/>
      <c r="U84" s="1277"/>
      <c r="V84" s="1277"/>
      <c r="W84" s="1277"/>
      <c r="X84" s="1277"/>
      <c r="Y84" s="1277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277" t="s">
        <v>49</v>
      </c>
      <c r="AP84" s="1277"/>
      <c r="AQ84" s="1277"/>
      <c r="AR84" s="1277"/>
      <c r="AS84" s="1277"/>
      <c r="AT84" s="1277"/>
      <c r="AU84" s="1277"/>
      <c r="AV84" s="1277"/>
      <c r="AW84" s="1277"/>
      <c r="AX84" s="1277"/>
      <c r="AY84" s="1277"/>
      <c r="AZ84" s="1277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1281" t="s">
        <v>785</v>
      </c>
      <c r="B86" s="1281"/>
      <c r="C86" s="1281"/>
      <c r="D86" s="1281"/>
      <c r="E86" s="1281"/>
      <c r="F86" s="1281"/>
      <c r="G86" s="1281"/>
      <c r="H86" s="1281"/>
      <c r="I86" s="1281"/>
      <c r="J86" s="1281"/>
      <c r="K86" s="1281"/>
      <c r="L86" s="1281"/>
      <c r="M86" s="1281"/>
      <c r="N86" s="1281"/>
      <c r="O86" s="1281"/>
      <c r="P86" s="1281"/>
      <c r="Q86" s="1281"/>
      <c r="R86" s="1281"/>
      <c r="S86" s="1281"/>
      <c r="T86" s="1281"/>
      <c r="U86" s="1281"/>
      <c r="V86" s="1281"/>
      <c r="W86" s="1281"/>
      <c r="X86" s="1281"/>
      <c r="Y86" s="1281"/>
      <c r="Z86" s="1281"/>
      <c r="AA86" s="1281"/>
      <c r="AB86" s="1281"/>
      <c r="AC86" s="1281"/>
      <c r="AD86" s="1281"/>
      <c r="AE86" s="1281"/>
      <c r="AF86" s="1281"/>
      <c r="AG86" s="1281"/>
      <c r="AH86" s="1281"/>
      <c r="AI86" s="1281"/>
      <c r="AJ86" s="1281"/>
      <c r="AK86" s="1281"/>
      <c r="AL86" s="1281"/>
      <c r="AM86" s="1281"/>
      <c r="AN86" s="1281"/>
      <c r="AO86" s="1281"/>
      <c r="AP86" s="1281"/>
      <c r="AQ86" s="1281"/>
      <c r="AR86" s="1281"/>
      <c r="AS86" s="1281"/>
      <c r="AT86" s="1281"/>
      <c r="AU86" s="1281"/>
      <c r="AV86" s="1281"/>
      <c r="AW86" s="1281"/>
      <c r="AX86" s="1281"/>
      <c r="AY86" s="1281"/>
      <c r="AZ86" s="1281"/>
      <c r="BA86" s="300"/>
    </row>
    <row r="87" spans="1:53" ht="39" customHeight="1" x14ac:dyDescent="0.3">
      <c r="A87" s="1274" t="str">
        <f>ПОДПИСИ!D15</f>
        <v>Шлёнский С.В.</v>
      </c>
      <c r="B87" s="1274"/>
      <c r="C87" s="1274"/>
      <c r="D87" s="1274"/>
      <c r="E87" s="1274"/>
      <c r="F87" s="1274"/>
      <c r="G87" s="1274"/>
      <c r="H87" s="1274"/>
      <c r="I87" s="1274"/>
      <c r="J87" s="1274"/>
      <c r="K87" s="1274"/>
      <c r="L87" s="1274"/>
      <c r="M87" s="1274"/>
      <c r="N87" s="1274"/>
      <c r="O87" s="1274"/>
      <c r="P87" s="1274"/>
      <c r="Q87" s="1274"/>
      <c r="R87" s="1274"/>
      <c r="S87" s="1274"/>
      <c r="T87" s="1274"/>
      <c r="U87" s="1274"/>
      <c r="V87" s="1274"/>
      <c r="W87" s="1274"/>
      <c r="X87" s="1274"/>
      <c r="Y87" s="1274"/>
      <c r="Z87" s="1275"/>
      <c r="AA87" s="1275"/>
      <c r="AB87" s="1275"/>
      <c r="AC87" s="1275"/>
      <c r="AD87" s="1275"/>
      <c r="AE87" s="1275"/>
      <c r="AF87" s="1275"/>
      <c r="AG87" s="1275"/>
      <c r="AH87" s="1275"/>
      <c r="AI87" s="1275"/>
      <c r="AJ87" s="1275"/>
      <c r="AK87" s="1275"/>
      <c r="AL87" s="1275"/>
      <c r="AM87" s="1275"/>
      <c r="AN87" s="1275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300"/>
    </row>
    <row r="88" spans="1:53" ht="6" customHeight="1" x14ac:dyDescent="0.25">
      <c r="A88" s="1277" t="s">
        <v>801</v>
      </c>
      <c r="B88" s="1277"/>
      <c r="C88" s="1277"/>
      <c r="D88" s="1277"/>
      <c r="E88" s="1277"/>
      <c r="F88" s="1277"/>
      <c r="G88" s="1277"/>
      <c r="H88" s="1277"/>
      <c r="I88" s="1277"/>
      <c r="J88" s="1277"/>
      <c r="K88" s="1277"/>
      <c r="L88" s="1277"/>
      <c r="M88" s="1277"/>
      <c r="N88" s="1277"/>
      <c r="O88" s="1277"/>
      <c r="P88" s="1277"/>
      <c r="Q88" s="1277"/>
      <c r="R88" s="1277"/>
      <c r="S88" s="1277"/>
      <c r="T88" s="1277"/>
      <c r="U88" s="1277"/>
      <c r="V88" s="1277"/>
      <c r="W88" s="1277"/>
      <c r="X88" s="1277"/>
      <c r="Y88" s="1277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277" t="s">
        <v>49</v>
      </c>
      <c r="AP88" s="1277"/>
      <c r="AQ88" s="1277"/>
      <c r="AR88" s="1277"/>
      <c r="AS88" s="1277"/>
      <c r="AT88" s="1277"/>
      <c r="AU88" s="1277"/>
      <c r="AV88" s="1277"/>
      <c r="AW88" s="1277"/>
      <c r="AX88" s="1277"/>
      <c r="AY88" s="1277"/>
      <c r="AZ88" s="1277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1278" t="s">
        <v>802</v>
      </c>
      <c r="B90" s="1278"/>
      <c r="C90" s="1278"/>
      <c r="D90" s="1278"/>
      <c r="E90" s="1278"/>
      <c r="F90" s="1278"/>
      <c r="G90" s="1278"/>
      <c r="H90" s="1278"/>
      <c r="I90" s="1278"/>
      <c r="J90" s="1278"/>
      <c r="K90" s="1278"/>
      <c r="L90" s="1278"/>
      <c r="M90" s="1278"/>
      <c r="N90" s="1278"/>
      <c r="O90" s="1278"/>
      <c r="P90" s="1278"/>
      <c r="Q90" s="1278"/>
      <c r="R90" s="1278"/>
      <c r="S90" s="1278"/>
      <c r="T90" s="1278"/>
      <c r="U90" s="1278"/>
      <c r="V90" s="1278"/>
      <c r="W90" s="1278"/>
      <c r="X90" s="1278"/>
      <c r="Y90" s="1278"/>
      <c r="Z90" s="1278"/>
      <c r="AA90" s="1278"/>
      <c r="AB90" s="1278"/>
      <c r="AC90" s="1278"/>
      <c r="AD90" s="1278"/>
      <c r="AE90" s="1278"/>
      <c r="AF90" s="1278"/>
      <c r="AG90" s="1278"/>
      <c r="AH90" s="1278"/>
      <c r="AI90" s="1278"/>
      <c r="AJ90" s="1278"/>
      <c r="AK90" s="1278"/>
      <c r="AL90" s="1278"/>
      <c r="AM90" s="1278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300"/>
    </row>
    <row r="91" spans="1:53" ht="39" customHeight="1" x14ac:dyDescent="0.3">
      <c r="A91" s="1274" t="str">
        <f>ПОДПИСИ!D17</f>
        <v>Шлёнский С.В.</v>
      </c>
      <c r="B91" s="1274"/>
      <c r="C91" s="1274"/>
      <c r="D91" s="1274"/>
      <c r="E91" s="1274"/>
      <c r="F91" s="1274"/>
      <c r="G91" s="1274"/>
      <c r="H91" s="1274"/>
      <c r="I91" s="1274"/>
      <c r="J91" s="1274"/>
      <c r="K91" s="1274"/>
      <c r="L91" s="1274"/>
      <c r="M91" s="1274"/>
      <c r="N91" s="1274"/>
      <c r="O91" s="1274"/>
      <c r="P91" s="1274"/>
      <c r="Q91" s="1274"/>
      <c r="R91" s="1274"/>
      <c r="S91" s="1274"/>
      <c r="T91" s="1274"/>
      <c r="U91" s="1274"/>
      <c r="V91" s="1274"/>
      <c r="W91" s="1274"/>
      <c r="X91" s="1274"/>
      <c r="Y91" s="1274"/>
      <c r="Z91" s="1275"/>
      <c r="AA91" s="1275"/>
      <c r="AB91" s="1275"/>
      <c r="AC91" s="1275"/>
      <c r="AD91" s="1275"/>
      <c r="AE91" s="1275"/>
      <c r="AF91" s="1275"/>
      <c r="AG91" s="1275"/>
      <c r="AH91" s="1275"/>
      <c r="AI91" s="1275"/>
      <c r="AJ91" s="1275"/>
      <c r="AK91" s="1275"/>
      <c r="AL91" s="1275"/>
      <c r="AM91" s="1275"/>
      <c r="AN91" s="1275"/>
      <c r="AO91" s="1280" t="s">
        <v>64</v>
      </c>
      <c r="AP91" s="1280"/>
      <c r="AQ91" s="1280"/>
      <c r="AR91" s="1280"/>
      <c r="AS91" s="1280"/>
      <c r="AT91" s="1280"/>
      <c r="AU91" s="1280"/>
      <c r="AV91" s="1280"/>
      <c r="AW91" s="1280"/>
      <c r="AX91" s="1280"/>
      <c r="AY91" s="1280"/>
      <c r="AZ91" s="1280"/>
      <c r="BA91" s="300"/>
    </row>
    <row r="92" spans="1:53" ht="6" customHeight="1" x14ac:dyDescent="0.25">
      <c r="A92" s="1277" t="s">
        <v>801</v>
      </c>
      <c r="B92" s="1277"/>
      <c r="C92" s="1277"/>
      <c r="D92" s="1277"/>
      <c r="E92" s="1277"/>
      <c r="F92" s="1277"/>
      <c r="G92" s="1277"/>
      <c r="H92" s="1277"/>
      <c r="I92" s="1277"/>
      <c r="J92" s="1277"/>
      <c r="K92" s="1277"/>
      <c r="L92" s="1277"/>
      <c r="M92" s="1277"/>
      <c r="N92" s="1277"/>
      <c r="O92" s="1277"/>
      <c r="P92" s="1277"/>
      <c r="Q92" s="1277"/>
      <c r="R92" s="1277"/>
      <c r="S92" s="1277"/>
      <c r="T92" s="1277"/>
      <c r="U92" s="1277"/>
      <c r="V92" s="1277"/>
      <c r="W92" s="1277"/>
      <c r="X92" s="1277"/>
      <c r="Y92" s="1277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277" t="s">
        <v>49</v>
      </c>
      <c r="AP92" s="1277"/>
      <c r="AQ92" s="1277"/>
      <c r="AR92" s="1277"/>
      <c r="AS92" s="1277"/>
      <c r="AT92" s="1277"/>
      <c r="AU92" s="1277"/>
      <c r="AV92" s="1277"/>
      <c r="AW92" s="1277"/>
      <c r="AX92" s="1277"/>
      <c r="AY92" s="1277"/>
      <c r="AZ92" s="1277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1278" t="s">
        <v>803</v>
      </c>
      <c r="B94" s="1279"/>
      <c r="C94" s="1279"/>
      <c r="D94" s="1279"/>
      <c r="E94" s="1279"/>
      <c r="F94" s="1279"/>
      <c r="G94" s="1279"/>
      <c r="H94" s="1279"/>
      <c r="I94" s="1279"/>
      <c r="J94" s="1279"/>
      <c r="K94" s="1279"/>
      <c r="L94" s="1279"/>
      <c r="M94" s="1279"/>
      <c r="N94" s="1279"/>
      <c r="O94" s="1279"/>
      <c r="P94" s="1279"/>
      <c r="Q94" s="1279"/>
      <c r="R94" s="1279"/>
      <c r="S94" s="1279"/>
      <c r="T94" s="1279"/>
      <c r="U94" s="1279"/>
      <c r="V94" s="1279"/>
      <c r="W94" s="1279"/>
      <c r="X94" s="1279"/>
      <c r="Y94" s="1279"/>
      <c r="Z94" s="1279"/>
      <c r="AA94" s="1279"/>
      <c r="AB94" s="1279"/>
      <c r="AC94" s="1279"/>
      <c r="AD94" s="1279"/>
      <c r="AE94" s="1279"/>
      <c r="AF94" s="1279"/>
      <c r="AG94" s="1279"/>
      <c r="AH94" s="1279"/>
      <c r="AI94" s="1279"/>
      <c r="AJ94" s="1279"/>
      <c r="AK94" s="1279"/>
      <c r="AL94" s="1279"/>
      <c r="AM94" s="1279"/>
      <c r="AN94" s="1279"/>
      <c r="AO94" s="1279"/>
      <c r="AP94" s="1279"/>
      <c r="AQ94" s="1279"/>
      <c r="AR94" s="1279"/>
      <c r="AS94" s="1279"/>
      <c r="AT94" s="1279"/>
      <c r="AU94" s="1279"/>
      <c r="AV94" s="1279"/>
      <c r="AW94" s="1279"/>
      <c r="AX94" s="1279"/>
      <c r="AY94" s="1279"/>
      <c r="AZ94" s="1279"/>
      <c r="BA94" s="300"/>
    </row>
    <row r="95" spans="1:53" ht="39" customHeight="1" x14ac:dyDescent="0.3">
      <c r="A95" s="1274" t="str">
        <f>ПОДПИСИ!D19</f>
        <v xml:space="preserve"> </v>
      </c>
      <c r="B95" s="1274"/>
      <c r="C95" s="1274"/>
      <c r="D95" s="1274"/>
      <c r="E95" s="1274"/>
      <c r="F95" s="1274"/>
      <c r="G95" s="1274"/>
      <c r="H95" s="1274"/>
      <c r="I95" s="1274"/>
      <c r="J95" s="1274"/>
      <c r="K95" s="1274"/>
      <c r="L95" s="1274"/>
      <c r="M95" s="1274"/>
      <c r="N95" s="1274"/>
      <c r="O95" s="1274"/>
      <c r="P95" s="1274"/>
      <c r="Q95" s="1274"/>
      <c r="R95" s="1274"/>
      <c r="S95" s="1274"/>
      <c r="T95" s="1274"/>
      <c r="U95" s="1274"/>
      <c r="V95" s="1274"/>
      <c r="W95" s="1274"/>
      <c r="X95" s="1274"/>
      <c r="Y95" s="1274"/>
      <c r="Z95" s="1275"/>
      <c r="AA95" s="1275"/>
      <c r="AB95" s="1275"/>
      <c r="AC95" s="1275"/>
      <c r="AD95" s="1275"/>
      <c r="AE95" s="1275"/>
      <c r="AF95" s="1275"/>
      <c r="AG95" s="1275"/>
      <c r="AH95" s="1275"/>
      <c r="AI95" s="1275"/>
      <c r="AJ95" s="1275"/>
      <c r="AK95" s="1275"/>
      <c r="AL95" s="1275"/>
      <c r="AM95" s="1275"/>
      <c r="AN95" s="1275"/>
      <c r="AO95" s="1280" t="s">
        <v>64</v>
      </c>
      <c r="AP95" s="1280"/>
      <c r="AQ95" s="1280"/>
      <c r="AR95" s="1280"/>
      <c r="AS95" s="1280"/>
      <c r="AT95" s="1280"/>
      <c r="AU95" s="1280"/>
      <c r="AV95" s="1280"/>
      <c r="AW95" s="1280"/>
      <c r="AX95" s="1280"/>
      <c r="AY95" s="1280"/>
      <c r="AZ95" s="1280"/>
      <c r="BA95" s="312"/>
    </row>
    <row r="96" spans="1:53" ht="6" customHeight="1" x14ac:dyDescent="0.25">
      <c r="A96" s="1277" t="s">
        <v>801</v>
      </c>
      <c r="B96" s="1277"/>
      <c r="C96" s="1277"/>
      <c r="D96" s="1277"/>
      <c r="E96" s="1277"/>
      <c r="F96" s="1277"/>
      <c r="G96" s="1277"/>
      <c r="H96" s="1277"/>
      <c r="I96" s="1277"/>
      <c r="J96" s="1277"/>
      <c r="K96" s="1277"/>
      <c r="L96" s="1277"/>
      <c r="M96" s="1277"/>
      <c r="N96" s="1277"/>
      <c r="O96" s="1277"/>
      <c r="P96" s="1277"/>
      <c r="Q96" s="1277"/>
      <c r="R96" s="1277"/>
      <c r="S96" s="1277"/>
      <c r="T96" s="1277"/>
      <c r="U96" s="1277"/>
      <c r="V96" s="1277"/>
      <c r="W96" s="1277"/>
      <c r="X96" s="1277"/>
      <c r="Y96" s="1277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277" t="s">
        <v>49</v>
      </c>
      <c r="AP96" s="1277"/>
      <c r="AQ96" s="1277"/>
      <c r="AR96" s="1277"/>
      <c r="AS96" s="1277"/>
      <c r="AT96" s="1277"/>
      <c r="AU96" s="1277"/>
      <c r="AV96" s="1277"/>
      <c r="AW96" s="1277"/>
      <c r="AX96" s="1277"/>
      <c r="AY96" s="1277"/>
      <c r="AZ96" s="1277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1278" t="s">
        <v>791</v>
      </c>
      <c r="B98" s="1278"/>
      <c r="C98" s="1278"/>
      <c r="D98" s="1278"/>
      <c r="E98" s="1278"/>
      <c r="F98" s="1278"/>
      <c r="G98" s="1278"/>
      <c r="H98" s="1278"/>
      <c r="I98" s="1278"/>
      <c r="J98" s="1278"/>
      <c r="K98" s="1278"/>
      <c r="L98" s="1278"/>
      <c r="M98" s="1278"/>
      <c r="N98" s="1278"/>
      <c r="O98" s="1278"/>
      <c r="P98" s="1278"/>
      <c r="Q98" s="1278"/>
      <c r="R98" s="1278"/>
      <c r="S98" s="1278"/>
      <c r="T98" s="1278"/>
      <c r="U98" s="1278"/>
      <c r="V98" s="1278"/>
      <c r="W98" s="1278"/>
      <c r="X98" s="1278"/>
      <c r="Y98" s="1278"/>
      <c r="Z98" s="1278"/>
      <c r="AA98" s="1278"/>
      <c r="AB98" s="1278"/>
      <c r="AC98" s="1278"/>
      <c r="AD98" s="1278"/>
      <c r="AE98" s="1278"/>
      <c r="AF98" s="1278"/>
      <c r="AG98" s="1278"/>
      <c r="AH98" s="1278"/>
      <c r="AI98" s="1278"/>
      <c r="AJ98" s="1278"/>
      <c r="AK98" s="1278"/>
      <c r="AL98" s="1278"/>
      <c r="AM98" s="1278"/>
      <c r="AN98" s="1278"/>
      <c r="AO98" s="1278"/>
      <c r="AP98" s="1278"/>
      <c r="AQ98" s="1278"/>
      <c r="AR98" s="1278"/>
      <c r="AS98" s="1278"/>
      <c r="AT98" s="1278"/>
      <c r="AU98" s="1278"/>
      <c r="AV98" s="1278"/>
      <c r="AW98" s="1278"/>
      <c r="AX98" s="1278"/>
      <c r="AY98" s="1278"/>
      <c r="AZ98" s="1278"/>
      <c r="BA98" s="313"/>
    </row>
    <row r="99" spans="1:55" ht="39" customHeight="1" x14ac:dyDescent="0.3">
      <c r="A99" s="1274" t="str">
        <f>ПОДПИСИ!D14</f>
        <v>Фатахова Е.Я.</v>
      </c>
      <c r="B99" s="1274"/>
      <c r="C99" s="1274"/>
      <c r="D99" s="1274"/>
      <c r="E99" s="1274"/>
      <c r="F99" s="1274"/>
      <c r="G99" s="1274"/>
      <c r="H99" s="1274"/>
      <c r="I99" s="1274"/>
      <c r="J99" s="1274"/>
      <c r="K99" s="1274"/>
      <c r="L99" s="1274"/>
      <c r="M99" s="1274"/>
      <c r="N99" s="1274"/>
      <c r="O99" s="1274"/>
      <c r="P99" s="1274"/>
      <c r="Q99" s="1274"/>
      <c r="R99" s="1274"/>
      <c r="S99" s="1274"/>
      <c r="T99" s="1274"/>
      <c r="U99" s="1274"/>
      <c r="V99" s="1274"/>
      <c r="W99" s="1274"/>
      <c r="X99" s="1274"/>
      <c r="Y99" s="1274"/>
      <c r="Z99" s="1275"/>
      <c r="AA99" s="1275"/>
      <c r="AB99" s="1275"/>
      <c r="AC99" s="1275"/>
      <c r="AD99" s="1275"/>
      <c r="AE99" s="1275"/>
      <c r="AF99" s="1275"/>
      <c r="AG99" s="1275"/>
      <c r="AH99" s="1275"/>
      <c r="AI99" s="1275"/>
      <c r="AJ99" s="1275"/>
      <c r="AK99" s="1275"/>
      <c r="AL99" s="1275"/>
      <c r="AM99" s="1275"/>
      <c r="AN99" s="1275"/>
      <c r="AO99" s="1276"/>
      <c r="AP99" s="1276"/>
      <c r="AQ99" s="1276"/>
      <c r="AR99" s="1276"/>
      <c r="AS99" s="1276"/>
      <c r="AT99" s="1276"/>
      <c r="AU99" s="1276"/>
      <c r="AV99" s="1276"/>
      <c r="AW99" s="1276"/>
      <c r="AX99" s="1276"/>
      <c r="AY99" s="1276"/>
      <c r="AZ99" s="1276"/>
      <c r="BA99" s="315"/>
      <c r="BB99" s="316"/>
      <c r="BC99" s="316"/>
    </row>
    <row r="100" spans="1:55" s="305" customFormat="1" ht="6" customHeight="1" x14ac:dyDescent="0.2">
      <c r="A100" s="1277" t="s">
        <v>801</v>
      </c>
      <c r="B100" s="1277"/>
      <c r="C100" s="1277"/>
      <c r="D100" s="1277"/>
      <c r="E100" s="1277"/>
      <c r="F100" s="1277"/>
      <c r="G100" s="1277"/>
      <c r="H100" s="1277"/>
      <c r="I100" s="1277"/>
      <c r="J100" s="1277"/>
      <c r="K100" s="1277"/>
      <c r="L100" s="1277"/>
      <c r="M100" s="1277"/>
      <c r="N100" s="1277"/>
      <c r="O100" s="1277"/>
      <c r="P100" s="1277"/>
      <c r="Q100" s="1277"/>
      <c r="R100" s="1277"/>
      <c r="S100" s="1277"/>
      <c r="T100" s="1277"/>
      <c r="U100" s="1277"/>
      <c r="V100" s="1277"/>
      <c r="W100" s="1277"/>
      <c r="X100" s="1277"/>
      <c r="Y100" s="1277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277" t="s">
        <v>49</v>
      </c>
      <c r="AP100" s="1277"/>
      <c r="AQ100" s="1277"/>
      <c r="AR100" s="1277"/>
      <c r="AS100" s="1277"/>
      <c r="AT100" s="1277"/>
      <c r="AU100" s="1277"/>
      <c r="AV100" s="1277"/>
      <c r="AW100" s="1277"/>
      <c r="AX100" s="1277"/>
      <c r="AY100" s="1277"/>
      <c r="AZ100" s="1277"/>
      <c r="BA100" s="304"/>
    </row>
    <row r="101" spans="1:55" x14ac:dyDescent="0.25">
      <c r="A101" s="1273" t="s">
        <v>947</v>
      </c>
      <c r="B101" s="1273"/>
      <c r="C101" s="1273"/>
      <c r="D101" s="1273"/>
      <c r="E101" s="1273"/>
      <c r="F101" s="1273"/>
      <c r="G101" s="1273"/>
      <c r="H101" s="1273"/>
      <c r="I101" s="1273"/>
      <c r="J101" s="1273"/>
      <c r="K101" s="1273"/>
      <c r="L101" s="1273"/>
      <c r="M101" s="1273"/>
      <c r="N101" s="1273"/>
      <c r="O101" s="1273"/>
      <c r="P101" s="1273"/>
      <c r="Q101" s="1273"/>
      <c r="R101" s="1273"/>
      <c r="S101" s="1273"/>
      <c r="T101" s="1273"/>
      <c r="U101" s="1273"/>
      <c r="V101" s="1273"/>
      <c r="W101" s="1273"/>
      <c r="X101" s="1273"/>
      <c r="Y101" s="1273"/>
      <c r="Z101" s="1273"/>
      <c r="AA101" s="1273"/>
      <c r="AB101" s="1273"/>
      <c r="AC101" s="1273"/>
      <c r="AD101" s="1273"/>
      <c r="AE101" s="1273"/>
      <c r="AF101" s="1273"/>
      <c r="AG101" s="1273"/>
      <c r="AH101" s="1273"/>
      <c r="AI101" s="1273"/>
      <c r="AJ101" s="1273"/>
      <c r="AK101" s="1273"/>
      <c r="AL101" s="1273"/>
      <c r="AM101" s="1273"/>
      <c r="AN101" s="1273"/>
      <c r="AO101" s="1273"/>
      <c r="AP101" s="1273"/>
      <c r="AQ101" s="1273"/>
      <c r="AR101" s="1273"/>
      <c r="AS101" s="1273"/>
      <c r="AT101" s="1273"/>
      <c r="AU101" s="1273"/>
      <c r="AV101" s="1273"/>
      <c r="AW101" s="1273"/>
      <c r="AX101" s="1273"/>
      <c r="AY101" s="1273"/>
      <c r="AZ101" s="1273"/>
    </row>
    <row r="102" spans="1:55" ht="39" customHeight="1" x14ac:dyDescent="0.3">
      <c r="A102" s="1274" t="str">
        <f>IF(ПОДПИСИ!D9="","",ПОДПИСИ!D6)</f>
        <v>Чечин Д.М.</v>
      </c>
      <c r="B102" s="1274"/>
      <c r="C102" s="1274"/>
      <c r="D102" s="1274"/>
      <c r="E102" s="1274"/>
      <c r="F102" s="1274"/>
      <c r="G102" s="1274"/>
      <c r="H102" s="1274"/>
      <c r="I102" s="1274"/>
      <c r="J102" s="1274"/>
      <c r="K102" s="1274"/>
      <c r="L102" s="1274"/>
      <c r="M102" s="1274"/>
      <c r="N102" s="1274"/>
      <c r="O102" s="1274"/>
      <c r="P102" s="1274"/>
      <c r="Q102" s="1274"/>
      <c r="R102" s="1274"/>
      <c r="S102" s="1274"/>
      <c r="T102" s="1274"/>
      <c r="U102" s="1274"/>
      <c r="V102" s="1274"/>
      <c r="W102" s="1274"/>
      <c r="X102" s="1274"/>
      <c r="Y102" s="1274"/>
      <c r="Z102" s="1275"/>
      <c r="AA102" s="1275"/>
      <c r="AB102" s="1275"/>
      <c r="AC102" s="1275"/>
      <c r="AD102" s="1275"/>
      <c r="AE102" s="1275"/>
      <c r="AF102" s="1275"/>
      <c r="AG102" s="1275"/>
      <c r="AH102" s="1275"/>
      <c r="AI102" s="1275"/>
      <c r="AJ102" s="1275"/>
      <c r="AK102" s="1275"/>
      <c r="AL102" s="1275"/>
      <c r="AM102" s="1275"/>
      <c r="AN102" s="1275"/>
      <c r="AO102" s="1276"/>
      <c r="AP102" s="1276"/>
      <c r="AQ102" s="1276"/>
      <c r="AR102" s="1276"/>
      <c r="AS102" s="1276"/>
      <c r="AT102" s="1276"/>
      <c r="AU102" s="1276"/>
      <c r="AV102" s="1276"/>
      <c r="AW102" s="1276"/>
      <c r="AX102" s="1276"/>
      <c r="AY102" s="1276"/>
      <c r="AZ102" s="1276"/>
    </row>
    <row r="103" spans="1:55" ht="6" customHeight="1" x14ac:dyDescent="0.25">
      <c r="A103" s="1277" t="s">
        <v>801</v>
      </c>
      <c r="B103" s="1277"/>
      <c r="C103" s="1277"/>
      <c r="D103" s="1277"/>
      <c r="E103" s="1277"/>
      <c r="F103" s="1277"/>
      <c r="G103" s="1277"/>
      <c r="H103" s="1277"/>
      <c r="I103" s="1277"/>
      <c r="J103" s="1277"/>
      <c r="K103" s="1277"/>
      <c r="L103" s="1277"/>
      <c r="M103" s="1277"/>
      <c r="N103" s="1277"/>
      <c r="O103" s="1277"/>
      <c r="P103" s="1277"/>
      <c r="Q103" s="1277"/>
      <c r="R103" s="1277"/>
      <c r="S103" s="1277"/>
      <c r="T103" s="1277"/>
      <c r="U103" s="1277"/>
      <c r="V103" s="1277"/>
      <c r="W103" s="1277"/>
      <c r="X103" s="1277"/>
      <c r="Y103" s="1277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277" t="s">
        <v>49</v>
      </c>
      <c r="AP103" s="1277"/>
      <c r="AQ103" s="1277"/>
      <c r="AR103" s="1277"/>
      <c r="AS103" s="1277"/>
      <c r="AT103" s="1277"/>
      <c r="AU103" s="1277"/>
      <c r="AV103" s="1277"/>
      <c r="AW103" s="1277"/>
      <c r="AX103" s="1277"/>
      <c r="AY103" s="1277"/>
      <c r="AZ103" s="1277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308" t="s">
        <v>567</v>
      </c>
      <c r="B1" s="1308"/>
      <c r="C1" s="1308"/>
      <c r="D1" s="1308"/>
      <c r="E1" s="1308"/>
      <c r="F1" s="1308"/>
      <c r="G1" s="1308"/>
      <c r="H1" s="1308"/>
      <c r="I1" s="1308"/>
      <c r="J1" s="1308"/>
      <c r="K1" s="1308"/>
      <c r="L1" s="1308"/>
      <c r="M1" s="1308"/>
      <c r="N1" s="1308"/>
      <c r="O1" s="1308"/>
      <c r="P1" s="1308"/>
      <c r="Q1" s="1308"/>
      <c r="R1" s="1308"/>
      <c r="S1" s="1308"/>
      <c r="T1" s="1308"/>
      <c r="U1" s="1308"/>
      <c r="V1" s="1308"/>
      <c r="W1" s="1308"/>
      <c r="X1" s="1308"/>
      <c r="Y1" s="1308"/>
      <c r="Z1" s="1308"/>
      <c r="AA1" s="1308"/>
      <c r="AB1" s="1308"/>
      <c r="AC1" s="1308"/>
      <c r="AD1" s="1308"/>
      <c r="AE1" s="1308"/>
      <c r="AF1" s="1308"/>
      <c r="AG1" s="1308"/>
      <c r="AH1" s="1308"/>
      <c r="AI1" s="1308"/>
      <c r="AJ1" s="1308"/>
      <c r="AK1" s="1308"/>
      <c r="AL1" s="1308"/>
      <c r="AM1" s="1308"/>
      <c r="AN1" s="1308"/>
      <c r="AO1" s="1308"/>
      <c r="AP1" s="1308"/>
      <c r="AQ1" s="1308"/>
      <c r="AR1" s="1308"/>
      <c r="AS1" s="1308"/>
      <c r="AT1" s="1308"/>
      <c r="AU1" s="1308"/>
      <c r="AV1" s="1308"/>
      <c r="AW1" s="1308"/>
      <c r="AX1" s="1308"/>
      <c r="AY1" s="1308"/>
      <c r="AZ1" s="1308"/>
    </row>
    <row r="2" spans="1:63" ht="12" customHeight="1" x14ac:dyDescent="0.25">
      <c r="A2" s="1279" t="s">
        <v>72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3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6"/>
      <c r="C3" s="1306"/>
      <c r="D3" s="1306"/>
      <c r="E3" s="1306"/>
      <c r="F3" s="1306"/>
      <c r="G3" s="1306"/>
      <c r="H3" s="1306"/>
      <c r="I3" s="1306"/>
      <c r="J3" s="1306"/>
      <c r="K3" s="1306"/>
      <c r="L3" s="1306"/>
      <c r="M3" s="1306"/>
      <c r="N3" s="1306"/>
      <c r="O3" s="1306"/>
      <c r="P3" s="1306"/>
      <c r="Q3" s="1306"/>
      <c r="R3" s="1306"/>
      <c r="S3" s="1306"/>
      <c r="T3" s="1306"/>
      <c r="U3" s="1306"/>
      <c r="V3" s="1306"/>
      <c r="W3" s="1306"/>
      <c r="X3" s="1306"/>
      <c r="Y3" s="1306"/>
      <c r="Z3" s="1306"/>
      <c r="AA3" s="1306"/>
      <c r="AB3" s="1306"/>
      <c r="AC3" s="1306"/>
      <c r="AD3" s="1306"/>
      <c r="AE3" s="1306"/>
      <c r="AF3" s="1306"/>
      <c r="AG3" s="1306"/>
      <c r="AH3" s="1306"/>
      <c r="AI3" s="1306"/>
      <c r="AJ3" s="1306"/>
      <c r="AK3" s="1306"/>
      <c r="AL3" s="1306"/>
      <c r="AM3" s="1306"/>
      <c r="AN3" s="1306"/>
      <c r="AO3" s="1306"/>
      <c r="AP3" s="1306"/>
      <c r="AQ3" s="1306"/>
      <c r="AR3" s="1306"/>
      <c r="AS3" s="1306"/>
      <c r="AT3" s="1306"/>
      <c r="AU3" s="1306"/>
      <c r="AV3" s="1306"/>
      <c r="AW3" s="1306"/>
      <c r="AX3" s="1306"/>
      <c r="AY3" s="1306"/>
      <c r="AZ3" s="1306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1277" t="s">
        <v>515</v>
      </c>
      <c r="B4" s="1277"/>
      <c r="C4" s="1277"/>
      <c r="D4" s="1277"/>
      <c r="E4" s="1277"/>
      <c r="F4" s="1277"/>
      <c r="G4" s="1277"/>
      <c r="H4" s="1277"/>
      <c r="I4" s="1277"/>
      <c r="J4" s="1277"/>
      <c r="K4" s="1277"/>
      <c r="L4" s="1277"/>
      <c r="M4" s="1277"/>
      <c r="N4" s="1277"/>
      <c r="O4" s="1277"/>
      <c r="P4" s="1277"/>
      <c r="Q4" s="1277"/>
      <c r="R4" s="1277"/>
      <c r="S4" s="1277"/>
      <c r="T4" s="1277"/>
      <c r="U4" s="1277"/>
      <c r="V4" s="1277"/>
      <c r="W4" s="1277"/>
      <c r="X4" s="1277"/>
      <c r="Y4" s="1277"/>
      <c r="Z4" s="1277"/>
      <c r="AA4" s="1277"/>
      <c r="AB4" s="1277"/>
      <c r="AC4" s="1277"/>
      <c r="AD4" s="1277"/>
      <c r="AE4" s="1277"/>
      <c r="AF4" s="1277"/>
      <c r="AG4" s="1277"/>
      <c r="AH4" s="1277"/>
      <c r="AI4" s="1277"/>
      <c r="AJ4" s="1277"/>
      <c r="AK4" s="1277"/>
      <c r="AL4" s="1277"/>
      <c r="AM4" s="1277"/>
      <c r="AN4" s="1277"/>
      <c r="AO4" s="1277"/>
      <c r="AP4" s="1277"/>
      <c r="AQ4" s="1277"/>
      <c r="AR4" s="1277"/>
      <c r="AS4" s="1277"/>
      <c r="AT4" s="1277"/>
      <c r="AU4" s="1277"/>
      <c r="AV4" s="1277"/>
      <c r="AW4" s="1277"/>
      <c r="AX4" s="1277"/>
      <c r="AY4" s="1277"/>
      <c r="AZ4" s="1277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1278" t="s">
        <v>773</v>
      </c>
      <c r="B5" s="1278"/>
      <c r="C5" s="1278"/>
      <c r="D5" s="1278"/>
      <c r="E5" s="1278"/>
      <c r="F5" s="1278"/>
      <c r="G5" s="1278"/>
      <c r="H5" s="1278"/>
      <c r="I5" s="1278"/>
      <c r="J5" s="1278"/>
      <c r="K5" s="1278"/>
      <c r="L5" s="1278"/>
      <c r="M5" s="1278"/>
      <c r="N5" s="1278"/>
      <c r="O5" s="1278"/>
      <c r="P5" s="1278"/>
      <c r="Q5" s="1278"/>
      <c r="R5" s="1278"/>
      <c r="S5" s="1278"/>
      <c r="T5" s="1278"/>
      <c r="U5" s="1278"/>
      <c r="V5" s="1278"/>
      <c r="W5" s="1278"/>
      <c r="X5" s="1278"/>
      <c r="Y5" s="1278"/>
      <c r="Z5" s="1278"/>
      <c r="AA5" s="1278"/>
      <c r="AB5" s="1278"/>
      <c r="AC5" s="1278"/>
      <c r="AD5" s="1278"/>
      <c r="AE5" s="1278"/>
      <c r="AF5" s="1278"/>
      <c r="AG5" s="1278"/>
      <c r="AH5" s="1278"/>
      <c r="AI5" s="1278"/>
      <c r="AJ5" s="1278"/>
      <c r="AK5" s="1278"/>
      <c r="AL5" s="1278"/>
      <c r="AM5" s="1278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306" t="str">
        <f>ФОРМА!B2</f>
        <v>ПАО "Россети Ленэнерго"</v>
      </c>
      <c r="B6" s="1306"/>
      <c r="C6" s="1306"/>
      <c r="D6" s="1306"/>
      <c r="E6" s="1306"/>
      <c r="F6" s="1306"/>
      <c r="G6" s="1306"/>
      <c r="H6" s="1306"/>
      <c r="I6" s="1306"/>
      <c r="J6" s="1306"/>
      <c r="K6" s="1306"/>
      <c r="L6" s="1306"/>
      <c r="M6" s="1306"/>
      <c r="N6" s="1306"/>
      <c r="O6" s="1306"/>
      <c r="P6" s="1306"/>
      <c r="Q6" s="1306"/>
      <c r="R6" s="1306"/>
      <c r="S6" s="1306"/>
      <c r="T6" s="1306"/>
      <c r="U6" s="1306"/>
      <c r="V6" s="1306"/>
      <c r="W6" s="1306"/>
      <c r="X6" s="1306"/>
      <c r="Y6" s="1306"/>
      <c r="Z6" s="1306"/>
      <c r="AA6" s="1306"/>
      <c r="AB6" s="1306"/>
      <c r="AC6" s="1306"/>
      <c r="AD6" s="1306"/>
      <c r="AE6" s="1306"/>
      <c r="AF6" s="1306"/>
      <c r="AG6" s="1306"/>
      <c r="AH6" s="1306"/>
      <c r="AI6" s="1306"/>
      <c r="AJ6" s="1306"/>
      <c r="AK6" s="1306"/>
      <c r="AL6" s="1306"/>
      <c r="AM6" s="1306"/>
      <c r="AN6" s="1306"/>
      <c r="AO6" s="1306"/>
      <c r="AP6" s="1306"/>
      <c r="AQ6" s="1306"/>
      <c r="AR6" s="1306"/>
      <c r="AS6" s="1306"/>
      <c r="AT6" s="1306"/>
      <c r="AU6" s="1306"/>
      <c r="AV6" s="1306"/>
      <c r="AW6" s="1306"/>
      <c r="AX6" s="1306"/>
      <c r="AY6" s="1306"/>
      <c r="AZ6" s="1306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277" t="s">
        <v>774</v>
      </c>
      <c r="B7" s="1277"/>
      <c r="C7" s="1277"/>
      <c r="D7" s="1277"/>
      <c r="E7" s="1277"/>
      <c r="F7" s="1277"/>
      <c r="G7" s="1277"/>
      <c r="H7" s="1277"/>
      <c r="I7" s="1277"/>
      <c r="J7" s="1277"/>
      <c r="K7" s="1277"/>
      <c r="L7" s="1277"/>
      <c r="M7" s="1277"/>
      <c r="N7" s="1277"/>
      <c r="O7" s="1277"/>
      <c r="P7" s="1277"/>
      <c r="Q7" s="1277"/>
      <c r="R7" s="1277"/>
      <c r="S7" s="1277"/>
      <c r="T7" s="1277"/>
      <c r="U7" s="1277"/>
      <c r="V7" s="1277"/>
      <c r="W7" s="1277"/>
      <c r="X7" s="1277"/>
      <c r="Y7" s="1277"/>
      <c r="Z7" s="1277"/>
      <c r="AA7" s="1277"/>
      <c r="AB7" s="1277"/>
      <c r="AC7" s="1277"/>
      <c r="AD7" s="1277"/>
      <c r="AE7" s="1277"/>
      <c r="AF7" s="1277"/>
      <c r="AG7" s="1277"/>
      <c r="AH7" s="1277"/>
      <c r="AI7" s="1277"/>
      <c r="AJ7" s="1277"/>
      <c r="AK7" s="1277"/>
      <c r="AL7" s="1277"/>
      <c r="AM7" s="1277"/>
      <c r="AN7" s="1277"/>
      <c r="AO7" s="1277"/>
      <c r="AP7" s="1277"/>
      <c r="AQ7" s="1277"/>
      <c r="AR7" s="1277"/>
      <c r="AS7" s="1277"/>
      <c r="AT7" s="1277"/>
      <c r="AU7" s="1277"/>
      <c r="AV7" s="1277"/>
      <c r="AW7" s="1277"/>
      <c r="AX7" s="1277"/>
      <c r="AY7" s="1277"/>
      <c r="AZ7" s="1277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 x14ac:dyDescent="0.25">
      <c r="A8" s="13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6"/>
      <c r="C8" s="1306"/>
      <c r="D8" s="1306"/>
      <c r="E8" s="1306"/>
      <c r="F8" s="1306"/>
      <c r="G8" s="1306"/>
      <c r="H8" s="1306"/>
      <c r="I8" s="1306"/>
      <c r="J8" s="1306"/>
      <c r="K8" s="1306"/>
      <c r="L8" s="1306"/>
      <c r="M8" s="1306"/>
      <c r="N8" s="1306"/>
      <c r="O8" s="1306"/>
      <c r="P8" s="1306"/>
      <c r="Q8" s="1306"/>
      <c r="R8" s="1306"/>
      <c r="S8" s="1306"/>
      <c r="T8" s="1306"/>
      <c r="U8" s="1306"/>
      <c r="V8" s="1306"/>
      <c r="W8" s="1306"/>
      <c r="X8" s="1306"/>
      <c r="Y8" s="1306"/>
      <c r="Z8" s="1306"/>
      <c r="AA8" s="1306"/>
      <c r="AB8" s="1306"/>
      <c r="AC8" s="1306"/>
      <c r="AD8" s="1306"/>
      <c r="AE8" s="1306"/>
      <c r="AF8" s="1306"/>
      <c r="AG8" s="1306"/>
      <c r="AH8" s="1306"/>
      <c r="AI8" s="1306"/>
      <c r="AJ8" s="1306"/>
      <c r="AK8" s="1306"/>
      <c r="AL8" s="1306"/>
      <c r="AM8" s="1306"/>
      <c r="AN8" s="1306"/>
      <c r="AO8" s="1306"/>
      <c r="AP8" s="1306"/>
      <c r="AQ8" s="1306"/>
      <c r="AR8" s="1306"/>
      <c r="AS8" s="1306"/>
      <c r="AT8" s="1306"/>
      <c r="AU8" s="1306"/>
      <c r="AV8" s="1306"/>
      <c r="AW8" s="1306"/>
      <c r="AX8" s="1306"/>
      <c r="AY8" s="1306"/>
      <c r="AZ8" s="1306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1292" t="s">
        <v>775</v>
      </c>
      <c r="B9" s="1292"/>
      <c r="C9" s="1292"/>
      <c r="D9" s="1292"/>
      <c r="E9" s="1292"/>
      <c r="F9" s="1292"/>
      <c r="G9" s="1292"/>
      <c r="H9" s="1292"/>
      <c r="I9" s="1292"/>
      <c r="J9" s="1292"/>
      <c r="K9" s="1292"/>
      <c r="L9" s="1292"/>
      <c r="M9" s="1292"/>
      <c r="N9" s="1292"/>
      <c r="O9" s="1292"/>
      <c r="P9" s="1292"/>
      <c r="Q9" s="1292"/>
      <c r="R9" s="1292"/>
      <c r="S9" s="1292"/>
      <c r="T9" s="1292"/>
      <c r="U9" s="1292"/>
      <c r="V9" s="1292"/>
      <c r="W9" s="1292"/>
      <c r="X9" s="1292"/>
      <c r="Y9" s="1292"/>
      <c r="Z9" s="1292"/>
      <c r="AA9" s="1292"/>
      <c r="AB9" s="1292"/>
      <c r="AC9" s="1292"/>
      <c r="AD9" s="1292"/>
      <c r="AE9" s="1292"/>
      <c r="AF9" s="1292"/>
      <c r="AG9" s="1292"/>
      <c r="AH9" s="1292"/>
      <c r="AI9" s="1292"/>
      <c r="AJ9" s="1292"/>
      <c r="AK9" s="1292"/>
      <c r="AL9" s="1292"/>
      <c r="AM9" s="1292"/>
      <c r="AN9" s="1292"/>
      <c r="AO9" s="1292"/>
      <c r="AP9" s="1292"/>
      <c r="AQ9" s="1292"/>
      <c r="AR9" s="1292"/>
      <c r="AS9" s="1292"/>
      <c r="AT9" s="1292"/>
      <c r="AU9" s="1292"/>
      <c r="AV9" s="1292"/>
      <c r="AW9" s="1292"/>
      <c r="AX9" s="1292"/>
      <c r="AY9" s="1292"/>
      <c r="AZ9" s="1292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1307"/>
      <c r="B10" s="1307"/>
      <c r="C10" s="1307"/>
      <c r="D10" s="1307"/>
      <c r="E10" s="1307"/>
      <c r="F10" s="1307"/>
      <c r="G10" s="1307"/>
      <c r="H10" s="1307"/>
      <c r="I10" s="1307"/>
      <c r="J10" s="1307"/>
      <c r="K10" s="1307"/>
      <c r="L10" s="1307"/>
      <c r="M10" s="1307"/>
      <c r="N10" s="1307"/>
      <c r="O10" s="1307"/>
      <c r="P10" s="1307"/>
      <c r="Q10" s="1307"/>
      <c r="R10" s="1307"/>
      <c r="S10" s="1307"/>
      <c r="T10" s="1307"/>
      <c r="U10" s="1307"/>
      <c r="V10" s="1307"/>
      <c r="W10" s="1307"/>
      <c r="X10" s="1307"/>
      <c r="Y10" s="1307"/>
      <c r="Z10" s="1307"/>
      <c r="AA10" s="1307"/>
      <c r="AB10" s="1307"/>
      <c r="AC10" s="1307"/>
      <c r="AD10" s="1307"/>
      <c r="AE10" s="1307"/>
      <c r="AF10" s="1307"/>
      <c r="AG10" s="1307"/>
      <c r="AH10" s="1307"/>
      <c r="AI10" s="1307"/>
      <c r="AJ10" s="1307"/>
      <c r="AK10" s="1307"/>
      <c r="AL10" s="1307"/>
      <c r="AM10" s="1307"/>
      <c r="AN10" s="1307"/>
      <c r="AO10" s="1307"/>
      <c r="AP10" s="1307"/>
      <c r="AQ10" s="1307"/>
      <c r="AR10" s="1307"/>
      <c r="AS10" s="1307"/>
      <c r="AT10" s="1307"/>
      <c r="AU10" s="1307"/>
      <c r="AV10" s="1307"/>
      <c r="AW10" s="1307"/>
      <c r="AX10" s="1307"/>
      <c r="AY10" s="1307"/>
      <c r="AZ10" s="1307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1288" t="s">
        <v>776</v>
      </c>
      <c r="B11" s="1288"/>
      <c r="C11" s="1288"/>
      <c r="D11" s="1288"/>
      <c r="E11" s="1288"/>
      <c r="F11" s="1288"/>
      <c r="G11" s="1288"/>
      <c r="H11" s="1288"/>
      <c r="I11" s="1288"/>
      <c r="J11" s="1288"/>
      <c r="K11" s="1288"/>
      <c r="L11" s="1288"/>
      <c r="M11" s="1288"/>
      <c r="N11" s="1288"/>
      <c r="O11" s="1288"/>
      <c r="P11" s="1288"/>
      <c r="Q11" s="1288"/>
      <c r="R11" s="1288"/>
      <c r="S11" s="1288"/>
      <c r="T11" s="1288"/>
      <c r="U11" s="1288"/>
      <c r="V11" s="1288"/>
      <c r="W11" s="1288"/>
      <c r="X11" s="1288"/>
      <c r="Y11" s="1288"/>
      <c r="Z11" s="1288"/>
      <c r="AA11" s="1288"/>
      <c r="AB11" s="1288"/>
      <c r="AC11" s="1288"/>
      <c r="AD11" s="1288"/>
      <c r="AE11" s="1288"/>
      <c r="AF11" s="1288"/>
      <c r="AG11" s="1288"/>
      <c r="AH11" s="1288"/>
      <c r="AI11" s="1288"/>
      <c r="AJ11" s="1288"/>
      <c r="AK11" s="1288"/>
      <c r="AL11" s="1288"/>
      <c r="AM11" s="1288"/>
      <c r="AN11" s="1288"/>
      <c r="AO11" s="1288"/>
      <c r="AP11" s="1288"/>
      <c r="AQ11" s="1288"/>
      <c r="AR11" s="1288"/>
      <c r="AS11" s="1288"/>
      <c r="AT11" s="1288"/>
      <c r="AU11" s="1288"/>
      <c r="AV11" s="1288"/>
      <c r="AW11" s="1288"/>
      <c r="AX11" s="1288"/>
      <c r="AY11" s="1288"/>
      <c r="AZ11" s="1288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1279" t="s">
        <v>777</v>
      </c>
      <c r="B12" s="1279"/>
      <c r="C12" s="1279"/>
      <c r="D12" s="1279"/>
      <c r="E12" s="1279"/>
      <c r="F12" s="1279"/>
      <c r="G12" s="1279"/>
      <c r="H12" s="1279"/>
      <c r="I12" s="1279"/>
      <c r="J12" s="1279"/>
      <c r="K12" s="1279"/>
      <c r="L12" s="1279"/>
      <c r="M12" s="1279"/>
      <c r="N12" s="1279"/>
      <c r="O12" s="1279"/>
      <c r="P12" s="1279"/>
      <c r="Q12" s="1279"/>
      <c r="R12" s="1279"/>
      <c r="S12" s="1279"/>
      <c r="T12" s="1279"/>
      <c r="U12" s="1279"/>
      <c r="V12" s="1279"/>
      <c r="W12" s="1279"/>
      <c r="X12" s="1279"/>
      <c r="Y12" s="1279"/>
      <c r="Z12" s="1279"/>
      <c r="AA12" s="1279"/>
      <c r="AB12" s="1279"/>
      <c r="AC12" s="1279"/>
      <c r="AD12" s="1279"/>
      <c r="AE12" s="1279"/>
      <c r="AF12" s="1279"/>
      <c r="AG12" s="1279"/>
      <c r="AH12" s="1279"/>
      <c r="AI12" s="1279"/>
      <c r="AJ12" s="1279"/>
      <c r="AK12" s="1279"/>
      <c r="AL12" s="1279"/>
      <c r="AM12" s="1279"/>
      <c r="AN12" s="1279"/>
      <c r="AO12" s="1279"/>
      <c r="AP12" s="1279"/>
      <c r="AQ12" s="1279"/>
      <c r="AR12" s="1279"/>
      <c r="AS12" s="1279"/>
      <c r="AT12" s="1279"/>
      <c r="AU12" s="1279"/>
      <c r="AV12" s="1279"/>
      <c r="AW12" s="1279"/>
      <c r="AX12" s="1279"/>
      <c r="AY12" s="1279"/>
      <c r="AZ12" s="1279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1305" t="str">
        <f>ФОРМА!B3</f>
        <v>ООО «Электромонтаж-110»</v>
      </c>
      <c r="B13" s="1305"/>
      <c r="C13" s="1305"/>
      <c r="D13" s="1305"/>
      <c r="E13" s="1305"/>
      <c r="F13" s="1305"/>
      <c r="G13" s="1305"/>
      <c r="H13" s="1305"/>
      <c r="I13" s="1305"/>
      <c r="J13" s="1305"/>
      <c r="K13" s="1305"/>
      <c r="L13" s="1305"/>
      <c r="M13" s="1305"/>
      <c r="N13" s="1305"/>
      <c r="O13" s="1305"/>
      <c r="P13" s="1305"/>
      <c r="Q13" s="1305"/>
      <c r="R13" s="1305"/>
      <c r="S13" s="1305"/>
      <c r="T13" s="1305"/>
      <c r="U13" s="1305"/>
      <c r="V13" s="1305"/>
      <c r="W13" s="1305"/>
      <c r="X13" s="1305"/>
      <c r="Y13" s="1305"/>
      <c r="Z13" s="1305"/>
      <c r="AA13" s="1305"/>
      <c r="AB13" s="1305"/>
      <c r="AC13" s="1305"/>
      <c r="AD13" s="1305"/>
      <c r="AE13" s="1305"/>
      <c r="AF13" s="1305"/>
      <c r="AG13" s="1305"/>
      <c r="AH13" s="1305"/>
      <c r="AI13" s="1305"/>
      <c r="AJ13" s="1305"/>
      <c r="AK13" s="1305"/>
      <c r="AL13" s="1305"/>
      <c r="AM13" s="1305"/>
      <c r="AN13" s="1305"/>
      <c r="AO13" s="1305"/>
      <c r="AP13" s="1305"/>
      <c r="AQ13" s="1305"/>
      <c r="AR13" s="1305"/>
      <c r="AS13" s="1305"/>
      <c r="AT13" s="1305"/>
      <c r="AU13" s="1305"/>
      <c r="AV13" s="1305"/>
      <c r="AW13" s="1305"/>
      <c r="AX13" s="1305"/>
      <c r="AY13" s="1305"/>
      <c r="AZ13" s="1305"/>
      <c r="BA13" s="1305"/>
    </row>
    <row r="14" spans="1:63" s="302" customFormat="1" ht="6" customHeight="1" x14ac:dyDescent="0.3">
      <c r="A14" s="1277" t="s">
        <v>778</v>
      </c>
      <c r="B14" s="1277"/>
      <c r="C14" s="1277"/>
      <c r="D14" s="1277"/>
      <c r="E14" s="1277"/>
      <c r="F14" s="1277"/>
      <c r="G14" s="1277"/>
      <c r="H14" s="1277"/>
      <c r="I14" s="1277"/>
      <c r="J14" s="1277"/>
      <c r="K14" s="1277"/>
      <c r="L14" s="1277"/>
      <c r="M14" s="1277"/>
      <c r="N14" s="1277"/>
      <c r="O14" s="1277"/>
      <c r="P14" s="1277"/>
      <c r="Q14" s="1277"/>
      <c r="R14" s="1277"/>
      <c r="S14" s="1277"/>
      <c r="T14" s="1277"/>
      <c r="U14" s="1277"/>
      <c r="V14" s="1277"/>
      <c r="W14" s="1277"/>
      <c r="X14" s="1277"/>
      <c r="Y14" s="1277"/>
      <c r="Z14" s="1277"/>
      <c r="AA14" s="1277"/>
      <c r="AB14" s="1277"/>
      <c r="AC14" s="1277"/>
      <c r="AD14" s="1277"/>
      <c r="AE14" s="1277"/>
      <c r="AF14" s="1277"/>
      <c r="AG14" s="1277"/>
      <c r="AH14" s="1277"/>
      <c r="AI14" s="1277"/>
      <c r="AJ14" s="1277"/>
      <c r="AK14" s="1277"/>
      <c r="AL14" s="1277"/>
      <c r="AM14" s="1277"/>
      <c r="AN14" s="1277"/>
      <c r="AO14" s="1277"/>
      <c r="AP14" s="1277"/>
      <c r="AQ14" s="1277"/>
      <c r="AR14" s="1277"/>
      <c r="AS14" s="1277"/>
      <c r="AT14" s="1277"/>
      <c r="AU14" s="1277"/>
      <c r="AV14" s="1277"/>
      <c r="AW14" s="1277"/>
      <c r="AX14" s="1277"/>
      <c r="AY14" s="1277"/>
      <c r="AZ14" s="1277"/>
      <c r="BA14" s="301"/>
    </row>
    <row r="15" spans="1:63" ht="23.4" customHeight="1" x14ac:dyDescent="0.25">
      <c r="A15" s="1305" t="str">
        <f>ФОРМА!D3</f>
        <v>ОГРН 1089847302225, ИНН 7842391090, КПП 780101001, 199004, город Санкт-Петербург, пр-кт Средний В.О., д. 4 литер а, пом/ком 6н/177</v>
      </c>
      <c r="B15" s="1305"/>
      <c r="C15" s="1305"/>
      <c r="D15" s="1305"/>
      <c r="E15" s="1305"/>
      <c r="F15" s="1305"/>
      <c r="G15" s="1305"/>
      <c r="H15" s="1305"/>
      <c r="I15" s="1305"/>
      <c r="J15" s="1305"/>
      <c r="K15" s="1305"/>
      <c r="L15" s="1305"/>
      <c r="M15" s="1305"/>
      <c r="N15" s="1305"/>
      <c r="O15" s="1305"/>
      <c r="P15" s="1305"/>
      <c r="Q15" s="1305"/>
      <c r="R15" s="1305"/>
      <c r="S15" s="1305"/>
      <c r="T15" s="1305"/>
      <c r="U15" s="1305"/>
      <c r="V15" s="1305"/>
      <c r="W15" s="1305"/>
      <c r="X15" s="1305"/>
      <c r="Y15" s="1305"/>
      <c r="Z15" s="1305"/>
      <c r="AA15" s="1305"/>
      <c r="AB15" s="1305"/>
      <c r="AC15" s="1305"/>
      <c r="AD15" s="1305"/>
      <c r="AE15" s="1305"/>
      <c r="AF15" s="1305"/>
      <c r="AG15" s="1305"/>
      <c r="AH15" s="1305"/>
      <c r="AI15" s="1305"/>
      <c r="AJ15" s="1305"/>
      <c r="AK15" s="1305"/>
      <c r="AL15" s="1305"/>
      <c r="AM15" s="1305"/>
      <c r="AN15" s="1305"/>
      <c r="AO15" s="1305"/>
      <c r="AP15" s="1305"/>
      <c r="AQ15" s="1305"/>
      <c r="AR15" s="1305"/>
      <c r="AS15" s="1305"/>
      <c r="AT15" s="1305"/>
      <c r="AU15" s="1305"/>
      <c r="AV15" s="1305"/>
      <c r="AW15" s="1305"/>
      <c r="AX15" s="1305"/>
      <c r="AY15" s="1305"/>
      <c r="AZ15" s="1305"/>
      <c r="BA15" s="1305"/>
    </row>
    <row r="16" spans="1:63" s="302" customFormat="1" ht="6" customHeight="1" x14ac:dyDescent="0.3">
      <c r="A16" s="1292" t="s">
        <v>779</v>
      </c>
      <c r="B16" s="1292"/>
      <c r="C16" s="1292"/>
      <c r="D16" s="1292"/>
      <c r="E16" s="1292"/>
      <c r="F16" s="1292"/>
      <c r="G16" s="1292"/>
      <c r="H16" s="1292"/>
      <c r="I16" s="1292"/>
      <c r="J16" s="1292"/>
      <c r="K16" s="1292"/>
      <c r="L16" s="1292"/>
      <c r="M16" s="1292"/>
      <c r="N16" s="1292"/>
      <c r="O16" s="1292"/>
      <c r="P16" s="1292"/>
      <c r="Q16" s="1292"/>
      <c r="R16" s="1292"/>
      <c r="S16" s="1292"/>
      <c r="T16" s="1292"/>
      <c r="U16" s="1292"/>
      <c r="V16" s="1292"/>
      <c r="W16" s="1292"/>
      <c r="X16" s="1292"/>
      <c r="Y16" s="1292"/>
      <c r="Z16" s="1292"/>
      <c r="AA16" s="1292"/>
      <c r="AB16" s="1292"/>
      <c r="AC16" s="1292"/>
      <c r="AD16" s="1292"/>
      <c r="AE16" s="1292"/>
      <c r="AF16" s="1292"/>
      <c r="AG16" s="1292"/>
      <c r="AH16" s="1292"/>
      <c r="AI16" s="1292"/>
      <c r="AJ16" s="1292"/>
      <c r="AK16" s="1292"/>
      <c r="AL16" s="1292"/>
      <c r="AM16" s="1292"/>
      <c r="AN16" s="1292"/>
      <c r="AO16" s="1292"/>
      <c r="AP16" s="1292"/>
      <c r="AQ16" s="1292"/>
      <c r="AR16" s="1292"/>
      <c r="AS16" s="1292"/>
      <c r="AT16" s="1292"/>
      <c r="AU16" s="1292"/>
      <c r="AV16" s="1292"/>
      <c r="AW16" s="1292"/>
      <c r="AX16" s="1292"/>
      <c r="AY16" s="1292"/>
      <c r="AZ16" s="1292"/>
      <c r="BA16" s="301"/>
    </row>
    <row r="17" spans="1:53" s="302" customFormat="1" ht="9.6" x14ac:dyDescent="0.3">
      <c r="A17" s="1293"/>
      <c r="B17" s="1293"/>
      <c r="C17" s="1293"/>
      <c r="D17" s="1293"/>
      <c r="E17" s="1293"/>
      <c r="F17" s="1293"/>
      <c r="G17" s="1293"/>
      <c r="H17" s="1293"/>
      <c r="I17" s="1293"/>
      <c r="J17" s="1293"/>
      <c r="K17" s="1293"/>
      <c r="L17" s="1293"/>
      <c r="M17" s="1293"/>
      <c r="N17" s="1293"/>
      <c r="O17" s="1293"/>
      <c r="P17" s="1293"/>
      <c r="Q17" s="1293"/>
      <c r="R17" s="1293"/>
      <c r="S17" s="1293"/>
      <c r="T17" s="1293"/>
      <c r="U17" s="1293"/>
      <c r="V17" s="1293"/>
      <c r="W17" s="1293"/>
      <c r="X17" s="1293"/>
      <c r="Y17" s="1293"/>
      <c r="Z17" s="1293"/>
      <c r="AA17" s="1293"/>
      <c r="AB17" s="1293"/>
      <c r="AC17" s="1293"/>
      <c r="AD17" s="1293"/>
      <c r="AE17" s="1293"/>
      <c r="AF17" s="1293"/>
      <c r="AG17" s="1293"/>
      <c r="AH17" s="1293"/>
      <c r="AI17" s="1293"/>
      <c r="AJ17" s="1293"/>
      <c r="AK17" s="1293"/>
      <c r="AL17" s="1293"/>
      <c r="AM17" s="1293"/>
      <c r="AN17" s="1293"/>
      <c r="AO17" s="1293"/>
      <c r="AP17" s="1293"/>
      <c r="AQ17" s="1293"/>
      <c r="AR17" s="1293"/>
      <c r="AS17" s="1293"/>
      <c r="AT17" s="1293"/>
      <c r="AU17" s="1293"/>
      <c r="AV17" s="1293"/>
      <c r="AW17" s="1293"/>
      <c r="AX17" s="1293"/>
      <c r="AY17" s="1293"/>
      <c r="AZ17" s="1293"/>
      <c r="BA17" s="301"/>
    </row>
    <row r="18" spans="1:53" s="302" customFormat="1" ht="15" customHeight="1" x14ac:dyDescent="0.3">
      <c r="A18" s="1288" t="s">
        <v>780</v>
      </c>
      <c r="B18" s="1288"/>
      <c r="C18" s="1288"/>
      <c r="D18" s="1288"/>
      <c r="E18" s="1288"/>
      <c r="F18" s="1288"/>
      <c r="G18" s="1288"/>
      <c r="H18" s="1288"/>
      <c r="I18" s="1288"/>
      <c r="J18" s="1288"/>
      <c r="K18" s="1288"/>
      <c r="L18" s="1288"/>
      <c r="M18" s="1288"/>
      <c r="N18" s="1288"/>
      <c r="O18" s="1288"/>
      <c r="P18" s="1288"/>
      <c r="Q18" s="1288"/>
      <c r="R18" s="1288"/>
      <c r="S18" s="1288"/>
      <c r="T18" s="1288"/>
      <c r="U18" s="1288"/>
      <c r="V18" s="1288"/>
      <c r="W18" s="1288"/>
      <c r="X18" s="1288"/>
      <c r="Y18" s="1288"/>
      <c r="Z18" s="1288"/>
      <c r="AA18" s="1288"/>
      <c r="AB18" s="1288"/>
      <c r="AC18" s="1288"/>
      <c r="AD18" s="1288"/>
      <c r="AE18" s="1288"/>
      <c r="AF18" s="1288"/>
      <c r="AG18" s="1288"/>
      <c r="AH18" s="1288"/>
      <c r="AI18" s="1288"/>
      <c r="AJ18" s="1288"/>
      <c r="AK18" s="1288"/>
      <c r="AL18" s="1288"/>
      <c r="AM18" s="1288"/>
      <c r="AN18" s="1288"/>
      <c r="AO18" s="1288"/>
      <c r="AP18" s="1288"/>
      <c r="AQ18" s="1288"/>
      <c r="AR18" s="1288"/>
      <c r="AS18" s="1288"/>
      <c r="AT18" s="1288"/>
      <c r="AU18" s="1288"/>
      <c r="AV18" s="1288"/>
      <c r="AW18" s="1288"/>
      <c r="AX18" s="1288"/>
      <c r="AY18" s="1288"/>
      <c r="AZ18" s="1288"/>
      <c r="BA18" s="301"/>
    </row>
    <row r="19" spans="1:53" ht="12" customHeight="1" x14ac:dyDescent="0.25">
      <c r="A19" s="1279" t="s">
        <v>74</v>
      </c>
      <c r="B19" s="1279"/>
      <c r="C19" s="1279"/>
      <c r="D19" s="1279"/>
      <c r="E19" s="1279"/>
      <c r="F19" s="1279"/>
      <c r="G19" s="1279"/>
      <c r="H19" s="1279"/>
      <c r="I19" s="1279"/>
      <c r="J19" s="1279"/>
      <c r="K19" s="1279"/>
      <c r="L19" s="1279"/>
      <c r="M19" s="1279"/>
      <c r="N19" s="1279"/>
      <c r="O19" s="1279"/>
      <c r="P19" s="1279"/>
      <c r="Q19" s="1279"/>
      <c r="R19" s="1279"/>
      <c r="S19" s="1279"/>
      <c r="T19" s="1279"/>
      <c r="U19" s="1279"/>
      <c r="V19" s="1279"/>
      <c r="W19" s="1279"/>
      <c r="X19" s="1279"/>
      <c r="Y19" s="1279"/>
      <c r="Z19" s="1279"/>
      <c r="AA19" s="1279"/>
      <c r="AB19" s="1279"/>
      <c r="AC19" s="1279"/>
      <c r="AD19" s="1279"/>
      <c r="AE19" s="1279"/>
      <c r="AF19" s="1279"/>
      <c r="AG19" s="1279"/>
      <c r="AH19" s="1279"/>
      <c r="AI19" s="1279"/>
      <c r="AJ19" s="1279"/>
      <c r="AK19" s="1279"/>
      <c r="AL19" s="1279"/>
      <c r="AM19" s="1279"/>
      <c r="AN19" s="1279"/>
      <c r="AO19" s="1279"/>
      <c r="AP19" s="1279"/>
      <c r="AQ19" s="1279"/>
      <c r="AR19" s="1279"/>
      <c r="AS19" s="1279"/>
      <c r="AT19" s="1279"/>
      <c r="AU19" s="1279"/>
      <c r="AV19" s="1279"/>
      <c r="AW19" s="1279"/>
      <c r="AX19" s="1279"/>
      <c r="AY19" s="1279"/>
      <c r="AZ19" s="1279"/>
      <c r="BA19" s="300"/>
    </row>
    <row r="20" spans="1:53" ht="12" customHeight="1" x14ac:dyDescent="0.25">
      <c r="A20" s="1305" t="str">
        <f>ФОРМА!B8</f>
        <v>ООО «Строительные энергетические технологии»</v>
      </c>
      <c r="B20" s="1305"/>
      <c r="C20" s="1305"/>
      <c r="D20" s="1305"/>
      <c r="E20" s="1305"/>
      <c r="F20" s="1305"/>
      <c r="G20" s="1305"/>
      <c r="H20" s="1305"/>
      <c r="I20" s="1305"/>
      <c r="J20" s="1305"/>
      <c r="K20" s="1305"/>
      <c r="L20" s="1305"/>
      <c r="M20" s="1305"/>
      <c r="N20" s="1305"/>
      <c r="O20" s="1305"/>
      <c r="P20" s="1305"/>
      <c r="Q20" s="1305"/>
      <c r="R20" s="1305"/>
      <c r="S20" s="1305"/>
      <c r="T20" s="1305"/>
      <c r="U20" s="1305"/>
      <c r="V20" s="1305"/>
      <c r="W20" s="1305"/>
      <c r="X20" s="1305"/>
      <c r="Y20" s="1305"/>
      <c r="Z20" s="1305"/>
      <c r="AA20" s="1305"/>
      <c r="AB20" s="1305"/>
      <c r="AC20" s="1305"/>
      <c r="AD20" s="1305"/>
      <c r="AE20" s="1305"/>
      <c r="AF20" s="1305"/>
      <c r="AG20" s="1305"/>
      <c r="AH20" s="1305"/>
      <c r="AI20" s="1305"/>
      <c r="AJ20" s="1305"/>
      <c r="AK20" s="1305"/>
      <c r="AL20" s="1305"/>
      <c r="AM20" s="1305"/>
      <c r="AN20" s="1305"/>
      <c r="AO20" s="1305"/>
      <c r="AP20" s="1305"/>
      <c r="AQ20" s="1305"/>
      <c r="AR20" s="1305"/>
      <c r="AS20" s="1305"/>
      <c r="AT20" s="1305"/>
      <c r="AU20" s="1305"/>
      <c r="AV20" s="1305"/>
      <c r="AW20" s="1305"/>
      <c r="AX20" s="1305"/>
      <c r="AY20" s="1305"/>
      <c r="AZ20" s="1305"/>
      <c r="BA20" s="1305"/>
    </row>
    <row r="21" spans="1:53" s="305" customFormat="1" ht="6" customHeight="1" x14ac:dyDescent="0.2">
      <c r="A21" s="1277" t="s">
        <v>778</v>
      </c>
      <c r="B21" s="1277"/>
      <c r="C21" s="1277"/>
      <c r="D21" s="1277"/>
      <c r="E21" s="1277"/>
      <c r="F21" s="1277"/>
      <c r="G21" s="1277"/>
      <c r="H21" s="1277"/>
      <c r="I21" s="1277"/>
      <c r="J21" s="1277"/>
      <c r="K21" s="1277"/>
      <c r="L21" s="1277"/>
      <c r="M21" s="1277"/>
      <c r="N21" s="1277"/>
      <c r="O21" s="1277"/>
      <c r="P21" s="1277"/>
      <c r="Q21" s="1277"/>
      <c r="R21" s="1277"/>
      <c r="S21" s="1277"/>
      <c r="T21" s="1277"/>
      <c r="U21" s="1277"/>
      <c r="V21" s="1277"/>
      <c r="W21" s="1277"/>
      <c r="X21" s="1277"/>
      <c r="Y21" s="1277"/>
      <c r="Z21" s="1277"/>
      <c r="AA21" s="1277"/>
      <c r="AB21" s="1277"/>
      <c r="AC21" s="1277"/>
      <c r="AD21" s="1277"/>
      <c r="AE21" s="1277"/>
      <c r="AF21" s="1277"/>
      <c r="AG21" s="1277"/>
      <c r="AH21" s="1277"/>
      <c r="AI21" s="1277"/>
      <c r="AJ21" s="1277"/>
      <c r="AK21" s="1277"/>
      <c r="AL21" s="1277"/>
      <c r="AM21" s="1277"/>
      <c r="AN21" s="1277"/>
      <c r="AO21" s="1277"/>
      <c r="AP21" s="1277"/>
      <c r="AQ21" s="1277"/>
      <c r="AR21" s="1277"/>
      <c r="AS21" s="1277"/>
      <c r="AT21" s="1277"/>
      <c r="AU21" s="1277"/>
      <c r="AV21" s="1277"/>
      <c r="AW21" s="1277"/>
      <c r="AX21" s="1277"/>
      <c r="AY21" s="1277"/>
      <c r="AZ21" s="1277"/>
      <c r="BA21" s="304"/>
    </row>
    <row r="22" spans="1:53" ht="21.6" customHeight="1" x14ac:dyDescent="0.25">
      <c r="A22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305"/>
      <c r="C22" s="1305"/>
      <c r="D22" s="1305"/>
      <c r="E22" s="1305"/>
      <c r="F22" s="1305"/>
      <c r="G22" s="1305"/>
      <c r="H22" s="1305"/>
      <c r="I22" s="1305"/>
      <c r="J22" s="1305"/>
      <c r="K22" s="1305"/>
      <c r="L22" s="1305"/>
      <c r="M22" s="1305"/>
      <c r="N22" s="1305"/>
      <c r="O22" s="1305"/>
      <c r="P22" s="1305"/>
      <c r="Q22" s="1305"/>
      <c r="R22" s="1305"/>
      <c r="S22" s="1305"/>
      <c r="T22" s="1305"/>
      <c r="U22" s="1305"/>
      <c r="V22" s="1305"/>
      <c r="W22" s="1305"/>
      <c r="X22" s="1305"/>
      <c r="Y22" s="1305"/>
      <c r="Z22" s="1305"/>
      <c r="AA22" s="1305"/>
      <c r="AB22" s="1305"/>
      <c r="AC22" s="1305"/>
      <c r="AD22" s="1305"/>
      <c r="AE22" s="1305"/>
      <c r="AF22" s="1305"/>
      <c r="AG22" s="1305"/>
      <c r="AH22" s="1305"/>
      <c r="AI22" s="1305"/>
      <c r="AJ22" s="1305"/>
      <c r="AK22" s="1305"/>
      <c r="AL22" s="1305"/>
      <c r="AM22" s="1305"/>
      <c r="AN22" s="1305"/>
      <c r="AO22" s="1305"/>
      <c r="AP22" s="1305"/>
      <c r="AQ22" s="1305"/>
      <c r="AR22" s="1305"/>
      <c r="AS22" s="1305"/>
      <c r="AT22" s="1305"/>
      <c r="AU22" s="1305"/>
      <c r="AV22" s="1305"/>
      <c r="AW22" s="1305"/>
      <c r="AX22" s="1305"/>
      <c r="AY22" s="1305"/>
      <c r="AZ22" s="1305"/>
      <c r="BA22" s="300"/>
    </row>
    <row r="23" spans="1:53" s="305" customFormat="1" ht="9.6" x14ac:dyDescent="0.2">
      <c r="A23" s="1292" t="s">
        <v>775</v>
      </c>
      <c r="B23" s="1292"/>
      <c r="C23" s="1292"/>
      <c r="D23" s="1292"/>
      <c r="E23" s="1292"/>
      <c r="F23" s="1292"/>
      <c r="G23" s="1292"/>
      <c r="H23" s="1292"/>
      <c r="I23" s="1292"/>
      <c r="J23" s="1292"/>
      <c r="K23" s="1292"/>
      <c r="L23" s="1292"/>
      <c r="M23" s="1292"/>
      <c r="N23" s="1292"/>
      <c r="O23" s="1292"/>
      <c r="P23" s="1292"/>
      <c r="Q23" s="1292"/>
      <c r="R23" s="1292"/>
      <c r="S23" s="1292"/>
      <c r="T23" s="1292"/>
      <c r="U23" s="1292"/>
      <c r="V23" s="1292"/>
      <c r="W23" s="1292"/>
      <c r="X23" s="1292"/>
      <c r="Y23" s="1292"/>
      <c r="Z23" s="1292"/>
      <c r="AA23" s="1292"/>
      <c r="AB23" s="1292"/>
      <c r="AC23" s="1292"/>
      <c r="AD23" s="1292"/>
      <c r="AE23" s="1292"/>
      <c r="AF23" s="1292"/>
      <c r="AG23" s="1292"/>
      <c r="AH23" s="1292"/>
      <c r="AI23" s="1292"/>
      <c r="AJ23" s="1292"/>
      <c r="AK23" s="1292"/>
      <c r="AL23" s="1292"/>
      <c r="AM23" s="1292"/>
      <c r="AN23" s="1292"/>
      <c r="AO23" s="1292"/>
      <c r="AP23" s="1292"/>
      <c r="AQ23" s="1292"/>
      <c r="AR23" s="1292"/>
      <c r="AS23" s="1292"/>
      <c r="AT23" s="1292"/>
      <c r="AU23" s="1292"/>
      <c r="AV23" s="1292"/>
      <c r="AW23" s="1292"/>
      <c r="AX23" s="1292"/>
      <c r="AY23" s="1292"/>
      <c r="AZ23" s="1292"/>
      <c r="BA23" s="304"/>
    </row>
    <row r="24" spans="1:53" s="305" customFormat="1" ht="10.5" customHeight="1" x14ac:dyDescent="0.2">
      <c r="A24" s="1293"/>
      <c r="B24" s="1293"/>
      <c r="C24" s="1293"/>
      <c r="D24" s="1293"/>
      <c r="E24" s="1293"/>
      <c r="F24" s="1293"/>
      <c r="G24" s="1293"/>
      <c r="H24" s="1293"/>
      <c r="I24" s="1293"/>
      <c r="J24" s="1293"/>
      <c r="K24" s="1293"/>
      <c r="L24" s="1293"/>
      <c r="M24" s="1293"/>
      <c r="N24" s="1293"/>
      <c r="O24" s="1293"/>
      <c r="P24" s="1293"/>
      <c r="Q24" s="1293"/>
      <c r="R24" s="1293"/>
      <c r="S24" s="1293"/>
      <c r="T24" s="1293"/>
      <c r="U24" s="1293"/>
      <c r="V24" s="1293"/>
      <c r="W24" s="1293"/>
      <c r="X24" s="1293"/>
      <c r="Y24" s="1293"/>
      <c r="Z24" s="1293"/>
      <c r="AA24" s="1293"/>
      <c r="AB24" s="1293"/>
      <c r="AC24" s="1293"/>
      <c r="AD24" s="1293"/>
      <c r="AE24" s="1293"/>
      <c r="AF24" s="1293"/>
      <c r="AG24" s="1293"/>
      <c r="AH24" s="1293"/>
      <c r="AI24" s="1293"/>
      <c r="AJ24" s="1293"/>
      <c r="AK24" s="1293"/>
      <c r="AL24" s="1293"/>
      <c r="AM24" s="1293"/>
      <c r="AN24" s="1293"/>
      <c r="AO24" s="1293"/>
      <c r="AP24" s="1293"/>
      <c r="AQ24" s="1293"/>
      <c r="AR24" s="1293"/>
      <c r="AS24" s="1293"/>
      <c r="AT24" s="1293"/>
      <c r="AU24" s="1293"/>
      <c r="AV24" s="1293"/>
      <c r="AW24" s="1293"/>
      <c r="AX24" s="1293"/>
      <c r="AY24" s="1293"/>
      <c r="AZ24" s="1293"/>
      <c r="BA24" s="304"/>
    </row>
    <row r="25" spans="1:53" s="305" customFormat="1" ht="15" customHeight="1" x14ac:dyDescent="0.2">
      <c r="A25" s="1288" t="s">
        <v>781</v>
      </c>
      <c r="B25" s="1288"/>
      <c r="C25" s="1288"/>
      <c r="D25" s="1288"/>
      <c r="E25" s="1288"/>
      <c r="F25" s="1288"/>
      <c r="G25" s="1288"/>
      <c r="H25" s="1288"/>
      <c r="I25" s="1288"/>
      <c r="J25" s="1288"/>
      <c r="K25" s="1288"/>
      <c r="L25" s="1288"/>
      <c r="M25" s="1288"/>
      <c r="N25" s="1288"/>
      <c r="O25" s="1288"/>
      <c r="P25" s="1288"/>
      <c r="Q25" s="1288"/>
      <c r="R25" s="1288"/>
      <c r="S25" s="1288"/>
      <c r="T25" s="1288"/>
      <c r="U25" s="1288"/>
      <c r="V25" s="1288"/>
      <c r="W25" s="1288"/>
      <c r="X25" s="1288"/>
      <c r="Y25" s="1288"/>
      <c r="Z25" s="1288"/>
      <c r="AA25" s="1288"/>
      <c r="AB25" s="1288"/>
      <c r="AC25" s="1288"/>
      <c r="AD25" s="1288"/>
      <c r="AE25" s="1288"/>
      <c r="AF25" s="1288"/>
      <c r="AG25" s="1288"/>
      <c r="AH25" s="1288"/>
      <c r="AI25" s="1288"/>
      <c r="AJ25" s="1288"/>
      <c r="AK25" s="1288"/>
      <c r="AL25" s="1288"/>
      <c r="AM25" s="1288"/>
      <c r="AN25" s="1288"/>
      <c r="AO25" s="1288"/>
      <c r="AP25" s="1288"/>
      <c r="AQ25" s="1288"/>
      <c r="AR25" s="1288"/>
      <c r="AS25" s="1288"/>
      <c r="AT25" s="1288"/>
      <c r="AU25" s="1288"/>
      <c r="AV25" s="1288"/>
      <c r="AW25" s="1288"/>
      <c r="AX25" s="1288"/>
      <c r="AY25" s="1288"/>
      <c r="AZ25" s="1288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1302" t="s">
        <v>592</v>
      </c>
      <c r="B27" s="1303"/>
      <c r="C27" s="1303"/>
      <c r="D27" s="1303"/>
      <c r="E27" s="1303"/>
      <c r="F27" s="1303"/>
      <c r="G27" s="1303"/>
      <c r="H27" s="1303"/>
      <c r="I27" s="1303"/>
      <c r="J27" s="1303"/>
      <c r="K27" s="1303"/>
      <c r="L27" s="1303"/>
      <c r="M27" s="1303"/>
      <c r="N27" s="1303"/>
      <c r="O27" s="1303"/>
      <c r="P27" s="1303"/>
      <c r="Q27" s="1303"/>
      <c r="R27" s="1303"/>
      <c r="S27" s="1303"/>
      <c r="T27" s="1303"/>
      <c r="U27" s="1303"/>
      <c r="V27" s="1303"/>
      <c r="W27" s="1303"/>
      <c r="X27" s="1303"/>
      <c r="Y27" s="1303"/>
      <c r="Z27" s="1303"/>
      <c r="AA27" s="1303"/>
      <c r="AB27" s="1303"/>
      <c r="AC27" s="1303"/>
      <c r="AD27" s="1303"/>
      <c r="AE27" s="1303"/>
      <c r="AF27" s="1303"/>
      <c r="AG27" s="1303"/>
      <c r="AH27" s="1303"/>
      <c r="AI27" s="1303"/>
      <c r="AJ27" s="1303"/>
      <c r="AK27" s="1303"/>
      <c r="AL27" s="1303"/>
      <c r="AM27" s="1303"/>
      <c r="AN27" s="1303"/>
      <c r="AO27" s="1303"/>
      <c r="AP27" s="1303"/>
      <c r="AQ27" s="1303"/>
      <c r="AR27" s="1303"/>
      <c r="AS27" s="1303"/>
      <c r="AT27" s="1303"/>
      <c r="AU27" s="1303"/>
      <c r="AV27" s="1303"/>
      <c r="AW27" s="1303"/>
      <c r="AX27" s="1303"/>
      <c r="AY27" s="1303"/>
      <c r="AZ27" s="1303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1282" t="s">
        <v>19</v>
      </c>
      <c r="B29" s="1282"/>
      <c r="C29" s="1286">
        <f>ФОРМА!B20</f>
        <v>3</v>
      </c>
      <c r="D29" s="1286"/>
      <c r="E29" s="1286"/>
      <c r="F29" s="1286"/>
      <c r="G29" s="1286"/>
      <c r="H29" s="1286"/>
      <c r="I29" s="1286"/>
      <c r="J29" s="1286"/>
      <c r="K29" s="1286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284"/>
      <c r="AH29" s="1284"/>
      <c r="AI29" s="1284"/>
      <c r="AJ29" s="307"/>
      <c r="AK29" s="307"/>
      <c r="AL29" s="1304">
        <f>ФОРМА!C20</f>
        <v>45354</v>
      </c>
      <c r="AM29" s="1286"/>
      <c r="AN29" s="1286"/>
      <c r="AO29" s="1286"/>
      <c r="AP29" s="1286"/>
      <c r="AQ29" s="1286"/>
      <c r="AR29" s="1286"/>
      <c r="AS29" s="1286"/>
      <c r="AT29" s="1286"/>
      <c r="AU29" s="1286"/>
      <c r="AV29" s="1286"/>
      <c r="AW29" s="1284"/>
      <c r="AX29" s="1284"/>
      <c r="AY29" s="1284"/>
      <c r="AZ29" s="1284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277" t="s">
        <v>453</v>
      </c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304"/>
      <c r="AX30" s="304"/>
      <c r="AY30" s="304"/>
      <c r="AZ30" s="304"/>
      <c r="BA30" s="304"/>
    </row>
    <row r="31" spans="1:53" ht="21" customHeight="1" x14ac:dyDescent="0.25">
      <c r="A31" s="1278" t="s">
        <v>782</v>
      </c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  <c r="L31" s="1278"/>
      <c r="M31" s="1278"/>
      <c r="N31" s="1278"/>
      <c r="O31" s="1278"/>
      <c r="P31" s="1278"/>
      <c r="Q31" s="1278"/>
      <c r="R31" s="1278"/>
      <c r="S31" s="1278"/>
      <c r="T31" s="1278"/>
      <c r="U31" s="1278"/>
      <c r="V31" s="1278"/>
      <c r="W31" s="1278"/>
      <c r="X31" s="1278"/>
      <c r="Y31" s="1278"/>
      <c r="Z31" s="1278"/>
      <c r="AA31" s="1278"/>
      <c r="AB31" s="1278"/>
      <c r="AC31" s="1278"/>
      <c r="AD31" s="1278"/>
      <c r="AE31" s="1278"/>
      <c r="AF31" s="1278"/>
      <c r="AG31" s="1278"/>
      <c r="AH31" s="1278"/>
      <c r="AI31" s="1278"/>
      <c r="AJ31" s="1278"/>
      <c r="AK31" s="1278"/>
      <c r="AL31" s="1278"/>
      <c r="AM31" s="127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300"/>
    </row>
    <row r="32" spans="1:53" ht="12" customHeight="1" x14ac:dyDescent="0.25">
      <c r="A32" s="1301" t="str">
        <f>IF(ПОДПИСИ!B9="",ПОДПИСИ!B7,ПОДПИСИ!B9)</f>
        <v>Ведущий инженер-геодезист АО "ЛЭСР"</v>
      </c>
      <c r="B32" s="1301"/>
      <c r="C32" s="1301"/>
      <c r="D32" s="1301"/>
      <c r="E32" s="1301"/>
      <c r="F32" s="1301"/>
      <c r="G32" s="1301"/>
      <c r="H32" s="1301"/>
      <c r="I32" s="1301"/>
      <c r="J32" s="1301"/>
      <c r="K32" s="1301"/>
      <c r="L32" s="1301"/>
      <c r="M32" s="1301"/>
      <c r="N32" s="1301"/>
      <c r="O32" s="1301"/>
      <c r="P32" s="1301"/>
      <c r="Q32" s="1301"/>
      <c r="R32" s="1301"/>
      <c r="S32" s="1301"/>
      <c r="T32" s="1301"/>
      <c r="U32" s="1301"/>
      <c r="V32" s="1301"/>
      <c r="W32" s="1301"/>
      <c r="X32" s="1301"/>
      <c r="Y32" s="1301"/>
      <c r="Z32" s="1301"/>
      <c r="AA32" s="1301"/>
      <c r="AB32" s="1301"/>
      <c r="AC32" s="1301"/>
      <c r="AD32" s="1301"/>
      <c r="AE32" s="1301"/>
      <c r="AF32" s="1301"/>
      <c r="AG32" s="1301"/>
      <c r="AH32" s="1301"/>
      <c r="AI32" s="1301"/>
      <c r="AJ32" s="1301"/>
      <c r="AK32" s="1301"/>
      <c r="AL32" s="1301"/>
      <c r="AM32" s="1301"/>
      <c r="AN32" s="1301"/>
      <c r="AO32" s="1301"/>
      <c r="AP32" s="1301"/>
      <c r="AQ32" s="1301"/>
      <c r="AR32" s="1301"/>
      <c r="AS32" s="1301"/>
      <c r="AT32" s="1301"/>
      <c r="AU32" s="1301"/>
      <c r="AV32" s="1301"/>
      <c r="AW32" s="1301"/>
      <c r="AX32" s="1301"/>
      <c r="AY32" s="1301"/>
      <c r="AZ32" s="1301"/>
      <c r="BA32" s="300"/>
    </row>
    <row r="33" spans="1:53" ht="12" customHeight="1" x14ac:dyDescent="0.25">
      <c r="A33" s="1291" t="str">
        <f>IF(ПОДПИСИ!C9="",ПОДПИСИ!C7,CONCATENATE(ПОДПИСИ!C9,", ",ПОДПИСИ!F9))</f>
        <v>Филёва Н.О., Приказ №414 от 10.04.2024</v>
      </c>
      <c r="B33" s="1291"/>
      <c r="C33" s="1291"/>
      <c r="D33" s="1291"/>
      <c r="E33" s="1291"/>
      <c r="F33" s="1291"/>
      <c r="G33" s="1291"/>
      <c r="H33" s="1291"/>
      <c r="I33" s="1291"/>
      <c r="J33" s="1291"/>
      <c r="K33" s="1291"/>
      <c r="L33" s="1291"/>
      <c r="M33" s="1291"/>
      <c r="N33" s="1291"/>
      <c r="O33" s="1291"/>
      <c r="P33" s="1291"/>
      <c r="Q33" s="1291"/>
      <c r="R33" s="1291"/>
      <c r="S33" s="1291"/>
      <c r="T33" s="1291"/>
      <c r="U33" s="1291"/>
      <c r="V33" s="1291"/>
      <c r="W33" s="1291"/>
      <c r="X33" s="1291"/>
      <c r="Y33" s="1291"/>
      <c r="Z33" s="1291"/>
      <c r="AA33" s="1291"/>
      <c r="AB33" s="1291"/>
      <c r="AC33" s="1291"/>
      <c r="AD33" s="1291"/>
      <c r="AE33" s="1291"/>
      <c r="AF33" s="1291"/>
      <c r="AG33" s="1291"/>
      <c r="AH33" s="1291"/>
      <c r="AI33" s="1291"/>
      <c r="AJ33" s="1291"/>
      <c r="AK33" s="1291"/>
      <c r="AL33" s="1291"/>
      <c r="AM33" s="1291"/>
      <c r="AN33" s="1291"/>
      <c r="AO33" s="1291"/>
      <c r="AP33" s="1291"/>
      <c r="AQ33" s="1291"/>
      <c r="AR33" s="1291"/>
      <c r="AS33" s="1291"/>
      <c r="AT33" s="1291"/>
      <c r="AU33" s="1291"/>
      <c r="AV33" s="1291"/>
      <c r="AW33" s="1291"/>
      <c r="AX33" s="1291"/>
      <c r="AY33" s="1291"/>
      <c r="AZ33" s="1291"/>
      <c r="BA33" s="300"/>
    </row>
    <row r="34" spans="1:53" ht="15" customHeight="1" x14ac:dyDescent="0.25">
      <c r="A34" s="1292" t="s">
        <v>783</v>
      </c>
      <c r="B34" s="1292"/>
      <c r="C34" s="1292"/>
      <c r="D34" s="1292"/>
      <c r="E34" s="1292"/>
      <c r="F34" s="1292"/>
      <c r="G34" s="1292"/>
      <c r="H34" s="1292"/>
      <c r="I34" s="1292"/>
      <c r="J34" s="1292"/>
      <c r="K34" s="1292"/>
      <c r="L34" s="1292"/>
      <c r="M34" s="1292"/>
      <c r="N34" s="1292"/>
      <c r="O34" s="1292"/>
      <c r="P34" s="1292"/>
      <c r="Q34" s="1292"/>
      <c r="R34" s="1292"/>
      <c r="S34" s="1292"/>
      <c r="T34" s="1292"/>
      <c r="U34" s="1292"/>
      <c r="V34" s="1292"/>
      <c r="W34" s="1292"/>
      <c r="X34" s="1292"/>
      <c r="Y34" s="1292"/>
      <c r="Z34" s="1292"/>
      <c r="AA34" s="1292"/>
      <c r="AB34" s="1292"/>
      <c r="AC34" s="1292"/>
      <c r="AD34" s="1292"/>
      <c r="AE34" s="1292"/>
      <c r="AF34" s="1292"/>
      <c r="AG34" s="1292"/>
      <c r="AH34" s="1292"/>
      <c r="AI34" s="1292"/>
      <c r="AJ34" s="1292"/>
      <c r="AK34" s="1292"/>
      <c r="AL34" s="1292"/>
      <c r="AM34" s="1292"/>
      <c r="AN34" s="1292"/>
      <c r="AO34" s="1292"/>
      <c r="AP34" s="1292"/>
      <c r="AQ34" s="1292"/>
      <c r="AR34" s="1292"/>
      <c r="AS34" s="1292"/>
      <c r="AT34" s="1292"/>
      <c r="AU34" s="1292"/>
      <c r="AV34" s="1292"/>
      <c r="AW34" s="1292"/>
      <c r="AX34" s="1292"/>
      <c r="AY34" s="1292"/>
      <c r="AZ34" s="1292"/>
      <c r="BA34" s="300"/>
    </row>
    <row r="35" spans="1:53" ht="15" customHeight="1" x14ac:dyDescent="0.25">
      <c r="A35" s="1293"/>
      <c r="B35" s="1293"/>
      <c r="C35" s="1293"/>
      <c r="D35" s="1293"/>
      <c r="E35" s="1293"/>
      <c r="F35" s="1293"/>
      <c r="G35" s="1293"/>
      <c r="H35" s="1293"/>
      <c r="I35" s="1293"/>
      <c r="J35" s="1293"/>
      <c r="K35" s="1293"/>
      <c r="L35" s="1293"/>
      <c r="M35" s="1293"/>
      <c r="N35" s="1293"/>
      <c r="O35" s="1293"/>
      <c r="P35" s="1293"/>
      <c r="Q35" s="1293"/>
      <c r="R35" s="1293"/>
      <c r="S35" s="1293"/>
      <c r="T35" s="1293"/>
      <c r="U35" s="1293"/>
      <c r="V35" s="1293"/>
      <c r="W35" s="1293"/>
      <c r="X35" s="1293"/>
      <c r="Y35" s="1293"/>
      <c r="Z35" s="1293"/>
      <c r="AA35" s="1293"/>
      <c r="AB35" s="1293"/>
      <c r="AC35" s="1293"/>
      <c r="AD35" s="1293"/>
      <c r="AE35" s="1293"/>
      <c r="AF35" s="1293"/>
      <c r="AG35" s="1293"/>
      <c r="AH35" s="1293"/>
      <c r="AI35" s="1293"/>
      <c r="AJ35" s="1293"/>
      <c r="AK35" s="1293"/>
      <c r="AL35" s="1293"/>
      <c r="AM35" s="1293"/>
      <c r="AN35" s="1293"/>
      <c r="AO35" s="1293"/>
      <c r="AP35" s="1293"/>
      <c r="AQ35" s="1293"/>
      <c r="AR35" s="1293"/>
      <c r="AS35" s="1293"/>
      <c r="AT35" s="1293"/>
      <c r="AU35" s="1293"/>
      <c r="AV35" s="1293"/>
      <c r="AW35" s="1293"/>
      <c r="AX35" s="1293"/>
      <c r="AY35" s="1293"/>
      <c r="AZ35" s="1293"/>
      <c r="BA35" s="300"/>
    </row>
    <row r="36" spans="1:53" ht="21" customHeight="1" x14ac:dyDescent="0.25">
      <c r="A36" s="1288" t="s">
        <v>784</v>
      </c>
      <c r="B36" s="1288"/>
      <c r="C36" s="1288"/>
      <c r="D36" s="1288"/>
      <c r="E36" s="1288"/>
      <c r="F36" s="1288"/>
      <c r="G36" s="1288"/>
      <c r="H36" s="1288"/>
      <c r="I36" s="1288"/>
      <c r="J36" s="1288"/>
      <c r="K36" s="1288"/>
      <c r="L36" s="1288"/>
      <c r="M36" s="1288"/>
      <c r="N36" s="1288"/>
      <c r="O36" s="1288"/>
      <c r="P36" s="1288"/>
      <c r="Q36" s="1288"/>
      <c r="R36" s="1288"/>
      <c r="S36" s="1288"/>
      <c r="T36" s="1288"/>
      <c r="U36" s="1288"/>
      <c r="V36" s="1288"/>
      <c r="W36" s="1288"/>
      <c r="X36" s="1288"/>
      <c r="Y36" s="1288"/>
      <c r="Z36" s="1288"/>
      <c r="AA36" s="1288"/>
      <c r="AB36" s="1288"/>
      <c r="AC36" s="1288"/>
      <c r="AD36" s="1288"/>
      <c r="AE36" s="1288"/>
      <c r="AF36" s="1288"/>
      <c r="AG36" s="1288"/>
      <c r="AH36" s="1288"/>
      <c r="AI36" s="1288"/>
      <c r="AJ36" s="1288"/>
      <c r="AK36" s="1288"/>
      <c r="AL36" s="1288"/>
      <c r="AM36" s="1288"/>
      <c r="AN36" s="1288"/>
      <c r="AO36" s="1288"/>
      <c r="AP36" s="1288"/>
      <c r="AQ36" s="1288"/>
      <c r="AR36" s="1288"/>
      <c r="AS36" s="1288"/>
      <c r="AT36" s="1288"/>
      <c r="AU36" s="1288"/>
      <c r="AV36" s="1288"/>
      <c r="AW36" s="1288"/>
      <c r="AX36" s="1288"/>
      <c r="AY36" s="1288"/>
      <c r="AZ36" s="1288"/>
      <c r="BA36" s="300"/>
    </row>
    <row r="37" spans="1:53" ht="12" customHeight="1" x14ac:dyDescent="0.25">
      <c r="A37" s="1279" t="s">
        <v>785</v>
      </c>
      <c r="B37" s="1279"/>
      <c r="C37" s="1279"/>
      <c r="D37" s="1279"/>
      <c r="E37" s="1279"/>
      <c r="F37" s="1279"/>
      <c r="G37" s="1279"/>
      <c r="H37" s="1279"/>
      <c r="I37" s="1279"/>
      <c r="J37" s="1279"/>
      <c r="K37" s="1279"/>
      <c r="L37" s="1279"/>
      <c r="M37" s="1279"/>
      <c r="N37" s="1279"/>
      <c r="O37" s="1279"/>
      <c r="P37" s="1279"/>
      <c r="Q37" s="1279"/>
      <c r="R37" s="1279"/>
      <c r="S37" s="1279"/>
      <c r="T37" s="1279"/>
      <c r="U37" s="1279"/>
      <c r="V37" s="1279"/>
      <c r="W37" s="1279"/>
      <c r="X37" s="1279"/>
      <c r="Y37" s="1279"/>
      <c r="Z37" s="1279"/>
      <c r="AA37" s="1279"/>
      <c r="AB37" s="1279"/>
      <c r="AC37" s="1279"/>
      <c r="AD37" s="1279"/>
      <c r="AE37" s="1279"/>
      <c r="AF37" s="1279"/>
      <c r="AG37" s="1279"/>
      <c r="AH37" s="1279"/>
      <c r="AI37" s="1279"/>
      <c r="AJ37" s="1279"/>
      <c r="AK37" s="1279"/>
      <c r="AL37" s="1279"/>
      <c r="AM37" s="1279"/>
      <c r="AN37" s="1279"/>
      <c r="AO37" s="1279"/>
      <c r="AP37" s="1279"/>
      <c r="AQ37" s="1279"/>
      <c r="AR37" s="1279"/>
      <c r="AS37" s="1279"/>
      <c r="AT37" s="1279"/>
      <c r="AU37" s="1279"/>
      <c r="AV37" s="1279"/>
      <c r="AW37" s="1279"/>
      <c r="AX37" s="1279"/>
      <c r="AY37" s="1279"/>
      <c r="AZ37" s="1279"/>
      <c r="BA37" s="300"/>
    </row>
    <row r="38" spans="1:53" ht="12" customHeight="1" x14ac:dyDescent="0.25">
      <c r="A38" s="1291" t="str">
        <f>ПОДПИСИ!B15</f>
        <v>Заместитель генерального директора по капитальному  строительству ООО «Электромонтаж-110»</v>
      </c>
      <c r="B38" s="1291"/>
      <c r="C38" s="1291"/>
      <c r="D38" s="1291"/>
      <c r="E38" s="1291"/>
      <c r="F38" s="1291"/>
      <c r="G38" s="1291"/>
      <c r="H38" s="1291"/>
      <c r="I38" s="1291"/>
      <c r="J38" s="1291"/>
      <c r="K38" s="1291"/>
      <c r="L38" s="1291"/>
      <c r="M38" s="1291"/>
      <c r="N38" s="1291"/>
      <c r="O38" s="1291"/>
      <c r="P38" s="1291"/>
      <c r="Q38" s="1291"/>
      <c r="R38" s="1291"/>
      <c r="S38" s="1291"/>
      <c r="T38" s="1291"/>
      <c r="U38" s="1291"/>
      <c r="V38" s="1291"/>
      <c r="W38" s="1291"/>
      <c r="X38" s="1291"/>
      <c r="Y38" s="1291"/>
      <c r="Z38" s="1291"/>
      <c r="AA38" s="1291"/>
      <c r="AB38" s="1291"/>
      <c r="AC38" s="1291"/>
      <c r="AD38" s="1291"/>
      <c r="AE38" s="1291"/>
      <c r="AF38" s="1291"/>
      <c r="AG38" s="1291"/>
      <c r="AH38" s="1291"/>
      <c r="AI38" s="1291"/>
      <c r="AJ38" s="1291"/>
      <c r="AK38" s="1291"/>
      <c r="AL38" s="1291"/>
      <c r="AM38" s="1291"/>
      <c r="AN38" s="1291"/>
      <c r="AO38" s="1291"/>
      <c r="AP38" s="1291"/>
      <c r="AQ38" s="1291"/>
      <c r="AR38" s="1291"/>
      <c r="AS38" s="1291"/>
      <c r="AT38" s="1291"/>
      <c r="AU38" s="1291"/>
      <c r="AV38" s="1291"/>
      <c r="AW38" s="1291"/>
      <c r="AX38" s="1291"/>
      <c r="AY38" s="1291"/>
      <c r="AZ38" s="1291"/>
      <c r="BA38" s="300"/>
    </row>
    <row r="39" spans="1:53" ht="12" customHeight="1" x14ac:dyDescent="0.25">
      <c r="A39" s="1291" t="str">
        <f>CONCATENATE(ПОДПИСИ!C15,", ",ПОДПИСИ!F15)</f>
        <v xml:space="preserve">Шлёнский С.В., </v>
      </c>
      <c r="B39" s="1291"/>
      <c r="C39" s="1291"/>
      <c r="D39" s="1291"/>
      <c r="E39" s="1291"/>
      <c r="F39" s="1291"/>
      <c r="G39" s="1291"/>
      <c r="H39" s="1291"/>
      <c r="I39" s="1291"/>
      <c r="J39" s="1291"/>
      <c r="K39" s="1291"/>
      <c r="L39" s="1291"/>
      <c r="M39" s="1291"/>
      <c r="N39" s="1291"/>
      <c r="O39" s="1291"/>
      <c r="P39" s="1291"/>
      <c r="Q39" s="1291"/>
      <c r="R39" s="1291"/>
      <c r="S39" s="1291"/>
      <c r="T39" s="1291"/>
      <c r="U39" s="1291"/>
      <c r="V39" s="1291"/>
      <c r="W39" s="1291"/>
      <c r="X39" s="1291"/>
      <c r="Y39" s="1291"/>
      <c r="Z39" s="1291"/>
      <c r="AA39" s="1291"/>
      <c r="AB39" s="1291"/>
      <c r="AC39" s="1291"/>
      <c r="AD39" s="1291"/>
      <c r="AE39" s="1291"/>
      <c r="AF39" s="1291"/>
      <c r="AG39" s="1291"/>
      <c r="AH39" s="1291"/>
      <c r="AI39" s="1291"/>
      <c r="AJ39" s="1291"/>
      <c r="AK39" s="1291"/>
      <c r="AL39" s="1291"/>
      <c r="AM39" s="1291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  <c r="BA39" s="300"/>
    </row>
    <row r="40" spans="1:53" ht="15" customHeight="1" x14ac:dyDescent="0.25">
      <c r="A40" s="1292" t="s">
        <v>786</v>
      </c>
      <c r="B40" s="1292"/>
      <c r="C40" s="1292"/>
      <c r="D40" s="1292"/>
      <c r="E40" s="1292"/>
      <c r="F40" s="1292"/>
      <c r="G40" s="1292"/>
      <c r="H40" s="1292"/>
      <c r="I40" s="1292"/>
      <c r="J40" s="1292"/>
      <c r="K40" s="1292"/>
      <c r="L40" s="1292"/>
      <c r="M40" s="1292"/>
      <c r="N40" s="1292"/>
      <c r="O40" s="1292"/>
      <c r="P40" s="1292"/>
      <c r="Q40" s="1292"/>
      <c r="R40" s="1292"/>
      <c r="S40" s="1292"/>
      <c r="T40" s="1292"/>
      <c r="U40" s="1292"/>
      <c r="V40" s="1292"/>
      <c r="W40" s="1292"/>
      <c r="X40" s="1292"/>
      <c r="Y40" s="1292"/>
      <c r="Z40" s="1292"/>
      <c r="AA40" s="1292"/>
      <c r="AB40" s="1292"/>
      <c r="AC40" s="1292"/>
      <c r="AD40" s="1292"/>
      <c r="AE40" s="1292"/>
      <c r="AF40" s="1292"/>
      <c r="AG40" s="1292"/>
      <c r="AH40" s="1292"/>
      <c r="AI40" s="1292"/>
      <c r="AJ40" s="1292"/>
      <c r="AK40" s="1292"/>
      <c r="AL40" s="1292"/>
      <c r="AM40" s="1292"/>
      <c r="AN40" s="1292"/>
      <c r="AO40" s="1292"/>
      <c r="AP40" s="1292"/>
      <c r="AQ40" s="1292"/>
      <c r="AR40" s="1292"/>
      <c r="AS40" s="1292"/>
      <c r="AT40" s="1292"/>
      <c r="AU40" s="1292"/>
      <c r="AV40" s="1292"/>
      <c r="AW40" s="1292"/>
      <c r="AX40" s="1292"/>
      <c r="AY40" s="1292"/>
      <c r="AZ40" s="1292"/>
      <c r="BA40" s="300"/>
    </row>
    <row r="41" spans="1:53" ht="11.25" customHeight="1" x14ac:dyDescent="0.25">
      <c r="A41" s="1294"/>
      <c r="B41" s="1294"/>
      <c r="C41" s="1294"/>
      <c r="D41" s="1294"/>
      <c r="E41" s="1294"/>
      <c r="F41" s="1294"/>
      <c r="G41" s="1294"/>
      <c r="H41" s="1294"/>
      <c r="I41" s="1294"/>
      <c r="J41" s="1294"/>
      <c r="K41" s="1294"/>
      <c r="L41" s="1294"/>
      <c r="M41" s="1294"/>
      <c r="N41" s="1294"/>
      <c r="O41" s="1294"/>
      <c r="P41" s="1294"/>
      <c r="Q41" s="1294"/>
      <c r="R41" s="1294"/>
      <c r="S41" s="1294"/>
      <c r="T41" s="1294"/>
      <c r="U41" s="1294"/>
      <c r="V41" s="1294"/>
      <c r="W41" s="1294"/>
      <c r="X41" s="1294"/>
      <c r="Y41" s="1294"/>
      <c r="Z41" s="1294"/>
      <c r="AA41" s="1294"/>
      <c r="AB41" s="1294"/>
      <c r="AC41" s="1294"/>
      <c r="AD41" s="1294"/>
      <c r="AE41" s="1294"/>
      <c r="AF41" s="1294"/>
      <c r="AG41" s="1294"/>
      <c r="AH41" s="1294"/>
      <c r="AI41" s="1294"/>
      <c r="AJ41" s="1294"/>
      <c r="AK41" s="1294"/>
      <c r="AL41" s="1294"/>
      <c r="AM41" s="1294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300"/>
    </row>
    <row r="42" spans="1:53" ht="15" customHeight="1" x14ac:dyDescent="0.25">
      <c r="A42" s="1288" t="s">
        <v>787</v>
      </c>
      <c r="B42" s="1288"/>
      <c r="C42" s="1288"/>
      <c r="D42" s="1288"/>
      <c r="E42" s="1288"/>
      <c r="F42" s="1288"/>
      <c r="G42" s="1288"/>
      <c r="H42" s="1288"/>
      <c r="I42" s="1288"/>
      <c r="J42" s="1288"/>
      <c r="K42" s="1288"/>
      <c r="L42" s="1288"/>
      <c r="M42" s="1288"/>
      <c r="N42" s="1288"/>
      <c r="O42" s="1288"/>
      <c r="P42" s="1288"/>
      <c r="Q42" s="1288"/>
      <c r="R42" s="1288"/>
      <c r="S42" s="1288"/>
      <c r="T42" s="1288"/>
      <c r="U42" s="1288"/>
      <c r="V42" s="1288"/>
      <c r="W42" s="1288"/>
      <c r="X42" s="1288"/>
      <c r="Y42" s="1288"/>
      <c r="Z42" s="1288"/>
      <c r="AA42" s="1288"/>
      <c r="AB42" s="1288"/>
      <c r="AC42" s="1288"/>
      <c r="AD42" s="1288"/>
      <c r="AE42" s="1288"/>
      <c r="AF42" s="1288"/>
      <c r="AG42" s="1288"/>
      <c r="AH42" s="1288"/>
      <c r="AI42" s="1288"/>
      <c r="AJ42" s="1288"/>
      <c r="AK42" s="1288"/>
      <c r="AL42" s="1288"/>
      <c r="AM42" s="1288"/>
      <c r="AN42" s="1288"/>
      <c r="AO42" s="1288"/>
      <c r="AP42" s="1288"/>
      <c r="AQ42" s="1288"/>
      <c r="AR42" s="1288"/>
      <c r="AS42" s="1288"/>
      <c r="AT42" s="1288"/>
      <c r="AU42" s="1288"/>
      <c r="AV42" s="1288"/>
      <c r="AW42" s="1288"/>
      <c r="AX42" s="1288"/>
      <c r="AY42" s="1288"/>
      <c r="AZ42" s="1288"/>
      <c r="BA42" s="300"/>
    </row>
    <row r="43" spans="1:53" ht="22.5" customHeight="1" x14ac:dyDescent="0.25">
      <c r="A43" s="1299" t="s">
        <v>813</v>
      </c>
      <c r="B43" s="1299"/>
      <c r="C43" s="1299"/>
      <c r="D43" s="1299"/>
      <c r="E43" s="1299"/>
      <c r="F43" s="1299"/>
      <c r="G43" s="1299"/>
      <c r="H43" s="1299"/>
      <c r="I43" s="1299"/>
      <c r="J43" s="1299"/>
      <c r="K43" s="1299"/>
      <c r="L43" s="1299"/>
      <c r="M43" s="1299"/>
      <c r="N43" s="1299"/>
      <c r="O43" s="1299"/>
      <c r="P43" s="1299"/>
      <c r="Q43" s="1299"/>
      <c r="R43" s="1299"/>
      <c r="S43" s="1299"/>
      <c r="T43" s="1299"/>
      <c r="U43" s="1299"/>
      <c r="V43" s="1299"/>
      <c r="W43" s="1299"/>
      <c r="X43" s="1299"/>
      <c r="Y43" s="1299"/>
      <c r="Z43" s="1299"/>
      <c r="AA43" s="1299"/>
      <c r="AB43" s="1299"/>
      <c r="AC43" s="1299"/>
      <c r="AD43" s="1299"/>
      <c r="AE43" s="1299"/>
      <c r="AF43" s="1299"/>
      <c r="AG43" s="1299"/>
      <c r="AH43" s="1299"/>
      <c r="AI43" s="1299"/>
      <c r="AJ43" s="1299"/>
      <c r="AK43" s="1299"/>
      <c r="AL43" s="1299"/>
      <c r="AM43" s="1299"/>
      <c r="AN43" s="1299"/>
      <c r="AO43" s="1299"/>
      <c r="AP43" s="1299"/>
      <c r="AQ43" s="1299"/>
      <c r="AR43" s="1299"/>
      <c r="AS43" s="1299"/>
      <c r="AT43" s="1299"/>
      <c r="AU43" s="1299"/>
      <c r="AV43" s="1299"/>
      <c r="AW43" s="1299"/>
      <c r="AX43" s="1299"/>
      <c r="AY43" s="1299"/>
      <c r="AZ43" s="1299"/>
      <c r="BA43" s="300"/>
    </row>
    <row r="44" spans="1:53" ht="13.5" customHeight="1" x14ac:dyDescent="0.25">
      <c r="A44" s="1300" t="str">
        <f>ПОДПИСИ!B17</f>
        <v>Заместитель генерального директора по капитальному  строительству ООО «Электромонтаж-110»</v>
      </c>
      <c r="B44" s="1300"/>
      <c r="C44" s="1300"/>
      <c r="D44" s="1300"/>
      <c r="E44" s="1300"/>
      <c r="F44" s="1300"/>
      <c r="G44" s="1300"/>
      <c r="H44" s="1300"/>
      <c r="I44" s="1300"/>
      <c r="J44" s="1300"/>
      <c r="K44" s="1300"/>
      <c r="L44" s="1300"/>
      <c r="M44" s="1300"/>
      <c r="N44" s="1300"/>
      <c r="O44" s="1300"/>
      <c r="P44" s="1300"/>
      <c r="Q44" s="1300"/>
      <c r="R44" s="1300"/>
      <c r="S44" s="1300"/>
      <c r="T44" s="1300"/>
      <c r="U44" s="1300"/>
      <c r="V44" s="1300"/>
      <c r="W44" s="1300"/>
      <c r="X44" s="1300"/>
      <c r="Y44" s="1300"/>
      <c r="Z44" s="1300"/>
      <c r="AA44" s="1300"/>
      <c r="AB44" s="1300"/>
      <c r="AC44" s="1300"/>
      <c r="AD44" s="1300"/>
      <c r="AE44" s="1300"/>
      <c r="AF44" s="1300"/>
      <c r="AG44" s="1300"/>
      <c r="AH44" s="1300"/>
      <c r="AI44" s="1300"/>
      <c r="AJ44" s="1300"/>
      <c r="AK44" s="1300"/>
      <c r="AL44" s="1300"/>
      <c r="AM44" s="1300"/>
      <c r="AN44" s="1300"/>
      <c r="AO44" s="1300"/>
      <c r="AP44" s="1300"/>
      <c r="AQ44" s="1300"/>
      <c r="AR44" s="1300"/>
      <c r="AS44" s="1300"/>
      <c r="AT44" s="1300"/>
      <c r="AU44" s="1300"/>
      <c r="AV44" s="1300"/>
      <c r="AW44" s="1300"/>
      <c r="AX44" s="1300"/>
      <c r="AY44" s="1300"/>
      <c r="AZ44" s="1300"/>
      <c r="BA44" s="300"/>
    </row>
    <row r="45" spans="1:53" ht="15" customHeight="1" x14ac:dyDescent="0.25">
      <c r="A45" s="1300" t="str">
        <f>CONCATENATE(ПОДПИСИ!C17,", ",ПОДПИСИ!F17)</f>
        <v xml:space="preserve">Шлёнский С.В., </v>
      </c>
      <c r="B45" s="1300"/>
      <c r="C45" s="1300"/>
      <c r="D45" s="1300"/>
      <c r="E45" s="1300"/>
      <c r="F45" s="1300"/>
      <c r="G45" s="1300"/>
      <c r="H45" s="1300"/>
      <c r="I45" s="1300"/>
      <c r="J45" s="1300"/>
      <c r="K45" s="1300"/>
      <c r="L45" s="1300"/>
      <c r="M45" s="1300"/>
      <c r="N45" s="1300"/>
      <c r="O45" s="1300"/>
      <c r="P45" s="1300"/>
      <c r="Q45" s="1300"/>
      <c r="R45" s="1300"/>
      <c r="S45" s="1300"/>
      <c r="T45" s="1300"/>
      <c r="U45" s="1300"/>
      <c r="V45" s="1300"/>
      <c r="W45" s="1300"/>
      <c r="X45" s="1300"/>
      <c r="Y45" s="1300"/>
      <c r="Z45" s="1300"/>
      <c r="AA45" s="1300"/>
      <c r="AB45" s="1300"/>
      <c r="AC45" s="1300"/>
      <c r="AD45" s="1300"/>
      <c r="AE45" s="1300"/>
      <c r="AF45" s="1300"/>
      <c r="AG45" s="1300"/>
      <c r="AH45" s="1300"/>
      <c r="AI45" s="1300"/>
      <c r="AJ45" s="1300"/>
      <c r="AK45" s="1300"/>
      <c r="AL45" s="1300"/>
      <c r="AM45" s="1300"/>
      <c r="AN45" s="1300"/>
      <c r="AO45" s="1300"/>
      <c r="AP45" s="1300"/>
      <c r="AQ45" s="1300"/>
      <c r="AR45" s="1300"/>
      <c r="AS45" s="1300"/>
      <c r="AT45" s="1300"/>
      <c r="AU45" s="1300"/>
      <c r="AV45" s="1300"/>
      <c r="AW45" s="1300"/>
      <c r="AX45" s="1300"/>
      <c r="AY45" s="1300"/>
      <c r="AZ45" s="1300"/>
      <c r="BA45" s="300"/>
    </row>
    <row r="46" spans="1:53" ht="15" customHeight="1" x14ac:dyDescent="0.25">
      <c r="A46" s="1297" t="s">
        <v>783</v>
      </c>
      <c r="B46" s="1297"/>
      <c r="C46" s="1297"/>
      <c r="D46" s="1297"/>
      <c r="E46" s="1297"/>
      <c r="F46" s="1297"/>
      <c r="G46" s="1297"/>
      <c r="H46" s="1297"/>
      <c r="I46" s="1297"/>
      <c r="J46" s="1297"/>
      <c r="K46" s="1297"/>
      <c r="L46" s="1297"/>
      <c r="M46" s="1297"/>
      <c r="N46" s="1297"/>
      <c r="O46" s="1297"/>
      <c r="P46" s="1297"/>
      <c r="Q46" s="1297"/>
      <c r="R46" s="1297"/>
      <c r="S46" s="1297"/>
      <c r="T46" s="1297"/>
      <c r="U46" s="1297"/>
      <c r="V46" s="1297"/>
      <c r="W46" s="1297"/>
      <c r="X46" s="1297"/>
      <c r="Y46" s="1297"/>
      <c r="Z46" s="1297"/>
      <c r="AA46" s="1297"/>
      <c r="AB46" s="1297"/>
      <c r="AC46" s="1297"/>
      <c r="AD46" s="1297"/>
      <c r="AE46" s="1297"/>
      <c r="AF46" s="1297"/>
      <c r="AG46" s="1297"/>
      <c r="AH46" s="1297"/>
      <c r="AI46" s="1297"/>
      <c r="AJ46" s="1297"/>
      <c r="AK46" s="1297"/>
      <c r="AL46" s="1297"/>
      <c r="AM46" s="1297"/>
      <c r="AN46" s="1297"/>
      <c r="AO46" s="1297"/>
      <c r="AP46" s="1297"/>
      <c r="AQ46" s="1297"/>
      <c r="AR46" s="1297"/>
      <c r="AS46" s="1297"/>
      <c r="AT46" s="1297"/>
      <c r="AU46" s="1297"/>
      <c r="AV46" s="1297"/>
      <c r="AW46" s="1297"/>
      <c r="AX46" s="1297"/>
      <c r="AY46" s="1297"/>
      <c r="AZ46" s="1297"/>
      <c r="BA46" s="300"/>
    </row>
    <row r="47" spans="1:53" x14ac:dyDescent="0.25">
      <c r="A47" s="1298"/>
      <c r="B47" s="1298"/>
      <c r="C47" s="1298"/>
      <c r="D47" s="1298"/>
      <c r="E47" s="1298"/>
      <c r="F47" s="1298"/>
      <c r="G47" s="1298"/>
      <c r="H47" s="1298"/>
      <c r="I47" s="1298"/>
      <c r="J47" s="1298"/>
      <c r="K47" s="1298"/>
      <c r="L47" s="1298"/>
      <c r="M47" s="1298"/>
      <c r="N47" s="1298"/>
      <c r="O47" s="1298"/>
      <c r="P47" s="1298"/>
      <c r="Q47" s="1298"/>
      <c r="R47" s="1298"/>
      <c r="S47" s="1298"/>
      <c r="T47" s="1298"/>
      <c r="U47" s="1298"/>
      <c r="V47" s="1298"/>
      <c r="W47" s="1298"/>
      <c r="X47" s="1298"/>
      <c r="Y47" s="1298"/>
      <c r="Z47" s="1298"/>
      <c r="AA47" s="1298"/>
      <c r="AB47" s="1298"/>
      <c r="AC47" s="1298"/>
      <c r="AD47" s="1298"/>
      <c r="AE47" s="1298"/>
      <c r="AF47" s="1298"/>
      <c r="AG47" s="1298"/>
      <c r="AH47" s="1298"/>
      <c r="AI47" s="1298"/>
      <c r="AJ47" s="1298"/>
      <c r="AK47" s="1298"/>
      <c r="AL47" s="1298"/>
      <c r="AM47" s="1298"/>
      <c r="AN47" s="1298"/>
      <c r="AO47" s="1298"/>
      <c r="AP47" s="1298"/>
      <c r="AQ47" s="1298"/>
      <c r="AR47" s="1298"/>
      <c r="AS47" s="1298"/>
      <c r="AT47" s="1298"/>
      <c r="AU47" s="1298"/>
      <c r="AV47" s="1298"/>
      <c r="AW47" s="1298"/>
      <c r="AX47" s="1298"/>
      <c r="AY47" s="1298"/>
      <c r="AZ47" s="1298"/>
      <c r="BA47" s="300"/>
    </row>
    <row r="48" spans="1:53" ht="7.5" customHeight="1" x14ac:dyDescent="0.25">
      <c r="A48" s="1297" t="s">
        <v>814</v>
      </c>
      <c r="B48" s="1297"/>
      <c r="C48" s="1297"/>
      <c r="D48" s="1297"/>
      <c r="E48" s="1297"/>
      <c r="F48" s="1297"/>
      <c r="G48" s="1297"/>
      <c r="H48" s="1297"/>
      <c r="I48" s="1297"/>
      <c r="J48" s="1297"/>
      <c r="K48" s="1297"/>
      <c r="L48" s="1297"/>
      <c r="M48" s="1297"/>
      <c r="N48" s="1297"/>
      <c r="O48" s="1297"/>
      <c r="P48" s="1297"/>
      <c r="Q48" s="1297"/>
      <c r="R48" s="1297"/>
      <c r="S48" s="1297"/>
      <c r="T48" s="1297"/>
      <c r="U48" s="1297"/>
      <c r="V48" s="1297"/>
      <c r="W48" s="1297"/>
      <c r="X48" s="1297"/>
      <c r="Y48" s="1297"/>
      <c r="Z48" s="1297"/>
      <c r="AA48" s="1297"/>
      <c r="AB48" s="1297"/>
      <c r="AC48" s="1297"/>
      <c r="AD48" s="1297"/>
      <c r="AE48" s="1297"/>
      <c r="AF48" s="1297"/>
      <c r="AG48" s="1297"/>
      <c r="AH48" s="1297"/>
      <c r="AI48" s="1297"/>
      <c r="AJ48" s="1297"/>
      <c r="AK48" s="1297"/>
      <c r="AL48" s="1297"/>
      <c r="AM48" s="1297"/>
      <c r="AN48" s="1297"/>
      <c r="AO48" s="1297"/>
      <c r="AP48" s="1297"/>
      <c r="AQ48" s="1297"/>
      <c r="AR48" s="1297"/>
      <c r="AS48" s="1297"/>
      <c r="AT48" s="1297"/>
      <c r="AU48" s="1297"/>
      <c r="AV48" s="1297"/>
      <c r="AW48" s="1297"/>
      <c r="AX48" s="1297"/>
      <c r="AY48" s="1297"/>
      <c r="AZ48" s="1297"/>
      <c r="BA48" s="300"/>
    </row>
    <row r="49" spans="1:54" ht="39" customHeight="1" x14ac:dyDescent="0.25">
      <c r="A49" s="1278" t="s">
        <v>788</v>
      </c>
      <c r="B49" s="1278"/>
      <c r="C49" s="1278"/>
      <c r="D49" s="1278"/>
      <c r="E49" s="1278"/>
      <c r="F49" s="1278"/>
      <c r="G49" s="1278"/>
      <c r="H49" s="1278"/>
      <c r="I49" s="1278"/>
      <c r="J49" s="1278"/>
      <c r="K49" s="1278"/>
      <c r="L49" s="1278"/>
      <c r="M49" s="1278"/>
      <c r="N49" s="1278"/>
      <c r="O49" s="1278"/>
      <c r="P49" s="1278"/>
      <c r="Q49" s="1278"/>
      <c r="R49" s="1278"/>
      <c r="S49" s="1278"/>
      <c r="T49" s="1278"/>
      <c r="U49" s="1278"/>
      <c r="V49" s="1278"/>
      <c r="W49" s="1278"/>
      <c r="X49" s="1278"/>
      <c r="Y49" s="1278"/>
      <c r="Z49" s="1278"/>
      <c r="AA49" s="1278"/>
      <c r="AB49" s="1278"/>
      <c r="AC49" s="1278"/>
      <c r="AD49" s="1278"/>
      <c r="AE49" s="1278"/>
      <c r="AF49" s="1278"/>
      <c r="AG49" s="1278"/>
      <c r="AH49" s="1278"/>
      <c r="AI49" s="1278"/>
      <c r="AJ49" s="1278"/>
      <c r="AK49" s="1278"/>
      <c r="AL49" s="1278"/>
      <c r="AM49" s="1278"/>
      <c r="AN49" s="1278"/>
      <c r="AO49" s="1278"/>
      <c r="AP49" s="1278"/>
      <c r="AQ49" s="1278"/>
      <c r="AR49" s="1278"/>
      <c r="AS49" s="1278"/>
      <c r="AT49" s="1278"/>
      <c r="AU49" s="1278"/>
      <c r="AV49" s="1278"/>
      <c r="AW49" s="1278"/>
      <c r="AX49" s="1278"/>
      <c r="AY49" s="1278"/>
      <c r="AZ49" s="1278"/>
      <c r="BA49" s="300"/>
    </row>
    <row r="50" spans="1:54" ht="12" customHeight="1" x14ac:dyDescent="0.25">
      <c r="A50" s="1294" t="str">
        <f>ПОДПИСИ!B19</f>
        <v xml:space="preserve"> </v>
      </c>
      <c r="B50" s="1294"/>
      <c r="C50" s="1294"/>
      <c r="D50" s="1294"/>
      <c r="E50" s="1294"/>
      <c r="F50" s="1294"/>
      <c r="G50" s="1294"/>
      <c r="H50" s="1294"/>
      <c r="I50" s="1294"/>
      <c r="J50" s="1294"/>
      <c r="K50" s="1294"/>
      <c r="L50" s="1294"/>
      <c r="M50" s="1294"/>
      <c r="N50" s="1294"/>
      <c r="O50" s="1294"/>
      <c r="P50" s="1294"/>
      <c r="Q50" s="1294"/>
      <c r="R50" s="1294"/>
      <c r="S50" s="1294"/>
      <c r="T50" s="1294"/>
      <c r="U50" s="1294"/>
      <c r="V50" s="1294"/>
      <c r="W50" s="1294"/>
      <c r="X50" s="1294"/>
      <c r="Y50" s="1294"/>
      <c r="Z50" s="1294"/>
      <c r="AA50" s="1294"/>
      <c r="AB50" s="1294"/>
      <c r="AC50" s="1294"/>
      <c r="AD50" s="1294"/>
      <c r="AE50" s="1294"/>
      <c r="AF50" s="1294"/>
      <c r="AG50" s="1294"/>
      <c r="AH50" s="1294"/>
      <c r="AI50" s="1294"/>
      <c r="AJ50" s="1294"/>
      <c r="AK50" s="1294"/>
      <c r="AL50" s="1294"/>
      <c r="AM50" s="1294"/>
      <c r="AN50" s="1294"/>
      <c r="AO50" s="1294"/>
      <c r="AP50" s="1294"/>
      <c r="AQ50" s="1294"/>
      <c r="AR50" s="1294"/>
      <c r="AS50" s="1294"/>
      <c r="AT50" s="1294"/>
      <c r="AU50" s="1294"/>
      <c r="AV50" s="1294"/>
      <c r="AW50" s="1294"/>
      <c r="AX50" s="1294"/>
      <c r="AY50" s="1294"/>
      <c r="AZ50" s="1294"/>
      <c r="BA50" s="300"/>
    </row>
    <row r="51" spans="1:54" ht="14.25" customHeight="1" x14ac:dyDescent="0.25">
      <c r="A51" s="1295" t="str">
        <f>CONCATENATE(ПОДПИСИ!C19," ",ПОДПИСИ!F19)</f>
        <v xml:space="preserve">  </v>
      </c>
      <c r="B51" s="1295"/>
      <c r="C51" s="1295"/>
      <c r="D51" s="1295"/>
      <c r="E51" s="1295"/>
      <c r="F51" s="1295"/>
      <c r="G51" s="1295"/>
      <c r="H51" s="1295"/>
      <c r="I51" s="1295"/>
      <c r="J51" s="1295"/>
      <c r="K51" s="1295"/>
      <c r="L51" s="1295"/>
      <c r="M51" s="1295"/>
      <c r="N51" s="1295"/>
      <c r="O51" s="1295"/>
      <c r="P51" s="1295"/>
      <c r="Q51" s="1295"/>
      <c r="R51" s="1295"/>
      <c r="S51" s="1295"/>
      <c r="T51" s="1295"/>
      <c r="U51" s="1295"/>
      <c r="V51" s="1295"/>
      <c r="W51" s="1295"/>
      <c r="X51" s="1295"/>
      <c r="Y51" s="1295"/>
      <c r="Z51" s="1295"/>
      <c r="AA51" s="1295"/>
      <c r="AB51" s="1295"/>
      <c r="AC51" s="1295"/>
      <c r="AD51" s="1295"/>
      <c r="AE51" s="1295"/>
      <c r="AF51" s="1295"/>
      <c r="AG51" s="1295"/>
      <c r="AH51" s="1295"/>
      <c r="AI51" s="1295"/>
      <c r="AJ51" s="1295"/>
      <c r="AK51" s="1295"/>
      <c r="AL51" s="1295"/>
      <c r="AM51" s="1295"/>
      <c r="AN51" s="1295"/>
      <c r="AO51" s="1295"/>
      <c r="AP51" s="1295"/>
      <c r="AQ51" s="1295"/>
      <c r="AR51" s="1295"/>
      <c r="AS51" s="1295"/>
      <c r="AT51" s="1295"/>
      <c r="AU51" s="1295"/>
      <c r="AV51" s="1295"/>
      <c r="AW51" s="1295"/>
      <c r="AX51" s="1295"/>
      <c r="AY51" s="1295"/>
      <c r="AZ51" s="1295"/>
      <c r="BA51" s="300"/>
    </row>
    <row r="52" spans="1:54" ht="6" customHeight="1" x14ac:dyDescent="0.25">
      <c r="A52" s="1287" t="s">
        <v>789</v>
      </c>
      <c r="B52" s="1287"/>
      <c r="C52" s="1287"/>
      <c r="D52" s="1287"/>
      <c r="E52" s="1287"/>
      <c r="F52" s="1287"/>
      <c r="G52" s="1287"/>
      <c r="H52" s="1287"/>
      <c r="I52" s="1287"/>
      <c r="J52" s="1287"/>
      <c r="K52" s="1287"/>
      <c r="L52" s="1287"/>
      <c r="M52" s="1287"/>
      <c r="N52" s="1287"/>
      <c r="O52" s="1287"/>
      <c r="P52" s="1287"/>
      <c r="Q52" s="1287"/>
      <c r="R52" s="1287"/>
      <c r="S52" s="1287"/>
      <c r="T52" s="1287"/>
      <c r="U52" s="1287"/>
      <c r="V52" s="1287"/>
      <c r="W52" s="1287"/>
      <c r="X52" s="1287"/>
      <c r="Y52" s="1287"/>
      <c r="Z52" s="1287"/>
      <c r="AA52" s="1287"/>
      <c r="AB52" s="1287"/>
      <c r="AC52" s="1287"/>
      <c r="AD52" s="1287"/>
      <c r="AE52" s="1287"/>
      <c r="AF52" s="1287"/>
      <c r="AG52" s="1287"/>
      <c r="AH52" s="1287"/>
      <c r="AI52" s="1287"/>
      <c r="AJ52" s="1287"/>
      <c r="AK52" s="1287"/>
      <c r="AL52" s="1287"/>
      <c r="AM52" s="1287"/>
      <c r="AN52" s="1287"/>
      <c r="AO52" s="1287"/>
      <c r="AP52" s="1287"/>
      <c r="AQ52" s="1287"/>
      <c r="AR52" s="1287"/>
      <c r="AS52" s="1287"/>
      <c r="AT52" s="1287"/>
      <c r="AU52" s="1287"/>
      <c r="AV52" s="1287"/>
      <c r="AW52" s="1287"/>
      <c r="AX52" s="1287"/>
      <c r="AY52" s="1287"/>
      <c r="AZ52" s="1287"/>
      <c r="BA52" s="300"/>
    </row>
    <row r="53" spans="1:54" ht="11.25" customHeight="1" x14ac:dyDescent="0.25">
      <c r="A53" s="1296"/>
      <c r="B53" s="1296"/>
      <c r="C53" s="1296"/>
      <c r="D53" s="1296"/>
      <c r="E53" s="1296"/>
      <c r="F53" s="1296"/>
      <c r="G53" s="1296"/>
      <c r="H53" s="1296"/>
      <c r="I53" s="1296"/>
      <c r="J53" s="1296"/>
      <c r="K53" s="1296"/>
      <c r="L53" s="1296"/>
      <c r="M53" s="1296"/>
      <c r="N53" s="1296"/>
      <c r="O53" s="1296"/>
      <c r="P53" s="1296"/>
      <c r="Q53" s="1296"/>
      <c r="R53" s="1296"/>
      <c r="S53" s="1296"/>
      <c r="T53" s="1296"/>
      <c r="U53" s="1296"/>
      <c r="V53" s="1296"/>
      <c r="W53" s="1296"/>
      <c r="X53" s="1296"/>
      <c r="Y53" s="1296"/>
      <c r="Z53" s="1296"/>
      <c r="AA53" s="1296"/>
      <c r="AB53" s="1296"/>
      <c r="AC53" s="1296"/>
      <c r="AD53" s="1296"/>
      <c r="AE53" s="1296"/>
      <c r="AF53" s="1296"/>
      <c r="AG53" s="1296"/>
      <c r="AH53" s="1296"/>
      <c r="AI53" s="1296"/>
      <c r="AJ53" s="1296"/>
      <c r="AK53" s="1296"/>
      <c r="AL53" s="1296"/>
      <c r="AM53" s="1296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  <c r="BA53" s="300"/>
    </row>
    <row r="54" spans="1:54" ht="15" customHeight="1" x14ac:dyDescent="0.25">
      <c r="A54" s="1288" t="s">
        <v>790</v>
      </c>
      <c r="B54" s="1288"/>
      <c r="C54" s="1288"/>
      <c r="D54" s="1288"/>
      <c r="E54" s="1288"/>
      <c r="F54" s="1288"/>
      <c r="G54" s="1288"/>
      <c r="H54" s="1288"/>
      <c r="I54" s="1288"/>
      <c r="J54" s="1288"/>
      <c r="K54" s="1288"/>
      <c r="L54" s="1288"/>
      <c r="M54" s="1288"/>
      <c r="N54" s="1288"/>
      <c r="O54" s="1288"/>
      <c r="P54" s="1288"/>
      <c r="Q54" s="1288"/>
      <c r="R54" s="1288"/>
      <c r="S54" s="1288"/>
      <c r="T54" s="1288"/>
      <c r="U54" s="1288"/>
      <c r="V54" s="1288"/>
      <c r="W54" s="1288"/>
      <c r="X54" s="1288"/>
      <c r="Y54" s="1288"/>
      <c r="Z54" s="1288"/>
      <c r="AA54" s="1288"/>
      <c r="AB54" s="1288"/>
      <c r="AC54" s="1288"/>
      <c r="AD54" s="1288"/>
      <c r="AE54" s="1288"/>
      <c r="AF54" s="1288"/>
      <c r="AG54" s="1288"/>
      <c r="AH54" s="1288"/>
      <c r="AI54" s="1288"/>
      <c r="AJ54" s="1288"/>
      <c r="AK54" s="1288"/>
      <c r="AL54" s="1288"/>
      <c r="AM54" s="1288"/>
      <c r="AN54" s="1288"/>
      <c r="AO54" s="1288"/>
      <c r="AP54" s="1288"/>
      <c r="AQ54" s="1288"/>
      <c r="AR54" s="1288"/>
      <c r="AS54" s="1288"/>
      <c r="AT54" s="1288"/>
      <c r="AU54" s="1288"/>
      <c r="AV54" s="1288"/>
      <c r="AW54" s="1288"/>
      <c r="AX54" s="1288"/>
      <c r="AY54" s="1288"/>
      <c r="AZ54" s="1288"/>
      <c r="BA54" s="300"/>
    </row>
    <row r="55" spans="1:54" ht="21" customHeight="1" x14ac:dyDescent="0.25">
      <c r="A55" s="1278" t="s">
        <v>791</v>
      </c>
      <c r="B55" s="1278"/>
      <c r="C55" s="1278"/>
      <c r="D55" s="1278"/>
      <c r="E55" s="1278"/>
      <c r="F55" s="1278"/>
      <c r="G55" s="1278"/>
      <c r="H55" s="1278"/>
      <c r="I55" s="1278"/>
      <c r="J55" s="1278"/>
      <c r="K55" s="1278"/>
      <c r="L55" s="1278"/>
      <c r="M55" s="1278"/>
      <c r="N55" s="1278"/>
      <c r="O55" s="1278"/>
      <c r="P55" s="1278"/>
      <c r="Q55" s="1278"/>
      <c r="R55" s="1278"/>
      <c r="S55" s="1278"/>
      <c r="T55" s="1278"/>
      <c r="U55" s="1278"/>
      <c r="V55" s="1278"/>
      <c r="W55" s="1278"/>
      <c r="X55" s="1278"/>
      <c r="Y55" s="1278"/>
      <c r="Z55" s="1278"/>
      <c r="AA55" s="1278"/>
      <c r="AB55" s="1278"/>
      <c r="AC55" s="1278"/>
      <c r="AD55" s="1278"/>
      <c r="AE55" s="1278"/>
      <c r="AF55" s="1278"/>
      <c r="AG55" s="1278"/>
      <c r="AH55" s="1278"/>
      <c r="AI55" s="1278"/>
      <c r="AJ55" s="1278"/>
      <c r="AK55" s="1278"/>
      <c r="AL55" s="1278"/>
      <c r="AM55" s="1278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300"/>
    </row>
    <row r="56" spans="1:54" ht="12" customHeight="1" x14ac:dyDescent="0.3">
      <c r="A56" s="1290" t="str">
        <f>ПОДПИСИ!B14</f>
        <v>Начальник геодезического отдела ООО «Электромонтаж-110»</v>
      </c>
      <c r="B56" s="1290"/>
      <c r="C56" s="1290"/>
      <c r="D56" s="1290"/>
      <c r="E56" s="1290"/>
      <c r="F56" s="1290"/>
      <c r="G56" s="1290"/>
      <c r="H56" s="1290"/>
      <c r="I56" s="1290"/>
      <c r="J56" s="1290"/>
      <c r="K56" s="1290"/>
      <c r="L56" s="1290"/>
      <c r="M56" s="1290"/>
      <c r="N56" s="1290"/>
      <c r="O56" s="1290"/>
      <c r="P56" s="1290"/>
      <c r="Q56" s="1290"/>
      <c r="R56" s="1290"/>
      <c r="S56" s="1290"/>
      <c r="T56" s="1290"/>
      <c r="U56" s="1290"/>
      <c r="V56" s="1290"/>
      <c r="W56" s="1290"/>
      <c r="X56" s="1290"/>
      <c r="Y56" s="1290"/>
      <c r="Z56" s="1290"/>
      <c r="AA56" s="1290"/>
      <c r="AB56" s="1290"/>
      <c r="AC56" s="1290"/>
      <c r="AD56" s="1290"/>
      <c r="AE56" s="1290"/>
      <c r="AF56" s="1290"/>
      <c r="AG56" s="1290"/>
      <c r="AH56" s="1290"/>
      <c r="AI56" s="1290"/>
      <c r="AJ56" s="1290"/>
      <c r="AK56" s="1290"/>
      <c r="AL56" s="1290"/>
      <c r="AM56" s="1290"/>
      <c r="AN56" s="1290"/>
      <c r="AO56" s="1290"/>
      <c r="AP56" s="1290"/>
      <c r="AQ56" s="1290"/>
      <c r="AR56" s="1290"/>
      <c r="AS56" s="1290"/>
      <c r="AT56" s="1290"/>
      <c r="AU56" s="1290"/>
      <c r="AV56" s="1290"/>
      <c r="AW56" s="1290"/>
      <c r="AX56" s="1290"/>
      <c r="AY56" s="1290"/>
      <c r="AZ56" s="1290"/>
      <c r="BA56" s="308"/>
      <c r="BB56" s="294"/>
    </row>
    <row r="57" spans="1:54" ht="12" customHeight="1" x14ac:dyDescent="0.25">
      <c r="A57" s="1291" t="str">
        <f>CONCATENATE(ПОДПИСИ!C14,", ",ПОДПИСИ!F14)</f>
        <v xml:space="preserve">Фатахова Е.Я., </v>
      </c>
      <c r="B57" s="1291"/>
      <c r="C57" s="1291"/>
      <c r="D57" s="1291"/>
      <c r="E57" s="1291"/>
      <c r="F57" s="1291"/>
      <c r="G57" s="1291"/>
      <c r="H57" s="1291"/>
      <c r="I57" s="1291"/>
      <c r="J57" s="1291"/>
      <c r="K57" s="1291"/>
      <c r="L57" s="1291"/>
      <c r="M57" s="1291"/>
      <c r="N57" s="1291"/>
      <c r="O57" s="1291"/>
      <c r="P57" s="1291"/>
      <c r="Q57" s="1291"/>
      <c r="R57" s="1291"/>
      <c r="S57" s="1291"/>
      <c r="T57" s="1291"/>
      <c r="U57" s="1291"/>
      <c r="V57" s="1291"/>
      <c r="W57" s="1291"/>
      <c r="X57" s="1291"/>
      <c r="Y57" s="1291"/>
      <c r="Z57" s="1291"/>
      <c r="AA57" s="1291"/>
      <c r="AB57" s="1291"/>
      <c r="AC57" s="1291"/>
      <c r="AD57" s="1291"/>
      <c r="AE57" s="1291"/>
      <c r="AF57" s="1291"/>
      <c r="AG57" s="1291"/>
      <c r="AH57" s="1291"/>
      <c r="AI57" s="1291"/>
      <c r="AJ57" s="1291"/>
      <c r="AK57" s="1291"/>
      <c r="AL57" s="1291"/>
      <c r="AM57" s="1291"/>
      <c r="AN57" s="1291"/>
      <c r="AO57" s="1291"/>
      <c r="AP57" s="1291"/>
      <c r="AQ57" s="1291"/>
      <c r="AR57" s="1291"/>
      <c r="AS57" s="1291"/>
      <c r="AT57" s="1291"/>
      <c r="AU57" s="1291"/>
      <c r="AV57" s="1291"/>
      <c r="AW57" s="1291"/>
      <c r="AX57" s="1291"/>
      <c r="AY57" s="1291"/>
      <c r="AZ57" s="1291"/>
      <c r="BA57" s="300"/>
    </row>
    <row r="58" spans="1:54" ht="6" customHeight="1" x14ac:dyDescent="0.25">
      <c r="A58" s="1292" t="s">
        <v>789</v>
      </c>
      <c r="B58" s="1292"/>
      <c r="C58" s="1292"/>
      <c r="D58" s="1292"/>
      <c r="E58" s="1292"/>
      <c r="F58" s="1292"/>
      <c r="G58" s="1292"/>
      <c r="H58" s="1292"/>
      <c r="I58" s="1292"/>
      <c r="J58" s="1292"/>
      <c r="K58" s="1292"/>
      <c r="L58" s="1292"/>
      <c r="M58" s="1292"/>
      <c r="N58" s="1292"/>
      <c r="O58" s="1292"/>
      <c r="P58" s="1292"/>
      <c r="Q58" s="1292"/>
      <c r="R58" s="1292"/>
      <c r="S58" s="1292"/>
      <c r="T58" s="1292"/>
      <c r="U58" s="1292"/>
      <c r="V58" s="1292"/>
      <c r="W58" s="1292"/>
      <c r="X58" s="1292"/>
      <c r="Y58" s="1292"/>
      <c r="Z58" s="1292"/>
      <c r="AA58" s="1292"/>
      <c r="AB58" s="1292"/>
      <c r="AC58" s="1292"/>
      <c r="AD58" s="1292"/>
      <c r="AE58" s="1292"/>
      <c r="AF58" s="1292"/>
      <c r="AG58" s="1292"/>
      <c r="AH58" s="1292"/>
      <c r="AI58" s="1292"/>
      <c r="AJ58" s="1292"/>
      <c r="AK58" s="1292"/>
      <c r="AL58" s="1292"/>
      <c r="AM58" s="1292"/>
      <c r="AN58" s="1292"/>
      <c r="AO58" s="1292"/>
      <c r="AP58" s="1292"/>
      <c r="AQ58" s="1292"/>
      <c r="AR58" s="1292"/>
      <c r="AS58" s="1292"/>
      <c r="AT58" s="1292"/>
      <c r="AU58" s="1292"/>
      <c r="AV58" s="1292"/>
      <c r="AW58" s="1292"/>
      <c r="AX58" s="1292"/>
      <c r="AY58" s="1292"/>
      <c r="AZ58" s="1292"/>
      <c r="BA58" s="300"/>
    </row>
    <row r="59" spans="1:54" ht="10.5" customHeight="1" x14ac:dyDescent="0.25">
      <c r="A59" s="1293"/>
      <c r="B59" s="1293"/>
      <c r="C59" s="1293"/>
      <c r="D59" s="1293"/>
      <c r="E59" s="1293"/>
      <c r="F59" s="1293"/>
      <c r="G59" s="1293"/>
      <c r="H59" s="1293"/>
      <c r="I59" s="1293"/>
      <c r="J59" s="1293"/>
      <c r="K59" s="1293"/>
      <c r="L59" s="1293"/>
      <c r="M59" s="1293"/>
      <c r="N59" s="1293"/>
      <c r="O59" s="1293"/>
      <c r="P59" s="1293"/>
      <c r="Q59" s="1293"/>
      <c r="R59" s="1293"/>
      <c r="S59" s="1293"/>
      <c r="T59" s="1293"/>
      <c r="U59" s="1293"/>
      <c r="V59" s="1293"/>
      <c r="W59" s="1293"/>
      <c r="X59" s="1293"/>
      <c r="Y59" s="1293"/>
      <c r="Z59" s="1293"/>
      <c r="AA59" s="1293"/>
      <c r="AB59" s="1293"/>
      <c r="AC59" s="1293"/>
      <c r="AD59" s="1293"/>
      <c r="AE59" s="1293"/>
      <c r="AF59" s="1293"/>
      <c r="AG59" s="1293"/>
      <c r="AH59" s="1293"/>
      <c r="AI59" s="1293"/>
      <c r="AJ59" s="1293"/>
      <c r="AK59" s="1293"/>
      <c r="AL59" s="1293"/>
      <c r="AM59" s="1293"/>
      <c r="AN59" s="1293"/>
      <c r="AO59" s="1293"/>
      <c r="AP59" s="1293"/>
      <c r="AQ59" s="1293"/>
      <c r="AR59" s="1293"/>
      <c r="AS59" s="1293"/>
      <c r="AT59" s="1293"/>
      <c r="AU59" s="1293"/>
      <c r="AV59" s="1293"/>
      <c r="AW59" s="1293"/>
      <c r="AX59" s="1293"/>
      <c r="AY59" s="1293"/>
      <c r="AZ59" s="1293"/>
      <c r="BA59" s="300"/>
    </row>
    <row r="60" spans="1:54" ht="15" customHeight="1" x14ac:dyDescent="0.25">
      <c r="A60" s="1288" t="s">
        <v>792</v>
      </c>
      <c r="B60" s="1288"/>
      <c r="C60" s="1288"/>
      <c r="D60" s="1288"/>
      <c r="E60" s="1288"/>
      <c r="F60" s="1288"/>
      <c r="G60" s="1288"/>
      <c r="H60" s="1288"/>
      <c r="I60" s="1288"/>
      <c r="J60" s="1288"/>
      <c r="K60" s="1288"/>
      <c r="L60" s="1288"/>
      <c r="M60" s="1288"/>
      <c r="N60" s="1288"/>
      <c r="O60" s="1288"/>
      <c r="P60" s="1288"/>
      <c r="Q60" s="1288"/>
      <c r="R60" s="1288"/>
      <c r="S60" s="1288"/>
      <c r="T60" s="1288"/>
      <c r="U60" s="1288"/>
      <c r="V60" s="1288"/>
      <c r="W60" s="1288"/>
      <c r="X60" s="1288"/>
      <c r="Y60" s="1288"/>
      <c r="Z60" s="1288"/>
      <c r="AA60" s="1288"/>
      <c r="AB60" s="1288"/>
      <c r="AC60" s="1288"/>
      <c r="AD60" s="1288"/>
      <c r="AE60" s="1288"/>
      <c r="AF60" s="1288"/>
      <c r="AG60" s="1288"/>
      <c r="AH60" s="1288"/>
      <c r="AI60" s="1288"/>
      <c r="AJ60" s="1288"/>
      <c r="AK60" s="1288"/>
      <c r="AL60" s="1288"/>
      <c r="AM60" s="1288"/>
      <c r="AN60" s="1288"/>
      <c r="AO60" s="1288"/>
      <c r="AP60" s="1288"/>
      <c r="AQ60" s="1288"/>
      <c r="AR60" s="1288"/>
      <c r="AS60" s="1288"/>
      <c r="AT60" s="1288"/>
      <c r="AU60" s="1288"/>
      <c r="AV60" s="1288"/>
      <c r="AW60" s="1288"/>
      <c r="AX60" s="1288"/>
      <c r="AY60" s="1288"/>
      <c r="AZ60" s="1288"/>
      <c r="BA60" s="300"/>
    </row>
    <row r="61" spans="1:54" ht="13.5" customHeight="1" outlineLevel="1" x14ac:dyDescent="0.25">
      <c r="A61" s="1264" t="s">
        <v>79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</row>
    <row r="62" spans="1:54" ht="24" customHeight="1" outlineLevel="1" x14ac:dyDescent="0.25">
      <c r="A62" s="126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260"/>
      <c r="C62" s="1260"/>
      <c r="D62" s="1260"/>
      <c r="E62" s="1260"/>
      <c r="F62" s="1260"/>
      <c r="G62" s="1260"/>
      <c r="H62" s="1260"/>
      <c r="I62" s="1260"/>
      <c r="J62" s="1260"/>
      <c r="K62" s="1260"/>
      <c r="L62" s="1260"/>
      <c r="M62" s="1260"/>
      <c r="N62" s="1260"/>
      <c r="O62" s="1260"/>
      <c r="P62" s="1260"/>
      <c r="Q62" s="1260"/>
      <c r="R62" s="1260"/>
      <c r="S62" s="1260"/>
      <c r="T62" s="1260"/>
      <c r="U62" s="1260"/>
      <c r="V62" s="1260"/>
      <c r="W62" s="1260"/>
      <c r="X62" s="1260"/>
      <c r="Y62" s="1260"/>
      <c r="Z62" s="1260"/>
      <c r="AA62" s="1260"/>
      <c r="AB62" s="1260"/>
      <c r="AC62" s="1260"/>
      <c r="AD62" s="1260"/>
      <c r="AE62" s="1260"/>
      <c r="AF62" s="1260"/>
      <c r="AG62" s="1260"/>
      <c r="AH62" s="1260"/>
      <c r="AI62" s="1260"/>
      <c r="AJ62" s="1260"/>
      <c r="AK62" s="1260"/>
      <c r="AL62" s="1260"/>
      <c r="AM62" s="1260"/>
      <c r="AN62" s="1260"/>
      <c r="AO62" s="1260"/>
      <c r="AP62" s="1260"/>
      <c r="AQ62" s="1260"/>
      <c r="AR62" s="1260"/>
      <c r="AS62" s="1260"/>
      <c r="AT62" s="1260"/>
      <c r="AU62" s="1260"/>
      <c r="AV62" s="1260"/>
      <c r="AW62" s="1260"/>
      <c r="AX62" s="1260"/>
      <c r="AY62" s="1260"/>
      <c r="AZ62" s="1260"/>
      <c r="BA62" s="390"/>
      <c r="BB62" s="391"/>
    </row>
    <row r="63" spans="1:54" ht="9.75" customHeight="1" outlineLevel="1" x14ac:dyDescent="0.25">
      <c r="A63" s="1236" t="s">
        <v>523</v>
      </c>
      <c r="B63" s="1236"/>
      <c r="C63" s="1236"/>
      <c r="D63" s="1236"/>
      <c r="E63" s="1236"/>
      <c r="F63" s="1236"/>
      <c r="G63" s="1236"/>
      <c r="H63" s="1236"/>
      <c r="I63" s="1236"/>
      <c r="J63" s="1236"/>
      <c r="K63" s="1236"/>
      <c r="L63" s="1236"/>
      <c r="M63" s="1236"/>
      <c r="N63" s="1236"/>
      <c r="O63" s="1236"/>
      <c r="P63" s="1236"/>
      <c r="Q63" s="1236"/>
      <c r="R63" s="1236"/>
      <c r="S63" s="1236"/>
      <c r="T63" s="1236"/>
      <c r="U63" s="1236"/>
      <c r="V63" s="1236"/>
      <c r="W63" s="1236"/>
      <c r="X63" s="1236"/>
      <c r="Y63" s="1236"/>
      <c r="Z63" s="1236"/>
      <c r="AA63" s="1236"/>
      <c r="AB63" s="1236"/>
      <c r="AC63" s="1236"/>
      <c r="AD63" s="1236"/>
      <c r="AE63" s="1236"/>
      <c r="AF63" s="1236"/>
      <c r="AG63" s="1236"/>
      <c r="AH63" s="1236"/>
      <c r="AI63" s="1236"/>
      <c r="AJ63" s="1236"/>
      <c r="AK63" s="1236"/>
      <c r="AL63" s="1236"/>
      <c r="AM63" s="1236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392"/>
      <c r="BB63" s="393"/>
    </row>
    <row r="64" spans="1:54" ht="21" customHeight="1" x14ac:dyDescent="0.25">
      <c r="A64" s="1278" t="s">
        <v>793</v>
      </c>
      <c r="B64" s="1278"/>
      <c r="C64" s="1278"/>
      <c r="D64" s="1278"/>
      <c r="E64" s="1278"/>
      <c r="F64" s="1278"/>
      <c r="G64" s="1278"/>
      <c r="H64" s="1278"/>
      <c r="I64" s="1278"/>
      <c r="J64" s="1278"/>
      <c r="K64" s="1278"/>
      <c r="L64" s="1278"/>
      <c r="M64" s="1278"/>
      <c r="N64" s="1278"/>
      <c r="O64" s="1278"/>
      <c r="P64" s="1278"/>
      <c r="Q64" s="1278"/>
      <c r="R64" s="1278"/>
      <c r="S64" s="1278"/>
      <c r="T64" s="1278"/>
      <c r="U64" s="1278"/>
      <c r="V64" s="1278"/>
      <c r="W64" s="1278"/>
      <c r="X64" s="1278"/>
      <c r="Y64" s="1278"/>
      <c r="Z64" s="1278"/>
      <c r="AA64" s="1278"/>
      <c r="AB64" s="1278"/>
      <c r="AC64" s="1278"/>
      <c r="AD64" s="1278"/>
      <c r="AE64" s="1278"/>
      <c r="AF64" s="1278"/>
      <c r="AG64" s="1278"/>
      <c r="AH64" s="1278"/>
      <c r="AI64" s="1278"/>
      <c r="AJ64" s="1278"/>
      <c r="AK64" s="1278"/>
      <c r="AL64" s="1278"/>
      <c r="AM64" s="127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300"/>
    </row>
    <row r="65" spans="1:53" ht="12" customHeight="1" x14ac:dyDescent="0.25">
      <c r="A65" s="1286" t="str">
        <f>ФОРМА!D20</f>
        <v>кабельной линии 0,4кВ</v>
      </c>
      <c r="B65" s="1286"/>
      <c r="C65" s="1286"/>
      <c r="D65" s="1286"/>
      <c r="E65" s="1286"/>
      <c r="F65" s="1286"/>
      <c r="G65" s="1286"/>
      <c r="H65" s="1286"/>
      <c r="I65" s="1286"/>
      <c r="J65" s="1286"/>
      <c r="K65" s="1286"/>
      <c r="L65" s="1286"/>
      <c r="M65" s="1286"/>
      <c r="N65" s="1286"/>
      <c r="O65" s="1286"/>
      <c r="P65" s="1286"/>
      <c r="Q65" s="1286"/>
      <c r="R65" s="1286"/>
      <c r="S65" s="1286"/>
      <c r="T65" s="1286"/>
      <c r="U65" s="1286"/>
      <c r="V65" s="1286"/>
      <c r="W65" s="1286"/>
      <c r="X65" s="1286"/>
      <c r="Y65" s="1286"/>
      <c r="Z65" s="1286"/>
      <c r="AA65" s="1286"/>
      <c r="AB65" s="1286"/>
      <c r="AC65" s="1286"/>
      <c r="AD65" s="1286"/>
      <c r="AE65" s="1286"/>
      <c r="AF65" s="1286"/>
      <c r="AG65" s="1286"/>
      <c r="AH65" s="1286"/>
      <c r="AI65" s="1286"/>
      <c r="AJ65" s="1286"/>
      <c r="AK65" s="1286"/>
      <c r="AL65" s="1286"/>
      <c r="AM65" s="1286"/>
      <c r="AN65" s="1286"/>
      <c r="AO65" s="1286"/>
      <c r="AP65" s="1286"/>
      <c r="AQ65" s="1286"/>
      <c r="AR65" s="1286"/>
      <c r="AS65" s="1286"/>
      <c r="AT65" s="1286"/>
      <c r="AU65" s="1286"/>
      <c r="AV65" s="1286"/>
      <c r="AW65" s="1286"/>
      <c r="AX65" s="1286"/>
      <c r="AY65" s="1286"/>
      <c r="AZ65" s="1286"/>
      <c r="BA65" s="300"/>
    </row>
    <row r="66" spans="1:53" s="305" customFormat="1" ht="6" customHeight="1" x14ac:dyDescent="0.2">
      <c r="A66" s="1277" t="s">
        <v>431</v>
      </c>
      <c r="B66" s="1277"/>
      <c r="C66" s="1277"/>
      <c r="D66" s="1277"/>
      <c r="E66" s="1277"/>
      <c r="F66" s="1277"/>
      <c r="G66" s="1277"/>
      <c r="H66" s="1277"/>
      <c r="I66" s="1277"/>
      <c r="J66" s="1277"/>
      <c r="K66" s="1277"/>
      <c r="L66" s="1277"/>
      <c r="M66" s="1277"/>
      <c r="N66" s="1277"/>
      <c r="O66" s="1277"/>
      <c r="P66" s="1277"/>
      <c r="Q66" s="1277"/>
      <c r="R66" s="1277"/>
      <c r="S66" s="1277"/>
      <c r="T66" s="1277"/>
      <c r="U66" s="1277"/>
      <c r="V66" s="1277"/>
      <c r="W66" s="1277"/>
      <c r="X66" s="1277"/>
      <c r="Y66" s="1277"/>
      <c r="Z66" s="1277"/>
      <c r="AA66" s="1277"/>
      <c r="AB66" s="1277"/>
      <c r="AC66" s="1277"/>
      <c r="AD66" s="1277"/>
      <c r="AE66" s="1277"/>
      <c r="AF66" s="1277"/>
      <c r="AG66" s="1277"/>
      <c r="AH66" s="1277"/>
      <c r="AI66" s="1277"/>
      <c r="AJ66" s="1277"/>
      <c r="AK66" s="1277"/>
      <c r="AL66" s="1277"/>
      <c r="AM66" s="1277"/>
      <c r="AN66" s="1277"/>
      <c r="AO66" s="1277"/>
      <c r="AP66" s="1277"/>
      <c r="AQ66" s="1277"/>
      <c r="AR66" s="1277"/>
      <c r="AS66" s="1277"/>
      <c r="AT66" s="1277"/>
      <c r="AU66" s="1277"/>
      <c r="AV66" s="1277"/>
      <c r="AW66" s="1277"/>
      <c r="AX66" s="1277"/>
      <c r="AY66" s="1277"/>
      <c r="AZ66" s="1277"/>
      <c r="BA66" s="304"/>
    </row>
    <row r="67" spans="1:53" ht="48" customHeight="1" x14ac:dyDescent="0.25">
      <c r="A67" s="1289" t="s">
        <v>794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  <c r="BA67" s="300"/>
    </row>
    <row r="68" spans="1:53" ht="11.25" customHeight="1" x14ac:dyDescent="0.25">
      <c r="A68" s="1286" t="str">
        <f>ФОРМА!B9</f>
        <v>СЭС-23-32939-ЭС-ИЛО</v>
      </c>
      <c r="B68" s="1286"/>
      <c r="C68" s="1286"/>
      <c r="D68" s="1286"/>
      <c r="E68" s="1286"/>
      <c r="F68" s="1286"/>
      <c r="G68" s="1286"/>
      <c r="H68" s="1286"/>
      <c r="I68" s="1286"/>
      <c r="J68" s="1286"/>
      <c r="K68" s="1286"/>
      <c r="L68" s="1286"/>
      <c r="M68" s="1286"/>
      <c r="N68" s="1286"/>
      <c r="O68" s="1286"/>
      <c r="P68" s="1286"/>
      <c r="Q68" s="1286"/>
      <c r="R68" s="1286"/>
      <c r="S68" s="1286"/>
      <c r="T68" s="1286"/>
      <c r="U68" s="1286"/>
      <c r="V68" s="1286"/>
      <c r="W68" s="1286"/>
      <c r="X68" s="1286"/>
      <c r="Y68" s="1286"/>
      <c r="Z68" s="1286"/>
      <c r="AA68" s="1286"/>
      <c r="AB68" s="1286"/>
      <c r="AC68" s="1286"/>
      <c r="AD68" s="1286"/>
      <c r="AE68" s="1286"/>
      <c r="AF68" s="1286"/>
      <c r="AG68" s="1286"/>
      <c r="AH68" s="1286"/>
      <c r="AI68" s="1286"/>
      <c r="AJ68" s="1286"/>
      <c r="AK68" s="1286"/>
      <c r="AL68" s="1286"/>
      <c r="AM68" s="1286"/>
      <c r="AN68" s="1286"/>
      <c r="AO68" s="1286"/>
      <c r="AP68" s="1286"/>
      <c r="AQ68" s="1286"/>
      <c r="AR68" s="1286"/>
      <c r="AS68" s="1286"/>
      <c r="AT68" s="1286"/>
      <c r="AU68" s="1286"/>
      <c r="AV68" s="1286"/>
      <c r="AW68" s="1286"/>
      <c r="AX68" s="1286"/>
      <c r="AY68" s="1286"/>
      <c r="AZ68" s="1286"/>
      <c r="BA68" s="300"/>
    </row>
    <row r="69" spans="1:53" s="305" customFormat="1" ht="6" customHeight="1" x14ac:dyDescent="0.2">
      <c r="A69" s="1287" t="s">
        <v>795</v>
      </c>
      <c r="B69" s="1287"/>
      <c r="C69" s="1287"/>
      <c r="D69" s="1287"/>
      <c r="E69" s="1287"/>
      <c r="F69" s="1287"/>
      <c r="G69" s="1287"/>
      <c r="H69" s="1287"/>
      <c r="I69" s="1287"/>
      <c r="J69" s="1287"/>
      <c r="K69" s="1287"/>
      <c r="L69" s="1287"/>
      <c r="M69" s="1287"/>
      <c r="N69" s="1287"/>
      <c r="O69" s="1287"/>
      <c r="P69" s="1287"/>
      <c r="Q69" s="1287"/>
      <c r="R69" s="1287"/>
      <c r="S69" s="1287"/>
      <c r="T69" s="1287"/>
      <c r="U69" s="1287"/>
      <c r="V69" s="1287"/>
      <c r="W69" s="1287"/>
      <c r="X69" s="1287"/>
      <c r="Y69" s="1287"/>
      <c r="Z69" s="1287"/>
      <c r="AA69" s="1287"/>
      <c r="AB69" s="1287"/>
      <c r="AC69" s="1287"/>
      <c r="AD69" s="1287"/>
      <c r="AE69" s="1287"/>
      <c r="AF69" s="1287"/>
      <c r="AG69" s="1287"/>
      <c r="AH69" s="1287"/>
      <c r="AI69" s="1287"/>
      <c r="AJ69" s="1287"/>
      <c r="AK69" s="1287"/>
      <c r="AL69" s="1287"/>
      <c r="AM69" s="1287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304"/>
    </row>
    <row r="70" spans="1:53" ht="13.2" customHeight="1" x14ac:dyDescent="0.25">
      <c r="A70" s="1286" t="str">
        <f>ФОРМА!B8</f>
        <v>ООО «Строительные энергетические технологии»</v>
      </c>
      <c r="B70" s="1286"/>
      <c r="C70" s="1286"/>
      <c r="D70" s="1286"/>
      <c r="E70" s="1286"/>
      <c r="F70" s="1286"/>
      <c r="G70" s="1286"/>
      <c r="H70" s="1286"/>
      <c r="I70" s="1286"/>
      <c r="J70" s="1286"/>
      <c r="K70" s="1286"/>
      <c r="L70" s="1286"/>
      <c r="M70" s="1286"/>
      <c r="N70" s="1286"/>
      <c r="O70" s="1286"/>
      <c r="P70" s="1286"/>
      <c r="Q70" s="1286"/>
      <c r="R70" s="1286"/>
      <c r="S70" s="1286"/>
      <c r="T70" s="1286"/>
      <c r="U70" s="1286"/>
      <c r="V70" s="1286"/>
      <c r="W70" s="1286"/>
      <c r="X70" s="1286"/>
      <c r="Y70" s="1286"/>
      <c r="Z70" s="1286"/>
      <c r="AA70" s="1286"/>
      <c r="AB70" s="1286"/>
      <c r="AC70" s="1286"/>
      <c r="AD70" s="1286"/>
      <c r="AE70" s="1286"/>
      <c r="AF70" s="1286"/>
      <c r="AG70" s="1286"/>
      <c r="AH70" s="1286"/>
      <c r="AI70" s="1286"/>
      <c r="AJ70" s="1286"/>
      <c r="AK70" s="1286"/>
      <c r="AL70" s="1286"/>
      <c r="AM70" s="1286"/>
      <c r="AN70" s="1286"/>
      <c r="AO70" s="1286"/>
      <c r="AP70" s="1286"/>
      <c r="AQ70" s="1286"/>
      <c r="AR70" s="1286"/>
      <c r="AS70" s="1286"/>
      <c r="AT70" s="1286"/>
      <c r="AU70" s="1286"/>
      <c r="AV70" s="1286"/>
      <c r="AW70" s="1286"/>
      <c r="AX70" s="1286"/>
      <c r="AY70" s="1286"/>
      <c r="AZ70" s="1286"/>
      <c r="BA70" s="300"/>
    </row>
    <row r="71" spans="1:53" s="305" customFormat="1" ht="6" customHeight="1" x14ac:dyDescent="0.2">
      <c r="A71" s="1287" t="s">
        <v>796</v>
      </c>
      <c r="B71" s="1287"/>
      <c r="C71" s="1287"/>
      <c r="D71" s="1287"/>
      <c r="E71" s="1287"/>
      <c r="F71" s="1287"/>
      <c r="G71" s="1287"/>
      <c r="H71" s="1287"/>
      <c r="I71" s="1287"/>
      <c r="J71" s="1287"/>
      <c r="K71" s="1287"/>
      <c r="L71" s="1287"/>
      <c r="M71" s="1287"/>
      <c r="N71" s="1287"/>
      <c r="O71" s="1287"/>
      <c r="P71" s="1287"/>
      <c r="Q71" s="1287"/>
      <c r="R71" s="1287"/>
      <c r="S71" s="1287"/>
      <c r="T71" s="1287"/>
      <c r="U71" s="1287"/>
      <c r="V71" s="1287"/>
      <c r="W71" s="1287"/>
      <c r="X71" s="1287"/>
      <c r="Y71" s="1287"/>
      <c r="Z71" s="1287"/>
      <c r="AA71" s="1287"/>
      <c r="AB71" s="1287"/>
      <c r="AC71" s="1287"/>
      <c r="AD71" s="1287"/>
      <c r="AE71" s="1287"/>
      <c r="AF71" s="1287"/>
      <c r="AG71" s="1287"/>
      <c r="AH71" s="1287"/>
      <c r="AI71" s="1287"/>
      <c r="AJ71" s="1287"/>
      <c r="AK71" s="1287"/>
      <c r="AL71" s="1287"/>
      <c r="AM71" s="1287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</row>
    <row r="72" spans="1:53" ht="13.2" customHeight="1" x14ac:dyDescent="0.25">
      <c r="A72" s="1286" t="s">
        <v>728</v>
      </c>
      <c r="B72" s="1286"/>
      <c r="C72" s="1286"/>
      <c r="D72" s="1286"/>
      <c r="E72" s="1286"/>
      <c r="F72" s="1286"/>
      <c r="G72" s="1286"/>
      <c r="H72" s="1286"/>
      <c r="I72" s="1286"/>
      <c r="J72" s="1286"/>
      <c r="K72" s="1286"/>
      <c r="L72" s="1286"/>
      <c r="M72" s="1286"/>
      <c r="N72" s="1286"/>
      <c r="O72" s="1286"/>
      <c r="P72" s="1286"/>
      <c r="Q72" s="1286"/>
      <c r="R72" s="1286"/>
      <c r="S72" s="1286"/>
      <c r="T72" s="1286"/>
      <c r="U72" s="1286"/>
      <c r="V72" s="1286"/>
      <c r="W72" s="1286"/>
      <c r="X72" s="1286"/>
      <c r="Y72" s="1286"/>
      <c r="Z72" s="1286"/>
      <c r="AA72" s="1286"/>
      <c r="AB72" s="1286"/>
      <c r="AC72" s="1286"/>
      <c r="AD72" s="1286"/>
      <c r="AE72" s="1286"/>
      <c r="AF72" s="1286"/>
      <c r="AG72" s="1286"/>
      <c r="AH72" s="1286"/>
      <c r="AI72" s="1286"/>
      <c r="AJ72" s="1286"/>
      <c r="AK72" s="1286"/>
      <c r="AL72" s="1286"/>
      <c r="AM72" s="1286"/>
      <c r="AN72" s="1286"/>
      <c r="AO72" s="1286"/>
      <c r="AP72" s="1286"/>
      <c r="AQ72" s="1286"/>
      <c r="AR72" s="1286"/>
      <c r="AS72" s="1286"/>
      <c r="AT72" s="1286"/>
      <c r="AU72" s="1286"/>
      <c r="AV72" s="1286"/>
      <c r="AW72" s="1286"/>
      <c r="AX72" s="1286"/>
      <c r="AY72" s="1286"/>
      <c r="AZ72" s="1286"/>
      <c r="BA72" s="300"/>
    </row>
    <row r="73" spans="1:53" s="305" customFormat="1" ht="6" customHeight="1" x14ac:dyDescent="0.2">
      <c r="A73" s="1287" t="s">
        <v>797</v>
      </c>
      <c r="B73" s="1287"/>
      <c r="C73" s="1287"/>
      <c r="D73" s="1287"/>
      <c r="E73" s="1287"/>
      <c r="F73" s="1287"/>
      <c r="G73" s="1287"/>
      <c r="H73" s="1287"/>
      <c r="I73" s="1287"/>
      <c r="J73" s="1287"/>
      <c r="K73" s="1287"/>
      <c r="L73" s="1287"/>
      <c r="M73" s="1287"/>
      <c r="N73" s="1287"/>
      <c r="O73" s="1287"/>
      <c r="P73" s="1287"/>
      <c r="Q73" s="1287"/>
      <c r="R73" s="1287"/>
      <c r="S73" s="1287"/>
      <c r="T73" s="1287"/>
      <c r="U73" s="1287"/>
      <c r="V73" s="1287"/>
      <c r="W73" s="1287"/>
      <c r="X73" s="1287"/>
      <c r="Y73" s="1287"/>
      <c r="Z73" s="1287"/>
      <c r="AA73" s="1287"/>
      <c r="AB73" s="1287"/>
      <c r="AC73" s="1287"/>
      <c r="AD73" s="1287"/>
      <c r="AE73" s="1287"/>
      <c r="AF73" s="1287"/>
      <c r="AG73" s="1287"/>
      <c r="AH73" s="1287"/>
      <c r="AI73" s="1287"/>
      <c r="AJ73" s="1287"/>
      <c r="AK73" s="1287"/>
      <c r="AL73" s="1287"/>
      <c r="AM73" s="1287"/>
      <c r="AN73" s="1287"/>
      <c r="AO73" s="1287"/>
      <c r="AP73" s="1287"/>
      <c r="AQ73" s="1287"/>
      <c r="AR73" s="1287"/>
      <c r="AS73" s="1287"/>
      <c r="AT73" s="1287"/>
      <c r="AU73" s="1287"/>
      <c r="AV73" s="1287"/>
      <c r="AW73" s="1287"/>
      <c r="AX73" s="1287"/>
      <c r="AY73" s="1287"/>
      <c r="AZ73" s="1287"/>
      <c r="BA73" s="1287"/>
    </row>
    <row r="74" spans="1:53" ht="12" customHeight="1" x14ac:dyDescent="0.25">
      <c r="A74" s="1278" t="s">
        <v>593</v>
      </c>
      <c r="B74" s="1278"/>
      <c r="C74" s="1278"/>
      <c r="D74" s="1278"/>
      <c r="E74" s="1278"/>
      <c r="F74" s="1278"/>
      <c r="G74" s="1278"/>
      <c r="H74" s="1278"/>
      <c r="I74" s="1278"/>
      <c r="J74" s="1278"/>
      <c r="K74" s="1278"/>
      <c r="L74" s="1278"/>
      <c r="M74" s="1278"/>
      <c r="N74" s="1278"/>
      <c r="O74" s="1278"/>
      <c r="P74" s="1278"/>
      <c r="Q74" s="1278"/>
      <c r="R74" s="1278"/>
      <c r="S74" s="1278"/>
      <c r="T74" s="1278"/>
      <c r="U74" s="1278"/>
      <c r="V74" s="1278"/>
      <c r="W74" s="1278"/>
      <c r="X74" s="1278"/>
      <c r="Y74" s="1278"/>
      <c r="Z74" s="1278"/>
      <c r="AA74" s="1278"/>
      <c r="AB74" s="1278"/>
      <c r="AC74" s="1278"/>
      <c r="AD74" s="1278"/>
      <c r="AE74" s="1278"/>
      <c r="AF74" s="1278"/>
      <c r="AG74" s="1278"/>
      <c r="AH74" s="1278"/>
      <c r="AI74" s="1278"/>
      <c r="AJ74" s="1278"/>
      <c r="AK74" s="1278"/>
      <c r="AL74" s="1278"/>
      <c r="AM74" s="1278"/>
      <c r="AN74" s="1278"/>
      <c r="AO74" s="1278"/>
      <c r="AP74" s="1278"/>
      <c r="AQ74" s="1278"/>
      <c r="AR74" s="1278"/>
      <c r="AS74" s="1278"/>
      <c r="AT74" s="1278"/>
      <c r="AU74" s="1278"/>
      <c r="AV74" s="1278"/>
      <c r="AW74" s="1278"/>
      <c r="AX74" s="1278"/>
      <c r="AY74" s="1278"/>
      <c r="AZ74" s="1278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284"/>
      <c r="V75" s="1284"/>
      <c r="W75" s="1284"/>
      <c r="X75" s="1284"/>
      <c r="Y75" s="1284"/>
      <c r="Z75" s="1284"/>
      <c r="AA75" s="1284"/>
      <c r="AB75" s="1284"/>
      <c r="AC75" s="1284"/>
      <c r="AD75" s="1284"/>
      <c r="AE75" s="1284"/>
      <c r="AF75" s="1284"/>
      <c r="AG75" s="1284"/>
      <c r="AH75" s="1284"/>
      <c r="AI75" s="1284"/>
      <c r="AJ75" s="1284"/>
      <c r="AK75" s="1284"/>
      <c r="AL75" s="1284"/>
      <c r="AM75" s="1284"/>
      <c r="AN75" s="1284"/>
      <c r="AO75" s="1284"/>
      <c r="AP75" s="1284"/>
      <c r="AQ75" s="1284"/>
      <c r="AR75" s="1284"/>
      <c r="AS75" s="1284"/>
      <c r="AT75" s="1284"/>
      <c r="AU75" s="1284"/>
      <c r="AV75" s="1284"/>
      <c r="AW75" s="1284"/>
      <c r="AX75" s="1284"/>
      <c r="AY75" s="1284"/>
      <c r="AZ75" s="1284"/>
      <c r="BA75" s="300"/>
    </row>
    <row r="76" spans="1:53" ht="11.25" customHeight="1" x14ac:dyDescent="0.25">
      <c r="A76" s="1279" t="s">
        <v>86</v>
      </c>
      <c r="B76" s="1279"/>
      <c r="C76" s="1279"/>
      <c r="D76" s="1279"/>
      <c r="E76" s="1279"/>
      <c r="F76" s="1279"/>
      <c r="G76" s="1279"/>
      <c r="H76" s="1279"/>
      <c r="I76" s="1279"/>
      <c r="J76" s="1279"/>
      <c r="K76" s="1279"/>
      <c r="L76" s="1279"/>
      <c r="M76" s="1279"/>
      <c r="N76" s="1279"/>
      <c r="O76" s="1279"/>
      <c r="P76" s="1285" t="s">
        <v>65</v>
      </c>
      <c r="Q76" s="1285"/>
      <c r="R76" s="1285"/>
      <c r="S76" s="1285"/>
      <c r="T76" s="1285"/>
      <c r="U76" s="1285"/>
      <c r="V76" s="1285"/>
      <c r="W76" s="1285"/>
      <c r="X76" s="1285"/>
      <c r="Y76" s="1285"/>
      <c r="Z76" s="1285"/>
      <c r="AA76" s="1285"/>
      <c r="AB76" s="1285"/>
      <c r="AC76" s="1285"/>
      <c r="AD76" s="1285"/>
      <c r="AE76" s="1285"/>
      <c r="AF76" s="1285"/>
      <c r="AG76" s="1285"/>
      <c r="AH76" s="1285"/>
      <c r="AI76" s="1285"/>
      <c r="AJ76" s="1285"/>
      <c r="AK76" s="1285"/>
      <c r="AL76" s="1285"/>
      <c r="AM76" s="1285"/>
      <c r="AN76" s="1285"/>
      <c r="AO76" s="1285"/>
      <c r="AP76" s="1285"/>
      <c r="AQ76" s="1285"/>
      <c r="AR76" s="1285"/>
      <c r="AS76" s="1285"/>
      <c r="AT76" s="1285"/>
      <c r="AU76" s="1285"/>
      <c r="AV76" s="1285"/>
      <c r="AW76" s="1285"/>
      <c r="AX76" s="1285"/>
      <c r="AY76" s="1285"/>
      <c r="AZ76" s="1285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1279" t="s">
        <v>90</v>
      </c>
      <c r="B78" s="1279"/>
      <c r="C78" s="1279"/>
      <c r="D78" s="1279"/>
      <c r="E78" s="1279"/>
      <c r="F78" s="1279"/>
      <c r="G78" s="1279"/>
      <c r="H78" s="1279"/>
      <c r="I78" s="1279"/>
      <c r="J78" s="1286">
        <f>ФОРМА!F5</f>
        <v>2</v>
      </c>
      <c r="K78" s="1286"/>
      <c r="L78" s="1286"/>
      <c r="M78" s="1286"/>
      <c r="N78" s="1286"/>
      <c r="O78" s="1286"/>
      <c r="P78" s="1278" t="s">
        <v>798</v>
      </c>
      <c r="Q78" s="1279"/>
      <c r="R78" s="1279"/>
      <c r="S78" s="1279"/>
      <c r="T78" s="1279"/>
      <c r="U78" s="1279"/>
      <c r="V78" s="1279"/>
      <c r="W78" s="1279"/>
      <c r="X78" s="1279"/>
      <c r="Y78" s="1279"/>
      <c r="Z78" s="1279"/>
      <c r="AA78" s="1279"/>
      <c r="AB78" s="1279"/>
      <c r="AC78" s="1279"/>
      <c r="AD78" s="1279"/>
      <c r="AE78" s="1279"/>
      <c r="AF78" s="1279"/>
      <c r="AG78" s="1279"/>
      <c r="AH78" s="1279"/>
      <c r="AI78" s="1279"/>
      <c r="AJ78" s="1279"/>
      <c r="AK78" s="1279"/>
      <c r="AL78" s="1279"/>
      <c r="AM78" s="1279"/>
      <c r="AN78" s="1279"/>
      <c r="AO78" s="1279"/>
      <c r="AP78" s="1279"/>
      <c r="AQ78" s="1279"/>
      <c r="AR78" s="1279"/>
      <c r="AS78" s="1279"/>
      <c r="AT78" s="1279"/>
      <c r="AU78" s="1279"/>
      <c r="AV78" s="1279"/>
      <c r="AW78" s="1279"/>
      <c r="AX78" s="1279"/>
      <c r="AY78" s="1279"/>
      <c r="AZ78" s="1279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1282" t="s">
        <v>87</v>
      </c>
      <c r="B80" s="1282"/>
      <c r="C80" s="1282"/>
      <c r="D80" s="1282"/>
      <c r="E80" s="1282"/>
      <c r="F80" s="1282"/>
      <c r="G80" s="1282"/>
      <c r="H80" s="1283" t="str">
        <f>ФОРМА!E20</f>
        <v>План строительства</v>
      </c>
      <c r="I80" s="1283"/>
      <c r="J80" s="1283"/>
      <c r="K80" s="1283"/>
      <c r="L80" s="1283"/>
      <c r="M80" s="1283"/>
      <c r="N80" s="1283"/>
      <c r="O80" s="1283"/>
      <c r="P80" s="1283"/>
      <c r="Q80" s="1283"/>
      <c r="R80" s="1283"/>
      <c r="S80" s="1283"/>
      <c r="T80" s="1283"/>
      <c r="U80" s="1283"/>
      <c r="V80" s="1283"/>
      <c r="W80" s="1283"/>
      <c r="X80" s="1283"/>
      <c r="Y80" s="1283"/>
      <c r="Z80" s="1283"/>
      <c r="AA80" s="1283"/>
      <c r="AB80" s="1283"/>
      <c r="AC80" s="1283"/>
      <c r="AD80" s="1283"/>
      <c r="AE80" s="1283"/>
      <c r="AF80" s="1283"/>
      <c r="AG80" s="1283"/>
      <c r="AH80" s="1283"/>
      <c r="AI80" s="1283"/>
      <c r="AJ80" s="1283"/>
      <c r="AK80" s="1283"/>
      <c r="AL80" s="1283"/>
      <c r="AM80" s="1283"/>
      <c r="AN80" s="1283"/>
      <c r="AO80" s="1283"/>
      <c r="AP80" s="1283"/>
      <c r="AQ80" s="1283"/>
      <c r="AR80" s="1283"/>
      <c r="AS80" s="1283"/>
      <c r="AT80" s="1283"/>
      <c r="AU80" s="1283"/>
      <c r="AV80" s="1283"/>
      <c r="AW80" s="1283"/>
      <c r="AX80" s="1283"/>
      <c r="AY80" s="1283"/>
      <c r="AZ80" s="1283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1277" t="s">
        <v>799</v>
      </c>
      <c r="I81" s="1277"/>
      <c r="J81" s="1277"/>
      <c r="K81" s="1277"/>
      <c r="L81" s="1277"/>
      <c r="M81" s="1277"/>
      <c r="N81" s="1277"/>
      <c r="O81" s="1277"/>
      <c r="P81" s="1277"/>
      <c r="Q81" s="1277"/>
      <c r="R81" s="1277"/>
      <c r="S81" s="1277"/>
      <c r="T81" s="1277"/>
      <c r="U81" s="1277"/>
      <c r="V81" s="1277"/>
      <c r="W81" s="1277"/>
      <c r="X81" s="1277"/>
      <c r="Y81" s="1277"/>
      <c r="Z81" s="1277"/>
      <c r="AA81" s="1277"/>
      <c r="AB81" s="1277"/>
      <c r="AC81" s="1277"/>
      <c r="AD81" s="1277"/>
      <c r="AE81" s="1277"/>
      <c r="AF81" s="1277"/>
      <c r="AG81" s="1277"/>
      <c r="AH81" s="1277"/>
      <c r="AI81" s="1277"/>
      <c r="AJ81" s="1277"/>
      <c r="AK81" s="1277"/>
      <c r="AL81" s="1277"/>
      <c r="AM81" s="1277"/>
      <c r="AN81" s="1277"/>
      <c r="AO81" s="1277"/>
      <c r="AP81" s="1277"/>
      <c r="AQ81" s="1277"/>
      <c r="AR81" s="1277"/>
      <c r="AS81" s="1277"/>
      <c r="AT81" s="1277"/>
      <c r="AU81" s="1277"/>
      <c r="AV81" s="1277"/>
      <c r="AW81" s="1277"/>
      <c r="AX81" s="1277"/>
      <c r="AY81" s="1277"/>
      <c r="AZ81" s="1277"/>
      <c r="BA81" s="309"/>
    </row>
    <row r="82" spans="1:53" ht="21" customHeight="1" x14ac:dyDescent="0.25">
      <c r="A82" s="1278" t="s">
        <v>800</v>
      </c>
      <c r="B82" s="1278"/>
      <c r="C82" s="1278"/>
      <c r="D82" s="1278"/>
      <c r="E82" s="1278"/>
      <c r="F82" s="1278"/>
      <c r="G82" s="1278"/>
      <c r="H82" s="1278"/>
      <c r="I82" s="1278"/>
      <c r="J82" s="1278"/>
      <c r="K82" s="1278"/>
      <c r="L82" s="1278"/>
      <c r="M82" s="1278"/>
      <c r="N82" s="1278"/>
      <c r="O82" s="1278"/>
      <c r="P82" s="1278"/>
      <c r="Q82" s="1278"/>
      <c r="R82" s="1278"/>
      <c r="S82" s="1278"/>
      <c r="T82" s="1278"/>
      <c r="U82" s="1278"/>
      <c r="V82" s="1278"/>
      <c r="W82" s="1278"/>
      <c r="X82" s="1278"/>
      <c r="Y82" s="1278"/>
      <c r="Z82" s="1278"/>
      <c r="AA82" s="1278"/>
      <c r="AB82" s="1278"/>
      <c r="AC82" s="1278"/>
      <c r="AD82" s="1278"/>
      <c r="AE82" s="1278"/>
      <c r="AF82" s="1278"/>
      <c r="AG82" s="1278"/>
      <c r="AH82" s="1278"/>
      <c r="AI82" s="1278"/>
      <c r="AJ82" s="1278"/>
      <c r="AK82" s="1278"/>
      <c r="AL82" s="1278"/>
      <c r="AM82" s="1278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/>
      <c r="AY82" s="1278"/>
      <c r="AZ82" s="1278"/>
      <c r="BA82" s="300"/>
    </row>
    <row r="83" spans="1:53" ht="30" customHeight="1" x14ac:dyDescent="0.3">
      <c r="A83" s="1274" t="str">
        <f>IF(ПОДПИСИ!B9="",ПОДПИСИ!D7,ПОДПИСИ!D9)</f>
        <v>Филёва Н.О.</v>
      </c>
      <c r="B83" s="1274"/>
      <c r="C83" s="1274"/>
      <c r="D83" s="1274"/>
      <c r="E83" s="1274"/>
      <c r="F83" s="1274"/>
      <c r="G83" s="1274"/>
      <c r="H83" s="1274"/>
      <c r="I83" s="1274"/>
      <c r="J83" s="1274"/>
      <c r="K83" s="1274"/>
      <c r="L83" s="1274"/>
      <c r="M83" s="1274"/>
      <c r="N83" s="1274"/>
      <c r="O83" s="1274"/>
      <c r="P83" s="1274"/>
      <c r="Q83" s="1274"/>
      <c r="R83" s="1274"/>
      <c r="S83" s="1274"/>
      <c r="T83" s="1274"/>
      <c r="U83" s="1274"/>
      <c r="V83" s="1274"/>
      <c r="W83" s="1274"/>
      <c r="X83" s="1274"/>
      <c r="Y83" s="1274"/>
      <c r="Z83" s="1275"/>
      <c r="AA83" s="1275"/>
      <c r="AB83" s="1275"/>
      <c r="AC83" s="1275"/>
      <c r="AD83" s="1275"/>
      <c r="AE83" s="1275"/>
      <c r="AF83" s="1275"/>
      <c r="AG83" s="1275"/>
      <c r="AH83" s="1275"/>
      <c r="AI83" s="1275"/>
      <c r="AJ83" s="1275"/>
      <c r="AK83" s="1275"/>
      <c r="AL83" s="1275"/>
      <c r="AM83" s="1275"/>
      <c r="AN83" s="1275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300"/>
    </row>
    <row r="84" spans="1:53" ht="6" customHeight="1" x14ac:dyDescent="0.25">
      <c r="A84" s="1277" t="s">
        <v>801</v>
      </c>
      <c r="B84" s="1277"/>
      <c r="C84" s="1277"/>
      <c r="D84" s="1277"/>
      <c r="E84" s="1277"/>
      <c r="F84" s="1277"/>
      <c r="G84" s="1277"/>
      <c r="H84" s="1277"/>
      <c r="I84" s="1277"/>
      <c r="J84" s="1277"/>
      <c r="K84" s="1277"/>
      <c r="L84" s="1277"/>
      <c r="M84" s="1277"/>
      <c r="N84" s="1277"/>
      <c r="O84" s="1277"/>
      <c r="P84" s="1277"/>
      <c r="Q84" s="1277"/>
      <c r="R84" s="1277"/>
      <c r="S84" s="1277"/>
      <c r="T84" s="1277"/>
      <c r="U84" s="1277"/>
      <c r="V84" s="1277"/>
      <c r="W84" s="1277"/>
      <c r="X84" s="1277"/>
      <c r="Y84" s="1277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277" t="s">
        <v>49</v>
      </c>
      <c r="AP84" s="1277"/>
      <c r="AQ84" s="1277"/>
      <c r="AR84" s="1277"/>
      <c r="AS84" s="1277"/>
      <c r="AT84" s="1277"/>
      <c r="AU84" s="1277"/>
      <c r="AV84" s="1277"/>
      <c r="AW84" s="1277"/>
      <c r="AX84" s="1277"/>
      <c r="AY84" s="1277"/>
      <c r="AZ84" s="1277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1281" t="s">
        <v>785</v>
      </c>
      <c r="B86" s="1281"/>
      <c r="C86" s="1281"/>
      <c r="D86" s="1281"/>
      <c r="E86" s="1281"/>
      <c r="F86" s="1281"/>
      <c r="G86" s="1281"/>
      <c r="H86" s="1281"/>
      <c r="I86" s="1281"/>
      <c r="J86" s="1281"/>
      <c r="K86" s="1281"/>
      <c r="L86" s="1281"/>
      <c r="M86" s="1281"/>
      <c r="N86" s="1281"/>
      <c r="O86" s="1281"/>
      <c r="P86" s="1281"/>
      <c r="Q86" s="1281"/>
      <c r="R86" s="1281"/>
      <c r="S86" s="1281"/>
      <c r="T86" s="1281"/>
      <c r="U86" s="1281"/>
      <c r="V86" s="1281"/>
      <c r="W86" s="1281"/>
      <c r="X86" s="1281"/>
      <c r="Y86" s="1281"/>
      <c r="Z86" s="1281"/>
      <c r="AA86" s="1281"/>
      <c r="AB86" s="1281"/>
      <c r="AC86" s="1281"/>
      <c r="AD86" s="1281"/>
      <c r="AE86" s="1281"/>
      <c r="AF86" s="1281"/>
      <c r="AG86" s="1281"/>
      <c r="AH86" s="1281"/>
      <c r="AI86" s="1281"/>
      <c r="AJ86" s="1281"/>
      <c r="AK86" s="1281"/>
      <c r="AL86" s="1281"/>
      <c r="AM86" s="1281"/>
      <c r="AN86" s="1281"/>
      <c r="AO86" s="1281"/>
      <c r="AP86" s="1281"/>
      <c r="AQ86" s="1281"/>
      <c r="AR86" s="1281"/>
      <c r="AS86" s="1281"/>
      <c r="AT86" s="1281"/>
      <c r="AU86" s="1281"/>
      <c r="AV86" s="1281"/>
      <c r="AW86" s="1281"/>
      <c r="AX86" s="1281"/>
      <c r="AY86" s="1281"/>
      <c r="AZ86" s="1281"/>
      <c r="BA86" s="300"/>
    </row>
    <row r="87" spans="1:53" ht="30" customHeight="1" x14ac:dyDescent="0.3">
      <c r="A87" s="1274" t="str">
        <f>ПОДПИСИ!D15</f>
        <v>Шлёнский С.В.</v>
      </c>
      <c r="B87" s="1274"/>
      <c r="C87" s="1274"/>
      <c r="D87" s="1274"/>
      <c r="E87" s="1274"/>
      <c r="F87" s="1274"/>
      <c r="G87" s="1274"/>
      <c r="H87" s="1274"/>
      <c r="I87" s="1274"/>
      <c r="J87" s="1274"/>
      <c r="K87" s="1274"/>
      <c r="L87" s="1274"/>
      <c r="M87" s="1274"/>
      <c r="N87" s="1274"/>
      <c r="O87" s="1274"/>
      <c r="P87" s="1274"/>
      <c r="Q87" s="1274"/>
      <c r="R87" s="1274"/>
      <c r="S87" s="1274"/>
      <c r="T87" s="1274"/>
      <c r="U87" s="1274"/>
      <c r="V87" s="1274"/>
      <c r="W87" s="1274"/>
      <c r="X87" s="1274"/>
      <c r="Y87" s="1274"/>
      <c r="Z87" s="1275"/>
      <c r="AA87" s="1275"/>
      <c r="AB87" s="1275"/>
      <c r="AC87" s="1275"/>
      <c r="AD87" s="1275"/>
      <c r="AE87" s="1275"/>
      <c r="AF87" s="1275"/>
      <c r="AG87" s="1275"/>
      <c r="AH87" s="1275"/>
      <c r="AI87" s="1275"/>
      <c r="AJ87" s="1275"/>
      <c r="AK87" s="1275"/>
      <c r="AL87" s="1275"/>
      <c r="AM87" s="1275"/>
      <c r="AN87" s="1275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300"/>
    </row>
    <row r="88" spans="1:53" ht="6" customHeight="1" x14ac:dyDescent="0.25">
      <c r="A88" s="1277" t="s">
        <v>801</v>
      </c>
      <c r="B88" s="1277"/>
      <c r="C88" s="1277"/>
      <c r="D88" s="1277"/>
      <c r="E88" s="1277"/>
      <c r="F88" s="1277"/>
      <c r="G88" s="1277"/>
      <c r="H88" s="1277"/>
      <c r="I88" s="1277"/>
      <c r="J88" s="1277"/>
      <c r="K88" s="1277"/>
      <c r="L88" s="1277"/>
      <c r="M88" s="1277"/>
      <c r="N88" s="1277"/>
      <c r="O88" s="1277"/>
      <c r="P88" s="1277"/>
      <c r="Q88" s="1277"/>
      <c r="R88" s="1277"/>
      <c r="S88" s="1277"/>
      <c r="T88" s="1277"/>
      <c r="U88" s="1277"/>
      <c r="V88" s="1277"/>
      <c r="W88" s="1277"/>
      <c r="X88" s="1277"/>
      <c r="Y88" s="1277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277" t="s">
        <v>49</v>
      </c>
      <c r="AP88" s="1277"/>
      <c r="AQ88" s="1277"/>
      <c r="AR88" s="1277"/>
      <c r="AS88" s="1277"/>
      <c r="AT88" s="1277"/>
      <c r="AU88" s="1277"/>
      <c r="AV88" s="1277"/>
      <c r="AW88" s="1277"/>
      <c r="AX88" s="1277"/>
      <c r="AY88" s="1277"/>
      <c r="AZ88" s="1277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1278" t="s">
        <v>802</v>
      </c>
      <c r="B90" s="1278"/>
      <c r="C90" s="1278"/>
      <c r="D90" s="1278"/>
      <c r="E90" s="1278"/>
      <c r="F90" s="1278"/>
      <c r="G90" s="1278"/>
      <c r="H90" s="1278"/>
      <c r="I90" s="1278"/>
      <c r="J90" s="1278"/>
      <c r="K90" s="1278"/>
      <c r="L90" s="1278"/>
      <c r="M90" s="1278"/>
      <c r="N90" s="1278"/>
      <c r="O90" s="1278"/>
      <c r="P90" s="1278"/>
      <c r="Q90" s="1278"/>
      <c r="R90" s="1278"/>
      <c r="S90" s="1278"/>
      <c r="T90" s="1278"/>
      <c r="U90" s="1278"/>
      <c r="V90" s="1278"/>
      <c r="W90" s="1278"/>
      <c r="X90" s="1278"/>
      <c r="Y90" s="1278"/>
      <c r="Z90" s="1278"/>
      <c r="AA90" s="1278"/>
      <c r="AB90" s="1278"/>
      <c r="AC90" s="1278"/>
      <c r="AD90" s="1278"/>
      <c r="AE90" s="1278"/>
      <c r="AF90" s="1278"/>
      <c r="AG90" s="1278"/>
      <c r="AH90" s="1278"/>
      <c r="AI90" s="1278"/>
      <c r="AJ90" s="1278"/>
      <c r="AK90" s="1278"/>
      <c r="AL90" s="1278"/>
      <c r="AM90" s="1278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300"/>
    </row>
    <row r="91" spans="1:53" ht="27" customHeight="1" x14ac:dyDescent="0.3">
      <c r="A91" s="1274" t="str">
        <f>ПОДПИСИ!D17</f>
        <v>Шлёнский С.В.</v>
      </c>
      <c r="B91" s="1274"/>
      <c r="C91" s="1274"/>
      <c r="D91" s="1274"/>
      <c r="E91" s="1274"/>
      <c r="F91" s="1274"/>
      <c r="G91" s="1274"/>
      <c r="H91" s="1274"/>
      <c r="I91" s="1274"/>
      <c r="J91" s="1274"/>
      <c r="K91" s="1274"/>
      <c r="L91" s="1274"/>
      <c r="M91" s="1274"/>
      <c r="N91" s="1274"/>
      <c r="O91" s="1274"/>
      <c r="P91" s="1274"/>
      <c r="Q91" s="1274"/>
      <c r="R91" s="1274"/>
      <c r="S91" s="1274"/>
      <c r="T91" s="1274"/>
      <c r="U91" s="1274"/>
      <c r="V91" s="1274"/>
      <c r="W91" s="1274"/>
      <c r="X91" s="1274"/>
      <c r="Y91" s="1274"/>
      <c r="Z91" s="1275"/>
      <c r="AA91" s="1275"/>
      <c r="AB91" s="1275"/>
      <c r="AC91" s="1275"/>
      <c r="AD91" s="1275"/>
      <c r="AE91" s="1275"/>
      <c r="AF91" s="1275"/>
      <c r="AG91" s="1275"/>
      <c r="AH91" s="1275"/>
      <c r="AI91" s="1275"/>
      <c r="AJ91" s="1275"/>
      <c r="AK91" s="1275"/>
      <c r="AL91" s="1275"/>
      <c r="AM91" s="1275"/>
      <c r="AN91" s="1275"/>
      <c r="AO91" s="1280" t="s">
        <v>64</v>
      </c>
      <c r="AP91" s="1280"/>
      <c r="AQ91" s="1280"/>
      <c r="AR91" s="1280"/>
      <c r="AS91" s="1280"/>
      <c r="AT91" s="1280"/>
      <c r="AU91" s="1280"/>
      <c r="AV91" s="1280"/>
      <c r="AW91" s="1280"/>
      <c r="AX91" s="1280"/>
      <c r="AY91" s="1280"/>
      <c r="AZ91" s="1280"/>
      <c r="BA91" s="300"/>
    </row>
    <row r="92" spans="1:53" ht="6" customHeight="1" x14ac:dyDescent="0.25">
      <c r="A92" s="1277" t="s">
        <v>801</v>
      </c>
      <c r="B92" s="1277"/>
      <c r="C92" s="1277"/>
      <c r="D92" s="1277"/>
      <c r="E92" s="1277"/>
      <c r="F92" s="1277"/>
      <c r="G92" s="1277"/>
      <c r="H92" s="1277"/>
      <c r="I92" s="1277"/>
      <c r="J92" s="1277"/>
      <c r="K92" s="1277"/>
      <c r="L92" s="1277"/>
      <c r="M92" s="1277"/>
      <c r="N92" s="1277"/>
      <c r="O92" s="1277"/>
      <c r="P92" s="1277"/>
      <c r="Q92" s="1277"/>
      <c r="R92" s="1277"/>
      <c r="S92" s="1277"/>
      <c r="T92" s="1277"/>
      <c r="U92" s="1277"/>
      <c r="V92" s="1277"/>
      <c r="W92" s="1277"/>
      <c r="X92" s="1277"/>
      <c r="Y92" s="1277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277" t="s">
        <v>49</v>
      </c>
      <c r="AP92" s="1277"/>
      <c r="AQ92" s="1277"/>
      <c r="AR92" s="1277"/>
      <c r="AS92" s="1277"/>
      <c r="AT92" s="1277"/>
      <c r="AU92" s="1277"/>
      <c r="AV92" s="1277"/>
      <c r="AW92" s="1277"/>
      <c r="AX92" s="1277"/>
      <c r="AY92" s="1277"/>
      <c r="AZ92" s="1277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1278" t="s">
        <v>803</v>
      </c>
      <c r="B94" s="1279"/>
      <c r="C94" s="1279"/>
      <c r="D94" s="1279"/>
      <c r="E94" s="1279"/>
      <c r="F94" s="1279"/>
      <c r="G94" s="1279"/>
      <c r="H94" s="1279"/>
      <c r="I94" s="1279"/>
      <c r="J94" s="1279"/>
      <c r="K94" s="1279"/>
      <c r="L94" s="1279"/>
      <c r="M94" s="1279"/>
      <c r="N94" s="1279"/>
      <c r="O94" s="1279"/>
      <c r="P94" s="1279"/>
      <c r="Q94" s="1279"/>
      <c r="R94" s="1279"/>
      <c r="S94" s="1279"/>
      <c r="T94" s="1279"/>
      <c r="U94" s="1279"/>
      <c r="V94" s="1279"/>
      <c r="W94" s="1279"/>
      <c r="X94" s="1279"/>
      <c r="Y94" s="1279"/>
      <c r="Z94" s="1279"/>
      <c r="AA94" s="1279"/>
      <c r="AB94" s="1279"/>
      <c r="AC94" s="1279"/>
      <c r="AD94" s="1279"/>
      <c r="AE94" s="1279"/>
      <c r="AF94" s="1279"/>
      <c r="AG94" s="1279"/>
      <c r="AH94" s="1279"/>
      <c r="AI94" s="1279"/>
      <c r="AJ94" s="1279"/>
      <c r="AK94" s="1279"/>
      <c r="AL94" s="1279"/>
      <c r="AM94" s="1279"/>
      <c r="AN94" s="1279"/>
      <c r="AO94" s="1279"/>
      <c r="AP94" s="1279"/>
      <c r="AQ94" s="1279"/>
      <c r="AR94" s="1279"/>
      <c r="AS94" s="1279"/>
      <c r="AT94" s="1279"/>
      <c r="AU94" s="1279"/>
      <c r="AV94" s="1279"/>
      <c r="AW94" s="1279"/>
      <c r="AX94" s="1279"/>
      <c r="AY94" s="1279"/>
      <c r="AZ94" s="1279"/>
      <c r="BA94" s="300"/>
    </row>
    <row r="95" spans="1:53" ht="27.75" customHeight="1" x14ac:dyDescent="0.3">
      <c r="A95" s="1274" t="str">
        <f>ПОДПИСИ!D19</f>
        <v xml:space="preserve"> </v>
      </c>
      <c r="B95" s="1274"/>
      <c r="C95" s="1274"/>
      <c r="D95" s="1274"/>
      <c r="E95" s="1274"/>
      <c r="F95" s="1274"/>
      <c r="G95" s="1274"/>
      <c r="H95" s="1274"/>
      <c r="I95" s="1274"/>
      <c r="J95" s="1274"/>
      <c r="K95" s="1274"/>
      <c r="L95" s="1274"/>
      <c r="M95" s="1274"/>
      <c r="N95" s="1274"/>
      <c r="O95" s="1274"/>
      <c r="P95" s="1274"/>
      <c r="Q95" s="1274"/>
      <c r="R95" s="1274"/>
      <c r="S95" s="1274"/>
      <c r="T95" s="1274"/>
      <c r="U95" s="1274"/>
      <c r="V95" s="1274"/>
      <c r="W95" s="1274"/>
      <c r="X95" s="1274"/>
      <c r="Y95" s="1274"/>
      <c r="Z95" s="1275"/>
      <c r="AA95" s="1275"/>
      <c r="AB95" s="1275"/>
      <c r="AC95" s="1275"/>
      <c r="AD95" s="1275"/>
      <c r="AE95" s="1275"/>
      <c r="AF95" s="1275"/>
      <c r="AG95" s="1275"/>
      <c r="AH95" s="1275"/>
      <c r="AI95" s="1275"/>
      <c r="AJ95" s="1275"/>
      <c r="AK95" s="1275"/>
      <c r="AL95" s="1275"/>
      <c r="AM95" s="1275"/>
      <c r="AN95" s="1275"/>
      <c r="AO95" s="1280" t="s">
        <v>64</v>
      </c>
      <c r="AP95" s="1280"/>
      <c r="AQ95" s="1280"/>
      <c r="AR95" s="1280"/>
      <c r="AS95" s="1280"/>
      <c r="AT95" s="1280"/>
      <c r="AU95" s="1280"/>
      <c r="AV95" s="1280"/>
      <c r="AW95" s="1280"/>
      <c r="AX95" s="1280"/>
      <c r="AY95" s="1280"/>
      <c r="AZ95" s="1280"/>
      <c r="BA95" s="312"/>
    </row>
    <row r="96" spans="1:53" ht="6" customHeight="1" x14ac:dyDescent="0.25">
      <c r="A96" s="1277" t="s">
        <v>801</v>
      </c>
      <c r="B96" s="1277"/>
      <c r="C96" s="1277"/>
      <c r="D96" s="1277"/>
      <c r="E96" s="1277"/>
      <c r="F96" s="1277"/>
      <c r="G96" s="1277"/>
      <c r="H96" s="1277"/>
      <c r="I96" s="1277"/>
      <c r="J96" s="1277"/>
      <c r="K96" s="1277"/>
      <c r="L96" s="1277"/>
      <c r="M96" s="1277"/>
      <c r="N96" s="1277"/>
      <c r="O96" s="1277"/>
      <c r="P96" s="1277"/>
      <c r="Q96" s="1277"/>
      <c r="R96" s="1277"/>
      <c r="S96" s="1277"/>
      <c r="T96" s="1277"/>
      <c r="U96" s="1277"/>
      <c r="V96" s="1277"/>
      <c r="W96" s="1277"/>
      <c r="X96" s="1277"/>
      <c r="Y96" s="1277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277" t="s">
        <v>49</v>
      </c>
      <c r="AP96" s="1277"/>
      <c r="AQ96" s="1277"/>
      <c r="AR96" s="1277"/>
      <c r="AS96" s="1277"/>
      <c r="AT96" s="1277"/>
      <c r="AU96" s="1277"/>
      <c r="AV96" s="1277"/>
      <c r="AW96" s="1277"/>
      <c r="AX96" s="1277"/>
      <c r="AY96" s="1277"/>
      <c r="AZ96" s="1277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1278" t="s">
        <v>791</v>
      </c>
      <c r="B98" s="1278"/>
      <c r="C98" s="1278"/>
      <c r="D98" s="1278"/>
      <c r="E98" s="1278"/>
      <c r="F98" s="1278"/>
      <c r="G98" s="1278"/>
      <c r="H98" s="1278"/>
      <c r="I98" s="1278"/>
      <c r="J98" s="1278"/>
      <c r="K98" s="1278"/>
      <c r="L98" s="1278"/>
      <c r="M98" s="1278"/>
      <c r="N98" s="1278"/>
      <c r="O98" s="1278"/>
      <c r="P98" s="1278"/>
      <c r="Q98" s="1278"/>
      <c r="R98" s="1278"/>
      <c r="S98" s="1278"/>
      <c r="T98" s="1278"/>
      <c r="U98" s="1278"/>
      <c r="V98" s="1278"/>
      <c r="W98" s="1278"/>
      <c r="X98" s="1278"/>
      <c r="Y98" s="1278"/>
      <c r="Z98" s="1278"/>
      <c r="AA98" s="1278"/>
      <c r="AB98" s="1278"/>
      <c r="AC98" s="1278"/>
      <c r="AD98" s="1278"/>
      <c r="AE98" s="1278"/>
      <c r="AF98" s="1278"/>
      <c r="AG98" s="1278"/>
      <c r="AH98" s="1278"/>
      <c r="AI98" s="1278"/>
      <c r="AJ98" s="1278"/>
      <c r="AK98" s="1278"/>
      <c r="AL98" s="1278"/>
      <c r="AM98" s="1278"/>
      <c r="AN98" s="1278"/>
      <c r="AO98" s="1278"/>
      <c r="AP98" s="1278"/>
      <c r="AQ98" s="1278"/>
      <c r="AR98" s="1278"/>
      <c r="AS98" s="1278"/>
      <c r="AT98" s="1278"/>
      <c r="AU98" s="1278"/>
      <c r="AV98" s="1278"/>
      <c r="AW98" s="1278"/>
      <c r="AX98" s="1278"/>
      <c r="AY98" s="1278"/>
      <c r="AZ98" s="1278"/>
      <c r="BA98" s="313"/>
    </row>
    <row r="99" spans="1:55" ht="28.5" customHeight="1" x14ac:dyDescent="0.3">
      <c r="A99" s="1274" t="str">
        <f>ПОДПИСИ!D14</f>
        <v>Фатахова Е.Я.</v>
      </c>
      <c r="B99" s="1274"/>
      <c r="C99" s="1274"/>
      <c r="D99" s="1274"/>
      <c r="E99" s="1274"/>
      <c r="F99" s="1274"/>
      <c r="G99" s="1274"/>
      <c r="H99" s="1274"/>
      <c r="I99" s="1274"/>
      <c r="J99" s="1274"/>
      <c r="K99" s="1274"/>
      <c r="L99" s="1274"/>
      <c r="M99" s="1274"/>
      <c r="N99" s="1274"/>
      <c r="O99" s="1274"/>
      <c r="P99" s="1274"/>
      <c r="Q99" s="1274"/>
      <c r="R99" s="1274"/>
      <c r="S99" s="1274"/>
      <c r="T99" s="1274"/>
      <c r="U99" s="1274"/>
      <c r="V99" s="1274"/>
      <c r="W99" s="1274"/>
      <c r="X99" s="1274"/>
      <c r="Y99" s="1274"/>
      <c r="Z99" s="1275"/>
      <c r="AA99" s="1275"/>
      <c r="AB99" s="1275"/>
      <c r="AC99" s="1275"/>
      <c r="AD99" s="1275"/>
      <c r="AE99" s="1275"/>
      <c r="AF99" s="1275"/>
      <c r="AG99" s="1275"/>
      <c r="AH99" s="1275"/>
      <c r="AI99" s="1275"/>
      <c r="AJ99" s="1275"/>
      <c r="AK99" s="1275"/>
      <c r="AL99" s="1275"/>
      <c r="AM99" s="1275"/>
      <c r="AN99" s="1275"/>
      <c r="AO99" s="1276"/>
      <c r="AP99" s="1276"/>
      <c r="AQ99" s="1276"/>
      <c r="AR99" s="1276"/>
      <c r="AS99" s="1276"/>
      <c r="AT99" s="1276"/>
      <c r="AU99" s="1276"/>
      <c r="AV99" s="1276"/>
      <c r="AW99" s="1276"/>
      <c r="AX99" s="1276"/>
      <c r="AY99" s="1276"/>
      <c r="AZ99" s="1276"/>
      <c r="BA99" s="315"/>
      <c r="BB99" s="316"/>
      <c r="BC99" s="316"/>
    </row>
    <row r="100" spans="1:55" s="305" customFormat="1" ht="6" customHeight="1" x14ac:dyDescent="0.2">
      <c r="A100" s="1277" t="s">
        <v>801</v>
      </c>
      <c r="B100" s="1277"/>
      <c r="C100" s="1277"/>
      <c r="D100" s="1277"/>
      <c r="E100" s="1277"/>
      <c r="F100" s="1277"/>
      <c r="G100" s="1277"/>
      <c r="H100" s="1277"/>
      <c r="I100" s="1277"/>
      <c r="J100" s="1277"/>
      <c r="K100" s="1277"/>
      <c r="L100" s="1277"/>
      <c r="M100" s="1277"/>
      <c r="N100" s="1277"/>
      <c r="O100" s="1277"/>
      <c r="P100" s="1277"/>
      <c r="Q100" s="1277"/>
      <c r="R100" s="1277"/>
      <c r="S100" s="1277"/>
      <c r="T100" s="1277"/>
      <c r="U100" s="1277"/>
      <c r="V100" s="1277"/>
      <c r="W100" s="1277"/>
      <c r="X100" s="1277"/>
      <c r="Y100" s="1277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277" t="s">
        <v>49</v>
      </c>
      <c r="AP100" s="1277"/>
      <c r="AQ100" s="1277"/>
      <c r="AR100" s="1277"/>
      <c r="AS100" s="1277"/>
      <c r="AT100" s="1277"/>
      <c r="AU100" s="1277"/>
      <c r="AV100" s="1277"/>
      <c r="AW100" s="1277"/>
      <c r="AX100" s="1277"/>
      <c r="AY100" s="1277"/>
      <c r="AZ100" s="1277"/>
      <c r="BA100" s="304"/>
    </row>
    <row r="101" spans="1:55" ht="16.5" customHeight="1" x14ac:dyDescent="0.25">
      <c r="A101" s="1273" t="s">
        <v>947</v>
      </c>
      <c r="B101" s="1273"/>
      <c r="C101" s="1273"/>
      <c r="D101" s="1273"/>
      <c r="E101" s="1273"/>
      <c r="F101" s="1273"/>
      <c r="G101" s="1273"/>
      <c r="H101" s="1273"/>
      <c r="I101" s="1273"/>
      <c r="J101" s="1273"/>
      <c r="K101" s="1273"/>
      <c r="L101" s="1273"/>
      <c r="M101" s="1273"/>
      <c r="N101" s="1273"/>
      <c r="O101" s="1273"/>
      <c r="P101" s="1273"/>
      <c r="Q101" s="1273"/>
      <c r="R101" s="1273"/>
      <c r="S101" s="1273"/>
      <c r="T101" s="1273"/>
      <c r="U101" s="1273"/>
      <c r="V101" s="1273"/>
      <c r="W101" s="1273"/>
      <c r="X101" s="1273"/>
      <c r="Y101" s="1273"/>
      <c r="Z101" s="1273"/>
      <c r="AA101" s="1273"/>
      <c r="AB101" s="1273"/>
      <c r="AC101" s="1273"/>
      <c r="AD101" s="1273"/>
      <c r="AE101" s="1273"/>
      <c r="AF101" s="1273"/>
      <c r="AG101" s="1273"/>
      <c r="AH101" s="1273"/>
      <c r="AI101" s="1273"/>
      <c r="AJ101" s="1273"/>
      <c r="AK101" s="1273"/>
      <c r="AL101" s="1273"/>
      <c r="AM101" s="1273"/>
      <c r="AN101" s="1273"/>
      <c r="AO101" s="1273"/>
      <c r="AP101" s="1273"/>
      <c r="AQ101" s="1273"/>
      <c r="AR101" s="1273"/>
      <c r="AS101" s="1273"/>
      <c r="AT101" s="1273"/>
      <c r="AU101" s="1273"/>
      <c r="AV101" s="1273"/>
      <c r="AW101" s="1273"/>
      <c r="AX101" s="1273"/>
      <c r="AY101" s="1273"/>
      <c r="AZ101" s="1273"/>
    </row>
    <row r="102" spans="1:55" ht="33" customHeight="1" x14ac:dyDescent="0.3">
      <c r="A102" s="1274" t="str">
        <f>IF(ПОДПИСИ!D9="","",ПОДПИСИ!D7)</f>
        <v>Чечин Д.М.</v>
      </c>
      <c r="B102" s="1274"/>
      <c r="C102" s="1274"/>
      <c r="D102" s="1274"/>
      <c r="E102" s="1274"/>
      <c r="F102" s="1274"/>
      <c r="G102" s="1274"/>
      <c r="H102" s="1274"/>
      <c r="I102" s="1274"/>
      <c r="J102" s="1274"/>
      <c r="K102" s="1274"/>
      <c r="L102" s="1274"/>
      <c r="M102" s="1274"/>
      <c r="N102" s="1274"/>
      <c r="O102" s="1274"/>
      <c r="P102" s="1274"/>
      <c r="Q102" s="1274"/>
      <c r="R102" s="1274"/>
      <c r="S102" s="1274"/>
      <c r="T102" s="1274"/>
      <c r="U102" s="1274"/>
      <c r="V102" s="1274"/>
      <c r="W102" s="1274"/>
      <c r="X102" s="1274"/>
      <c r="Y102" s="1274"/>
      <c r="Z102" s="1275"/>
      <c r="AA102" s="1275"/>
      <c r="AB102" s="1275"/>
      <c r="AC102" s="1275"/>
      <c r="AD102" s="1275"/>
      <c r="AE102" s="1275"/>
      <c r="AF102" s="1275"/>
      <c r="AG102" s="1275"/>
      <c r="AH102" s="1275"/>
      <c r="AI102" s="1275"/>
      <c r="AJ102" s="1275"/>
      <c r="AK102" s="1275"/>
      <c r="AL102" s="1275"/>
      <c r="AM102" s="1275"/>
      <c r="AN102" s="1275"/>
      <c r="AO102" s="1276"/>
      <c r="AP102" s="1276"/>
      <c r="AQ102" s="1276"/>
      <c r="AR102" s="1276"/>
      <c r="AS102" s="1276"/>
      <c r="AT102" s="1276"/>
      <c r="AU102" s="1276"/>
      <c r="AV102" s="1276"/>
      <c r="AW102" s="1276"/>
      <c r="AX102" s="1276"/>
      <c r="AY102" s="1276"/>
      <c r="AZ102" s="1276"/>
    </row>
    <row r="103" spans="1:55" ht="9" customHeight="1" x14ac:dyDescent="0.25">
      <c r="A103" s="1277" t="s">
        <v>801</v>
      </c>
      <c r="B103" s="1277"/>
      <c r="C103" s="1277"/>
      <c r="D103" s="1277"/>
      <c r="E103" s="1277"/>
      <c r="F103" s="1277"/>
      <c r="G103" s="1277"/>
      <c r="H103" s="1277"/>
      <c r="I103" s="1277"/>
      <c r="J103" s="1277"/>
      <c r="K103" s="1277"/>
      <c r="L103" s="1277"/>
      <c r="M103" s="1277"/>
      <c r="N103" s="1277"/>
      <c r="O103" s="1277"/>
      <c r="P103" s="1277"/>
      <c r="Q103" s="1277"/>
      <c r="R103" s="1277"/>
      <c r="S103" s="1277"/>
      <c r="T103" s="1277"/>
      <c r="U103" s="1277"/>
      <c r="V103" s="1277"/>
      <c r="W103" s="1277"/>
      <c r="X103" s="1277"/>
      <c r="Y103" s="1277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277" t="s">
        <v>49</v>
      </c>
      <c r="AP103" s="1277"/>
      <c r="AQ103" s="1277"/>
      <c r="AR103" s="1277"/>
      <c r="AS103" s="1277"/>
      <c r="AT103" s="1277"/>
      <c r="AU103" s="1277"/>
      <c r="AV103" s="1277"/>
      <c r="AW103" s="1277"/>
      <c r="AX103" s="1277"/>
      <c r="AY103" s="1277"/>
      <c r="AZ103" s="1277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308" t="s">
        <v>567</v>
      </c>
      <c r="B1" s="1308"/>
      <c r="C1" s="1308"/>
      <c r="D1" s="1308"/>
      <c r="E1" s="1308"/>
      <c r="F1" s="1308"/>
      <c r="G1" s="1308"/>
      <c r="H1" s="1308"/>
      <c r="I1" s="1308"/>
      <c r="J1" s="1308"/>
      <c r="K1" s="1308"/>
      <c r="L1" s="1308"/>
      <c r="M1" s="1308"/>
      <c r="N1" s="1308"/>
      <c r="O1" s="1308"/>
      <c r="P1" s="1308"/>
      <c r="Q1" s="1308"/>
      <c r="R1" s="1308"/>
      <c r="S1" s="1308"/>
      <c r="T1" s="1308"/>
      <c r="U1" s="1308"/>
      <c r="V1" s="1308"/>
      <c r="W1" s="1308"/>
      <c r="X1" s="1308"/>
      <c r="Y1" s="1308"/>
      <c r="Z1" s="1308"/>
      <c r="AA1" s="1308"/>
      <c r="AB1" s="1308"/>
      <c r="AC1" s="1308"/>
      <c r="AD1" s="1308"/>
      <c r="AE1" s="1308"/>
      <c r="AF1" s="1308"/>
      <c r="AG1" s="1308"/>
      <c r="AH1" s="1308"/>
      <c r="AI1" s="1308"/>
      <c r="AJ1" s="1308"/>
      <c r="AK1" s="1308"/>
      <c r="AL1" s="1308"/>
      <c r="AM1" s="1308"/>
      <c r="AN1" s="1308"/>
      <c r="AO1" s="1308"/>
      <c r="AP1" s="1308"/>
      <c r="AQ1" s="1308"/>
      <c r="AR1" s="1308"/>
      <c r="AS1" s="1308"/>
      <c r="AT1" s="1308"/>
      <c r="AU1" s="1308"/>
      <c r="AV1" s="1308"/>
      <c r="AW1" s="1308"/>
      <c r="AX1" s="1308"/>
      <c r="AY1" s="1308"/>
      <c r="AZ1" s="1308"/>
    </row>
    <row r="2" spans="1:63" ht="12" customHeight="1" x14ac:dyDescent="0.25">
      <c r="A2" s="1279" t="s">
        <v>72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3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6"/>
      <c r="C3" s="1306"/>
      <c r="D3" s="1306"/>
      <c r="E3" s="1306"/>
      <c r="F3" s="1306"/>
      <c r="G3" s="1306"/>
      <c r="H3" s="1306"/>
      <c r="I3" s="1306"/>
      <c r="J3" s="1306"/>
      <c r="K3" s="1306"/>
      <c r="L3" s="1306"/>
      <c r="M3" s="1306"/>
      <c r="N3" s="1306"/>
      <c r="O3" s="1306"/>
      <c r="P3" s="1306"/>
      <c r="Q3" s="1306"/>
      <c r="R3" s="1306"/>
      <c r="S3" s="1306"/>
      <c r="T3" s="1306"/>
      <c r="U3" s="1306"/>
      <c r="V3" s="1306"/>
      <c r="W3" s="1306"/>
      <c r="X3" s="1306"/>
      <c r="Y3" s="1306"/>
      <c r="Z3" s="1306"/>
      <c r="AA3" s="1306"/>
      <c r="AB3" s="1306"/>
      <c r="AC3" s="1306"/>
      <c r="AD3" s="1306"/>
      <c r="AE3" s="1306"/>
      <c r="AF3" s="1306"/>
      <c r="AG3" s="1306"/>
      <c r="AH3" s="1306"/>
      <c r="AI3" s="1306"/>
      <c r="AJ3" s="1306"/>
      <c r="AK3" s="1306"/>
      <c r="AL3" s="1306"/>
      <c r="AM3" s="1306"/>
      <c r="AN3" s="1306"/>
      <c r="AO3" s="1306"/>
      <c r="AP3" s="1306"/>
      <c r="AQ3" s="1306"/>
      <c r="AR3" s="1306"/>
      <c r="AS3" s="1306"/>
      <c r="AT3" s="1306"/>
      <c r="AU3" s="1306"/>
      <c r="AV3" s="1306"/>
      <c r="AW3" s="1306"/>
      <c r="AX3" s="1306"/>
      <c r="AY3" s="1306"/>
      <c r="AZ3" s="1306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1277" t="s">
        <v>515</v>
      </c>
      <c r="B4" s="1277"/>
      <c r="C4" s="1277"/>
      <c r="D4" s="1277"/>
      <c r="E4" s="1277"/>
      <c r="F4" s="1277"/>
      <c r="G4" s="1277"/>
      <c r="H4" s="1277"/>
      <c r="I4" s="1277"/>
      <c r="J4" s="1277"/>
      <c r="K4" s="1277"/>
      <c r="L4" s="1277"/>
      <c r="M4" s="1277"/>
      <c r="N4" s="1277"/>
      <c r="O4" s="1277"/>
      <c r="P4" s="1277"/>
      <c r="Q4" s="1277"/>
      <c r="R4" s="1277"/>
      <c r="S4" s="1277"/>
      <c r="T4" s="1277"/>
      <c r="U4" s="1277"/>
      <c r="V4" s="1277"/>
      <c r="W4" s="1277"/>
      <c r="X4" s="1277"/>
      <c r="Y4" s="1277"/>
      <c r="Z4" s="1277"/>
      <c r="AA4" s="1277"/>
      <c r="AB4" s="1277"/>
      <c r="AC4" s="1277"/>
      <c r="AD4" s="1277"/>
      <c r="AE4" s="1277"/>
      <c r="AF4" s="1277"/>
      <c r="AG4" s="1277"/>
      <c r="AH4" s="1277"/>
      <c r="AI4" s="1277"/>
      <c r="AJ4" s="1277"/>
      <c r="AK4" s="1277"/>
      <c r="AL4" s="1277"/>
      <c r="AM4" s="1277"/>
      <c r="AN4" s="1277"/>
      <c r="AO4" s="1277"/>
      <c r="AP4" s="1277"/>
      <c r="AQ4" s="1277"/>
      <c r="AR4" s="1277"/>
      <c r="AS4" s="1277"/>
      <c r="AT4" s="1277"/>
      <c r="AU4" s="1277"/>
      <c r="AV4" s="1277"/>
      <c r="AW4" s="1277"/>
      <c r="AX4" s="1277"/>
      <c r="AY4" s="1277"/>
      <c r="AZ4" s="1277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1278" t="s">
        <v>773</v>
      </c>
      <c r="B5" s="1278"/>
      <c r="C5" s="1278"/>
      <c r="D5" s="1278"/>
      <c r="E5" s="1278"/>
      <c r="F5" s="1278"/>
      <c r="G5" s="1278"/>
      <c r="H5" s="1278"/>
      <c r="I5" s="1278"/>
      <c r="J5" s="1278"/>
      <c r="K5" s="1278"/>
      <c r="L5" s="1278"/>
      <c r="M5" s="1278"/>
      <c r="N5" s="1278"/>
      <c r="O5" s="1278"/>
      <c r="P5" s="1278"/>
      <c r="Q5" s="1278"/>
      <c r="R5" s="1278"/>
      <c r="S5" s="1278"/>
      <c r="T5" s="1278"/>
      <c r="U5" s="1278"/>
      <c r="V5" s="1278"/>
      <c r="W5" s="1278"/>
      <c r="X5" s="1278"/>
      <c r="Y5" s="1278"/>
      <c r="Z5" s="1278"/>
      <c r="AA5" s="1278"/>
      <c r="AB5" s="1278"/>
      <c r="AC5" s="1278"/>
      <c r="AD5" s="1278"/>
      <c r="AE5" s="1278"/>
      <c r="AF5" s="1278"/>
      <c r="AG5" s="1278"/>
      <c r="AH5" s="1278"/>
      <c r="AI5" s="1278"/>
      <c r="AJ5" s="1278"/>
      <c r="AK5" s="1278"/>
      <c r="AL5" s="1278"/>
      <c r="AM5" s="1278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306" t="str">
        <f>ФОРМА!B2</f>
        <v>ПАО "Россети Ленэнерго"</v>
      </c>
      <c r="B6" s="1306"/>
      <c r="C6" s="1306"/>
      <c r="D6" s="1306"/>
      <c r="E6" s="1306"/>
      <c r="F6" s="1306"/>
      <c r="G6" s="1306"/>
      <c r="H6" s="1306"/>
      <c r="I6" s="1306"/>
      <c r="J6" s="1306"/>
      <c r="K6" s="1306"/>
      <c r="L6" s="1306"/>
      <c r="M6" s="1306"/>
      <c r="N6" s="1306"/>
      <c r="O6" s="1306"/>
      <c r="P6" s="1306"/>
      <c r="Q6" s="1306"/>
      <c r="R6" s="1306"/>
      <c r="S6" s="1306"/>
      <c r="T6" s="1306"/>
      <c r="U6" s="1306"/>
      <c r="V6" s="1306"/>
      <c r="W6" s="1306"/>
      <c r="X6" s="1306"/>
      <c r="Y6" s="1306"/>
      <c r="Z6" s="1306"/>
      <c r="AA6" s="1306"/>
      <c r="AB6" s="1306"/>
      <c r="AC6" s="1306"/>
      <c r="AD6" s="1306"/>
      <c r="AE6" s="1306"/>
      <c r="AF6" s="1306"/>
      <c r="AG6" s="1306"/>
      <c r="AH6" s="1306"/>
      <c r="AI6" s="1306"/>
      <c r="AJ6" s="1306"/>
      <c r="AK6" s="1306"/>
      <c r="AL6" s="1306"/>
      <c r="AM6" s="1306"/>
      <c r="AN6" s="1306"/>
      <c r="AO6" s="1306"/>
      <c r="AP6" s="1306"/>
      <c r="AQ6" s="1306"/>
      <c r="AR6" s="1306"/>
      <c r="AS6" s="1306"/>
      <c r="AT6" s="1306"/>
      <c r="AU6" s="1306"/>
      <c r="AV6" s="1306"/>
      <c r="AW6" s="1306"/>
      <c r="AX6" s="1306"/>
      <c r="AY6" s="1306"/>
      <c r="AZ6" s="1306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277" t="s">
        <v>774</v>
      </c>
      <c r="B7" s="1277"/>
      <c r="C7" s="1277"/>
      <c r="D7" s="1277"/>
      <c r="E7" s="1277"/>
      <c r="F7" s="1277"/>
      <c r="G7" s="1277"/>
      <c r="H7" s="1277"/>
      <c r="I7" s="1277"/>
      <c r="J7" s="1277"/>
      <c r="K7" s="1277"/>
      <c r="L7" s="1277"/>
      <c r="M7" s="1277"/>
      <c r="N7" s="1277"/>
      <c r="O7" s="1277"/>
      <c r="P7" s="1277"/>
      <c r="Q7" s="1277"/>
      <c r="R7" s="1277"/>
      <c r="S7" s="1277"/>
      <c r="T7" s="1277"/>
      <c r="U7" s="1277"/>
      <c r="V7" s="1277"/>
      <c r="W7" s="1277"/>
      <c r="X7" s="1277"/>
      <c r="Y7" s="1277"/>
      <c r="Z7" s="1277"/>
      <c r="AA7" s="1277"/>
      <c r="AB7" s="1277"/>
      <c r="AC7" s="1277"/>
      <c r="AD7" s="1277"/>
      <c r="AE7" s="1277"/>
      <c r="AF7" s="1277"/>
      <c r="AG7" s="1277"/>
      <c r="AH7" s="1277"/>
      <c r="AI7" s="1277"/>
      <c r="AJ7" s="1277"/>
      <c r="AK7" s="1277"/>
      <c r="AL7" s="1277"/>
      <c r="AM7" s="1277"/>
      <c r="AN7" s="1277"/>
      <c r="AO7" s="1277"/>
      <c r="AP7" s="1277"/>
      <c r="AQ7" s="1277"/>
      <c r="AR7" s="1277"/>
      <c r="AS7" s="1277"/>
      <c r="AT7" s="1277"/>
      <c r="AU7" s="1277"/>
      <c r="AV7" s="1277"/>
      <c r="AW7" s="1277"/>
      <c r="AX7" s="1277"/>
      <c r="AY7" s="1277"/>
      <c r="AZ7" s="1277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 x14ac:dyDescent="0.25">
      <c r="A8" s="13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6"/>
      <c r="C8" s="1306"/>
      <c r="D8" s="1306"/>
      <c r="E8" s="1306"/>
      <c r="F8" s="1306"/>
      <c r="G8" s="1306"/>
      <c r="H8" s="1306"/>
      <c r="I8" s="1306"/>
      <c r="J8" s="1306"/>
      <c r="K8" s="1306"/>
      <c r="L8" s="1306"/>
      <c r="M8" s="1306"/>
      <c r="N8" s="1306"/>
      <c r="O8" s="1306"/>
      <c r="P8" s="1306"/>
      <c r="Q8" s="1306"/>
      <c r="R8" s="1306"/>
      <c r="S8" s="1306"/>
      <c r="T8" s="1306"/>
      <c r="U8" s="1306"/>
      <c r="V8" s="1306"/>
      <c r="W8" s="1306"/>
      <c r="X8" s="1306"/>
      <c r="Y8" s="1306"/>
      <c r="Z8" s="1306"/>
      <c r="AA8" s="1306"/>
      <c r="AB8" s="1306"/>
      <c r="AC8" s="1306"/>
      <c r="AD8" s="1306"/>
      <c r="AE8" s="1306"/>
      <c r="AF8" s="1306"/>
      <c r="AG8" s="1306"/>
      <c r="AH8" s="1306"/>
      <c r="AI8" s="1306"/>
      <c r="AJ8" s="1306"/>
      <c r="AK8" s="1306"/>
      <c r="AL8" s="1306"/>
      <c r="AM8" s="1306"/>
      <c r="AN8" s="1306"/>
      <c r="AO8" s="1306"/>
      <c r="AP8" s="1306"/>
      <c r="AQ8" s="1306"/>
      <c r="AR8" s="1306"/>
      <c r="AS8" s="1306"/>
      <c r="AT8" s="1306"/>
      <c r="AU8" s="1306"/>
      <c r="AV8" s="1306"/>
      <c r="AW8" s="1306"/>
      <c r="AX8" s="1306"/>
      <c r="AY8" s="1306"/>
      <c r="AZ8" s="1306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1292" t="s">
        <v>775</v>
      </c>
      <c r="B9" s="1292"/>
      <c r="C9" s="1292"/>
      <c r="D9" s="1292"/>
      <c r="E9" s="1292"/>
      <c r="F9" s="1292"/>
      <c r="G9" s="1292"/>
      <c r="H9" s="1292"/>
      <c r="I9" s="1292"/>
      <c r="J9" s="1292"/>
      <c r="K9" s="1292"/>
      <c r="L9" s="1292"/>
      <c r="M9" s="1292"/>
      <c r="N9" s="1292"/>
      <c r="O9" s="1292"/>
      <c r="P9" s="1292"/>
      <c r="Q9" s="1292"/>
      <c r="R9" s="1292"/>
      <c r="S9" s="1292"/>
      <c r="T9" s="1292"/>
      <c r="U9" s="1292"/>
      <c r="V9" s="1292"/>
      <c r="W9" s="1292"/>
      <c r="X9" s="1292"/>
      <c r="Y9" s="1292"/>
      <c r="Z9" s="1292"/>
      <c r="AA9" s="1292"/>
      <c r="AB9" s="1292"/>
      <c r="AC9" s="1292"/>
      <c r="AD9" s="1292"/>
      <c r="AE9" s="1292"/>
      <c r="AF9" s="1292"/>
      <c r="AG9" s="1292"/>
      <c r="AH9" s="1292"/>
      <c r="AI9" s="1292"/>
      <c r="AJ9" s="1292"/>
      <c r="AK9" s="1292"/>
      <c r="AL9" s="1292"/>
      <c r="AM9" s="1292"/>
      <c r="AN9" s="1292"/>
      <c r="AO9" s="1292"/>
      <c r="AP9" s="1292"/>
      <c r="AQ9" s="1292"/>
      <c r="AR9" s="1292"/>
      <c r="AS9" s="1292"/>
      <c r="AT9" s="1292"/>
      <c r="AU9" s="1292"/>
      <c r="AV9" s="1292"/>
      <c r="AW9" s="1292"/>
      <c r="AX9" s="1292"/>
      <c r="AY9" s="1292"/>
      <c r="AZ9" s="1292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1307"/>
      <c r="B10" s="1307"/>
      <c r="C10" s="1307"/>
      <c r="D10" s="1307"/>
      <c r="E10" s="1307"/>
      <c r="F10" s="1307"/>
      <c r="G10" s="1307"/>
      <c r="H10" s="1307"/>
      <c r="I10" s="1307"/>
      <c r="J10" s="1307"/>
      <c r="K10" s="1307"/>
      <c r="L10" s="1307"/>
      <c r="M10" s="1307"/>
      <c r="N10" s="1307"/>
      <c r="O10" s="1307"/>
      <c r="P10" s="1307"/>
      <c r="Q10" s="1307"/>
      <c r="R10" s="1307"/>
      <c r="S10" s="1307"/>
      <c r="T10" s="1307"/>
      <c r="U10" s="1307"/>
      <c r="V10" s="1307"/>
      <c r="W10" s="1307"/>
      <c r="X10" s="1307"/>
      <c r="Y10" s="1307"/>
      <c r="Z10" s="1307"/>
      <c r="AA10" s="1307"/>
      <c r="AB10" s="1307"/>
      <c r="AC10" s="1307"/>
      <c r="AD10" s="1307"/>
      <c r="AE10" s="1307"/>
      <c r="AF10" s="1307"/>
      <c r="AG10" s="1307"/>
      <c r="AH10" s="1307"/>
      <c r="AI10" s="1307"/>
      <c r="AJ10" s="1307"/>
      <c r="AK10" s="1307"/>
      <c r="AL10" s="1307"/>
      <c r="AM10" s="1307"/>
      <c r="AN10" s="1307"/>
      <c r="AO10" s="1307"/>
      <c r="AP10" s="1307"/>
      <c r="AQ10" s="1307"/>
      <c r="AR10" s="1307"/>
      <c r="AS10" s="1307"/>
      <c r="AT10" s="1307"/>
      <c r="AU10" s="1307"/>
      <c r="AV10" s="1307"/>
      <c r="AW10" s="1307"/>
      <c r="AX10" s="1307"/>
      <c r="AY10" s="1307"/>
      <c r="AZ10" s="1307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1288" t="s">
        <v>776</v>
      </c>
      <c r="B11" s="1288"/>
      <c r="C11" s="1288"/>
      <c r="D11" s="1288"/>
      <c r="E11" s="1288"/>
      <c r="F11" s="1288"/>
      <c r="G11" s="1288"/>
      <c r="H11" s="1288"/>
      <c r="I11" s="1288"/>
      <c r="J11" s="1288"/>
      <c r="K11" s="1288"/>
      <c r="L11" s="1288"/>
      <c r="M11" s="1288"/>
      <c r="N11" s="1288"/>
      <c r="O11" s="1288"/>
      <c r="P11" s="1288"/>
      <c r="Q11" s="1288"/>
      <c r="R11" s="1288"/>
      <c r="S11" s="1288"/>
      <c r="T11" s="1288"/>
      <c r="U11" s="1288"/>
      <c r="V11" s="1288"/>
      <c r="W11" s="1288"/>
      <c r="X11" s="1288"/>
      <c r="Y11" s="1288"/>
      <c r="Z11" s="1288"/>
      <c r="AA11" s="1288"/>
      <c r="AB11" s="1288"/>
      <c r="AC11" s="1288"/>
      <c r="AD11" s="1288"/>
      <c r="AE11" s="1288"/>
      <c r="AF11" s="1288"/>
      <c r="AG11" s="1288"/>
      <c r="AH11" s="1288"/>
      <c r="AI11" s="1288"/>
      <c r="AJ11" s="1288"/>
      <c r="AK11" s="1288"/>
      <c r="AL11" s="1288"/>
      <c r="AM11" s="1288"/>
      <c r="AN11" s="1288"/>
      <c r="AO11" s="1288"/>
      <c r="AP11" s="1288"/>
      <c r="AQ11" s="1288"/>
      <c r="AR11" s="1288"/>
      <c r="AS11" s="1288"/>
      <c r="AT11" s="1288"/>
      <c r="AU11" s="1288"/>
      <c r="AV11" s="1288"/>
      <c r="AW11" s="1288"/>
      <c r="AX11" s="1288"/>
      <c r="AY11" s="1288"/>
      <c r="AZ11" s="1288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1279" t="s">
        <v>777</v>
      </c>
      <c r="B12" s="1279"/>
      <c r="C12" s="1279"/>
      <c r="D12" s="1279"/>
      <c r="E12" s="1279"/>
      <c r="F12" s="1279"/>
      <c r="G12" s="1279"/>
      <c r="H12" s="1279"/>
      <c r="I12" s="1279"/>
      <c r="J12" s="1279"/>
      <c r="K12" s="1279"/>
      <c r="L12" s="1279"/>
      <c r="M12" s="1279"/>
      <c r="N12" s="1279"/>
      <c r="O12" s="1279"/>
      <c r="P12" s="1279"/>
      <c r="Q12" s="1279"/>
      <c r="R12" s="1279"/>
      <c r="S12" s="1279"/>
      <c r="T12" s="1279"/>
      <c r="U12" s="1279"/>
      <c r="V12" s="1279"/>
      <c r="W12" s="1279"/>
      <c r="X12" s="1279"/>
      <c r="Y12" s="1279"/>
      <c r="Z12" s="1279"/>
      <c r="AA12" s="1279"/>
      <c r="AB12" s="1279"/>
      <c r="AC12" s="1279"/>
      <c r="AD12" s="1279"/>
      <c r="AE12" s="1279"/>
      <c r="AF12" s="1279"/>
      <c r="AG12" s="1279"/>
      <c r="AH12" s="1279"/>
      <c r="AI12" s="1279"/>
      <c r="AJ12" s="1279"/>
      <c r="AK12" s="1279"/>
      <c r="AL12" s="1279"/>
      <c r="AM12" s="1279"/>
      <c r="AN12" s="1279"/>
      <c r="AO12" s="1279"/>
      <c r="AP12" s="1279"/>
      <c r="AQ12" s="1279"/>
      <c r="AR12" s="1279"/>
      <c r="AS12" s="1279"/>
      <c r="AT12" s="1279"/>
      <c r="AU12" s="1279"/>
      <c r="AV12" s="1279"/>
      <c r="AW12" s="1279"/>
      <c r="AX12" s="1279"/>
      <c r="AY12" s="1279"/>
      <c r="AZ12" s="1279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1305" t="str">
        <f>ФОРМА!B3</f>
        <v>ООО «Электромонтаж-110»</v>
      </c>
      <c r="B13" s="1305"/>
      <c r="C13" s="1305"/>
      <c r="D13" s="1305"/>
      <c r="E13" s="1305"/>
      <c r="F13" s="1305"/>
      <c r="G13" s="1305"/>
      <c r="H13" s="1305"/>
      <c r="I13" s="1305"/>
      <c r="J13" s="1305"/>
      <c r="K13" s="1305"/>
      <c r="L13" s="1305"/>
      <c r="M13" s="1305"/>
      <c r="N13" s="1305"/>
      <c r="O13" s="1305"/>
      <c r="P13" s="1305"/>
      <c r="Q13" s="1305"/>
      <c r="R13" s="1305"/>
      <c r="S13" s="1305"/>
      <c r="T13" s="1305"/>
      <c r="U13" s="1305"/>
      <c r="V13" s="1305"/>
      <c r="W13" s="1305"/>
      <c r="X13" s="1305"/>
      <c r="Y13" s="1305"/>
      <c r="Z13" s="1305"/>
      <c r="AA13" s="1305"/>
      <c r="AB13" s="1305"/>
      <c r="AC13" s="1305"/>
      <c r="AD13" s="1305"/>
      <c r="AE13" s="1305"/>
      <c r="AF13" s="1305"/>
      <c r="AG13" s="1305"/>
      <c r="AH13" s="1305"/>
      <c r="AI13" s="1305"/>
      <c r="AJ13" s="1305"/>
      <c r="AK13" s="1305"/>
      <c r="AL13" s="1305"/>
      <c r="AM13" s="1305"/>
      <c r="AN13" s="1305"/>
      <c r="AO13" s="1305"/>
      <c r="AP13" s="1305"/>
      <c r="AQ13" s="1305"/>
      <c r="AR13" s="1305"/>
      <c r="AS13" s="1305"/>
      <c r="AT13" s="1305"/>
      <c r="AU13" s="1305"/>
      <c r="AV13" s="1305"/>
      <c r="AW13" s="1305"/>
      <c r="AX13" s="1305"/>
      <c r="AY13" s="1305"/>
      <c r="AZ13" s="1305"/>
      <c r="BA13" s="1305"/>
    </row>
    <row r="14" spans="1:63" s="302" customFormat="1" ht="6" customHeight="1" x14ac:dyDescent="0.3">
      <c r="A14" s="1277" t="s">
        <v>778</v>
      </c>
      <c r="B14" s="1277"/>
      <c r="C14" s="1277"/>
      <c r="D14" s="1277"/>
      <c r="E14" s="1277"/>
      <c r="F14" s="1277"/>
      <c r="G14" s="1277"/>
      <c r="H14" s="1277"/>
      <c r="I14" s="1277"/>
      <c r="J14" s="1277"/>
      <c r="K14" s="1277"/>
      <c r="L14" s="1277"/>
      <c r="M14" s="1277"/>
      <c r="N14" s="1277"/>
      <c r="O14" s="1277"/>
      <c r="P14" s="1277"/>
      <c r="Q14" s="1277"/>
      <c r="R14" s="1277"/>
      <c r="S14" s="1277"/>
      <c r="T14" s="1277"/>
      <c r="U14" s="1277"/>
      <c r="V14" s="1277"/>
      <c r="W14" s="1277"/>
      <c r="X14" s="1277"/>
      <c r="Y14" s="1277"/>
      <c r="Z14" s="1277"/>
      <c r="AA14" s="1277"/>
      <c r="AB14" s="1277"/>
      <c r="AC14" s="1277"/>
      <c r="AD14" s="1277"/>
      <c r="AE14" s="1277"/>
      <c r="AF14" s="1277"/>
      <c r="AG14" s="1277"/>
      <c r="AH14" s="1277"/>
      <c r="AI14" s="1277"/>
      <c r="AJ14" s="1277"/>
      <c r="AK14" s="1277"/>
      <c r="AL14" s="1277"/>
      <c r="AM14" s="1277"/>
      <c r="AN14" s="1277"/>
      <c r="AO14" s="1277"/>
      <c r="AP14" s="1277"/>
      <c r="AQ14" s="1277"/>
      <c r="AR14" s="1277"/>
      <c r="AS14" s="1277"/>
      <c r="AT14" s="1277"/>
      <c r="AU14" s="1277"/>
      <c r="AV14" s="1277"/>
      <c r="AW14" s="1277"/>
      <c r="AX14" s="1277"/>
      <c r="AY14" s="1277"/>
      <c r="AZ14" s="1277"/>
      <c r="BA14" s="301"/>
    </row>
    <row r="15" spans="1:63" ht="23.4" customHeight="1" x14ac:dyDescent="0.25">
      <c r="A15" s="1305" t="str">
        <f>ФОРМА!D3</f>
        <v>ОГРН 1089847302225, ИНН 7842391090, КПП 780101001, 199004, город Санкт-Петербург, пр-кт Средний В.О., д. 4 литер а, пом/ком 6н/177</v>
      </c>
      <c r="B15" s="1305"/>
      <c r="C15" s="1305"/>
      <c r="D15" s="1305"/>
      <c r="E15" s="1305"/>
      <c r="F15" s="1305"/>
      <c r="G15" s="1305"/>
      <c r="H15" s="1305"/>
      <c r="I15" s="1305"/>
      <c r="J15" s="1305"/>
      <c r="K15" s="1305"/>
      <c r="L15" s="1305"/>
      <c r="M15" s="1305"/>
      <c r="N15" s="1305"/>
      <c r="O15" s="1305"/>
      <c r="P15" s="1305"/>
      <c r="Q15" s="1305"/>
      <c r="R15" s="1305"/>
      <c r="S15" s="1305"/>
      <c r="T15" s="1305"/>
      <c r="U15" s="1305"/>
      <c r="V15" s="1305"/>
      <c r="W15" s="1305"/>
      <c r="X15" s="1305"/>
      <c r="Y15" s="1305"/>
      <c r="Z15" s="1305"/>
      <c r="AA15" s="1305"/>
      <c r="AB15" s="1305"/>
      <c r="AC15" s="1305"/>
      <c r="AD15" s="1305"/>
      <c r="AE15" s="1305"/>
      <c r="AF15" s="1305"/>
      <c r="AG15" s="1305"/>
      <c r="AH15" s="1305"/>
      <c r="AI15" s="1305"/>
      <c r="AJ15" s="1305"/>
      <c r="AK15" s="1305"/>
      <c r="AL15" s="1305"/>
      <c r="AM15" s="1305"/>
      <c r="AN15" s="1305"/>
      <c r="AO15" s="1305"/>
      <c r="AP15" s="1305"/>
      <c r="AQ15" s="1305"/>
      <c r="AR15" s="1305"/>
      <c r="AS15" s="1305"/>
      <c r="AT15" s="1305"/>
      <c r="AU15" s="1305"/>
      <c r="AV15" s="1305"/>
      <c r="AW15" s="1305"/>
      <c r="AX15" s="1305"/>
      <c r="AY15" s="1305"/>
      <c r="AZ15" s="1305"/>
      <c r="BA15" s="1305"/>
    </row>
    <row r="16" spans="1:63" s="302" customFormat="1" ht="21" customHeight="1" x14ac:dyDescent="0.3">
      <c r="A16" s="1292" t="s">
        <v>804</v>
      </c>
      <c r="B16" s="1292"/>
      <c r="C16" s="1292"/>
      <c r="D16" s="1292"/>
      <c r="E16" s="1292"/>
      <c r="F16" s="1292"/>
      <c r="G16" s="1292"/>
      <c r="H16" s="1292"/>
      <c r="I16" s="1292"/>
      <c r="J16" s="1292"/>
      <c r="K16" s="1292"/>
      <c r="L16" s="1292"/>
      <c r="M16" s="1292"/>
      <c r="N16" s="1292"/>
      <c r="O16" s="1292"/>
      <c r="P16" s="1292"/>
      <c r="Q16" s="1292"/>
      <c r="R16" s="1292"/>
      <c r="S16" s="1292"/>
      <c r="T16" s="1292"/>
      <c r="U16" s="1292"/>
      <c r="V16" s="1292"/>
      <c r="W16" s="1292"/>
      <c r="X16" s="1292"/>
      <c r="Y16" s="1292"/>
      <c r="Z16" s="1292"/>
      <c r="AA16" s="1292"/>
      <c r="AB16" s="1292"/>
      <c r="AC16" s="1292"/>
      <c r="AD16" s="1292"/>
      <c r="AE16" s="1292"/>
      <c r="AF16" s="1292"/>
      <c r="AG16" s="1292"/>
      <c r="AH16" s="1292"/>
      <c r="AI16" s="1292"/>
      <c r="AJ16" s="1292"/>
      <c r="AK16" s="1292"/>
      <c r="AL16" s="1292"/>
      <c r="AM16" s="1292"/>
      <c r="AN16" s="1292"/>
      <c r="AO16" s="1292"/>
      <c r="AP16" s="1292"/>
      <c r="AQ16" s="1292"/>
      <c r="AR16" s="1292"/>
      <c r="AS16" s="1292"/>
      <c r="AT16" s="1292"/>
      <c r="AU16" s="1292"/>
      <c r="AV16" s="1292"/>
      <c r="AW16" s="1292"/>
      <c r="AX16" s="1292"/>
      <c r="AY16" s="1292"/>
      <c r="AZ16" s="1292"/>
      <c r="BA16" s="301"/>
    </row>
    <row r="17" spans="1:53" x14ac:dyDescent="0.25">
      <c r="A17" s="1279" t="s">
        <v>74</v>
      </c>
      <c r="B17" s="1279"/>
      <c r="C17" s="1279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1279"/>
      <c r="R17" s="1279"/>
      <c r="S17" s="1279"/>
      <c r="T17" s="1279"/>
      <c r="U17" s="1279"/>
      <c r="V17" s="1279"/>
      <c r="W17" s="1279"/>
      <c r="X17" s="1279"/>
      <c r="Y17" s="1279"/>
      <c r="Z17" s="1279"/>
      <c r="AA17" s="1279"/>
      <c r="AB17" s="1279"/>
      <c r="AC17" s="1279"/>
      <c r="AD17" s="1279"/>
      <c r="AE17" s="1279"/>
      <c r="AF17" s="1279"/>
      <c r="AG17" s="1279"/>
      <c r="AH17" s="1279"/>
      <c r="AI17" s="1279"/>
      <c r="AJ17" s="1279"/>
      <c r="AK17" s="1279"/>
      <c r="AL17" s="1279"/>
      <c r="AM17" s="1279"/>
      <c r="AN17" s="1279"/>
      <c r="AO17" s="1279"/>
      <c r="AP17" s="1279"/>
      <c r="AQ17" s="1279"/>
      <c r="AR17" s="1279"/>
      <c r="AS17" s="1279"/>
      <c r="AT17" s="1279"/>
      <c r="AU17" s="1279"/>
      <c r="AV17" s="1279"/>
      <c r="AW17" s="1279"/>
      <c r="AX17" s="1279"/>
      <c r="AY17" s="1279"/>
      <c r="AZ17" s="1279"/>
      <c r="BA17" s="300"/>
    </row>
    <row r="18" spans="1:53" ht="12" customHeight="1" x14ac:dyDescent="0.25">
      <c r="A18" s="1305" t="str">
        <f>ФОРМА!B8</f>
        <v>ООО «Строительные энергетические технологии»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</row>
    <row r="19" spans="1:53" s="305" customFormat="1" ht="6" customHeight="1" x14ac:dyDescent="0.2">
      <c r="A19" s="1277" t="s">
        <v>778</v>
      </c>
      <c r="B19" s="1277"/>
      <c r="C19" s="1277"/>
      <c r="D19" s="1277"/>
      <c r="E19" s="1277"/>
      <c r="F19" s="1277"/>
      <c r="G19" s="1277"/>
      <c r="H19" s="1277"/>
      <c r="I19" s="1277"/>
      <c r="J19" s="1277"/>
      <c r="K19" s="1277"/>
      <c r="L19" s="1277"/>
      <c r="M19" s="1277"/>
      <c r="N19" s="1277"/>
      <c r="O19" s="1277"/>
      <c r="P19" s="1277"/>
      <c r="Q19" s="1277"/>
      <c r="R19" s="1277"/>
      <c r="S19" s="1277"/>
      <c r="T19" s="1277"/>
      <c r="U19" s="1277"/>
      <c r="V19" s="1277"/>
      <c r="W19" s="1277"/>
      <c r="X19" s="1277"/>
      <c r="Y19" s="1277"/>
      <c r="Z19" s="1277"/>
      <c r="AA19" s="1277"/>
      <c r="AB19" s="1277"/>
      <c r="AC19" s="1277"/>
      <c r="AD19" s="1277"/>
      <c r="AE19" s="1277"/>
      <c r="AF19" s="1277"/>
      <c r="AG19" s="1277"/>
      <c r="AH19" s="1277"/>
      <c r="AI19" s="1277"/>
      <c r="AJ19" s="1277"/>
      <c r="AK19" s="1277"/>
      <c r="AL19" s="1277"/>
      <c r="AM19" s="1277"/>
      <c r="AN19" s="1277"/>
      <c r="AO19" s="1277"/>
      <c r="AP19" s="1277"/>
      <c r="AQ19" s="1277"/>
      <c r="AR19" s="1277"/>
      <c r="AS19" s="1277"/>
      <c r="AT19" s="1277"/>
      <c r="AU19" s="1277"/>
      <c r="AV19" s="1277"/>
      <c r="AW19" s="1277"/>
      <c r="AX19" s="1277"/>
      <c r="AY19" s="1277"/>
      <c r="AZ19" s="1277"/>
      <c r="BA19" s="304"/>
    </row>
    <row r="20" spans="1:53" ht="25.5" customHeight="1" x14ac:dyDescent="0.25">
      <c r="A20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305"/>
      <c r="C20" s="1305"/>
      <c r="D20" s="1305"/>
      <c r="E20" s="1305"/>
      <c r="F20" s="1305"/>
      <c r="G20" s="1305"/>
      <c r="H20" s="1305"/>
      <c r="I20" s="1305"/>
      <c r="J20" s="1305"/>
      <c r="K20" s="1305"/>
      <c r="L20" s="1305"/>
      <c r="M20" s="1305"/>
      <c r="N20" s="1305"/>
      <c r="O20" s="1305"/>
      <c r="P20" s="1305"/>
      <c r="Q20" s="1305"/>
      <c r="R20" s="1305"/>
      <c r="S20" s="1305"/>
      <c r="T20" s="1305"/>
      <c r="U20" s="1305"/>
      <c r="V20" s="1305"/>
      <c r="W20" s="1305"/>
      <c r="X20" s="1305"/>
      <c r="Y20" s="1305"/>
      <c r="Z20" s="1305"/>
      <c r="AA20" s="1305"/>
      <c r="AB20" s="1305"/>
      <c r="AC20" s="1305"/>
      <c r="AD20" s="1305"/>
      <c r="AE20" s="1305"/>
      <c r="AF20" s="1305"/>
      <c r="AG20" s="1305"/>
      <c r="AH20" s="1305"/>
      <c r="AI20" s="1305"/>
      <c r="AJ20" s="1305"/>
      <c r="AK20" s="1305"/>
      <c r="AL20" s="1305"/>
      <c r="AM20" s="1305"/>
      <c r="AN20" s="1305"/>
      <c r="AO20" s="1305"/>
      <c r="AP20" s="1305"/>
      <c r="AQ20" s="1305"/>
      <c r="AR20" s="1305"/>
      <c r="AS20" s="1305"/>
      <c r="AT20" s="1305"/>
      <c r="AU20" s="1305"/>
      <c r="AV20" s="1305"/>
      <c r="AW20" s="1305"/>
      <c r="AX20" s="1305"/>
      <c r="AY20" s="1305"/>
      <c r="AZ20" s="1305"/>
      <c r="BA20" s="582"/>
    </row>
    <row r="21" spans="1:53" s="305" customFormat="1" ht="21" customHeight="1" x14ac:dyDescent="0.2">
      <c r="A21" s="1292" t="s">
        <v>805</v>
      </c>
      <c r="B21" s="1292"/>
      <c r="C21" s="1292"/>
      <c r="D21" s="1292"/>
      <c r="E21" s="1292"/>
      <c r="F21" s="1292"/>
      <c r="G21" s="1292"/>
      <c r="H21" s="1292"/>
      <c r="I21" s="1292"/>
      <c r="J21" s="1292"/>
      <c r="K21" s="1292"/>
      <c r="L21" s="1292"/>
      <c r="M21" s="1292"/>
      <c r="N21" s="1292"/>
      <c r="O21" s="1292"/>
      <c r="P21" s="1292"/>
      <c r="Q21" s="1292"/>
      <c r="R21" s="1292"/>
      <c r="S21" s="1292"/>
      <c r="T21" s="1292"/>
      <c r="U21" s="1292"/>
      <c r="V21" s="1292"/>
      <c r="W21" s="1292"/>
      <c r="X21" s="1292"/>
      <c r="Y21" s="1292"/>
      <c r="Z21" s="1292"/>
      <c r="AA21" s="1292"/>
      <c r="AB21" s="1292"/>
      <c r="AC21" s="1292"/>
      <c r="AD21" s="1292"/>
      <c r="AE21" s="1292"/>
      <c r="AF21" s="1292"/>
      <c r="AG21" s="1292"/>
      <c r="AH21" s="1292"/>
      <c r="AI21" s="1292"/>
      <c r="AJ21" s="1292"/>
      <c r="AK21" s="1292"/>
      <c r="AL21" s="1292"/>
      <c r="AM21" s="1292"/>
      <c r="AN21" s="1292"/>
      <c r="AO21" s="1292"/>
      <c r="AP21" s="1292"/>
      <c r="AQ21" s="1292"/>
      <c r="AR21" s="1292"/>
      <c r="AS21" s="1292"/>
      <c r="AT21" s="1292"/>
      <c r="AU21" s="1292"/>
      <c r="AV21" s="1292"/>
      <c r="AW21" s="1292"/>
      <c r="AX21" s="1292"/>
      <c r="AY21" s="1292"/>
      <c r="AZ21" s="1292"/>
      <c r="BA21" s="304"/>
    </row>
    <row r="22" spans="1:53" ht="21.6" customHeight="1" x14ac:dyDescent="0.25">
      <c r="A22" s="1309"/>
      <c r="B22" s="1309"/>
      <c r="C22" s="1309"/>
      <c r="D22" s="1309"/>
      <c r="E22" s="1309"/>
      <c r="F22" s="1309"/>
      <c r="G22" s="1309"/>
      <c r="H22" s="1309"/>
      <c r="I22" s="1309"/>
      <c r="J22" s="1309"/>
      <c r="K22" s="1309"/>
      <c r="L22" s="1309"/>
      <c r="M22" s="1309"/>
      <c r="N22" s="1309"/>
      <c r="O22" s="1309"/>
      <c r="P22" s="1309"/>
      <c r="Q22" s="1309"/>
      <c r="R22" s="1309"/>
      <c r="S22" s="1309"/>
      <c r="T22" s="1309"/>
      <c r="U22" s="1309"/>
      <c r="V22" s="1309"/>
      <c r="W22" s="1309"/>
      <c r="X22" s="1309"/>
      <c r="Y22" s="1309"/>
      <c r="Z22" s="1309"/>
      <c r="AA22" s="1309"/>
      <c r="AB22" s="1309"/>
      <c r="AC22" s="1309"/>
      <c r="AD22" s="1309"/>
      <c r="AE22" s="1309"/>
      <c r="AF22" s="1309"/>
      <c r="AG22" s="1309"/>
      <c r="AH22" s="1309"/>
      <c r="AI22" s="1309"/>
      <c r="AJ22" s="1309"/>
      <c r="AK22" s="1309"/>
      <c r="AL22" s="1309"/>
      <c r="AM22" s="1309"/>
      <c r="AN22" s="1309"/>
      <c r="AO22" s="1309"/>
      <c r="AP22" s="1309"/>
      <c r="AQ22" s="1309"/>
      <c r="AR22" s="1309"/>
      <c r="AS22" s="1309"/>
      <c r="AT22" s="1309"/>
      <c r="AU22" s="1309"/>
      <c r="AV22" s="1309"/>
      <c r="AW22" s="1309"/>
      <c r="AX22" s="1309"/>
      <c r="AY22" s="1309"/>
      <c r="AZ22" s="1309"/>
      <c r="BA22" s="300"/>
    </row>
    <row r="23" spans="1:53" ht="39" customHeight="1" x14ac:dyDescent="0.25">
      <c r="A23" s="1302" t="s">
        <v>592</v>
      </c>
      <c r="B23" s="1303"/>
      <c r="C23" s="1303"/>
      <c r="D23" s="1303"/>
      <c r="E23" s="1303"/>
      <c r="F23" s="1303"/>
      <c r="G23" s="1303"/>
      <c r="H23" s="1303"/>
      <c r="I23" s="1303"/>
      <c r="J23" s="1303"/>
      <c r="K23" s="1303"/>
      <c r="L23" s="1303"/>
      <c r="M23" s="1303"/>
      <c r="N23" s="1303"/>
      <c r="O23" s="1303"/>
      <c r="P23" s="1303"/>
      <c r="Q23" s="1303"/>
      <c r="R23" s="1303"/>
      <c r="S23" s="1303"/>
      <c r="T23" s="1303"/>
      <c r="U23" s="1303"/>
      <c r="V23" s="1303"/>
      <c r="W23" s="1303"/>
      <c r="X23" s="1303"/>
      <c r="Y23" s="1303"/>
      <c r="Z23" s="1303"/>
      <c r="AA23" s="1303"/>
      <c r="AB23" s="1303"/>
      <c r="AC23" s="1303"/>
      <c r="AD23" s="1303"/>
      <c r="AE23" s="1303"/>
      <c r="AF23" s="1303"/>
      <c r="AG23" s="1303"/>
      <c r="AH23" s="1303"/>
      <c r="AI23" s="1303"/>
      <c r="AJ23" s="1303"/>
      <c r="AK23" s="1303"/>
      <c r="AL23" s="1303"/>
      <c r="AM23" s="1303"/>
      <c r="AN23" s="1303"/>
      <c r="AO23" s="1303"/>
      <c r="AP23" s="1303"/>
      <c r="AQ23" s="1303"/>
      <c r="AR23" s="1303"/>
      <c r="AS23" s="1303"/>
      <c r="AT23" s="1303"/>
      <c r="AU23" s="1303"/>
      <c r="AV23" s="1303"/>
      <c r="AW23" s="1303"/>
      <c r="AX23" s="1303"/>
      <c r="AY23" s="1303"/>
      <c r="AZ23" s="1303"/>
      <c r="BA23" s="300"/>
    </row>
    <row r="24" spans="1:53" ht="0.75" hidden="1" customHeight="1" x14ac:dyDescent="0.25">
      <c r="A24" s="300"/>
      <c r="B24" s="300"/>
      <c r="C24" s="300"/>
      <c r="D24" s="300"/>
      <c r="E24" s="300"/>
      <c r="F24" s="300"/>
      <c r="G24" s="300"/>
      <c r="H24" s="300"/>
      <c r="I24" s="300"/>
      <c r="J24" s="300"/>
      <c r="K24" s="300"/>
      <c r="L24" s="300"/>
      <c r="M24" s="300"/>
      <c r="N24" s="300"/>
      <c r="O24" s="300"/>
      <c r="P24" s="300"/>
      <c r="Q24" s="300"/>
      <c r="R24" s="300"/>
      <c r="S24" s="300"/>
      <c r="T24" s="300"/>
      <c r="U24" s="300"/>
      <c r="V24" s="300"/>
      <c r="W24" s="300"/>
      <c r="X24" s="300"/>
      <c r="Y24" s="300"/>
      <c r="Z24" s="300"/>
      <c r="AA24" s="300"/>
      <c r="AB24" s="300"/>
      <c r="AC24" s="300"/>
      <c r="AD24" s="300"/>
      <c r="AE24" s="300"/>
      <c r="AF24" s="300"/>
      <c r="AG24" s="300"/>
      <c r="AH24" s="300"/>
      <c r="AI24" s="300"/>
      <c r="AJ24" s="300"/>
      <c r="AK24" s="300"/>
      <c r="AL24" s="300"/>
      <c r="AM24" s="300"/>
      <c r="AN24" s="300"/>
      <c r="AO24" s="300"/>
      <c r="AP24" s="300"/>
      <c r="AQ24" s="300"/>
      <c r="AR24" s="300"/>
      <c r="AS24" s="300"/>
      <c r="AT24" s="300"/>
      <c r="AU24" s="300"/>
      <c r="AV24" s="300"/>
      <c r="AW24" s="300"/>
      <c r="AX24" s="300"/>
      <c r="AY24" s="300"/>
      <c r="AZ24" s="300"/>
      <c r="BA24" s="300"/>
    </row>
    <row r="25" spans="1:53" ht="11.25" customHeight="1" x14ac:dyDescent="0.3">
      <c r="A25" s="1282" t="s">
        <v>19</v>
      </c>
      <c r="B25" s="1282"/>
      <c r="C25" s="1286">
        <f>ФОРМА!B21</f>
        <v>4</v>
      </c>
      <c r="D25" s="1286"/>
      <c r="E25" s="1286"/>
      <c r="F25" s="1286"/>
      <c r="G25" s="1286"/>
      <c r="H25" s="1286"/>
      <c r="I25" s="1286"/>
      <c r="J25" s="1286"/>
      <c r="K25" s="1286"/>
      <c r="L25" s="300"/>
      <c r="M25" s="300"/>
      <c r="N25" s="300"/>
      <c r="O25" s="300"/>
      <c r="P25" s="300"/>
      <c r="Q25" s="300"/>
      <c r="R25" s="300"/>
      <c r="S25" s="300"/>
      <c r="T25" s="300"/>
      <c r="U25" s="300"/>
      <c r="V25" s="300"/>
      <c r="W25" s="300"/>
      <c r="X25" s="300"/>
      <c r="Y25" s="300"/>
      <c r="Z25" s="300"/>
      <c r="AA25" s="300"/>
      <c r="AB25" s="300"/>
      <c r="AC25" s="300"/>
      <c r="AD25" s="300"/>
      <c r="AE25" s="300"/>
      <c r="AF25" s="307"/>
      <c r="AG25" s="1284"/>
      <c r="AH25" s="1284"/>
      <c r="AI25" s="1284"/>
      <c r="AJ25" s="307"/>
      <c r="AK25" s="307"/>
      <c r="AL25" s="1304">
        <f>ФОРМА!C21</f>
        <v>45354</v>
      </c>
      <c r="AM25" s="1286"/>
      <c r="AN25" s="1286"/>
      <c r="AO25" s="1286"/>
      <c r="AP25" s="1286"/>
      <c r="AQ25" s="1286"/>
      <c r="AR25" s="1286"/>
      <c r="AS25" s="1286"/>
      <c r="AT25" s="1286"/>
      <c r="AU25" s="1286"/>
      <c r="AV25" s="1286"/>
      <c r="AW25" s="1284"/>
      <c r="AX25" s="1284"/>
      <c r="AY25" s="1284"/>
      <c r="AZ25" s="1284"/>
      <c r="BA25" s="300"/>
    </row>
    <row r="26" spans="1:53" s="305" customFormat="1" ht="5.0999999999999996" customHeight="1" x14ac:dyDescent="0.2">
      <c r="A26" s="304"/>
      <c r="B26" s="304"/>
      <c r="C26" s="304"/>
      <c r="D26" s="304"/>
      <c r="E26" s="304"/>
      <c r="F26" s="304"/>
      <c r="G26" s="304"/>
      <c r="H26" s="304"/>
      <c r="I26" s="304"/>
      <c r="J26" s="304"/>
      <c r="K26" s="304"/>
      <c r="L26" s="304"/>
      <c r="M26" s="304"/>
      <c r="N26" s="304"/>
      <c r="O26" s="304"/>
      <c r="P26" s="304"/>
      <c r="Q26" s="304"/>
      <c r="R26" s="304"/>
      <c r="S26" s="304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304"/>
      <c r="AI26" s="304"/>
      <c r="AJ26" s="304"/>
      <c r="AK26" s="304"/>
      <c r="AL26" s="1277" t="s">
        <v>453</v>
      </c>
      <c r="AM26" s="1277"/>
      <c r="AN26" s="1277"/>
      <c r="AO26" s="1277"/>
      <c r="AP26" s="1277"/>
      <c r="AQ26" s="1277"/>
      <c r="AR26" s="1277"/>
      <c r="AS26" s="1277"/>
      <c r="AT26" s="1277"/>
      <c r="AU26" s="1277"/>
      <c r="AV26" s="1277"/>
      <c r="AW26" s="304"/>
      <c r="AX26" s="304"/>
      <c r="AY26" s="304"/>
      <c r="AZ26" s="304"/>
      <c r="BA26" s="304"/>
    </row>
    <row r="27" spans="1:53" ht="21" customHeight="1" x14ac:dyDescent="0.25">
      <c r="A27" s="1278" t="s">
        <v>782</v>
      </c>
      <c r="B27" s="1278"/>
      <c r="C27" s="1278"/>
      <c r="D27" s="1278"/>
      <c r="E27" s="1278"/>
      <c r="F27" s="1278"/>
      <c r="G27" s="1278"/>
      <c r="H27" s="1278"/>
      <c r="I27" s="1278"/>
      <c r="J27" s="1278"/>
      <c r="K27" s="1278"/>
      <c r="L27" s="1278"/>
      <c r="M27" s="1278"/>
      <c r="N27" s="1278"/>
      <c r="O27" s="1278"/>
      <c r="P27" s="1278"/>
      <c r="Q27" s="1278"/>
      <c r="R27" s="1278"/>
      <c r="S27" s="1278"/>
      <c r="T27" s="1278"/>
      <c r="U27" s="1278"/>
      <c r="V27" s="1278"/>
      <c r="W27" s="1278"/>
      <c r="X27" s="1278"/>
      <c r="Y27" s="1278"/>
      <c r="Z27" s="1278"/>
      <c r="AA27" s="1278"/>
      <c r="AB27" s="1278"/>
      <c r="AC27" s="1278"/>
      <c r="AD27" s="1278"/>
      <c r="AE27" s="1278"/>
      <c r="AF27" s="1278"/>
      <c r="AG27" s="1278"/>
      <c r="AH27" s="1278"/>
      <c r="AI27" s="1278"/>
      <c r="AJ27" s="1278"/>
      <c r="AK27" s="1278"/>
      <c r="AL27" s="1278"/>
      <c r="AM27" s="1278"/>
      <c r="AN27" s="1278"/>
      <c r="AO27" s="1278"/>
      <c r="AP27" s="1278"/>
      <c r="AQ27" s="1278"/>
      <c r="AR27" s="1278"/>
      <c r="AS27" s="1278"/>
      <c r="AT27" s="1278"/>
      <c r="AU27" s="1278"/>
      <c r="AV27" s="1278"/>
      <c r="AW27" s="1278"/>
      <c r="AX27" s="1278"/>
      <c r="AY27" s="1278"/>
      <c r="AZ27" s="1278"/>
      <c r="BA27" s="300"/>
    </row>
    <row r="28" spans="1:53" ht="12" customHeight="1" x14ac:dyDescent="0.25">
      <c r="A28" s="1301" t="str">
        <f>IF(ПОДПИСИ!B9="",ПОДПИСИ!B6,ПОДПИСИ!B9)</f>
        <v>Ведущий инженер-геодезист АО "ЛЭСР"</v>
      </c>
      <c r="B28" s="1301"/>
      <c r="C28" s="1301"/>
      <c r="D28" s="1301"/>
      <c r="E28" s="1301"/>
      <c r="F28" s="1301"/>
      <c r="G28" s="1301"/>
      <c r="H28" s="1301"/>
      <c r="I28" s="1301"/>
      <c r="J28" s="1301"/>
      <c r="K28" s="1301"/>
      <c r="L28" s="1301"/>
      <c r="M28" s="1301"/>
      <c r="N28" s="1301"/>
      <c r="O28" s="1301"/>
      <c r="P28" s="1301"/>
      <c r="Q28" s="1301"/>
      <c r="R28" s="1301"/>
      <c r="S28" s="1301"/>
      <c r="T28" s="1301"/>
      <c r="U28" s="1301"/>
      <c r="V28" s="1301"/>
      <c r="W28" s="1301"/>
      <c r="X28" s="1301"/>
      <c r="Y28" s="1301"/>
      <c r="Z28" s="1301"/>
      <c r="AA28" s="1301"/>
      <c r="AB28" s="1301"/>
      <c r="AC28" s="1301"/>
      <c r="AD28" s="1301"/>
      <c r="AE28" s="1301"/>
      <c r="AF28" s="1301"/>
      <c r="AG28" s="1301"/>
      <c r="AH28" s="1301"/>
      <c r="AI28" s="1301"/>
      <c r="AJ28" s="1301"/>
      <c r="AK28" s="1301"/>
      <c r="AL28" s="1301"/>
      <c r="AM28" s="1301"/>
      <c r="AN28" s="1301"/>
      <c r="AO28" s="1301"/>
      <c r="AP28" s="1301"/>
      <c r="AQ28" s="1301"/>
      <c r="AR28" s="1301"/>
      <c r="AS28" s="1301"/>
      <c r="AT28" s="1301"/>
      <c r="AU28" s="1301"/>
      <c r="AV28" s="1301"/>
      <c r="AW28" s="1301"/>
      <c r="AX28" s="1301"/>
      <c r="AY28" s="1301"/>
      <c r="AZ28" s="1301"/>
      <c r="BA28" s="300"/>
    </row>
    <row r="29" spans="1:53" ht="12" customHeight="1" x14ac:dyDescent="0.25">
      <c r="A29" s="1291" t="str">
        <f>IF(ПОДПИСИ!C9="",ПОДПИСИ!C6,CONCATENATE(ПОДПИСИ!C9,", ",ПОДПИСИ!F9))</f>
        <v>Филёва Н.О., Приказ №414 от 10.04.2024</v>
      </c>
      <c r="B29" s="1291"/>
      <c r="C29" s="1291"/>
      <c r="D29" s="1291"/>
      <c r="E29" s="1291"/>
      <c r="F29" s="1291"/>
      <c r="G29" s="1291"/>
      <c r="H29" s="1291"/>
      <c r="I29" s="1291"/>
      <c r="J29" s="1291"/>
      <c r="K29" s="1291"/>
      <c r="L29" s="1291"/>
      <c r="M29" s="1291"/>
      <c r="N29" s="1291"/>
      <c r="O29" s="1291"/>
      <c r="P29" s="1291"/>
      <c r="Q29" s="1291"/>
      <c r="R29" s="1291"/>
      <c r="S29" s="1291"/>
      <c r="T29" s="1291"/>
      <c r="U29" s="1291"/>
      <c r="V29" s="1291"/>
      <c r="W29" s="1291"/>
      <c r="X29" s="1291"/>
      <c r="Y29" s="1291"/>
      <c r="Z29" s="1291"/>
      <c r="AA29" s="1291"/>
      <c r="AB29" s="1291"/>
      <c r="AC29" s="1291"/>
      <c r="AD29" s="1291"/>
      <c r="AE29" s="1291"/>
      <c r="AF29" s="1291"/>
      <c r="AG29" s="1291"/>
      <c r="AH29" s="1291"/>
      <c r="AI29" s="1291"/>
      <c r="AJ29" s="1291"/>
      <c r="AK29" s="1291"/>
      <c r="AL29" s="1291"/>
      <c r="AM29" s="1291"/>
      <c r="AN29" s="1291"/>
      <c r="AO29" s="1291"/>
      <c r="AP29" s="1291"/>
      <c r="AQ29" s="1291"/>
      <c r="AR29" s="1291"/>
      <c r="AS29" s="1291"/>
      <c r="AT29" s="1291"/>
      <c r="AU29" s="1291"/>
      <c r="AV29" s="1291"/>
      <c r="AW29" s="1291"/>
      <c r="AX29" s="1291"/>
      <c r="AY29" s="1291"/>
      <c r="AZ29" s="1291"/>
      <c r="BA29" s="300"/>
    </row>
    <row r="30" spans="1:53" ht="15" customHeight="1" x14ac:dyDescent="0.25">
      <c r="A30" s="1292" t="s">
        <v>783</v>
      </c>
      <c r="B30" s="1292"/>
      <c r="C30" s="1292"/>
      <c r="D30" s="1292"/>
      <c r="E30" s="1292"/>
      <c r="F30" s="1292"/>
      <c r="G30" s="1292"/>
      <c r="H30" s="1292"/>
      <c r="I30" s="1292"/>
      <c r="J30" s="1292"/>
      <c r="K30" s="1292"/>
      <c r="L30" s="1292"/>
      <c r="M30" s="1292"/>
      <c r="N30" s="1292"/>
      <c r="O30" s="1292"/>
      <c r="P30" s="1292"/>
      <c r="Q30" s="1292"/>
      <c r="R30" s="1292"/>
      <c r="S30" s="1292"/>
      <c r="T30" s="1292"/>
      <c r="U30" s="1292"/>
      <c r="V30" s="1292"/>
      <c r="W30" s="1292"/>
      <c r="X30" s="1292"/>
      <c r="Y30" s="1292"/>
      <c r="Z30" s="1292"/>
      <c r="AA30" s="1292"/>
      <c r="AB30" s="1292"/>
      <c r="AC30" s="1292"/>
      <c r="AD30" s="1292"/>
      <c r="AE30" s="1292"/>
      <c r="AF30" s="1292"/>
      <c r="AG30" s="1292"/>
      <c r="AH30" s="1292"/>
      <c r="AI30" s="1292"/>
      <c r="AJ30" s="1292"/>
      <c r="AK30" s="1292"/>
      <c r="AL30" s="1292"/>
      <c r="AM30" s="1292"/>
      <c r="AN30" s="1292"/>
      <c r="AO30" s="1292"/>
      <c r="AP30" s="1292"/>
      <c r="AQ30" s="1292"/>
      <c r="AR30" s="1292"/>
      <c r="AS30" s="1292"/>
      <c r="AT30" s="1292"/>
      <c r="AU30" s="1292"/>
      <c r="AV30" s="1292"/>
      <c r="AW30" s="1292"/>
      <c r="AX30" s="1292"/>
      <c r="AY30" s="1292"/>
      <c r="AZ30" s="1292"/>
      <c r="BA30" s="300"/>
    </row>
    <row r="31" spans="1:53" ht="15" customHeight="1" x14ac:dyDescent="0.25">
      <c r="A31" s="1293"/>
      <c r="B31" s="1293"/>
      <c r="C31" s="1293"/>
      <c r="D31" s="1293"/>
      <c r="E31" s="1293"/>
      <c r="F31" s="1293"/>
      <c r="G31" s="1293"/>
      <c r="H31" s="1293"/>
      <c r="I31" s="1293"/>
      <c r="J31" s="1293"/>
      <c r="K31" s="1293"/>
      <c r="L31" s="1293"/>
      <c r="M31" s="1293"/>
      <c r="N31" s="1293"/>
      <c r="O31" s="1293"/>
      <c r="P31" s="1293"/>
      <c r="Q31" s="1293"/>
      <c r="R31" s="1293"/>
      <c r="S31" s="1293"/>
      <c r="T31" s="1293"/>
      <c r="U31" s="1293"/>
      <c r="V31" s="1293"/>
      <c r="W31" s="1293"/>
      <c r="X31" s="1293"/>
      <c r="Y31" s="1293"/>
      <c r="Z31" s="1293"/>
      <c r="AA31" s="1293"/>
      <c r="AB31" s="1293"/>
      <c r="AC31" s="1293"/>
      <c r="AD31" s="1293"/>
      <c r="AE31" s="1293"/>
      <c r="AF31" s="1293"/>
      <c r="AG31" s="1293"/>
      <c r="AH31" s="1293"/>
      <c r="AI31" s="1293"/>
      <c r="AJ31" s="1293"/>
      <c r="AK31" s="1293"/>
      <c r="AL31" s="1293"/>
      <c r="AM31" s="1293"/>
      <c r="AN31" s="1293"/>
      <c r="AO31" s="1293"/>
      <c r="AP31" s="1293"/>
      <c r="AQ31" s="1293"/>
      <c r="AR31" s="1293"/>
      <c r="AS31" s="1293"/>
      <c r="AT31" s="1293"/>
      <c r="AU31" s="1293"/>
      <c r="AV31" s="1293"/>
      <c r="AW31" s="1293"/>
      <c r="AX31" s="1293"/>
      <c r="AY31" s="1293"/>
      <c r="AZ31" s="1293"/>
      <c r="BA31" s="300"/>
    </row>
    <row r="32" spans="1:53" ht="21" customHeight="1" x14ac:dyDescent="0.25">
      <c r="A32" s="1288" t="s">
        <v>784</v>
      </c>
      <c r="B32" s="1288"/>
      <c r="C32" s="1288"/>
      <c r="D32" s="1288"/>
      <c r="E32" s="1288"/>
      <c r="F32" s="1288"/>
      <c r="G32" s="1288"/>
      <c r="H32" s="1288"/>
      <c r="I32" s="1288"/>
      <c r="J32" s="1288"/>
      <c r="K32" s="1288"/>
      <c r="L32" s="1288"/>
      <c r="M32" s="1288"/>
      <c r="N32" s="1288"/>
      <c r="O32" s="1288"/>
      <c r="P32" s="1288"/>
      <c r="Q32" s="1288"/>
      <c r="R32" s="1288"/>
      <c r="S32" s="1288"/>
      <c r="T32" s="1288"/>
      <c r="U32" s="1288"/>
      <c r="V32" s="1288"/>
      <c r="W32" s="1288"/>
      <c r="X32" s="1288"/>
      <c r="Y32" s="1288"/>
      <c r="Z32" s="1288"/>
      <c r="AA32" s="1288"/>
      <c r="AB32" s="1288"/>
      <c r="AC32" s="1288"/>
      <c r="AD32" s="1288"/>
      <c r="AE32" s="1288"/>
      <c r="AF32" s="1288"/>
      <c r="AG32" s="1288"/>
      <c r="AH32" s="1288"/>
      <c r="AI32" s="1288"/>
      <c r="AJ32" s="1288"/>
      <c r="AK32" s="1288"/>
      <c r="AL32" s="1288"/>
      <c r="AM32" s="1288"/>
      <c r="AN32" s="1288"/>
      <c r="AO32" s="1288"/>
      <c r="AP32" s="1288"/>
      <c r="AQ32" s="1288"/>
      <c r="AR32" s="1288"/>
      <c r="AS32" s="1288"/>
      <c r="AT32" s="1288"/>
      <c r="AU32" s="1288"/>
      <c r="AV32" s="1288"/>
      <c r="AW32" s="1288"/>
      <c r="AX32" s="1288"/>
      <c r="AY32" s="1288"/>
      <c r="AZ32" s="1288"/>
      <c r="BA32" s="300"/>
    </row>
    <row r="33" spans="1:53" ht="12" customHeight="1" x14ac:dyDescent="0.25">
      <c r="A33" s="1279" t="s">
        <v>785</v>
      </c>
      <c r="B33" s="1279"/>
      <c r="C33" s="1279"/>
      <c r="D33" s="1279"/>
      <c r="E33" s="1279"/>
      <c r="F33" s="1279"/>
      <c r="G33" s="1279"/>
      <c r="H33" s="1279"/>
      <c r="I33" s="1279"/>
      <c r="J33" s="1279"/>
      <c r="K33" s="1279"/>
      <c r="L33" s="1279"/>
      <c r="M33" s="1279"/>
      <c r="N33" s="1279"/>
      <c r="O33" s="1279"/>
      <c r="P33" s="1279"/>
      <c r="Q33" s="1279"/>
      <c r="R33" s="1279"/>
      <c r="S33" s="1279"/>
      <c r="T33" s="1279"/>
      <c r="U33" s="1279"/>
      <c r="V33" s="1279"/>
      <c r="W33" s="1279"/>
      <c r="X33" s="1279"/>
      <c r="Y33" s="1279"/>
      <c r="Z33" s="1279"/>
      <c r="AA33" s="1279"/>
      <c r="AB33" s="1279"/>
      <c r="AC33" s="1279"/>
      <c r="AD33" s="1279"/>
      <c r="AE33" s="1279"/>
      <c r="AF33" s="1279"/>
      <c r="AG33" s="1279"/>
      <c r="AH33" s="1279"/>
      <c r="AI33" s="1279"/>
      <c r="AJ33" s="1279"/>
      <c r="AK33" s="1279"/>
      <c r="AL33" s="1279"/>
      <c r="AM33" s="1279"/>
      <c r="AN33" s="1279"/>
      <c r="AO33" s="1279"/>
      <c r="AP33" s="1279"/>
      <c r="AQ33" s="1279"/>
      <c r="AR33" s="1279"/>
      <c r="AS33" s="1279"/>
      <c r="AT33" s="1279"/>
      <c r="AU33" s="1279"/>
      <c r="AV33" s="1279"/>
      <c r="AW33" s="1279"/>
      <c r="AX33" s="1279"/>
      <c r="AY33" s="1279"/>
      <c r="AZ33" s="1279"/>
      <c r="BA33" s="300"/>
    </row>
    <row r="34" spans="1:53" ht="12" customHeight="1" x14ac:dyDescent="0.25">
      <c r="A34" s="1291" t="str">
        <f>ПОДПИСИ!B15</f>
        <v>Заместитель генерального директора по капитальному  строительству ООО «Электромонтаж-110»</v>
      </c>
      <c r="B34" s="1291"/>
      <c r="C34" s="1291"/>
      <c r="D34" s="1291"/>
      <c r="E34" s="1291"/>
      <c r="F34" s="1291"/>
      <c r="G34" s="1291"/>
      <c r="H34" s="1291"/>
      <c r="I34" s="1291"/>
      <c r="J34" s="1291"/>
      <c r="K34" s="1291"/>
      <c r="L34" s="1291"/>
      <c r="M34" s="1291"/>
      <c r="N34" s="1291"/>
      <c r="O34" s="1291"/>
      <c r="P34" s="1291"/>
      <c r="Q34" s="1291"/>
      <c r="R34" s="1291"/>
      <c r="S34" s="1291"/>
      <c r="T34" s="1291"/>
      <c r="U34" s="1291"/>
      <c r="V34" s="1291"/>
      <c r="W34" s="1291"/>
      <c r="X34" s="1291"/>
      <c r="Y34" s="1291"/>
      <c r="Z34" s="1291"/>
      <c r="AA34" s="1291"/>
      <c r="AB34" s="1291"/>
      <c r="AC34" s="1291"/>
      <c r="AD34" s="1291"/>
      <c r="AE34" s="1291"/>
      <c r="AF34" s="1291"/>
      <c r="AG34" s="1291"/>
      <c r="AH34" s="1291"/>
      <c r="AI34" s="1291"/>
      <c r="AJ34" s="1291"/>
      <c r="AK34" s="1291"/>
      <c r="AL34" s="1291"/>
      <c r="AM34" s="1291"/>
      <c r="AN34" s="1291"/>
      <c r="AO34" s="1291"/>
      <c r="AP34" s="1291"/>
      <c r="AQ34" s="1291"/>
      <c r="AR34" s="1291"/>
      <c r="AS34" s="1291"/>
      <c r="AT34" s="1291"/>
      <c r="AU34" s="1291"/>
      <c r="AV34" s="1291"/>
      <c r="AW34" s="1291"/>
      <c r="AX34" s="1291"/>
      <c r="AY34" s="1291"/>
      <c r="AZ34" s="1291"/>
      <c r="BA34" s="300"/>
    </row>
    <row r="35" spans="1:53" ht="12" customHeight="1" x14ac:dyDescent="0.25">
      <c r="A35" s="1291" t="str">
        <f>CONCATENATE(ПОДПИСИ!C15," ",ПОДПИСИ!F15)</f>
        <v xml:space="preserve">Шлёнский С.В. </v>
      </c>
      <c r="B35" s="1291"/>
      <c r="C35" s="1291"/>
      <c r="D35" s="1291"/>
      <c r="E35" s="1291"/>
      <c r="F35" s="1291"/>
      <c r="G35" s="1291"/>
      <c r="H35" s="1291"/>
      <c r="I35" s="1291"/>
      <c r="J35" s="1291"/>
      <c r="K35" s="1291"/>
      <c r="L35" s="1291"/>
      <c r="M35" s="1291"/>
      <c r="N35" s="1291"/>
      <c r="O35" s="1291"/>
      <c r="P35" s="1291"/>
      <c r="Q35" s="1291"/>
      <c r="R35" s="1291"/>
      <c r="S35" s="1291"/>
      <c r="T35" s="1291"/>
      <c r="U35" s="1291"/>
      <c r="V35" s="1291"/>
      <c r="W35" s="1291"/>
      <c r="X35" s="1291"/>
      <c r="Y35" s="1291"/>
      <c r="Z35" s="1291"/>
      <c r="AA35" s="1291"/>
      <c r="AB35" s="1291"/>
      <c r="AC35" s="1291"/>
      <c r="AD35" s="1291"/>
      <c r="AE35" s="1291"/>
      <c r="AF35" s="1291"/>
      <c r="AG35" s="1291"/>
      <c r="AH35" s="1291"/>
      <c r="AI35" s="1291"/>
      <c r="AJ35" s="1291"/>
      <c r="AK35" s="1291"/>
      <c r="AL35" s="1291"/>
      <c r="AM35" s="1291"/>
      <c r="AN35" s="1291"/>
      <c r="AO35" s="1291"/>
      <c r="AP35" s="1291"/>
      <c r="AQ35" s="1291"/>
      <c r="AR35" s="1291"/>
      <c r="AS35" s="1291"/>
      <c r="AT35" s="1291"/>
      <c r="AU35" s="1291"/>
      <c r="AV35" s="1291"/>
      <c r="AW35" s="1291"/>
      <c r="AX35" s="1291"/>
      <c r="AY35" s="1291"/>
      <c r="AZ35" s="1291"/>
      <c r="BA35" s="300"/>
    </row>
    <row r="36" spans="1:53" ht="15" customHeight="1" x14ac:dyDescent="0.25">
      <c r="A36" s="1292" t="s">
        <v>786</v>
      </c>
      <c r="B36" s="1292"/>
      <c r="C36" s="1292"/>
      <c r="D36" s="1292"/>
      <c r="E36" s="1292"/>
      <c r="F36" s="1292"/>
      <c r="G36" s="1292"/>
      <c r="H36" s="1292"/>
      <c r="I36" s="1292"/>
      <c r="J36" s="1292"/>
      <c r="K36" s="1292"/>
      <c r="L36" s="1292"/>
      <c r="M36" s="1292"/>
      <c r="N36" s="1292"/>
      <c r="O36" s="1292"/>
      <c r="P36" s="1292"/>
      <c r="Q36" s="1292"/>
      <c r="R36" s="1292"/>
      <c r="S36" s="1292"/>
      <c r="T36" s="1292"/>
      <c r="U36" s="1292"/>
      <c r="V36" s="1292"/>
      <c r="W36" s="1292"/>
      <c r="X36" s="1292"/>
      <c r="Y36" s="1292"/>
      <c r="Z36" s="1292"/>
      <c r="AA36" s="1292"/>
      <c r="AB36" s="1292"/>
      <c r="AC36" s="1292"/>
      <c r="AD36" s="1292"/>
      <c r="AE36" s="1292"/>
      <c r="AF36" s="1292"/>
      <c r="AG36" s="1292"/>
      <c r="AH36" s="1292"/>
      <c r="AI36" s="1292"/>
      <c r="AJ36" s="1292"/>
      <c r="AK36" s="1292"/>
      <c r="AL36" s="1292"/>
      <c r="AM36" s="1292"/>
      <c r="AN36" s="1292"/>
      <c r="AO36" s="1292"/>
      <c r="AP36" s="1292"/>
      <c r="AQ36" s="1292"/>
      <c r="AR36" s="1292"/>
      <c r="AS36" s="1292"/>
      <c r="AT36" s="1292"/>
      <c r="AU36" s="1292"/>
      <c r="AV36" s="1292"/>
      <c r="AW36" s="1292"/>
      <c r="AX36" s="1292"/>
      <c r="AY36" s="1292"/>
      <c r="AZ36" s="1292"/>
      <c r="BA36" s="300"/>
    </row>
    <row r="37" spans="1:53" ht="15" customHeight="1" x14ac:dyDescent="0.25">
      <c r="A37" s="1294"/>
      <c r="B37" s="1294"/>
      <c r="C37" s="1294"/>
      <c r="D37" s="1294"/>
      <c r="E37" s="1294"/>
      <c r="F37" s="1294"/>
      <c r="G37" s="1294"/>
      <c r="H37" s="1294"/>
      <c r="I37" s="1294"/>
      <c r="J37" s="1294"/>
      <c r="K37" s="1294"/>
      <c r="L37" s="1294"/>
      <c r="M37" s="1294"/>
      <c r="N37" s="1294"/>
      <c r="O37" s="1294"/>
      <c r="P37" s="1294"/>
      <c r="Q37" s="1294"/>
      <c r="R37" s="1294"/>
      <c r="S37" s="1294"/>
      <c r="T37" s="1294"/>
      <c r="U37" s="1294"/>
      <c r="V37" s="1294"/>
      <c r="W37" s="1294"/>
      <c r="X37" s="1294"/>
      <c r="Y37" s="1294"/>
      <c r="Z37" s="1294"/>
      <c r="AA37" s="1294"/>
      <c r="AB37" s="1294"/>
      <c r="AC37" s="1294"/>
      <c r="AD37" s="1294"/>
      <c r="AE37" s="1294"/>
      <c r="AF37" s="1294"/>
      <c r="AG37" s="1294"/>
      <c r="AH37" s="1294"/>
      <c r="AI37" s="1294"/>
      <c r="AJ37" s="1294"/>
      <c r="AK37" s="1294"/>
      <c r="AL37" s="1294"/>
      <c r="AM37" s="1294"/>
      <c r="AN37" s="1294"/>
      <c r="AO37" s="1294"/>
      <c r="AP37" s="1294"/>
      <c r="AQ37" s="1294"/>
      <c r="AR37" s="1294"/>
      <c r="AS37" s="1294"/>
      <c r="AT37" s="1294"/>
      <c r="AU37" s="1294"/>
      <c r="AV37" s="1294"/>
      <c r="AW37" s="1294"/>
      <c r="AX37" s="1294"/>
      <c r="AY37" s="1294"/>
      <c r="AZ37" s="1294"/>
      <c r="BA37" s="300"/>
    </row>
    <row r="38" spans="1:53" ht="15" customHeight="1" x14ac:dyDescent="0.25">
      <c r="A38" s="1288" t="s">
        <v>787</v>
      </c>
      <c r="B38" s="1288"/>
      <c r="C38" s="1288"/>
      <c r="D38" s="1288"/>
      <c r="E38" s="1288"/>
      <c r="F38" s="1288"/>
      <c r="G38" s="1288"/>
      <c r="H38" s="1288"/>
      <c r="I38" s="1288"/>
      <c r="J38" s="1288"/>
      <c r="K38" s="1288"/>
      <c r="L38" s="1288"/>
      <c r="M38" s="1288"/>
      <c r="N38" s="1288"/>
      <c r="O38" s="1288"/>
      <c r="P38" s="1288"/>
      <c r="Q38" s="1288"/>
      <c r="R38" s="1288"/>
      <c r="S38" s="1288"/>
      <c r="T38" s="1288"/>
      <c r="U38" s="1288"/>
      <c r="V38" s="1288"/>
      <c r="W38" s="1288"/>
      <c r="X38" s="1288"/>
      <c r="Y38" s="1288"/>
      <c r="Z38" s="1288"/>
      <c r="AA38" s="1288"/>
      <c r="AB38" s="1288"/>
      <c r="AC38" s="1288"/>
      <c r="AD38" s="1288"/>
      <c r="AE38" s="1288"/>
      <c r="AF38" s="1288"/>
      <c r="AG38" s="1288"/>
      <c r="AH38" s="1288"/>
      <c r="AI38" s="1288"/>
      <c r="AJ38" s="1288"/>
      <c r="AK38" s="1288"/>
      <c r="AL38" s="1288"/>
      <c r="AM38" s="1288"/>
      <c r="AN38" s="1288"/>
      <c r="AO38" s="1288"/>
      <c r="AP38" s="1288"/>
      <c r="AQ38" s="1288"/>
      <c r="AR38" s="1288"/>
      <c r="AS38" s="1288"/>
      <c r="AT38" s="1288"/>
      <c r="AU38" s="1288"/>
      <c r="AV38" s="1288"/>
      <c r="AW38" s="1288"/>
      <c r="AX38" s="1288"/>
      <c r="AY38" s="1288"/>
      <c r="AZ38" s="1288"/>
      <c r="BA38" s="300"/>
    </row>
    <row r="39" spans="1:53" ht="23.25" customHeight="1" x14ac:dyDescent="0.25">
      <c r="A39" s="1299" t="s">
        <v>813</v>
      </c>
      <c r="B39" s="1299"/>
      <c r="C39" s="1299"/>
      <c r="D39" s="1299"/>
      <c r="E39" s="1299"/>
      <c r="F39" s="1299"/>
      <c r="G39" s="1299"/>
      <c r="H39" s="1299"/>
      <c r="I39" s="1299"/>
      <c r="J39" s="1299"/>
      <c r="K39" s="1299"/>
      <c r="L39" s="1299"/>
      <c r="M39" s="1299"/>
      <c r="N39" s="1299"/>
      <c r="O39" s="1299"/>
      <c r="P39" s="1299"/>
      <c r="Q39" s="1299"/>
      <c r="R39" s="1299"/>
      <c r="S39" s="1299"/>
      <c r="T39" s="1299"/>
      <c r="U39" s="1299"/>
      <c r="V39" s="1299"/>
      <c r="W39" s="1299"/>
      <c r="X39" s="1299"/>
      <c r="Y39" s="1299"/>
      <c r="Z39" s="1299"/>
      <c r="AA39" s="1299"/>
      <c r="AB39" s="1299"/>
      <c r="AC39" s="1299"/>
      <c r="AD39" s="1299"/>
      <c r="AE39" s="1299"/>
      <c r="AF39" s="1299"/>
      <c r="AG39" s="1299"/>
      <c r="AH39" s="1299"/>
      <c r="AI39" s="1299"/>
      <c r="AJ39" s="1299"/>
      <c r="AK39" s="1299"/>
      <c r="AL39" s="1299"/>
      <c r="AM39" s="1299"/>
      <c r="AN39" s="1299"/>
      <c r="AO39" s="1299"/>
      <c r="AP39" s="1299"/>
      <c r="AQ39" s="1299"/>
      <c r="AR39" s="1299"/>
      <c r="AS39" s="1299"/>
      <c r="AT39" s="1299"/>
      <c r="AU39" s="1299"/>
      <c r="AV39" s="1299"/>
      <c r="AW39" s="1299"/>
      <c r="AX39" s="1299"/>
      <c r="AY39" s="1299"/>
      <c r="AZ39" s="1299"/>
      <c r="BA39" s="300"/>
    </row>
    <row r="40" spans="1:53" ht="10.5" customHeight="1" x14ac:dyDescent="0.25">
      <c r="A40" s="1300" t="str">
        <f>ПОДПИСИ!B17</f>
        <v>Заместитель генерального директора по капитальному  строительству ООО «Электромонтаж-110»</v>
      </c>
      <c r="B40" s="1300"/>
      <c r="C40" s="1300"/>
      <c r="D40" s="1300"/>
      <c r="E40" s="1300"/>
      <c r="F40" s="1300"/>
      <c r="G40" s="1300"/>
      <c r="H40" s="1300"/>
      <c r="I40" s="1300"/>
      <c r="J40" s="1300"/>
      <c r="K40" s="1300"/>
      <c r="L40" s="1300"/>
      <c r="M40" s="1300"/>
      <c r="N40" s="1300"/>
      <c r="O40" s="1300"/>
      <c r="P40" s="1300"/>
      <c r="Q40" s="1300"/>
      <c r="R40" s="1300"/>
      <c r="S40" s="1300"/>
      <c r="T40" s="1300"/>
      <c r="U40" s="1300"/>
      <c r="V40" s="1300"/>
      <c r="W40" s="1300"/>
      <c r="X40" s="1300"/>
      <c r="Y40" s="1300"/>
      <c r="Z40" s="1300"/>
      <c r="AA40" s="1300"/>
      <c r="AB40" s="1300"/>
      <c r="AC40" s="1300"/>
      <c r="AD40" s="1300"/>
      <c r="AE40" s="1300"/>
      <c r="AF40" s="1300"/>
      <c r="AG40" s="1300"/>
      <c r="AH40" s="1300"/>
      <c r="AI40" s="1300"/>
      <c r="AJ40" s="1300"/>
      <c r="AK40" s="1300"/>
      <c r="AL40" s="1300"/>
      <c r="AM40" s="1300"/>
      <c r="AN40" s="1300"/>
      <c r="AO40" s="1300"/>
      <c r="AP40" s="1300"/>
      <c r="AQ40" s="1300"/>
      <c r="AR40" s="1300"/>
      <c r="AS40" s="1300"/>
      <c r="AT40" s="1300"/>
      <c r="AU40" s="1300"/>
      <c r="AV40" s="1300"/>
      <c r="AW40" s="1300"/>
      <c r="AX40" s="1300"/>
      <c r="AY40" s="1300"/>
      <c r="AZ40" s="1300"/>
      <c r="BA40" s="300"/>
    </row>
    <row r="41" spans="1:53" ht="15" customHeight="1" x14ac:dyDescent="0.25">
      <c r="A41" s="1300" t="str">
        <f>CONCATENATE(ПОДПИСИ!C17," ",ПОДПИСИ!F17)</f>
        <v xml:space="preserve">Шлёнский С.В. </v>
      </c>
      <c r="B41" s="1300"/>
      <c r="C41" s="1300"/>
      <c r="D41" s="1300"/>
      <c r="E41" s="1300"/>
      <c r="F41" s="1300"/>
      <c r="G41" s="1300"/>
      <c r="H41" s="1300"/>
      <c r="I41" s="1300"/>
      <c r="J41" s="1300"/>
      <c r="K41" s="1300"/>
      <c r="L41" s="1300"/>
      <c r="M41" s="1300"/>
      <c r="N41" s="1300"/>
      <c r="O41" s="1300"/>
      <c r="P41" s="1300"/>
      <c r="Q41" s="1300"/>
      <c r="R41" s="1300"/>
      <c r="S41" s="1300"/>
      <c r="T41" s="1300"/>
      <c r="U41" s="1300"/>
      <c r="V41" s="1300"/>
      <c r="W41" s="1300"/>
      <c r="X41" s="1300"/>
      <c r="Y41" s="1300"/>
      <c r="Z41" s="1300"/>
      <c r="AA41" s="1300"/>
      <c r="AB41" s="1300"/>
      <c r="AC41" s="1300"/>
      <c r="AD41" s="1300"/>
      <c r="AE41" s="1300"/>
      <c r="AF41" s="1300"/>
      <c r="AG41" s="1300"/>
      <c r="AH41" s="1300"/>
      <c r="AI41" s="1300"/>
      <c r="AJ41" s="1300"/>
      <c r="AK41" s="1300"/>
      <c r="AL41" s="1300"/>
      <c r="AM41" s="1300"/>
      <c r="AN41" s="1300"/>
      <c r="AO41" s="1300"/>
      <c r="AP41" s="1300"/>
      <c r="AQ41" s="1300"/>
      <c r="AR41" s="1300"/>
      <c r="AS41" s="1300"/>
      <c r="AT41" s="1300"/>
      <c r="AU41" s="1300"/>
      <c r="AV41" s="1300"/>
      <c r="AW41" s="1300"/>
      <c r="AX41" s="1300"/>
      <c r="AY41" s="1300"/>
      <c r="AZ41" s="1300"/>
      <c r="BA41" s="300"/>
    </row>
    <row r="42" spans="1:53" ht="15" customHeight="1" x14ac:dyDescent="0.25">
      <c r="A42" s="1297" t="s">
        <v>783</v>
      </c>
      <c r="B42" s="1297"/>
      <c r="C42" s="1297"/>
      <c r="D42" s="1297"/>
      <c r="E42" s="1297"/>
      <c r="F42" s="1297"/>
      <c r="G42" s="1297"/>
      <c r="H42" s="1297"/>
      <c r="I42" s="1297"/>
      <c r="J42" s="1297"/>
      <c r="K42" s="1297"/>
      <c r="L42" s="1297"/>
      <c r="M42" s="1297"/>
      <c r="N42" s="1297"/>
      <c r="O42" s="1297"/>
      <c r="P42" s="1297"/>
      <c r="Q42" s="1297"/>
      <c r="R42" s="1297"/>
      <c r="S42" s="1297"/>
      <c r="T42" s="1297"/>
      <c r="U42" s="1297"/>
      <c r="V42" s="1297"/>
      <c r="W42" s="1297"/>
      <c r="X42" s="1297"/>
      <c r="Y42" s="1297"/>
      <c r="Z42" s="1297"/>
      <c r="AA42" s="1297"/>
      <c r="AB42" s="1297"/>
      <c r="AC42" s="1297"/>
      <c r="AD42" s="1297"/>
      <c r="AE42" s="1297"/>
      <c r="AF42" s="1297"/>
      <c r="AG42" s="1297"/>
      <c r="AH42" s="1297"/>
      <c r="AI42" s="1297"/>
      <c r="AJ42" s="1297"/>
      <c r="AK42" s="1297"/>
      <c r="AL42" s="1297"/>
      <c r="AM42" s="1297"/>
      <c r="AN42" s="1297"/>
      <c r="AO42" s="1297"/>
      <c r="AP42" s="1297"/>
      <c r="AQ42" s="1297"/>
      <c r="AR42" s="1297"/>
      <c r="AS42" s="1297"/>
      <c r="AT42" s="1297"/>
      <c r="AU42" s="1297"/>
      <c r="AV42" s="1297"/>
      <c r="AW42" s="1297"/>
      <c r="AX42" s="1297"/>
      <c r="AY42" s="1297"/>
      <c r="AZ42" s="1297"/>
      <c r="BA42" s="300"/>
    </row>
    <row r="43" spans="1:53" ht="12.75" customHeight="1" x14ac:dyDescent="0.25">
      <c r="A43" s="1298"/>
      <c r="B43" s="1298"/>
      <c r="C43" s="1298"/>
      <c r="D43" s="1298"/>
      <c r="E43" s="1298"/>
      <c r="F43" s="1298"/>
      <c r="G43" s="1298"/>
      <c r="H43" s="1298"/>
      <c r="I43" s="1298"/>
      <c r="J43" s="1298"/>
      <c r="K43" s="1298"/>
      <c r="L43" s="1298"/>
      <c r="M43" s="1298"/>
      <c r="N43" s="1298"/>
      <c r="O43" s="1298"/>
      <c r="P43" s="1298"/>
      <c r="Q43" s="1298"/>
      <c r="R43" s="1298"/>
      <c r="S43" s="1298"/>
      <c r="T43" s="1298"/>
      <c r="U43" s="1298"/>
      <c r="V43" s="1298"/>
      <c r="W43" s="1298"/>
      <c r="X43" s="1298"/>
      <c r="Y43" s="1298"/>
      <c r="Z43" s="1298"/>
      <c r="AA43" s="1298"/>
      <c r="AB43" s="1298"/>
      <c r="AC43" s="1298"/>
      <c r="AD43" s="1298"/>
      <c r="AE43" s="1298"/>
      <c r="AF43" s="1298"/>
      <c r="AG43" s="1298"/>
      <c r="AH43" s="1298"/>
      <c r="AI43" s="1298"/>
      <c r="AJ43" s="1298"/>
      <c r="AK43" s="1298"/>
      <c r="AL43" s="1298"/>
      <c r="AM43" s="1298"/>
      <c r="AN43" s="1298"/>
      <c r="AO43" s="1298"/>
      <c r="AP43" s="1298"/>
      <c r="AQ43" s="1298"/>
      <c r="AR43" s="1298"/>
      <c r="AS43" s="1298"/>
      <c r="AT43" s="1298"/>
      <c r="AU43" s="1298"/>
      <c r="AV43" s="1298"/>
      <c r="AW43" s="1298"/>
      <c r="AX43" s="1298"/>
      <c r="AY43" s="1298"/>
      <c r="AZ43" s="1298"/>
      <c r="BA43" s="300"/>
    </row>
    <row r="44" spans="1:53" ht="8.25" customHeight="1" x14ac:dyDescent="0.25">
      <c r="A44" s="1297" t="s">
        <v>814</v>
      </c>
      <c r="B44" s="1297"/>
      <c r="C44" s="1297"/>
      <c r="D44" s="1297"/>
      <c r="E44" s="1297"/>
      <c r="F44" s="1297"/>
      <c r="G44" s="1297"/>
      <c r="H44" s="1297"/>
      <c r="I44" s="1297"/>
      <c r="J44" s="1297"/>
      <c r="K44" s="1297"/>
      <c r="L44" s="1297"/>
      <c r="M44" s="1297"/>
      <c r="N44" s="1297"/>
      <c r="O44" s="1297"/>
      <c r="P44" s="1297"/>
      <c r="Q44" s="1297"/>
      <c r="R44" s="1297"/>
      <c r="S44" s="1297"/>
      <c r="T44" s="1297"/>
      <c r="U44" s="1297"/>
      <c r="V44" s="1297"/>
      <c r="W44" s="1297"/>
      <c r="X44" s="1297"/>
      <c r="Y44" s="1297"/>
      <c r="Z44" s="1297"/>
      <c r="AA44" s="1297"/>
      <c r="AB44" s="1297"/>
      <c r="AC44" s="1297"/>
      <c r="AD44" s="1297"/>
      <c r="AE44" s="1297"/>
      <c r="AF44" s="1297"/>
      <c r="AG44" s="1297"/>
      <c r="AH44" s="1297"/>
      <c r="AI44" s="1297"/>
      <c r="AJ44" s="1297"/>
      <c r="AK44" s="1297"/>
      <c r="AL44" s="1297"/>
      <c r="AM44" s="1297"/>
      <c r="AN44" s="1297"/>
      <c r="AO44" s="1297"/>
      <c r="AP44" s="1297"/>
      <c r="AQ44" s="1297"/>
      <c r="AR44" s="1297"/>
      <c r="AS44" s="1297"/>
      <c r="AT44" s="1297"/>
      <c r="AU44" s="1297"/>
      <c r="AV44" s="1297"/>
      <c r="AW44" s="1297"/>
      <c r="AX44" s="1297"/>
      <c r="AY44" s="1297"/>
      <c r="AZ44" s="1297"/>
      <c r="BA44" s="300"/>
    </row>
    <row r="45" spans="1:53" ht="39" customHeight="1" x14ac:dyDescent="0.25">
      <c r="A45" s="1278" t="s">
        <v>788</v>
      </c>
      <c r="B45" s="1278"/>
      <c r="C45" s="1278"/>
      <c r="D45" s="1278"/>
      <c r="E45" s="1278"/>
      <c r="F45" s="1278"/>
      <c r="G45" s="1278"/>
      <c r="H45" s="1278"/>
      <c r="I45" s="1278"/>
      <c r="J45" s="1278"/>
      <c r="K45" s="1278"/>
      <c r="L45" s="1278"/>
      <c r="M45" s="1278"/>
      <c r="N45" s="1278"/>
      <c r="O45" s="1278"/>
      <c r="P45" s="1278"/>
      <c r="Q45" s="1278"/>
      <c r="R45" s="1278"/>
      <c r="S45" s="1278"/>
      <c r="T45" s="1278"/>
      <c r="U45" s="1278"/>
      <c r="V45" s="1278"/>
      <c r="W45" s="1278"/>
      <c r="X45" s="1278"/>
      <c r="Y45" s="1278"/>
      <c r="Z45" s="1278"/>
      <c r="AA45" s="1278"/>
      <c r="AB45" s="1278"/>
      <c r="AC45" s="1278"/>
      <c r="AD45" s="1278"/>
      <c r="AE45" s="1278"/>
      <c r="AF45" s="1278"/>
      <c r="AG45" s="1278"/>
      <c r="AH45" s="1278"/>
      <c r="AI45" s="1278"/>
      <c r="AJ45" s="1278"/>
      <c r="AK45" s="1278"/>
      <c r="AL45" s="1278"/>
      <c r="AM45" s="1278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300"/>
    </row>
    <row r="46" spans="1:53" ht="12" customHeight="1" x14ac:dyDescent="0.25">
      <c r="A46" s="1294" t="str">
        <f>ПОДПИСИ!B19</f>
        <v xml:space="preserve"> </v>
      </c>
      <c r="B46" s="1294"/>
      <c r="C46" s="1294"/>
      <c r="D46" s="1294"/>
      <c r="E46" s="1294"/>
      <c r="F46" s="1294"/>
      <c r="G46" s="1294"/>
      <c r="H46" s="1294"/>
      <c r="I46" s="1294"/>
      <c r="J46" s="1294"/>
      <c r="K46" s="1294"/>
      <c r="L46" s="1294"/>
      <c r="M46" s="1294"/>
      <c r="N46" s="1294"/>
      <c r="O46" s="1294"/>
      <c r="P46" s="1294"/>
      <c r="Q46" s="1294"/>
      <c r="R46" s="1294"/>
      <c r="S46" s="1294"/>
      <c r="T46" s="1294"/>
      <c r="U46" s="1294"/>
      <c r="V46" s="1294"/>
      <c r="W46" s="1294"/>
      <c r="X46" s="1294"/>
      <c r="Y46" s="1294"/>
      <c r="Z46" s="1294"/>
      <c r="AA46" s="1294"/>
      <c r="AB46" s="1294"/>
      <c r="AC46" s="1294"/>
      <c r="AD46" s="1294"/>
      <c r="AE46" s="1294"/>
      <c r="AF46" s="1294"/>
      <c r="AG46" s="1294"/>
      <c r="AH46" s="1294"/>
      <c r="AI46" s="1294"/>
      <c r="AJ46" s="1294"/>
      <c r="AK46" s="1294"/>
      <c r="AL46" s="1294"/>
      <c r="AM46" s="1294"/>
      <c r="AN46" s="1294"/>
      <c r="AO46" s="1294"/>
      <c r="AP46" s="1294"/>
      <c r="AQ46" s="1294"/>
      <c r="AR46" s="1294"/>
      <c r="AS46" s="1294"/>
      <c r="AT46" s="1294"/>
      <c r="AU46" s="1294"/>
      <c r="AV46" s="1294"/>
      <c r="AW46" s="1294"/>
      <c r="AX46" s="1294"/>
      <c r="AY46" s="1294"/>
      <c r="AZ46" s="1294"/>
      <c r="BA46" s="300"/>
    </row>
    <row r="47" spans="1:53" ht="11.25" customHeight="1" x14ac:dyDescent="0.25">
      <c r="A47" s="1295" t="str">
        <f>CONCATENATE(ПОДПИСИ!C19," ",ПОДПИСИ!F19)</f>
        <v xml:space="preserve">  </v>
      </c>
      <c r="B47" s="1295"/>
      <c r="C47" s="1295"/>
      <c r="D47" s="1295"/>
      <c r="E47" s="1295"/>
      <c r="F47" s="1295"/>
      <c r="G47" s="1295"/>
      <c r="H47" s="1295"/>
      <c r="I47" s="1295"/>
      <c r="J47" s="1295"/>
      <c r="K47" s="1295"/>
      <c r="L47" s="1295"/>
      <c r="M47" s="1295"/>
      <c r="N47" s="1295"/>
      <c r="O47" s="1295"/>
      <c r="P47" s="1295"/>
      <c r="Q47" s="1295"/>
      <c r="R47" s="1295"/>
      <c r="S47" s="1295"/>
      <c r="T47" s="1295"/>
      <c r="U47" s="1295"/>
      <c r="V47" s="1295"/>
      <c r="W47" s="1295"/>
      <c r="X47" s="1295"/>
      <c r="Y47" s="1295"/>
      <c r="Z47" s="1295"/>
      <c r="AA47" s="1295"/>
      <c r="AB47" s="1295"/>
      <c r="AC47" s="1295"/>
      <c r="AD47" s="1295"/>
      <c r="AE47" s="1295"/>
      <c r="AF47" s="1295"/>
      <c r="AG47" s="1295"/>
      <c r="AH47" s="1295"/>
      <c r="AI47" s="1295"/>
      <c r="AJ47" s="1295"/>
      <c r="AK47" s="1295"/>
      <c r="AL47" s="1295"/>
      <c r="AM47" s="129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300"/>
    </row>
    <row r="48" spans="1:53" ht="6" customHeight="1" x14ac:dyDescent="0.25">
      <c r="A48" s="1287" t="s">
        <v>789</v>
      </c>
      <c r="B48" s="1287"/>
      <c r="C48" s="1287"/>
      <c r="D48" s="1287"/>
      <c r="E48" s="1287"/>
      <c r="F48" s="1287"/>
      <c r="G48" s="1287"/>
      <c r="H48" s="1287"/>
      <c r="I48" s="1287"/>
      <c r="J48" s="1287"/>
      <c r="K48" s="1287"/>
      <c r="L48" s="1287"/>
      <c r="M48" s="1287"/>
      <c r="N48" s="1287"/>
      <c r="O48" s="1287"/>
      <c r="P48" s="1287"/>
      <c r="Q48" s="1287"/>
      <c r="R48" s="1287"/>
      <c r="S48" s="1287"/>
      <c r="T48" s="1287"/>
      <c r="U48" s="1287"/>
      <c r="V48" s="1287"/>
      <c r="W48" s="1287"/>
      <c r="X48" s="1287"/>
      <c r="Y48" s="1287"/>
      <c r="Z48" s="1287"/>
      <c r="AA48" s="1287"/>
      <c r="AB48" s="1287"/>
      <c r="AC48" s="1287"/>
      <c r="AD48" s="1287"/>
      <c r="AE48" s="1287"/>
      <c r="AF48" s="1287"/>
      <c r="AG48" s="1287"/>
      <c r="AH48" s="1287"/>
      <c r="AI48" s="1287"/>
      <c r="AJ48" s="1287"/>
      <c r="AK48" s="1287"/>
      <c r="AL48" s="1287"/>
      <c r="AM48" s="1287"/>
      <c r="AN48" s="1287"/>
      <c r="AO48" s="1287"/>
      <c r="AP48" s="1287"/>
      <c r="AQ48" s="1287"/>
      <c r="AR48" s="1287"/>
      <c r="AS48" s="1287"/>
      <c r="AT48" s="1287"/>
      <c r="AU48" s="1287"/>
      <c r="AV48" s="1287"/>
      <c r="AW48" s="1287"/>
      <c r="AX48" s="1287"/>
      <c r="AY48" s="1287"/>
      <c r="AZ48" s="1287"/>
      <c r="BA48" s="300"/>
    </row>
    <row r="49" spans="1:54" ht="15" customHeight="1" x14ac:dyDescent="0.25">
      <c r="A49" s="1296"/>
      <c r="B49" s="1296"/>
      <c r="C49" s="1296"/>
      <c r="D49" s="1296"/>
      <c r="E49" s="1296"/>
      <c r="F49" s="1296"/>
      <c r="G49" s="1296"/>
      <c r="H49" s="1296"/>
      <c r="I49" s="1296"/>
      <c r="J49" s="1296"/>
      <c r="K49" s="1296"/>
      <c r="L49" s="1296"/>
      <c r="M49" s="1296"/>
      <c r="N49" s="1296"/>
      <c r="O49" s="1296"/>
      <c r="P49" s="1296"/>
      <c r="Q49" s="1296"/>
      <c r="R49" s="1296"/>
      <c r="S49" s="1296"/>
      <c r="T49" s="1296"/>
      <c r="U49" s="1296"/>
      <c r="V49" s="1296"/>
      <c r="W49" s="1296"/>
      <c r="X49" s="1296"/>
      <c r="Y49" s="1296"/>
      <c r="Z49" s="1296"/>
      <c r="AA49" s="1296"/>
      <c r="AB49" s="1296"/>
      <c r="AC49" s="1296"/>
      <c r="AD49" s="1296"/>
      <c r="AE49" s="1296"/>
      <c r="AF49" s="1296"/>
      <c r="AG49" s="1296"/>
      <c r="AH49" s="1296"/>
      <c r="AI49" s="1296"/>
      <c r="AJ49" s="1296"/>
      <c r="AK49" s="1296"/>
      <c r="AL49" s="1296"/>
      <c r="AM49" s="1296"/>
      <c r="AN49" s="1296"/>
      <c r="AO49" s="1296"/>
      <c r="AP49" s="1296"/>
      <c r="AQ49" s="1296"/>
      <c r="AR49" s="1296"/>
      <c r="AS49" s="1296"/>
      <c r="AT49" s="1296"/>
      <c r="AU49" s="1296"/>
      <c r="AV49" s="1296"/>
      <c r="AW49" s="1296"/>
      <c r="AX49" s="1296"/>
      <c r="AY49" s="1296"/>
      <c r="AZ49" s="1296"/>
      <c r="BA49" s="300"/>
    </row>
    <row r="50" spans="1:54" ht="15" customHeight="1" x14ac:dyDescent="0.25">
      <c r="A50" s="1288" t="s">
        <v>790</v>
      </c>
      <c r="B50" s="1288"/>
      <c r="C50" s="1288"/>
      <c r="D50" s="1288"/>
      <c r="E50" s="1288"/>
      <c r="F50" s="1288"/>
      <c r="G50" s="1288"/>
      <c r="H50" s="1288"/>
      <c r="I50" s="1288"/>
      <c r="J50" s="1288"/>
      <c r="K50" s="1288"/>
      <c r="L50" s="1288"/>
      <c r="M50" s="1288"/>
      <c r="N50" s="1288"/>
      <c r="O50" s="1288"/>
      <c r="P50" s="1288"/>
      <c r="Q50" s="1288"/>
      <c r="R50" s="1288"/>
      <c r="S50" s="1288"/>
      <c r="T50" s="1288"/>
      <c r="U50" s="1288"/>
      <c r="V50" s="1288"/>
      <c r="W50" s="1288"/>
      <c r="X50" s="1288"/>
      <c r="Y50" s="1288"/>
      <c r="Z50" s="1288"/>
      <c r="AA50" s="1288"/>
      <c r="AB50" s="1288"/>
      <c r="AC50" s="1288"/>
      <c r="AD50" s="1288"/>
      <c r="AE50" s="1288"/>
      <c r="AF50" s="1288"/>
      <c r="AG50" s="1288"/>
      <c r="AH50" s="1288"/>
      <c r="AI50" s="1288"/>
      <c r="AJ50" s="1288"/>
      <c r="AK50" s="1288"/>
      <c r="AL50" s="1288"/>
      <c r="AM50" s="1288"/>
      <c r="AN50" s="1288"/>
      <c r="AO50" s="1288"/>
      <c r="AP50" s="1288"/>
      <c r="AQ50" s="1288"/>
      <c r="AR50" s="1288"/>
      <c r="AS50" s="1288"/>
      <c r="AT50" s="1288"/>
      <c r="AU50" s="1288"/>
      <c r="AV50" s="1288"/>
      <c r="AW50" s="1288"/>
      <c r="AX50" s="1288"/>
      <c r="AY50" s="1288"/>
      <c r="AZ50" s="1288"/>
      <c r="BA50" s="300"/>
    </row>
    <row r="51" spans="1:54" ht="21" customHeight="1" x14ac:dyDescent="0.25">
      <c r="A51" s="1278" t="s">
        <v>791</v>
      </c>
      <c r="B51" s="1278"/>
      <c r="C51" s="1278"/>
      <c r="D51" s="1278"/>
      <c r="E51" s="1278"/>
      <c r="F51" s="1278"/>
      <c r="G51" s="1278"/>
      <c r="H51" s="1278"/>
      <c r="I51" s="1278"/>
      <c r="J51" s="1278"/>
      <c r="K51" s="1278"/>
      <c r="L51" s="1278"/>
      <c r="M51" s="1278"/>
      <c r="N51" s="1278"/>
      <c r="O51" s="1278"/>
      <c r="P51" s="1278"/>
      <c r="Q51" s="1278"/>
      <c r="R51" s="1278"/>
      <c r="S51" s="1278"/>
      <c r="T51" s="1278"/>
      <c r="U51" s="1278"/>
      <c r="V51" s="1278"/>
      <c r="W51" s="1278"/>
      <c r="X51" s="1278"/>
      <c r="Y51" s="1278"/>
      <c r="Z51" s="1278"/>
      <c r="AA51" s="1278"/>
      <c r="AB51" s="1278"/>
      <c r="AC51" s="1278"/>
      <c r="AD51" s="1278"/>
      <c r="AE51" s="1278"/>
      <c r="AF51" s="1278"/>
      <c r="AG51" s="1278"/>
      <c r="AH51" s="1278"/>
      <c r="AI51" s="1278"/>
      <c r="AJ51" s="1278"/>
      <c r="AK51" s="1278"/>
      <c r="AL51" s="1278"/>
      <c r="AM51" s="1278"/>
      <c r="AN51" s="1278"/>
      <c r="AO51" s="1278"/>
      <c r="AP51" s="1278"/>
      <c r="AQ51" s="1278"/>
      <c r="AR51" s="1278"/>
      <c r="AS51" s="1278"/>
      <c r="AT51" s="1278"/>
      <c r="AU51" s="1278"/>
      <c r="AV51" s="1278"/>
      <c r="AW51" s="1278"/>
      <c r="AX51" s="1278"/>
      <c r="AY51" s="1278"/>
      <c r="AZ51" s="1278"/>
      <c r="BA51" s="300"/>
    </row>
    <row r="52" spans="1:54" ht="12" customHeight="1" x14ac:dyDescent="0.3">
      <c r="A52" s="1290" t="str">
        <f>ПОДПИСИ!B14</f>
        <v>Начальник геодезического отдела ООО «Электромонтаж-110»</v>
      </c>
      <c r="B52" s="1290"/>
      <c r="C52" s="1290"/>
      <c r="D52" s="1290"/>
      <c r="E52" s="1290"/>
      <c r="F52" s="1290"/>
      <c r="G52" s="1290"/>
      <c r="H52" s="1290"/>
      <c r="I52" s="1290"/>
      <c r="J52" s="1290"/>
      <c r="K52" s="1290"/>
      <c r="L52" s="1290"/>
      <c r="M52" s="1290"/>
      <c r="N52" s="1290"/>
      <c r="O52" s="1290"/>
      <c r="P52" s="1290"/>
      <c r="Q52" s="1290"/>
      <c r="R52" s="1290"/>
      <c r="S52" s="1290"/>
      <c r="T52" s="1290"/>
      <c r="U52" s="1290"/>
      <c r="V52" s="1290"/>
      <c r="W52" s="1290"/>
      <c r="X52" s="1290"/>
      <c r="Y52" s="1290"/>
      <c r="Z52" s="1290"/>
      <c r="AA52" s="1290"/>
      <c r="AB52" s="1290"/>
      <c r="AC52" s="1290"/>
      <c r="AD52" s="1290"/>
      <c r="AE52" s="1290"/>
      <c r="AF52" s="1290"/>
      <c r="AG52" s="1290"/>
      <c r="AH52" s="1290"/>
      <c r="AI52" s="1290"/>
      <c r="AJ52" s="1290"/>
      <c r="AK52" s="1290"/>
      <c r="AL52" s="1290"/>
      <c r="AM52" s="1290"/>
      <c r="AN52" s="1290"/>
      <c r="AO52" s="1290"/>
      <c r="AP52" s="1290"/>
      <c r="AQ52" s="1290"/>
      <c r="AR52" s="1290"/>
      <c r="AS52" s="1290"/>
      <c r="AT52" s="1290"/>
      <c r="AU52" s="1290"/>
      <c r="AV52" s="1290"/>
      <c r="AW52" s="1290"/>
      <c r="AX52" s="1290"/>
      <c r="AY52" s="1290"/>
      <c r="AZ52" s="1290"/>
      <c r="BA52" s="308"/>
      <c r="BB52" s="294"/>
    </row>
    <row r="53" spans="1:54" ht="12" customHeight="1" x14ac:dyDescent="0.25">
      <c r="A53" s="1291" t="str">
        <f>CONCATENATE(ПОДПИСИ!C14," ",ПОДПИСИ!F14)</f>
        <v xml:space="preserve">Фатахова Е.Я. </v>
      </c>
      <c r="B53" s="1291"/>
      <c r="C53" s="1291"/>
      <c r="D53" s="1291"/>
      <c r="E53" s="1291"/>
      <c r="F53" s="1291"/>
      <c r="G53" s="1291"/>
      <c r="H53" s="1291"/>
      <c r="I53" s="1291"/>
      <c r="J53" s="1291"/>
      <c r="K53" s="1291"/>
      <c r="L53" s="1291"/>
      <c r="M53" s="1291"/>
      <c r="N53" s="1291"/>
      <c r="O53" s="1291"/>
      <c r="P53" s="1291"/>
      <c r="Q53" s="1291"/>
      <c r="R53" s="1291"/>
      <c r="S53" s="1291"/>
      <c r="T53" s="1291"/>
      <c r="U53" s="1291"/>
      <c r="V53" s="1291"/>
      <c r="W53" s="1291"/>
      <c r="X53" s="1291"/>
      <c r="Y53" s="1291"/>
      <c r="Z53" s="1291"/>
      <c r="AA53" s="1291"/>
      <c r="AB53" s="1291"/>
      <c r="AC53" s="1291"/>
      <c r="AD53" s="1291"/>
      <c r="AE53" s="1291"/>
      <c r="AF53" s="1291"/>
      <c r="AG53" s="1291"/>
      <c r="AH53" s="1291"/>
      <c r="AI53" s="1291"/>
      <c r="AJ53" s="1291"/>
      <c r="AK53" s="1291"/>
      <c r="AL53" s="1291"/>
      <c r="AM53" s="1291"/>
      <c r="AN53" s="1291"/>
      <c r="AO53" s="1291"/>
      <c r="AP53" s="1291"/>
      <c r="AQ53" s="1291"/>
      <c r="AR53" s="1291"/>
      <c r="AS53" s="1291"/>
      <c r="AT53" s="1291"/>
      <c r="AU53" s="1291"/>
      <c r="AV53" s="1291"/>
      <c r="AW53" s="1291"/>
      <c r="AX53" s="1291"/>
      <c r="AY53" s="1291"/>
      <c r="AZ53" s="1291"/>
      <c r="BA53" s="300"/>
    </row>
    <row r="54" spans="1:54" ht="6" customHeight="1" x14ac:dyDescent="0.25">
      <c r="A54" s="1292" t="s">
        <v>789</v>
      </c>
      <c r="B54" s="1292"/>
      <c r="C54" s="1292"/>
      <c r="D54" s="1292"/>
      <c r="E54" s="1292"/>
      <c r="F54" s="1292"/>
      <c r="G54" s="1292"/>
      <c r="H54" s="1292"/>
      <c r="I54" s="1292"/>
      <c r="J54" s="1292"/>
      <c r="K54" s="1292"/>
      <c r="L54" s="1292"/>
      <c r="M54" s="1292"/>
      <c r="N54" s="1292"/>
      <c r="O54" s="1292"/>
      <c r="P54" s="1292"/>
      <c r="Q54" s="1292"/>
      <c r="R54" s="1292"/>
      <c r="S54" s="1292"/>
      <c r="T54" s="1292"/>
      <c r="U54" s="1292"/>
      <c r="V54" s="1292"/>
      <c r="W54" s="1292"/>
      <c r="X54" s="1292"/>
      <c r="Y54" s="1292"/>
      <c r="Z54" s="1292"/>
      <c r="AA54" s="1292"/>
      <c r="AB54" s="1292"/>
      <c r="AC54" s="1292"/>
      <c r="AD54" s="1292"/>
      <c r="AE54" s="1292"/>
      <c r="AF54" s="1292"/>
      <c r="AG54" s="1292"/>
      <c r="AH54" s="1292"/>
      <c r="AI54" s="1292"/>
      <c r="AJ54" s="1292"/>
      <c r="AK54" s="1292"/>
      <c r="AL54" s="1292"/>
      <c r="AM54" s="1292"/>
      <c r="AN54" s="1292"/>
      <c r="AO54" s="1292"/>
      <c r="AP54" s="1292"/>
      <c r="AQ54" s="1292"/>
      <c r="AR54" s="1292"/>
      <c r="AS54" s="1292"/>
      <c r="AT54" s="1292"/>
      <c r="AU54" s="1292"/>
      <c r="AV54" s="1292"/>
      <c r="AW54" s="1292"/>
      <c r="AX54" s="1292"/>
      <c r="AY54" s="1292"/>
      <c r="AZ54" s="1292"/>
      <c r="BA54" s="300"/>
    </row>
    <row r="55" spans="1:54" x14ac:dyDescent="0.25">
      <c r="A55" s="1293"/>
      <c r="B55" s="1293"/>
      <c r="C55" s="1293"/>
      <c r="D55" s="1293"/>
      <c r="E55" s="1293"/>
      <c r="F55" s="1293"/>
      <c r="G55" s="1293"/>
      <c r="H55" s="1293"/>
      <c r="I55" s="1293"/>
      <c r="J55" s="1293"/>
      <c r="K55" s="1293"/>
      <c r="L55" s="1293"/>
      <c r="M55" s="1293"/>
      <c r="N55" s="1293"/>
      <c r="O55" s="1293"/>
      <c r="P55" s="1293"/>
      <c r="Q55" s="1293"/>
      <c r="R55" s="1293"/>
      <c r="S55" s="1293"/>
      <c r="T55" s="1293"/>
      <c r="U55" s="1293"/>
      <c r="V55" s="1293"/>
      <c r="W55" s="1293"/>
      <c r="X55" s="1293"/>
      <c r="Y55" s="1293"/>
      <c r="Z55" s="1293"/>
      <c r="AA55" s="1293"/>
      <c r="AB55" s="1293"/>
      <c r="AC55" s="1293"/>
      <c r="AD55" s="1293"/>
      <c r="AE55" s="1293"/>
      <c r="AF55" s="1293"/>
      <c r="AG55" s="1293"/>
      <c r="AH55" s="1293"/>
      <c r="AI55" s="1293"/>
      <c r="AJ55" s="1293"/>
      <c r="AK55" s="1293"/>
      <c r="AL55" s="1293"/>
      <c r="AM55" s="1293"/>
      <c r="AN55" s="1293"/>
      <c r="AO55" s="1293"/>
      <c r="AP55" s="1293"/>
      <c r="AQ55" s="1293"/>
      <c r="AR55" s="1293"/>
      <c r="AS55" s="1293"/>
      <c r="AT55" s="1293"/>
      <c r="AU55" s="1293"/>
      <c r="AV55" s="1293"/>
      <c r="AW55" s="1293"/>
      <c r="AX55" s="1293"/>
      <c r="AY55" s="1293"/>
      <c r="AZ55" s="1293"/>
      <c r="BA55" s="300"/>
    </row>
    <row r="56" spans="1:54" ht="15" customHeight="1" x14ac:dyDescent="0.25">
      <c r="A56" s="1288" t="s">
        <v>792</v>
      </c>
      <c r="B56" s="1288"/>
      <c r="C56" s="1288"/>
      <c r="D56" s="1288"/>
      <c r="E56" s="1288"/>
      <c r="F56" s="1288"/>
      <c r="G56" s="1288"/>
      <c r="H56" s="1288"/>
      <c r="I56" s="1288"/>
      <c r="J56" s="1288"/>
      <c r="K56" s="1288"/>
      <c r="L56" s="1288"/>
      <c r="M56" s="1288"/>
      <c r="N56" s="1288"/>
      <c r="O56" s="1288"/>
      <c r="P56" s="1288"/>
      <c r="Q56" s="1288"/>
      <c r="R56" s="1288"/>
      <c r="S56" s="1288"/>
      <c r="T56" s="1288"/>
      <c r="U56" s="1288"/>
      <c r="V56" s="1288"/>
      <c r="W56" s="1288"/>
      <c r="X56" s="1288"/>
      <c r="Y56" s="1288"/>
      <c r="Z56" s="1288"/>
      <c r="AA56" s="1288"/>
      <c r="AB56" s="1288"/>
      <c r="AC56" s="1288"/>
      <c r="AD56" s="1288"/>
      <c r="AE56" s="1288"/>
      <c r="AF56" s="1288"/>
      <c r="AG56" s="1288"/>
      <c r="AH56" s="1288"/>
      <c r="AI56" s="1288"/>
      <c r="AJ56" s="1288"/>
      <c r="AK56" s="1288"/>
      <c r="AL56" s="1288"/>
      <c r="AM56" s="1288"/>
      <c r="AN56" s="1288"/>
      <c r="AO56" s="1288"/>
      <c r="AP56" s="1288"/>
      <c r="AQ56" s="1288"/>
      <c r="AR56" s="1288"/>
      <c r="AS56" s="1288"/>
      <c r="AT56" s="1288"/>
      <c r="AU56" s="1288"/>
      <c r="AV56" s="1288"/>
      <c r="AW56" s="1288"/>
      <c r="AX56" s="1288"/>
      <c r="AY56" s="1288"/>
      <c r="AZ56" s="1288"/>
      <c r="BA56" s="300"/>
    </row>
    <row r="57" spans="1:54" ht="15" customHeight="1" outlineLevel="1" x14ac:dyDescent="0.25">
      <c r="A57" s="1264" t="s">
        <v>79</v>
      </c>
      <c r="B57" s="1264"/>
      <c r="C57" s="1264"/>
      <c r="D57" s="1264"/>
      <c r="E57" s="1264"/>
      <c r="F57" s="1264"/>
      <c r="G57" s="1264"/>
      <c r="H57" s="1264"/>
      <c r="I57" s="1264"/>
      <c r="J57" s="1264"/>
      <c r="K57" s="1264"/>
      <c r="L57" s="1264"/>
      <c r="M57" s="1264"/>
      <c r="N57" s="1264"/>
      <c r="O57" s="1264"/>
      <c r="P57" s="1264"/>
      <c r="Q57" s="1264"/>
      <c r="R57" s="1264"/>
      <c r="S57" s="1264"/>
      <c r="T57" s="1264"/>
      <c r="U57" s="1264"/>
      <c r="V57" s="1264"/>
      <c r="W57" s="1264"/>
      <c r="X57" s="1264"/>
      <c r="Y57" s="1264"/>
      <c r="Z57" s="1264"/>
      <c r="AA57" s="1264"/>
      <c r="AB57" s="1264"/>
      <c r="AC57" s="1264"/>
      <c r="AD57" s="1264"/>
      <c r="AE57" s="1264"/>
      <c r="AF57" s="1264"/>
      <c r="AG57" s="1264"/>
      <c r="AH57" s="1264"/>
      <c r="AI57" s="1264"/>
      <c r="AJ57" s="1264"/>
      <c r="AK57" s="1264"/>
      <c r="BA57" s="300"/>
    </row>
    <row r="58" spans="1:54" ht="25.5" customHeight="1" outlineLevel="1" x14ac:dyDescent="0.25">
      <c r="A58" s="126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260"/>
      <c r="C58" s="1260"/>
      <c r="D58" s="1260"/>
      <c r="E58" s="1260"/>
      <c r="F58" s="1260"/>
      <c r="G58" s="1260"/>
      <c r="H58" s="1260"/>
      <c r="I58" s="1260"/>
      <c r="J58" s="1260"/>
      <c r="K58" s="1260"/>
      <c r="L58" s="1260"/>
      <c r="M58" s="1260"/>
      <c r="N58" s="1260"/>
      <c r="O58" s="1260"/>
      <c r="P58" s="1260"/>
      <c r="Q58" s="1260"/>
      <c r="R58" s="1260"/>
      <c r="S58" s="1260"/>
      <c r="T58" s="1260"/>
      <c r="U58" s="1260"/>
      <c r="V58" s="1260"/>
      <c r="W58" s="1260"/>
      <c r="X58" s="1260"/>
      <c r="Y58" s="1260"/>
      <c r="Z58" s="1260"/>
      <c r="AA58" s="1260"/>
      <c r="AB58" s="1260"/>
      <c r="AC58" s="1260"/>
      <c r="AD58" s="1260"/>
      <c r="AE58" s="1260"/>
      <c r="AF58" s="1260"/>
      <c r="AG58" s="1260"/>
      <c r="AH58" s="1260"/>
      <c r="AI58" s="1260"/>
      <c r="AJ58" s="1260"/>
      <c r="AK58" s="1260"/>
      <c r="AL58" s="1260"/>
      <c r="AM58" s="1260"/>
      <c r="AN58" s="1260"/>
      <c r="AO58" s="1260"/>
      <c r="AP58" s="1260"/>
      <c r="AQ58" s="1260"/>
      <c r="AR58" s="1260"/>
      <c r="AS58" s="1260"/>
      <c r="AT58" s="1260"/>
      <c r="AU58" s="1260"/>
      <c r="AV58" s="1260"/>
      <c r="AW58" s="1260"/>
      <c r="AX58" s="1260"/>
      <c r="AY58" s="1260"/>
      <c r="AZ58" s="1260"/>
      <c r="BA58" s="300"/>
    </row>
    <row r="59" spans="1:54" ht="8.25" customHeight="1" outlineLevel="1" x14ac:dyDescent="0.25">
      <c r="A59" s="1236" t="s">
        <v>523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300"/>
    </row>
    <row r="60" spans="1:54" ht="21" customHeight="1" x14ac:dyDescent="0.25">
      <c r="A60" s="1278" t="s">
        <v>793</v>
      </c>
      <c r="B60" s="1278"/>
      <c r="C60" s="1278"/>
      <c r="D60" s="1278"/>
      <c r="E60" s="1278"/>
      <c r="F60" s="1278"/>
      <c r="G60" s="1278"/>
      <c r="H60" s="1278"/>
      <c r="I60" s="1278"/>
      <c r="J60" s="1278"/>
      <c r="K60" s="1278"/>
      <c r="L60" s="1278"/>
      <c r="M60" s="1278"/>
      <c r="N60" s="1278"/>
      <c r="O60" s="1278"/>
      <c r="P60" s="1278"/>
      <c r="Q60" s="1278"/>
      <c r="R60" s="1278"/>
      <c r="S60" s="1278"/>
      <c r="T60" s="1278"/>
      <c r="U60" s="1278"/>
      <c r="V60" s="1278"/>
      <c r="W60" s="1278"/>
      <c r="X60" s="1278"/>
      <c r="Y60" s="1278"/>
      <c r="Z60" s="1278"/>
      <c r="AA60" s="1278"/>
      <c r="AB60" s="1278"/>
      <c r="AC60" s="1278"/>
      <c r="AD60" s="1278"/>
      <c r="AE60" s="1278"/>
      <c r="AF60" s="1278"/>
      <c r="AG60" s="1278"/>
      <c r="AH60" s="1278"/>
      <c r="AI60" s="1278"/>
      <c r="AJ60" s="1278"/>
      <c r="AK60" s="1278"/>
      <c r="AL60" s="1278"/>
      <c r="AM60" s="127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278"/>
      <c r="AX60" s="1278"/>
      <c r="AY60" s="1278"/>
      <c r="AZ60" s="1278"/>
      <c r="BA60" s="300"/>
    </row>
    <row r="61" spans="1:54" ht="12" customHeight="1" x14ac:dyDescent="0.25">
      <c r="A61" s="1286" t="str">
        <f>ФОРМА!D21</f>
        <v>воздушной линии 0,4кВ</v>
      </c>
      <c r="B61" s="1286"/>
      <c r="C61" s="1286"/>
      <c r="D61" s="1286"/>
      <c r="E61" s="1286"/>
      <c r="F61" s="1286"/>
      <c r="G61" s="1286"/>
      <c r="H61" s="1286"/>
      <c r="I61" s="1286"/>
      <c r="J61" s="1286"/>
      <c r="K61" s="1286"/>
      <c r="L61" s="1286"/>
      <c r="M61" s="1286"/>
      <c r="N61" s="1286"/>
      <c r="O61" s="1286"/>
      <c r="P61" s="1286"/>
      <c r="Q61" s="1286"/>
      <c r="R61" s="1286"/>
      <c r="S61" s="1286"/>
      <c r="T61" s="1286"/>
      <c r="U61" s="1286"/>
      <c r="V61" s="1286"/>
      <c r="W61" s="1286"/>
      <c r="X61" s="1286"/>
      <c r="Y61" s="1286"/>
      <c r="Z61" s="1286"/>
      <c r="AA61" s="1286"/>
      <c r="AB61" s="1286"/>
      <c r="AC61" s="1286"/>
      <c r="AD61" s="1286"/>
      <c r="AE61" s="1286"/>
      <c r="AF61" s="1286"/>
      <c r="AG61" s="1286"/>
      <c r="AH61" s="1286"/>
      <c r="AI61" s="1286"/>
      <c r="AJ61" s="1286"/>
      <c r="AK61" s="1286"/>
      <c r="AL61" s="1286"/>
      <c r="AM61" s="1286"/>
      <c r="AN61" s="1286"/>
      <c r="AO61" s="1286"/>
      <c r="AP61" s="1286"/>
      <c r="AQ61" s="1286"/>
      <c r="AR61" s="1286"/>
      <c r="AS61" s="1286"/>
      <c r="AT61" s="1286"/>
      <c r="AU61" s="1286"/>
      <c r="AV61" s="1286"/>
      <c r="AW61" s="1286"/>
      <c r="AX61" s="1286"/>
      <c r="AY61" s="1286"/>
      <c r="AZ61" s="1286"/>
      <c r="BA61" s="300"/>
    </row>
    <row r="62" spans="1:54" s="305" customFormat="1" ht="6" customHeight="1" x14ac:dyDescent="0.2">
      <c r="A62" s="1277" t="s">
        <v>431</v>
      </c>
      <c r="B62" s="1277"/>
      <c r="C62" s="1277"/>
      <c r="D62" s="1277"/>
      <c r="E62" s="1277"/>
      <c r="F62" s="1277"/>
      <c r="G62" s="1277"/>
      <c r="H62" s="1277"/>
      <c r="I62" s="1277"/>
      <c r="J62" s="1277"/>
      <c r="K62" s="1277"/>
      <c r="L62" s="1277"/>
      <c r="M62" s="1277"/>
      <c r="N62" s="1277"/>
      <c r="O62" s="1277"/>
      <c r="P62" s="1277"/>
      <c r="Q62" s="1277"/>
      <c r="R62" s="1277"/>
      <c r="S62" s="1277"/>
      <c r="T62" s="1277"/>
      <c r="U62" s="1277"/>
      <c r="V62" s="1277"/>
      <c r="W62" s="1277"/>
      <c r="X62" s="1277"/>
      <c r="Y62" s="1277"/>
      <c r="Z62" s="1277"/>
      <c r="AA62" s="1277"/>
      <c r="AB62" s="1277"/>
      <c r="AC62" s="1277"/>
      <c r="AD62" s="1277"/>
      <c r="AE62" s="1277"/>
      <c r="AF62" s="1277"/>
      <c r="AG62" s="1277"/>
      <c r="AH62" s="1277"/>
      <c r="AI62" s="1277"/>
      <c r="AJ62" s="1277"/>
      <c r="AK62" s="1277"/>
      <c r="AL62" s="1277"/>
      <c r="AM62" s="1277"/>
      <c r="AN62" s="1277"/>
      <c r="AO62" s="1277"/>
      <c r="AP62" s="1277"/>
      <c r="AQ62" s="1277"/>
      <c r="AR62" s="1277"/>
      <c r="AS62" s="1277"/>
      <c r="AT62" s="1277"/>
      <c r="AU62" s="1277"/>
      <c r="AV62" s="1277"/>
      <c r="AW62" s="1277"/>
      <c r="AX62" s="1277"/>
      <c r="AY62" s="1277"/>
      <c r="AZ62" s="1277"/>
      <c r="BA62" s="304"/>
    </row>
    <row r="63" spans="1:54" ht="48" customHeight="1" x14ac:dyDescent="0.25">
      <c r="A63" s="1289" t="s">
        <v>794</v>
      </c>
      <c r="B63" s="1289"/>
      <c r="C63" s="1289"/>
      <c r="D63" s="1289"/>
      <c r="E63" s="1289"/>
      <c r="F63" s="1289"/>
      <c r="G63" s="1289"/>
      <c r="H63" s="1289"/>
      <c r="I63" s="1289"/>
      <c r="J63" s="1289"/>
      <c r="K63" s="1289"/>
      <c r="L63" s="1289"/>
      <c r="M63" s="1289"/>
      <c r="N63" s="1289"/>
      <c r="O63" s="1289"/>
      <c r="P63" s="1289"/>
      <c r="Q63" s="1289"/>
      <c r="R63" s="1289"/>
      <c r="S63" s="1289"/>
      <c r="T63" s="1289"/>
      <c r="U63" s="1289"/>
      <c r="V63" s="1289"/>
      <c r="W63" s="1289"/>
      <c r="X63" s="1289"/>
      <c r="Y63" s="1289"/>
      <c r="Z63" s="1289"/>
      <c r="AA63" s="1289"/>
      <c r="AB63" s="1289"/>
      <c r="AC63" s="1289"/>
      <c r="AD63" s="1289"/>
      <c r="AE63" s="1289"/>
      <c r="AF63" s="1289"/>
      <c r="AG63" s="1289"/>
      <c r="AH63" s="1289"/>
      <c r="AI63" s="1289"/>
      <c r="AJ63" s="1289"/>
      <c r="AK63" s="1289"/>
      <c r="AL63" s="1289"/>
      <c r="AM63" s="1289"/>
      <c r="AN63" s="1289"/>
      <c r="AO63" s="1289"/>
      <c r="AP63" s="1289"/>
      <c r="AQ63" s="1289"/>
      <c r="AR63" s="1289"/>
      <c r="AS63" s="1289"/>
      <c r="AT63" s="1289"/>
      <c r="AU63" s="1289"/>
      <c r="AV63" s="1289"/>
      <c r="AW63" s="1289"/>
      <c r="AX63" s="1289"/>
      <c r="AY63" s="1289"/>
      <c r="AZ63" s="1289"/>
      <c r="BA63" s="300"/>
    </row>
    <row r="64" spans="1:54" ht="11.25" customHeight="1" x14ac:dyDescent="0.25">
      <c r="A64" s="1286" t="str">
        <f>ФОРМА!B9</f>
        <v>СЭС-23-32939-ЭС-ИЛО</v>
      </c>
      <c r="B64" s="1286"/>
      <c r="C64" s="1286"/>
      <c r="D64" s="1286"/>
      <c r="E64" s="1286"/>
      <c r="F64" s="1286"/>
      <c r="G64" s="1286"/>
      <c r="H64" s="1286"/>
      <c r="I64" s="1286"/>
      <c r="J64" s="1286"/>
      <c r="K64" s="1286"/>
      <c r="L64" s="1286"/>
      <c r="M64" s="1286"/>
      <c r="N64" s="1286"/>
      <c r="O64" s="1286"/>
      <c r="P64" s="1286"/>
      <c r="Q64" s="1286"/>
      <c r="R64" s="1286"/>
      <c r="S64" s="1286"/>
      <c r="T64" s="1286"/>
      <c r="U64" s="1286"/>
      <c r="V64" s="1286"/>
      <c r="W64" s="1286"/>
      <c r="X64" s="1286"/>
      <c r="Y64" s="1286"/>
      <c r="Z64" s="1286"/>
      <c r="AA64" s="1286"/>
      <c r="AB64" s="1286"/>
      <c r="AC64" s="1286"/>
      <c r="AD64" s="1286"/>
      <c r="AE64" s="1286"/>
      <c r="AF64" s="1286"/>
      <c r="AG64" s="1286"/>
      <c r="AH64" s="1286"/>
      <c r="AI64" s="1286"/>
      <c r="AJ64" s="1286"/>
      <c r="AK64" s="1286"/>
      <c r="AL64" s="1286"/>
      <c r="AM64" s="1286"/>
      <c r="AN64" s="1286"/>
      <c r="AO64" s="1286"/>
      <c r="AP64" s="1286"/>
      <c r="AQ64" s="1286"/>
      <c r="AR64" s="1286"/>
      <c r="AS64" s="1286"/>
      <c r="AT64" s="1286"/>
      <c r="AU64" s="1286"/>
      <c r="AV64" s="1286"/>
      <c r="AW64" s="1286"/>
      <c r="AX64" s="1286"/>
      <c r="AY64" s="1286"/>
      <c r="AZ64" s="1286"/>
      <c r="BA64" s="300"/>
    </row>
    <row r="65" spans="1:53" s="305" customFormat="1" ht="6" customHeight="1" x14ac:dyDescent="0.2">
      <c r="A65" s="1287" t="s">
        <v>795</v>
      </c>
      <c r="B65" s="1287"/>
      <c r="C65" s="1287"/>
      <c r="D65" s="1287"/>
      <c r="E65" s="1287"/>
      <c r="F65" s="1287"/>
      <c r="G65" s="1287"/>
      <c r="H65" s="1287"/>
      <c r="I65" s="1287"/>
      <c r="J65" s="1287"/>
      <c r="K65" s="1287"/>
      <c r="L65" s="1287"/>
      <c r="M65" s="1287"/>
      <c r="N65" s="1287"/>
      <c r="O65" s="1287"/>
      <c r="P65" s="1287"/>
      <c r="Q65" s="1287"/>
      <c r="R65" s="1287"/>
      <c r="S65" s="1287"/>
      <c r="T65" s="1287"/>
      <c r="U65" s="1287"/>
      <c r="V65" s="1287"/>
      <c r="W65" s="1287"/>
      <c r="X65" s="1287"/>
      <c r="Y65" s="1287"/>
      <c r="Z65" s="1287"/>
      <c r="AA65" s="1287"/>
      <c r="AB65" s="1287"/>
      <c r="AC65" s="1287"/>
      <c r="AD65" s="1287"/>
      <c r="AE65" s="1287"/>
      <c r="AF65" s="1287"/>
      <c r="AG65" s="1287"/>
      <c r="AH65" s="1287"/>
      <c r="AI65" s="1287"/>
      <c r="AJ65" s="1287"/>
      <c r="AK65" s="1287"/>
      <c r="AL65" s="1287"/>
      <c r="AM65" s="1287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304"/>
    </row>
    <row r="66" spans="1:53" ht="13.2" customHeight="1" x14ac:dyDescent="0.25">
      <c r="A66" s="1286" t="str">
        <f>ФОРМА!B8</f>
        <v>ООО «Строительные энергетические технологии»</v>
      </c>
      <c r="B66" s="1286"/>
      <c r="C66" s="1286"/>
      <c r="D66" s="1286"/>
      <c r="E66" s="1286"/>
      <c r="F66" s="1286"/>
      <c r="G66" s="1286"/>
      <c r="H66" s="1286"/>
      <c r="I66" s="1286"/>
      <c r="J66" s="1286"/>
      <c r="K66" s="1286"/>
      <c r="L66" s="1286"/>
      <c r="M66" s="1286"/>
      <c r="N66" s="1286"/>
      <c r="O66" s="1286"/>
      <c r="P66" s="1286"/>
      <c r="Q66" s="1286"/>
      <c r="R66" s="1286"/>
      <c r="S66" s="1286"/>
      <c r="T66" s="1286"/>
      <c r="U66" s="1286"/>
      <c r="V66" s="1286"/>
      <c r="W66" s="1286"/>
      <c r="X66" s="1286"/>
      <c r="Y66" s="1286"/>
      <c r="Z66" s="1286"/>
      <c r="AA66" s="1286"/>
      <c r="AB66" s="1286"/>
      <c r="AC66" s="1286"/>
      <c r="AD66" s="1286"/>
      <c r="AE66" s="1286"/>
      <c r="AF66" s="1286"/>
      <c r="AG66" s="1286"/>
      <c r="AH66" s="1286"/>
      <c r="AI66" s="1286"/>
      <c r="AJ66" s="1286"/>
      <c r="AK66" s="1286"/>
      <c r="AL66" s="1286"/>
      <c r="AM66" s="1286"/>
      <c r="AN66" s="1286"/>
      <c r="AO66" s="1286"/>
      <c r="AP66" s="1286"/>
      <c r="AQ66" s="1286"/>
      <c r="AR66" s="1286"/>
      <c r="AS66" s="1286"/>
      <c r="AT66" s="1286"/>
      <c r="AU66" s="1286"/>
      <c r="AV66" s="1286"/>
      <c r="AW66" s="1286"/>
      <c r="AX66" s="1286"/>
      <c r="AY66" s="1286"/>
      <c r="AZ66" s="1286"/>
      <c r="BA66" s="300"/>
    </row>
    <row r="67" spans="1:53" s="305" customFormat="1" ht="6" customHeight="1" x14ac:dyDescent="0.2">
      <c r="A67" s="1287" t="s">
        <v>796</v>
      </c>
      <c r="B67" s="1287"/>
      <c r="C67" s="1287"/>
      <c r="D67" s="1287"/>
      <c r="E67" s="1287"/>
      <c r="F67" s="1287"/>
      <c r="G67" s="1287"/>
      <c r="H67" s="1287"/>
      <c r="I67" s="1287"/>
      <c r="J67" s="1287"/>
      <c r="K67" s="1287"/>
      <c r="L67" s="1287"/>
      <c r="M67" s="1287"/>
      <c r="N67" s="1287"/>
      <c r="O67" s="1287"/>
      <c r="P67" s="1287"/>
      <c r="Q67" s="1287"/>
      <c r="R67" s="1287"/>
      <c r="S67" s="1287"/>
      <c r="T67" s="1287"/>
      <c r="U67" s="1287"/>
      <c r="V67" s="1287"/>
      <c r="W67" s="1287"/>
      <c r="X67" s="1287"/>
      <c r="Y67" s="1287"/>
      <c r="Z67" s="1287"/>
      <c r="AA67" s="1287"/>
      <c r="AB67" s="1287"/>
      <c r="AC67" s="1287"/>
      <c r="AD67" s="1287"/>
      <c r="AE67" s="1287"/>
      <c r="AF67" s="1287"/>
      <c r="AG67" s="1287"/>
      <c r="AH67" s="1287"/>
      <c r="AI67" s="1287"/>
      <c r="AJ67" s="1287"/>
      <c r="AK67" s="1287"/>
      <c r="AL67" s="1287"/>
      <c r="AM67" s="1287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</row>
    <row r="68" spans="1:53" ht="13.2" customHeight="1" x14ac:dyDescent="0.25">
      <c r="A68" s="1286" t="s">
        <v>728</v>
      </c>
      <c r="B68" s="1286"/>
      <c r="C68" s="1286"/>
      <c r="D68" s="1286"/>
      <c r="E68" s="1286"/>
      <c r="F68" s="1286"/>
      <c r="G68" s="1286"/>
      <c r="H68" s="1286"/>
      <c r="I68" s="1286"/>
      <c r="J68" s="1286"/>
      <c r="K68" s="1286"/>
      <c r="L68" s="1286"/>
      <c r="M68" s="1286"/>
      <c r="N68" s="1286"/>
      <c r="O68" s="1286"/>
      <c r="P68" s="1286"/>
      <c r="Q68" s="1286"/>
      <c r="R68" s="1286"/>
      <c r="S68" s="1286"/>
      <c r="T68" s="1286"/>
      <c r="U68" s="1286"/>
      <c r="V68" s="1286"/>
      <c r="W68" s="1286"/>
      <c r="X68" s="1286"/>
      <c r="Y68" s="1286"/>
      <c r="Z68" s="1286"/>
      <c r="AA68" s="1286"/>
      <c r="AB68" s="1286"/>
      <c r="AC68" s="1286"/>
      <c r="AD68" s="1286"/>
      <c r="AE68" s="1286"/>
      <c r="AF68" s="1286"/>
      <c r="AG68" s="1286"/>
      <c r="AH68" s="1286"/>
      <c r="AI68" s="1286"/>
      <c r="AJ68" s="1286"/>
      <c r="AK68" s="1286"/>
      <c r="AL68" s="1286"/>
      <c r="AM68" s="1286"/>
      <c r="AN68" s="1286"/>
      <c r="AO68" s="1286"/>
      <c r="AP68" s="1286"/>
      <c r="AQ68" s="1286"/>
      <c r="AR68" s="1286"/>
      <c r="AS68" s="1286"/>
      <c r="AT68" s="1286"/>
      <c r="AU68" s="1286"/>
      <c r="AV68" s="1286"/>
      <c r="AW68" s="1286"/>
      <c r="AX68" s="1286"/>
      <c r="AY68" s="1286"/>
      <c r="AZ68" s="1286"/>
      <c r="BA68" s="300"/>
    </row>
    <row r="69" spans="1:53" s="305" customFormat="1" ht="6" customHeight="1" x14ac:dyDescent="0.2">
      <c r="A69" s="1287" t="s">
        <v>797</v>
      </c>
      <c r="B69" s="1287"/>
      <c r="C69" s="1287"/>
      <c r="D69" s="1287"/>
      <c r="E69" s="1287"/>
      <c r="F69" s="1287"/>
      <c r="G69" s="1287"/>
      <c r="H69" s="1287"/>
      <c r="I69" s="1287"/>
      <c r="J69" s="1287"/>
      <c r="K69" s="1287"/>
      <c r="L69" s="1287"/>
      <c r="M69" s="1287"/>
      <c r="N69" s="1287"/>
      <c r="O69" s="1287"/>
      <c r="P69" s="1287"/>
      <c r="Q69" s="1287"/>
      <c r="R69" s="1287"/>
      <c r="S69" s="1287"/>
      <c r="T69" s="1287"/>
      <c r="U69" s="1287"/>
      <c r="V69" s="1287"/>
      <c r="W69" s="1287"/>
      <c r="X69" s="1287"/>
      <c r="Y69" s="1287"/>
      <c r="Z69" s="1287"/>
      <c r="AA69" s="1287"/>
      <c r="AB69" s="1287"/>
      <c r="AC69" s="1287"/>
      <c r="AD69" s="1287"/>
      <c r="AE69" s="1287"/>
      <c r="AF69" s="1287"/>
      <c r="AG69" s="1287"/>
      <c r="AH69" s="1287"/>
      <c r="AI69" s="1287"/>
      <c r="AJ69" s="1287"/>
      <c r="AK69" s="1287"/>
      <c r="AL69" s="1287"/>
      <c r="AM69" s="1287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</row>
    <row r="70" spans="1:53" ht="12" customHeight="1" x14ac:dyDescent="0.25">
      <c r="A70" s="1278" t="s">
        <v>593</v>
      </c>
      <c r="B70" s="1278"/>
      <c r="C70" s="1278"/>
      <c r="D70" s="1278"/>
      <c r="E70" s="1278"/>
      <c r="F70" s="1278"/>
      <c r="G70" s="1278"/>
      <c r="H70" s="1278"/>
      <c r="I70" s="1278"/>
      <c r="J70" s="1278"/>
      <c r="K70" s="1278"/>
      <c r="L70" s="1278"/>
      <c r="M70" s="1278"/>
      <c r="N70" s="1278"/>
      <c r="O70" s="1278"/>
      <c r="P70" s="1278"/>
      <c r="Q70" s="1278"/>
      <c r="R70" s="1278"/>
      <c r="S70" s="1278"/>
      <c r="T70" s="1278"/>
      <c r="U70" s="1278"/>
      <c r="V70" s="1278"/>
      <c r="W70" s="1278"/>
      <c r="X70" s="1278"/>
      <c r="Y70" s="1278"/>
      <c r="Z70" s="1278"/>
      <c r="AA70" s="1278"/>
      <c r="AB70" s="1278"/>
      <c r="AC70" s="1278"/>
      <c r="AD70" s="1278"/>
      <c r="AE70" s="1278"/>
      <c r="AF70" s="1278"/>
      <c r="AG70" s="1278"/>
      <c r="AH70" s="1278"/>
      <c r="AI70" s="1278"/>
      <c r="AJ70" s="1278"/>
      <c r="AK70" s="1278"/>
      <c r="AL70" s="1278"/>
      <c r="AM70" s="1278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300"/>
    </row>
    <row r="71" spans="1:53" ht="6" customHeight="1" x14ac:dyDescent="0.3">
      <c r="A71" s="300"/>
      <c r="B71" s="300"/>
      <c r="C71" s="300"/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/>
      <c r="S71" s="300"/>
      <c r="T71" s="300"/>
      <c r="U71" s="1284"/>
      <c r="V71" s="1284"/>
      <c r="W71" s="1284"/>
      <c r="X71" s="1284"/>
      <c r="Y71" s="1284"/>
      <c r="Z71" s="1284"/>
      <c r="AA71" s="1284"/>
      <c r="AB71" s="1284"/>
      <c r="AC71" s="1284"/>
      <c r="AD71" s="1284"/>
      <c r="AE71" s="1284"/>
      <c r="AF71" s="1284"/>
      <c r="AG71" s="1284"/>
      <c r="AH71" s="1284"/>
      <c r="AI71" s="1284"/>
      <c r="AJ71" s="1284"/>
      <c r="AK71" s="1284"/>
      <c r="AL71" s="1284"/>
      <c r="AM71" s="1284"/>
      <c r="AN71" s="1284"/>
      <c r="AO71" s="1284"/>
      <c r="AP71" s="1284"/>
      <c r="AQ71" s="1284"/>
      <c r="AR71" s="1284"/>
      <c r="AS71" s="1284"/>
      <c r="AT71" s="1284"/>
      <c r="AU71" s="1284"/>
      <c r="AV71" s="1284"/>
      <c r="AW71" s="1284"/>
      <c r="AX71" s="1284"/>
      <c r="AY71" s="1284"/>
      <c r="AZ71" s="1284"/>
      <c r="BA71" s="300"/>
    </row>
    <row r="72" spans="1:53" ht="11.25" customHeight="1" x14ac:dyDescent="0.25">
      <c r="A72" s="1279" t="s">
        <v>86</v>
      </c>
      <c r="B72" s="1279"/>
      <c r="C72" s="1279"/>
      <c r="D72" s="1279"/>
      <c r="E72" s="1279"/>
      <c r="F72" s="1279"/>
      <c r="G72" s="1279"/>
      <c r="H72" s="1279"/>
      <c r="I72" s="1279"/>
      <c r="J72" s="1279"/>
      <c r="K72" s="1279"/>
      <c r="L72" s="1279"/>
      <c r="M72" s="1279"/>
      <c r="N72" s="1279"/>
      <c r="O72" s="1279"/>
      <c r="P72" s="1285" t="s">
        <v>65</v>
      </c>
      <c r="Q72" s="1285"/>
      <c r="R72" s="1285"/>
      <c r="S72" s="1285"/>
      <c r="T72" s="1285"/>
      <c r="U72" s="1285"/>
      <c r="V72" s="1285"/>
      <c r="W72" s="1285"/>
      <c r="X72" s="1285"/>
      <c r="Y72" s="1285"/>
      <c r="Z72" s="1285"/>
      <c r="AA72" s="1285"/>
      <c r="AB72" s="1285"/>
      <c r="AC72" s="1285"/>
      <c r="AD72" s="1285"/>
      <c r="AE72" s="1285"/>
      <c r="AF72" s="1285"/>
      <c r="AG72" s="1285"/>
      <c r="AH72" s="1285"/>
      <c r="AI72" s="1285"/>
      <c r="AJ72" s="1285"/>
      <c r="AK72" s="1285"/>
      <c r="AL72" s="1285"/>
      <c r="AM72" s="1285"/>
      <c r="AN72" s="1285"/>
      <c r="AO72" s="1285"/>
      <c r="AP72" s="1285"/>
      <c r="AQ72" s="1285"/>
      <c r="AR72" s="1285"/>
      <c r="AS72" s="1285"/>
      <c r="AT72" s="1285"/>
      <c r="AU72" s="1285"/>
      <c r="AV72" s="1285"/>
      <c r="AW72" s="1285"/>
      <c r="AX72" s="1285"/>
      <c r="AY72" s="1285"/>
      <c r="AZ72" s="1285"/>
      <c r="BA72" s="300"/>
    </row>
    <row r="73" spans="1:53" ht="6" customHeight="1" x14ac:dyDescent="0.25">
      <c r="A73" s="300"/>
      <c r="B73" s="300"/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300"/>
      <c r="P73" s="300"/>
      <c r="Q73" s="300"/>
      <c r="R73" s="300"/>
      <c r="S73" s="300"/>
      <c r="T73" s="300"/>
      <c r="U73" s="300"/>
      <c r="V73" s="300"/>
      <c r="W73" s="300"/>
      <c r="X73" s="300"/>
      <c r="Y73" s="300"/>
      <c r="Z73" s="300"/>
      <c r="AA73" s="300"/>
      <c r="AB73" s="300"/>
      <c r="AC73" s="300"/>
      <c r="AD73" s="300"/>
      <c r="AE73" s="300"/>
      <c r="AF73" s="300"/>
      <c r="AG73" s="300"/>
      <c r="AH73" s="300"/>
      <c r="AI73" s="300"/>
      <c r="AJ73" s="300"/>
      <c r="AK73" s="300"/>
      <c r="AL73" s="300"/>
      <c r="AM73" s="300"/>
      <c r="AN73" s="300"/>
      <c r="AO73" s="300"/>
      <c r="AP73" s="300"/>
      <c r="AQ73" s="300"/>
      <c r="AR73" s="300"/>
      <c r="AS73" s="300"/>
      <c r="AT73" s="300"/>
      <c r="AU73" s="300"/>
      <c r="AV73" s="300"/>
      <c r="AW73" s="300"/>
      <c r="AX73" s="300"/>
      <c r="AY73" s="300"/>
      <c r="AZ73" s="300"/>
      <c r="BA73" s="300"/>
    </row>
    <row r="74" spans="1:53" ht="12" customHeight="1" x14ac:dyDescent="0.25">
      <c r="A74" s="1279" t="s">
        <v>90</v>
      </c>
      <c r="B74" s="1279"/>
      <c r="C74" s="1279"/>
      <c r="D74" s="1279"/>
      <c r="E74" s="1279"/>
      <c r="F74" s="1279"/>
      <c r="G74" s="1279"/>
      <c r="H74" s="1279"/>
      <c r="I74" s="1279"/>
      <c r="J74" s="1286">
        <f>ФОРМА!F5</f>
        <v>2</v>
      </c>
      <c r="K74" s="1286"/>
      <c r="L74" s="1286"/>
      <c r="M74" s="1286"/>
      <c r="N74" s="1286"/>
      <c r="O74" s="1286"/>
      <c r="P74" s="1278" t="s">
        <v>798</v>
      </c>
      <c r="Q74" s="1279"/>
      <c r="R74" s="1279"/>
      <c r="S74" s="1279"/>
      <c r="T74" s="1279"/>
      <c r="U74" s="1279"/>
      <c r="V74" s="1279"/>
      <c r="W74" s="1279"/>
      <c r="X74" s="1279"/>
      <c r="Y74" s="1279"/>
      <c r="Z74" s="1279"/>
      <c r="AA74" s="1279"/>
      <c r="AB74" s="1279"/>
      <c r="AC74" s="1279"/>
      <c r="AD74" s="1279"/>
      <c r="AE74" s="1279"/>
      <c r="AF74" s="1279"/>
      <c r="AG74" s="1279"/>
      <c r="AH74" s="1279"/>
      <c r="AI74" s="1279"/>
      <c r="AJ74" s="1279"/>
      <c r="AK74" s="1279"/>
      <c r="AL74" s="1279"/>
      <c r="AM74" s="1279"/>
      <c r="AN74" s="1279"/>
      <c r="AO74" s="1279"/>
      <c r="AP74" s="1279"/>
      <c r="AQ74" s="1279"/>
      <c r="AR74" s="1279"/>
      <c r="AS74" s="1279"/>
      <c r="AT74" s="1279"/>
      <c r="AU74" s="1279"/>
      <c r="AV74" s="1279"/>
      <c r="AW74" s="1279"/>
      <c r="AX74" s="1279"/>
      <c r="AY74" s="1279"/>
      <c r="AZ74" s="1279"/>
      <c r="BA74" s="300"/>
    </row>
    <row r="75" spans="1:53" ht="6" customHeight="1" x14ac:dyDescent="0.25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300"/>
      <c r="V75" s="300"/>
      <c r="W75" s="300"/>
      <c r="X75" s="300"/>
      <c r="Y75" s="300"/>
      <c r="Z75" s="300"/>
      <c r="AA75" s="300"/>
      <c r="AB75" s="300"/>
      <c r="AC75" s="300"/>
      <c r="AD75" s="300"/>
      <c r="AE75" s="300"/>
      <c r="AF75" s="300"/>
      <c r="AG75" s="300"/>
      <c r="AH75" s="300"/>
      <c r="AI75" s="300"/>
      <c r="AJ75" s="300"/>
      <c r="AK75" s="300"/>
      <c r="AL75" s="300"/>
      <c r="AM75" s="300"/>
      <c r="AN75" s="300"/>
      <c r="AO75" s="300"/>
      <c r="AP75" s="300"/>
      <c r="AQ75" s="300"/>
      <c r="AR75" s="300"/>
      <c r="AS75" s="300"/>
      <c r="AT75" s="300"/>
      <c r="AU75" s="300"/>
      <c r="AV75" s="300"/>
      <c r="AW75" s="300"/>
      <c r="AX75" s="300"/>
      <c r="AY75" s="300"/>
      <c r="AZ75" s="300"/>
      <c r="BA75" s="300"/>
    </row>
    <row r="76" spans="1:53" ht="12" customHeight="1" x14ac:dyDescent="0.25">
      <c r="A76" s="1282" t="s">
        <v>87</v>
      </c>
      <c r="B76" s="1282"/>
      <c r="C76" s="1282"/>
      <c r="D76" s="1282"/>
      <c r="E76" s="1282"/>
      <c r="F76" s="1282"/>
      <c r="G76" s="1282"/>
      <c r="H76" s="1283" t="str">
        <f>ФОРМА!E21</f>
        <v>План строительства</v>
      </c>
      <c r="I76" s="1283"/>
      <c r="J76" s="1283"/>
      <c r="K76" s="1283"/>
      <c r="L76" s="1283"/>
      <c r="M76" s="1283"/>
      <c r="N76" s="1283"/>
      <c r="O76" s="1283"/>
      <c r="P76" s="1283"/>
      <c r="Q76" s="1283"/>
      <c r="R76" s="1283"/>
      <c r="S76" s="1283"/>
      <c r="T76" s="1283"/>
      <c r="U76" s="1283"/>
      <c r="V76" s="1283"/>
      <c r="W76" s="1283"/>
      <c r="X76" s="1283"/>
      <c r="Y76" s="1283"/>
      <c r="Z76" s="1283"/>
      <c r="AA76" s="1283"/>
      <c r="AB76" s="1283"/>
      <c r="AC76" s="1283"/>
      <c r="AD76" s="1283"/>
      <c r="AE76" s="1283"/>
      <c r="AF76" s="1283"/>
      <c r="AG76" s="1283"/>
      <c r="AH76" s="1283"/>
      <c r="AI76" s="1283"/>
      <c r="AJ76" s="1283"/>
      <c r="AK76" s="1283"/>
      <c r="AL76" s="1283"/>
      <c r="AM76" s="1283"/>
      <c r="AN76" s="1283"/>
      <c r="AO76" s="1283"/>
      <c r="AP76" s="1283"/>
      <c r="AQ76" s="1283"/>
      <c r="AR76" s="1283"/>
      <c r="AS76" s="1283"/>
      <c r="AT76" s="1283"/>
      <c r="AU76" s="1283"/>
      <c r="AV76" s="1283"/>
      <c r="AW76" s="1283"/>
      <c r="AX76" s="1283"/>
      <c r="AY76" s="1283"/>
      <c r="AZ76" s="1283"/>
      <c r="BA76" s="300"/>
    </row>
    <row r="77" spans="1:53" s="310" customFormat="1" ht="6" customHeight="1" x14ac:dyDescent="0.3">
      <c r="A77" s="309"/>
      <c r="B77" s="309"/>
      <c r="C77" s="309"/>
      <c r="D77" s="309"/>
      <c r="E77" s="309"/>
      <c r="F77" s="309"/>
      <c r="G77" s="309"/>
      <c r="H77" s="1277" t="s">
        <v>799</v>
      </c>
      <c r="I77" s="1277"/>
      <c r="J77" s="1277"/>
      <c r="K77" s="1277"/>
      <c r="L77" s="1277"/>
      <c r="M77" s="1277"/>
      <c r="N77" s="1277"/>
      <c r="O77" s="1277"/>
      <c r="P77" s="1277"/>
      <c r="Q77" s="1277"/>
      <c r="R77" s="1277"/>
      <c r="S77" s="1277"/>
      <c r="T77" s="1277"/>
      <c r="U77" s="1277"/>
      <c r="V77" s="1277"/>
      <c r="W77" s="1277"/>
      <c r="X77" s="1277"/>
      <c r="Y77" s="1277"/>
      <c r="Z77" s="1277"/>
      <c r="AA77" s="1277"/>
      <c r="AB77" s="1277"/>
      <c r="AC77" s="1277"/>
      <c r="AD77" s="1277"/>
      <c r="AE77" s="1277"/>
      <c r="AF77" s="1277"/>
      <c r="AG77" s="1277"/>
      <c r="AH77" s="1277"/>
      <c r="AI77" s="1277"/>
      <c r="AJ77" s="1277"/>
      <c r="AK77" s="1277"/>
      <c r="AL77" s="1277"/>
      <c r="AM77" s="1277"/>
      <c r="AN77" s="1277"/>
      <c r="AO77" s="1277"/>
      <c r="AP77" s="1277"/>
      <c r="AQ77" s="1277"/>
      <c r="AR77" s="1277"/>
      <c r="AS77" s="1277"/>
      <c r="AT77" s="1277"/>
      <c r="AU77" s="1277"/>
      <c r="AV77" s="1277"/>
      <c r="AW77" s="1277"/>
      <c r="AX77" s="1277"/>
      <c r="AY77" s="1277"/>
      <c r="AZ77" s="1277"/>
      <c r="BA77" s="309"/>
    </row>
    <row r="78" spans="1:53" ht="21" customHeight="1" x14ac:dyDescent="0.25">
      <c r="A78" s="1278" t="s">
        <v>782</v>
      </c>
      <c r="B78" s="1278"/>
      <c r="C78" s="1278"/>
      <c r="D78" s="1278"/>
      <c r="E78" s="1278"/>
      <c r="F78" s="1278"/>
      <c r="G78" s="1278"/>
      <c r="H78" s="1278"/>
      <c r="I78" s="1278"/>
      <c r="J78" s="1278"/>
      <c r="K78" s="1278"/>
      <c r="L78" s="1278"/>
      <c r="M78" s="1278"/>
      <c r="N78" s="1278"/>
      <c r="O78" s="1278"/>
      <c r="P78" s="1278"/>
      <c r="Q78" s="1278"/>
      <c r="R78" s="1278"/>
      <c r="S78" s="1278"/>
      <c r="T78" s="1278"/>
      <c r="U78" s="1278"/>
      <c r="V78" s="1278"/>
      <c r="W78" s="1278"/>
      <c r="X78" s="1278"/>
      <c r="Y78" s="1278"/>
      <c r="Z78" s="1278"/>
      <c r="AA78" s="1278"/>
      <c r="AB78" s="1278"/>
      <c r="AC78" s="1278"/>
      <c r="AD78" s="1278"/>
      <c r="AE78" s="1278"/>
      <c r="AF78" s="1278"/>
      <c r="AG78" s="1278"/>
      <c r="AH78" s="1278"/>
      <c r="AI78" s="1278"/>
      <c r="AJ78" s="1278"/>
      <c r="AK78" s="1278"/>
      <c r="AL78" s="1278"/>
      <c r="AM78" s="1278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/>
      <c r="AX78" s="1278"/>
      <c r="AY78" s="1278"/>
      <c r="AZ78" s="1278"/>
      <c r="BA78" s="300"/>
    </row>
    <row r="79" spans="1:53" ht="30" customHeight="1" x14ac:dyDescent="0.3">
      <c r="A79" s="1274" t="str">
        <f>IF(ПОДПИСИ!B9="",ПОДПИСИ!D6,ПОДПИСИ!D9)</f>
        <v>Филёва Н.О.</v>
      </c>
      <c r="B79" s="1274"/>
      <c r="C79" s="1274"/>
      <c r="D79" s="1274"/>
      <c r="E79" s="1274"/>
      <c r="F79" s="1274"/>
      <c r="G79" s="1274"/>
      <c r="H79" s="1274"/>
      <c r="I79" s="1274"/>
      <c r="J79" s="1274"/>
      <c r="K79" s="1274"/>
      <c r="L79" s="1274"/>
      <c r="M79" s="1274"/>
      <c r="N79" s="1274"/>
      <c r="O79" s="1274"/>
      <c r="P79" s="1274"/>
      <c r="Q79" s="1274"/>
      <c r="R79" s="1274"/>
      <c r="S79" s="1274"/>
      <c r="T79" s="1274"/>
      <c r="U79" s="1274"/>
      <c r="V79" s="1274"/>
      <c r="W79" s="1274"/>
      <c r="X79" s="1274"/>
      <c r="Y79" s="1274"/>
      <c r="Z79" s="1275"/>
      <c r="AA79" s="1275"/>
      <c r="AB79" s="1275"/>
      <c r="AC79" s="1275"/>
      <c r="AD79" s="1275"/>
      <c r="AE79" s="1275"/>
      <c r="AF79" s="1275"/>
      <c r="AG79" s="1275"/>
      <c r="AH79" s="1275"/>
      <c r="AI79" s="1275"/>
      <c r="AJ79" s="1275"/>
      <c r="AK79" s="1275"/>
      <c r="AL79" s="1275"/>
      <c r="AM79" s="1275"/>
      <c r="AN79" s="1275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300"/>
    </row>
    <row r="80" spans="1:53" ht="6" customHeight="1" x14ac:dyDescent="0.25">
      <c r="A80" s="1277" t="s">
        <v>801</v>
      </c>
      <c r="B80" s="1277"/>
      <c r="C80" s="1277"/>
      <c r="D80" s="1277"/>
      <c r="E80" s="1277"/>
      <c r="F80" s="1277"/>
      <c r="G80" s="1277"/>
      <c r="H80" s="1277"/>
      <c r="I80" s="1277"/>
      <c r="J80" s="1277"/>
      <c r="K80" s="1277"/>
      <c r="L80" s="1277"/>
      <c r="M80" s="1277"/>
      <c r="N80" s="1277"/>
      <c r="O80" s="1277"/>
      <c r="P80" s="1277"/>
      <c r="Q80" s="1277"/>
      <c r="R80" s="1277"/>
      <c r="S80" s="1277"/>
      <c r="T80" s="1277"/>
      <c r="U80" s="1277"/>
      <c r="V80" s="1277"/>
      <c r="W80" s="1277"/>
      <c r="X80" s="1277"/>
      <c r="Y80" s="1277"/>
      <c r="Z80" s="309"/>
      <c r="AA80" s="309"/>
      <c r="AB80" s="309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  <c r="AN80" s="309"/>
      <c r="AO80" s="1277" t="s">
        <v>49</v>
      </c>
      <c r="AP80" s="1277"/>
      <c r="AQ80" s="1277"/>
      <c r="AR80" s="1277"/>
      <c r="AS80" s="1277"/>
      <c r="AT80" s="1277"/>
      <c r="AU80" s="1277"/>
      <c r="AV80" s="1277"/>
      <c r="AW80" s="1277"/>
      <c r="AX80" s="1277"/>
      <c r="AY80" s="1277"/>
      <c r="AZ80" s="1277"/>
      <c r="BA80" s="300"/>
    </row>
    <row r="81" spans="1:55" ht="6" customHeight="1" x14ac:dyDescent="0.25">
      <c r="A81" s="300"/>
      <c r="B81" s="300"/>
      <c r="C81" s="300"/>
      <c r="D81" s="300"/>
      <c r="E81" s="300"/>
      <c r="F81" s="300"/>
      <c r="G81" s="300"/>
      <c r="H81" s="300"/>
      <c r="I81" s="300"/>
      <c r="J81" s="300"/>
      <c r="K81" s="300"/>
      <c r="L81" s="300"/>
      <c r="M81" s="300"/>
      <c r="N81" s="300"/>
      <c r="O81" s="300"/>
      <c r="P81" s="300"/>
      <c r="Q81" s="300"/>
      <c r="R81" s="300"/>
      <c r="S81" s="300"/>
      <c r="T81" s="300"/>
      <c r="U81" s="300"/>
      <c r="V81" s="300"/>
      <c r="W81" s="300"/>
      <c r="X81" s="300"/>
      <c r="Y81" s="300"/>
      <c r="Z81" s="300"/>
      <c r="AA81" s="300"/>
      <c r="AB81" s="300"/>
      <c r="AC81" s="300"/>
      <c r="AD81" s="300"/>
      <c r="AE81" s="300"/>
      <c r="AF81" s="300"/>
      <c r="AG81" s="300"/>
      <c r="AH81" s="300"/>
      <c r="AI81" s="300"/>
      <c r="AJ81" s="300"/>
      <c r="AK81" s="300"/>
      <c r="AL81" s="300"/>
      <c r="AM81" s="300"/>
      <c r="AN81" s="300"/>
      <c r="AO81" s="300"/>
      <c r="AP81" s="300"/>
      <c r="AQ81" s="300"/>
      <c r="AR81" s="300"/>
      <c r="AS81" s="300"/>
      <c r="AT81" s="300"/>
      <c r="AU81" s="300"/>
      <c r="AV81" s="300"/>
      <c r="AW81" s="300"/>
      <c r="AX81" s="300"/>
      <c r="AY81" s="300"/>
      <c r="AZ81" s="300"/>
      <c r="BA81" s="300"/>
    </row>
    <row r="82" spans="1:55" ht="12" customHeight="1" x14ac:dyDescent="0.25">
      <c r="A82" s="1281" t="s">
        <v>785</v>
      </c>
      <c r="B82" s="1281"/>
      <c r="C82" s="1281"/>
      <c r="D82" s="1281"/>
      <c r="E82" s="1281"/>
      <c r="F82" s="1281"/>
      <c r="G82" s="1281"/>
      <c r="H82" s="1281"/>
      <c r="I82" s="1281"/>
      <c r="J82" s="1281"/>
      <c r="K82" s="1281"/>
      <c r="L82" s="1281"/>
      <c r="M82" s="1281"/>
      <c r="N82" s="1281"/>
      <c r="O82" s="1281"/>
      <c r="P82" s="1281"/>
      <c r="Q82" s="1281"/>
      <c r="R82" s="1281"/>
      <c r="S82" s="1281"/>
      <c r="T82" s="1281"/>
      <c r="U82" s="1281"/>
      <c r="V82" s="1281"/>
      <c r="W82" s="1281"/>
      <c r="X82" s="1281"/>
      <c r="Y82" s="1281"/>
      <c r="Z82" s="1281"/>
      <c r="AA82" s="1281"/>
      <c r="AB82" s="1281"/>
      <c r="AC82" s="1281"/>
      <c r="AD82" s="1281"/>
      <c r="AE82" s="1281"/>
      <c r="AF82" s="1281"/>
      <c r="AG82" s="1281"/>
      <c r="AH82" s="1281"/>
      <c r="AI82" s="1281"/>
      <c r="AJ82" s="1281"/>
      <c r="AK82" s="1281"/>
      <c r="AL82" s="1281"/>
      <c r="AM82" s="1281"/>
      <c r="AN82" s="1281"/>
      <c r="AO82" s="1281"/>
      <c r="AP82" s="1281"/>
      <c r="AQ82" s="1281"/>
      <c r="AR82" s="1281"/>
      <c r="AS82" s="1281"/>
      <c r="AT82" s="1281"/>
      <c r="AU82" s="1281"/>
      <c r="AV82" s="1281"/>
      <c r="AW82" s="1281"/>
      <c r="AX82" s="1281"/>
      <c r="AY82" s="1281"/>
      <c r="AZ82" s="1281"/>
      <c r="BA82" s="300"/>
    </row>
    <row r="83" spans="1:55" ht="39" customHeight="1" x14ac:dyDescent="0.3">
      <c r="A83" s="1274" t="str">
        <f>ПОДПИСИ!D15</f>
        <v>Шлёнский С.В.</v>
      </c>
      <c r="B83" s="1274"/>
      <c r="C83" s="1274"/>
      <c r="D83" s="1274"/>
      <c r="E83" s="1274"/>
      <c r="F83" s="1274"/>
      <c r="G83" s="1274"/>
      <c r="H83" s="1274"/>
      <c r="I83" s="1274"/>
      <c r="J83" s="1274"/>
      <c r="K83" s="1274"/>
      <c r="L83" s="1274"/>
      <c r="M83" s="1274"/>
      <c r="N83" s="1274"/>
      <c r="O83" s="1274"/>
      <c r="P83" s="1274"/>
      <c r="Q83" s="1274"/>
      <c r="R83" s="1274"/>
      <c r="S83" s="1274"/>
      <c r="T83" s="1274"/>
      <c r="U83" s="1274"/>
      <c r="V83" s="1274"/>
      <c r="W83" s="1274"/>
      <c r="X83" s="1274"/>
      <c r="Y83" s="1274"/>
      <c r="Z83" s="1275"/>
      <c r="AA83" s="1275"/>
      <c r="AB83" s="1275"/>
      <c r="AC83" s="1275"/>
      <c r="AD83" s="1275"/>
      <c r="AE83" s="1275"/>
      <c r="AF83" s="1275"/>
      <c r="AG83" s="1275"/>
      <c r="AH83" s="1275"/>
      <c r="AI83" s="1275"/>
      <c r="AJ83" s="1275"/>
      <c r="AK83" s="1275"/>
      <c r="AL83" s="1275"/>
      <c r="AM83" s="1275"/>
      <c r="AN83" s="1275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300"/>
    </row>
    <row r="84" spans="1:55" ht="6" customHeight="1" x14ac:dyDescent="0.25">
      <c r="A84" s="1277" t="s">
        <v>801</v>
      </c>
      <c r="B84" s="1277"/>
      <c r="C84" s="1277"/>
      <c r="D84" s="1277"/>
      <c r="E84" s="1277"/>
      <c r="F84" s="1277"/>
      <c r="G84" s="1277"/>
      <c r="H84" s="1277"/>
      <c r="I84" s="1277"/>
      <c r="J84" s="1277"/>
      <c r="K84" s="1277"/>
      <c r="L84" s="1277"/>
      <c r="M84" s="1277"/>
      <c r="N84" s="1277"/>
      <c r="O84" s="1277"/>
      <c r="P84" s="1277"/>
      <c r="Q84" s="1277"/>
      <c r="R84" s="1277"/>
      <c r="S84" s="1277"/>
      <c r="T84" s="1277"/>
      <c r="U84" s="1277"/>
      <c r="V84" s="1277"/>
      <c r="W84" s="1277"/>
      <c r="X84" s="1277"/>
      <c r="Y84" s="1277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277" t="s">
        <v>49</v>
      </c>
      <c r="AP84" s="1277"/>
      <c r="AQ84" s="1277"/>
      <c r="AR84" s="1277"/>
      <c r="AS84" s="1277"/>
      <c r="AT84" s="1277"/>
      <c r="AU84" s="1277"/>
      <c r="AV84" s="1277"/>
      <c r="AW84" s="1277"/>
      <c r="AX84" s="1277"/>
      <c r="AY84" s="1277"/>
      <c r="AZ84" s="1277"/>
      <c r="BA84" s="300"/>
    </row>
    <row r="85" spans="1:55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5" ht="21" customHeight="1" x14ac:dyDescent="0.25">
      <c r="A86" s="1278" t="s">
        <v>802</v>
      </c>
      <c r="B86" s="1278"/>
      <c r="C86" s="1278"/>
      <c r="D86" s="1278"/>
      <c r="E86" s="1278"/>
      <c r="F86" s="1278"/>
      <c r="G86" s="1278"/>
      <c r="H86" s="1278"/>
      <c r="I86" s="1278"/>
      <c r="J86" s="1278"/>
      <c r="K86" s="1278"/>
      <c r="L86" s="1278"/>
      <c r="M86" s="1278"/>
      <c r="N86" s="1278"/>
      <c r="O86" s="1278"/>
      <c r="P86" s="1278"/>
      <c r="Q86" s="1278"/>
      <c r="R86" s="1278"/>
      <c r="S86" s="1278"/>
      <c r="T86" s="1278"/>
      <c r="U86" s="1278"/>
      <c r="V86" s="1278"/>
      <c r="W86" s="1278"/>
      <c r="X86" s="1278"/>
      <c r="Y86" s="1278"/>
      <c r="Z86" s="1278"/>
      <c r="AA86" s="1278"/>
      <c r="AB86" s="1278"/>
      <c r="AC86" s="1278"/>
      <c r="AD86" s="1278"/>
      <c r="AE86" s="1278"/>
      <c r="AF86" s="1278"/>
      <c r="AG86" s="1278"/>
      <c r="AH86" s="1278"/>
      <c r="AI86" s="1278"/>
      <c r="AJ86" s="1278"/>
      <c r="AK86" s="1278"/>
      <c r="AL86" s="1278"/>
      <c r="AM86" s="1278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300"/>
    </row>
    <row r="87" spans="1:55" ht="39" customHeight="1" x14ac:dyDescent="0.3">
      <c r="A87" s="1274" t="str">
        <f>ПОДПИСИ!D17</f>
        <v>Шлёнский С.В.</v>
      </c>
      <c r="B87" s="1274"/>
      <c r="C87" s="1274"/>
      <c r="D87" s="1274"/>
      <c r="E87" s="1274"/>
      <c r="F87" s="1274"/>
      <c r="G87" s="1274"/>
      <c r="H87" s="1274"/>
      <c r="I87" s="1274"/>
      <c r="J87" s="1274"/>
      <c r="K87" s="1274"/>
      <c r="L87" s="1274"/>
      <c r="M87" s="1274"/>
      <c r="N87" s="1274"/>
      <c r="O87" s="1274"/>
      <c r="P87" s="1274"/>
      <c r="Q87" s="1274"/>
      <c r="R87" s="1274"/>
      <c r="S87" s="1274"/>
      <c r="T87" s="1274"/>
      <c r="U87" s="1274"/>
      <c r="V87" s="1274"/>
      <c r="W87" s="1274"/>
      <c r="X87" s="1274"/>
      <c r="Y87" s="1274"/>
      <c r="Z87" s="1275"/>
      <c r="AA87" s="1275"/>
      <c r="AB87" s="1275"/>
      <c r="AC87" s="1275"/>
      <c r="AD87" s="1275"/>
      <c r="AE87" s="1275"/>
      <c r="AF87" s="1275"/>
      <c r="AG87" s="1275"/>
      <c r="AH87" s="1275"/>
      <c r="AI87" s="1275"/>
      <c r="AJ87" s="1275"/>
      <c r="AK87" s="1275"/>
      <c r="AL87" s="1275"/>
      <c r="AM87" s="1275"/>
      <c r="AN87" s="1275"/>
      <c r="AO87" s="1280" t="s">
        <v>64</v>
      </c>
      <c r="AP87" s="1280"/>
      <c r="AQ87" s="1280"/>
      <c r="AR87" s="1280"/>
      <c r="AS87" s="1280"/>
      <c r="AT87" s="1280"/>
      <c r="AU87" s="1280"/>
      <c r="AV87" s="1280"/>
      <c r="AW87" s="1280"/>
      <c r="AX87" s="1280"/>
      <c r="AY87" s="1280"/>
      <c r="AZ87" s="1280"/>
      <c r="BA87" s="300"/>
    </row>
    <row r="88" spans="1:55" ht="6" customHeight="1" x14ac:dyDescent="0.25">
      <c r="A88" s="1277" t="s">
        <v>801</v>
      </c>
      <c r="B88" s="1277"/>
      <c r="C88" s="1277"/>
      <c r="D88" s="1277"/>
      <c r="E88" s="1277"/>
      <c r="F88" s="1277"/>
      <c r="G88" s="1277"/>
      <c r="H88" s="1277"/>
      <c r="I88" s="1277"/>
      <c r="J88" s="1277"/>
      <c r="K88" s="1277"/>
      <c r="L88" s="1277"/>
      <c r="M88" s="1277"/>
      <c r="N88" s="1277"/>
      <c r="O88" s="1277"/>
      <c r="P88" s="1277"/>
      <c r="Q88" s="1277"/>
      <c r="R88" s="1277"/>
      <c r="S88" s="1277"/>
      <c r="T88" s="1277"/>
      <c r="U88" s="1277"/>
      <c r="V88" s="1277"/>
      <c r="W88" s="1277"/>
      <c r="X88" s="1277"/>
      <c r="Y88" s="1277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277" t="s">
        <v>49</v>
      </c>
      <c r="AP88" s="1277"/>
      <c r="AQ88" s="1277"/>
      <c r="AR88" s="1277"/>
      <c r="AS88" s="1277"/>
      <c r="AT88" s="1277"/>
      <c r="AU88" s="1277"/>
      <c r="AV88" s="1277"/>
      <c r="AW88" s="1277"/>
      <c r="AX88" s="1277"/>
      <c r="AY88" s="1277"/>
      <c r="AZ88" s="1277"/>
      <c r="BA88" s="300"/>
    </row>
    <row r="89" spans="1:55" ht="6" customHeight="1" x14ac:dyDescent="0.25">
      <c r="A89" s="311"/>
      <c r="B89" s="311"/>
      <c r="C89" s="311"/>
      <c r="D89" s="311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09"/>
      <c r="AA89" s="309"/>
      <c r="AB89" s="309"/>
      <c r="AC89" s="309"/>
      <c r="AD89" s="309"/>
      <c r="AE89" s="309"/>
      <c r="AF89" s="309"/>
      <c r="AG89" s="309"/>
      <c r="AH89" s="309"/>
      <c r="AI89" s="309"/>
      <c r="AJ89" s="309"/>
      <c r="AK89" s="309"/>
      <c r="AL89" s="309"/>
      <c r="AM89" s="309"/>
      <c r="AN89" s="309"/>
      <c r="AO89" s="311"/>
      <c r="AP89" s="311"/>
      <c r="AQ89" s="311"/>
      <c r="AR89" s="311"/>
      <c r="AS89" s="311"/>
      <c r="AT89" s="311"/>
      <c r="AU89" s="311"/>
      <c r="AV89" s="311"/>
      <c r="AW89" s="311"/>
      <c r="AX89" s="311"/>
      <c r="AY89" s="311"/>
      <c r="AZ89" s="311"/>
      <c r="BA89" s="300"/>
    </row>
    <row r="90" spans="1:55" ht="33" customHeight="1" x14ac:dyDescent="0.25">
      <c r="A90" s="1278" t="s">
        <v>803</v>
      </c>
      <c r="B90" s="1279"/>
      <c r="C90" s="1279"/>
      <c r="D90" s="1279"/>
      <c r="E90" s="1279"/>
      <c r="F90" s="1279"/>
      <c r="G90" s="1279"/>
      <c r="H90" s="1279"/>
      <c r="I90" s="1279"/>
      <c r="J90" s="1279"/>
      <c r="K90" s="1279"/>
      <c r="L90" s="1279"/>
      <c r="M90" s="1279"/>
      <c r="N90" s="1279"/>
      <c r="O90" s="1279"/>
      <c r="P90" s="1279"/>
      <c r="Q90" s="1279"/>
      <c r="R90" s="1279"/>
      <c r="S90" s="1279"/>
      <c r="T90" s="1279"/>
      <c r="U90" s="1279"/>
      <c r="V90" s="1279"/>
      <c r="W90" s="1279"/>
      <c r="X90" s="1279"/>
      <c r="Y90" s="1279"/>
      <c r="Z90" s="1279"/>
      <c r="AA90" s="1279"/>
      <c r="AB90" s="1279"/>
      <c r="AC90" s="1279"/>
      <c r="AD90" s="1279"/>
      <c r="AE90" s="1279"/>
      <c r="AF90" s="1279"/>
      <c r="AG90" s="1279"/>
      <c r="AH90" s="1279"/>
      <c r="AI90" s="1279"/>
      <c r="AJ90" s="1279"/>
      <c r="AK90" s="1279"/>
      <c r="AL90" s="1279"/>
      <c r="AM90" s="1279"/>
      <c r="AN90" s="1279"/>
      <c r="AO90" s="1279"/>
      <c r="AP90" s="1279"/>
      <c r="AQ90" s="1279"/>
      <c r="AR90" s="1279"/>
      <c r="AS90" s="1279"/>
      <c r="AT90" s="1279"/>
      <c r="AU90" s="1279"/>
      <c r="AV90" s="1279"/>
      <c r="AW90" s="1279"/>
      <c r="AX90" s="1279"/>
      <c r="AY90" s="1279"/>
      <c r="AZ90" s="1279"/>
      <c r="BA90" s="300"/>
    </row>
    <row r="91" spans="1:55" ht="39" customHeight="1" x14ac:dyDescent="0.3">
      <c r="A91" s="1274" t="str">
        <f>ПОДПИСИ!D19</f>
        <v xml:space="preserve"> </v>
      </c>
      <c r="B91" s="1274"/>
      <c r="C91" s="1274"/>
      <c r="D91" s="1274"/>
      <c r="E91" s="1274"/>
      <c r="F91" s="1274"/>
      <c r="G91" s="1274"/>
      <c r="H91" s="1274"/>
      <c r="I91" s="1274"/>
      <c r="J91" s="1274"/>
      <c r="K91" s="1274"/>
      <c r="L91" s="1274"/>
      <c r="M91" s="1274"/>
      <c r="N91" s="1274"/>
      <c r="O91" s="1274"/>
      <c r="P91" s="1274"/>
      <c r="Q91" s="1274"/>
      <c r="R91" s="1274"/>
      <c r="S91" s="1274"/>
      <c r="T91" s="1274"/>
      <c r="U91" s="1274"/>
      <c r="V91" s="1274"/>
      <c r="W91" s="1274"/>
      <c r="X91" s="1274"/>
      <c r="Y91" s="1274"/>
      <c r="Z91" s="1275"/>
      <c r="AA91" s="1275"/>
      <c r="AB91" s="1275"/>
      <c r="AC91" s="1275"/>
      <c r="AD91" s="1275"/>
      <c r="AE91" s="1275"/>
      <c r="AF91" s="1275"/>
      <c r="AG91" s="1275"/>
      <c r="AH91" s="1275"/>
      <c r="AI91" s="1275"/>
      <c r="AJ91" s="1275"/>
      <c r="AK91" s="1275"/>
      <c r="AL91" s="1275"/>
      <c r="AM91" s="1275"/>
      <c r="AN91" s="1275"/>
      <c r="AO91" s="1280" t="s">
        <v>64</v>
      </c>
      <c r="AP91" s="1280"/>
      <c r="AQ91" s="1280"/>
      <c r="AR91" s="1280"/>
      <c r="AS91" s="1280"/>
      <c r="AT91" s="1280"/>
      <c r="AU91" s="1280"/>
      <c r="AV91" s="1280"/>
      <c r="AW91" s="1280"/>
      <c r="AX91" s="1280"/>
      <c r="AY91" s="1280"/>
      <c r="AZ91" s="1280"/>
      <c r="BA91" s="312"/>
    </row>
    <row r="92" spans="1:55" ht="6" customHeight="1" x14ac:dyDescent="0.25">
      <c r="A92" s="1277" t="s">
        <v>801</v>
      </c>
      <c r="B92" s="1277"/>
      <c r="C92" s="1277"/>
      <c r="D92" s="1277"/>
      <c r="E92" s="1277"/>
      <c r="F92" s="1277"/>
      <c r="G92" s="1277"/>
      <c r="H92" s="1277"/>
      <c r="I92" s="1277"/>
      <c r="J92" s="1277"/>
      <c r="K92" s="1277"/>
      <c r="L92" s="1277"/>
      <c r="M92" s="1277"/>
      <c r="N92" s="1277"/>
      <c r="O92" s="1277"/>
      <c r="P92" s="1277"/>
      <c r="Q92" s="1277"/>
      <c r="R92" s="1277"/>
      <c r="S92" s="1277"/>
      <c r="T92" s="1277"/>
      <c r="U92" s="1277"/>
      <c r="V92" s="1277"/>
      <c r="W92" s="1277"/>
      <c r="X92" s="1277"/>
      <c r="Y92" s="1277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277" t="s">
        <v>49</v>
      </c>
      <c r="AP92" s="1277"/>
      <c r="AQ92" s="1277"/>
      <c r="AR92" s="1277"/>
      <c r="AS92" s="1277"/>
      <c r="AT92" s="1277"/>
      <c r="AU92" s="1277"/>
      <c r="AV92" s="1277"/>
      <c r="AW92" s="1277"/>
      <c r="AX92" s="1277"/>
      <c r="AY92" s="1277"/>
      <c r="AZ92" s="1277"/>
      <c r="BA92" s="300"/>
    </row>
    <row r="93" spans="1:55" ht="6" customHeight="1" x14ac:dyDescent="0.25">
      <c r="A93" s="300"/>
      <c r="B93" s="300"/>
      <c r="C93" s="300"/>
      <c r="D93" s="300"/>
      <c r="E93" s="300"/>
      <c r="F93" s="300"/>
      <c r="G93" s="300"/>
      <c r="H93" s="300"/>
      <c r="I93" s="300"/>
      <c r="J93" s="300"/>
      <c r="K93" s="300"/>
      <c r="L93" s="300"/>
      <c r="M93" s="300"/>
      <c r="N93" s="300"/>
      <c r="O93" s="300"/>
      <c r="P93" s="300"/>
      <c r="Q93" s="300"/>
      <c r="R93" s="300"/>
      <c r="S93" s="300"/>
      <c r="T93" s="300"/>
      <c r="U93" s="300"/>
      <c r="V93" s="300"/>
      <c r="W93" s="300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Q93" s="300"/>
      <c r="AR93" s="300"/>
      <c r="AS93" s="300"/>
      <c r="AT93" s="300"/>
      <c r="AU93" s="300"/>
      <c r="AV93" s="300"/>
      <c r="AW93" s="300"/>
      <c r="AX93" s="300"/>
      <c r="AY93" s="300"/>
      <c r="AZ93" s="300"/>
      <c r="BA93" s="300"/>
    </row>
    <row r="94" spans="1:55" s="314" customFormat="1" ht="21" customHeight="1" x14ac:dyDescent="0.3">
      <c r="A94" s="1278" t="s">
        <v>791</v>
      </c>
      <c r="B94" s="1278"/>
      <c r="C94" s="1278"/>
      <c r="D94" s="1278"/>
      <c r="E94" s="1278"/>
      <c r="F94" s="1278"/>
      <c r="G94" s="1278"/>
      <c r="H94" s="1278"/>
      <c r="I94" s="1278"/>
      <c r="J94" s="1278"/>
      <c r="K94" s="1278"/>
      <c r="L94" s="1278"/>
      <c r="M94" s="1278"/>
      <c r="N94" s="1278"/>
      <c r="O94" s="1278"/>
      <c r="P94" s="1278"/>
      <c r="Q94" s="1278"/>
      <c r="R94" s="1278"/>
      <c r="S94" s="1278"/>
      <c r="T94" s="1278"/>
      <c r="U94" s="1278"/>
      <c r="V94" s="1278"/>
      <c r="W94" s="1278"/>
      <c r="X94" s="1278"/>
      <c r="Y94" s="1278"/>
      <c r="Z94" s="1278"/>
      <c r="AA94" s="1278"/>
      <c r="AB94" s="1278"/>
      <c r="AC94" s="1278"/>
      <c r="AD94" s="1278"/>
      <c r="AE94" s="1278"/>
      <c r="AF94" s="1278"/>
      <c r="AG94" s="1278"/>
      <c r="AH94" s="1278"/>
      <c r="AI94" s="1278"/>
      <c r="AJ94" s="1278"/>
      <c r="AK94" s="1278"/>
      <c r="AL94" s="1278"/>
      <c r="AM94" s="1278"/>
      <c r="AN94" s="1278"/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313"/>
    </row>
    <row r="95" spans="1:55" ht="39" customHeight="1" x14ac:dyDescent="0.3">
      <c r="A95" s="1274" t="str">
        <f>ПОДПИСИ!D14</f>
        <v>Фатахова Е.Я.</v>
      </c>
      <c r="B95" s="1274"/>
      <c r="C95" s="1274"/>
      <c r="D95" s="1274"/>
      <c r="E95" s="1274"/>
      <c r="F95" s="1274"/>
      <c r="G95" s="1274"/>
      <c r="H95" s="1274"/>
      <c r="I95" s="1274"/>
      <c r="J95" s="1274"/>
      <c r="K95" s="1274"/>
      <c r="L95" s="1274"/>
      <c r="M95" s="1274"/>
      <c r="N95" s="1274"/>
      <c r="O95" s="1274"/>
      <c r="P95" s="1274"/>
      <c r="Q95" s="1274"/>
      <c r="R95" s="1274"/>
      <c r="S95" s="1274"/>
      <c r="T95" s="1274"/>
      <c r="U95" s="1274"/>
      <c r="V95" s="1274"/>
      <c r="W95" s="1274"/>
      <c r="X95" s="1274"/>
      <c r="Y95" s="1274"/>
      <c r="Z95" s="1275"/>
      <c r="AA95" s="1275"/>
      <c r="AB95" s="1275"/>
      <c r="AC95" s="1275"/>
      <c r="AD95" s="1275"/>
      <c r="AE95" s="1275"/>
      <c r="AF95" s="1275"/>
      <c r="AG95" s="1275"/>
      <c r="AH95" s="1275"/>
      <c r="AI95" s="1275"/>
      <c r="AJ95" s="1275"/>
      <c r="AK95" s="1275"/>
      <c r="AL95" s="1275"/>
      <c r="AM95" s="1275"/>
      <c r="AN95" s="1275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315"/>
      <c r="BB95" s="316"/>
      <c r="BC95" s="316"/>
    </row>
    <row r="96" spans="1:55" s="305" customFormat="1" ht="6" customHeight="1" x14ac:dyDescent="0.2">
      <c r="A96" s="1277" t="s">
        <v>801</v>
      </c>
      <c r="B96" s="1277"/>
      <c r="C96" s="1277"/>
      <c r="D96" s="1277"/>
      <c r="E96" s="1277"/>
      <c r="F96" s="1277"/>
      <c r="G96" s="1277"/>
      <c r="H96" s="1277"/>
      <c r="I96" s="1277"/>
      <c r="J96" s="1277"/>
      <c r="K96" s="1277"/>
      <c r="L96" s="1277"/>
      <c r="M96" s="1277"/>
      <c r="N96" s="1277"/>
      <c r="O96" s="1277"/>
      <c r="P96" s="1277"/>
      <c r="Q96" s="1277"/>
      <c r="R96" s="1277"/>
      <c r="S96" s="1277"/>
      <c r="T96" s="1277"/>
      <c r="U96" s="1277"/>
      <c r="V96" s="1277"/>
      <c r="W96" s="1277"/>
      <c r="X96" s="1277"/>
      <c r="Y96" s="1277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277" t="s">
        <v>49</v>
      </c>
      <c r="AP96" s="1277"/>
      <c r="AQ96" s="1277"/>
      <c r="AR96" s="1277"/>
      <c r="AS96" s="1277"/>
      <c r="AT96" s="1277"/>
      <c r="AU96" s="1277"/>
      <c r="AV96" s="1277"/>
      <c r="AW96" s="1277"/>
      <c r="AX96" s="1277"/>
      <c r="AY96" s="1277"/>
      <c r="AZ96" s="1277"/>
      <c r="BA96" s="304"/>
    </row>
    <row r="97" spans="1:52" x14ac:dyDescent="0.25">
      <c r="A97" s="1273" t="s">
        <v>947</v>
      </c>
      <c r="B97" s="1273"/>
      <c r="C97" s="1273"/>
      <c r="D97" s="1273"/>
      <c r="E97" s="1273"/>
      <c r="F97" s="1273"/>
      <c r="G97" s="1273"/>
      <c r="H97" s="1273"/>
      <c r="I97" s="1273"/>
      <c r="J97" s="1273"/>
      <c r="K97" s="1273"/>
      <c r="L97" s="1273"/>
      <c r="M97" s="1273"/>
      <c r="N97" s="1273"/>
      <c r="O97" s="1273"/>
      <c r="P97" s="1273"/>
      <c r="Q97" s="1273"/>
      <c r="R97" s="1273"/>
      <c r="S97" s="1273"/>
      <c r="T97" s="1273"/>
      <c r="U97" s="1273"/>
      <c r="V97" s="1273"/>
      <c r="W97" s="1273"/>
      <c r="X97" s="1273"/>
      <c r="Y97" s="1273"/>
      <c r="Z97" s="1273"/>
      <c r="AA97" s="1273"/>
      <c r="AB97" s="1273"/>
      <c r="AC97" s="1273"/>
      <c r="AD97" s="1273"/>
      <c r="AE97" s="1273"/>
      <c r="AF97" s="1273"/>
      <c r="AG97" s="1273"/>
      <c r="AH97" s="1273"/>
      <c r="AI97" s="1273"/>
      <c r="AJ97" s="1273"/>
      <c r="AK97" s="1273"/>
      <c r="AL97" s="1273"/>
      <c r="AM97" s="1273"/>
      <c r="AN97" s="1273"/>
      <c r="AO97" s="1273"/>
      <c r="AP97" s="1273"/>
      <c r="AQ97" s="1273"/>
      <c r="AR97" s="1273"/>
      <c r="AS97" s="1273"/>
      <c r="AT97" s="1273"/>
      <c r="AU97" s="1273"/>
      <c r="AV97" s="1273"/>
      <c r="AW97" s="1273"/>
      <c r="AX97" s="1273"/>
      <c r="AY97" s="1273"/>
      <c r="AZ97" s="1273"/>
    </row>
    <row r="98" spans="1:52" ht="38.25" customHeight="1" x14ac:dyDescent="0.3">
      <c r="A98" s="1274" t="str">
        <f>IF(ПОДПИСИ!D9="","",ПОДПИСИ!D6)</f>
        <v>Чечин Д.М.</v>
      </c>
      <c r="B98" s="1274"/>
      <c r="C98" s="1274"/>
      <c r="D98" s="1274"/>
      <c r="E98" s="1274"/>
      <c r="F98" s="1274"/>
      <c r="G98" s="1274"/>
      <c r="H98" s="1274"/>
      <c r="I98" s="1274"/>
      <c r="J98" s="1274"/>
      <c r="K98" s="1274"/>
      <c r="L98" s="1274"/>
      <c r="M98" s="1274"/>
      <c r="N98" s="1274"/>
      <c r="O98" s="1274"/>
      <c r="P98" s="1274"/>
      <c r="Q98" s="1274"/>
      <c r="R98" s="1274"/>
      <c r="S98" s="1274"/>
      <c r="T98" s="1274"/>
      <c r="U98" s="1274"/>
      <c r="V98" s="1274"/>
      <c r="W98" s="1274"/>
      <c r="X98" s="1274"/>
      <c r="Y98" s="1274"/>
      <c r="Z98" s="1275"/>
      <c r="AA98" s="1275"/>
      <c r="AB98" s="1275"/>
      <c r="AC98" s="1275"/>
      <c r="AD98" s="1275"/>
      <c r="AE98" s="1275"/>
      <c r="AF98" s="1275"/>
      <c r="AG98" s="1275"/>
      <c r="AH98" s="1275"/>
      <c r="AI98" s="1275"/>
      <c r="AJ98" s="1275"/>
      <c r="AK98" s="1275"/>
      <c r="AL98" s="1275"/>
      <c r="AM98" s="1275"/>
      <c r="AN98" s="1275"/>
      <c r="AO98" s="1276"/>
      <c r="AP98" s="1276"/>
      <c r="AQ98" s="1276"/>
      <c r="AR98" s="1276"/>
      <c r="AS98" s="1276"/>
      <c r="AT98" s="1276"/>
      <c r="AU98" s="1276"/>
      <c r="AV98" s="1276"/>
      <c r="AW98" s="1276"/>
      <c r="AX98" s="1276"/>
      <c r="AY98" s="1276"/>
      <c r="AZ98" s="1276"/>
    </row>
    <row r="99" spans="1:52" ht="6" customHeight="1" x14ac:dyDescent="0.25">
      <c r="A99" s="1277" t="s">
        <v>801</v>
      </c>
      <c r="B99" s="1277"/>
      <c r="C99" s="1277"/>
      <c r="D99" s="1277"/>
      <c r="E99" s="1277"/>
      <c r="F99" s="1277"/>
      <c r="G99" s="1277"/>
      <c r="H99" s="1277"/>
      <c r="I99" s="1277"/>
      <c r="J99" s="1277"/>
      <c r="K99" s="1277"/>
      <c r="L99" s="1277"/>
      <c r="M99" s="1277"/>
      <c r="N99" s="1277"/>
      <c r="O99" s="1277"/>
      <c r="P99" s="1277"/>
      <c r="Q99" s="1277"/>
      <c r="R99" s="1277"/>
      <c r="S99" s="1277"/>
      <c r="T99" s="1277"/>
      <c r="U99" s="1277"/>
      <c r="V99" s="1277"/>
      <c r="W99" s="1277"/>
      <c r="X99" s="1277"/>
      <c r="Y99" s="1277"/>
      <c r="Z99" s="309"/>
      <c r="AA99" s="309"/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  <c r="AN99" s="309"/>
      <c r="AO99" s="1277" t="s">
        <v>49</v>
      </c>
      <c r="AP99" s="1277"/>
      <c r="AQ99" s="1277"/>
      <c r="AR99" s="1277"/>
      <c r="AS99" s="1277"/>
      <c r="AT99" s="1277"/>
      <c r="AU99" s="1277"/>
      <c r="AV99" s="1277"/>
      <c r="AW99" s="1277"/>
      <c r="AX99" s="1277"/>
      <c r="AY99" s="1277"/>
      <c r="AZ99" s="1277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308" t="s">
        <v>567</v>
      </c>
      <c r="B1" s="1308"/>
      <c r="C1" s="1308"/>
      <c r="D1" s="1308"/>
      <c r="E1" s="1308"/>
      <c r="F1" s="1308"/>
      <c r="G1" s="1308"/>
      <c r="H1" s="1308"/>
      <c r="I1" s="1308"/>
      <c r="J1" s="1308"/>
      <c r="K1" s="1308"/>
      <c r="L1" s="1308"/>
      <c r="M1" s="1308"/>
      <c r="N1" s="1308"/>
      <c r="O1" s="1308"/>
      <c r="P1" s="1308"/>
      <c r="Q1" s="1308"/>
      <c r="R1" s="1308"/>
      <c r="S1" s="1308"/>
      <c r="T1" s="1308"/>
      <c r="U1" s="1308"/>
      <c r="V1" s="1308"/>
      <c r="W1" s="1308"/>
      <c r="X1" s="1308"/>
      <c r="Y1" s="1308"/>
      <c r="Z1" s="1308"/>
      <c r="AA1" s="1308"/>
      <c r="AB1" s="1308"/>
      <c r="AC1" s="1308"/>
      <c r="AD1" s="1308"/>
      <c r="AE1" s="1308"/>
      <c r="AF1" s="1308"/>
      <c r="AG1" s="1308"/>
      <c r="AH1" s="1308"/>
      <c r="AI1" s="1308"/>
      <c r="AJ1" s="1308"/>
      <c r="AK1" s="1308"/>
      <c r="AL1" s="1308"/>
      <c r="AM1" s="1308"/>
      <c r="AN1" s="1308"/>
      <c r="AO1" s="1308"/>
      <c r="AP1" s="1308"/>
      <c r="AQ1" s="1308"/>
      <c r="AR1" s="1308"/>
      <c r="AS1" s="1308"/>
      <c r="AT1" s="1308"/>
      <c r="AU1" s="1308"/>
      <c r="AV1" s="1308"/>
      <c r="AW1" s="1308"/>
      <c r="AX1" s="1308"/>
      <c r="AY1" s="1308"/>
      <c r="AZ1" s="1308"/>
    </row>
    <row r="2" spans="1:63" ht="12" customHeight="1" x14ac:dyDescent="0.25">
      <c r="A2" s="1279" t="s">
        <v>72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3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6"/>
      <c r="C3" s="1306"/>
      <c r="D3" s="1306"/>
      <c r="E3" s="1306"/>
      <c r="F3" s="1306"/>
      <c r="G3" s="1306"/>
      <c r="H3" s="1306"/>
      <c r="I3" s="1306"/>
      <c r="J3" s="1306"/>
      <c r="K3" s="1306"/>
      <c r="L3" s="1306"/>
      <c r="M3" s="1306"/>
      <c r="N3" s="1306"/>
      <c r="O3" s="1306"/>
      <c r="P3" s="1306"/>
      <c r="Q3" s="1306"/>
      <c r="R3" s="1306"/>
      <c r="S3" s="1306"/>
      <c r="T3" s="1306"/>
      <c r="U3" s="1306"/>
      <c r="V3" s="1306"/>
      <c r="W3" s="1306"/>
      <c r="X3" s="1306"/>
      <c r="Y3" s="1306"/>
      <c r="Z3" s="1306"/>
      <c r="AA3" s="1306"/>
      <c r="AB3" s="1306"/>
      <c r="AC3" s="1306"/>
      <c r="AD3" s="1306"/>
      <c r="AE3" s="1306"/>
      <c r="AF3" s="1306"/>
      <c r="AG3" s="1306"/>
      <c r="AH3" s="1306"/>
      <c r="AI3" s="1306"/>
      <c r="AJ3" s="1306"/>
      <c r="AK3" s="1306"/>
      <c r="AL3" s="1306"/>
      <c r="AM3" s="1306"/>
      <c r="AN3" s="1306"/>
      <c r="AO3" s="1306"/>
      <c r="AP3" s="1306"/>
      <c r="AQ3" s="1306"/>
      <c r="AR3" s="1306"/>
      <c r="AS3" s="1306"/>
      <c r="AT3" s="1306"/>
      <c r="AU3" s="1306"/>
      <c r="AV3" s="1306"/>
      <c r="AW3" s="1306"/>
      <c r="AX3" s="1306"/>
      <c r="AY3" s="1306"/>
      <c r="AZ3" s="1306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1277" t="s">
        <v>515</v>
      </c>
      <c r="B4" s="1277"/>
      <c r="C4" s="1277"/>
      <c r="D4" s="1277"/>
      <c r="E4" s="1277"/>
      <c r="F4" s="1277"/>
      <c r="G4" s="1277"/>
      <c r="H4" s="1277"/>
      <c r="I4" s="1277"/>
      <c r="J4" s="1277"/>
      <c r="K4" s="1277"/>
      <c r="L4" s="1277"/>
      <c r="M4" s="1277"/>
      <c r="N4" s="1277"/>
      <c r="O4" s="1277"/>
      <c r="P4" s="1277"/>
      <c r="Q4" s="1277"/>
      <c r="R4" s="1277"/>
      <c r="S4" s="1277"/>
      <c r="T4" s="1277"/>
      <c r="U4" s="1277"/>
      <c r="V4" s="1277"/>
      <c r="W4" s="1277"/>
      <c r="X4" s="1277"/>
      <c r="Y4" s="1277"/>
      <c r="Z4" s="1277"/>
      <c r="AA4" s="1277"/>
      <c r="AB4" s="1277"/>
      <c r="AC4" s="1277"/>
      <c r="AD4" s="1277"/>
      <c r="AE4" s="1277"/>
      <c r="AF4" s="1277"/>
      <c r="AG4" s="1277"/>
      <c r="AH4" s="1277"/>
      <c r="AI4" s="1277"/>
      <c r="AJ4" s="1277"/>
      <c r="AK4" s="1277"/>
      <c r="AL4" s="1277"/>
      <c r="AM4" s="1277"/>
      <c r="AN4" s="1277"/>
      <c r="AO4" s="1277"/>
      <c r="AP4" s="1277"/>
      <c r="AQ4" s="1277"/>
      <c r="AR4" s="1277"/>
      <c r="AS4" s="1277"/>
      <c r="AT4" s="1277"/>
      <c r="AU4" s="1277"/>
      <c r="AV4" s="1277"/>
      <c r="AW4" s="1277"/>
      <c r="AX4" s="1277"/>
      <c r="AY4" s="1277"/>
      <c r="AZ4" s="1277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1278" t="s">
        <v>773</v>
      </c>
      <c r="B5" s="1278"/>
      <c r="C5" s="1278"/>
      <c r="D5" s="1278"/>
      <c r="E5" s="1278"/>
      <c r="F5" s="1278"/>
      <c r="G5" s="1278"/>
      <c r="H5" s="1278"/>
      <c r="I5" s="1278"/>
      <c r="J5" s="1278"/>
      <c r="K5" s="1278"/>
      <c r="L5" s="1278"/>
      <c r="M5" s="1278"/>
      <c r="N5" s="1278"/>
      <c r="O5" s="1278"/>
      <c r="P5" s="1278"/>
      <c r="Q5" s="1278"/>
      <c r="R5" s="1278"/>
      <c r="S5" s="1278"/>
      <c r="T5" s="1278"/>
      <c r="U5" s="1278"/>
      <c r="V5" s="1278"/>
      <c r="W5" s="1278"/>
      <c r="X5" s="1278"/>
      <c r="Y5" s="1278"/>
      <c r="Z5" s="1278"/>
      <c r="AA5" s="1278"/>
      <c r="AB5" s="1278"/>
      <c r="AC5" s="1278"/>
      <c r="AD5" s="1278"/>
      <c r="AE5" s="1278"/>
      <c r="AF5" s="1278"/>
      <c r="AG5" s="1278"/>
      <c r="AH5" s="1278"/>
      <c r="AI5" s="1278"/>
      <c r="AJ5" s="1278"/>
      <c r="AK5" s="1278"/>
      <c r="AL5" s="1278"/>
      <c r="AM5" s="1278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306" t="str">
        <f>ФОРМА!B2</f>
        <v>ПАО "Россети Ленэнерго"</v>
      </c>
      <c r="B6" s="1306"/>
      <c r="C6" s="1306"/>
      <c r="D6" s="1306"/>
      <c r="E6" s="1306"/>
      <c r="F6" s="1306"/>
      <c r="G6" s="1306"/>
      <c r="H6" s="1306"/>
      <c r="I6" s="1306"/>
      <c r="J6" s="1306"/>
      <c r="K6" s="1306"/>
      <c r="L6" s="1306"/>
      <c r="M6" s="1306"/>
      <c r="N6" s="1306"/>
      <c r="O6" s="1306"/>
      <c r="P6" s="1306"/>
      <c r="Q6" s="1306"/>
      <c r="R6" s="1306"/>
      <c r="S6" s="1306"/>
      <c r="T6" s="1306"/>
      <c r="U6" s="1306"/>
      <c r="V6" s="1306"/>
      <c r="W6" s="1306"/>
      <c r="X6" s="1306"/>
      <c r="Y6" s="1306"/>
      <c r="Z6" s="1306"/>
      <c r="AA6" s="1306"/>
      <c r="AB6" s="1306"/>
      <c r="AC6" s="1306"/>
      <c r="AD6" s="1306"/>
      <c r="AE6" s="1306"/>
      <c r="AF6" s="1306"/>
      <c r="AG6" s="1306"/>
      <c r="AH6" s="1306"/>
      <c r="AI6" s="1306"/>
      <c r="AJ6" s="1306"/>
      <c r="AK6" s="1306"/>
      <c r="AL6" s="1306"/>
      <c r="AM6" s="1306"/>
      <c r="AN6" s="1306"/>
      <c r="AO6" s="1306"/>
      <c r="AP6" s="1306"/>
      <c r="AQ6" s="1306"/>
      <c r="AR6" s="1306"/>
      <c r="AS6" s="1306"/>
      <c r="AT6" s="1306"/>
      <c r="AU6" s="1306"/>
      <c r="AV6" s="1306"/>
      <c r="AW6" s="1306"/>
      <c r="AX6" s="1306"/>
      <c r="AY6" s="1306"/>
      <c r="AZ6" s="1306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277" t="s">
        <v>774</v>
      </c>
      <c r="B7" s="1277"/>
      <c r="C7" s="1277"/>
      <c r="D7" s="1277"/>
      <c r="E7" s="1277"/>
      <c r="F7" s="1277"/>
      <c r="G7" s="1277"/>
      <c r="H7" s="1277"/>
      <c r="I7" s="1277"/>
      <c r="J7" s="1277"/>
      <c r="K7" s="1277"/>
      <c r="L7" s="1277"/>
      <c r="M7" s="1277"/>
      <c r="N7" s="1277"/>
      <c r="O7" s="1277"/>
      <c r="P7" s="1277"/>
      <c r="Q7" s="1277"/>
      <c r="R7" s="1277"/>
      <c r="S7" s="1277"/>
      <c r="T7" s="1277"/>
      <c r="U7" s="1277"/>
      <c r="V7" s="1277"/>
      <c r="W7" s="1277"/>
      <c r="X7" s="1277"/>
      <c r="Y7" s="1277"/>
      <c r="Z7" s="1277"/>
      <c r="AA7" s="1277"/>
      <c r="AB7" s="1277"/>
      <c r="AC7" s="1277"/>
      <c r="AD7" s="1277"/>
      <c r="AE7" s="1277"/>
      <c r="AF7" s="1277"/>
      <c r="AG7" s="1277"/>
      <c r="AH7" s="1277"/>
      <c r="AI7" s="1277"/>
      <c r="AJ7" s="1277"/>
      <c r="AK7" s="1277"/>
      <c r="AL7" s="1277"/>
      <c r="AM7" s="1277"/>
      <c r="AN7" s="1277"/>
      <c r="AO7" s="1277"/>
      <c r="AP7" s="1277"/>
      <c r="AQ7" s="1277"/>
      <c r="AR7" s="1277"/>
      <c r="AS7" s="1277"/>
      <c r="AT7" s="1277"/>
      <c r="AU7" s="1277"/>
      <c r="AV7" s="1277"/>
      <c r="AW7" s="1277"/>
      <c r="AX7" s="1277"/>
      <c r="AY7" s="1277"/>
      <c r="AZ7" s="1277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 x14ac:dyDescent="0.25">
      <c r="A8" s="13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6"/>
      <c r="C8" s="1306"/>
      <c r="D8" s="1306"/>
      <c r="E8" s="1306"/>
      <c r="F8" s="1306"/>
      <c r="G8" s="1306"/>
      <c r="H8" s="1306"/>
      <c r="I8" s="1306"/>
      <c r="J8" s="1306"/>
      <c r="K8" s="1306"/>
      <c r="L8" s="1306"/>
      <c r="M8" s="1306"/>
      <c r="N8" s="1306"/>
      <c r="O8" s="1306"/>
      <c r="P8" s="1306"/>
      <c r="Q8" s="1306"/>
      <c r="R8" s="1306"/>
      <c r="S8" s="1306"/>
      <c r="T8" s="1306"/>
      <c r="U8" s="1306"/>
      <c r="V8" s="1306"/>
      <c r="W8" s="1306"/>
      <c r="X8" s="1306"/>
      <c r="Y8" s="1306"/>
      <c r="Z8" s="1306"/>
      <c r="AA8" s="1306"/>
      <c r="AB8" s="1306"/>
      <c r="AC8" s="1306"/>
      <c r="AD8" s="1306"/>
      <c r="AE8" s="1306"/>
      <c r="AF8" s="1306"/>
      <c r="AG8" s="1306"/>
      <c r="AH8" s="1306"/>
      <c r="AI8" s="1306"/>
      <c r="AJ8" s="1306"/>
      <c r="AK8" s="1306"/>
      <c r="AL8" s="1306"/>
      <c r="AM8" s="1306"/>
      <c r="AN8" s="1306"/>
      <c r="AO8" s="1306"/>
      <c r="AP8" s="1306"/>
      <c r="AQ8" s="1306"/>
      <c r="AR8" s="1306"/>
      <c r="AS8" s="1306"/>
      <c r="AT8" s="1306"/>
      <c r="AU8" s="1306"/>
      <c r="AV8" s="1306"/>
      <c r="AW8" s="1306"/>
      <c r="AX8" s="1306"/>
      <c r="AY8" s="1306"/>
      <c r="AZ8" s="1306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1292" t="s">
        <v>775</v>
      </c>
      <c r="B9" s="1292"/>
      <c r="C9" s="1292"/>
      <c r="D9" s="1292"/>
      <c r="E9" s="1292"/>
      <c r="F9" s="1292"/>
      <c r="G9" s="1292"/>
      <c r="H9" s="1292"/>
      <c r="I9" s="1292"/>
      <c r="J9" s="1292"/>
      <c r="K9" s="1292"/>
      <c r="L9" s="1292"/>
      <c r="M9" s="1292"/>
      <c r="N9" s="1292"/>
      <c r="O9" s="1292"/>
      <c r="P9" s="1292"/>
      <c r="Q9" s="1292"/>
      <c r="R9" s="1292"/>
      <c r="S9" s="1292"/>
      <c r="T9" s="1292"/>
      <c r="U9" s="1292"/>
      <c r="V9" s="1292"/>
      <c r="W9" s="1292"/>
      <c r="X9" s="1292"/>
      <c r="Y9" s="1292"/>
      <c r="Z9" s="1292"/>
      <c r="AA9" s="1292"/>
      <c r="AB9" s="1292"/>
      <c r="AC9" s="1292"/>
      <c r="AD9" s="1292"/>
      <c r="AE9" s="1292"/>
      <c r="AF9" s="1292"/>
      <c r="AG9" s="1292"/>
      <c r="AH9" s="1292"/>
      <c r="AI9" s="1292"/>
      <c r="AJ9" s="1292"/>
      <c r="AK9" s="1292"/>
      <c r="AL9" s="1292"/>
      <c r="AM9" s="1292"/>
      <c r="AN9" s="1292"/>
      <c r="AO9" s="1292"/>
      <c r="AP9" s="1292"/>
      <c r="AQ9" s="1292"/>
      <c r="AR9" s="1292"/>
      <c r="AS9" s="1292"/>
      <c r="AT9" s="1292"/>
      <c r="AU9" s="1292"/>
      <c r="AV9" s="1292"/>
      <c r="AW9" s="1292"/>
      <c r="AX9" s="1292"/>
      <c r="AY9" s="1292"/>
      <c r="AZ9" s="1292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1307"/>
      <c r="B10" s="1307"/>
      <c r="C10" s="1307"/>
      <c r="D10" s="1307"/>
      <c r="E10" s="1307"/>
      <c r="F10" s="1307"/>
      <c r="G10" s="1307"/>
      <c r="H10" s="1307"/>
      <c r="I10" s="1307"/>
      <c r="J10" s="1307"/>
      <c r="K10" s="1307"/>
      <c r="L10" s="1307"/>
      <c r="M10" s="1307"/>
      <c r="N10" s="1307"/>
      <c r="O10" s="1307"/>
      <c r="P10" s="1307"/>
      <c r="Q10" s="1307"/>
      <c r="R10" s="1307"/>
      <c r="S10" s="1307"/>
      <c r="T10" s="1307"/>
      <c r="U10" s="1307"/>
      <c r="V10" s="1307"/>
      <c r="W10" s="1307"/>
      <c r="X10" s="1307"/>
      <c r="Y10" s="1307"/>
      <c r="Z10" s="1307"/>
      <c r="AA10" s="1307"/>
      <c r="AB10" s="1307"/>
      <c r="AC10" s="1307"/>
      <c r="AD10" s="1307"/>
      <c r="AE10" s="1307"/>
      <c r="AF10" s="1307"/>
      <c r="AG10" s="1307"/>
      <c r="AH10" s="1307"/>
      <c r="AI10" s="1307"/>
      <c r="AJ10" s="1307"/>
      <c r="AK10" s="1307"/>
      <c r="AL10" s="1307"/>
      <c r="AM10" s="1307"/>
      <c r="AN10" s="1307"/>
      <c r="AO10" s="1307"/>
      <c r="AP10" s="1307"/>
      <c r="AQ10" s="1307"/>
      <c r="AR10" s="1307"/>
      <c r="AS10" s="1307"/>
      <c r="AT10" s="1307"/>
      <c r="AU10" s="1307"/>
      <c r="AV10" s="1307"/>
      <c r="AW10" s="1307"/>
      <c r="AX10" s="1307"/>
      <c r="AY10" s="1307"/>
      <c r="AZ10" s="1307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1288" t="s">
        <v>776</v>
      </c>
      <c r="B11" s="1288"/>
      <c r="C11" s="1288"/>
      <c r="D11" s="1288"/>
      <c r="E11" s="1288"/>
      <c r="F11" s="1288"/>
      <c r="G11" s="1288"/>
      <c r="H11" s="1288"/>
      <c r="I11" s="1288"/>
      <c r="J11" s="1288"/>
      <c r="K11" s="1288"/>
      <c r="L11" s="1288"/>
      <c r="M11" s="1288"/>
      <c r="N11" s="1288"/>
      <c r="O11" s="1288"/>
      <c r="P11" s="1288"/>
      <c r="Q11" s="1288"/>
      <c r="R11" s="1288"/>
      <c r="S11" s="1288"/>
      <c r="T11" s="1288"/>
      <c r="U11" s="1288"/>
      <c r="V11" s="1288"/>
      <c r="W11" s="1288"/>
      <c r="X11" s="1288"/>
      <c r="Y11" s="1288"/>
      <c r="Z11" s="1288"/>
      <c r="AA11" s="1288"/>
      <c r="AB11" s="1288"/>
      <c r="AC11" s="1288"/>
      <c r="AD11" s="1288"/>
      <c r="AE11" s="1288"/>
      <c r="AF11" s="1288"/>
      <c r="AG11" s="1288"/>
      <c r="AH11" s="1288"/>
      <c r="AI11" s="1288"/>
      <c r="AJ11" s="1288"/>
      <c r="AK11" s="1288"/>
      <c r="AL11" s="1288"/>
      <c r="AM11" s="1288"/>
      <c r="AN11" s="1288"/>
      <c r="AO11" s="1288"/>
      <c r="AP11" s="1288"/>
      <c r="AQ11" s="1288"/>
      <c r="AR11" s="1288"/>
      <c r="AS11" s="1288"/>
      <c r="AT11" s="1288"/>
      <c r="AU11" s="1288"/>
      <c r="AV11" s="1288"/>
      <c r="AW11" s="1288"/>
      <c r="AX11" s="1288"/>
      <c r="AY11" s="1288"/>
      <c r="AZ11" s="1288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1279" t="s">
        <v>777</v>
      </c>
      <c r="B12" s="1279"/>
      <c r="C12" s="1279"/>
      <c r="D12" s="1279"/>
      <c r="E12" s="1279"/>
      <c r="F12" s="1279"/>
      <c r="G12" s="1279"/>
      <c r="H12" s="1279"/>
      <c r="I12" s="1279"/>
      <c r="J12" s="1279"/>
      <c r="K12" s="1279"/>
      <c r="L12" s="1279"/>
      <c r="M12" s="1279"/>
      <c r="N12" s="1279"/>
      <c r="O12" s="1279"/>
      <c r="P12" s="1279"/>
      <c r="Q12" s="1279"/>
      <c r="R12" s="1279"/>
      <c r="S12" s="1279"/>
      <c r="T12" s="1279"/>
      <c r="U12" s="1279"/>
      <c r="V12" s="1279"/>
      <c r="W12" s="1279"/>
      <c r="X12" s="1279"/>
      <c r="Y12" s="1279"/>
      <c r="Z12" s="1279"/>
      <c r="AA12" s="1279"/>
      <c r="AB12" s="1279"/>
      <c r="AC12" s="1279"/>
      <c r="AD12" s="1279"/>
      <c r="AE12" s="1279"/>
      <c r="AF12" s="1279"/>
      <c r="AG12" s="1279"/>
      <c r="AH12" s="1279"/>
      <c r="AI12" s="1279"/>
      <c r="AJ12" s="1279"/>
      <c r="AK12" s="1279"/>
      <c r="AL12" s="1279"/>
      <c r="AM12" s="1279"/>
      <c r="AN12" s="1279"/>
      <c r="AO12" s="1279"/>
      <c r="AP12" s="1279"/>
      <c r="AQ12" s="1279"/>
      <c r="AR12" s="1279"/>
      <c r="AS12" s="1279"/>
      <c r="AT12" s="1279"/>
      <c r="AU12" s="1279"/>
      <c r="AV12" s="1279"/>
      <c r="AW12" s="1279"/>
      <c r="AX12" s="1279"/>
      <c r="AY12" s="1279"/>
      <c r="AZ12" s="1279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2" customHeight="1" x14ac:dyDescent="0.25">
      <c r="A13" s="1305" t="str">
        <f>ФОРМА!B3</f>
        <v>ООО «Электромонтаж-110»</v>
      </c>
      <c r="B13" s="1305"/>
      <c r="C13" s="1305"/>
      <c r="D13" s="1305"/>
      <c r="E13" s="1305"/>
      <c r="F13" s="1305"/>
      <c r="G13" s="1305"/>
      <c r="H13" s="1305"/>
      <c r="I13" s="1305"/>
      <c r="J13" s="1305"/>
      <c r="K13" s="1305"/>
      <c r="L13" s="1305"/>
      <c r="M13" s="1305"/>
      <c r="N13" s="1305"/>
      <c r="O13" s="1305"/>
      <c r="P13" s="1305"/>
      <c r="Q13" s="1305"/>
      <c r="R13" s="1305"/>
      <c r="S13" s="1305"/>
      <c r="T13" s="1305"/>
      <c r="U13" s="1305"/>
      <c r="V13" s="1305"/>
      <c r="W13" s="1305"/>
      <c r="X13" s="1305"/>
      <c r="Y13" s="1305"/>
      <c r="Z13" s="1305"/>
      <c r="AA13" s="1305"/>
      <c r="AB13" s="1305"/>
      <c r="AC13" s="1305"/>
      <c r="AD13" s="1305"/>
      <c r="AE13" s="1305"/>
      <c r="AF13" s="1305"/>
      <c r="AG13" s="1305"/>
      <c r="AH13" s="1305"/>
      <c r="AI13" s="1305"/>
      <c r="AJ13" s="1305"/>
      <c r="AK13" s="1305"/>
      <c r="AL13" s="1305"/>
      <c r="AM13" s="1305"/>
      <c r="AN13" s="1305"/>
      <c r="AO13" s="1305"/>
      <c r="AP13" s="1305"/>
      <c r="AQ13" s="1305"/>
      <c r="AR13" s="1305"/>
      <c r="AS13" s="1305"/>
      <c r="AT13" s="1305"/>
      <c r="AU13" s="1305"/>
      <c r="AV13" s="1305"/>
      <c r="AW13" s="1305"/>
      <c r="AX13" s="1305"/>
      <c r="AY13" s="1305"/>
      <c r="AZ13" s="1305"/>
      <c r="BA13" s="1305"/>
    </row>
    <row r="14" spans="1:63" s="302" customFormat="1" ht="6" customHeight="1" x14ac:dyDescent="0.3">
      <c r="A14" s="1277" t="s">
        <v>778</v>
      </c>
      <c r="B14" s="1277"/>
      <c r="C14" s="1277"/>
      <c r="D14" s="1277"/>
      <c r="E14" s="1277"/>
      <c r="F14" s="1277"/>
      <c r="G14" s="1277"/>
      <c r="H14" s="1277"/>
      <c r="I14" s="1277"/>
      <c r="J14" s="1277"/>
      <c r="K14" s="1277"/>
      <c r="L14" s="1277"/>
      <c r="M14" s="1277"/>
      <c r="N14" s="1277"/>
      <c r="O14" s="1277"/>
      <c r="P14" s="1277"/>
      <c r="Q14" s="1277"/>
      <c r="R14" s="1277"/>
      <c r="S14" s="1277"/>
      <c r="T14" s="1277"/>
      <c r="U14" s="1277"/>
      <c r="V14" s="1277"/>
      <c r="W14" s="1277"/>
      <c r="X14" s="1277"/>
      <c r="Y14" s="1277"/>
      <c r="Z14" s="1277"/>
      <c r="AA14" s="1277"/>
      <c r="AB14" s="1277"/>
      <c r="AC14" s="1277"/>
      <c r="AD14" s="1277"/>
      <c r="AE14" s="1277"/>
      <c r="AF14" s="1277"/>
      <c r="AG14" s="1277"/>
      <c r="AH14" s="1277"/>
      <c r="AI14" s="1277"/>
      <c r="AJ14" s="1277"/>
      <c r="AK14" s="1277"/>
      <c r="AL14" s="1277"/>
      <c r="AM14" s="1277"/>
      <c r="AN14" s="1277"/>
      <c r="AO14" s="1277"/>
      <c r="AP14" s="1277"/>
      <c r="AQ14" s="1277"/>
      <c r="AR14" s="1277"/>
      <c r="AS14" s="1277"/>
      <c r="AT14" s="1277"/>
      <c r="AU14" s="1277"/>
      <c r="AV14" s="1277"/>
      <c r="AW14" s="1277"/>
      <c r="AX14" s="1277"/>
      <c r="AY14" s="1277"/>
      <c r="AZ14" s="1277"/>
      <c r="BA14" s="301"/>
    </row>
    <row r="15" spans="1:63" ht="22.95" customHeight="1" x14ac:dyDescent="0.25">
      <c r="A15" s="1305" t="str">
        <f>ФОРМА!D3</f>
        <v>ОГРН 1089847302225, ИНН 7842391090, КПП 780101001, 199004, город Санкт-Петербург, пр-кт Средний В.О., д. 4 литер а, пом/ком 6н/177</v>
      </c>
      <c r="B15" s="1305"/>
      <c r="C15" s="1305"/>
      <c r="D15" s="1305"/>
      <c r="E15" s="1305"/>
      <c r="F15" s="1305"/>
      <c r="G15" s="1305"/>
      <c r="H15" s="1305"/>
      <c r="I15" s="1305"/>
      <c r="J15" s="1305"/>
      <c r="K15" s="1305"/>
      <c r="L15" s="1305"/>
      <c r="M15" s="1305"/>
      <c r="N15" s="1305"/>
      <c r="O15" s="1305"/>
      <c r="P15" s="1305"/>
      <c r="Q15" s="1305"/>
      <c r="R15" s="1305"/>
      <c r="S15" s="1305"/>
      <c r="T15" s="1305"/>
      <c r="U15" s="1305"/>
      <c r="V15" s="1305"/>
      <c r="W15" s="1305"/>
      <c r="X15" s="1305"/>
      <c r="Y15" s="1305"/>
      <c r="Z15" s="1305"/>
      <c r="AA15" s="1305"/>
      <c r="AB15" s="1305"/>
      <c r="AC15" s="1305"/>
      <c r="AD15" s="1305"/>
      <c r="AE15" s="1305"/>
      <c r="AF15" s="1305"/>
      <c r="AG15" s="1305"/>
      <c r="AH15" s="1305"/>
      <c r="AI15" s="1305"/>
      <c r="AJ15" s="1305"/>
      <c r="AK15" s="1305"/>
      <c r="AL15" s="1305"/>
      <c r="AM15" s="1305"/>
      <c r="AN15" s="1305"/>
      <c r="AO15" s="1305"/>
      <c r="AP15" s="1305"/>
      <c r="AQ15" s="1305"/>
      <c r="AR15" s="1305"/>
      <c r="AS15" s="1305"/>
      <c r="AT15" s="1305"/>
      <c r="AU15" s="1305"/>
      <c r="AV15" s="1305"/>
      <c r="AW15" s="1305"/>
      <c r="AX15" s="1305"/>
      <c r="AY15" s="1305"/>
      <c r="AZ15" s="1305"/>
      <c r="BA15" s="1305"/>
    </row>
    <row r="16" spans="1:63" s="302" customFormat="1" ht="6" customHeight="1" x14ac:dyDescent="0.3">
      <c r="A16" s="1292" t="s">
        <v>779</v>
      </c>
      <c r="B16" s="1292"/>
      <c r="C16" s="1292"/>
      <c r="D16" s="1292"/>
      <c r="E16" s="1292"/>
      <c r="F16" s="1292"/>
      <c r="G16" s="1292"/>
      <c r="H16" s="1292"/>
      <c r="I16" s="1292"/>
      <c r="J16" s="1292"/>
      <c r="K16" s="1292"/>
      <c r="L16" s="1292"/>
      <c r="M16" s="1292"/>
      <c r="N16" s="1292"/>
      <c r="O16" s="1292"/>
      <c r="P16" s="1292"/>
      <c r="Q16" s="1292"/>
      <c r="R16" s="1292"/>
      <c r="S16" s="1292"/>
      <c r="T16" s="1292"/>
      <c r="U16" s="1292"/>
      <c r="V16" s="1292"/>
      <c r="W16" s="1292"/>
      <c r="X16" s="1292"/>
      <c r="Y16" s="1292"/>
      <c r="Z16" s="1292"/>
      <c r="AA16" s="1292"/>
      <c r="AB16" s="1292"/>
      <c r="AC16" s="1292"/>
      <c r="AD16" s="1292"/>
      <c r="AE16" s="1292"/>
      <c r="AF16" s="1292"/>
      <c r="AG16" s="1292"/>
      <c r="AH16" s="1292"/>
      <c r="AI16" s="1292"/>
      <c r="AJ16" s="1292"/>
      <c r="AK16" s="1292"/>
      <c r="AL16" s="1292"/>
      <c r="AM16" s="1292"/>
      <c r="AN16" s="1292"/>
      <c r="AO16" s="1292"/>
      <c r="AP16" s="1292"/>
      <c r="AQ16" s="1292"/>
      <c r="AR16" s="1292"/>
      <c r="AS16" s="1292"/>
      <c r="AT16" s="1292"/>
      <c r="AU16" s="1292"/>
      <c r="AV16" s="1292"/>
      <c r="AW16" s="1292"/>
      <c r="AX16" s="1292"/>
      <c r="AY16" s="1292"/>
      <c r="AZ16" s="1292"/>
      <c r="BA16" s="301"/>
    </row>
    <row r="17" spans="1:53" s="302" customFormat="1" ht="9.6" x14ac:dyDescent="0.3">
      <c r="A17" s="1293"/>
      <c r="B17" s="1293"/>
      <c r="C17" s="1293"/>
      <c r="D17" s="1293"/>
      <c r="E17" s="1293"/>
      <c r="F17" s="1293"/>
      <c r="G17" s="1293"/>
      <c r="H17" s="1293"/>
      <c r="I17" s="1293"/>
      <c r="J17" s="1293"/>
      <c r="K17" s="1293"/>
      <c r="L17" s="1293"/>
      <c r="M17" s="1293"/>
      <c r="N17" s="1293"/>
      <c r="O17" s="1293"/>
      <c r="P17" s="1293"/>
      <c r="Q17" s="1293"/>
      <c r="R17" s="1293"/>
      <c r="S17" s="1293"/>
      <c r="T17" s="1293"/>
      <c r="U17" s="1293"/>
      <c r="V17" s="1293"/>
      <c r="W17" s="1293"/>
      <c r="X17" s="1293"/>
      <c r="Y17" s="1293"/>
      <c r="Z17" s="1293"/>
      <c r="AA17" s="1293"/>
      <c r="AB17" s="1293"/>
      <c r="AC17" s="1293"/>
      <c r="AD17" s="1293"/>
      <c r="AE17" s="1293"/>
      <c r="AF17" s="1293"/>
      <c r="AG17" s="1293"/>
      <c r="AH17" s="1293"/>
      <c r="AI17" s="1293"/>
      <c r="AJ17" s="1293"/>
      <c r="AK17" s="1293"/>
      <c r="AL17" s="1293"/>
      <c r="AM17" s="1293"/>
      <c r="AN17" s="1293"/>
      <c r="AO17" s="1293"/>
      <c r="AP17" s="1293"/>
      <c r="AQ17" s="1293"/>
      <c r="AR17" s="1293"/>
      <c r="AS17" s="1293"/>
      <c r="AT17" s="1293"/>
      <c r="AU17" s="1293"/>
      <c r="AV17" s="1293"/>
      <c r="AW17" s="1293"/>
      <c r="AX17" s="1293"/>
      <c r="AY17" s="1293"/>
      <c r="AZ17" s="1293"/>
      <c r="BA17" s="301"/>
    </row>
    <row r="18" spans="1:53" s="302" customFormat="1" ht="15" customHeight="1" x14ac:dyDescent="0.3">
      <c r="A18" s="1288" t="s">
        <v>780</v>
      </c>
      <c r="B18" s="1288"/>
      <c r="C18" s="1288"/>
      <c r="D18" s="1288"/>
      <c r="E18" s="1288"/>
      <c r="F18" s="1288"/>
      <c r="G18" s="1288"/>
      <c r="H18" s="1288"/>
      <c r="I18" s="1288"/>
      <c r="J18" s="1288"/>
      <c r="K18" s="1288"/>
      <c r="L18" s="1288"/>
      <c r="M18" s="1288"/>
      <c r="N18" s="1288"/>
      <c r="O18" s="1288"/>
      <c r="P18" s="1288"/>
      <c r="Q18" s="1288"/>
      <c r="R18" s="1288"/>
      <c r="S18" s="1288"/>
      <c r="T18" s="1288"/>
      <c r="U18" s="1288"/>
      <c r="V18" s="1288"/>
      <c r="W18" s="1288"/>
      <c r="X18" s="1288"/>
      <c r="Y18" s="1288"/>
      <c r="Z18" s="1288"/>
      <c r="AA18" s="1288"/>
      <c r="AB18" s="1288"/>
      <c r="AC18" s="1288"/>
      <c r="AD18" s="1288"/>
      <c r="AE18" s="1288"/>
      <c r="AF18" s="1288"/>
      <c r="AG18" s="1288"/>
      <c r="AH18" s="1288"/>
      <c r="AI18" s="1288"/>
      <c r="AJ18" s="1288"/>
      <c r="AK18" s="1288"/>
      <c r="AL18" s="1288"/>
      <c r="AM18" s="1288"/>
      <c r="AN18" s="1288"/>
      <c r="AO18" s="1288"/>
      <c r="AP18" s="1288"/>
      <c r="AQ18" s="1288"/>
      <c r="AR18" s="1288"/>
      <c r="AS18" s="1288"/>
      <c r="AT18" s="1288"/>
      <c r="AU18" s="1288"/>
      <c r="AV18" s="1288"/>
      <c r="AW18" s="1288"/>
      <c r="AX18" s="1288"/>
      <c r="AY18" s="1288"/>
      <c r="AZ18" s="1288"/>
      <c r="BA18" s="301"/>
    </row>
    <row r="19" spans="1:53" ht="12" customHeight="1" x14ac:dyDescent="0.25">
      <c r="A19" s="1279" t="s">
        <v>74</v>
      </c>
      <c r="B19" s="1279"/>
      <c r="C19" s="1279"/>
      <c r="D19" s="1279"/>
      <c r="E19" s="1279"/>
      <c r="F19" s="1279"/>
      <c r="G19" s="1279"/>
      <c r="H19" s="1279"/>
      <c r="I19" s="1279"/>
      <c r="J19" s="1279"/>
      <c r="K19" s="1279"/>
      <c r="L19" s="1279"/>
      <c r="M19" s="1279"/>
      <c r="N19" s="1279"/>
      <c r="O19" s="1279"/>
      <c r="P19" s="1279"/>
      <c r="Q19" s="1279"/>
      <c r="R19" s="1279"/>
      <c r="S19" s="1279"/>
      <c r="T19" s="1279"/>
      <c r="U19" s="1279"/>
      <c r="V19" s="1279"/>
      <c r="W19" s="1279"/>
      <c r="X19" s="1279"/>
      <c r="Y19" s="1279"/>
      <c r="Z19" s="1279"/>
      <c r="AA19" s="1279"/>
      <c r="AB19" s="1279"/>
      <c r="AC19" s="1279"/>
      <c r="AD19" s="1279"/>
      <c r="AE19" s="1279"/>
      <c r="AF19" s="1279"/>
      <c r="AG19" s="1279"/>
      <c r="AH19" s="1279"/>
      <c r="AI19" s="1279"/>
      <c r="AJ19" s="1279"/>
      <c r="AK19" s="1279"/>
      <c r="AL19" s="1279"/>
      <c r="AM19" s="1279"/>
      <c r="AN19" s="1279"/>
      <c r="AO19" s="1279"/>
      <c r="AP19" s="1279"/>
      <c r="AQ19" s="1279"/>
      <c r="AR19" s="1279"/>
      <c r="AS19" s="1279"/>
      <c r="AT19" s="1279"/>
      <c r="AU19" s="1279"/>
      <c r="AV19" s="1279"/>
      <c r="AW19" s="1279"/>
      <c r="AX19" s="1279"/>
      <c r="AY19" s="1279"/>
      <c r="AZ19" s="1279"/>
      <c r="BA19" s="300"/>
    </row>
    <row r="20" spans="1:53" ht="12" customHeight="1" x14ac:dyDescent="0.25">
      <c r="A20" s="1305" t="str">
        <f>ФОРМА!B8</f>
        <v>ООО «Строительные энергетические технологии»</v>
      </c>
      <c r="B20" s="1305"/>
      <c r="C20" s="1305"/>
      <c r="D20" s="1305"/>
      <c r="E20" s="1305"/>
      <c r="F20" s="1305"/>
      <c r="G20" s="1305"/>
      <c r="H20" s="1305"/>
      <c r="I20" s="1305"/>
      <c r="J20" s="1305"/>
      <c r="K20" s="1305"/>
      <c r="L20" s="1305"/>
      <c r="M20" s="1305"/>
      <c r="N20" s="1305"/>
      <c r="O20" s="1305"/>
      <c r="P20" s="1305"/>
      <c r="Q20" s="1305"/>
      <c r="R20" s="1305"/>
      <c r="S20" s="1305"/>
      <c r="T20" s="1305"/>
      <c r="U20" s="1305"/>
      <c r="V20" s="1305"/>
      <c r="W20" s="1305"/>
      <c r="X20" s="1305"/>
      <c r="Y20" s="1305"/>
      <c r="Z20" s="1305"/>
      <c r="AA20" s="1305"/>
      <c r="AB20" s="1305"/>
      <c r="AC20" s="1305"/>
      <c r="AD20" s="1305"/>
      <c r="AE20" s="1305"/>
      <c r="AF20" s="1305"/>
      <c r="AG20" s="1305"/>
      <c r="AH20" s="1305"/>
      <c r="AI20" s="1305"/>
      <c r="AJ20" s="1305"/>
      <c r="AK20" s="1305"/>
      <c r="AL20" s="1305"/>
      <c r="AM20" s="1305"/>
      <c r="AN20" s="1305"/>
      <c r="AO20" s="1305"/>
      <c r="AP20" s="1305"/>
      <c r="AQ20" s="1305"/>
      <c r="AR20" s="1305"/>
      <c r="AS20" s="1305"/>
      <c r="AT20" s="1305"/>
      <c r="AU20" s="1305"/>
      <c r="AV20" s="1305"/>
      <c r="AW20" s="1305"/>
      <c r="AX20" s="1305"/>
      <c r="AY20" s="1305"/>
      <c r="AZ20" s="1305"/>
      <c r="BA20" s="1305"/>
    </row>
    <row r="21" spans="1:53" s="305" customFormat="1" ht="6" customHeight="1" x14ac:dyDescent="0.2">
      <c r="A21" s="1277" t="s">
        <v>778</v>
      </c>
      <c r="B21" s="1277"/>
      <c r="C21" s="1277"/>
      <c r="D21" s="1277"/>
      <c r="E21" s="1277"/>
      <c r="F21" s="1277"/>
      <c r="G21" s="1277"/>
      <c r="H21" s="1277"/>
      <c r="I21" s="1277"/>
      <c r="J21" s="1277"/>
      <c r="K21" s="1277"/>
      <c r="L21" s="1277"/>
      <c r="M21" s="1277"/>
      <c r="N21" s="1277"/>
      <c r="O21" s="1277"/>
      <c r="P21" s="1277"/>
      <c r="Q21" s="1277"/>
      <c r="R21" s="1277"/>
      <c r="S21" s="1277"/>
      <c r="T21" s="1277"/>
      <c r="U21" s="1277"/>
      <c r="V21" s="1277"/>
      <c r="W21" s="1277"/>
      <c r="X21" s="1277"/>
      <c r="Y21" s="1277"/>
      <c r="Z21" s="1277"/>
      <c r="AA21" s="1277"/>
      <c r="AB21" s="1277"/>
      <c r="AC21" s="1277"/>
      <c r="AD21" s="1277"/>
      <c r="AE21" s="1277"/>
      <c r="AF21" s="1277"/>
      <c r="AG21" s="1277"/>
      <c r="AH21" s="1277"/>
      <c r="AI21" s="1277"/>
      <c r="AJ21" s="1277"/>
      <c r="AK21" s="1277"/>
      <c r="AL21" s="1277"/>
      <c r="AM21" s="1277"/>
      <c r="AN21" s="1277"/>
      <c r="AO21" s="1277"/>
      <c r="AP21" s="1277"/>
      <c r="AQ21" s="1277"/>
      <c r="AR21" s="1277"/>
      <c r="AS21" s="1277"/>
      <c r="AT21" s="1277"/>
      <c r="AU21" s="1277"/>
      <c r="AV21" s="1277"/>
      <c r="AW21" s="1277"/>
      <c r="AX21" s="1277"/>
      <c r="AY21" s="1277"/>
      <c r="AZ21" s="1277"/>
      <c r="BA21" s="304"/>
    </row>
    <row r="22" spans="1:53" ht="25.5" customHeight="1" x14ac:dyDescent="0.25">
      <c r="A22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305"/>
      <c r="C22" s="1305"/>
      <c r="D22" s="1305"/>
      <c r="E22" s="1305"/>
      <c r="F22" s="1305"/>
      <c r="G22" s="1305"/>
      <c r="H22" s="1305"/>
      <c r="I22" s="1305"/>
      <c r="J22" s="1305"/>
      <c r="K22" s="1305"/>
      <c r="L22" s="1305"/>
      <c r="M22" s="1305"/>
      <c r="N22" s="1305"/>
      <c r="O22" s="1305"/>
      <c r="P22" s="1305"/>
      <c r="Q22" s="1305"/>
      <c r="R22" s="1305"/>
      <c r="S22" s="1305"/>
      <c r="T22" s="1305"/>
      <c r="U22" s="1305"/>
      <c r="V22" s="1305"/>
      <c r="W22" s="1305"/>
      <c r="X22" s="1305"/>
      <c r="Y22" s="1305"/>
      <c r="Z22" s="1305"/>
      <c r="AA22" s="1305"/>
      <c r="AB22" s="1305"/>
      <c r="AC22" s="1305"/>
      <c r="AD22" s="1305"/>
      <c r="AE22" s="1305"/>
      <c r="AF22" s="1305"/>
      <c r="AG22" s="1305"/>
      <c r="AH22" s="1305"/>
      <c r="AI22" s="1305"/>
      <c r="AJ22" s="1305"/>
      <c r="AK22" s="1305"/>
      <c r="AL22" s="1305"/>
      <c r="AM22" s="1305"/>
      <c r="AN22" s="1305"/>
      <c r="AO22" s="1305"/>
      <c r="AP22" s="1305"/>
      <c r="AQ22" s="1305"/>
      <c r="AR22" s="1305"/>
      <c r="AS22" s="1305"/>
      <c r="AT22" s="1305"/>
      <c r="AU22" s="1305"/>
      <c r="AV22" s="1305"/>
      <c r="AW22" s="1305"/>
      <c r="AX22" s="1305"/>
      <c r="AY22" s="1305"/>
      <c r="AZ22" s="1305"/>
      <c r="BA22" s="300"/>
    </row>
    <row r="23" spans="1:53" s="305" customFormat="1" ht="9.6" x14ac:dyDescent="0.2">
      <c r="A23" s="1292" t="s">
        <v>775</v>
      </c>
      <c r="B23" s="1292"/>
      <c r="C23" s="1292"/>
      <c r="D23" s="1292"/>
      <c r="E23" s="1292"/>
      <c r="F23" s="1292"/>
      <c r="G23" s="1292"/>
      <c r="H23" s="1292"/>
      <c r="I23" s="1292"/>
      <c r="J23" s="1292"/>
      <c r="K23" s="1292"/>
      <c r="L23" s="1292"/>
      <c r="M23" s="1292"/>
      <c r="N23" s="1292"/>
      <c r="O23" s="1292"/>
      <c r="P23" s="1292"/>
      <c r="Q23" s="1292"/>
      <c r="R23" s="1292"/>
      <c r="S23" s="1292"/>
      <c r="T23" s="1292"/>
      <c r="U23" s="1292"/>
      <c r="V23" s="1292"/>
      <c r="W23" s="1292"/>
      <c r="X23" s="1292"/>
      <c r="Y23" s="1292"/>
      <c r="Z23" s="1292"/>
      <c r="AA23" s="1292"/>
      <c r="AB23" s="1292"/>
      <c r="AC23" s="1292"/>
      <c r="AD23" s="1292"/>
      <c r="AE23" s="1292"/>
      <c r="AF23" s="1292"/>
      <c r="AG23" s="1292"/>
      <c r="AH23" s="1292"/>
      <c r="AI23" s="1292"/>
      <c r="AJ23" s="1292"/>
      <c r="AK23" s="1292"/>
      <c r="AL23" s="1292"/>
      <c r="AM23" s="1292"/>
      <c r="AN23" s="1292"/>
      <c r="AO23" s="1292"/>
      <c r="AP23" s="1292"/>
      <c r="AQ23" s="1292"/>
      <c r="AR23" s="1292"/>
      <c r="AS23" s="1292"/>
      <c r="AT23" s="1292"/>
      <c r="AU23" s="1292"/>
      <c r="AV23" s="1292"/>
      <c r="AW23" s="1292"/>
      <c r="AX23" s="1292"/>
      <c r="AY23" s="1292"/>
      <c r="AZ23" s="1292"/>
      <c r="BA23" s="304"/>
    </row>
    <row r="24" spans="1:53" s="305" customFormat="1" ht="10.5" customHeight="1" x14ac:dyDescent="0.2">
      <c r="A24" s="1293"/>
      <c r="B24" s="1293"/>
      <c r="C24" s="1293"/>
      <c r="D24" s="1293"/>
      <c r="E24" s="1293"/>
      <c r="F24" s="1293"/>
      <c r="G24" s="1293"/>
      <c r="H24" s="1293"/>
      <c r="I24" s="1293"/>
      <c r="J24" s="1293"/>
      <c r="K24" s="1293"/>
      <c r="L24" s="1293"/>
      <c r="M24" s="1293"/>
      <c r="N24" s="1293"/>
      <c r="O24" s="1293"/>
      <c r="P24" s="1293"/>
      <c r="Q24" s="1293"/>
      <c r="R24" s="1293"/>
      <c r="S24" s="1293"/>
      <c r="T24" s="1293"/>
      <c r="U24" s="1293"/>
      <c r="V24" s="1293"/>
      <c r="W24" s="1293"/>
      <c r="X24" s="1293"/>
      <c r="Y24" s="1293"/>
      <c r="Z24" s="1293"/>
      <c r="AA24" s="1293"/>
      <c r="AB24" s="1293"/>
      <c r="AC24" s="1293"/>
      <c r="AD24" s="1293"/>
      <c r="AE24" s="1293"/>
      <c r="AF24" s="1293"/>
      <c r="AG24" s="1293"/>
      <c r="AH24" s="1293"/>
      <c r="AI24" s="1293"/>
      <c r="AJ24" s="1293"/>
      <c r="AK24" s="1293"/>
      <c r="AL24" s="1293"/>
      <c r="AM24" s="1293"/>
      <c r="AN24" s="1293"/>
      <c r="AO24" s="1293"/>
      <c r="AP24" s="1293"/>
      <c r="AQ24" s="1293"/>
      <c r="AR24" s="1293"/>
      <c r="AS24" s="1293"/>
      <c r="AT24" s="1293"/>
      <c r="AU24" s="1293"/>
      <c r="AV24" s="1293"/>
      <c r="AW24" s="1293"/>
      <c r="AX24" s="1293"/>
      <c r="AY24" s="1293"/>
      <c r="AZ24" s="1293"/>
      <c r="BA24" s="304"/>
    </row>
    <row r="25" spans="1:53" s="305" customFormat="1" ht="15" customHeight="1" x14ac:dyDescent="0.2">
      <c r="A25" s="1288" t="s">
        <v>781</v>
      </c>
      <c r="B25" s="1288"/>
      <c r="C25" s="1288"/>
      <c r="D25" s="1288"/>
      <c r="E25" s="1288"/>
      <c r="F25" s="1288"/>
      <c r="G25" s="1288"/>
      <c r="H25" s="1288"/>
      <c r="I25" s="1288"/>
      <c r="J25" s="1288"/>
      <c r="K25" s="1288"/>
      <c r="L25" s="1288"/>
      <c r="M25" s="1288"/>
      <c r="N25" s="1288"/>
      <c r="O25" s="1288"/>
      <c r="P25" s="1288"/>
      <c r="Q25" s="1288"/>
      <c r="R25" s="1288"/>
      <c r="S25" s="1288"/>
      <c r="T25" s="1288"/>
      <c r="U25" s="1288"/>
      <c r="V25" s="1288"/>
      <c r="W25" s="1288"/>
      <c r="X25" s="1288"/>
      <c r="Y25" s="1288"/>
      <c r="Z25" s="1288"/>
      <c r="AA25" s="1288"/>
      <c r="AB25" s="1288"/>
      <c r="AC25" s="1288"/>
      <c r="AD25" s="1288"/>
      <c r="AE25" s="1288"/>
      <c r="AF25" s="1288"/>
      <c r="AG25" s="1288"/>
      <c r="AH25" s="1288"/>
      <c r="AI25" s="1288"/>
      <c r="AJ25" s="1288"/>
      <c r="AK25" s="1288"/>
      <c r="AL25" s="1288"/>
      <c r="AM25" s="1288"/>
      <c r="AN25" s="1288"/>
      <c r="AO25" s="1288"/>
      <c r="AP25" s="1288"/>
      <c r="AQ25" s="1288"/>
      <c r="AR25" s="1288"/>
      <c r="AS25" s="1288"/>
      <c r="AT25" s="1288"/>
      <c r="AU25" s="1288"/>
      <c r="AV25" s="1288"/>
      <c r="AW25" s="1288"/>
      <c r="AX25" s="1288"/>
      <c r="AY25" s="1288"/>
      <c r="AZ25" s="1288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1302" t="s">
        <v>592</v>
      </c>
      <c r="B27" s="1303"/>
      <c r="C27" s="1303"/>
      <c r="D27" s="1303"/>
      <c r="E27" s="1303"/>
      <c r="F27" s="1303"/>
      <c r="G27" s="1303"/>
      <c r="H27" s="1303"/>
      <c r="I27" s="1303"/>
      <c r="J27" s="1303"/>
      <c r="K27" s="1303"/>
      <c r="L27" s="1303"/>
      <c r="M27" s="1303"/>
      <c r="N27" s="1303"/>
      <c r="O27" s="1303"/>
      <c r="P27" s="1303"/>
      <c r="Q27" s="1303"/>
      <c r="R27" s="1303"/>
      <c r="S27" s="1303"/>
      <c r="T27" s="1303"/>
      <c r="U27" s="1303"/>
      <c r="V27" s="1303"/>
      <c r="W27" s="1303"/>
      <c r="X27" s="1303"/>
      <c r="Y27" s="1303"/>
      <c r="Z27" s="1303"/>
      <c r="AA27" s="1303"/>
      <c r="AB27" s="1303"/>
      <c r="AC27" s="1303"/>
      <c r="AD27" s="1303"/>
      <c r="AE27" s="1303"/>
      <c r="AF27" s="1303"/>
      <c r="AG27" s="1303"/>
      <c r="AH27" s="1303"/>
      <c r="AI27" s="1303"/>
      <c r="AJ27" s="1303"/>
      <c r="AK27" s="1303"/>
      <c r="AL27" s="1303"/>
      <c r="AM27" s="1303"/>
      <c r="AN27" s="1303"/>
      <c r="AO27" s="1303"/>
      <c r="AP27" s="1303"/>
      <c r="AQ27" s="1303"/>
      <c r="AR27" s="1303"/>
      <c r="AS27" s="1303"/>
      <c r="AT27" s="1303"/>
      <c r="AU27" s="1303"/>
      <c r="AV27" s="1303"/>
      <c r="AW27" s="1303"/>
      <c r="AX27" s="1303"/>
      <c r="AY27" s="1303"/>
      <c r="AZ27" s="1303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1282" t="s">
        <v>19</v>
      </c>
      <c r="B29" s="1282"/>
      <c r="C29" s="1286">
        <f>ФОРМА!B22</f>
        <v>5</v>
      </c>
      <c r="D29" s="1286"/>
      <c r="E29" s="1286"/>
      <c r="F29" s="1286"/>
      <c r="G29" s="1286"/>
      <c r="H29" s="1286"/>
      <c r="I29" s="1286"/>
      <c r="J29" s="1286"/>
      <c r="K29" s="1286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284"/>
      <c r="AH29" s="1284"/>
      <c r="AI29" s="1284"/>
      <c r="AJ29" s="307"/>
      <c r="AK29" s="307"/>
      <c r="AL29" s="1304">
        <f>ФОРМА!C22</f>
        <v>45354</v>
      </c>
      <c r="AM29" s="1286"/>
      <c r="AN29" s="1286"/>
      <c r="AO29" s="1286"/>
      <c r="AP29" s="1286"/>
      <c r="AQ29" s="1286"/>
      <c r="AR29" s="1286"/>
      <c r="AS29" s="1286"/>
      <c r="AT29" s="1286"/>
      <c r="AU29" s="1286"/>
      <c r="AV29" s="1286"/>
      <c r="AW29" s="1284"/>
      <c r="AX29" s="1284"/>
      <c r="AY29" s="1284"/>
      <c r="AZ29" s="1284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277" t="s">
        <v>453</v>
      </c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304"/>
      <c r="AX30" s="304"/>
      <c r="AY30" s="304"/>
      <c r="AZ30" s="304"/>
      <c r="BA30" s="304"/>
    </row>
    <row r="31" spans="1:53" ht="21" customHeight="1" x14ac:dyDescent="0.25">
      <c r="A31" s="1278" t="s">
        <v>782</v>
      </c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  <c r="L31" s="1278"/>
      <c r="M31" s="1278"/>
      <c r="N31" s="1278"/>
      <c r="O31" s="1278"/>
      <c r="P31" s="1278"/>
      <c r="Q31" s="1278"/>
      <c r="R31" s="1278"/>
      <c r="S31" s="1278"/>
      <c r="T31" s="1278"/>
      <c r="U31" s="1278"/>
      <c r="V31" s="1278"/>
      <c r="W31" s="1278"/>
      <c r="X31" s="1278"/>
      <c r="Y31" s="1278"/>
      <c r="Z31" s="1278"/>
      <c r="AA31" s="1278"/>
      <c r="AB31" s="1278"/>
      <c r="AC31" s="1278"/>
      <c r="AD31" s="1278"/>
      <c r="AE31" s="1278"/>
      <c r="AF31" s="1278"/>
      <c r="AG31" s="1278"/>
      <c r="AH31" s="1278"/>
      <c r="AI31" s="1278"/>
      <c r="AJ31" s="1278"/>
      <c r="AK31" s="1278"/>
      <c r="AL31" s="1278"/>
      <c r="AM31" s="127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300"/>
    </row>
    <row r="32" spans="1:53" ht="12" customHeight="1" x14ac:dyDescent="0.25">
      <c r="A32" s="1301" t="str">
        <f>IF(ПОДПИСИ!B9="",ПОДПИСИ!B5,ПОДПИСИ!B9)</f>
        <v>Ведущий инженер-геодезист АО "ЛЭСР"</v>
      </c>
      <c r="B32" s="1301"/>
      <c r="C32" s="1301"/>
      <c r="D32" s="1301"/>
      <c r="E32" s="1301"/>
      <c r="F32" s="1301"/>
      <c r="G32" s="1301"/>
      <c r="H32" s="1301"/>
      <c r="I32" s="1301"/>
      <c r="J32" s="1301"/>
      <c r="K32" s="1301"/>
      <c r="L32" s="1301"/>
      <c r="M32" s="1301"/>
      <c r="N32" s="1301"/>
      <c r="O32" s="1301"/>
      <c r="P32" s="1301"/>
      <c r="Q32" s="1301"/>
      <c r="R32" s="1301"/>
      <c r="S32" s="1301"/>
      <c r="T32" s="1301"/>
      <c r="U32" s="1301"/>
      <c r="V32" s="1301"/>
      <c r="W32" s="1301"/>
      <c r="X32" s="1301"/>
      <c r="Y32" s="1301"/>
      <c r="Z32" s="1301"/>
      <c r="AA32" s="1301"/>
      <c r="AB32" s="1301"/>
      <c r="AC32" s="1301"/>
      <c r="AD32" s="1301"/>
      <c r="AE32" s="1301"/>
      <c r="AF32" s="1301"/>
      <c r="AG32" s="1301"/>
      <c r="AH32" s="1301"/>
      <c r="AI32" s="1301"/>
      <c r="AJ32" s="1301"/>
      <c r="AK32" s="1301"/>
      <c r="AL32" s="1301"/>
      <c r="AM32" s="1301"/>
      <c r="AN32" s="1301"/>
      <c r="AO32" s="1301"/>
      <c r="AP32" s="1301"/>
      <c r="AQ32" s="1301"/>
      <c r="AR32" s="1301"/>
      <c r="AS32" s="1301"/>
      <c r="AT32" s="1301"/>
      <c r="AU32" s="1301"/>
      <c r="AV32" s="1301"/>
      <c r="AW32" s="1301"/>
      <c r="AX32" s="1301"/>
      <c r="AY32" s="1301"/>
      <c r="AZ32" s="1301"/>
      <c r="BA32" s="300"/>
    </row>
    <row r="33" spans="1:53" ht="12" customHeight="1" x14ac:dyDescent="0.25">
      <c r="A33" s="1291" t="str">
        <f>IF(ПОДПИСИ!C9="",ПОДПИСИ!C5,CONCATENATE(ПОДПИСИ!C9,", ",ПОДПИСИ!F9))</f>
        <v>Филёва Н.О., Приказ №414 от 10.04.2024</v>
      </c>
      <c r="B33" s="1291"/>
      <c r="C33" s="1291"/>
      <c r="D33" s="1291"/>
      <c r="E33" s="1291"/>
      <c r="F33" s="1291"/>
      <c r="G33" s="1291"/>
      <c r="H33" s="1291"/>
      <c r="I33" s="1291"/>
      <c r="J33" s="1291"/>
      <c r="K33" s="1291"/>
      <c r="L33" s="1291"/>
      <c r="M33" s="1291"/>
      <c r="N33" s="1291"/>
      <c r="O33" s="1291"/>
      <c r="P33" s="1291"/>
      <c r="Q33" s="1291"/>
      <c r="R33" s="1291"/>
      <c r="S33" s="1291"/>
      <c r="T33" s="1291"/>
      <c r="U33" s="1291"/>
      <c r="V33" s="1291"/>
      <c r="W33" s="1291"/>
      <c r="X33" s="1291"/>
      <c r="Y33" s="1291"/>
      <c r="Z33" s="1291"/>
      <c r="AA33" s="1291"/>
      <c r="AB33" s="1291"/>
      <c r="AC33" s="1291"/>
      <c r="AD33" s="1291"/>
      <c r="AE33" s="1291"/>
      <c r="AF33" s="1291"/>
      <c r="AG33" s="1291"/>
      <c r="AH33" s="1291"/>
      <c r="AI33" s="1291"/>
      <c r="AJ33" s="1291"/>
      <c r="AK33" s="1291"/>
      <c r="AL33" s="1291"/>
      <c r="AM33" s="1291"/>
      <c r="AN33" s="1291"/>
      <c r="AO33" s="1291"/>
      <c r="AP33" s="1291"/>
      <c r="AQ33" s="1291"/>
      <c r="AR33" s="1291"/>
      <c r="AS33" s="1291"/>
      <c r="AT33" s="1291"/>
      <c r="AU33" s="1291"/>
      <c r="AV33" s="1291"/>
      <c r="AW33" s="1291"/>
      <c r="AX33" s="1291"/>
      <c r="AY33" s="1291"/>
      <c r="AZ33" s="1291"/>
      <c r="BA33" s="300"/>
    </row>
    <row r="34" spans="1:53" ht="15" customHeight="1" x14ac:dyDescent="0.25">
      <c r="A34" s="1292" t="s">
        <v>783</v>
      </c>
      <c r="B34" s="1292"/>
      <c r="C34" s="1292"/>
      <c r="D34" s="1292"/>
      <c r="E34" s="1292"/>
      <c r="F34" s="1292"/>
      <c r="G34" s="1292"/>
      <c r="H34" s="1292"/>
      <c r="I34" s="1292"/>
      <c r="J34" s="1292"/>
      <c r="K34" s="1292"/>
      <c r="L34" s="1292"/>
      <c r="M34" s="1292"/>
      <c r="N34" s="1292"/>
      <c r="O34" s="1292"/>
      <c r="P34" s="1292"/>
      <c r="Q34" s="1292"/>
      <c r="R34" s="1292"/>
      <c r="S34" s="1292"/>
      <c r="T34" s="1292"/>
      <c r="U34" s="1292"/>
      <c r="V34" s="1292"/>
      <c r="W34" s="1292"/>
      <c r="X34" s="1292"/>
      <c r="Y34" s="1292"/>
      <c r="Z34" s="1292"/>
      <c r="AA34" s="1292"/>
      <c r="AB34" s="1292"/>
      <c r="AC34" s="1292"/>
      <c r="AD34" s="1292"/>
      <c r="AE34" s="1292"/>
      <c r="AF34" s="1292"/>
      <c r="AG34" s="1292"/>
      <c r="AH34" s="1292"/>
      <c r="AI34" s="1292"/>
      <c r="AJ34" s="1292"/>
      <c r="AK34" s="1292"/>
      <c r="AL34" s="1292"/>
      <c r="AM34" s="1292"/>
      <c r="AN34" s="1292"/>
      <c r="AO34" s="1292"/>
      <c r="AP34" s="1292"/>
      <c r="AQ34" s="1292"/>
      <c r="AR34" s="1292"/>
      <c r="AS34" s="1292"/>
      <c r="AT34" s="1292"/>
      <c r="AU34" s="1292"/>
      <c r="AV34" s="1292"/>
      <c r="AW34" s="1292"/>
      <c r="AX34" s="1292"/>
      <c r="AY34" s="1292"/>
      <c r="AZ34" s="1292"/>
      <c r="BA34" s="300"/>
    </row>
    <row r="35" spans="1:53" ht="15" customHeight="1" x14ac:dyDescent="0.25">
      <c r="A35" s="1293"/>
      <c r="B35" s="1293"/>
      <c r="C35" s="1293"/>
      <c r="D35" s="1293"/>
      <c r="E35" s="1293"/>
      <c r="F35" s="1293"/>
      <c r="G35" s="1293"/>
      <c r="H35" s="1293"/>
      <c r="I35" s="1293"/>
      <c r="J35" s="1293"/>
      <c r="K35" s="1293"/>
      <c r="L35" s="1293"/>
      <c r="M35" s="1293"/>
      <c r="N35" s="1293"/>
      <c r="O35" s="1293"/>
      <c r="P35" s="1293"/>
      <c r="Q35" s="1293"/>
      <c r="R35" s="1293"/>
      <c r="S35" s="1293"/>
      <c r="T35" s="1293"/>
      <c r="U35" s="1293"/>
      <c r="V35" s="1293"/>
      <c r="W35" s="1293"/>
      <c r="X35" s="1293"/>
      <c r="Y35" s="1293"/>
      <c r="Z35" s="1293"/>
      <c r="AA35" s="1293"/>
      <c r="AB35" s="1293"/>
      <c r="AC35" s="1293"/>
      <c r="AD35" s="1293"/>
      <c r="AE35" s="1293"/>
      <c r="AF35" s="1293"/>
      <c r="AG35" s="1293"/>
      <c r="AH35" s="1293"/>
      <c r="AI35" s="1293"/>
      <c r="AJ35" s="1293"/>
      <c r="AK35" s="1293"/>
      <c r="AL35" s="1293"/>
      <c r="AM35" s="1293"/>
      <c r="AN35" s="1293"/>
      <c r="AO35" s="1293"/>
      <c r="AP35" s="1293"/>
      <c r="AQ35" s="1293"/>
      <c r="AR35" s="1293"/>
      <c r="AS35" s="1293"/>
      <c r="AT35" s="1293"/>
      <c r="AU35" s="1293"/>
      <c r="AV35" s="1293"/>
      <c r="AW35" s="1293"/>
      <c r="AX35" s="1293"/>
      <c r="AY35" s="1293"/>
      <c r="AZ35" s="1293"/>
      <c r="BA35" s="300"/>
    </row>
    <row r="36" spans="1:53" ht="21" customHeight="1" x14ac:dyDescent="0.25">
      <c r="A36" s="1288" t="s">
        <v>784</v>
      </c>
      <c r="B36" s="1288"/>
      <c r="C36" s="1288"/>
      <c r="D36" s="1288"/>
      <c r="E36" s="1288"/>
      <c r="F36" s="1288"/>
      <c r="G36" s="1288"/>
      <c r="H36" s="1288"/>
      <c r="I36" s="1288"/>
      <c r="J36" s="1288"/>
      <c r="K36" s="1288"/>
      <c r="L36" s="1288"/>
      <c r="M36" s="1288"/>
      <c r="N36" s="1288"/>
      <c r="O36" s="1288"/>
      <c r="P36" s="1288"/>
      <c r="Q36" s="1288"/>
      <c r="R36" s="1288"/>
      <c r="S36" s="1288"/>
      <c r="T36" s="1288"/>
      <c r="U36" s="1288"/>
      <c r="V36" s="1288"/>
      <c r="W36" s="1288"/>
      <c r="X36" s="1288"/>
      <c r="Y36" s="1288"/>
      <c r="Z36" s="1288"/>
      <c r="AA36" s="1288"/>
      <c r="AB36" s="1288"/>
      <c r="AC36" s="1288"/>
      <c r="AD36" s="1288"/>
      <c r="AE36" s="1288"/>
      <c r="AF36" s="1288"/>
      <c r="AG36" s="1288"/>
      <c r="AH36" s="1288"/>
      <c r="AI36" s="1288"/>
      <c r="AJ36" s="1288"/>
      <c r="AK36" s="1288"/>
      <c r="AL36" s="1288"/>
      <c r="AM36" s="1288"/>
      <c r="AN36" s="1288"/>
      <c r="AO36" s="1288"/>
      <c r="AP36" s="1288"/>
      <c r="AQ36" s="1288"/>
      <c r="AR36" s="1288"/>
      <c r="AS36" s="1288"/>
      <c r="AT36" s="1288"/>
      <c r="AU36" s="1288"/>
      <c r="AV36" s="1288"/>
      <c r="AW36" s="1288"/>
      <c r="AX36" s="1288"/>
      <c r="AY36" s="1288"/>
      <c r="AZ36" s="1288"/>
      <c r="BA36" s="300"/>
    </row>
    <row r="37" spans="1:53" ht="12" customHeight="1" x14ac:dyDescent="0.25">
      <c r="A37" s="1279" t="s">
        <v>785</v>
      </c>
      <c r="B37" s="1279"/>
      <c r="C37" s="1279"/>
      <c r="D37" s="1279"/>
      <c r="E37" s="1279"/>
      <c r="F37" s="1279"/>
      <c r="G37" s="1279"/>
      <c r="H37" s="1279"/>
      <c r="I37" s="1279"/>
      <c r="J37" s="1279"/>
      <c r="K37" s="1279"/>
      <c r="L37" s="1279"/>
      <c r="M37" s="1279"/>
      <c r="N37" s="1279"/>
      <c r="O37" s="1279"/>
      <c r="P37" s="1279"/>
      <c r="Q37" s="1279"/>
      <c r="R37" s="1279"/>
      <c r="S37" s="1279"/>
      <c r="T37" s="1279"/>
      <c r="U37" s="1279"/>
      <c r="V37" s="1279"/>
      <c r="W37" s="1279"/>
      <c r="X37" s="1279"/>
      <c r="Y37" s="1279"/>
      <c r="Z37" s="1279"/>
      <c r="AA37" s="1279"/>
      <c r="AB37" s="1279"/>
      <c r="AC37" s="1279"/>
      <c r="AD37" s="1279"/>
      <c r="AE37" s="1279"/>
      <c r="AF37" s="1279"/>
      <c r="AG37" s="1279"/>
      <c r="AH37" s="1279"/>
      <c r="AI37" s="1279"/>
      <c r="AJ37" s="1279"/>
      <c r="AK37" s="1279"/>
      <c r="AL37" s="1279"/>
      <c r="AM37" s="1279"/>
      <c r="AN37" s="1279"/>
      <c r="AO37" s="1279"/>
      <c r="AP37" s="1279"/>
      <c r="AQ37" s="1279"/>
      <c r="AR37" s="1279"/>
      <c r="AS37" s="1279"/>
      <c r="AT37" s="1279"/>
      <c r="AU37" s="1279"/>
      <c r="AV37" s="1279"/>
      <c r="AW37" s="1279"/>
      <c r="AX37" s="1279"/>
      <c r="AY37" s="1279"/>
      <c r="AZ37" s="1279"/>
      <c r="BA37" s="300"/>
    </row>
    <row r="38" spans="1:53" ht="12" customHeight="1" x14ac:dyDescent="0.25">
      <c r="A38" s="1291" t="str">
        <f>ПОДПИСИ!B15</f>
        <v>Заместитель генерального директора по капитальному  строительству ООО «Электромонтаж-110»</v>
      </c>
      <c r="B38" s="1291"/>
      <c r="C38" s="1291"/>
      <c r="D38" s="1291"/>
      <c r="E38" s="1291"/>
      <c r="F38" s="1291"/>
      <c r="G38" s="1291"/>
      <c r="H38" s="1291"/>
      <c r="I38" s="1291"/>
      <c r="J38" s="1291"/>
      <c r="K38" s="1291"/>
      <c r="L38" s="1291"/>
      <c r="M38" s="1291"/>
      <c r="N38" s="1291"/>
      <c r="O38" s="1291"/>
      <c r="P38" s="1291"/>
      <c r="Q38" s="1291"/>
      <c r="R38" s="1291"/>
      <c r="S38" s="1291"/>
      <c r="T38" s="1291"/>
      <c r="U38" s="1291"/>
      <c r="V38" s="1291"/>
      <c r="W38" s="1291"/>
      <c r="X38" s="1291"/>
      <c r="Y38" s="1291"/>
      <c r="Z38" s="1291"/>
      <c r="AA38" s="1291"/>
      <c r="AB38" s="1291"/>
      <c r="AC38" s="1291"/>
      <c r="AD38" s="1291"/>
      <c r="AE38" s="1291"/>
      <c r="AF38" s="1291"/>
      <c r="AG38" s="1291"/>
      <c r="AH38" s="1291"/>
      <c r="AI38" s="1291"/>
      <c r="AJ38" s="1291"/>
      <c r="AK38" s="1291"/>
      <c r="AL38" s="1291"/>
      <c r="AM38" s="1291"/>
      <c r="AN38" s="1291"/>
      <c r="AO38" s="1291"/>
      <c r="AP38" s="1291"/>
      <c r="AQ38" s="1291"/>
      <c r="AR38" s="1291"/>
      <c r="AS38" s="1291"/>
      <c r="AT38" s="1291"/>
      <c r="AU38" s="1291"/>
      <c r="AV38" s="1291"/>
      <c r="AW38" s="1291"/>
      <c r="AX38" s="1291"/>
      <c r="AY38" s="1291"/>
      <c r="AZ38" s="1291"/>
      <c r="BA38" s="300"/>
    </row>
    <row r="39" spans="1:53" ht="12" customHeight="1" x14ac:dyDescent="0.25">
      <c r="A39" s="1291" t="str">
        <f>CONCATENATE(ПОДПИСИ!C15," ",ПОДПИСИ!F15)</f>
        <v xml:space="preserve">Шлёнский С.В. </v>
      </c>
      <c r="B39" s="1291"/>
      <c r="C39" s="1291"/>
      <c r="D39" s="1291"/>
      <c r="E39" s="1291"/>
      <c r="F39" s="1291"/>
      <c r="G39" s="1291"/>
      <c r="H39" s="1291"/>
      <c r="I39" s="1291"/>
      <c r="J39" s="1291"/>
      <c r="K39" s="1291"/>
      <c r="L39" s="1291"/>
      <c r="M39" s="1291"/>
      <c r="N39" s="1291"/>
      <c r="O39" s="1291"/>
      <c r="P39" s="1291"/>
      <c r="Q39" s="1291"/>
      <c r="R39" s="1291"/>
      <c r="S39" s="1291"/>
      <c r="T39" s="1291"/>
      <c r="U39" s="1291"/>
      <c r="V39" s="1291"/>
      <c r="W39" s="1291"/>
      <c r="X39" s="1291"/>
      <c r="Y39" s="1291"/>
      <c r="Z39" s="1291"/>
      <c r="AA39" s="1291"/>
      <c r="AB39" s="1291"/>
      <c r="AC39" s="1291"/>
      <c r="AD39" s="1291"/>
      <c r="AE39" s="1291"/>
      <c r="AF39" s="1291"/>
      <c r="AG39" s="1291"/>
      <c r="AH39" s="1291"/>
      <c r="AI39" s="1291"/>
      <c r="AJ39" s="1291"/>
      <c r="AK39" s="1291"/>
      <c r="AL39" s="1291"/>
      <c r="AM39" s="1291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  <c r="BA39" s="300"/>
    </row>
    <row r="40" spans="1:53" ht="15" customHeight="1" x14ac:dyDescent="0.25">
      <c r="A40" s="1292" t="s">
        <v>786</v>
      </c>
      <c r="B40" s="1292"/>
      <c r="C40" s="1292"/>
      <c r="D40" s="1292"/>
      <c r="E40" s="1292"/>
      <c r="F40" s="1292"/>
      <c r="G40" s="1292"/>
      <c r="H40" s="1292"/>
      <c r="I40" s="1292"/>
      <c r="J40" s="1292"/>
      <c r="K40" s="1292"/>
      <c r="L40" s="1292"/>
      <c r="M40" s="1292"/>
      <c r="N40" s="1292"/>
      <c r="O40" s="1292"/>
      <c r="P40" s="1292"/>
      <c r="Q40" s="1292"/>
      <c r="R40" s="1292"/>
      <c r="S40" s="1292"/>
      <c r="T40" s="1292"/>
      <c r="U40" s="1292"/>
      <c r="V40" s="1292"/>
      <c r="W40" s="1292"/>
      <c r="X40" s="1292"/>
      <c r="Y40" s="1292"/>
      <c r="Z40" s="1292"/>
      <c r="AA40" s="1292"/>
      <c r="AB40" s="1292"/>
      <c r="AC40" s="1292"/>
      <c r="AD40" s="1292"/>
      <c r="AE40" s="1292"/>
      <c r="AF40" s="1292"/>
      <c r="AG40" s="1292"/>
      <c r="AH40" s="1292"/>
      <c r="AI40" s="1292"/>
      <c r="AJ40" s="1292"/>
      <c r="AK40" s="1292"/>
      <c r="AL40" s="1292"/>
      <c r="AM40" s="1292"/>
      <c r="AN40" s="1292"/>
      <c r="AO40" s="1292"/>
      <c r="AP40" s="1292"/>
      <c r="AQ40" s="1292"/>
      <c r="AR40" s="1292"/>
      <c r="AS40" s="1292"/>
      <c r="AT40" s="1292"/>
      <c r="AU40" s="1292"/>
      <c r="AV40" s="1292"/>
      <c r="AW40" s="1292"/>
      <c r="AX40" s="1292"/>
      <c r="AY40" s="1292"/>
      <c r="AZ40" s="1292"/>
      <c r="BA40" s="300"/>
    </row>
    <row r="41" spans="1:53" ht="12" customHeight="1" x14ac:dyDescent="0.25">
      <c r="A41" s="1294"/>
      <c r="B41" s="1294"/>
      <c r="C41" s="1294"/>
      <c r="D41" s="1294"/>
      <c r="E41" s="1294"/>
      <c r="F41" s="1294"/>
      <c r="G41" s="1294"/>
      <c r="H41" s="1294"/>
      <c r="I41" s="1294"/>
      <c r="J41" s="1294"/>
      <c r="K41" s="1294"/>
      <c r="L41" s="1294"/>
      <c r="M41" s="1294"/>
      <c r="N41" s="1294"/>
      <c r="O41" s="1294"/>
      <c r="P41" s="1294"/>
      <c r="Q41" s="1294"/>
      <c r="R41" s="1294"/>
      <c r="S41" s="1294"/>
      <c r="T41" s="1294"/>
      <c r="U41" s="1294"/>
      <c r="V41" s="1294"/>
      <c r="W41" s="1294"/>
      <c r="X41" s="1294"/>
      <c r="Y41" s="1294"/>
      <c r="Z41" s="1294"/>
      <c r="AA41" s="1294"/>
      <c r="AB41" s="1294"/>
      <c r="AC41" s="1294"/>
      <c r="AD41" s="1294"/>
      <c r="AE41" s="1294"/>
      <c r="AF41" s="1294"/>
      <c r="AG41" s="1294"/>
      <c r="AH41" s="1294"/>
      <c r="AI41" s="1294"/>
      <c r="AJ41" s="1294"/>
      <c r="AK41" s="1294"/>
      <c r="AL41" s="1294"/>
      <c r="AM41" s="1294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300"/>
    </row>
    <row r="42" spans="1:53" ht="15" customHeight="1" x14ac:dyDescent="0.25">
      <c r="A42" s="1288" t="s">
        <v>787</v>
      </c>
      <c r="B42" s="1288"/>
      <c r="C42" s="1288"/>
      <c r="D42" s="1288"/>
      <c r="E42" s="1288"/>
      <c r="F42" s="1288"/>
      <c r="G42" s="1288"/>
      <c r="H42" s="1288"/>
      <c r="I42" s="1288"/>
      <c r="J42" s="1288"/>
      <c r="K42" s="1288"/>
      <c r="L42" s="1288"/>
      <c r="M42" s="1288"/>
      <c r="N42" s="1288"/>
      <c r="O42" s="1288"/>
      <c r="P42" s="1288"/>
      <c r="Q42" s="1288"/>
      <c r="R42" s="1288"/>
      <c r="S42" s="1288"/>
      <c r="T42" s="1288"/>
      <c r="U42" s="1288"/>
      <c r="V42" s="1288"/>
      <c r="W42" s="1288"/>
      <c r="X42" s="1288"/>
      <c r="Y42" s="1288"/>
      <c r="Z42" s="1288"/>
      <c r="AA42" s="1288"/>
      <c r="AB42" s="1288"/>
      <c r="AC42" s="1288"/>
      <c r="AD42" s="1288"/>
      <c r="AE42" s="1288"/>
      <c r="AF42" s="1288"/>
      <c r="AG42" s="1288"/>
      <c r="AH42" s="1288"/>
      <c r="AI42" s="1288"/>
      <c r="AJ42" s="1288"/>
      <c r="AK42" s="1288"/>
      <c r="AL42" s="1288"/>
      <c r="AM42" s="1288"/>
      <c r="AN42" s="1288"/>
      <c r="AO42" s="1288"/>
      <c r="AP42" s="1288"/>
      <c r="AQ42" s="1288"/>
      <c r="AR42" s="1288"/>
      <c r="AS42" s="1288"/>
      <c r="AT42" s="1288"/>
      <c r="AU42" s="1288"/>
      <c r="AV42" s="1288"/>
      <c r="AW42" s="1288"/>
      <c r="AX42" s="1288"/>
      <c r="AY42" s="1288"/>
      <c r="AZ42" s="1288"/>
      <c r="BA42" s="300"/>
    </row>
    <row r="43" spans="1:53" ht="23.25" customHeight="1" x14ac:dyDescent="0.25">
      <c r="A43" s="1299" t="s">
        <v>813</v>
      </c>
      <c r="B43" s="1299"/>
      <c r="C43" s="1299"/>
      <c r="D43" s="1299"/>
      <c r="E43" s="1299"/>
      <c r="F43" s="1299"/>
      <c r="G43" s="1299"/>
      <c r="H43" s="1299"/>
      <c r="I43" s="1299"/>
      <c r="J43" s="1299"/>
      <c r="K43" s="1299"/>
      <c r="L43" s="1299"/>
      <c r="M43" s="1299"/>
      <c r="N43" s="1299"/>
      <c r="O43" s="1299"/>
      <c r="P43" s="1299"/>
      <c r="Q43" s="1299"/>
      <c r="R43" s="1299"/>
      <c r="S43" s="1299"/>
      <c r="T43" s="1299"/>
      <c r="U43" s="1299"/>
      <c r="V43" s="1299"/>
      <c r="W43" s="1299"/>
      <c r="X43" s="1299"/>
      <c r="Y43" s="1299"/>
      <c r="Z43" s="1299"/>
      <c r="AA43" s="1299"/>
      <c r="AB43" s="1299"/>
      <c r="AC43" s="1299"/>
      <c r="AD43" s="1299"/>
      <c r="AE43" s="1299"/>
      <c r="AF43" s="1299"/>
      <c r="AG43" s="1299"/>
      <c r="AH43" s="1299"/>
      <c r="AI43" s="1299"/>
      <c r="AJ43" s="1299"/>
      <c r="AK43" s="1299"/>
      <c r="AL43" s="1299"/>
      <c r="AM43" s="1299"/>
      <c r="AN43" s="1299"/>
      <c r="AO43" s="1299"/>
      <c r="AP43" s="1299"/>
      <c r="AQ43" s="1299"/>
      <c r="AR43" s="1299"/>
      <c r="AS43" s="1299"/>
      <c r="AT43" s="1299"/>
      <c r="AU43" s="1299"/>
      <c r="AV43" s="1299"/>
      <c r="AW43" s="1299"/>
      <c r="AX43" s="1299"/>
      <c r="AY43" s="1299"/>
      <c r="AZ43" s="1299"/>
      <c r="BA43" s="300"/>
    </row>
    <row r="44" spans="1:53" ht="10.5" customHeight="1" x14ac:dyDescent="0.25">
      <c r="A44" s="1300" t="str">
        <f>ПОДПИСИ!B17</f>
        <v>Заместитель генерального директора по капитальному  строительству ООО «Электромонтаж-110»</v>
      </c>
      <c r="B44" s="1300"/>
      <c r="C44" s="1300"/>
      <c r="D44" s="1300"/>
      <c r="E44" s="1300"/>
      <c r="F44" s="1300"/>
      <c r="G44" s="1300"/>
      <c r="H44" s="1300"/>
      <c r="I44" s="1300"/>
      <c r="J44" s="1300"/>
      <c r="K44" s="1300"/>
      <c r="L44" s="1300"/>
      <c r="M44" s="1300"/>
      <c r="N44" s="1300"/>
      <c r="O44" s="1300"/>
      <c r="P44" s="1300"/>
      <c r="Q44" s="1300"/>
      <c r="R44" s="1300"/>
      <c r="S44" s="1300"/>
      <c r="T44" s="1300"/>
      <c r="U44" s="1300"/>
      <c r="V44" s="1300"/>
      <c r="W44" s="1300"/>
      <c r="X44" s="1300"/>
      <c r="Y44" s="1300"/>
      <c r="Z44" s="1300"/>
      <c r="AA44" s="1300"/>
      <c r="AB44" s="1300"/>
      <c r="AC44" s="1300"/>
      <c r="AD44" s="1300"/>
      <c r="AE44" s="1300"/>
      <c r="AF44" s="1300"/>
      <c r="AG44" s="1300"/>
      <c r="AH44" s="1300"/>
      <c r="AI44" s="1300"/>
      <c r="AJ44" s="1300"/>
      <c r="AK44" s="1300"/>
      <c r="AL44" s="1300"/>
      <c r="AM44" s="1300"/>
      <c r="AN44" s="1300"/>
      <c r="AO44" s="1300"/>
      <c r="AP44" s="1300"/>
      <c r="AQ44" s="1300"/>
      <c r="AR44" s="1300"/>
      <c r="AS44" s="1300"/>
      <c r="AT44" s="1300"/>
      <c r="AU44" s="1300"/>
      <c r="AV44" s="1300"/>
      <c r="AW44" s="1300"/>
      <c r="AX44" s="1300"/>
      <c r="AY44" s="1300"/>
      <c r="AZ44" s="1300"/>
      <c r="BA44" s="300"/>
    </row>
    <row r="45" spans="1:53" ht="12.75" customHeight="1" x14ac:dyDescent="0.25">
      <c r="A45" s="1300" t="str">
        <f>CONCATENATE(ПОДПИСИ!C17," ",ПОДПИСИ!F17)</f>
        <v xml:space="preserve">Шлёнский С.В. </v>
      </c>
      <c r="B45" s="1300"/>
      <c r="C45" s="1300"/>
      <c r="D45" s="1300"/>
      <c r="E45" s="1300"/>
      <c r="F45" s="1300"/>
      <c r="G45" s="1300"/>
      <c r="H45" s="1300"/>
      <c r="I45" s="1300"/>
      <c r="J45" s="1300"/>
      <c r="K45" s="1300"/>
      <c r="L45" s="1300"/>
      <c r="M45" s="1300"/>
      <c r="N45" s="1300"/>
      <c r="O45" s="1300"/>
      <c r="P45" s="1300"/>
      <c r="Q45" s="1300"/>
      <c r="R45" s="1300"/>
      <c r="S45" s="1300"/>
      <c r="T45" s="1300"/>
      <c r="U45" s="1300"/>
      <c r="V45" s="1300"/>
      <c r="W45" s="1300"/>
      <c r="X45" s="1300"/>
      <c r="Y45" s="1300"/>
      <c r="Z45" s="1300"/>
      <c r="AA45" s="1300"/>
      <c r="AB45" s="1300"/>
      <c r="AC45" s="1300"/>
      <c r="AD45" s="1300"/>
      <c r="AE45" s="1300"/>
      <c r="AF45" s="1300"/>
      <c r="AG45" s="1300"/>
      <c r="AH45" s="1300"/>
      <c r="AI45" s="1300"/>
      <c r="AJ45" s="1300"/>
      <c r="AK45" s="1300"/>
      <c r="AL45" s="1300"/>
      <c r="AM45" s="1300"/>
      <c r="AN45" s="1300"/>
      <c r="AO45" s="1300"/>
      <c r="AP45" s="1300"/>
      <c r="AQ45" s="1300"/>
      <c r="AR45" s="1300"/>
      <c r="AS45" s="1300"/>
      <c r="AT45" s="1300"/>
      <c r="AU45" s="1300"/>
      <c r="AV45" s="1300"/>
      <c r="AW45" s="1300"/>
      <c r="AX45" s="1300"/>
      <c r="AY45" s="1300"/>
      <c r="AZ45" s="1300"/>
      <c r="BA45" s="300"/>
    </row>
    <row r="46" spans="1:53" ht="15" customHeight="1" x14ac:dyDescent="0.25">
      <c r="A46" s="1297" t="s">
        <v>783</v>
      </c>
      <c r="B46" s="1297"/>
      <c r="C46" s="1297"/>
      <c r="D46" s="1297"/>
      <c r="E46" s="1297"/>
      <c r="F46" s="1297"/>
      <c r="G46" s="1297"/>
      <c r="H46" s="1297"/>
      <c r="I46" s="1297"/>
      <c r="J46" s="1297"/>
      <c r="K46" s="1297"/>
      <c r="L46" s="1297"/>
      <c r="M46" s="1297"/>
      <c r="N46" s="1297"/>
      <c r="O46" s="1297"/>
      <c r="P46" s="1297"/>
      <c r="Q46" s="1297"/>
      <c r="R46" s="1297"/>
      <c r="S46" s="1297"/>
      <c r="T46" s="1297"/>
      <c r="U46" s="1297"/>
      <c r="V46" s="1297"/>
      <c r="W46" s="1297"/>
      <c r="X46" s="1297"/>
      <c r="Y46" s="1297"/>
      <c r="Z46" s="1297"/>
      <c r="AA46" s="1297"/>
      <c r="AB46" s="1297"/>
      <c r="AC46" s="1297"/>
      <c r="AD46" s="1297"/>
      <c r="AE46" s="1297"/>
      <c r="AF46" s="1297"/>
      <c r="AG46" s="1297"/>
      <c r="AH46" s="1297"/>
      <c r="AI46" s="1297"/>
      <c r="AJ46" s="1297"/>
      <c r="AK46" s="1297"/>
      <c r="AL46" s="1297"/>
      <c r="AM46" s="1297"/>
      <c r="AN46" s="1297"/>
      <c r="AO46" s="1297"/>
      <c r="AP46" s="1297"/>
      <c r="AQ46" s="1297"/>
      <c r="AR46" s="1297"/>
      <c r="AS46" s="1297"/>
      <c r="AT46" s="1297"/>
      <c r="AU46" s="1297"/>
      <c r="AV46" s="1297"/>
      <c r="AW46" s="1297"/>
      <c r="AX46" s="1297"/>
      <c r="AY46" s="1297"/>
      <c r="AZ46" s="1297"/>
      <c r="BA46" s="300"/>
    </row>
    <row r="47" spans="1:53" ht="15" customHeight="1" x14ac:dyDescent="0.25">
      <c r="A47" s="1298"/>
      <c r="B47" s="1298"/>
      <c r="C47" s="1298"/>
      <c r="D47" s="1298"/>
      <c r="E47" s="1298"/>
      <c r="F47" s="1298"/>
      <c r="G47" s="1298"/>
      <c r="H47" s="1298"/>
      <c r="I47" s="1298"/>
      <c r="J47" s="1298"/>
      <c r="K47" s="1298"/>
      <c r="L47" s="1298"/>
      <c r="M47" s="1298"/>
      <c r="N47" s="1298"/>
      <c r="O47" s="1298"/>
      <c r="P47" s="1298"/>
      <c r="Q47" s="1298"/>
      <c r="R47" s="1298"/>
      <c r="S47" s="1298"/>
      <c r="T47" s="1298"/>
      <c r="U47" s="1298"/>
      <c r="V47" s="1298"/>
      <c r="W47" s="1298"/>
      <c r="X47" s="1298"/>
      <c r="Y47" s="1298"/>
      <c r="Z47" s="1298"/>
      <c r="AA47" s="1298"/>
      <c r="AB47" s="1298"/>
      <c r="AC47" s="1298"/>
      <c r="AD47" s="1298"/>
      <c r="AE47" s="1298"/>
      <c r="AF47" s="1298"/>
      <c r="AG47" s="1298"/>
      <c r="AH47" s="1298"/>
      <c r="AI47" s="1298"/>
      <c r="AJ47" s="1298"/>
      <c r="AK47" s="1298"/>
      <c r="AL47" s="1298"/>
      <c r="AM47" s="1298"/>
      <c r="AN47" s="1298"/>
      <c r="AO47" s="1298"/>
      <c r="AP47" s="1298"/>
      <c r="AQ47" s="1298"/>
      <c r="AR47" s="1298"/>
      <c r="AS47" s="1298"/>
      <c r="AT47" s="1298"/>
      <c r="AU47" s="1298"/>
      <c r="AV47" s="1298"/>
      <c r="AW47" s="1298"/>
      <c r="AX47" s="1298"/>
      <c r="AY47" s="1298"/>
      <c r="AZ47" s="1298"/>
      <c r="BA47" s="300"/>
    </row>
    <row r="48" spans="1:53" ht="7.5" customHeight="1" x14ac:dyDescent="0.25">
      <c r="A48" s="1297" t="s">
        <v>814</v>
      </c>
      <c r="B48" s="1297"/>
      <c r="C48" s="1297"/>
      <c r="D48" s="1297"/>
      <c r="E48" s="1297"/>
      <c r="F48" s="1297"/>
      <c r="G48" s="1297"/>
      <c r="H48" s="1297"/>
      <c r="I48" s="1297"/>
      <c r="J48" s="1297"/>
      <c r="K48" s="1297"/>
      <c r="L48" s="1297"/>
      <c r="M48" s="1297"/>
      <c r="N48" s="1297"/>
      <c r="O48" s="1297"/>
      <c r="P48" s="1297"/>
      <c r="Q48" s="1297"/>
      <c r="R48" s="1297"/>
      <c r="S48" s="1297"/>
      <c r="T48" s="1297"/>
      <c r="U48" s="1297"/>
      <c r="V48" s="1297"/>
      <c r="W48" s="1297"/>
      <c r="X48" s="1297"/>
      <c r="Y48" s="1297"/>
      <c r="Z48" s="1297"/>
      <c r="AA48" s="1297"/>
      <c r="AB48" s="1297"/>
      <c r="AC48" s="1297"/>
      <c r="AD48" s="1297"/>
      <c r="AE48" s="1297"/>
      <c r="AF48" s="1297"/>
      <c r="AG48" s="1297"/>
      <c r="AH48" s="1297"/>
      <c r="AI48" s="1297"/>
      <c r="AJ48" s="1297"/>
      <c r="AK48" s="1297"/>
      <c r="AL48" s="1297"/>
      <c r="AM48" s="1297"/>
      <c r="AN48" s="1297"/>
      <c r="AO48" s="1297"/>
      <c r="AP48" s="1297"/>
      <c r="AQ48" s="1297"/>
      <c r="AR48" s="1297"/>
      <c r="AS48" s="1297"/>
      <c r="AT48" s="1297"/>
      <c r="AU48" s="1297"/>
      <c r="AV48" s="1297"/>
      <c r="AW48" s="1297"/>
      <c r="AX48" s="1297"/>
      <c r="AY48" s="1297"/>
      <c r="AZ48" s="1297"/>
      <c r="BA48" s="300"/>
    </row>
    <row r="49" spans="1:54" ht="39" customHeight="1" x14ac:dyDescent="0.25">
      <c r="A49" s="1278" t="s">
        <v>788</v>
      </c>
      <c r="B49" s="1278"/>
      <c r="C49" s="1278"/>
      <c r="D49" s="1278"/>
      <c r="E49" s="1278"/>
      <c r="F49" s="1278"/>
      <c r="G49" s="1278"/>
      <c r="H49" s="1278"/>
      <c r="I49" s="1278"/>
      <c r="J49" s="1278"/>
      <c r="K49" s="1278"/>
      <c r="L49" s="1278"/>
      <c r="M49" s="1278"/>
      <c r="N49" s="1278"/>
      <c r="O49" s="1278"/>
      <c r="P49" s="1278"/>
      <c r="Q49" s="1278"/>
      <c r="R49" s="1278"/>
      <c r="S49" s="1278"/>
      <c r="T49" s="1278"/>
      <c r="U49" s="1278"/>
      <c r="V49" s="1278"/>
      <c r="W49" s="1278"/>
      <c r="X49" s="1278"/>
      <c r="Y49" s="1278"/>
      <c r="Z49" s="1278"/>
      <c r="AA49" s="1278"/>
      <c r="AB49" s="1278"/>
      <c r="AC49" s="1278"/>
      <c r="AD49" s="1278"/>
      <c r="AE49" s="1278"/>
      <c r="AF49" s="1278"/>
      <c r="AG49" s="1278"/>
      <c r="AH49" s="1278"/>
      <c r="AI49" s="1278"/>
      <c r="AJ49" s="1278"/>
      <c r="AK49" s="1278"/>
      <c r="AL49" s="1278"/>
      <c r="AM49" s="1278"/>
      <c r="AN49" s="1278"/>
      <c r="AO49" s="1278"/>
      <c r="AP49" s="1278"/>
      <c r="AQ49" s="1278"/>
      <c r="AR49" s="1278"/>
      <c r="AS49" s="1278"/>
      <c r="AT49" s="1278"/>
      <c r="AU49" s="1278"/>
      <c r="AV49" s="1278"/>
      <c r="AW49" s="1278"/>
      <c r="AX49" s="1278"/>
      <c r="AY49" s="1278"/>
      <c r="AZ49" s="1278"/>
      <c r="BA49" s="300"/>
    </row>
    <row r="50" spans="1:54" ht="12" customHeight="1" x14ac:dyDescent="0.25">
      <c r="A50" s="1294" t="str">
        <f>ПОДПИСИ!B19</f>
        <v xml:space="preserve"> </v>
      </c>
      <c r="B50" s="1294"/>
      <c r="C50" s="1294"/>
      <c r="D50" s="1294"/>
      <c r="E50" s="1294"/>
      <c r="F50" s="1294"/>
      <c r="G50" s="1294"/>
      <c r="H50" s="1294"/>
      <c r="I50" s="1294"/>
      <c r="J50" s="1294"/>
      <c r="K50" s="1294"/>
      <c r="L50" s="1294"/>
      <c r="M50" s="1294"/>
      <c r="N50" s="1294"/>
      <c r="O50" s="1294"/>
      <c r="P50" s="1294"/>
      <c r="Q50" s="1294"/>
      <c r="R50" s="1294"/>
      <c r="S50" s="1294"/>
      <c r="T50" s="1294"/>
      <c r="U50" s="1294"/>
      <c r="V50" s="1294"/>
      <c r="W50" s="1294"/>
      <c r="X50" s="1294"/>
      <c r="Y50" s="1294"/>
      <c r="Z50" s="1294"/>
      <c r="AA50" s="1294"/>
      <c r="AB50" s="1294"/>
      <c r="AC50" s="1294"/>
      <c r="AD50" s="1294"/>
      <c r="AE50" s="1294"/>
      <c r="AF50" s="1294"/>
      <c r="AG50" s="1294"/>
      <c r="AH50" s="1294"/>
      <c r="AI50" s="1294"/>
      <c r="AJ50" s="1294"/>
      <c r="AK50" s="1294"/>
      <c r="AL50" s="1294"/>
      <c r="AM50" s="1294"/>
      <c r="AN50" s="1294"/>
      <c r="AO50" s="1294"/>
      <c r="AP50" s="1294"/>
      <c r="AQ50" s="1294"/>
      <c r="AR50" s="1294"/>
      <c r="AS50" s="1294"/>
      <c r="AT50" s="1294"/>
      <c r="AU50" s="1294"/>
      <c r="AV50" s="1294"/>
      <c r="AW50" s="1294"/>
      <c r="AX50" s="1294"/>
      <c r="AY50" s="1294"/>
      <c r="AZ50" s="1294"/>
      <c r="BA50" s="300"/>
    </row>
    <row r="51" spans="1:54" ht="11.25" customHeight="1" x14ac:dyDescent="0.25">
      <c r="A51" s="1295" t="str">
        <f>CONCATENATE(ПОДПИСИ!C19," ",ПОДПИСИ!F19)</f>
        <v xml:space="preserve">  </v>
      </c>
      <c r="B51" s="1295"/>
      <c r="C51" s="1295"/>
      <c r="D51" s="1295"/>
      <c r="E51" s="1295"/>
      <c r="F51" s="1295"/>
      <c r="G51" s="1295"/>
      <c r="H51" s="1295"/>
      <c r="I51" s="1295"/>
      <c r="J51" s="1295"/>
      <c r="K51" s="1295"/>
      <c r="L51" s="1295"/>
      <c r="M51" s="1295"/>
      <c r="N51" s="1295"/>
      <c r="O51" s="1295"/>
      <c r="P51" s="1295"/>
      <c r="Q51" s="1295"/>
      <c r="R51" s="1295"/>
      <c r="S51" s="1295"/>
      <c r="T51" s="1295"/>
      <c r="U51" s="1295"/>
      <c r="V51" s="1295"/>
      <c r="W51" s="1295"/>
      <c r="X51" s="1295"/>
      <c r="Y51" s="1295"/>
      <c r="Z51" s="1295"/>
      <c r="AA51" s="1295"/>
      <c r="AB51" s="1295"/>
      <c r="AC51" s="1295"/>
      <c r="AD51" s="1295"/>
      <c r="AE51" s="1295"/>
      <c r="AF51" s="1295"/>
      <c r="AG51" s="1295"/>
      <c r="AH51" s="1295"/>
      <c r="AI51" s="1295"/>
      <c r="AJ51" s="1295"/>
      <c r="AK51" s="1295"/>
      <c r="AL51" s="1295"/>
      <c r="AM51" s="1295"/>
      <c r="AN51" s="1295"/>
      <c r="AO51" s="1295"/>
      <c r="AP51" s="1295"/>
      <c r="AQ51" s="1295"/>
      <c r="AR51" s="1295"/>
      <c r="AS51" s="1295"/>
      <c r="AT51" s="1295"/>
      <c r="AU51" s="1295"/>
      <c r="AV51" s="1295"/>
      <c r="AW51" s="1295"/>
      <c r="AX51" s="1295"/>
      <c r="AY51" s="1295"/>
      <c r="AZ51" s="1295"/>
      <c r="BA51" s="300"/>
    </row>
    <row r="52" spans="1:54" ht="6" customHeight="1" x14ac:dyDescent="0.25">
      <c r="A52" s="1287" t="s">
        <v>789</v>
      </c>
      <c r="B52" s="1287"/>
      <c r="C52" s="1287"/>
      <c r="D52" s="1287"/>
      <c r="E52" s="1287"/>
      <c r="F52" s="1287"/>
      <c r="G52" s="1287"/>
      <c r="H52" s="1287"/>
      <c r="I52" s="1287"/>
      <c r="J52" s="1287"/>
      <c r="K52" s="1287"/>
      <c r="L52" s="1287"/>
      <c r="M52" s="1287"/>
      <c r="N52" s="1287"/>
      <c r="O52" s="1287"/>
      <c r="P52" s="1287"/>
      <c r="Q52" s="1287"/>
      <c r="R52" s="1287"/>
      <c r="S52" s="1287"/>
      <c r="T52" s="1287"/>
      <c r="U52" s="1287"/>
      <c r="V52" s="1287"/>
      <c r="W52" s="1287"/>
      <c r="X52" s="1287"/>
      <c r="Y52" s="1287"/>
      <c r="Z52" s="1287"/>
      <c r="AA52" s="1287"/>
      <c r="AB52" s="1287"/>
      <c r="AC52" s="1287"/>
      <c r="AD52" s="1287"/>
      <c r="AE52" s="1287"/>
      <c r="AF52" s="1287"/>
      <c r="AG52" s="1287"/>
      <c r="AH52" s="1287"/>
      <c r="AI52" s="1287"/>
      <c r="AJ52" s="1287"/>
      <c r="AK52" s="1287"/>
      <c r="AL52" s="1287"/>
      <c r="AM52" s="1287"/>
      <c r="AN52" s="1287"/>
      <c r="AO52" s="1287"/>
      <c r="AP52" s="1287"/>
      <c r="AQ52" s="1287"/>
      <c r="AR52" s="1287"/>
      <c r="AS52" s="1287"/>
      <c r="AT52" s="1287"/>
      <c r="AU52" s="1287"/>
      <c r="AV52" s="1287"/>
      <c r="AW52" s="1287"/>
      <c r="AX52" s="1287"/>
      <c r="AY52" s="1287"/>
      <c r="AZ52" s="1287"/>
      <c r="BA52" s="300"/>
    </row>
    <row r="53" spans="1:54" ht="15" customHeight="1" x14ac:dyDescent="0.25">
      <c r="A53" s="1296"/>
      <c r="B53" s="1296"/>
      <c r="C53" s="1296"/>
      <c r="D53" s="1296"/>
      <c r="E53" s="1296"/>
      <c r="F53" s="1296"/>
      <c r="G53" s="1296"/>
      <c r="H53" s="1296"/>
      <c r="I53" s="1296"/>
      <c r="J53" s="1296"/>
      <c r="K53" s="1296"/>
      <c r="L53" s="1296"/>
      <c r="M53" s="1296"/>
      <c r="N53" s="1296"/>
      <c r="O53" s="1296"/>
      <c r="P53" s="1296"/>
      <c r="Q53" s="1296"/>
      <c r="R53" s="1296"/>
      <c r="S53" s="1296"/>
      <c r="T53" s="1296"/>
      <c r="U53" s="1296"/>
      <c r="V53" s="1296"/>
      <c r="W53" s="1296"/>
      <c r="X53" s="1296"/>
      <c r="Y53" s="1296"/>
      <c r="Z53" s="1296"/>
      <c r="AA53" s="1296"/>
      <c r="AB53" s="1296"/>
      <c r="AC53" s="1296"/>
      <c r="AD53" s="1296"/>
      <c r="AE53" s="1296"/>
      <c r="AF53" s="1296"/>
      <c r="AG53" s="1296"/>
      <c r="AH53" s="1296"/>
      <c r="AI53" s="1296"/>
      <c r="AJ53" s="1296"/>
      <c r="AK53" s="1296"/>
      <c r="AL53" s="1296"/>
      <c r="AM53" s="1296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  <c r="BA53" s="300"/>
    </row>
    <row r="54" spans="1:54" ht="15" customHeight="1" x14ac:dyDescent="0.25">
      <c r="A54" s="1288" t="s">
        <v>790</v>
      </c>
      <c r="B54" s="1288"/>
      <c r="C54" s="1288"/>
      <c r="D54" s="1288"/>
      <c r="E54" s="1288"/>
      <c r="F54" s="1288"/>
      <c r="G54" s="1288"/>
      <c r="H54" s="1288"/>
      <c r="I54" s="1288"/>
      <c r="J54" s="1288"/>
      <c r="K54" s="1288"/>
      <c r="L54" s="1288"/>
      <c r="M54" s="1288"/>
      <c r="N54" s="1288"/>
      <c r="O54" s="1288"/>
      <c r="P54" s="1288"/>
      <c r="Q54" s="1288"/>
      <c r="R54" s="1288"/>
      <c r="S54" s="1288"/>
      <c r="T54" s="1288"/>
      <c r="U54" s="1288"/>
      <c r="V54" s="1288"/>
      <c r="W54" s="1288"/>
      <c r="X54" s="1288"/>
      <c r="Y54" s="1288"/>
      <c r="Z54" s="1288"/>
      <c r="AA54" s="1288"/>
      <c r="AB54" s="1288"/>
      <c r="AC54" s="1288"/>
      <c r="AD54" s="1288"/>
      <c r="AE54" s="1288"/>
      <c r="AF54" s="1288"/>
      <c r="AG54" s="1288"/>
      <c r="AH54" s="1288"/>
      <c r="AI54" s="1288"/>
      <c r="AJ54" s="1288"/>
      <c r="AK54" s="1288"/>
      <c r="AL54" s="1288"/>
      <c r="AM54" s="1288"/>
      <c r="AN54" s="1288"/>
      <c r="AO54" s="1288"/>
      <c r="AP54" s="1288"/>
      <c r="AQ54" s="1288"/>
      <c r="AR54" s="1288"/>
      <c r="AS54" s="1288"/>
      <c r="AT54" s="1288"/>
      <c r="AU54" s="1288"/>
      <c r="AV54" s="1288"/>
      <c r="AW54" s="1288"/>
      <c r="AX54" s="1288"/>
      <c r="AY54" s="1288"/>
      <c r="AZ54" s="1288"/>
      <c r="BA54" s="300"/>
    </row>
    <row r="55" spans="1:54" ht="21" customHeight="1" x14ac:dyDescent="0.25">
      <c r="A55" s="1278" t="s">
        <v>791</v>
      </c>
      <c r="B55" s="1278"/>
      <c r="C55" s="1278"/>
      <c r="D55" s="1278"/>
      <c r="E55" s="1278"/>
      <c r="F55" s="1278"/>
      <c r="G55" s="1278"/>
      <c r="H55" s="1278"/>
      <c r="I55" s="1278"/>
      <c r="J55" s="1278"/>
      <c r="K55" s="1278"/>
      <c r="L55" s="1278"/>
      <c r="M55" s="1278"/>
      <c r="N55" s="1278"/>
      <c r="O55" s="1278"/>
      <c r="P55" s="1278"/>
      <c r="Q55" s="1278"/>
      <c r="R55" s="1278"/>
      <c r="S55" s="1278"/>
      <c r="T55" s="1278"/>
      <c r="U55" s="1278"/>
      <c r="V55" s="1278"/>
      <c r="W55" s="1278"/>
      <c r="X55" s="1278"/>
      <c r="Y55" s="1278"/>
      <c r="Z55" s="1278"/>
      <c r="AA55" s="1278"/>
      <c r="AB55" s="1278"/>
      <c r="AC55" s="1278"/>
      <c r="AD55" s="1278"/>
      <c r="AE55" s="1278"/>
      <c r="AF55" s="1278"/>
      <c r="AG55" s="1278"/>
      <c r="AH55" s="1278"/>
      <c r="AI55" s="1278"/>
      <c r="AJ55" s="1278"/>
      <c r="AK55" s="1278"/>
      <c r="AL55" s="1278"/>
      <c r="AM55" s="1278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300"/>
    </row>
    <row r="56" spans="1:54" ht="12" customHeight="1" x14ac:dyDescent="0.3">
      <c r="A56" s="1290" t="str">
        <f>ПОДПИСИ!B14</f>
        <v>Начальник геодезического отдела ООО «Электромонтаж-110»</v>
      </c>
      <c r="B56" s="1290"/>
      <c r="C56" s="1290"/>
      <c r="D56" s="1290"/>
      <c r="E56" s="1290"/>
      <c r="F56" s="1290"/>
      <c r="G56" s="1290"/>
      <c r="H56" s="1290"/>
      <c r="I56" s="1290"/>
      <c r="J56" s="1290"/>
      <c r="K56" s="1290"/>
      <c r="L56" s="1290"/>
      <c r="M56" s="1290"/>
      <c r="N56" s="1290"/>
      <c r="O56" s="1290"/>
      <c r="P56" s="1290"/>
      <c r="Q56" s="1290"/>
      <c r="R56" s="1290"/>
      <c r="S56" s="1290"/>
      <c r="T56" s="1290"/>
      <c r="U56" s="1290"/>
      <c r="V56" s="1290"/>
      <c r="W56" s="1290"/>
      <c r="X56" s="1290"/>
      <c r="Y56" s="1290"/>
      <c r="Z56" s="1290"/>
      <c r="AA56" s="1290"/>
      <c r="AB56" s="1290"/>
      <c r="AC56" s="1290"/>
      <c r="AD56" s="1290"/>
      <c r="AE56" s="1290"/>
      <c r="AF56" s="1290"/>
      <c r="AG56" s="1290"/>
      <c r="AH56" s="1290"/>
      <c r="AI56" s="1290"/>
      <c r="AJ56" s="1290"/>
      <c r="AK56" s="1290"/>
      <c r="AL56" s="1290"/>
      <c r="AM56" s="1290"/>
      <c r="AN56" s="1290"/>
      <c r="AO56" s="1290"/>
      <c r="AP56" s="1290"/>
      <c r="AQ56" s="1290"/>
      <c r="AR56" s="1290"/>
      <c r="AS56" s="1290"/>
      <c r="AT56" s="1290"/>
      <c r="AU56" s="1290"/>
      <c r="AV56" s="1290"/>
      <c r="AW56" s="1290"/>
      <c r="AX56" s="1290"/>
      <c r="AY56" s="1290"/>
      <c r="AZ56" s="1290"/>
      <c r="BA56" s="308"/>
      <c r="BB56" s="294"/>
    </row>
    <row r="57" spans="1:54" ht="12" customHeight="1" x14ac:dyDescent="0.25">
      <c r="A57" s="1291" t="str">
        <f>CONCATENATE(ПОДПИСИ!C14," ",ПОДПИСИ!F14)</f>
        <v xml:space="preserve">Фатахова Е.Я. </v>
      </c>
      <c r="B57" s="1291"/>
      <c r="C57" s="1291"/>
      <c r="D57" s="1291"/>
      <c r="E57" s="1291"/>
      <c r="F57" s="1291"/>
      <c r="G57" s="1291"/>
      <c r="H57" s="1291"/>
      <c r="I57" s="1291"/>
      <c r="J57" s="1291"/>
      <c r="K57" s="1291"/>
      <c r="L57" s="1291"/>
      <c r="M57" s="1291"/>
      <c r="N57" s="1291"/>
      <c r="O57" s="1291"/>
      <c r="P57" s="1291"/>
      <c r="Q57" s="1291"/>
      <c r="R57" s="1291"/>
      <c r="S57" s="1291"/>
      <c r="T57" s="1291"/>
      <c r="U57" s="1291"/>
      <c r="V57" s="1291"/>
      <c r="W57" s="1291"/>
      <c r="X57" s="1291"/>
      <c r="Y57" s="1291"/>
      <c r="Z57" s="1291"/>
      <c r="AA57" s="1291"/>
      <c r="AB57" s="1291"/>
      <c r="AC57" s="1291"/>
      <c r="AD57" s="1291"/>
      <c r="AE57" s="1291"/>
      <c r="AF57" s="1291"/>
      <c r="AG57" s="1291"/>
      <c r="AH57" s="1291"/>
      <c r="AI57" s="1291"/>
      <c r="AJ57" s="1291"/>
      <c r="AK57" s="1291"/>
      <c r="AL57" s="1291"/>
      <c r="AM57" s="1291"/>
      <c r="AN57" s="1291"/>
      <c r="AO57" s="1291"/>
      <c r="AP57" s="1291"/>
      <c r="AQ57" s="1291"/>
      <c r="AR57" s="1291"/>
      <c r="AS57" s="1291"/>
      <c r="AT57" s="1291"/>
      <c r="AU57" s="1291"/>
      <c r="AV57" s="1291"/>
      <c r="AW57" s="1291"/>
      <c r="AX57" s="1291"/>
      <c r="AY57" s="1291"/>
      <c r="AZ57" s="1291"/>
      <c r="BA57" s="300"/>
    </row>
    <row r="58" spans="1:54" ht="6" customHeight="1" x14ac:dyDescent="0.25">
      <c r="A58" s="1292" t="s">
        <v>789</v>
      </c>
      <c r="B58" s="1292"/>
      <c r="C58" s="1292"/>
      <c r="D58" s="1292"/>
      <c r="E58" s="1292"/>
      <c r="F58" s="1292"/>
      <c r="G58" s="1292"/>
      <c r="H58" s="1292"/>
      <c r="I58" s="1292"/>
      <c r="J58" s="1292"/>
      <c r="K58" s="1292"/>
      <c r="L58" s="1292"/>
      <c r="M58" s="1292"/>
      <c r="N58" s="1292"/>
      <c r="O58" s="1292"/>
      <c r="P58" s="1292"/>
      <c r="Q58" s="1292"/>
      <c r="R58" s="1292"/>
      <c r="S58" s="1292"/>
      <c r="T58" s="1292"/>
      <c r="U58" s="1292"/>
      <c r="V58" s="1292"/>
      <c r="W58" s="1292"/>
      <c r="X58" s="1292"/>
      <c r="Y58" s="1292"/>
      <c r="Z58" s="1292"/>
      <c r="AA58" s="1292"/>
      <c r="AB58" s="1292"/>
      <c r="AC58" s="1292"/>
      <c r="AD58" s="1292"/>
      <c r="AE58" s="1292"/>
      <c r="AF58" s="1292"/>
      <c r="AG58" s="1292"/>
      <c r="AH58" s="1292"/>
      <c r="AI58" s="1292"/>
      <c r="AJ58" s="1292"/>
      <c r="AK58" s="1292"/>
      <c r="AL58" s="1292"/>
      <c r="AM58" s="1292"/>
      <c r="AN58" s="1292"/>
      <c r="AO58" s="1292"/>
      <c r="AP58" s="1292"/>
      <c r="AQ58" s="1292"/>
      <c r="AR58" s="1292"/>
      <c r="AS58" s="1292"/>
      <c r="AT58" s="1292"/>
      <c r="AU58" s="1292"/>
      <c r="AV58" s="1292"/>
      <c r="AW58" s="1292"/>
      <c r="AX58" s="1292"/>
      <c r="AY58" s="1292"/>
      <c r="AZ58" s="1292"/>
      <c r="BA58" s="300"/>
    </row>
    <row r="59" spans="1:54" x14ac:dyDescent="0.25">
      <c r="A59" s="1293"/>
      <c r="B59" s="1293"/>
      <c r="C59" s="1293"/>
      <c r="D59" s="1293"/>
      <c r="E59" s="1293"/>
      <c r="F59" s="1293"/>
      <c r="G59" s="1293"/>
      <c r="H59" s="1293"/>
      <c r="I59" s="1293"/>
      <c r="J59" s="1293"/>
      <c r="K59" s="1293"/>
      <c r="L59" s="1293"/>
      <c r="M59" s="1293"/>
      <c r="N59" s="1293"/>
      <c r="O59" s="1293"/>
      <c r="P59" s="1293"/>
      <c r="Q59" s="1293"/>
      <c r="R59" s="1293"/>
      <c r="S59" s="1293"/>
      <c r="T59" s="1293"/>
      <c r="U59" s="1293"/>
      <c r="V59" s="1293"/>
      <c r="W59" s="1293"/>
      <c r="X59" s="1293"/>
      <c r="Y59" s="1293"/>
      <c r="Z59" s="1293"/>
      <c r="AA59" s="1293"/>
      <c r="AB59" s="1293"/>
      <c r="AC59" s="1293"/>
      <c r="AD59" s="1293"/>
      <c r="AE59" s="1293"/>
      <c r="AF59" s="1293"/>
      <c r="AG59" s="1293"/>
      <c r="AH59" s="1293"/>
      <c r="AI59" s="1293"/>
      <c r="AJ59" s="1293"/>
      <c r="AK59" s="1293"/>
      <c r="AL59" s="1293"/>
      <c r="AM59" s="1293"/>
      <c r="AN59" s="1293"/>
      <c r="AO59" s="1293"/>
      <c r="AP59" s="1293"/>
      <c r="AQ59" s="1293"/>
      <c r="AR59" s="1293"/>
      <c r="AS59" s="1293"/>
      <c r="AT59" s="1293"/>
      <c r="AU59" s="1293"/>
      <c r="AV59" s="1293"/>
      <c r="AW59" s="1293"/>
      <c r="AX59" s="1293"/>
      <c r="AY59" s="1293"/>
      <c r="AZ59" s="1293"/>
      <c r="BA59" s="300"/>
    </row>
    <row r="60" spans="1:54" ht="15" customHeight="1" x14ac:dyDescent="0.25">
      <c r="A60" s="1288" t="s">
        <v>792</v>
      </c>
      <c r="B60" s="1288"/>
      <c r="C60" s="1288"/>
      <c r="D60" s="1288"/>
      <c r="E60" s="1288"/>
      <c r="F60" s="1288"/>
      <c r="G60" s="1288"/>
      <c r="H60" s="1288"/>
      <c r="I60" s="1288"/>
      <c r="J60" s="1288"/>
      <c r="K60" s="1288"/>
      <c r="L60" s="1288"/>
      <c r="M60" s="1288"/>
      <c r="N60" s="1288"/>
      <c r="O60" s="1288"/>
      <c r="P60" s="1288"/>
      <c r="Q60" s="1288"/>
      <c r="R60" s="1288"/>
      <c r="S60" s="1288"/>
      <c r="T60" s="1288"/>
      <c r="U60" s="1288"/>
      <c r="V60" s="1288"/>
      <c r="W60" s="1288"/>
      <c r="X60" s="1288"/>
      <c r="Y60" s="1288"/>
      <c r="Z60" s="1288"/>
      <c r="AA60" s="1288"/>
      <c r="AB60" s="1288"/>
      <c r="AC60" s="1288"/>
      <c r="AD60" s="1288"/>
      <c r="AE60" s="1288"/>
      <c r="AF60" s="1288"/>
      <c r="AG60" s="1288"/>
      <c r="AH60" s="1288"/>
      <c r="AI60" s="1288"/>
      <c r="AJ60" s="1288"/>
      <c r="AK60" s="1288"/>
      <c r="AL60" s="1288"/>
      <c r="AM60" s="1288"/>
      <c r="AN60" s="1288"/>
      <c r="AO60" s="1288"/>
      <c r="AP60" s="1288"/>
      <c r="AQ60" s="1288"/>
      <c r="AR60" s="1288"/>
      <c r="AS60" s="1288"/>
      <c r="AT60" s="1288"/>
      <c r="AU60" s="1288"/>
      <c r="AV60" s="1288"/>
      <c r="AW60" s="1288"/>
      <c r="AX60" s="1288"/>
      <c r="AY60" s="1288"/>
      <c r="AZ60" s="1288"/>
      <c r="BA60" s="300"/>
    </row>
    <row r="61" spans="1:54" ht="15" customHeight="1" outlineLevel="1" x14ac:dyDescent="0.25">
      <c r="A61" s="1264" t="s">
        <v>79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  <c r="BA61" s="300"/>
    </row>
    <row r="62" spans="1:54" ht="22.5" customHeight="1" outlineLevel="1" x14ac:dyDescent="0.25">
      <c r="A62" s="1260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260"/>
      <c r="C62" s="1260"/>
      <c r="D62" s="1260"/>
      <c r="E62" s="1260"/>
      <c r="F62" s="1260"/>
      <c r="G62" s="1260"/>
      <c r="H62" s="1260"/>
      <c r="I62" s="1260"/>
      <c r="J62" s="1260"/>
      <c r="K62" s="1260"/>
      <c r="L62" s="1260"/>
      <c r="M62" s="1260"/>
      <c r="N62" s="1260"/>
      <c r="O62" s="1260"/>
      <c r="P62" s="1260"/>
      <c r="Q62" s="1260"/>
      <c r="R62" s="1260"/>
      <c r="S62" s="1260"/>
      <c r="T62" s="1260"/>
      <c r="U62" s="1260"/>
      <c r="V62" s="1260"/>
      <c r="W62" s="1260"/>
      <c r="X62" s="1260"/>
      <c r="Y62" s="1260"/>
      <c r="Z62" s="1260"/>
      <c r="AA62" s="1260"/>
      <c r="AB62" s="1260"/>
      <c r="AC62" s="1260"/>
      <c r="AD62" s="1260"/>
      <c r="AE62" s="1260"/>
      <c r="AF62" s="1260"/>
      <c r="AG62" s="1260"/>
      <c r="AH62" s="1260"/>
      <c r="AI62" s="1260"/>
      <c r="AJ62" s="1260"/>
      <c r="AK62" s="1260"/>
      <c r="AL62" s="1260"/>
      <c r="AM62" s="1260"/>
      <c r="AN62" s="1260"/>
      <c r="AO62" s="1260"/>
      <c r="AP62" s="1260"/>
      <c r="AQ62" s="1260"/>
      <c r="AR62" s="1260"/>
      <c r="AS62" s="1260"/>
      <c r="AT62" s="1260"/>
      <c r="AU62" s="1260"/>
      <c r="AV62" s="1260"/>
      <c r="AW62" s="1260"/>
      <c r="AX62" s="1260"/>
      <c r="AY62" s="1260"/>
      <c r="AZ62" s="1260"/>
      <c r="BA62" s="300"/>
    </row>
    <row r="63" spans="1:54" ht="9.75" customHeight="1" outlineLevel="1" x14ac:dyDescent="0.25">
      <c r="A63" s="1236" t="s">
        <v>523</v>
      </c>
      <c r="B63" s="1236"/>
      <c r="C63" s="1236"/>
      <c r="D63" s="1236"/>
      <c r="E63" s="1236"/>
      <c r="F63" s="1236"/>
      <c r="G63" s="1236"/>
      <c r="H63" s="1236"/>
      <c r="I63" s="1236"/>
      <c r="J63" s="1236"/>
      <c r="K63" s="1236"/>
      <c r="L63" s="1236"/>
      <c r="M63" s="1236"/>
      <c r="N63" s="1236"/>
      <c r="O63" s="1236"/>
      <c r="P63" s="1236"/>
      <c r="Q63" s="1236"/>
      <c r="R63" s="1236"/>
      <c r="S63" s="1236"/>
      <c r="T63" s="1236"/>
      <c r="U63" s="1236"/>
      <c r="V63" s="1236"/>
      <c r="W63" s="1236"/>
      <c r="X63" s="1236"/>
      <c r="Y63" s="1236"/>
      <c r="Z63" s="1236"/>
      <c r="AA63" s="1236"/>
      <c r="AB63" s="1236"/>
      <c r="AC63" s="1236"/>
      <c r="AD63" s="1236"/>
      <c r="AE63" s="1236"/>
      <c r="AF63" s="1236"/>
      <c r="AG63" s="1236"/>
      <c r="AH63" s="1236"/>
      <c r="AI63" s="1236"/>
      <c r="AJ63" s="1236"/>
      <c r="AK63" s="1236"/>
      <c r="AL63" s="1236"/>
      <c r="AM63" s="1236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300"/>
    </row>
    <row r="64" spans="1:54" ht="21" customHeight="1" x14ac:dyDescent="0.25">
      <c r="A64" s="1278" t="s">
        <v>793</v>
      </c>
      <c r="B64" s="1278"/>
      <c r="C64" s="1278"/>
      <c r="D64" s="1278"/>
      <c r="E64" s="1278"/>
      <c r="F64" s="1278"/>
      <c r="G64" s="1278"/>
      <c r="H64" s="1278"/>
      <c r="I64" s="1278"/>
      <c r="J64" s="1278"/>
      <c r="K64" s="1278"/>
      <c r="L64" s="1278"/>
      <c r="M64" s="1278"/>
      <c r="N64" s="1278"/>
      <c r="O64" s="1278"/>
      <c r="P64" s="1278"/>
      <c r="Q64" s="1278"/>
      <c r="R64" s="1278"/>
      <c r="S64" s="1278"/>
      <c r="T64" s="1278"/>
      <c r="U64" s="1278"/>
      <c r="V64" s="1278"/>
      <c r="W64" s="1278"/>
      <c r="X64" s="1278"/>
      <c r="Y64" s="1278"/>
      <c r="Z64" s="1278"/>
      <c r="AA64" s="1278"/>
      <c r="AB64" s="1278"/>
      <c r="AC64" s="1278"/>
      <c r="AD64" s="1278"/>
      <c r="AE64" s="1278"/>
      <c r="AF64" s="1278"/>
      <c r="AG64" s="1278"/>
      <c r="AH64" s="1278"/>
      <c r="AI64" s="1278"/>
      <c r="AJ64" s="1278"/>
      <c r="AK64" s="1278"/>
      <c r="AL64" s="1278"/>
      <c r="AM64" s="127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300"/>
    </row>
    <row r="65" spans="1:53" ht="12" customHeight="1" x14ac:dyDescent="0.25">
      <c r="A65" s="1286" t="str">
        <f>ФОРМА!D22</f>
        <v>трансформаторной подстанции</v>
      </c>
      <c r="B65" s="1286"/>
      <c r="C65" s="1286"/>
      <c r="D65" s="1286"/>
      <c r="E65" s="1286"/>
      <c r="F65" s="1286"/>
      <c r="G65" s="1286"/>
      <c r="H65" s="1286"/>
      <c r="I65" s="1286"/>
      <c r="J65" s="1286"/>
      <c r="K65" s="1286"/>
      <c r="L65" s="1286"/>
      <c r="M65" s="1286"/>
      <c r="N65" s="1286"/>
      <c r="O65" s="1286"/>
      <c r="P65" s="1286"/>
      <c r="Q65" s="1286"/>
      <c r="R65" s="1286"/>
      <c r="S65" s="1286"/>
      <c r="T65" s="1286"/>
      <c r="U65" s="1286"/>
      <c r="V65" s="1286"/>
      <c r="W65" s="1286"/>
      <c r="X65" s="1286"/>
      <c r="Y65" s="1286"/>
      <c r="Z65" s="1286"/>
      <c r="AA65" s="1286"/>
      <c r="AB65" s="1286"/>
      <c r="AC65" s="1286"/>
      <c r="AD65" s="1286"/>
      <c r="AE65" s="1286"/>
      <c r="AF65" s="1286"/>
      <c r="AG65" s="1286"/>
      <c r="AH65" s="1286"/>
      <c r="AI65" s="1286"/>
      <c r="AJ65" s="1286"/>
      <c r="AK65" s="1286"/>
      <c r="AL65" s="1286"/>
      <c r="AM65" s="1286"/>
      <c r="AN65" s="1286"/>
      <c r="AO65" s="1286"/>
      <c r="AP65" s="1286"/>
      <c r="AQ65" s="1286"/>
      <c r="AR65" s="1286"/>
      <c r="AS65" s="1286"/>
      <c r="AT65" s="1286"/>
      <c r="AU65" s="1286"/>
      <c r="AV65" s="1286"/>
      <c r="AW65" s="1286"/>
      <c r="AX65" s="1286"/>
      <c r="AY65" s="1286"/>
      <c r="AZ65" s="1286"/>
      <c r="BA65" s="300"/>
    </row>
    <row r="66" spans="1:53" s="305" customFormat="1" ht="6" customHeight="1" x14ac:dyDescent="0.2">
      <c r="A66" s="1277" t="s">
        <v>431</v>
      </c>
      <c r="B66" s="1277"/>
      <c r="C66" s="1277"/>
      <c r="D66" s="1277"/>
      <c r="E66" s="1277"/>
      <c r="F66" s="1277"/>
      <c r="G66" s="1277"/>
      <c r="H66" s="1277"/>
      <c r="I66" s="1277"/>
      <c r="J66" s="1277"/>
      <c r="K66" s="1277"/>
      <c r="L66" s="1277"/>
      <c r="M66" s="1277"/>
      <c r="N66" s="1277"/>
      <c r="O66" s="1277"/>
      <c r="P66" s="1277"/>
      <c r="Q66" s="1277"/>
      <c r="R66" s="1277"/>
      <c r="S66" s="1277"/>
      <c r="T66" s="1277"/>
      <c r="U66" s="1277"/>
      <c r="V66" s="1277"/>
      <c r="W66" s="1277"/>
      <c r="X66" s="1277"/>
      <c r="Y66" s="1277"/>
      <c r="Z66" s="1277"/>
      <c r="AA66" s="1277"/>
      <c r="AB66" s="1277"/>
      <c r="AC66" s="1277"/>
      <c r="AD66" s="1277"/>
      <c r="AE66" s="1277"/>
      <c r="AF66" s="1277"/>
      <c r="AG66" s="1277"/>
      <c r="AH66" s="1277"/>
      <c r="AI66" s="1277"/>
      <c r="AJ66" s="1277"/>
      <c r="AK66" s="1277"/>
      <c r="AL66" s="1277"/>
      <c r="AM66" s="1277"/>
      <c r="AN66" s="1277"/>
      <c r="AO66" s="1277"/>
      <c r="AP66" s="1277"/>
      <c r="AQ66" s="1277"/>
      <c r="AR66" s="1277"/>
      <c r="AS66" s="1277"/>
      <c r="AT66" s="1277"/>
      <c r="AU66" s="1277"/>
      <c r="AV66" s="1277"/>
      <c r="AW66" s="1277"/>
      <c r="AX66" s="1277"/>
      <c r="AY66" s="1277"/>
      <c r="AZ66" s="1277"/>
      <c r="BA66" s="304"/>
    </row>
    <row r="67" spans="1:53" ht="48" customHeight="1" x14ac:dyDescent="0.25">
      <c r="A67" s="1289" t="s">
        <v>794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  <c r="BA67" s="300"/>
    </row>
    <row r="68" spans="1:53" ht="11.25" customHeight="1" x14ac:dyDescent="0.25">
      <c r="A68" s="1286" t="str">
        <f>ФОРМА!B9</f>
        <v>СЭС-23-32939-ЭС-ИЛО</v>
      </c>
      <c r="B68" s="1286"/>
      <c r="C68" s="1286"/>
      <c r="D68" s="1286"/>
      <c r="E68" s="1286"/>
      <c r="F68" s="1286"/>
      <c r="G68" s="1286"/>
      <c r="H68" s="1286"/>
      <c r="I68" s="1286"/>
      <c r="J68" s="1286"/>
      <c r="K68" s="1286"/>
      <c r="L68" s="1286"/>
      <c r="M68" s="1286"/>
      <c r="N68" s="1286"/>
      <c r="O68" s="1286"/>
      <c r="P68" s="1286"/>
      <c r="Q68" s="1286"/>
      <c r="R68" s="1286"/>
      <c r="S68" s="1286"/>
      <c r="T68" s="1286"/>
      <c r="U68" s="1286"/>
      <c r="V68" s="1286"/>
      <c r="W68" s="1286"/>
      <c r="X68" s="1286"/>
      <c r="Y68" s="1286"/>
      <c r="Z68" s="1286"/>
      <c r="AA68" s="1286"/>
      <c r="AB68" s="1286"/>
      <c r="AC68" s="1286"/>
      <c r="AD68" s="1286"/>
      <c r="AE68" s="1286"/>
      <c r="AF68" s="1286"/>
      <c r="AG68" s="1286"/>
      <c r="AH68" s="1286"/>
      <c r="AI68" s="1286"/>
      <c r="AJ68" s="1286"/>
      <c r="AK68" s="1286"/>
      <c r="AL68" s="1286"/>
      <c r="AM68" s="1286"/>
      <c r="AN68" s="1286"/>
      <c r="AO68" s="1286"/>
      <c r="AP68" s="1286"/>
      <c r="AQ68" s="1286"/>
      <c r="AR68" s="1286"/>
      <c r="AS68" s="1286"/>
      <c r="AT68" s="1286"/>
      <c r="AU68" s="1286"/>
      <c r="AV68" s="1286"/>
      <c r="AW68" s="1286"/>
      <c r="AX68" s="1286"/>
      <c r="AY68" s="1286"/>
      <c r="AZ68" s="1286"/>
      <c r="BA68" s="300"/>
    </row>
    <row r="69" spans="1:53" s="305" customFormat="1" ht="6" customHeight="1" x14ac:dyDescent="0.2">
      <c r="A69" s="1287" t="s">
        <v>795</v>
      </c>
      <c r="B69" s="1287"/>
      <c r="C69" s="1287"/>
      <c r="D69" s="1287"/>
      <c r="E69" s="1287"/>
      <c r="F69" s="1287"/>
      <c r="G69" s="1287"/>
      <c r="H69" s="1287"/>
      <c r="I69" s="1287"/>
      <c r="J69" s="1287"/>
      <c r="K69" s="1287"/>
      <c r="L69" s="1287"/>
      <c r="M69" s="1287"/>
      <c r="N69" s="1287"/>
      <c r="O69" s="1287"/>
      <c r="P69" s="1287"/>
      <c r="Q69" s="1287"/>
      <c r="R69" s="1287"/>
      <c r="S69" s="1287"/>
      <c r="T69" s="1287"/>
      <c r="U69" s="1287"/>
      <c r="V69" s="1287"/>
      <c r="W69" s="1287"/>
      <c r="X69" s="1287"/>
      <c r="Y69" s="1287"/>
      <c r="Z69" s="1287"/>
      <c r="AA69" s="1287"/>
      <c r="AB69" s="1287"/>
      <c r="AC69" s="1287"/>
      <c r="AD69" s="1287"/>
      <c r="AE69" s="1287"/>
      <c r="AF69" s="1287"/>
      <c r="AG69" s="1287"/>
      <c r="AH69" s="1287"/>
      <c r="AI69" s="1287"/>
      <c r="AJ69" s="1287"/>
      <c r="AK69" s="1287"/>
      <c r="AL69" s="1287"/>
      <c r="AM69" s="1287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304"/>
    </row>
    <row r="70" spans="1:53" ht="13.2" customHeight="1" x14ac:dyDescent="0.25">
      <c r="A70" s="1286" t="str">
        <f>ФОРМА!B8</f>
        <v>ООО «Строительные энергетические технологии»</v>
      </c>
      <c r="B70" s="1286"/>
      <c r="C70" s="1286"/>
      <c r="D70" s="1286"/>
      <c r="E70" s="1286"/>
      <c r="F70" s="1286"/>
      <c r="G70" s="1286"/>
      <c r="H70" s="1286"/>
      <c r="I70" s="1286"/>
      <c r="J70" s="1286"/>
      <c r="K70" s="1286"/>
      <c r="L70" s="1286"/>
      <c r="M70" s="1286"/>
      <c r="N70" s="1286"/>
      <c r="O70" s="1286"/>
      <c r="P70" s="1286"/>
      <c r="Q70" s="1286"/>
      <c r="R70" s="1286"/>
      <c r="S70" s="1286"/>
      <c r="T70" s="1286"/>
      <c r="U70" s="1286"/>
      <c r="V70" s="1286"/>
      <c r="W70" s="1286"/>
      <c r="X70" s="1286"/>
      <c r="Y70" s="1286"/>
      <c r="Z70" s="1286"/>
      <c r="AA70" s="1286"/>
      <c r="AB70" s="1286"/>
      <c r="AC70" s="1286"/>
      <c r="AD70" s="1286"/>
      <c r="AE70" s="1286"/>
      <c r="AF70" s="1286"/>
      <c r="AG70" s="1286"/>
      <c r="AH70" s="1286"/>
      <c r="AI70" s="1286"/>
      <c r="AJ70" s="1286"/>
      <c r="AK70" s="1286"/>
      <c r="AL70" s="1286"/>
      <c r="AM70" s="1286"/>
      <c r="AN70" s="1286"/>
      <c r="AO70" s="1286"/>
      <c r="AP70" s="1286"/>
      <c r="AQ70" s="1286"/>
      <c r="AR70" s="1286"/>
      <c r="AS70" s="1286"/>
      <c r="AT70" s="1286"/>
      <c r="AU70" s="1286"/>
      <c r="AV70" s="1286"/>
      <c r="AW70" s="1286"/>
      <c r="AX70" s="1286"/>
      <c r="AY70" s="1286"/>
      <c r="AZ70" s="1286"/>
      <c r="BA70" s="300"/>
    </row>
    <row r="71" spans="1:53" s="305" customFormat="1" ht="6" customHeight="1" x14ac:dyDescent="0.2">
      <c r="A71" s="1287" t="s">
        <v>796</v>
      </c>
      <c r="B71" s="1287"/>
      <c r="C71" s="1287"/>
      <c r="D71" s="1287"/>
      <c r="E71" s="1287"/>
      <c r="F71" s="1287"/>
      <c r="G71" s="1287"/>
      <c r="H71" s="1287"/>
      <c r="I71" s="1287"/>
      <c r="J71" s="1287"/>
      <c r="K71" s="1287"/>
      <c r="L71" s="1287"/>
      <c r="M71" s="1287"/>
      <c r="N71" s="1287"/>
      <c r="O71" s="1287"/>
      <c r="P71" s="1287"/>
      <c r="Q71" s="1287"/>
      <c r="R71" s="1287"/>
      <c r="S71" s="1287"/>
      <c r="T71" s="1287"/>
      <c r="U71" s="1287"/>
      <c r="V71" s="1287"/>
      <c r="W71" s="1287"/>
      <c r="X71" s="1287"/>
      <c r="Y71" s="1287"/>
      <c r="Z71" s="1287"/>
      <c r="AA71" s="1287"/>
      <c r="AB71" s="1287"/>
      <c r="AC71" s="1287"/>
      <c r="AD71" s="1287"/>
      <c r="AE71" s="1287"/>
      <c r="AF71" s="1287"/>
      <c r="AG71" s="1287"/>
      <c r="AH71" s="1287"/>
      <c r="AI71" s="1287"/>
      <c r="AJ71" s="1287"/>
      <c r="AK71" s="1287"/>
      <c r="AL71" s="1287"/>
      <c r="AM71" s="1287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</row>
    <row r="72" spans="1:53" ht="13.2" customHeight="1" x14ac:dyDescent="0.25">
      <c r="A72" s="1286" t="s">
        <v>728</v>
      </c>
      <c r="B72" s="1286"/>
      <c r="C72" s="1286"/>
      <c r="D72" s="1286"/>
      <c r="E72" s="1286"/>
      <c r="F72" s="1286"/>
      <c r="G72" s="1286"/>
      <c r="H72" s="1286"/>
      <c r="I72" s="1286"/>
      <c r="J72" s="1286"/>
      <c r="K72" s="1286"/>
      <c r="L72" s="1286"/>
      <c r="M72" s="1286"/>
      <c r="N72" s="1286"/>
      <c r="O72" s="1286"/>
      <c r="P72" s="1286"/>
      <c r="Q72" s="1286"/>
      <c r="R72" s="1286"/>
      <c r="S72" s="1286"/>
      <c r="T72" s="1286"/>
      <c r="U72" s="1286"/>
      <c r="V72" s="1286"/>
      <c r="W72" s="1286"/>
      <c r="X72" s="1286"/>
      <c r="Y72" s="1286"/>
      <c r="Z72" s="1286"/>
      <c r="AA72" s="1286"/>
      <c r="AB72" s="1286"/>
      <c r="AC72" s="1286"/>
      <c r="AD72" s="1286"/>
      <c r="AE72" s="1286"/>
      <c r="AF72" s="1286"/>
      <c r="AG72" s="1286"/>
      <c r="AH72" s="1286"/>
      <c r="AI72" s="1286"/>
      <c r="AJ72" s="1286"/>
      <c r="AK72" s="1286"/>
      <c r="AL72" s="1286"/>
      <c r="AM72" s="1286"/>
      <c r="AN72" s="1286"/>
      <c r="AO72" s="1286"/>
      <c r="AP72" s="1286"/>
      <c r="AQ72" s="1286"/>
      <c r="AR72" s="1286"/>
      <c r="AS72" s="1286"/>
      <c r="AT72" s="1286"/>
      <c r="AU72" s="1286"/>
      <c r="AV72" s="1286"/>
      <c r="AW72" s="1286"/>
      <c r="AX72" s="1286"/>
      <c r="AY72" s="1286"/>
      <c r="AZ72" s="1286"/>
      <c r="BA72" s="300"/>
    </row>
    <row r="73" spans="1:53" s="305" customFormat="1" ht="6" customHeight="1" x14ac:dyDescent="0.2">
      <c r="A73" s="1287" t="s">
        <v>797</v>
      </c>
      <c r="B73" s="1287"/>
      <c r="C73" s="1287"/>
      <c r="D73" s="1287"/>
      <c r="E73" s="1287"/>
      <c r="F73" s="1287"/>
      <c r="G73" s="1287"/>
      <c r="H73" s="1287"/>
      <c r="I73" s="1287"/>
      <c r="J73" s="1287"/>
      <c r="K73" s="1287"/>
      <c r="L73" s="1287"/>
      <c r="M73" s="1287"/>
      <c r="N73" s="1287"/>
      <c r="O73" s="1287"/>
      <c r="P73" s="1287"/>
      <c r="Q73" s="1287"/>
      <c r="R73" s="1287"/>
      <c r="S73" s="1287"/>
      <c r="T73" s="1287"/>
      <c r="U73" s="1287"/>
      <c r="V73" s="1287"/>
      <c r="W73" s="1287"/>
      <c r="X73" s="1287"/>
      <c r="Y73" s="1287"/>
      <c r="Z73" s="1287"/>
      <c r="AA73" s="1287"/>
      <c r="AB73" s="1287"/>
      <c r="AC73" s="1287"/>
      <c r="AD73" s="1287"/>
      <c r="AE73" s="1287"/>
      <c r="AF73" s="1287"/>
      <c r="AG73" s="1287"/>
      <c r="AH73" s="1287"/>
      <c r="AI73" s="1287"/>
      <c r="AJ73" s="1287"/>
      <c r="AK73" s="1287"/>
      <c r="AL73" s="1287"/>
      <c r="AM73" s="1287"/>
      <c r="AN73" s="1287"/>
      <c r="AO73" s="1287"/>
      <c r="AP73" s="1287"/>
      <c r="AQ73" s="1287"/>
      <c r="AR73" s="1287"/>
      <c r="AS73" s="1287"/>
      <c r="AT73" s="1287"/>
      <c r="AU73" s="1287"/>
      <c r="AV73" s="1287"/>
      <c r="AW73" s="1287"/>
      <c r="AX73" s="1287"/>
      <c r="AY73" s="1287"/>
      <c r="AZ73" s="1287"/>
      <c r="BA73" s="1287"/>
    </row>
    <row r="74" spans="1:53" ht="12" customHeight="1" x14ac:dyDescent="0.25">
      <c r="A74" s="1278" t="s">
        <v>593</v>
      </c>
      <c r="B74" s="1278"/>
      <c r="C74" s="1278"/>
      <c r="D74" s="1278"/>
      <c r="E74" s="1278"/>
      <c r="F74" s="1278"/>
      <c r="G74" s="1278"/>
      <c r="H74" s="1278"/>
      <c r="I74" s="1278"/>
      <c r="J74" s="1278"/>
      <c r="K74" s="1278"/>
      <c r="L74" s="1278"/>
      <c r="M74" s="1278"/>
      <c r="N74" s="1278"/>
      <c r="O74" s="1278"/>
      <c r="P74" s="1278"/>
      <c r="Q74" s="1278"/>
      <c r="R74" s="1278"/>
      <c r="S74" s="1278"/>
      <c r="T74" s="1278"/>
      <c r="U74" s="1278"/>
      <c r="V74" s="1278"/>
      <c r="W74" s="1278"/>
      <c r="X74" s="1278"/>
      <c r="Y74" s="1278"/>
      <c r="Z74" s="1278"/>
      <c r="AA74" s="1278"/>
      <c r="AB74" s="1278"/>
      <c r="AC74" s="1278"/>
      <c r="AD74" s="1278"/>
      <c r="AE74" s="1278"/>
      <c r="AF74" s="1278"/>
      <c r="AG74" s="1278"/>
      <c r="AH74" s="1278"/>
      <c r="AI74" s="1278"/>
      <c r="AJ74" s="1278"/>
      <c r="AK74" s="1278"/>
      <c r="AL74" s="1278"/>
      <c r="AM74" s="1278"/>
      <c r="AN74" s="1278"/>
      <c r="AO74" s="1278"/>
      <c r="AP74" s="1278"/>
      <c r="AQ74" s="1278"/>
      <c r="AR74" s="1278"/>
      <c r="AS74" s="1278"/>
      <c r="AT74" s="1278"/>
      <c r="AU74" s="1278"/>
      <c r="AV74" s="1278"/>
      <c r="AW74" s="1278"/>
      <c r="AX74" s="1278"/>
      <c r="AY74" s="1278"/>
      <c r="AZ74" s="1278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284"/>
      <c r="V75" s="1284"/>
      <c r="W75" s="1284"/>
      <c r="X75" s="1284"/>
      <c r="Y75" s="1284"/>
      <c r="Z75" s="1284"/>
      <c r="AA75" s="1284"/>
      <c r="AB75" s="1284"/>
      <c r="AC75" s="1284"/>
      <c r="AD75" s="1284"/>
      <c r="AE75" s="1284"/>
      <c r="AF75" s="1284"/>
      <c r="AG75" s="1284"/>
      <c r="AH75" s="1284"/>
      <c r="AI75" s="1284"/>
      <c r="AJ75" s="1284"/>
      <c r="AK75" s="1284"/>
      <c r="AL75" s="1284"/>
      <c r="AM75" s="1284"/>
      <c r="AN75" s="1284"/>
      <c r="AO75" s="1284"/>
      <c r="AP75" s="1284"/>
      <c r="AQ75" s="1284"/>
      <c r="AR75" s="1284"/>
      <c r="AS75" s="1284"/>
      <c r="AT75" s="1284"/>
      <c r="AU75" s="1284"/>
      <c r="AV75" s="1284"/>
      <c r="AW75" s="1284"/>
      <c r="AX75" s="1284"/>
      <c r="AY75" s="1284"/>
      <c r="AZ75" s="1284"/>
      <c r="BA75" s="300"/>
    </row>
    <row r="76" spans="1:53" ht="11.25" customHeight="1" x14ac:dyDescent="0.25">
      <c r="A76" s="1279" t="s">
        <v>86</v>
      </c>
      <c r="B76" s="1279"/>
      <c r="C76" s="1279"/>
      <c r="D76" s="1279"/>
      <c r="E76" s="1279"/>
      <c r="F76" s="1279"/>
      <c r="G76" s="1279"/>
      <c r="H76" s="1279"/>
      <c r="I76" s="1279"/>
      <c r="J76" s="1279"/>
      <c r="K76" s="1279"/>
      <c r="L76" s="1279"/>
      <c r="M76" s="1279"/>
      <c r="N76" s="1279"/>
      <c r="O76" s="1279"/>
      <c r="P76" s="1285" t="s">
        <v>65</v>
      </c>
      <c r="Q76" s="1285"/>
      <c r="R76" s="1285"/>
      <c r="S76" s="1285"/>
      <c r="T76" s="1285"/>
      <c r="U76" s="1285"/>
      <c r="V76" s="1285"/>
      <c r="W76" s="1285"/>
      <c r="X76" s="1285"/>
      <c r="Y76" s="1285"/>
      <c r="Z76" s="1285"/>
      <c r="AA76" s="1285"/>
      <c r="AB76" s="1285"/>
      <c r="AC76" s="1285"/>
      <c r="AD76" s="1285"/>
      <c r="AE76" s="1285"/>
      <c r="AF76" s="1285"/>
      <c r="AG76" s="1285"/>
      <c r="AH76" s="1285"/>
      <c r="AI76" s="1285"/>
      <c r="AJ76" s="1285"/>
      <c r="AK76" s="1285"/>
      <c r="AL76" s="1285"/>
      <c r="AM76" s="1285"/>
      <c r="AN76" s="1285"/>
      <c r="AO76" s="1285"/>
      <c r="AP76" s="1285"/>
      <c r="AQ76" s="1285"/>
      <c r="AR76" s="1285"/>
      <c r="AS76" s="1285"/>
      <c r="AT76" s="1285"/>
      <c r="AU76" s="1285"/>
      <c r="AV76" s="1285"/>
      <c r="AW76" s="1285"/>
      <c r="AX76" s="1285"/>
      <c r="AY76" s="1285"/>
      <c r="AZ76" s="1285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1279" t="s">
        <v>90</v>
      </c>
      <c r="B78" s="1279"/>
      <c r="C78" s="1279"/>
      <c r="D78" s="1279"/>
      <c r="E78" s="1279"/>
      <c r="F78" s="1279"/>
      <c r="G78" s="1279"/>
      <c r="H78" s="1279"/>
      <c r="I78" s="1279"/>
      <c r="J78" s="1286">
        <f>ФОРМА!F5</f>
        <v>2</v>
      </c>
      <c r="K78" s="1286"/>
      <c r="L78" s="1286"/>
      <c r="M78" s="1286"/>
      <c r="N78" s="1286"/>
      <c r="O78" s="1286"/>
      <c r="P78" s="1278" t="s">
        <v>798</v>
      </c>
      <c r="Q78" s="1279"/>
      <c r="R78" s="1279"/>
      <c r="S78" s="1279"/>
      <c r="T78" s="1279"/>
      <c r="U78" s="1279"/>
      <c r="V78" s="1279"/>
      <c r="W78" s="1279"/>
      <c r="X78" s="1279"/>
      <c r="Y78" s="1279"/>
      <c r="Z78" s="1279"/>
      <c r="AA78" s="1279"/>
      <c r="AB78" s="1279"/>
      <c r="AC78" s="1279"/>
      <c r="AD78" s="1279"/>
      <c r="AE78" s="1279"/>
      <c r="AF78" s="1279"/>
      <c r="AG78" s="1279"/>
      <c r="AH78" s="1279"/>
      <c r="AI78" s="1279"/>
      <c r="AJ78" s="1279"/>
      <c r="AK78" s="1279"/>
      <c r="AL78" s="1279"/>
      <c r="AM78" s="1279"/>
      <c r="AN78" s="1279"/>
      <c r="AO78" s="1279"/>
      <c r="AP78" s="1279"/>
      <c r="AQ78" s="1279"/>
      <c r="AR78" s="1279"/>
      <c r="AS78" s="1279"/>
      <c r="AT78" s="1279"/>
      <c r="AU78" s="1279"/>
      <c r="AV78" s="1279"/>
      <c r="AW78" s="1279"/>
      <c r="AX78" s="1279"/>
      <c r="AY78" s="1279"/>
      <c r="AZ78" s="1279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1282" t="s">
        <v>87</v>
      </c>
      <c r="B80" s="1282"/>
      <c r="C80" s="1282"/>
      <c r="D80" s="1282"/>
      <c r="E80" s="1282"/>
      <c r="F80" s="1282"/>
      <c r="G80" s="1282"/>
      <c r="H80" s="1283" t="str">
        <f>ФОРМА!E22</f>
        <v>План строительства</v>
      </c>
      <c r="I80" s="1283"/>
      <c r="J80" s="1283"/>
      <c r="K80" s="1283"/>
      <c r="L80" s="1283"/>
      <c r="M80" s="1283"/>
      <c r="N80" s="1283"/>
      <c r="O80" s="1283"/>
      <c r="P80" s="1283"/>
      <c r="Q80" s="1283"/>
      <c r="R80" s="1283"/>
      <c r="S80" s="1283"/>
      <c r="T80" s="1283"/>
      <c r="U80" s="1283"/>
      <c r="V80" s="1283"/>
      <c r="W80" s="1283"/>
      <c r="X80" s="1283"/>
      <c r="Y80" s="1283"/>
      <c r="Z80" s="1283"/>
      <c r="AA80" s="1283"/>
      <c r="AB80" s="1283"/>
      <c r="AC80" s="1283"/>
      <c r="AD80" s="1283"/>
      <c r="AE80" s="1283"/>
      <c r="AF80" s="1283"/>
      <c r="AG80" s="1283"/>
      <c r="AH80" s="1283"/>
      <c r="AI80" s="1283"/>
      <c r="AJ80" s="1283"/>
      <c r="AK80" s="1283"/>
      <c r="AL80" s="1283"/>
      <c r="AM80" s="1283"/>
      <c r="AN80" s="1283"/>
      <c r="AO80" s="1283"/>
      <c r="AP80" s="1283"/>
      <c r="AQ80" s="1283"/>
      <c r="AR80" s="1283"/>
      <c r="AS80" s="1283"/>
      <c r="AT80" s="1283"/>
      <c r="AU80" s="1283"/>
      <c r="AV80" s="1283"/>
      <c r="AW80" s="1283"/>
      <c r="AX80" s="1283"/>
      <c r="AY80" s="1283"/>
      <c r="AZ80" s="1283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1277" t="s">
        <v>799</v>
      </c>
      <c r="I81" s="1277"/>
      <c r="J81" s="1277"/>
      <c r="K81" s="1277"/>
      <c r="L81" s="1277"/>
      <c r="M81" s="1277"/>
      <c r="N81" s="1277"/>
      <c r="O81" s="1277"/>
      <c r="P81" s="1277"/>
      <c r="Q81" s="1277"/>
      <c r="R81" s="1277"/>
      <c r="S81" s="1277"/>
      <c r="T81" s="1277"/>
      <c r="U81" s="1277"/>
      <c r="V81" s="1277"/>
      <c r="W81" s="1277"/>
      <c r="X81" s="1277"/>
      <c r="Y81" s="1277"/>
      <c r="Z81" s="1277"/>
      <c r="AA81" s="1277"/>
      <c r="AB81" s="1277"/>
      <c r="AC81" s="1277"/>
      <c r="AD81" s="1277"/>
      <c r="AE81" s="1277"/>
      <c r="AF81" s="1277"/>
      <c r="AG81" s="1277"/>
      <c r="AH81" s="1277"/>
      <c r="AI81" s="1277"/>
      <c r="AJ81" s="1277"/>
      <c r="AK81" s="1277"/>
      <c r="AL81" s="1277"/>
      <c r="AM81" s="1277"/>
      <c r="AN81" s="1277"/>
      <c r="AO81" s="1277"/>
      <c r="AP81" s="1277"/>
      <c r="AQ81" s="1277"/>
      <c r="AR81" s="1277"/>
      <c r="AS81" s="1277"/>
      <c r="AT81" s="1277"/>
      <c r="AU81" s="1277"/>
      <c r="AV81" s="1277"/>
      <c r="AW81" s="1277"/>
      <c r="AX81" s="1277"/>
      <c r="AY81" s="1277"/>
      <c r="AZ81" s="1277"/>
      <c r="BA81" s="309"/>
    </row>
    <row r="82" spans="1:53" ht="21" customHeight="1" x14ac:dyDescent="0.25">
      <c r="A82" s="1278" t="s">
        <v>800</v>
      </c>
      <c r="B82" s="1278"/>
      <c r="C82" s="1278"/>
      <c r="D82" s="1278"/>
      <c r="E82" s="1278"/>
      <c r="F82" s="1278"/>
      <c r="G82" s="1278"/>
      <c r="H82" s="1278"/>
      <c r="I82" s="1278"/>
      <c r="J82" s="1278"/>
      <c r="K82" s="1278"/>
      <c r="L82" s="1278"/>
      <c r="M82" s="1278"/>
      <c r="N82" s="1278"/>
      <c r="O82" s="1278"/>
      <c r="P82" s="1278"/>
      <c r="Q82" s="1278"/>
      <c r="R82" s="1278"/>
      <c r="S82" s="1278"/>
      <c r="T82" s="1278"/>
      <c r="U82" s="1278"/>
      <c r="V82" s="1278"/>
      <c r="W82" s="1278"/>
      <c r="X82" s="1278"/>
      <c r="Y82" s="1278"/>
      <c r="Z82" s="1278"/>
      <c r="AA82" s="1278"/>
      <c r="AB82" s="1278"/>
      <c r="AC82" s="1278"/>
      <c r="AD82" s="1278"/>
      <c r="AE82" s="1278"/>
      <c r="AF82" s="1278"/>
      <c r="AG82" s="1278"/>
      <c r="AH82" s="1278"/>
      <c r="AI82" s="1278"/>
      <c r="AJ82" s="1278"/>
      <c r="AK82" s="1278"/>
      <c r="AL82" s="1278"/>
      <c r="AM82" s="1278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/>
      <c r="AY82" s="1278"/>
      <c r="AZ82" s="1278"/>
      <c r="BA82" s="300"/>
    </row>
    <row r="83" spans="1:53" ht="30" customHeight="1" x14ac:dyDescent="0.3">
      <c r="A83" s="1274" t="str">
        <f>IF(ПОДПИСИ!B9="",ПОДПИСИ!D5,ПОДПИСИ!D9)</f>
        <v>Филёва Н.О.</v>
      </c>
      <c r="B83" s="1274"/>
      <c r="C83" s="1274"/>
      <c r="D83" s="1274"/>
      <c r="E83" s="1274"/>
      <c r="F83" s="1274"/>
      <c r="G83" s="1274"/>
      <c r="H83" s="1274"/>
      <c r="I83" s="1274"/>
      <c r="J83" s="1274"/>
      <c r="K83" s="1274"/>
      <c r="L83" s="1274"/>
      <c r="M83" s="1274"/>
      <c r="N83" s="1274"/>
      <c r="O83" s="1274"/>
      <c r="P83" s="1274"/>
      <c r="Q83" s="1274"/>
      <c r="R83" s="1274"/>
      <c r="S83" s="1274"/>
      <c r="T83" s="1274"/>
      <c r="U83" s="1274"/>
      <c r="V83" s="1274"/>
      <c r="W83" s="1274"/>
      <c r="X83" s="1274"/>
      <c r="Y83" s="1274"/>
      <c r="Z83" s="1275"/>
      <c r="AA83" s="1275"/>
      <c r="AB83" s="1275"/>
      <c r="AC83" s="1275"/>
      <c r="AD83" s="1275"/>
      <c r="AE83" s="1275"/>
      <c r="AF83" s="1275"/>
      <c r="AG83" s="1275"/>
      <c r="AH83" s="1275"/>
      <c r="AI83" s="1275"/>
      <c r="AJ83" s="1275"/>
      <c r="AK83" s="1275"/>
      <c r="AL83" s="1275"/>
      <c r="AM83" s="1275"/>
      <c r="AN83" s="1275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300"/>
    </row>
    <row r="84" spans="1:53" ht="6" customHeight="1" x14ac:dyDescent="0.25">
      <c r="A84" s="1277" t="s">
        <v>801</v>
      </c>
      <c r="B84" s="1277"/>
      <c r="C84" s="1277"/>
      <c r="D84" s="1277"/>
      <c r="E84" s="1277"/>
      <c r="F84" s="1277"/>
      <c r="G84" s="1277"/>
      <c r="H84" s="1277"/>
      <c r="I84" s="1277"/>
      <c r="J84" s="1277"/>
      <c r="K84" s="1277"/>
      <c r="L84" s="1277"/>
      <c r="M84" s="1277"/>
      <c r="N84" s="1277"/>
      <c r="O84" s="1277"/>
      <c r="P84" s="1277"/>
      <c r="Q84" s="1277"/>
      <c r="R84" s="1277"/>
      <c r="S84" s="1277"/>
      <c r="T84" s="1277"/>
      <c r="U84" s="1277"/>
      <c r="V84" s="1277"/>
      <c r="W84" s="1277"/>
      <c r="X84" s="1277"/>
      <c r="Y84" s="1277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277" t="s">
        <v>49</v>
      </c>
      <c r="AP84" s="1277"/>
      <c r="AQ84" s="1277"/>
      <c r="AR84" s="1277"/>
      <c r="AS84" s="1277"/>
      <c r="AT84" s="1277"/>
      <c r="AU84" s="1277"/>
      <c r="AV84" s="1277"/>
      <c r="AW84" s="1277"/>
      <c r="AX84" s="1277"/>
      <c r="AY84" s="1277"/>
      <c r="AZ84" s="1277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1281" t="s">
        <v>785</v>
      </c>
      <c r="B86" s="1281"/>
      <c r="C86" s="1281"/>
      <c r="D86" s="1281"/>
      <c r="E86" s="1281"/>
      <c r="F86" s="1281"/>
      <c r="G86" s="1281"/>
      <c r="H86" s="1281"/>
      <c r="I86" s="1281"/>
      <c r="J86" s="1281"/>
      <c r="K86" s="1281"/>
      <c r="L86" s="1281"/>
      <c r="M86" s="1281"/>
      <c r="N86" s="1281"/>
      <c r="O86" s="1281"/>
      <c r="P86" s="1281"/>
      <c r="Q86" s="1281"/>
      <c r="R86" s="1281"/>
      <c r="S86" s="1281"/>
      <c r="T86" s="1281"/>
      <c r="U86" s="1281"/>
      <c r="V86" s="1281"/>
      <c r="W86" s="1281"/>
      <c r="X86" s="1281"/>
      <c r="Y86" s="1281"/>
      <c r="Z86" s="1281"/>
      <c r="AA86" s="1281"/>
      <c r="AB86" s="1281"/>
      <c r="AC86" s="1281"/>
      <c r="AD86" s="1281"/>
      <c r="AE86" s="1281"/>
      <c r="AF86" s="1281"/>
      <c r="AG86" s="1281"/>
      <c r="AH86" s="1281"/>
      <c r="AI86" s="1281"/>
      <c r="AJ86" s="1281"/>
      <c r="AK86" s="1281"/>
      <c r="AL86" s="1281"/>
      <c r="AM86" s="1281"/>
      <c r="AN86" s="1281"/>
      <c r="AO86" s="1281"/>
      <c r="AP86" s="1281"/>
      <c r="AQ86" s="1281"/>
      <c r="AR86" s="1281"/>
      <c r="AS86" s="1281"/>
      <c r="AT86" s="1281"/>
      <c r="AU86" s="1281"/>
      <c r="AV86" s="1281"/>
      <c r="AW86" s="1281"/>
      <c r="AX86" s="1281"/>
      <c r="AY86" s="1281"/>
      <c r="AZ86" s="1281"/>
      <c r="BA86" s="300"/>
    </row>
    <row r="87" spans="1:53" ht="30.75" customHeight="1" x14ac:dyDescent="0.3">
      <c r="A87" s="1274" t="str">
        <f>ПОДПИСИ!D15</f>
        <v>Шлёнский С.В.</v>
      </c>
      <c r="B87" s="1274"/>
      <c r="C87" s="1274"/>
      <c r="D87" s="1274"/>
      <c r="E87" s="1274"/>
      <c r="F87" s="1274"/>
      <c r="G87" s="1274"/>
      <c r="H87" s="1274"/>
      <c r="I87" s="1274"/>
      <c r="J87" s="1274"/>
      <c r="K87" s="1274"/>
      <c r="L87" s="1274"/>
      <c r="M87" s="1274"/>
      <c r="N87" s="1274"/>
      <c r="O87" s="1274"/>
      <c r="P87" s="1274"/>
      <c r="Q87" s="1274"/>
      <c r="R87" s="1274"/>
      <c r="S87" s="1274"/>
      <c r="T87" s="1274"/>
      <c r="U87" s="1274"/>
      <c r="V87" s="1274"/>
      <c r="W87" s="1274"/>
      <c r="X87" s="1274"/>
      <c r="Y87" s="1274"/>
      <c r="Z87" s="1275"/>
      <c r="AA87" s="1275"/>
      <c r="AB87" s="1275"/>
      <c r="AC87" s="1275"/>
      <c r="AD87" s="1275"/>
      <c r="AE87" s="1275"/>
      <c r="AF87" s="1275"/>
      <c r="AG87" s="1275"/>
      <c r="AH87" s="1275"/>
      <c r="AI87" s="1275"/>
      <c r="AJ87" s="1275"/>
      <c r="AK87" s="1275"/>
      <c r="AL87" s="1275"/>
      <c r="AM87" s="1275"/>
      <c r="AN87" s="1275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300"/>
    </row>
    <row r="88" spans="1:53" ht="6" customHeight="1" x14ac:dyDescent="0.25">
      <c r="A88" s="1277" t="s">
        <v>801</v>
      </c>
      <c r="B88" s="1277"/>
      <c r="C88" s="1277"/>
      <c r="D88" s="1277"/>
      <c r="E88" s="1277"/>
      <c r="F88" s="1277"/>
      <c r="G88" s="1277"/>
      <c r="H88" s="1277"/>
      <c r="I88" s="1277"/>
      <c r="J88" s="1277"/>
      <c r="K88" s="1277"/>
      <c r="L88" s="1277"/>
      <c r="M88" s="1277"/>
      <c r="N88" s="1277"/>
      <c r="O88" s="1277"/>
      <c r="P88" s="1277"/>
      <c r="Q88" s="1277"/>
      <c r="R88" s="1277"/>
      <c r="S88" s="1277"/>
      <c r="T88" s="1277"/>
      <c r="U88" s="1277"/>
      <c r="V88" s="1277"/>
      <c r="W88" s="1277"/>
      <c r="X88" s="1277"/>
      <c r="Y88" s="1277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277" t="s">
        <v>49</v>
      </c>
      <c r="AP88" s="1277"/>
      <c r="AQ88" s="1277"/>
      <c r="AR88" s="1277"/>
      <c r="AS88" s="1277"/>
      <c r="AT88" s="1277"/>
      <c r="AU88" s="1277"/>
      <c r="AV88" s="1277"/>
      <c r="AW88" s="1277"/>
      <c r="AX88" s="1277"/>
      <c r="AY88" s="1277"/>
      <c r="AZ88" s="1277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1278" t="s">
        <v>802</v>
      </c>
      <c r="B90" s="1278"/>
      <c r="C90" s="1278"/>
      <c r="D90" s="1278"/>
      <c r="E90" s="1278"/>
      <c r="F90" s="1278"/>
      <c r="G90" s="1278"/>
      <c r="H90" s="1278"/>
      <c r="I90" s="1278"/>
      <c r="J90" s="1278"/>
      <c r="K90" s="1278"/>
      <c r="L90" s="1278"/>
      <c r="M90" s="1278"/>
      <c r="N90" s="1278"/>
      <c r="O90" s="1278"/>
      <c r="P90" s="1278"/>
      <c r="Q90" s="1278"/>
      <c r="R90" s="1278"/>
      <c r="S90" s="1278"/>
      <c r="T90" s="1278"/>
      <c r="U90" s="1278"/>
      <c r="V90" s="1278"/>
      <c r="W90" s="1278"/>
      <c r="X90" s="1278"/>
      <c r="Y90" s="1278"/>
      <c r="Z90" s="1278"/>
      <c r="AA90" s="1278"/>
      <c r="AB90" s="1278"/>
      <c r="AC90" s="1278"/>
      <c r="AD90" s="1278"/>
      <c r="AE90" s="1278"/>
      <c r="AF90" s="1278"/>
      <c r="AG90" s="1278"/>
      <c r="AH90" s="1278"/>
      <c r="AI90" s="1278"/>
      <c r="AJ90" s="1278"/>
      <c r="AK90" s="1278"/>
      <c r="AL90" s="1278"/>
      <c r="AM90" s="1278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300"/>
    </row>
    <row r="91" spans="1:53" ht="39" customHeight="1" x14ac:dyDescent="0.3">
      <c r="A91" s="1274" t="str">
        <f>ПОДПИСИ!D17</f>
        <v>Шлёнский С.В.</v>
      </c>
      <c r="B91" s="1274"/>
      <c r="C91" s="1274"/>
      <c r="D91" s="1274"/>
      <c r="E91" s="1274"/>
      <c r="F91" s="1274"/>
      <c r="G91" s="1274"/>
      <c r="H91" s="1274"/>
      <c r="I91" s="1274"/>
      <c r="J91" s="1274"/>
      <c r="K91" s="1274"/>
      <c r="L91" s="1274"/>
      <c r="M91" s="1274"/>
      <c r="N91" s="1274"/>
      <c r="O91" s="1274"/>
      <c r="P91" s="1274"/>
      <c r="Q91" s="1274"/>
      <c r="R91" s="1274"/>
      <c r="S91" s="1274"/>
      <c r="T91" s="1274"/>
      <c r="U91" s="1274"/>
      <c r="V91" s="1274"/>
      <c r="W91" s="1274"/>
      <c r="X91" s="1274"/>
      <c r="Y91" s="1274"/>
      <c r="Z91" s="1275"/>
      <c r="AA91" s="1275"/>
      <c r="AB91" s="1275"/>
      <c r="AC91" s="1275"/>
      <c r="AD91" s="1275"/>
      <c r="AE91" s="1275"/>
      <c r="AF91" s="1275"/>
      <c r="AG91" s="1275"/>
      <c r="AH91" s="1275"/>
      <c r="AI91" s="1275"/>
      <c r="AJ91" s="1275"/>
      <c r="AK91" s="1275"/>
      <c r="AL91" s="1275"/>
      <c r="AM91" s="1275"/>
      <c r="AN91" s="1275"/>
      <c r="AO91" s="1280" t="s">
        <v>64</v>
      </c>
      <c r="AP91" s="1280"/>
      <c r="AQ91" s="1280"/>
      <c r="AR91" s="1280"/>
      <c r="AS91" s="1280"/>
      <c r="AT91" s="1280"/>
      <c r="AU91" s="1280"/>
      <c r="AV91" s="1280"/>
      <c r="AW91" s="1280"/>
      <c r="AX91" s="1280"/>
      <c r="AY91" s="1280"/>
      <c r="AZ91" s="1280"/>
      <c r="BA91" s="300"/>
    </row>
    <row r="92" spans="1:53" ht="6" customHeight="1" x14ac:dyDescent="0.25">
      <c r="A92" s="1277" t="s">
        <v>801</v>
      </c>
      <c r="B92" s="1277"/>
      <c r="C92" s="1277"/>
      <c r="D92" s="1277"/>
      <c r="E92" s="1277"/>
      <c r="F92" s="1277"/>
      <c r="G92" s="1277"/>
      <c r="H92" s="1277"/>
      <c r="I92" s="1277"/>
      <c r="J92" s="1277"/>
      <c r="K92" s="1277"/>
      <c r="L92" s="1277"/>
      <c r="M92" s="1277"/>
      <c r="N92" s="1277"/>
      <c r="O92" s="1277"/>
      <c r="P92" s="1277"/>
      <c r="Q92" s="1277"/>
      <c r="R92" s="1277"/>
      <c r="S92" s="1277"/>
      <c r="T92" s="1277"/>
      <c r="U92" s="1277"/>
      <c r="V92" s="1277"/>
      <c r="W92" s="1277"/>
      <c r="X92" s="1277"/>
      <c r="Y92" s="1277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277" t="s">
        <v>49</v>
      </c>
      <c r="AP92" s="1277"/>
      <c r="AQ92" s="1277"/>
      <c r="AR92" s="1277"/>
      <c r="AS92" s="1277"/>
      <c r="AT92" s="1277"/>
      <c r="AU92" s="1277"/>
      <c r="AV92" s="1277"/>
      <c r="AW92" s="1277"/>
      <c r="AX92" s="1277"/>
      <c r="AY92" s="1277"/>
      <c r="AZ92" s="1277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1278" t="s">
        <v>803</v>
      </c>
      <c r="B94" s="1279"/>
      <c r="C94" s="1279"/>
      <c r="D94" s="1279"/>
      <c r="E94" s="1279"/>
      <c r="F94" s="1279"/>
      <c r="G94" s="1279"/>
      <c r="H94" s="1279"/>
      <c r="I94" s="1279"/>
      <c r="J94" s="1279"/>
      <c r="K94" s="1279"/>
      <c r="L94" s="1279"/>
      <c r="M94" s="1279"/>
      <c r="N94" s="1279"/>
      <c r="O94" s="1279"/>
      <c r="P94" s="1279"/>
      <c r="Q94" s="1279"/>
      <c r="R94" s="1279"/>
      <c r="S94" s="1279"/>
      <c r="T94" s="1279"/>
      <c r="U94" s="1279"/>
      <c r="V94" s="1279"/>
      <c r="W94" s="1279"/>
      <c r="X94" s="1279"/>
      <c r="Y94" s="1279"/>
      <c r="Z94" s="1279"/>
      <c r="AA94" s="1279"/>
      <c r="AB94" s="1279"/>
      <c r="AC94" s="1279"/>
      <c r="AD94" s="1279"/>
      <c r="AE94" s="1279"/>
      <c r="AF94" s="1279"/>
      <c r="AG94" s="1279"/>
      <c r="AH94" s="1279"/>
      <c r="AI94" s="1279"/>
      <c r="AJ94" s="1279"/>
      <c r="AK94" s="1279"/>
      <c r="AL94" s="1279"/>
      <c r="AM94" s="1279"/>
      <c r="AN94" s="1279"/>
      <c r="AO94" s="1279"/>
      <c r="AP94" s="1279"/>
      <c r="AQ94" s="1279"/>
      <c r="AR94" s="1279"/>
      <c r="AS94" s="1279"/>
      <c r="AT94" s="1279"/>
      <c r="AU94" s="1279"/>
      <c r="AV94" s="1279"/>
      <c r="AW94" s="1279"/>
      <c r="AX94" s="1279"/>
      <c r="AY94" s="1279"/>
      <c r="AZ94" s="1279"/>
      <c r="BA94" s="300"/>
    </row>
    <row r="95" spans="1:53" ht="39" customHeight="1" x14ac:dyDescent="0.3">
      <c r="A95" s="1274" t="str">
        <f>ПОДПИСИ!D19</f>
        <v xml:space="preserve"> </v>
      </c>
      <c r="B95" s="1274"/>
      <c r="C95" s="1274"/>
      <c r="D95" s="1274"/>
      <c r="E95" s="1274"/>
      <c r="F95" s="1274"/>
      <c r="G95" s="1274"/>
      <c r="H95" s="1274"/>
      <c r="I95" s="1274"/>
      <c r="J95" s="1274"/>
      <c r="K95" s="1274"/>
      <c r="L95" s="1274"/>
      <c r="M95" s="1274"/>
      <c r="N95" s="1274"/>
      <c r="O95" s="1274"/>
      <c r="P95" s="1274"/>
      <c r="Q95" s="1274"/>
      <c r="R95" s="1274"/>
      <c r="S95" s="1274"/>
      <c r="T95" s="1274"/>
      <c r="U95" s="1274"/>
      <c r="V95" s="1274"/>
      <c r="W95" s="1274"/>
      <c r="X95" s="1274"/>
      <c r="Y95" s="1274"/>
      <c r="Z95" s="1275"/>
      <c r="AA95" s="1275"/>
      <c r="AB95" s="1275"/>
      <c r="AC95" s="1275"/>
      <c r="AD95" s="1275"/>
      <c r="AE95" s="1275"/>
      <c r="AF95" s="1275"/>
      <c r="AG95" s="1275"/>
      <c r="AH95" s="1275"/>
      <c r="AI95" s="1275"/>
      <c r="AJ95" s="1275"/>
      <c r="AK95" s="1275"/>
      <c r="AL95" s="1275"/>
      <c r="AM95" s="1275"/>
      <c r="AN95" s="1275"/>
      <c r="AO95" s="1280" t="s">
        <v>64</v>
      </c>
      <c r="AP95" s="1280"/>
      <c r="AQ95" s="1280"/>
      <c r="AR95" s="1280"/>
      <c r="AS95" s="1280"/>
      <c r="AT95" s="1280"/>
      <c r="AU95" s="1280"/>
      <c r="AV95" s="1280"/>
      <c r="AW95" s="1280"/>
      <c r="AX95" s="1280"/>
      <c r="AY95" s="1280"/>
      <c r="AZ95" s="1280"/>
      <c r="BA95" s="312"/>
    </row>
    <row r="96" spans="1:53" ht="6" customHeight="1" x14ac:dyDescent="0.25">
      <c r="A96" s="1277" t="s">
        <v>801</v>
      </c>
      <c r="B96" s="1277"/>
      <c r="C96" s="1277"/>
      <c r="D96" s="1277"/>
      <c r="E96" s="1277"/>
      <c r="F96" s="1277"/>
      <c r="G96" s="1277"/>
      <c r="H96" s="1277"/>
      <c r="I96" s="1277"/>
      <c r="J96" s="1277"/>
      <c r="K96" s="1277"/>
      <c r="L96" s="1277"/>
      <c r="M96" s="1277"/>
      <c r="N96" s="1277"/>
      <c r="O96" s="1277"/>
      <c r="P96" s="1277"/>
      <c r="Q96" s="1277"/>
      <c r="R96" s="1277"/>
      <c r="S96" s="1277"/>
      <c r="T96" s="1277"/>
      <c r="U96" s="1277"/>
      <c r="V96" s="1277"/>
      <c r="W96" s="1277"/>
      <c r="X96" s="1277"/>
      <c r="Y96" s="1277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277" t="s">
        <v>49</v>
      </c>
      <c r="AP96" s="1277"/>
      <c r="AQ96" s="1277"/>
      <c r="AR96" s="1277"/>
      <c r="AS96" s="1277"/>
      <c r="AT96" s="1277"/>
      <c r="AU96" s="1277"/>
      <c r="AV96" s="1277"/>
      <c r="AW96" s="1277"/>
      <c r="AX96" s="1277"/>
      <c r="AY96" s="1277"/>
      <c r="AZ96" s="1277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1278" t="s">
        <v>791</v>
      </c>
      <c r="B98" s="1278"/>
      <c r="C98" s="1278"/>
      <c r="D98" s="1278"/>
      <c r="E98" s="1278"/>
      <c r="F98" s="1278"/>
      <c r="G98" s="1278"/>
      <c r="H98" s="1278"/>
      <c r="I98" s="1278"/>
      <c r="J98" s="1278"/>
      <c r="K98" s="1278"/>
      <c r="L98" s="1278"/>
      <c r="M98" s="1278"/>
      <c r="N98" s="1278"/>
      <c r="O98" s="1278"/>
      <c r="P98" s="1278"/>
      <c r="Q98" s="1278"/>
      <c r="R98" s="1278"/>
      <c r="S98" s="1278"/>
      <c r="T98" s="1278"/>
      <c r="U98" s="1278"/>
      <c r="V98" s="1278"/>
      <c r="W98" s="1278"/>
      <c r="X98" s="1278"/>
      <c r="Y98" s="1278"/>
      <c r="Z98" s="1278"/>
      <c r="AA98" s="1278"/>
      <c r="AB98" s="1278"/>
      <c r="AC98" s="1278"/>
      <c r="AD98" s="1278"/>
      <c r="AE98" s="1278"/>
      <c r="AF98" s="1278"/>
      <c r="AG98" s="1278"/>
      <c r="AH98" s="1278"/>
      <c r="AI98" s="1278"/>
      <c r="AJ98" s="1278"/>
      <c r="AK98" s="1278"/>
      <c r="AL98" s="1278"/>
      <c r="AM98" s="1278"/>
      <c r="AN98" s="1278"/>
      <c r="AO98" s="1278"/>
      <c r="AP98" s="1278"/>
      <c r="AQ98" s="1278"/>
      <c r="AR98" s="1278"/>
      <c r="AS98" s="1278"/>
      <c r="AT98" s="1278"/>
      <c r="AU98" s="1278"/>
      <c r="AV98" s="1278"/>
      <c r="AW98" s="1278"/>
      <c r="AX98" s="1278"/>
      <c r="AY98" s="1278"/>
      <c r="AZ98" s="1278"/>
      <c r="BA98" s="313"/>
    </row>
    <row r="99" spans="1:55" ht="39" customHeight="1" x14ac:dyDescent="0.3">
      <c r="A99" s="1274" t="str">
        <f>ПОДПИСИ!D14</f>
        <v>Фатахова Е.Я.</v>
      </c>
      <c r="B99" s="1274"/>
      <c r="C99" s="1274"/>
      <c r="D99" s="1274"/>
      <c r="E99" s="1274"/>
      <c r="F99" s="1274"/>
      <c r="G99" s="1274"/>
      <c r="H99" s="1274"/>
      <c r="I99" s="1274"/>
      <c r="J99" s="1274"/>
      <c r="K99" s="1274"/>
      <c r="L99" s="1274"/>
      <c r="M99" s="1274"/>
      <c r="N99" s="1274"/>
      <c r="O99" s="1274"/>
      <c r="P99" s="1274"/>
      <c r="Q99" s="1274"/>
      <c r="R99" s="1274"/>
      <c r="S99" s="1274"/>
      <c r="T99" s="1274"/>
      <c r="U99" s="1274"/>
      <c r="V99" s="1274"/>
      <c r="W99" s="1274"/>
      <c r="X99" s="1274"/>
      <c r="Y99" s="1274"/>
      <c r="Z99" s="1275"/>
      <c r="AA99" s="1275"/>
      <c r="AB99" s="1275"/>
      <c r="AC99" s="1275"/>
      <c r="AD99" s="1275"/>
      <c r="AE99" s="1275"/>
      <c r="AF99" s="1275"/>
      <c r="AG99" s="1275"/>
      <c r="AH99" s="1275"/>
      <c r="AI99" s="1275"/>
      <c r="AJ99" s="1275"/>
      <c r="AK99" s="1275"/>
      <c r="AL99" s="1275"/>
      <c r="AM99" s="1275"/>
      <c r="AN99" s="1275"/>
      <c r="AO99" s="1276"/>
      <c r="AP99" s="1276"/>
      <c r="AQ99" s="1276"/>
      <c r="AR99" s="1276"/>
      <c r="AS99" s="1276"/>
      <c r="AT99" s="1276"/>
      <c r="AU99" s="1276"/>
      <c r="AV99" s="1276"/>
      <c r="AW99" s="1276"/>
      <c r="AX99" s="1276"/>
      <c r="AY99" s="1276"/>
      <c r="AZ99" s="1276"/>
      <c r="BA99" s="315"/>
      <c r="BB99" s="316"/>
      <c r="BC99" s="316"/>
    </row>
    <row r="100" spans="1:55" s="305" customFormat="1" ht="6" customHeight="1" x14ac:dyDescent="0.2">
      <c r="A100" s="1277" t="s">
        <v>801</v>
      </c>
      <c r="B100" s="1277"/>
      <c r="C100" s="1277"/>
      <c r="D100" s="1277"/>
      <c r="E100" s="1277"/>
      <c r="F100" s="1277"/>
      <c r="G100" s="1277"/>
      <c r="H100" s="1277"/>
      <c r="I100" s="1277"/>
      <c r="J100" s="1277"/>
      <c r="K100" s="1277"/>
      <c r="L100" s="1277"/>
      <c r="M100" s="1277"/>
      <c r="N100" s="1277"/>
      <c r="O100" s="1277"/>
      <c r="P100" s="1277"/>
      <c r="Q100" s="1277"/>
      <c r="R100" s="1277"/>
      <c r="S100" s="1277"/>
      <c r="T100" s="1277"/>
      <c r="U100" s="1277"/>
      <c r="V100" s="1277"/>
      <c r="W100" s="1277"/>
      <c r="X100" s="1277"/>
      <c r="Y100" s="1277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277" t="s">
        <v>49</v>
      </c>
      <c r="AP100" s="1277"/>
      <c r="AQ100" s="1277"/>
      <c r="AR100" s="1277"/>
      <c r="AS100" s="1277"/>
      <c r="AT100" s="1277"/>
      <c r="AU100" s="1277"/>
      <c r="AV100" s="1277"/>
      <c r="AW100" s="1277"/>
      <c r="AX100" s="1277"/>
      <c r="AY100" s="1277"/>
      <c r="AZ100" s="1277"/>
      <c r="BA100" s="304"/>
    </row>
    <row r="101" spans="1:55" x14ac:dyDescent="0.25">
      <c r="A101" s="1273" t="s">
        <v>947</v>
      </c>
      <c r="B101" s="1273"/>
      <c r="C101" s="1273"/>
      <c r="D101" s="1273"/>
      <c r="E101" s="1273"/>
      <c r="F101" s="1273"/>
      <c r="G101" s="1273"/>
      <c r="H101" s="1273"/>
      <c r="I101" s="1273"/>
      <c r="J101" s="1273"/>
      <c r="K101" s="1273"/>
      <c r="L101" s="1273"/>
      <c r="M101" s="1273"/>
      <c r="N101" s="1273"/>
      <c r="O101" s="1273"/>
      <c r="P101" s="1273"/>
      <c r="Q101" s="1273"/>
      <c r="R101" s="1273"/>
      <c r="S101" s="1273"/>
      <c r="T101" s="1273"/>
      <c r="U101" s="1273"/>
      <c r="V101" s="1273"/>
      <c r="W101" s="1273"/>
      <c r="X101" s="1273"/>
      <c r="Y101" s="1273"/>
      <c r="Z101" s="1273"/>
      <c r="AA101" s="1273"/>
      <c r="AB101" s="1273"/>
      <c r="AC101" s="1273"/>
      <c r="AD101" s="1273"/>
      <c r="AE101" s="1273"/>
      <c r="AF101" s="1273"/>
      <c r="AG101" s="1273"/>
      <c r="AH101" s="1273"/>
      <c r="AI101" s="1273"/>
      <c r="AJ101" s="1273"/>
      <c r="AK101" s="1273"/>
      <c r="AL101" s="1273"/>
      <c r="AM101" s="1273"/>
      <c r="AN101" s="1273"/>
      <c r="AO101" s="1273"/>
      <c r="AP101" s="1273"/>
      <c r="AQ101" s="1273"/>
      <c r="AR101" s="1273"/>
      <c r="AS101" s="1273"/>
      <c r="AT101" s="1273"/>
      <c r="AU101" s="1273"/>
      <c r="AV101" s="1273"/>
      <c r="AW101" s="1273"/>
      <c r="AX101" s="1273"/>
      <c r="AY101" s="1273"/>
      <c r="AZ101" s="1273"/>
    </row>
    <row r="102" spans="1:55" ht="27.75" customHeight="1" x14ac:dyDescent="0.3">
      <c r="A102" s="1274" t="str">
        <f>IF(ПОДПИСИ!D9="","",ПОДПИСИ!D5)</f>
        <v>Чечин Д.М.</v>
      </c>
      <c r="B102" s="1274"/>
      <c r="C102" s="1274"/>
      <c r="D102" s="1274"/>
      <c r="E102" s="1274"/>
      <c r="F102" s="1274"/>
      <c r="G102" s="1274"/>
      <c r="H102" s="1274"/>
      <c r="I102" s="1274"/>
      <c r="J102" s="1274"/>
      <c r="K102" s="1274"/>
      <c r="L102" s="1274"/>
      <c r="M102" s="1274"/>
      <c r="N102" s="1274"/>
      <c r="O102" s="1274"/>
      <c r="P102" s="1274"/>
      <c r="Q102" s="1274"/>
      <c r="R102" s="1274"/>
      <c r="S102" s="1274"/>
      <c r="T102" s="1274"/>
      <c r="U102" s="1274"/>
      <c r="V102" s="1274"/>
      <c r="W102" s="1274"/>
      <c r="X102" s="1274"/>
      <c r="Y102" s="1274"/>
      <c r="Z102" s="1275"/>
      <c r="AA102" s="1275"/>
      <c r="AB102" s="1275"/>
      <c r="AC102" s="1275"/>
      <c r="AD102" s="1275"/>
      <c r="AE102" s="1275"/>
      <c r="AF102" s="1275"/>
      <c r="AG102" s="1275"/>
      <c r="AH102" s="1275"/>
      <c r="AI102" s="1275"/>
      <c r="AJ102" s="1275"/>
      <c r="AK102" s="1275"/>
      <c r="AL102" s="1275"/>
      <c r="AM102" s="1275"/>
      <c r="AN102" s="1275"/>
      <c r="AO102" s="1276"/>
      <c r="AP102" s="1276"/>
      <c r="AQ102" s="1276"/>
      <c r="AR102" s="1276"/>
      <c r="AS102" s="1276"/>
      <c r="AT102" s="1276"/>
      <c r="AU102" s="1276"/>
      <c r="AV102" s="1276"/>
      <c r="AW102" s="1276"/>
      <c r="AX102" s="1276"/>
      <c r="AY102" s="1276"/>
      <c r="AZ102" s="1276"/>
    </row>
    <row r="103" spans="1:55" ht="9.75" customHeight="1" x14ac:dyDescent="0.25">
      <c r="A103" s="1277" t="s">
        <v>801</v>
      </c>
      <c r="B103" s="1277"/>
      <c r="C103" s="1277"/>
      <c r="D103" s="1277"/>
      <c r="E103" s="1277"/>
      <c r="F103" s="1277"/>
      <c r="G103" s="1277"/>
      <c r="H103" s="1277"/>
      <c r="I103" s="1277"/>
      <c r="J103" s="1277"/>
      <c r="K103" s="1277"/>
      <c r="L103" s="1277"/>
      <c r="M103" s="1277"/>
      <c r="N103" s="1277"/>
      <c r="O103" s="1277"/>
      <c r="P103" s="1277"/>
      <c r="Q103" s="1277"/>
      <c r="R103" s="1277"/>
      <c r="S103" s="1277"/>
      <c r="T103" s="1277"/>
      <c r="U103" s="1277"/>
      <c r="V103" s="1277"/>
      <c r="W103" s="1277"/>
      <c r="X103" s="1277"/>
      <c r="Y103" s="1277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277" t="s">
        <v>49</v>
      </c>
      <c r="AP103" s="1277"/>
      <c r="AQ103" s="1277"/>
      <c r="AR103" s="1277"/>
      <c r="AS103" s="1277"/>
      <c r="AT103" s="1277"/>
      <c r="AU103" s="1277"/>
      <c r="AV103" s="1277"/>
      <c r="AW103" s="1277"/>
      <c r="AX103" s="1277"/>
      <c r="AY103" s="1277"/>
      <c r="AZ103" s="1277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354" t="s">
        <v>567</v>
      </c>
      <c r="B1" s="1354"/>
      <c r="C1" s="1354"/>
      <c r="D1" s="1354"/>
      <c r="E1" s="1354"/>
      <c r="F1" s="1354"/>
      <c r="G1" s="1354"/>
      <c r="H1" s="1354"/>
      <c r="I1" s="1354"/>
      <c r="J1" s="1354"/>
      <c r="K1" s="1354"/>
      <c r="L1" s="1354"/>
      <c r="M1" s="1354"/>
      <c r="N1" s="1354"/>
      <c r="O1" s="1354"/>
      <c r="P1" s="1354"/>
      <c r="Q1" s="1354"/>
      <c r="R1" s="1354"/>
      <c r="S1" s="1354"/>
      <c r="T1" s="1354"/>
      <c r="U1" s="1354"/>
      <c r="V1" s="1354"/>
      <c r="W1" s="1354"/>
      <c r="X1" s="1354"/>
      <c r="Y1" s="1354"/>
      <c r="Z1" s="1354"/>
      <c r="AA1" s="1354"/>
      <c r="AB1" s="1354"/>
      <c r="AC1" s="1354"/>
      <c r="AD1" s="1354"/>
      <c r="AE1" s="1354"/>
      <c r="AF1" s="1354"/>
      <c r="AG1" s="1354"/>
      <c r="AH1" s="1354"/>
      <c r="AI1" s="1354"/>
      <c r="AJ1" s="1354"/>
      <c r="AK1" s="1354"/>
      <c r="AL1" s="1354"/>
      <c r="AM1" s="1354"/>
      <c r="AN1" s="1354"/>
      <c r="AO1" s="1354"/>
      <c r="AP1" s="1354"/>
      <c r="AQ1" s="1354"/>
      <c r="AR1" s="1354"/>
      <c r="AS1" s="1354"/>
      <c r="AT1" s="1354"/>
      <c r="AU1" s="1354"/>
      <c r="AV1" s="1354"/>
      <c r="AW1" s="1354"/>
      <c r="AX1" s="1354"/>
      <c r="AY1" s="1354"/>
      <c r="AZ1" s="1354"/>
      <c r="BA1" s="317"/>
    </row>
    <row r="2" spans="1:63" ht="12" customHeight="1" x14ac:dyDescent="0.25">
      <c r="A2" s="1353" t="s">
        <v>72</v>
      </c>
      <c r="B2" s="1353"/>
      <c r="C2" s="1353"/>
      <c r="D2" s="1353"/>
      <c r="E2" s="1353"/>
      <c r="F2" s="1353"/>
      <c r="G2" s="1353"/>
      <c r="H2" s="1353"/>
      <c r="I2" s="1353"/>
      <c r="J2" s="1353"/>
      <c r="K2" s="1353"/>
      <c r="L2" s="1353"/>
      <c r="M2" s="1353"/>
      <c r="N2" s="1353"/>
      <c r="O2" s="1353"/>
      <c r="P2" s="1353"/>
      <c r="Q2" s="1353"/>
      <c r="R2" s="1353"/>
      <c r="S2" s="1353"/>
      <c r="T2" s="1353"/>
      <c r="U2" s="1353"/>
      <c r="V2" s="1353"/>
      <c r="W2" s="1353"/>
      <c r="X2" s="1353"/>
      <c r="Y2" s="1353"/>
      <c r="Z2" s="1353"/>
      <c r="AA2" s="1353"/>
      <c r="AB2" s="1353"/>
      <c r="AC2" s="1353"/>
      <c r="AD2" s="1353"/>
      <c r="AE2" s="1353"/>
      <c r="AF2" s="1353"/>
      <c r="AG2" s="1353"/>
      <c r="AH2" s="1353"/>
      <c r="AI2" s="1353"/>
      <c r="AJ2" s="1353"/>
      <c r="AK2" s="1353"/>
      <c r="AL2" s="1353"/>
      <c r="AM2" s="1353"/>
      <c r="AN2" s="1353"/>
      <c r="AO2" s="1353"/>
      <c r="AP2" s="1353"/>
      <c r="AQ2" s="1353"/>
      <c r="AR2" s="1353"/>
      <c r="AS2" s="1353"/>
      <c r="AT2" s="1353"/>
      <c r="AU2" s="1353"/>
      <c r="AV2" s="1353"/>
      <c r="AW2" s="1353"/>
      <c r="AX2" s="1353"/>
      <c r="AY2" s="1353"/>
      <c r="AZ2" s="1353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3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355"/>
      <c r="U3" s="1355"/>
      <c r="V3" s="1355"/>
      <c r="W3" s="1355"/>
      <c r="X3" s="1355"/>
      <c r="Y3" s="1355"/>
      <c r="Z3" s="1355"/>
      <c r="AA3" s="1355"/>
      <c r="AB3" s="1355"/>
      <c r="AC3" s="1355"/>
      <c r="AD3" s="1355"/>
      <c r="AE3" s="1355"/>
      <c r="AF3" s="1355"/>
      <c r="AG3" s="1355"/>
      <c r="AH3" s="1355"/>
      <c r="AI3" s="1355"/>
      <c r="AJ3" s="1355"/>
      <c r="AK3" s="1355"/>
      <c r="AL3" s="1355"/>
      <c r="AM3" s="1355"/>
      <c r="AN3" s="1355"/>
      <c r="AO3" s="1355"/>
      <c r="AP3" s="1355"/>
      <c r="AQ3" s="1355"/>
      <c r="AR3" s="1355"/>
      <c r="AS3" s="1355"/>
      <c r="AT3" s="1355"/>
      <c r="AU3" s="1355"/>
      <c r="AV3" s="1355"/>
      <c r="AW3" s="1355"/>
      <c r="AX3" s="1355"/>
      <c r="AY3" s="1355"/>
      <c r="AZ3" s="1355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1345" t="s">
        <v>806</v>
      </c>
      <c r="B4" s="1345"/>
      <c r="C4" s="1345"/>
      <c r="D4" s="1345"/>
      <c r="E4" s="1345"/>
      <c r="F4" s="1345"/>
      <c r="G4" s="1345"/>
      <c r="H4" s="1345"/>
      <c r="I4" s="1345"/>
      <c r="J4" s="1345"/>
      <c r="K4" s="1345"/>
      <c r="L4" s="1345"/>
      <c r="M4" s="1345"/>
      <c r="N4" s="1345"/>
      <c r="O4" s="1345"/>
      <c r="P4" s="1345"/>
      <c r="Q4" s="1345"/>
      <c r="R4" s="1345"/>
      <c r="S4" s="1345"/>
      <c r="T4" s="1345"/>
      <c r="U4" s="1345"/>
      <c r="V4" s="1345"/>
      <c r="W4" s="1345"/>
      <c r="X4" s="1345"/>
      <c r="Y4" s="1345"/>
      <c r="Z4" s="1345"/>
      <c r="AA4" s="1345"/>
      <c r="AB4" s="1345"/>
      <c r="AC4" s="1345"/>
      <c r="AD4" s="1345"/>
      <c r="AE4" s="1345"/>
      <c r="AF4" s="1345"/>
      <c r="AG4" s="1345"/>
      <c r="AH4" s="1345"/>
      <c r="AI4" s="1345"/>
      <c r="AJ4" s="1345"/>
      <c r="AK4" s="1345"/>
      <c r="AL4" s="1345"/>
      <c r="AM4" s="1345"/>
      <c r="AN4" s="1345"/>
      <c r="AO4" s="1345"/>
      <c r="AP4" s="1345"/>
      <c r="AQ4" s="1345"/>
      <c r="AR4" s="1345"/>
      <c r="AS4" s="1345"/>
      <c r="AT4" s="1345"/>
      <c r="AU4" s="1345"/>
      <c r="AV4" s="1345"/>
      <c r="AW4" s="1345"/>
      <c r="AX4" s="1345"/>
      <c r="AY4" s="1345"/>
      <c r="AZ4" s="1345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299" t="s">
        <v>773</v>
      </c>
      <c r="B5" s="1299"/>
      <c r="C5" s="1299"/>
      <c r="D5" s="1299"/>
      <c r="E5" s="1299"/>
      <c r="F5" s="1299"/>
      <c r="G5" s="1299"/>
      <c r="H5" s="1299"/>
      <c r="I5" s="1299"/>
      <c r="J5" s="1299"/>
      <c r="K5" s="1299"/>
      <c r="L5" s="1299"/>
      <c r="M5" s="1299"/>
      <c r="N5" s="1299"/>
      <c r="O5" s="1299"/>
      <c r="P5" s="1299"/>
      <c r="Q5" s="1299"/>
      <c r="R5" s="1299"/>
      <c r="S5" s="1299"/>
      <c r="T5" s="1299"/>
      <c r="U5" s="1299"/>
      <c r="V5" s="1299"/>
      <c r="W5" s="1299"/>
      <c r="X5" s="1299"/>
      <c r="Y5" s="1299"/>
      <c r="Z5" s="1299"/>
      <c r="AA5" s="1299"/>
      <c r="AB5" s="1299"/>
      <c r="AC5" s="1299"/>
      <c r="AD5" s="1299"/>
      <c r="AE5" s="1299"/>
      <c r="AF5" s="1299"/>
      <c r="AG5" s="1299"/>
      <c r="AH5" s="1299"/>
      <c r="AI5" s="1299"/>
      <c r="AJ5" s="1299"/>
      <c r="AK5" s="1299"/>
      <c r="AL5" s="1299"/>
      <c r="AM5" s="1299"/>
      <c r="AN5" s="1299"/>
      <c r="AO5" s="1299"/>
      <c r="AP5" s="1299"/>
      <c r="AQ5" s="1299"/>
      <c r="AR5" s="1299"/>
      <c r="AS5" s="1299"/>
      <c r="AT5" s="1299"/>
      <c r="AU5" s="1299"/>
      <c r="AV5" s="1299"/>
      <c r="AW5" s="1299"/>
      <c r="AX5" s="1299"/>
      <c r="AY5" s="1299"/>
      <c r="AZ5" s="1299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352" t="str">
        <f>ФОРМА!B2</f>
        <v>ПАО "Россети Ленэнерго"</v>
      </c>
      <c r="B6" s="1352"/>
      <c r="C6" s="1352"/>
      <c r="D6" s="1352"/>
      <c r="E6" s="1352"/>
      <c r="F6" s="1352"/>
      <c r="G6" s="1352"/>
      <c r="H6" s="1352"/>
      <c r="I6" s="1352"/>
      <c r="J6" s="1352"/>
      <c r="K6" s="1352"/>
      <c r="L6" s="1352"/>
      <c r="M6" s="1352"/>
      <c r="N6" s="1352"/>
      <c r="O6" s="1352"/>
      <c r="P6" s="1352"/>
      <c r="Q6" s="1352"/>
      <c r="R6" s="1352"/>
      <c r="S6" s="1352"/>
      <c r="T6" s="1352"/>
      <c r="U6" s="1352"/>
      <c r="V6" s="1352"/>
      <c r="W6" s="1352"/>
      <c r="X6" s="1352"/>
      <c r="Y6" s="1352"/>
      <c r="Z6" s="1352"/>
      <c r="AA6" s="1352"/>
      <c r="AB6" s="1352"/>
      <c r="AC6" s="1352"/>
      <c r="AD6" s="1352"/>
      <c r="AE6" s="1352"/>
      <c r="AF6" s="1352"/>
      <c r="AG6" s="1352"/>
      <c r="AH6" s="1352"/>
      <c r="AI6" s="1352"/>
      <c r="AJ6" s="1352"/>
      <c r="AK6" s="1352"/>
      <c r="AL6" s="1352"/>
      <c r="AM6" s="1352"/>
      <c r="AN6" s="1352"/>
      <c r="AO6" s="1352"/>
      <c r="AP6" s="1352"/>
      <c r="AQ6" s="1352"/>
      <c r="AR6" s="1352"/>
      <c r="AS6" s="1352"/>
      <c r="AT6" s="1352"/>
      <c r="AU6" s="1352"/>
      <c r="AV6" s="1352"/>
      <c r="AW6" s="1352"/>
      <c r="AX6" s="1352"/>
      <c r="AY6" s="1352"/>
      <c r="AZ6" s="1352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345" t="s">
        <v>807</v>
      </c>
      <c r="B7" s="1345"/>
      <c r="C7" s="1345"/>
      <c r="D7" s="1345"/>
      <c r="E7" s="1345"/>
      <c r="F7" s="1345"/>
      <c r="G7" s="1345"/>
      <c r="H7" s="1345"/>
      <c r="I7" s="1345"/>
      <c r="J7" s="1345"/>
      <c r="K7" s="1345"/>
      <c r="L7" s="1345"/>
      <c r="M7" s="1345"/>
      <c r="N7" s="1345"/>
      <c r="O7" s="1345"/>
      <c r="P7" s="1345"/>
      <c r="Q7" s="1345"/>
      <c r="R7" s="1345"/>
      <c r="S7" s="1345"/>
      <c r="T7" s="1345"/>
      <c r="U7" s="1345"/>
      <c r="V7" s="1345"/>
      <c r="W7" s="1345"/>
      <c r="X7" s="1345"/>
      <c r="Y7" s="1345"/>
      <c r="Z7" s="1345"/>
      <c r="AA7" s="1345"/>
      <c r="AB7" s="1345"/>
      <c r="AC7" s="1345"/>
      <c r="AD7" s="1345"/>
      <c r="AE7" s="1345"/>
      <c r="AF7" s="1345"/>
      <c r="AG7" s="1345"/>
      <c r="AH7" s="1345"/>
      <c r="AI7" s="1345"/>
      <c r="AJ7" s="1345"/>
      <c r="AK7" s="1345"/>
      <c r="AL7" s="1345"/>
      <c r="AM7" s="1345"/>
      <c r="AN7" s="1345"/>
      <c r="AO7" s="1345"/>
      <c r="AP7" s="1345"/>
      <c r="AQ7" s="1345"/>
      <c r="AR7" s="1345"/>
      <c r="AS7" s="1345"/>
      <c r="AT7" s="1345"/>
      <c r="AU7" s="1345"/>
      <c r="AV7" s="1345"/>
      <c r="AW7" s="1345"/>
      <c r="AX7" s="1345"/>
      <c r="AY7" s="1345"/>
      <c r="AZ7" s="1345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 x14ac:dyDescent="0.25">
      <c r="A8" s="13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52"/>
      <c r="C8" s="1352"/>
      <c r="D8" s="1352"/>
      <c r="E8" s="1352"/>
      <c r="F8" s="1352"/>
      <c r="G8" s="1352"/>
      <c r="H8" s="1352"/>
      <c r="I8" s="1352"/>
      <c r="J8" s="1352"/>
      <c r="K8" s="1352"/>
      <c r="L8" s="1352"/>
      <c r="M8" s="1352"/>
      <c r="N8" s="1352"/>
      <c r="O8" s="1352"/>
      <c r="P8" s="1352"/>
      <c r="Q8" s="1352"/>
      <c r="R8" s="1352"/>
      <c r="S8" s="1352"/>
      <c r="T8" s="1352"/>
      <c r="U8" s="1352"/>
      <c r="V8" s="1352"/>
      <c r="W8" s="1352"/>
      <c r="X8" s="1352"/>
      <c r="Y8" s="1352"/>
      <c r="Z8" s="1352"/>
      <c r="AA8" s="1352"/>
      <c r="AB8" s="1352"/>
      <c r="AC8" s="1352"/>
      <c r="AD8" s="1352"/>
      <c r="AE8" s="1352"/>
      <c r="AF8" s="1352"/>
      <c r="AG8" s="1352"/>
      <c r="AH8" s="1352"/>
      <c r="AI8" s="1352"/>
      <c r="AJ8" s="1352"/>
      <c r="AK8" s="1352"/>
      <c r="AL8" s="1352"/>
      <c r="AM8" s="1352"/>
      <c r="AN8" s="1352"/>
      <c r="AO8" s="1352"/>
      <c r="AP8" s="1352"/>
      <c r="AQ8" s="1352"/>
      <c r="AR8" s="1352"/>
      <c r="AS8" s="1352"/>
      <c r="AT8" s="1352"/>
      <c r="AU8" s="1352"/>
      <c r="AV8" s="1352"/>
      <c r="AW8" s="1352"/>
      <c r="AX8" s="1352"/>
      <c r="AY8" s="1352"/>
      <c r="AZ8" s="1352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1342" t="s">
        <v>808</v>
      </c>
      <c r="B9" s="1342"/>
      <c r="C9" s="1342"/>
      <c r="D9" s="1342"/>
      <c r="E9" s="1342"/>
      <c r="F9" s="1342"/>
      <c r="G9" s="1342"/>
      <c r="H9" s="1342"/>
      <c r="I9" s="1342"/>
      <c r="J9" s="1342"/>
      <c r="K9" s="1342"/>
      <c r="L9" s="1342"/>
      <c r="M9" s="1342"/>
      <c r="N9" s="1342"/>
      <c r="O9" s="1342"/>
      <c r="P9" s="1342"/>
      <c r="Q9" s="1342"/>
      <c r="R9" s="1342"/>
      <c r="S9" s="1342"/>
      <c r="T9" s="1342"/>
      <c r="U9" s="1342"/>
      <c r="V9" s="1342"/>
      <c r="W9" s="1342"/>
      <c r="X9" s="1342"/>
      <c r="Y9" s="1342"/>
      <c r="Z9" s="1342"/>
      <c r="AA9" s="1342"/>
      <c r="AB9" s="1342"/>
      <c r="AC9" s="1342"/>
      <c r="AD9" s="1342"/>
      <c r="AE9" s="1342"/>
      <c r="AF9" s="1342"/>
      <c r="AG9" s="1342"/>
      <c r="AH9" s="1342"/>
      <c r="AI9" s="1342"/>
      <c r="AJ9" s="1342"/>
      <c r="AK9" s="1342"/>
      <c r="AL9" s="1342"/>
      <c r="AM9" s="1342"/>
      <c r="AN9" s="1342"/>
      <c r="AO9" s="1342"/>
      <c r="AP9" s="1342"/>
      <c r="AQ9" s="1342"/>
      <c r="AR9" s="1342"/>
      <c r="AS9" s="1342"/>
      <c r="AT9" s="1342"/>
      <c r="AU9" s="1342"/>
      <c r="AV9" s="1342"/>
      <c r="AW9" s="1342"/>
      <c r="AX9" s="1342"/>
      <c r="AY9" s="1342"/>
      <c r="AZ9" s="1342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1353" t="s">
        <v>777</v>
      </c>
      <c r="B10" s="1353"/>
      <c r="C10" s="1353"/>
      <c r="D10" s="1353"/>
      <c r="E10" s="1353"/>
      <c r="F10" s="1353"/>
      <c r="G10" s="1353"/>
      <c r="H10" s="1353"/>
      <c r="I10" s="1353"/>
      <c r="J10" s="1353"/>
      <c r="K10" s="1353"/>
      <c r="L10" s="1353"/>
      <c r="M10" s="1353"/>
      <c r="N10" s="1353"/>
      <c r="O10" s="1353"/>
      <c r="P10" s="1353"/>
      <c r="Q10" s="1353"/>
      <c r="R10" s="1353"/>
      <c r="S10" s="1353"/>
      <c r="T10" s="1353"/>
      <c r="U10" s="1353"/>
      <c r="V10" s="1353"/>
      <c r="W10" s="1353"/>
      <c r="X10" s="1353"/>
      <c r="Y10" s="1353"/>
      <c r="Z10" s="1353"/>
      <c r="AA10" s="1353"/>
      <c r="AB10" s="1353"/>
      <c r="AC10" s="1353"/>
      <c r="AD10" s="1353"/>
      <c r="AE10" s="1353"/>
      <c r="AF10" s="1353"/>
      <c r="AG10" s="1353"/>
      <c r="AH10" s="1353"/>
      <c r="AI10" s="1353"/>
      <c r="AJ10" s="1353"/>
      <c r="AK10" s="1353"/>
      <c r="AL10" s="1353"/>
      <c r="AM10" s="1353"/>
      <c r="AN10" s="1353"/>
      <c r="AO10" s="1353"/>
      <c r="AP10" s="1353"/>
      <c r="AQ10" s="1353"/>
      <c r="AR10" s="1353"/>
      <c r="AS10" s="1353"/>
      <c r="AT10" s="1353"/>
      <c r="AU10" s="1353"/>
      <c r="AV10" s="1353"/>
      <c r="AW10" s="1353"/>
      <c r="AX10" s="1353"/>
      <c r="AY10" s="1353"/>
      <c r="AZ10" s="1353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352" t="str">
        <f>ФОРМА!B3</f>
        <v>ООО «Электромонтаж-110»</v>
      </c>
      <c r="B11" s="1352"/>
      <c r="C11" s="1352"/>
      <c r="D11" s="1352"/>
      <c r="E11" s="1352"/>
      <c r="F11" s="1352"/>
      <c r="G11" s="1352"/>
      <c r="H11" s="1352"/>
      <c r="I11" s="1352"/>
      <c r="J11" s="1352"/>
      <c r="K11" s="1352"/>
      <c r="L11" s="1352"/>
      <c r="M11" s="1352"/>
      <c r="N11" s="1352"/>
      <c r="O11" s="1352"/>
      <c r="P11" s="1352"/>
      <c r="Q11" s="1352"/>
      <c r="R11" s="1352"/>
      <c r="S11" s="1352"/>
      <c r="T11" s="1352"/>
      <c r="U11" s="1352"/>
      <c r="V11" s="1352"/>
      <c r="W11" s="1352"/>
      <c r="X11" s="1352"/>
      <c r="Y11" s="1352"/>
      <c r="Z11" s="1352"/>
      <c r="AA11" s="1352"/>
      <c r="AB11" s="1352"/>
      <c r="AC11" s="1352"/>
      <c r="AD11" s="1352"/>
      <c r="AE11" s="1352"/>
      <c r="AF11" s="1352"/>
      <c r="AG11" s="1352"/>
      <c r="AH11" s="1352"/>
      <c r="AI11" s="1352"/>
      <c r="AJ11" s="1352"/>
      <c r="AK11" s="1352"/>
      <c r="AL11" s="1352"/>
      <c r="AM11" s="1352"/>
      <c r="AN11" s="1352"/>
      <c r="AO11" s="1352"/>
      <c r="AP11" s="1352"/>
      <c r="AQ11" s="1352"/>
      <c r="AR11" s="1352"/>
      <c r="AS11" s="1352"/>
      <c r="AT11" s="1352"/>
      <c r="AU11" s="1352"/>
      <c r="AV11" s="1352"/>
      <c r="AW11" s="1352"/>
      <c r="AX11" s="1352"/>
      <c r="AY11" s="1352"/>
      <c r="AZ11" s="1352"/>
      <c r="BA11" s="1352"/>
    </row>
    <row r="12" spans="1:63" s="305" customFormat="1" ht="6" customHeight="1" x14ac:dyDescent="0.2">
      <c r="A12" s="1345" t="s">
        <v>807</v>
      </c>
      <c r="B12" s="1345"/>
      <c r="C12" s="1345"/>
      <c r="D12" s="1345"/>
      <c r="E12" s="1345"/>
      <c r="F12" s="1345"/>
      <c r="G12" s="1345"/>
      <c r="H12" s="1345"/>
      <c r="I12" s="1345"/>
      <c r="J12" s="1345"/>
      <c r="K12" s="1345"/>
      <c r="L12" s="1345"/>
      <c r="M12" s="1345"/>
      <c r="N12" s="1345"/>
      <c r="O12" s="1345"/>
      <c r="P12" s="1345"/>
      <c r="Q12" s="1345"/>
      <c r="R12" s="1345"/>
      <c r="S12" s="1345"/>
      <c r="T12" s="1345"/>
      <c r="U12" s="1345"/>
      <c r="V12" s="1345"/>
      <c r="W12" s="1345"/>
      <c r="X12" s="1345"/>
      <c r="Y12" s="1345"/>
      <c r="Z12" s="1345"/>
      <c r="AA12" s="1345"/>
      <c r="AB12" s="1345"/>
      <c r="AC12" s="1345"/>
      <c r="AD12" s="1345"/>
      <c r="AE12" s="1345"/>
      <c r="AF12" s="1345"/>
      <c r="AG12" s="1345"/>
      <c r="AH12" s="1345"/>
      <c r="AI12" s="1345"/>
      <c r="AJ12" s="1345"/>
      <c r="AK12" s="1345"/>
      <c r="AL12" s="1345"/>
      <c r="AM12" s="1345"/>
      <c r="AN12" s="1345"/>
      <c r="AO12" s="1345"/>
      <c r="AP12" s="1345"/>
      <c r="AQ12" s="1345"/>
      <c r="AR12" s="1345"/>
      <c r="AS12" s="1345"/>
      <c r="AT12" s="1345"/>
      <c r="AU12" s="1345"/>
      <c r="AV12" s="1345"/>
      <c r="AW12" s="1345"/>
      <c r="AX12" s="1345"/>
      <c r="AY12" s="1345"/>
      <c r="AZ12" s="1345"/>
      <c r="BA12" s="318"/>
    </row>
    <row r="13" spans="1:63" ht="27.75" customHeight="1" x14ac:dyDescent="0.25">
      <c r="A13" s="1352" t="str">
        <f>ФОРМА!D3</f>
        <v>ОГРН 1089847302225, ИНН 7842391090, КПП 780101001, 199004, город Санкт-Петербург, пр-кт Средний В.О., д. 4 литер а, пом/ком 6н/177</v>
      </c>
      <c r="B13" s="1352"/>
      <c r="C13" s="1352"/>
      <c r="D13" s="1352"/>
      <c r="E13" s="1352"/>
      <c r="F13" s="1352"/>
      <c r="G13" s="1352"/>
      <c r="H13" s="1352"/>
      <c r="I13" s="1352"/>
      <c r="J13" s="1352"/>
      <c r="K13" s="1352"/>
      <c r="L13" s="1352"/>
      <c r="M13" s="1352"/>
      <c r="N13" s="1352"/>
      <c r="O13" s="1352"/>
      <c r="P13" s="1352"/>
      <c r="Q13" s="1352"/>
      <c r="R13" s="1352"/>
      <c r="S13" s="1352"/>
      <c r="T13" s="1352"/>
      <c r="U13" s="1352"/>
      <c r="V13" s="1352"/>
      <c r="W13" s="1352"/>
      <c r="X13" s="1352"/>
      <c r="Y13" s="1352"/>
      <c r="Z13" s="1352"/>
      <c r="AA13" s="1352"/>
      <c r="AB13" s="1352"/>
      <c r="AC13" s="1352"/>
      <c r="AD13" s="1352"/>
      <c r="AE13" s="1352"/>
      <c r="AF13" s="1352"/>
      <c r="AG13" s="1352"/>
      <c r="AH13" s="1352"/>
      <c r="AI13" s="1352"/>
      <c r="AJ13" s="1352"/>
      <c r="AK13" s="1352"/>
      <c r="AL13" s="1352"/>
      <c r="AM13" s="1352"/>
      <c r="AN13" s="1352"/>
      <c r="AO13" s="1352"/>
      <c r="AP13" s="1352"/>
      <c r="AQ13" s="1352"/>
      <c r="AR13" s="1352"/>
      <c r="AS13" s="1352"/>
      <c r="AT13" s="1352"/>
      <c r="AU13" s="1352"/>
      <c r="AV13" s="1352"/>
      <c r="AW13" s="1352"/>
      <c r="AX13" s="1352"/>
      <c r="AY13" s="1352"/>
      <c r="AZ13" s="1352"/>
      <c r="BA13" s="1352"/>
    </row>
    <row r="14" spans="1:63" s="305" customFormat="1" ht="21" customHeight="1" x14ac:dyDescent="0.2">
      <c r="A14" s="1342" t="s">
        <v>809</v>
      </c>
      <c r="B14" s="1342"/>
      <c r="C14" s="1342"/>
      <c r="D14" s="1342"/>
      <c r="E14" s="1342"/>
      <c r="F14" s="1342"/>
      <c r="G14" s="1342"/>
      <c r="H14" s="1342"/>
      <c r="I14" s="1342"/>
      <c r="J14" s="1342"/>
      <c r="K14" s="1342"/>
      <c r="L14" s="1342"/>
      <c r="M14" s="1342"/>
      <c r="N14" s="1342"/>
      <c r="O14" s="1342"/>
      <c r="P14" s="1342"/>
      <c r="Q14" s="1342"/>
      <c r="R14" s="1342"/>
      <c r="S14" s="1342"/>
      <c r="T14" s="1342"/>
      <c r="U14" s="1342"/>
      <c r="V14" s="1342"/>
      <c r="W14" s="1342"/>
      <c r="X14" s="1342"/>
      <c r="Y14" s="1342"/>
      <c r="Z14" s="1342"/>
      <c r="AA14" s="1342"/>
      <c r="AB14" s="1342"/>
      <c r="AC14" s="1342"/>
      <c r="AD14" s="1342"/>
      <c r="AE14" s="1342"/>
      <c r="AF14" s="1342"/>
      <c r="AG14" s="1342"/>
      <c r="AH14" s="1342"/>
      <c r="AI14" s="1342"/>
      <c r="AJ14" s="1342"/>
      <c r="AK14" s="1342"/>
      <c r="AL14" s="1342"/>
      <c r="AM14" s="1342"/>
      <c r="AN14" s="1342"/>
      <c r="AO14" s="1342"/>
      <c r="AP14" s="1342"/>
      <c r="AQ14" s="1342"/>
      <c r="AR14" s="1342"/>
      <c r="AS14" s="1342"/>
      <c r="AT14" s="1342"/>
      <c r="AU14" s="1342"/>
      <c r="AV14" s="1342"/>
      <c r="AW14" s="1342"/>
      <c r="AX14" s="1342"/>
      <c r="AY14" s="1342"/>
      <c r="AZ14" s="1342"/>
      <c r="BA14" s="318"/>
    </row>
    <row r="15" spans="1:63" ht="12" customHeight="1" x14ac:dyDescent="0.25">
      <c r="A15" s="1353" t="s">
        <v>74</v>
      </c>
      <c r="B15" s="1353"/>
      <c r="C15" s="1353"/>
      <c r="D15" s="1353"/>
      <c r="E15" s="1353"/>
      <c r="F15" s="1353"/>
      <c r="G15" s="1353"/>
      <c r="H15" s="1353"/>
      <c r="I15" s="1353"/>
      <c r="J15" s="1353"/>
      <c r="K15" s="1353"/>
      <c r="L15" s="1353"/>
      <c r="M15" s="1353"/>
      <c r="N15" s="1353"/>
      <c r="O15" s="1353"/>
      <c r="P15" s="1353"/>
      <c r="Q15" s="1353"/>
      <c r="R15" s="1353"/>
      <c r="S15" s="1353"/>
      <c r="T15" s="1353"/>
      <c r="U15" s="1353"/>
      <c r="V15" s="1353"/>
      <c r="W15" s="1353"/>
      <c r="X15" s="1353"/>
      <c r="Y15" s="1353"/>
      <c r="Z15" s="1353"/>
      <c r="AA15" s="1353"/>
      <c r="AB15" s="1353"/>
      <c r="AC15" s="1353"/>
      <c r="AD15" s="1353"/>
      <c r="AE15" s="1353"/>
      <c r="AF15" s="1353"/>
      <c r="AG15" s="1353"/>
      <c r="AH15" s="1353"/>
      <c r="AI15" s="1353"/>
      <c r="AJ15" s="1353"/>
      <c r="AK15" s="1353"/>
      <c r="AL15" s="1353"/>
      <c r="AM15" s="1353"/>
      <c r="AN15" s="1353"/>
      <c r="AO15" s="1353"/>
      <c r="AP15" s="1353"/>
      <c r="AQ15" s="1353"/>
      <c r="AR15" s="1353"/>
      <c r="AS15" s="1353"/>
      <c r="AT15" s="1353"/>
      <c r="AU15" s="1353"/>
      <c r="AV15" s="1353"/>
      <c r="AW15" s="1353"/>
      <c r="AX15" s="1353"/>
      <c r="AY15" s="1353"/>
      <c r="AZ15" s="1353"/>
      <c r="BA15" s="317"/>
    </row>
    <row r="16" spans="1:63" ht="12" customHeight="1" x14ac:dyDescent="0.25">
      <c r="A16" s="1352" t="str">
        <f>ФОРМА!B8</f>
        <v>ООО «Строительные энергетические технологии»</v>
      </c>
      <c r="B16" s="1352"/>
      <c r="C16" s="1352"/>
      <c r="D16" s="1352"/>
      <c r="E16" s="1352"/>
      <c r="F16" s="1352"/>
      <c r="G16" s="1352"/>
      <c r="H16" s="1352"/>
      <c r="I16" s="1352"/>
      <c r="J16" s="1352"/>
      <c r="K16" s="1352"/>
      <c r="L16" s="1352"/>
      <c r="M16" s="1352"/>
      <c r="N16" s="1352"/>
      <c r="O16" s="1352"/>
      <c r="P16" s="1352"/>
      <c r="Q16" s="1352"/>
      <c r="R16" s="1352"/>
      <c r="S16" s="1352"/>
      <c r="T16" s="1352"/>
      <c r="U16" s="1352"/>
      <c r="V16" s="1352"/>
      <c r="W16" s="1352"/>
      <c r="X16" s="1352"/>
      <c r="Y16" s="1352"/>
      <c r="Z16" s="1352"/>
      <c r="AA16" s="1352"/>
      <c r="AB16" s="1352"/>
      <c r="AC16" s="1352"/>
      <c r="AD16" s="1352"/>
      <c r="AE16" s="1352"/>
      <c r="AF16" s="1352"/>
      <c r="AG16" s="1352"/>
      <c r="AH16" s="1352"/>
      <c r="AI16" s="1352"/>
      <c r="AJ16" s="1352"/>
      <c r="AK16" s="1352"/>
      <c r="AL16" s="1352"/>
      <c r="AM16" s="1352"/>
      <c r="AN16" s="1352"/>
      <c r="AO16" s="1352"/>
      <c r="AP16" s="1352"/>
      <c r="AQ16" s="1352"/>
      <c r="AR16" s="1352"/>
      <c r="AS16" s="1352"/>
      <c r="AT16" s="1352"/>
      <c r="AU16" s="1352"/>
      <c r="AV16" s="1352"/>
      <c r="AW16" s="1352"/>
      <c r="AX16" s="1352"/>
      <c r="AY16" s="1352"/>
      <c r="AZ16" s="1352"/>
      <c r="BA16" s="1352"/>
    </row>
    <row r="17" spans="1:53" s="305" customFormat="1" ht="9.6" x14ac:dyDescent="0.2">
      <c r="A17" s="1345" t="s">
        <v>807</v>
      </c>
      <c r="B17" s="1345"/>
      <c r="C17" s="1345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345"/>
      <c r="R17" s="1345"/>
      <c r="S17" s="1345"/>
      <c r="T17" s="1345"/>
      <c r="U17" s="1345"/>
      <c r="V17" s="1345"/>
      <c r="W17" s="1345"/>
      <c r="X17" s="1345"/>
      <c r="Y17" s="1345"/>
      <c r="Z17" s="1345"/>
      <c r="AA17" s="1345"/>
      <c r="AB17" s="1345"/>
      <c r="AC17" s="1345"/>
      <c r="AD17" s="1345"/>
      <c r="AE17" s="1345"/>
      <c r="AF17" s="1345"/>
      <c r="AG17" s="1345"/>
      <c r="AH17" s="1345"/>
      <c r="AI17" s="1345"/>
      <c r="AJ17" s="1345"/>
      <c r="AK17" s="1345"/>
      <c r="AL17" s="1345"/>
      <c r="AM17" s="1345"/>
      <c r="AN17" s="1345"/>
      <c r="AO17" s="1345"/>
      <c r="AP17" s="1345"/>
      <c r="AQ17" s="1345"/>
      <c r="AR17" s="1345"/>
      <c r="AS17" s="1345"/>
      <c r="AT17" s="1345"/>
      <c r="AU17" s="1345"/>
      <c r="AV17" s="1345"/>
      <c r="AW17" s="1345"/>
      <c r="AX17" s="1345"/>
      <c r="AY17" s="1345"/>
      <c r="AZ17" s="1345"/>
      <c r="BA17" s="318"/>
    </row>
    <row r="18" spans="1:53" ht="25.5" customHeight="1" x14ac:dyDescent="0.25">
      <c r="A18" s="135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52"/>
      <c r="C18" s="1352"/>
      <c r="D18" s="1352"/>
      <c r="E18" s="1352"/>
      <c r="F18" s="1352"/>
      <c r="G18" s="1352"/>
      <c r="H18" s="1352"/>
      <c r="I18" s="1352"/>
      <c r="J18" s="1352"/>
      <c r="K18" s="1352"/>
      <c r="L18" s="1352"/>
      <c r="M18" s="1352"/>
      <c r="N18" s="1352"/>
      <c r="O18" s="1352"/>
      <c r="P18" s="1352"/>
      <c r="Q18" s="1352"/>
      <c r="R18" s="1352"/>
      <c r="S18" s="1352"/>
      <c r="T18" s="1352"/>
      <c r="U18" s="1352"/>
      <c r="V18" s="1352"/>
      <c r="W18" s="1352"/>
      <c r="X18" s="1352"/>
      <c r="Y18" s="1352"/>
      <c r="Z18" s="1352"/>
      <c r="AA18" s="1352"/>
      <c r="AB18" s="1352"/>
      <c r="AC18" s="1352"/>
      <c r="AD18" s="1352"/>
      <c r="AE18" s="1352"/>
      <c r="AF18" s="1352"/>
      <c r="AG18" s="1352"/>
      <c r="AH18" s="1352"/>
      <c r="AI18" s="1352"/>
      <c r="AJ18" s="1352"/>
      <c r="AK18" s="1352"/>
      <c r="AL18" s="1352"/>
      <c r="AM18" s="1352"/>
      <c r="AN18" s="1352"/>
      <c r="AO18" s="1352"/>
      <c r="AP18" s="1352"/>
      <c r="AQ18" s="1352"/>
      <c r="AR18" s="1352"/>
      <c r="AS18" s="1352"/>
      <c r="AT18" s="1352"/>
      <c r="AU18" s="1352"/>
      <c r="AV18" s="1352"/>
      <c r="AW18" s="1352"/>
      <c r="AX18" s="1352"/>
      <c r="AY18" s="1352"/>
      <c r="AZ18" s="1352"/>
      <c r="BA18" s="317"/>
    </row>
    <row r="19" spans="1:53" s="305" customFormat="1" ht="9" customHeight="1" x14ac:dyDescent="0.2">
      <c r="A19" s="1342" t="s">
        <v>775</v>
      </c>
      <c r="B19" s="1342"/>
      <c r="C19" s="1342"/>
      <c r="D19" s="1342"/>
      <c r="E19" s="1342"/>
      <c r="F19" s="1342"/>
      <c r="G19" s="1342"/>
      <c r="H19" s="1342"/>
      <c r="I19" s="1342"/>
      <c r="J19" s="1342"/>
      <c r="K19" s="1342"/>
      <c r="L19" s="1342"/>
      <c r="M19" s="1342"/>
      <c r="N19" s="1342"/>
      <c r="O19" s="1342"/>
      <c r="P19" s="1342"/>
      <c r="Q19" s="1342"/>
      <c r="R19" s="1342"/>
      <c r="S19" s="1342"/>
      <c r="T19" s="1342"/>
      <c r="U19" s="1342"/>
      <c r="V19" s="1342"/>
      <c r="W19" s="1342"/>
      <c r="X19" s="1342"/>
      <c r="Y19" s="1342"/>
      <c r="Z19" s="1342"/>
      <c r="AA19" s="1342"/>
      <c r="AB19" s="1342"/>
      <c r="AC19" s="1342"/>
      <c r="AD19" s="1342"/>
      <c r="AE19" s="1342"/>
      <c r="AF19" s="1342"/>
      <c r="AG19" s="1342"/>
      <c r="AH19" s="1342"/>
      <c r="AI19" s="1342"/>
      <c r="AJ19" s="1342"/>
      <c r="AK19" s="1342"/>
      <c r="AL19" s="1342"/>
      <c r="AM19" s="1342"/>
      <c r="AN19" s="1342"/>
      <c r="AO19" s="1342"/>
      <c r="AP19" s="1342"/>
      <c r="AQ19" s="1342"/>
      <c r="AR19" s="1342"/>
      <c r="AS19" s="1342"/>
      <c r="AT19" s="1342"/>
      <c r="AU19" s="1342"/>
      <c r="AV19" s="1342"/>
      <c r="AW19" s="1342"/>
      <c r="AX19" s="1342"/>
      <c r="AY19" s="1342"/>
      <c r="AZ19" s="1342"/>
      <c r="BA19" s="318"/>
    </row>
    <row r="20" spans="1:53" s="305" customFormat="1" ht="15" customHeight="1" x14ac:dyDescent="0.2">
      <c r="A20" s="1298"/>
      <c r="B20" s="1298"/>
      <c r="C20" s="1298"/>
      <c r="D20" s="1298"/>
      <c r="E20" s="1298"/>
      <c r="F20" s="1298"/>
      <c r="G20" s="1298"/>
      <c r="H20" s="1298"/>
      <c r="I20" s="1298"/>
      <c r="J20" s="1298"/>
      <c r="K20" s="1298"/>
      <c r="L20" s="1298"/>
      <c r="M20" s="1298"/>
      <c r="N20" s="1298"/>
      <c r="O20" s="1298"/>
      <c r="P20" s="1298"/>
      <c r="Q20" s="1298"/>
      <c r="R20" s="1298"/>
      <c r="S20" s="1298"/>
      <c r="T20" s="1298"/>
      <c r="U20" s="1298"/>
      <c r="V20" s="1298"/>
      <c r="W20" s="1298"/>
      <c r="X20" s="1298"/>
      <c r="Y20" s="1298"/>
      <c r="Z20" s="1298"/>
      <c r="AA20" s="1298"/>
      <c r="AB20" s="1298"/>
      <c r="AC20" s="1298"/>
      <c r="AD20" s="1298"/>
      <c r="AE20" s="1298"/>
      <c r="AF20" s="1298"/>
      <c r="AG20" s="1298"/>
      <c r="AH20" s="1298"/>
      <c r="AI20" s="1298"/>
      <c r="AJ20" s="1298"/>
      <c r="AK20" s="1298"/>
      <c r="AL20" s="1298"/>
      <c r="AM20" s="1298"/>
      <c r="AN20" s="1298"/>
      <c r="AO20" s="1298"/>
      <c r="AP20" s="1298"/>
      <c r="AQ20" s="1298"/>
      <c r="AR20" s="1298"/>
      <c r="AS20" s="1298"/>
      <c r="AT20" s="1298"/>
      <c r="AU20" s="1298"/>
      <c r="AV20" s="1298"/>
      <c r="AW20" s="1298"/>
      <c r="AX20" s="1298"/>
      <c r="AY20" s="1298"/>
      <c r="AZ20" s="1298"/>
      <c r="BA20" s="318"/>
    </row>
    <row r="21" spans="1:53" s="305" customFormat="1" ht="12" customHeight="1" x14ac:dyDescent="0.2">
      <c r="A21" s="1297" t="s">
        <v>810</v>
      </c>
      <c r="B21" s="1297"/>
      <c r="C21" s="1297"/>
      <c r="D21" s="1297"/>
      <c r="E21" s="1297"/>
      <c r="F21" s="1297"/>
      <c r="G21" s="1297"/>
      <c r="H21" s="1297"/>
      <c r="I21" s="1297"/>
      <c r="J21" s="1297"/>
      <c r="K21" s="1297"/>
      <c r="L21" s="1297"/>
      <c r="M21" s="1297"/>
      <c r="N21" s="1297"/>
      <c r="O21" s="1297"/>
      <c r="P21" s="1297"/>
      <c r="Q21" s="1297"/>
      <c r="R21" s="1297"/>
      <c r="S21" s="1297"/>
      <c r="T21" s="1297"/>
      <c r="U21" s="1297"/>
      <c r="V21" s="1297"/>
      <c r="W21" s="1297"/>
      <c r="X21" s="1297"/>
      <c r="Y21" s="1297"/>
      <c r="Z21" s="1297"/>
      <c r="AA21" s="1297"/>
      <c r="AB21" s="1297"/>
      <c r="AC21" s="1297"/>
      <c r="AD21" s="1297"/>
      <c r="AE21" s="1297"/>
      <c r="AF21" s="1297"/>
      <c r="AG21" s="1297"/>
      <c r="AH21" s="1297"/>
      <c r="AI21" s="1297"/>
      <c r="AJ21" s="1297"/>
      <c r="AK21" s="1297"/>
      <c r="AL21" s="1297"/>
      <c r="AM21" s="1297"/>
      <c r="AN21" s="1297"/>
      <c r="AO21" s="1297"/>
      <c r="AP21" s="1297"/>
      <c r="AQ21" s="1297"/>
      <c r="AR21" s="1297"/>
      <c r="AS21" s="1297"/>
      <c r="AT21" s="1297"/>
      <c r="AU21" s="1297"/>
      <c r="AV21" s="1297"/>
      <c r="AW21" s="1297"/>
      <c r="AX21" s="1297"/>
      <c r="AY21" s="1297"/>
      <c r="AZ21" s="1297"/>
      <c r="BA21" s="318"/>
    </row>
    <row r="22" spans="1:53" ht="9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5" customHeight="1" x14ac:dyDescent="0.25">
      <c r="A23" s="1348" t="s">
        <v>517</v>
      </c>
      <c r="B23" s="1349"/>
      <c r="C23" s="1349"/>
      <c r="D23" s="1349"/>
      <c r="E23" s="1349"/>
      <c r="F23" s="1349"/>
      <c r="G23" s="1349"/>
      <c r="H23" s="1349"/>
      <c r="I23" s="1349"/>
      <c r="J23" s="1349"/>
      <c r="K23" s="1349"/>
      <c r="L23" s="1349"/>
      <c r="M23" s="1349"/>
      <c r="N23" s="1349"/>
      <c r="O23" s="1349"/>
      <c r="P23" s="1349"/>
      <c r="Q23" s="1349"/>
      <c r="R23" s="1349"/>
      <c r="S23" s="1349"/>
      <c r="T23" s="1349"/>
      <c r="U23" s="1349"/>
      <c r="V23" s="1349"/>
      <c r="W23" s="1349"/>
      <c r="X23" s="1349"/>
      <c r="Y23" s="1349"/>
      <c r="Z23" s="1349"/>
      <c r="AA23" s="1349"/>
      <c r="AB23" s="1349"/>
      <c r="AC23" s="1349"/>
      <c r="AD23" s="1349"/>
      <c r="AE23" s="1349"/>
      <c r="AF23" s="1349"/>
      <c r="AG23" s="1349"/>
      <c r="AH23" s="1349"/>
      <c r="AI23" s="1349"/>
      <c r="AJ23" s="1349"/>
      <c r="AK23" s="1349"/>
      <c r="AL23" s="1349"/>
      <c r="AM23" s="1349"/>
      <c r="AN23" s="1349"/>
      <c r="AO23" s="1349"/>
      <c r="AP23" s="1349"/>
      <c r="AQ23" s="1349"/>
      <c r="AR23" s="1349"/>
      <c r="AS23" s="1349"/>
      <c r="AT23" s="1349"/>
      <c r="AU23" s="1349"/>
      <c r="AV23" s="1349"/>
      <c r="AW23" s="1349"/>
      <c r="AX23" s="1349"/>
      <c r="AY23" s="1349"/>
      <c r="AZ23" s="1349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1350" t="s">
        <v>19</v>
      </c>
      <c r="B25" s="1350"/>
      <c r="C25" s="1286">
        <f>ФОРМА!B24</f>
        <v>1</v>
      </c>
      <c r="D25" s="1286"/>
      <c r="E25" s="1286"/>
      <c r="F25" s="1286"/>
      <c r="G25" s="1286"/>
      <c r="H25" s="1286"/>
      <c r="I25" s="1286"/>
      <c r="J25" s="1286"/>
      <c r="K25" s="1286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351"/>
      <c r="AH25" s="1351"/>
      <c r="AI25" s="1351"/>
      <c r="AJ25" s="322"/>
      <c r="AK25" s="322"/>
      <c r="AL25" s="1304">
        <f>ФОРМА!C24</f>
        <v>45354</v>
      </c>
      <c r="AM25" s="1286"/>
      <c r="AN25" s="1286"/>
      <c r="AO25" s="1286"/>
      <c r="AP25" s="1286"/>
      <c r="AQ25" s="1286"/>
      <c r="AR25" s="1286"/>
      <c r="AS25" s="1286"/>
      <c r="AT25" s="1286"/>
      <c r="AU25" s="1286"/>
      <c r="AV25" s="1286"/>
      <c r="AW25" s="1351"/>
      <c r="AX25" s="1351"/>
      <c r="AY25" s="1351"/>
      <c r="AZ25" s="1351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345" t="s">
        <v>453</v>
      </c>
      <c r="AM26" s="1345"/>
      <c r="AN26" s="1345"/>
      <c r="AO26" s="1345"/>
      <c r="AP26" s="1345"/>
      <c r="AQ26" s="1345"/>
      <c r="AR26" s="1345"/>
      <c r="AS26" s="1345"/>
      <c r="AT26" s="1345"/>
      <c r="AU26" s="1345"/>
      <c r="AV26" s="1345"/>
      <c r="AW26" s="318"/>
      <c r="AX26" s="318"/>
      <c r="AY26" s="318"/>
      <c r="AZ26" s="318"/>
      <c r="BA26" s="318"/>
    </row>
    <row r="27" spans="1:53" ht="24" customHeight="1" x14ac:dyDescent="0.25">
      <c r="A27" s="1299" t="s">
        <v>782</v>
      </c>
      <c r="B27" s="1299"/>
      <c r="C27" s="1299"/>
      <c r="D27" s="1299"/>
      <c r="E27" s="1299"/>
      <c r="F27" s="1299"/>
      <c r="G27" s="1299"/>
      <c r="H27" s="1299"/>
      <c r="I27" s="1299"/>
      <c r="J27" s="1299"/>
      <c r="K27" s="1299"/>
      <c r="L27" s="1299"/>
      <c r="M27" s="1299"/>
      <c r="N27" s="1299"/>
      <c r="O27" s="1299"/>
      <c r="P27" s="1299"/>
      <c r="Q27" s="1299"/>
      <c r="R27" s="1299"/>
      <c r="S27" s="1299"/>
      <c r="T27" s="1299"/>
      <c r="U27" s="1299"/>
      <c r="V27" s="1299"/>
      <c r="W27" s="1299"/>
      <c r="X27" s="1299"/>
      <c r="Y27" s="1299"/>
      <c r="Z27" s="1299"/>
      <c r="AA27" s="1299"/>
      <c r="AB27" s="1299"/>
      <c r="AC27" s="1299"/>
      <c r="AD27" s="1299"/>
      <c r="AE27" s="1299"/>
      <c r="AF27" s="1299"/>
      <c r="AG27" s="1299"/>
      <c r="AH27" s="1299"/>
      <c r="AI27" s="1299"/>
      <c r="AJ27" s="1299"/>
      <c r="AK27" s="1299"/>
      <c r="AL27" s="1299"/>
      <c r="AM27" s="1299"/>
      <c r="AN27" s="1299"/>
      <c r="AO27" s="1299"/>
      <c r="AP27" s="1299"/>
      <c r="AQ27" s="1299"/>
      <c r="AR27" s="1299"/>
      <c r="AS27" s="1299"/>
      <c r="AT27" s="1299"/>
      <c r="AU27" s="1299"/>
      <c r="AV27" s="1299"/>
      <c r="AW27" s="1299"/>
      <c r="AX27" s="1299"/>
      <c r="AY27" s="1299"/>
      <c r="AZ27" s="1299"/>
      <c r="BA27" s="317"/>
    </row>
    <row r="28" spans="1:53" ht="12" customHeight="1" x14ac:dyDescent="0.25">
      <c r="A28" s="1346" t="str">
        <f>IF(ПОДПИСИ!B9="",ПОДПИСИ!B7,ПОДПИСИ!B9)</f>
        <v>Ведущий инженер-геодезист АО "ЛЭСР"</v>
      </c>
      <c r="B28" s="1346"/>
      <c r="C28" s="1346"/>
      <c r="D28" s="1346"/>
      <c r="E28" s="1346"/>
      <c r="F28" s="1346"/>
      <c r="G28" s="1346"/>
      <c r="H28" s="1346"/>
      <c r="I28" s="1346"/>
      <c r="J28" s="1346"/>
      <c r="K28" s="1346"/>
      <c r="L28" s="1346"/>
      <c r="M28" s="1346"/>
      <c r="N28" s="1346"/>
      <c r="O28" s="1346"/>
      <c r="P28" s="1346"/>
      <c r="Q28" s="1346"/>
      <c r="R28" s="1346"/>
      <c r="S28" s="1346"/>
      <c r="T28" s="1346"/>
      <c r="U28" s="1346"/>
      <c r="V28" s="1346"/>
      <c r="W28" s="1346"/>
      <c r="X28" s="1346"/>
      <c r="Y28" s="1346"/>
      <c r="Z28" s="1346"/>
      <c r="AA28" s="1346"/>
      <c r="AB28" s="1346"/>
      <c r="AC28" s="1346"/>
      <c r="AD28" s="1346"/>
      <c r="AE28" s="1346"/>
      <c r="AF28" s="1346"/>
      <c r="AG28" s="1346"/>
      <c r="AH28" s="1346"/>
      <c r="AI28" s="1346"/>
      <c r="AJ28" s="1346"/>
      <c r="AK28" s="1346"/>
      <c r="AL28" s="1346"/>
      <c r="AM28" s="1346"/>
      <c r="AN28" s="1346"/>
      <c r="AO28" s="1346"/>
      <c r="AP28" s="1346"/>
      <c r="AQ28" s="1346"/>
      <c r="AR28" s="1346"/>
      <c r="AS28" s="1346"/>
      <c r="AT28" s="1346"/>
      <c r="AU28" s="1346"/>
      <c r="AV28" s="1346"/>
      <c r="AW28" s="1346"/>
      <c r="AX28" s="1346"/>
      <c r="AY28" s="1346"/>
      <c r="AZ28" s="1346"/>
      <c r="BA28" s="317"/>
    </row>
    <row r="29" spans="1:53" ht="12" customHeight="1" x14ac:dyDescent="0.25">
      <c r="A29" s="1347" t="str">
        <f>IF(ПОДПИСИ!C9="",ПОДПИСИ!C7,CONCATENATE(ПОДПИСИ!C9,", ",ПОДПИСИ!F9))</f>
        <v>Филёва Н.О., Приказ №414 от 10.04.2024</v>
      </c>
      <c r="B29" s="1347"/>
      <c r="C29" s="1347"/>
      <c r="D29" s="1347"/>
      <c r="E29" s="1347"/>
      <c r="F29" s="1347"/>
      <c r="G29" s="1347"/>
      <c r="H29" s="1347"/>
      <c r="I29" s="1347"/>
      <c r="J29" s="1347"/>
      <c r="K29" s="1347"/>
      <c r="L29" s="1347"/>
      <c r="M29" s="1347"/>
      <c r="N29" s="1347"/>
      <c r="O29" s="1347"/>
      <c r="P29" s="1347"/>
      <c r="Q29" s="1347"/>
      <c r="R29" s="1347"/>
      <c r="S29" s="1347"/>
      <c r="T29" s="1347"/>
      <c r="U29" s="1347"/>
      <c r="V29" s="1347"/>
      <c r="W29" s="1347"/>
      <c r="X29" s="1347"/>
      <c r="Y29" s="1347"/>
      <c r="Z29" s="1347"/>
      <c r="AA29" s="1347"/>
      <c r="AB29" s="1347"/>
      <c r="AC29" s="1347"/>
      <c r="AD29" s="1347"/>
      <c r="AE29" s="1347"/>
      <c r="AF29" s="1347"/>
      <c r="AG29" s="1347"/>
      <c r="AH29" s="1347"/>
      <c r="AI29" s="1347"/>
      <c r="AJ29" s="1347"/>
      <c r="AK29" s="1347"/>
      <c r="AL29" s="1347"/>
      <c r="AM29" s="1347"/>
      <c r="AN29" s="1347"/>
      <c r="AO29" s="1347"/>
      <c r="AP29" s="1347"/>
      <c r="AQ29" s="1347"/>
      <c r="AR29" s="1347"/>
      <c r="AS29" s="1347"/>
      <c r="AT29" s="1347"/>
      <c r="AU29" s="1347"/>
      <c r="AV29" s="1347"/>
      <c r="AW29" s="1347"/>
      <c r="AX29" s="1347"/>
      <c r="AY29" s="1347"/>
      <c r="AZ29" s="1347"/>
      <c r="BA29" s="317"/>
    </row>
    <row r="30" spans="1:53" ht="15" customHeight="1" x14ac:dyDescent="0.25">
      <c r="A30" s="1342" t="s">
        <v>783</v>
      </c>
      <c r="B30" s="1342"/>
      <c r="C30" s="1342"/>
      <c r="D30" s="1342"/>
      <c r="E30" s="1342"/>
      <c r="F30" s="1342"/>
      <c r="G30" s="1342"/>
      <c r="H30" s="1342"/>
      <c r="I30" s="1342"/>
      <c r="J30" s="1342"/>
      <c r="K30" s="1342"/>
      <c r="L30" s="1342"/>
      <c r="M30" s="1342"/>
      <c r="N30" s="1342"/>
      <c r="O30" s="1342"/>
      <c r="P30" s="1342"/>
      <c r="Q30" s="1342"/>
      <c r="R30" s="1342"/>
      <c r="S30" s="1342"/>
      <c r="T30" s="1342"/>
      <c r="U30" s="1342"/>
      <c r="V30" s="1342"/>
      <c r="W30" s="1342"/>
      <c r="X30" s="1342"/>
      <c r="Y30" s="1342"/>
      <c r="Z30" s="1342"/>
      <c r="AA30" s="1342"/>
      <c r="AB30" s="1342"/>
      <c r="AC30" s="1342"/>
      <c r="AD30" s="1342"/>
      <c r="AE30" s="1342"/>
      <c r="AF30" s="1342"/>
      <c r="AG30" s="1342"/>
      <c r="AH30" s="1342"/>
      <c r="AI30" s="1342"/>
      <c r="AJ30" s="1342"/>
      <c r="AK30" s="1342"/>
      <c r="AL30" s="1342"/>
      <c r="AM30" s="1342"/>
      <c r="AN30" s="1342"/>
      <c r="AO30" s="1342"/>
      <c r="AP30" s="1342"/>
      <c r="AQ30" s="1342"/>
      <c r="AR30" s="1342"/>
      <c r="AS30" s="1342"/>
      <c r="AT30" s="1342"/>
      <c r="AU30" s="1342"/>
      <c r="AV30" s="1342"/>
      <c r="AW30" s="1342"/>
      <c r="AX30" s="1342"/>
      <c r="AY30" s="1342"/>
      <c r="AZ30" s="1342"/>
      <c r="BA30" s="317"/>
    </row>
    <row r="31" spans="1:53" ht="12.6" customHeight="1" x14ac:dyDescent="0.25">
      <c r="A31" s="1298"/>
      <c r="B31" s="1298"/>
      <c r="C31" s="1298"/>
      <c r="D31" s="1298"/>
      <c r="E31" s="1298"/>
      <c r="F31" s="1298"/>
      <c r="G31" s="1298"/>
      <c r="H31" s="1298"/>
      <c r="I31" s="1298"/>
      <c r="J31" s="1298"/>
      <c r="K31" s="1298"/>
      <c r="L31" s="1298"/>
      <c r="M31" s="1298"/>
      <c r="N31" s="1298"/>
      <c r="O31" s="1298"/>
      <c r="P31" s="1298"/>
      <c r="Q31" s="1298"/>
      <c r="R31" s="1298"/>
      <c r="S31" s="1298"/>
      <c r="T31" s="1298"/>
      <c r="U31" s="1298"/>
      <c r="V31" s="1298"/>
      <c r="W31" s="1298"/>
      <c r="X31" s="1298"/>
      <c r="Y31" s="1298"/>
      <c r="Z31" s="1298"/>
      <c r="AA31" s="1298"/>
      <c r="AB31" s="1298"/>
      <c r="AC31" s="1298"/>
      <c r="AD31" s="1298"/>
      <c r="AE31" s="1298"/>
      <c r="AF31" s="1298"/>
      <c r="AG31" s="1298"/>
      <c r="AH31" s="1298"/>
      <c r="AI31" s="1298"/>
      <c r="AJ31" s="1298"/>
      <c r="AK31" s="1298"/>
      <c r="AL31" s="1298"/>
      <c r="AM31" s="1298"/>
      <c r="AN31" s="1298"/>
      <c r="AO31" s="1298"/>
      <c r="AP31" s="1298"/>
      <c r="AQ31" s="1298"/>
      <c r="AR31" s="1298"/>
      <c r="AS31" s="1298"/>
      <c r="AT31" s="1298"/>
      <c r="AU31" s="1298"/>
      <c r="AV31" s="1298"/>
      <c r="AW31" s="1298"/>
      <c r="AX31" s="1298"/>
      <c r="AY31" s="1298"/>
      <c r="AZ31" s="1298"/>
      <c r="BA31" s="317"/>
    </row>
    <row r="32" spans="1:53" ht="21.75" customHeight="1" x14ac:dyDescent="0.25">
      <c r="A32" s="1297" t="s">
        <v>811</v>
      </c>
      <c r="B32" s="1297"/>
      <c r="C32" s="1297"/>
      <c r="D32" s="1297"/>
      <c r="E32" s="1297"/>
      <c r="F32" s="1297"/>
      <c r="G32" s="1297"/>
      <c r="H32" s="1297"/>
      <c r="I32" s="1297"/>
      <c r="J32" s="1297"/>
      <c r="K32" s="1297"/>
      <c r="L32" s="1297"/>
      <c r="M32" s="1297"/>
      <c r="N32" s="1297"/>
      <c r="O32" s="1297"/>
      <c r="P32" s="1297"/>
      <c r="Q32" s="1297"/>
      <c r="R32" s="1297"/>
      <c r="S32" s="1297"/>
      <c r="T32" s="1297"/>
      <c r="U32" s="1297"/>
      <c r="V32" s="1297"/>
      <c r="W32" s="1297"/>
      <c r="X32" s="1297"/>
      <c r="Y32" s="1297"/>
      <c r="Z32" s="1297"/>
      <c r="AA32" s="1297"/>
      <c r="AB32" s="1297"/>
      <c r="AC32" s="1297"/>
      <c r="AD32" s="1297"/>
      <c r="AE32" s="1297"/>
      <c r="AF32" s="1297"/>
      <c r="AG32" s="1297"/>
      <c r="AH32" s="1297"/>
      <c r="AI32" s="1297"/>
      <c r="AJ32" s="1297"/>
      <c r="AK32" s="1297"/>
      <c r="AL32" s="1297"/>
      <c r="AM32" s="1297"/>
      <c r="AN32" s="1297"/>
      <c r="AO32" s="1297"/>
      <c r="AP32" s="1297"/>
      <c r="AQ32" s="1297"/>
      <c r="AR32" s="1297"/>
      <c r="AS32" s="1297"/>
      <c r="AT32" s="1297"/>
      <c r="AU32" s="1297"/>
      <c r="AV32" s="1297"/>
      <c r="AW32" s="1297"/>
      <c r="AX32" s="1297"/>
      <c r="AY32" s="1297"/>
      <c r="AZ32" s="1297"/>
      <c r="BA32" s="317"/>
    </row>
    <row r="33" spans="1:52" ht="12" customHeight="1" x14ac:dyDescent="0.25">
      <c r="A33" s="1340" t="s">
        <v>785</v>
      </c>
      <c r="B33" s="1334"/>
      <c r="C33" s="1334"/>
      <c r="D33" s="1334"/>
      <c r="E33" s="1334"/>
      <c r="F33" s="1334"/>
      <c r="G33" s="1334"/>
      <c r="H33" s="1334"/>
      <c r="I33" s="1334"/>
      <c r="J33" s="1334"/>
      <c r="K33" s="1334"/>
      <c r="L33" s="1334"/>
      <c r="M33" s="1334"/>
      <c r="N33" s="1334"/>
      <c r="O33" s="1334"/>
      <c r="P33" s="1334"/>
      <c r="Q33" s="1334"/>
      <c r="R33" s="1334"/>
      <c r="S33" s="1334"/>
      <c r="T33" s="1334"/>
      <c r="U33" s="1334"/>
      <c r="V33" s="1334"/>
      <c r="W33" s="1334"/>
      <c r="X33" s="1334"/>
      <c r="Y33" s="1334"/>
      <c r="Z33" s="1334"/>
      <c r="AA33" s="1334"/>
      <c r="AB33" s="1334"/>
      <c r="AC33" s="1334"/>
      <c r="AD33" s="1334"/>
      <c r="AE33" s="1334"/>
      <c r="AF33" s="1334"/>
      <c r="AG33" s="1334"/>
      <c r="AH33" s="1334"/>
      <c r="AI33" s="1334"/>
      <c r="AJ33" s="1334"/>
      <c r="AK33" s="1334"/>
      <c r="AL33" s="1334"/>
      <c r="AM33" s="1334"/>
      <c r="AN33" s="1334"/>
      <c r="AO33" s="1334"/>
      <c r="AP33" s="1334"/>
      <c r="AQ33" s="1334"/>
      <c r="AR33" s="1334"/>
      <c r="AS33" s="1334"/>
      <c r="AT33" s="1334"/>
      <c r="AU33" s="1334"/>
      <c r="AV33" s="1334"/>
      <c r="AW33" s="1334"/>
      <c r="AX33" s="1334"/>
      <c r="AY33" s="1334"/>
      <c r="AZ33" s="1334"/>
    </row>
    <row r="34" spans="1:52" ht="12" customHeight="1" x14ac:dyDescent="0.25">
      <c r="A34" s="1300" t="str">
        <f>ПОДПИСИ!B15</f>
        <v>Заместитель генерального директора по капитальному  строительству ООО «Электромонтаж-110»</v>
      </c>
      <c r="B34" s="1300"/>
      <c r="C34" s="1300"/>
      <c r="D34" s="1300"/>
      <c r="E34" s="1300"/>
      <c r="F34" s="1300"/>
      <c r="G34" s="1300"/>
      <c r="H34" s="1300"/>
      <c r="I34" s="1300"/>
      <c r="J34" s="1300"/>
      <c r="K34" s="1300"/>
      <c r="L34" s="1300"/>
      <c r="M34" s="1300"/>
      <c r="N34" s="1300"/>
      <c r="O34" s="1300"/>
      <c r="P34" s="1300"/>
      <c r="Q34" s="1300"/>
      <c r="R34" s="1300"/>
      <c r="S34" s="1300"/>
      <c r="T34" s="1300"/>
      <c r="U34" s="1300"/>
      <c r="V34" s="1300"/>
      <c r="W34" s="1300"/>
      <c r="X34" s="1300"/>
      <c r="Y34" s="1300"/>
      <c r="Z34" s="1300"/>
      <c r="AA34" s="1300"/>
      <c r="AB34" s="1300"/>
      <c r="AC34" s="1300"/>
      <c r="AD34" s="1300"/>
      <c r="AE34" s="1300"/>
      <c r="AF34" s="1300"/>
      <c r="AG34" s="1300"/>
      <c r="AH34" s="1300"/>
      <c r="AI34" s="1300"/>
      <c r="AJ34" s="1300"/>
      <c r="AK34" s="1300"/>
      <c r="AL34" s="1300"/>
      <c r="AM34" s="1300"/>
      <c r="AN34" s="1300"/>
      <c r="AO34" s="1300"/>
      <c r="AP34" s="1300"/>
      <c r="AQ34" s="1300"/>
      <c r="AR34" s="1300"/>
      <c r="AS34" s="1300"/>
      <c r="AT34" s="1300"/>
      <c r="AU34" s="1300"/>
      <c r="AV34" s="1300"/>
      <c r="AW34" s="1300"/>
      <c r="AX34" s="1300"/>
      <c r="AY34" s="1300"/>
      <c r="AZ34" s="1300"/>
    </row>
    <row r="35" spans="1:52" ht="12" customHeight="1" x14ac:dyDescent="0.25">
      <c r="A35" s="1344" t="str">
        <f>CONCATENATE(ПОДПИСИ!C15," ",ПОДПИСИ!F15)</f>
        <v xml:space="preserve">Шлёнский С.В. </v>
      </c>
      <c r="B35" s="1344"/>
      <c r="C35" s="1344"/>
      <c r="D35" s="1344"/>
      <c r="E35" s="1344"/>
      <c r="F35" s="1344"/>
      <c r="G35" s="1344"/>
      <c r="H35" s="1344"/>
      <c r="I35" s="1344"/>
      <c r="J35" s="1344"/>
      <c r="K35" s="1344"/>
      <c r="L35" s="1344"/>
      <c r="M35" s="1344"/>
      <c r="N35" s="1344"/>
      <c r="O35" s="1344"/>
      <c r="P35" s="1344"/>
      <c r="Q35" s="1344"/>
      <c r="R35" s="1344"/>
      <c r="S35" s="1344"/>
      <c r="T35" s="1344"/>
      <c r="U35" s="1344"/>
      <c r="V35" s="1344"/>
      <c r="W35" s="1344"/>
      <c r="X35" s="1344"/>
      <c r="Y35" s="1344"/>
      <c r="Z35" s="1344"/>
      <c r="AA35" s="1344"/>
      <c r="AB35" s="1344"/>
      <c r="AC35" s="1344"/>
      <c r="AD35" s="1344"/>
      <c r="AE35" s="1344"/>
      <c r="AF35" s="1344"/>
      <c r="AG35" s="1344"/>
      <c r="AH35" s="1344"/>
      <c r="AI35" s="1344"/>
      <c r="AJ35" s="1344"/>
      <c r="AK35" s="1344"/>
      <c r="AL35" s="1344"/>
      <c r="AM35" s="1344"/>
      <c r="AN35" s="1344"/>
      <c r="AO35" s="1344"/>
      <c r="AP35" s="1344"/>
      <c r="AQ35" s="1344"/>
      <c r="AR35" s="1344"/>
      <c r="AS35" s="1344"/>
      <c r="AT35" s="1344"/>
      <c r="AU35" s="1344"/>
      <c r="AV35" s="1344"/>
      <c r="AW35" s="1344"/>
      <c r="AX35" s="1344"/>
      <c r="AY35" s="1344"/>
      <c r="AZ35" s="1344"/>
    </row>
    <row r="36" spans="1:52" ht="6" customHeight="1" x14ac:dyDescent="0.25">
      <c r="A36" s="1310" t="s">
        <v>812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</row>
    <row r="37" spans="1:52" ht="24" customHeight="1" x14ac:dyDescent="0.25">
      <c r="A37" s="1299" t="s">
        <v>813</v>
      </c>
      <c r="B37" s="1299"/>
      <c r="C37" s="1299"/>
      <c r="D37" s="1299"/>
      <c r="E37" s="1299"/>
      <c r="F37" s="1299"/>
      <c r="G37" s="1299"/>
      <c r="H37" s="1299"/>
      <c r="I37" s="1299"/>
      <c r="J37" s="1299"/>
      <c r="K37" s="1299"/>
      <c r="L37" s="1299"/>
      <c r="M37" s="1299"/>
      <c r="N37" s="1299"/>
      <c r="O37" s="1299"/>
      <c r="P37" s="1299"/>
      <c r="Q37" s="1299"/>
      <c r="R37" s="1299"/>
      <c r="S37" s="1299"/>
      <c r="T37" s="1299"/>
      <c r="U37" s="1299"/>
      <c r="V37" s="1299"/>
      <c r="W37" s="1299"/>
      <c r="X37" s="1299"/>
      <c r="Y37" s="1299"/>
      <c r="Z37" s="1299"/>
      <c r="AA37" s="1299"/>
      <c r="AB37" s="1299"/>
      <c r="AC37" s="1299"/>
      <c r="AD37" s="1299"/>
      <c r="AE37" s="1299"/>
      <c r="AF37" s="1299"/>
      <c r="AG37" s="1299"/>
      <c r="AH37" s="1299"/>
      <c r="AI37" s="1299"/>
      <c r="AJ37" s="1299"/>
      <c r="AK37" s="1299"/>
      <c r="AL37" s="1299"/>
      <c r="AM37" s="1299"/>
      <c r="AN37" s="1299"/>
      <c r="AO37" s="1299"/>
      <c r="AP37" s="1299"/>
      <c r="AQ37" s="1299"/>
      <c r="AR37" s="1299"/>
      <c r="AS37" s="1299"/>
      <c r="AT37" s="1299"/>
      <c r="AU37" s="1299"/>
      <c r="AV37" s="1299"/>
      <c r="AW37" s="1299"/>
      <c r="AX37" s="1299"/>
      <c r="AY37" s="1299"/>
      <c r="AZ37" s="1299"/>
    </row>
    <row r="38" spans="1:52" ht="12" customHeight="1" x14ac:dyDescent="0.25">
      <c r="A38" s="1300" t="str">
        <f>ПОДПИСИ!B17</f>
        <v>Заместитель генерального директора по капитальному  строительству ООО «Электромонтаж-110»</v>
      </c>
      <c r="B38" s="1300"/>
      <c r="C38" s="1300"/>
      <c r="D38" s="1300"/>
      <c r="E38" s="1300"/>
      <c r="F38" s="1300"/>
      <c r="G38" s="1300"/>
      <c r="H38" s="1300"/>
      <c r="I38" s="1300"/>
      <c r="J38" s="1300"/>
      <c r="K38" s="1300"/>
      <c r="L38" s="1300"/>
      <c r="M38" s="1300"/>
      <c r="N38" s="1300"/>
      <c r="O38" s="1300"/>
      <c r="P38" s="1300"/>
      <c r="Q38" s="1300"/>
      <c r="R38" s="1300"/>
      <c r="S38" s="1300"/>
      <c r="T38" s="1300"/>
      <c r="U38" s="1300"/>
      <c r="V38" s="1300"/>
      <c r="W38" s="1300"/>
      <c r="X38" s="1300"/>
      <c r="Y38" s="1300"/>
      <c r="Z38" s="1300"/>
      <c r="AA38" s="1300"/>
      <c r="AB38" s="1300"/>
      <c r="AC38" s="1300"/>
      <c r="AD38" s="1300"/>
      <c r="AE38" s="1300"/>
      <c r="AF38" s="1300"/>
      <c r="AG38" s="1300"/>
      <c r="AH38" s="1300"/>
      <c r="AI38" s="1300"/>
      <c r="AJ38" s="1300"/>
      <c r="AK38" s="1300"/>
      <c r="AL38" s="1300"/>
      <c r="AM38" s="1300"/>
      <c r="AN38" s="1300"/>
      <c r="AO38" s="1300"/>
      <c r="AP38" s="1300"/>
      <c r="AQ38" s="1300"/>
      <c r="AR38" s="1300"/>
      <c r="AS38" s="1300"/>
      <c r="AT38" s="1300"/>
      <c r="AU38" s="1300"/>
      <c r="AV38" s="1300"/>
      <c r="AW38" s="1300"/>
      <c r="AX38" s="1300"/>
      <c r="AY38" s="1300"/>
      <c r="AZ38" s="1300"/>
    </row>
    <row r="39" spans="1:52" ht="12" customHeight="1" x14ac:dyDescent="0.25">
      <c r="A39" s="1300" t="str">
        <f>CONCATENATE(ПОДПИСИ!C17," ",ПОДПИСИ!F17)</f>
        <v xml:space="preserve">Шлёнский С.В. </v>
      </c>
      <c r="B39" s="1300"/>
      <c r="C39" s="1300"/>
      <c r="D39" s="1300"/>
      <c r="E39" s="1300"/>
      <c r="F39" s="1300"/>
      <c r="G39" s="1300"/>
      <c r="H39" s="1300"/>
      <c r="I39" s="1300"/>
      <c r="J39" s="1300"/>
      <c r="K39" s="1300"/>
      <c r="L39" s="1300"/>
      <c r="M39" s="1300"/>
      <c r="N39" s="1300"/>
      <c r="O39" s="1300"/>
      <c r="P39" s="1300"/>
      <c r="Q39" s="1300"/>
      <c r="R39" s="1300"/>
      <c r="S39" s="1300"/>
      <c r="T39" s="1300"/>
      <c r="U39" s="1300"/>
      <c r="V39" s="1300"/>
      <c r="W39" s="1300"/>
      <c r="X39" s="1300"/>
      <c r="Y39" s="1300"/>
      <c r="Z39" s="1300"/>
      <c r="AA39" s="1300"/>
      <c r="AB39" s="1300"/>
      <c r="AC39" s="1300"/>
      <c r="AD39" s="1300"/>
      <c r="AE39" s="1300"/>
      <c r="AF39" s="1300"/>
      <c r="AG39" s="1300"/>
      <c r="AH39" s="1300"/>
      <c r="AI39" s="1300"/>
      <c r="AJ39" s="1300"/>
      <c r="AK39" s="1300"/>
      <c r="AL39" s="1300"/>
      <c r="AM39" s="1300"/>
      <c r="AN39" s="1300"/>
      <c r="AO39" s="1300"/>
      <c r="AP39" s="1300"/>
      <c r="AQ39" s="1300"/>
      <c r="AR39" s="1300"/>
      <c r="AS39" s="1300"/>
      <c r="AT39" s="1300"/>
      <c r="AU39" s="1300"/>
      <c r="AV39" s="1300"/>
      <c r="AW39" s="1300"/>
      <c r="AX39" s="1300"/>
      <c r="AY39" s="1300"/>
      <c r="AZ39" s="1300"/>
    </row>
    <row r="40" spans="1:52" ht="15" customHeight="1" x14ac:dyDescent="0.25">
      <c r="A40" s="1297" t="s">
        <v>783</v>
      </c>
      <c r="B40" s="1297"/>
      <c r="C40" s="1297"/>
      <c r="D40" s="1297"/>
      <c r="E40" s="1297"/>
      <c r="F40" s="1297"/>
      <c r="G40" s="1297"/>
      <c r="H40" s="1297"/>
      <c r="I40" s="1297"/>
      <c r="J40" s="1297"/>
      <c r="K40" s="1297"/>
      <c r="L40" s="1297"/>
      <c r="M40" s="1297"/>
      <c r="N40" s="1297"/>
      <c r="O40" s="1297"/>
      <c r="P40" s="1297"/>
      <c r="Q40" s="1297"/>
      <c r="R40" s="1297"/>
      <c r="S40" s="1297"/>
      <c r="T40" s="1297"/>
      <c r="U40" s="1297"/>
      <c r="V40" s="1297"/>
      <c r="W40" s="1297"/>
      <c r="X40" s="1297"/>
      <c r="Y40" s="1297"/>
      <c r="Z40" s="1297"/>
      <c r="AA40" s="1297"/>
      <c r="AB40" s="1297"/>
      <c r="AC40" s="1297"/>
      <c r="AD40" s="1297"/>
      <c r="AE40" s="1297"/>
      <c r="AF40" s="1297"/>
      <c r="AG40" s="1297"/>
      <c r="AH40" s="1297"/>
      <c r="AI40" s="1297"/>
      <c r="AJ40" s="1297"/>
      <c r="AK40" s="1297"/>
      <c r="AL40" s="1297"/>
      <c r="AM40" s="1297"/>
      <c r="AN40" s="1297"/>
      <c r="AO40" s="1297"/>
      <c r="AP40" s="1297"/>
      <c r="AQ40" s="1297"/>
      <c r="AR40" s="1297"/>
      <c r="AS40" s="1297"/>
      <c r="AT40" s="1297"/>
      <c r="AU40" s="1297"/>
      <c r="AV40" s="1297"/>
      <c r="AW40" s="1297"/>
      <c r="AX40" s="1297"/>
      <c r="AY40" s="1297"/>
      <c r="AZ40" s="1297"/>
    </row>
    <row r="41" spans="1:52" ht="12" customHeight="1" x14ac:dyDescent="0.25">
      <c r="A41" s="1298"/>
      <c r="B41" s="1298"/>
      <c r="C41" s="1298"/>
      <c r="D41" s="1298"/>
      <c r="E41" s="1298"/>
      <c r="F41" s="1298"/>
      <c r="G41" s="1298"/>
      <c r="H41" s="1298"/>
      <c r="I41" s="1298"/>
      <c r="J41" s="1298"/>
      <c r="K41" s="1298"/>
      <c r="L41" s="1298"/>
      <c r="M41" s="1298"/>
      <c r="N41" s="1298"/>
      <c r="O41" s="1298"/>
      <c r="P41" s="1298"/>
      <c r="Q41" s="1298"/>
      <c r="R41" s="1298"/>
      <c r="S41" s="1298"/>
      <c r="T41" s="1298"/>
      <c r="U41" s="1298"/>
      <c r="V41" s="1298"/>
      <c r="W41" s="1298"/>
      <c r="X41" s="1298"/>
      <c r="Y41" s="1298"/>
      <c r="Z41" s="1298"/>
      <c r="AA41" s="1298"/>
      <c r="AB41" s="1298"/>
      <c r="AC41" s="1298"/>
      <c r="AD41" s="1298"/>
      <c r="AE41" s="1298"/>
      <c r="AF41" s="1298"/>
      <c r="AG41" s="1298"/>
      <c r="AH41" s="1298"/>
      <c r="AI41" s="1298"/>
      <c r="AJ41" s="1298"/>
      <c r="AK41" s="1298"/>
      <c r="AL41" s="1298"/>
      <c r="AM41" s="1298"/>
      <c r="AN41" s="1298"/>
      <c r="AO41" s="1298"/>
      <c r="AP41" s="1298"/>
      <c r="AQ41" s="1298"/>
      <c r="AR41" s="1298"/>
      <c r="AS41" s="1298"/>
      <c r="AT41" s="1298"/>
      <c r="AU41" s="1298"/>
      <c r="AV41" s="1298"/>
      <c r="AW41" s="1298"/>
      <c r="AX41" s="1298"/>
      <c r="AY41" s="1298"/>
      <c r="AZ41" s="1298"/>
    </row>
    <row r="42" spans="1:52" ht="6.75" customHeight="1" x14ac:dyDescent="0.25">
      <c r="A42" s="1297" t="s">
        <v>814</v>
      </c>
      <c r="B42" s="1297"/>
      <c r="C42" s="1297"/>
      <c r="D42" s="1297"/>
      <c r="E42" s="1297"/>
      <c r="F42" s="1297"/>
      <c r="G42" s="1297"/>
      <c r="H42" s="1297"/>
      <c r="I42" s="1297"/>
      <c r="J42" s="1297"/>
      <c r="K42" s="1297"/>
      <c r="L42" s="1297"/>
      <c r="M42" s="1297"/>
      <c r="N42" s="1297"/>
      <c r="O42" s="1297"/>
      <c r="P42" s="1297"/>
      <c r="Q42" s="1297"/>
      <c r="R42" s="1297"/>
      <c r="S42" s="1297"/>
      <c r="T42" s="1297"/>
      <c r="U42" s="1297"/>
      <c r="V42" s="1297"/>
      <c r="W42" s="1297"/>
      <c r="X42" s="1297"/>
      <c r="Y42" s="1297"/>
      <c r="Z42" s="1297"/>
      <c r="AA42" s="1297"/>
      <c r="AB42" s="1297"/>
      <c r="AC42" s="1297"/>
      <c r="AD42" s="1297"/>
      <c r="AE42" s="1297"/>
      <c r="AF42" s="1297"/>
      <c r="AG42" s="1297"/>
      <c r="AH42" s="1297"/>
      <c r="AI42" s="1297"/>
      <c r="AJ42" s="1297"/>
      <c r="AK42" s="1297"/>
      <c r="AL42" s="1297"/>
      <c r="AM42" s="1297"/>
      <c r="AN42" s="1297"/>
      <c r="AO42" s="1297"/>
      <c r="AP42" s="1297"/>
      <c r="AQ42" s="1297"/>
      <c r="AR42" s="1297"/>
      <c r="AS42" s="1297"/>
      <c r="AT42" s="1297"/>
      <c r="AU42" s="1297"/>
      <c r="AV42" s="1297"/>
      <c r="AW42" s="1297"/>
      <c r="AX42" s="1297"/>
      <c r="AY42" s="1297"/>
      <c r="AZ42" s="1297"/>
    </row>
    <row r="43" spans="1:52" ht="35.25" customHeight="1" x14ac:dyDescent="0.25">
      <c r="A43" s="1299" t="s">
        <v>815</v>
      </c>
      <c r="B43" s="1299"/>
      <c r="C43" s="1299"/>
      <c r="D43" s="1299"/>
      <c r="E43" s="1299"/>
      <c r="F43" s="1299"/>
      <c r="G43" s="1299"/>
      <c r="H43" s="1299"/>
      <c r="I43" s="1299"/>
      <c r="J43" s="1299"/>
      <c r="K43" s="1299"/>
      <c r="L43" s="1299"/>
      <c r="M43" s="1299"/>
      <c r="N43" s="1299"/>
      <c r="O43" s="1299"/>
      <c r="P43" s="1299"/>
      <c r="Q43" s="1299"/>
      <c r="R43" s="1299"/>
      <c r="S43" s="1299"/>
      <c r="T43" s="1299"/>
      <c r="U43" s="1299"/>
      <c r="V43" s="1299"/>
      <c r="W43" s="1299"/>
      <c r="X43" s="1299"/>
      <c r="Y43" s="1299"/>
      <c r="Z43" s="1299"/>
      <c r="AA43" s="1299"/>
      <c r="AB43" s="1299"/>
      <c r="AC43" s="1299"/>
      <c r="AD43" s="1299"/>
      <c r="AE43" s="1299"/>
      <c r="AF43" s="1299"/>
      <c r="AG43" s="1299"/>
      <c r="AH43" s="1299"/>
      <c r="AI43" s="1299"/>
      <c r="AJ43" s="1299"/>
      <c r="AK43" s="1299"/>
      <c r="AL43" s="1299"/>
      <c r="AM43" s="1299"/>
      <c r="AN43" s="1299"/>
      <c r="AO43" s="1299"/>
      <c r="AP43" s="1299"/>
      <c r="AQ43" s="1299"/>
      <c r="AR43" s="1299"/>
      <c r="AS43" s="1299"/>
      <c r="AT43" s="1299"/>
      <c r="AU43" s="1299"/>
      <c r="AV43" s="1299"/>
      <c r="AW43" s="1299"/>
      <c r="AX43" s="1299"/>
      <c r="AY43" s="1299"/>
      <c r="AZ43" s="1299"/>
    </row>
    <row r="44" spans="1:52" ht="12" customHeight="1" x14ac:dyDescent="0.25">
      <c r="A44" s="1300" t="str">
        <f>ПОДПИСИ!B19</f>
        <v xml:space="preserve"> </v>
      </c>
      <c r="B44" s="1300"/>
      <c r="C44" s="1300"/>
      <c r="D44" s="1300"/>
      <c r="E44" s="1300"/>
      <c r="F44" s="1300"/>
      <c r="G44" s="1300"/>
      <c r="H44" s="1300"/>
      <c r="I44" s="1300"/>
      <c r="J44" s="1300"/>
      <c r="K44" s="1300"/>
      <c r="L44" s="1300"/>
      <c r="M44" s="1300"/>
      <c r="N44" s="1300"/>
      <c r="O44" s="1300"/>
      <c r="P44" s="1300"/>
      <c r="Q44" s="1300"/>
      <c r="R44" s="1300"/>
      <c r="S44" s="1300"/>
      <c r="T44" s="1300"/>
      <c r="U44" s="1300"/>
      <c r="V44" s="1300"/>
      <c r="W44" s="1300"/>
      <c r="X44" s="1300"/>
      <c r="Y44" s="1300"/>
      <c r="Z44" s="1300"/>
      <c r="AA44" s="1300"/>
      <c r="AB44" s="1300"/>
      <c r="AC44" s="1300"/>
      <c r="AD44" s="1300"/>
      <c r="AE44" s="1300"/>
      <c r="AF44" s="1300"/>
      <c r="AG44" s="1300"/>
      <c r="AH44" s="1300"/>
      <c r="AI44" s="1300"/>
      <c r="AJ44" s="1300"/>
      <c r="AK44" s="1300"/>
      <c r="AL44" s="1300"/>
      <c r="AM44" s="1300"/>
      <c r="AN44" s="1300"/>
      <c r="AO44" s="1300"/>
      <c r="AP44" s="1300"/>
      <c r="AQ44" s="1300"/>
      <c r="AR44" s="1300"/>
      <c r="AS44" s="1300"/>
      <c r="AT44" s="1300"/>
      <c r="AU44" s="1300"/>
      <c r="AV44" s="1300"/>
      <c r="AW44" s="1300"/>
      <c r="AX44" s="1300"/>
      <c r="AY44" s="1300"/>
      <c r="AZ44" s="1300"/>
    </row>
    <row r="45" spans="1:52" ht="12" customHeight="1" x14ac:dyDescent="0.25">
      <c r="A45" s="1300" t="str">
        <f>CONCATENATE(ПОДПИСИ!C19," ",ПОДПИСИ!F19)</f>
        <v xml:space="preserve">  </v>
      </c>
      <c r="B45" s="1300"/>
      <c r="C45" s="1300"/>
      <c r="D45" s="1300"/>
      <c r="E45" s="1300"/>
      <c r="F45" s="1300"/>
      <c r="G45" s="1300"/>
      <c r="H45" s="1300"/>
      <c r="I45" s="1300"/>
      <c r="J45" s="1300"/>
      <c r="K45" s="1300"/>
      <c r="L45" s="1300"/>
      <c r="M45" s="1300"/>
      <c r="N45" s="1300"/>
      <c r="O45" s="1300"/>
      <c r="P45" s="1300"/>
      <c r="Q45" s="1300"/>
      <c r="R45" s="1300"/>
      <c r="S45" s="1300"/>
      <c r="T45" s="1300"/>
      <c r="U45" s="1300"/>
      <c r="V45" s="1300"/>
      <c r="W45" s="1300"/>
      <c r="X45" s="1300"/>
      <c r="Y45" s="1300"/>
      <c r="Z45" s="1300"/>
      <c r="AA45" s="1300"/>
      <c r="AB45" s="1300"/>
      <c r="AC45" s="1300"/>
      <c r="AD45" s="1300"/>
      <c r="AE45" s="1300"/>
      <c r="AF45" s="1300"/>
      <c r="AG45" s="1300"/>
      <c r="AH45" s="1300"/>
      <c r="AI45" s="1300"/>
      <c r="AJ45" s="1300"/>
      <c r="AK45" s="1300"/>
      <c r="AL45" s="1300"/>
      <c r="AM45" s="1300"/>
      <c r="AN45" s="1300"/>
      <c r="AO45" s="1300"/>
      <c r="AP45" s="1300"/>
      <c r="AQ45" s="1300"/>
      <c r="AR45" s="1300"/>
      <c r="AS45" s="1300"/>
      <c r="AT45" s="1300"/>
      <c r="AU45" s="1300"/>
      <c r="AV45" s="1300"/>
      <c r="AW45" s="1300"/>
      <c r="AX45" s="1300"/>
      <c r="AY45" s="1300"/>
      <c r="AZ45" s="1300"/>
    </row>
    <row r="46" spans="1:52" ht="6" customHeight="1" x14ac:dyDescent="0.25">
      <c r="A46" s="1297" t="s">
        <v>789</v>
      </c>
      <c r="B46" s="1297"/>
      <c r="C46" s="1297"/>
      <c r="D46" s="1297"/>
      <c r="E46" s="1297"/>
      <c r="F46" s="1297"/>
      <c r="G46" s="1297"/>
      <c r="H46" s="1297"/>
      <c r="I46" s="1297"/>
      <c r="J46" s="1297"/>
      <c r="K46" s="1297"/>
      <c r="L46" s="1297"/>
      <c r="M46" s="1297"/>
      <c r="N46" s="1297"/>
      <c r="O46" s="1297"/>
      <c r="P46" s="1297"/>
      <c r="Q46" s="1297"/>
      <c r="R46" s="1297"/>
      <c r="S46" s="1297"/>
      <c r="T46" s="1297"/>
      <c r="U46" s="1297"/>
      <c r="V46" s="1297"/>
      <c r="W46" s="1297"/>
      <c r="X46" s="1297"/>
      <c r="Y46" s="1297"/>
      <c r="Z46" s="1297"/>
      <c r="AA46" s="1297"/>
      <c r="AB46" s="1297"/>
      <c r="AC46" s="1297"/>
      <c r="AD46" s="1297"/>
      <c r="AE46" s="1297"/>
      <c r="AF46" s="1297"/>
      <c r="AG46" s="1297"/>
      <c r="AH46" s="1297"/>
      <c r="AI46" s="1297"/>
      <c r="AJ46" s="1297"/>
      <c r="AK46" s="1297"/>
      <c r="AL46" s="1297"/>
      <c r="AM46" s="1297"/>
      <c r="AN46" s="1297"/>
      <c r="AO46" s="1297"/>
      <c r="AP46" s="1297"/>
      <c r="AQ46" s="1297"/>
      <c r="AR46" s="1297"/>
      <c r="AS46" s="1297"/>
      <c r="AT46" s="1297"/>
      <c r="AU46" s="1297"/>
      <c r="AV46" s="1297"/>
      <c r="AW46" s="1297"/>
      <c r="AX46" s="1297"/>
      <c r="AY46" s="1297"/>
      <c r="AZ46" s="1297"/>
    </row>
    <row r="47" spans="1:52" ht="12" customHeight="1" x14ac:dyDescent="0.25">
      <c r="A47" s="1298"/>
      <c r="B47" s="1298"/>
      <c r="C47" s="1298"/>
      <c r="D47" s="1298"/>
      <c r="E47" s="1298"/>
      <c r="F47" s="1298"/>
      <c r="G47" s="1298"/>
      <c r="H47" s="1298"/>
      <c r="I47" s="1298"/>
      <c r="J47" s="1298"/>
      <c r="K47" s="1298"/>
      <c r="L47" s="1298"/>
      <c r="M47" s="1298"/>
      <c r="N47" s="1298"/>
      <c r="O47" s="1298"/>
      <c r="P47" s="1298"/>
      <c r="Q47" s="1298"/>
      <c r="R47" s="1298"/>
      <c r="S47" s="1298"/>
      <c r="T47" s="1298"/>
      <c r="U47" s="1298"/>
      <c r="V47" s="1298"/>
      <c r="W47" s="1298"/>
      <c r="X47" s="1298"/>
      <c r="Y47" s="1298"/>
      <c r="Z47" s="1298"/>
      <c r="AA47" s="1298"/>
      <c r="AB47" s="1298"/>
      <c r="AC47" s="1298"/>
      <c r="AD47" s="1298"/>
      <c r="AE47" s="1298"/>
      <c r="AF47" s="1298"/>
      <c r="AG47" s="1298"/>
      <c r="AH47" s="1298"/>
      <c r="AI47" s="1298"/>
      <c r="AJ47" s="1298"/>
      <c r="AK47" s="1298"/>
      <c r="AL47" s="1298"/>
      <c r="AM47" s="1298"/>
      <c r="AN47" s="1298"/>
      <c r="AO47" s="1298"/>
      <c r="AP47" s="1298"/>
      <c r="AQ47" s="1298"/>
      <c r="AR47" s="1298"/>
      <c r="AS47" s="1298"/>
      <c r="AT47" s="1298"/>
      <c r="AU47" s="1298"/>
      <c r="AV47" s="1298"/>
      <c r="AW47" s="1298"/>
      <c r="AX47" s="1298"/>
      <c r="AY47" s="1298"/>
      <c r="AZ47" s="1298"/>
    </row>
    <row r="48" spans="1:52" ht="15" customHeight="1" x14ac:dyDescent="0.25">
      <c r="A48" s="1297" t="s">
        <v>790</v>
      </c>
      <c r="B48" s="1297"/>
      <c r="C48" s="1297"/>
      <c r="D48" s="1297"/>
      <c r="E48" s="1297"/>
      <c r="F48" s="1297"/>
      <c r="G48" s="1297"/>
      <c r="H48" s="1297"/>
      <c r="I48" s="1297"/>
      <c r="J48" s="1297"/>
      <c r="K48" s="1297"/>
      <c r="L48" s="1297"/>
      <c r="M48" s="1297"/>
      <c r="N48" s="1297"/>
      <c r="O48" s="1297"/>
      <c r="P48" s="1297"/>
      <c r="Q48" s="1297"/>
      <c r="R48" s="1297"/>
      <c r="S48" s="1297"/>
      <c r="T48" s="1297"/>
      <c r="U48" s="1297"/>
      <c r="V48" s="1297"/>
      <c r="W48" s="1297"/>
      <c r="X48" s="1297"/>
      <c r="Y48" s="1297"/>
      <c r="Z48" s="1297"/>
      <c r="AA48" s="1297"/>
      <c r="AB48" s="1297"/>
      <c r="AC48" s="1297"/>
      <c r="AD48" s="1297"/>
      <c r="AE48" s="1297"/>
      <c r="AF48" s="1297"/>
      <c r="AG48" s="1297"/>
      <c r="AH48" s="1297"/>
      <c r="AI48" s="1297"/>
      <c r="AJ48" s="1297"/>
      <c r="AK48" s="1297"/>
      <c r="AL48" s="1297"/>
      <c r="AM48" s="1297"/>
      <c r="AN48" s="1297"/>
      <c r="AO48" s="1297"/>
      <c r="AP48" s="1297"/>
      <c r="AQ48" s="1297"/>
      <c r="AR48" s="1297"/>
      <c r="AS48" s="1297"/>
      <c r="AT48" s="1297"/>
      <c r="AU48" s="1297"/>
      <c r="AV48" s="1297"/>
      <c r="AW48" s="1297"/>
      <c r="AX48" s="1297"/>
      <c r="AY48" s="1297"/>
      <c r="AZ48" s="1297"/>
    </row>
    <row r="49" spans="1:54" ht="36" customHeight="1" x14ac:dyDescent="0.25">
      <c r="A49" s="1340" t="s">
        <v>816</v>
      </c>
      <c r="B49" s="1340"/>
      <c r="C49" s="1340"/>
      <c r="D49" s="1340"/>
      <c r="E49" s="1340"/>
      <c r="F49" s="1340"/>
      <c r="G49" s="1340"/>
      <c r="H49" s="1340"/>
      <c r="I49" s="1340"/>
      <c r="J49" s="1340"/>
      <c r="K49" s="1340"/>
      <c r="L49" s="1340"/>
      <c r="M49" s="1340"/>
      <c r="N49" s="1340"/>
      <c r="O49" s="1340"/>
      <c r="P49" s="1340"/>
      <c r="Q49" s="1340"/>
      <c r="R49" s="1340"/>
      <c r="S49" s="1340"/>
      <c r="T49" s="1340"/>
      <c r="U49" s="1340"/>
      <c r="V49" s="1340"/>
      <c r="W49" s="1340"/>
      <c r="X49" s="1340"/>
      <c r="Y49" s="1340"/>
      <c r="Z49" s="1340"/>
      <c r="AA49" s="1340"/>
      <c r="AB49" s="1340"/>
      <c r="AC49" s="1340"/>
      <c r="AD49" s="1340"/>
      <c r="AE49" s="1340"/>
      <c r="AF49" s="1340"/>
      <c r="AG49" s="1340"/>
      <c r="AH49" s="1340"/>
      <c r="AI49" s="1340"/>
      <c r="AJ49" s="1340"/>
      <c r="AK49" s="1340"/>
      <c r="AL49" s="1340"/>
      <c r="AM49" s="1340"/>
      <c r="AN49" s="1340"/>
      <c r="AO49" s="1340"/>
      <c r="AP49" s="1340"/>
      <c r="AQ49" s="1340"/>
      <c r="AR49" s="1340"/>
      <c r="AS49" s="1340"/>
      <c r="AT49" s="1340"/>
      <c r="AU49" s="1340"/>
      <c r="AV49" s="1340"/>
      <c r="AW49" s="1340"/>
      <c r="AX49" s="1340"/>
      <c r="AY49" s="1340"/>
      <c r="AZ49" s="1340"/>
    </row>
    <row r="50" spans="1:54" ht="12" customHeight="1" x14ac:dyDescent="0.3">
      <c r="A50" s="1341" t="str">
        <f>ПОДПИСИ!B14</f>
        <v>Начальник геодезического отдела ООО «Электромонтаж-110»</v>
      </c>
      <c r="B50" s="1341"/>
      <c r="C50" s="1341"/>
      <c r="D50" s="1341"/>
      <c r="E50" s="1341"/>
      <c r="F50" s="1341"/>
      <c r="G50" s="1341"/>
      <c r="H50" s="1341"/>
      <c r="I50" s="1341"/>
      <c r="J50" s="1341"/>
      <c r="K50" s="1341"/>
      <c r="L50" s="1341"/>
      <c r="M50" s="1341"/>
      <c r="N50" s="1341"/>
      <c r="O50" s="1341"/>
      <c r="P50" s="1341"/>
      <c r="Q50" s="1341"/>
      <c r="R50" s="1341"/>
      <c r="S50" s="1341"/>
      <c r="T50" s="1341"/>
      <c r="U50" s="1341"/>
      <c r="V50" s="1341"/>
      <c r="W50" s="1341"/>
      <c r="X50" s="1341"/>
      <c r="Y50" s="1341"/>
      <c r="Z50" s="1341"/>
      <c r="AA50" s="1341"/>
      <c r="AB50" s="1341"/>
      <c r="AC50" s="1341"/>
      <c r="AD50" s="1341"/>
      <c r="AE50" s="1341"/>
      <c r="AF50" s="1341"/>
      <c r="AG50" s="1341"/>
      <c r="AH50" s="1341"/>
      <c r="AI50" s="1341"/>
      <c r="AJ50" s="1341"/>
      <c r="AK50" s="1341"/>
      <c r="AL50" s="1341"/>
      <c r="AM50" s="1341"/>
      <c r="AN50" s="1341"/>
      <c r="AO50" s="1341"/>
      <c r="AP50" s="1341"/>
      <c r="AQ50" s="1341"/>
      <c r="AR50" s="1341"/>
      <c r="AS50" s="1341"/>
      <c r="AT50" s="1341"/>
      <c r="AU50" s="1341"/>
      <c r="AV50" s="1341"/>
      <c r="AW50" s="1341"/>
      <c r="AX50" s="1341"/>
      <c r="AY50" s="1341"/>
      <c r="AZ50" s="1341"/>
      <c r="BA50" s="323"/>
      <c r="BB50" s="294"/>
    </row>
    <row r="51" spans="1:54" ht="12" customHeight="1" x14ac:dyDescent="0.25">
      <c r="A51" s="1256" t="str">
        <f>CONCATENATE(ПОДПИСИ!C14," ",ПОДПИСИ!F14)</f>
        <v xml:space="preserve">Фатахова Е.Я. </v>
      </c>
      <c r="B51" s="1256"/>
      <c r="C51" s="1256"/>
      <c r="D51" s="1256"/>
      <c r="E51" s="1256"/>
      <c r="F51" s="1256"/>
      <c r="G51" s="1256"/>
      <c r="H51" s="1256"/>
      <c r="I51" s="1256"/>
      <c r="J51" s="1256"/>
      <c r="K51" s="1256"/>
      <c r="L51" s="1256"/>
      <c r="M51" s="1256"/>
      <c r="N51" s="1256"/>
      <c r="O51" s="1256"/>
      <c r="P51" s="1256"/>
      <c r="Q51" s="1256"/>
      <c r="R51" s="1256"/>
      <c r="S51" s="1256"/>
      <c r="T51" s="1256"/>
      <c r="U51" s="1256"/>
      <c r="V51" s="1256"/>
      <c r="W51" s="1256"/>
      <c r="X51" s="1256"/>
      <c r="Y51" s="1256"/>
      <c r="Z51" s="1256"/>
      <c r="AA51" s="1256"/>
      <c r="AB51" s="1256"/>
      <c r="AC51" s="1256"/>
      <c r="AD51" s="1256"/>
      <c r="AE51" s="1256"/>
      <c r="AF51" s="1256"/>
      <c r="AG51" s="1256"/>
      <c r="AH51" s="1256"/>
      <c r="AI51" s="1256"/>
      <c r="AJ51" s="1256"/>
      <c r="AK51" s="1256"/>
      <c r="AL51" s="1256"/>
      <c r="AM51" s="1256"/>
      <c r="AN51" s="1256"/>
      <c r="AO51" s="1256"/>
      <c r="AP51" s="1256"/>
      <c r="AQ51" s="1256"/>
      <c r="AR51" s="1256"/>
      <c r="AS51" s="1256"/>
      <c r="AT51" s="1256"/>
      <c r="AU51" s="1256"/>
      <c r="AV51" s="1256"/>
      <c r="AW51" s="1256"/>
      <c r="AX51" s="1256"/>
      <c r="AY51" s="1256"/>
      <c r="AZ51" s="1256"/>
    </row>
    <row r="52" spans="1:54" ht="6" customHeight="1" x14ac:dyDescent="0.25">
      <c r="A52" s="1342" t="s">
        <v>789</v>
      </c>
      <c r="B52" s="1342"/>
      <c r="C52" s="1342"/>
      <c r="D52" s="1342"/>
      <c r="E52" s="1342"/>
      <c r="F52" s="1342"/>
      <c r="G52" s="1342"/>
      <c r="H52" s="1342"/>
      <c r="I52" s="1342"/>
      <c r="J52" s="1342"/>
      <c r="K52" s="1342"/>
      <c r="L52" s="1342"/>
      <c r="M52" s="1342"/>
      <c r="N52" s="1342"/>
      <c r="O52" s="1342"/>
      <c r="P52" s="1342"/>
      <c r="Q52" s="1342"/>
      <c r="R52" s="1342"/>
      <c r="S52" s="1342"/>
      <c r="T52" s="1342"/>
      <c r="U52" s="1342"/>
      <c r="V52" s="1342"/>
      <c r="W52" s="1342"/>
      <c r="X52" s="1342"/>
      <c r="Y52" s="1342"/>
      <c r="Z52" s="1342"/>
      <c r="AA52" s="1342"/>
      <c r="AB52" s="1342"/>
      <c r="AC52" s="1342"/>
      <c r="AD52" s="1342"/>
      <c r="AE52" s="1342"/>
      <c r="AF52" s="1342"/>
      <c r="AG52" s="1342"/>
      <c r="AH52" s="1342"/>
      <c r="AI52" s="1342"/>
      <c r="AJ52" s="1342"/>
      <c r="AK52" s="1342"/>
      <c r="AL52" s="1342"/>
      <c r="AM52" s="1342"/>
      <c r="AN52" s="1342"/>
      <c r="AO52" s="1342"/>
      <c r="AP52" s="1342"/>
      <c r="AQ52" s="1342"/>
      <c r="AR52" s="1342"/>
      <c r="AS52" s="1342"/>
      <c r="AT52" s="1342"/>
      <c r="AU52" s="1342"/>
      <c r="AV52" s="1342"/>
      <c r="AW52" s="1342"/>
      <c r="AX52" s="1342"/>
      <c r="AY52" s="1342"/>
      <c r="AZ52" s="1342"/>
    </row>
    <row r="53" spans="1:54" ht="12" customHeight="1" x14ac:dyDescent="0.25">
      <c r="A53" s="1343"/>
      <c r="B53" s="1343"/>
      <c r="C53" s="1343"/>
      <c r="D53" s="1343"/>
      <c r="E53" s="1343"/>
      <c r="F53" s="1343"/>
      <c r="G53" s="1343"/>
      <c r="H53" s="1343"/>
      <c r="I53" s="1343"/>
      <c r="J53" s="1343"/>
      <c r="K53" s="1343"/>
      <c r="L53" s="1343"/>
      <c r="M53" s="1343"/>
      <c r="N53" s="1343"/>
      <c r="O53" s="1343"/>
      <c r="P53" s="1343"/>
      <c r="Q53" s="1343"/>
      <c r="R53" s="1343"/>
      <c r="S53" s="1343"/>
      <c r="T53" s="1343"/>
      <c r="U53" s="1343"/>
      <c r="V53" s="1343"/>
      <c r="W53" s="1343"/>
      <c r="X53" s="1343"/>
      <c r="Y53" s="1343"/>
      <c r="Z53" s="1343"/>
      <c r="AA53" s="1343"/>
      <c r="AB53" s="1343"/>
      <c r="AC53" s="1343"/>
      <c r="AD53" s="1343"/>
      <c r="AE53" s="1343"/>
      <c r="AF53" s="1343"/>
      <c r="AG53" s="1343"/>
      <c r="AH53" s="1343"/>
      <c r="AI53" s="1343"/>
      <c r="AJ53" s="1343"/>
      <c r="AK53" s="1343"/>
      <c r="AL53" s="1343"/>
      <c r="AM53" s="1343"/>
      <c r="AN53" s="1343"/>
      <c r="AO53" s="1343"/>
      <c r="AP53" s="1343"/>
      <c r="AQ53" s="1343"/>
      <c r="AR53" s="1343"/>
      <c r="AS53" s="1343"/>
      <c r="AT53" s="1343"/>
      <c r="AU53" s="1343"/>
      <c r="AV53" s="1343"/>
      <c r="AW53" s="1343"/>
      <c r="AX53" s="1343"/>
      <c r="AY53" s="1343"/>
      <c r="AZ53" s="1343"/>
    </row>
    <row r="54" spans="1:54" ht="15" customHeight="1" x14ac:dyDescent="0.25">
      <c r="A54" s="1297" t="s">
        <v>790</v>
      </c>
      <c r="B54" s="1297"/>
      <c r="C54" s="1297"/>
      <c r="D54" s="1297"/>
      <c r="E54" s="1297"/>
      <c r="F54" s="1297"/>
      <c r="G54" s="1297"/>
      <c r="H54" s="1297"/>
      <c r="I54" s="1297"/>
      <c r="J54" s="1297"/>
      <c r="K54" s="1297"/>
      <c r="L54" s="1297"/>
      <c r="M54" s="1297"/>
      <c r="N54" s="1297"/>
      <c r="O54" s="1297"/>
      <c r="P54" s="1297"/>
      <c r="Q54" s="1297"/>
      <c r="R54" s="1297"/>
      <c r="S54" s="1297"/>
      <c r="T54" s="1297"/>
      <c r="U54" s="1297"/>
      <c r="V54" s="1297"/>
      <c r="W54" s="1297"/>
      <c r="X54" s="1297"/>
      <c r="Y54" s="1297"/>
      <c r="Z54" s="1297"/>
      <c r="AA54" s="1297"/>
      <c r="AB54" s="1297"/>
      <c r="AC54" s="1297"/>
      <c r="AD54" s="1297"/>
      <c r="AE54" s="1297"/>
      <c r="AF54" s="1297"/>
      <c r="AG54" s="1297"/>
      <c r="AH54" s="1297"/>
      <c r="AI54" s="1297"/>
      <c r="AJ54" s="1297"/>
      <c r="AK54" s="1297"/>
      <c r="AL54" s="1297"/>
      <c r="AM54" s="1297"/>
      <c r="AN54" s="1297"/>
      <c r="AO54" s="1297"/>
      <c r="AP54" s="1297"/>
      <c r="AQ54" s="1297"/>
      <c r="AR54" s="1297"/>
      <c r="AS54" s="1297"/>
      <c r="AT54" s="1297"/>
      <c r="AU54" s="1297"/>
      <c r="AV54" s="1297"/>
      <c r="AW54" s="1297"/>
      <c r="AX54" s="1297"/>
      <c r="AY54" s="1297"/>
      <c r="AZ54" s="1297"/>
    </row>
    <row r="55" spans="1:54" ht="15" customHeight="1" outlineLevel="1" x14ac:dyDescent="0.25">
      <c r="A55" s="1264" t="s">
        <v>79</v>
      </c>
      <c r="B55" s="1264"/>
      <c r="C55" s="1264"/>
      <c r="D55" s="1264"/>
      <c r="E55" s="1264"/>
      <c r="F55" s="1264"/>
      <c r="G55" s="1264"/>
      <c r="H55" s="1264"/>
      <c r="I55" s="1264"/>
      <c r="J55" s="1264"/>
      <c r="K55" s="1264"/>
      <c r="L55" s="1264"/>
      <c r="M55" s="1264"/>
      <c r="N55" s="1264"/>
      <c r="O55" s="1264"/>
      <c r="P55" s="1264"/>
      <c r="Q55" s="1264"/>
      <c r="R55" s="1264"/>
      <c r="S55" s="1264"/>
      <c r="T55" s="1264"/>
      <c r="U55" s="1264"/>
      <c r="V55" s="1264"/>
      <c r="W55" s="1264"/>
      <c r="X55" s="1264"/>
      <c r="Y55" s="1264"/>
      <c r="Z55" s="1264"/>
      <c r="AA55" s="1264"/>
      <c r="AB55" s="1264"/>
      <c r="AC55" s="1264"/>
      <c r="AD55" s="1264"/>
      <c r="AE55" s="1264"/>
      <c r="AF55" s="1264"/>
      <c r="AG55" s="1264"/>
      <c r="AH55" s="1264"/>
      <c r="AI55" s="1264"/>
      <c r="AJ55" s="1264"/>
      <c r="AK55" s="1264"/>
    </row>
    <row r="56" spans="1:54" outlineLevel="1" x14ac:dyDescent="0.25">
      <c r="A56" s="126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260"/>
      <c r="C56" s="1260"/>
      <c r="D56" s="1260"/>
      <c r="E56" s="1260"/>
      <c r="F56" s="1260"/>
      <c r="G56" s="1260"/>
      <c r="H56" s="1260"/>
      <c r="I56" s="1260"/>
      <c r="J56" s="1260"/>
      <c r="K56" s="1260"/>
      <c r="L56" s="1260"/>
      <c r="M56" s="1260"/>
      <c r="N56" s="1260"/>
      <c r="O56" s="1260"/>
      <c r="P56" s="1260"/>
      <c r="Q56" s="1260"/>
      <c r="R56" s="1260"/>
      <c r="S56" s="1260"/>
      <c r="T56" s="1260"/>
      <c r="U56" s="1260"/>
      <c r="V56" s="1260"/>
      <c r="W56" s="1260"/>
      <c r="X56" s="1260"/>
      <c r="Y56" s="1260"/>
      <c r="Z56" s="1260"/>
      <c r="AA56" s="1260"/>
      <c r="AB56" s="1260"/>
      <c r="AC56" s="1260"/>
      <c r="AD56" s="1260"/>
      <c r="AE56" s="1260"/>
      <c r="AF56" s="1260"/>
      <c r="AG56" s="1260"/>
      <c r="AH56" s="1260"/>
      <c r="AI56" s="1260"/>
      <c r="AJ56" s="1260"/>
      <c r="AK56" s="1260"/>
      <c r="AL56" s="1260"/>
      <c r="AM56" s="1260"/>
      <c r="AN56" s="1260"/>
      <c r="AO56" s="1260"/>
      <c r="AP56" s="1260"/>
      <c r="AQ56" s="1260"/>
      <c r="AR56" s="1260"/>
      <c r="AS56" s="1260"/>
      <c r="AT56" s="1260"/>
      <c r="AU56" s="1260"/>
      <c r="AV56" s="1260"/>
      <c r="AW56" s="1260"/>
      <c r="AX56" s="1260"/>
      <c r="AY56" s="1260"/>
      <c r="AZ56" s="1260"/>
    </row>
    <row r="57" spans="1:54" ht="9" customHeight="1" outlineLevel="1" x14ac:dyDescent="0.25">
      <c r="A57" s="1236" t="s">
        <v>523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</row>
    <row r="58" spans="1:54" ht="12" customHeight="1" x14ac:dyDescent="0.25">
      <c r="A58" s="1334" t="s">
        <v>429</v>
      </c>
      <c r="B58" s="1334"/>
      <c r="C58" s="1334"/>
      <c r="D58" s="1334"/>
      <c r="E58" s="1334"/>
      <c r="F58" s="1334"/>
      <c r="G58" s="1334"/>
      <c r="H58" s="1334"/>
      <c r="I58" s="1334"/>
      <c r="J58" s="1334"/>
      <c r="K58" s="1334"/>
      <c r="L58" s="1334"/>
      <c r="M58" s="1334"/>
      <c r="N58" s="1334"/>
      <c r="O58" s="1334"/>
      <c r="P58" s="1334"/>
      <c r="Q58" s="1334"/>
      <c r="R58" s="1334"/>
      <c r="S58" s="1334"/>
      <c r="T58" s="1334"/>
      <c r="U58" s="1334"/>
      <c r="V58" s="1334"/>
      <c r="W58" s="1334"/>
      <c r="X58" s="1334"/>
      <c r="Y58" s="1334"/>
      <c r="Z58" s="1334"/>
      <c r="AA58" s="1334"/>
      <c r="AB58" s="1334"/>
      <c r="AC58" s="1334"/>
      <c r="AD58" s="1334"/>
      <c r="AE58" s="1334"/>
      <c r="AF58" s="1334"/>
      <c r="AG58" s="1334"/>
      <c r="AH58" s="1334"/>
      <c r="AI58" s="1334"/>
      <c r="AJ58" s="1334"/>
      <c r="AK58" s="1334"/>
      <c r="AL58" s="1334"/>
      <c r="AM58" s="1334"/>
      <c r="AN58" s="1334"/>
      <c r="AO58" s="1334"/>
      <c r="AP58" s="1334"/>
      <c r="AQ58" s="1334"/>
      <c r="AR58" s="1334"/>
      <c r="AS58" s="1334"/>
      <c r="AT58" s="1334"/>
      <c r="AU58" s="1334"/>
      <c r="AV58" s="1334"/>
      <c r="AW58" s="1334"/>
      <c r="AX58" s="1334"/>
      <c r="AY58" s="1334"/>
      <c r="AZ58" s="1334"/>
    </row>
    <row r="59" spans="1:54" ht="12" customHeight="1" x14ac:dyDescent="0.25">
      <c r="A59" s="1336" t="str">
        <f>ФОРМА!D24</f>
        <v>кабельной линии 10кВ</v>
      </c>
      <c r="B59" s="1336"/>
      <c r="C59" s="1336"/>
      <c r="D59" s="1336"/>
      <c r="E59" s="1336"/>
      <c r="F59" s="1336"/>
      <c r="G59" s="1336"/>
      <c r="H59" s="1336"/>
      <c r="I59" s="1336"/>
      <c r="J59" s="1336"/>
      <c r="K59" s="1336"/>
      <c r="L59" s="1336"/>
      <c r="M59" s="1336"/>
      <c r="N59" s="1336"/>
      <c r="O59" s="1336"/>
      <c r="P59" s="1336"/>
      <c r="Q59" s="1336"/>
      <c r="R59" s="1336"/>
      <c r="S59" s="1336"/>
      <c r="T59" s="1336"/>
      <c r="U59" s="1336"/>
      <c r="V59" s="1336"/>
      <c r="W59" s="1336"/>
      <c r="X59" s="1336"/>
      <c r="Y59" s="1336"/>
      <c r="Z59" s="1336"/>
      <c r="AA59" s="1336"/>
      <c r="AB59" s="1336"/>
      <c r="AC59" s="1336"/>
      <c r="AD59" s="1336"/>
      <c r="AE59" s="1336"/>
      <c r="AF59" s="1336"/>
      <c r="AG59" s="1336"/>
      <c r="AH59" s="1336"/>
      <c r="AI59" s="1336"/>
      <c r="AJ59" s="1336"/>
      <c r="AK59" s="1336"/>
      <c r="AL59" s="1336"/>
      <c r="AM59" s="1336"/>
      <c r="AN59" s="1336"/>
      <c r="AO59" s="1336"/>
      <c r="AP59" s="1336"/>
      <c r="AQ59" s="1336"/>
      <c r="AR59" s="1336"/>
      <c r="AS59" s="1336"/>
      <c r="AT59" s="1336"/>
      <c r="AU59" s="1336"/>
      <c r="AV59" s="1336"/>
      <c r="AW59" s="1336"/>
      <c r="AX59" s="1336"/>
      <c r="AY59" s="1336"/>
      <c r="AZ59" s="1336"/>
    </row>
    <row r="60" spans="1:54" ht="12" customHeight="1" x14ac:dyDescent="0.25">
      <c r="A60" s="1338" t="s">
        <v>430</v>
      </c>
      <c r="B60" s="1338"/>
      <c r="C60" s="1338"/>
      <c r="D60" s="1338"/>
      <c r="E60" s="1338"/>
      <c r="F60" s="1338"/>
      <c r="G60" s="1338"/>
      <c r="H60" s="1338"/>
      <c r="I60" s="1338"/>
      <c r="J60" s="1338"/>
      <c r="K60" s="1338"/>
      <c r="L60" s="1338"/>
      <c r="M60" s="1338"/>
      <c r="N60" s="1338"/>
      <c r="O60" s="1338"/>
      <c r="P60" s="1338"/>
      <c r="Q60" s="1338"/>
      <c r="R60" s="1338"/>
      <c r="S60" s="1338"/>
      <c r="T60" s="1338"/>
      <c r="U60" s="1338"/>
      <c r="V60" s="1338"/>
      <c r="W60" s="1338"/>
      <c r="X60" s="1338"/>
      <c r="Y60" s="1338"/>
      <c r="Z60" s="1338"/>
      <c r="AA60" s="1338"/>
      <c r="AB60" s="1338"/>
      <c r="AC60" s="1338"/>
      <c r="AD60" s="1338"/>
      <c r="AE60" s="1338"/>
      <c r="AF60" s="1338"/>
      <c r="AG60" s="1338"/>
      <c r="AH60" s="1338"/>
      <c r="AI60" s="1338"/>
      <c r="AJ60" s="1338"/>
      <c r="AK60" s="1338"/>
      <c r="AL60" s="1338"/>
      <c r="AM60" s="1338"/>
      <c r="AN60" s="1338"/>
      <c r="AO60" s="1338"/>
      <c r="AP60" s="1338"/>
      <c r="AQ60" s="1338"/>
      <c r="AR60" s="1338"/>
      <c r="AS60" s="1338"/>
      <c r="AT60" s="1338"/>
      <c r="AU60" s="1338"/>
      <c r="AV60" s="1338"/>
      <c r="AW60" s="1338"/>
      <c r="AX60" s="1338"/>
      <c r="AY60" s="1338"/>
      <c r="AZ60" s="1338"/>
    </row>
    <row r="61" spans="1:54" ht="39.75" customHeight="1" x14ac:dyDescent="0.25">
      <c r="A61" s="13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339"/>
      <c r="C61" s="1339"/>
      <c r="D61" s="1339"/>
      <c r="E61" s="1339"/>
      <c r="F61" s="1339"/>
      <c r="G61" s="1339"/>
      <c r="H61" s="1339"/>
      <c r="I61" s="1339"/>
      <c r="J61" s="1339"/>
      <c r="K61" s="1339"/>
      <c r="L61" s="1339"/>
      <c r="M61" s="1339"/>
      <c r="N61" s="1339"/>
      <c r="O61" s="1339"/>
      <c r="P61" s="1339"/>
      <c r="Q61" s="1339"/>
      <c r="R61" s="1339"/>
      <c r="S61" s="1339"/>
      <c r="T61" s="1339"/>
      <c r="U61" s="1339"/>
      <c r="V61" s="1339"/>
      <c r="W61" s="1339"/>
      <c r="X61" s="1339"/>
      <c r="Y61" s="1339"/>
      <c r="Z61" s="1339"/>
      <c r="AA61" s="1339"/>
      <c r="AB61" s="1339"/>
      <c r="AC61" s="1339"/>
      <c r="AD61" s="1339"/>
      <c r="AE61" s="1339"/>
      <c r="AF61" s="1339"/>
      <c r="AG61" s="1339"/>
      <c r="AH61" s="1339"/>
      <c r="AI61" s="1339"/>
      <c r="AJ61" s="1339"/>
      <c r="AK61" s="1339"/>
      <c r="AL61" s="1339"/>
      <c r="AM61" s="1339"/>
      <c r="AN61" s="1339"/>
      <c r="AO61" s="1339"/>
      <c r="AP61" s="1339"/>
      <c r="AQ61" s="1339"/>
      <c r="AR61" s="1339"/>
      <c r="AS61" s="1339"/>
      <c r="AT61" s="1339"/>
      <c r="AU61" s="1339"/>
      <c r="AV61" s="1339"/>
      <c r="AW61" s="1339"/>
      <c r="AX61" s="1339"/>
      <c r="AY61" s="1339"/>
      <c r="AZ61" s="1339"/>
    </row>
    <row r="62" spans="1:54" ht="6" customHeight="1" x14ac:dyDescent="0.25">
      <c r="A62" s="1337" t="s">
        <v>431</v>
      </c>
      <c r="B62" s="1337"/>
      <c r="C62" s="1337"/>
      <c r="D62" s="1337"/>
      <c r="E62" s="1337"/>
      <c r="F62" s="1337"/>
      <c r="G62" s="1337"/>
      <c r="H62" s="1337"/>
      <c r="I62" s="1337"/>
      <c r="J62" s="1337"/>
      <c r="K62" s="1337"/>
      <c r="L62" s="1337"/>
      <c r="M62" s="1337"/>
      <c r="N62" s="1337"/>
      <c r="O62" s="1337"/>
      <c r="P62" s="1337"/>
      <c r="Q62" s="1337"/>
      <c r="R62" s="1337"/>
      <c r="S62" s="1337"/>
      <c r="T62" s="1337"/>
      <c r="U62" s="1337"/>
      <c r="V62" s="1337"/>
      <c r="W62" s="1337"/>
      <c r="X62" s="1337"/>
      <c r="Y62" s="1337"/>
      <c r="Z62" s="1337"/>
      <c r="AA62" s="1337"/>
      <c r="AB62" s="1337"/>
      <c r="AC62" s="1337"/>
      <c r="AD62" s="1337"/>
      <c r="AE62" s="1337"/>
      <c r="AF62" s="1337"/>
      <c r="AG62" s="1337"/>
      <c r="AH62" s="1337"/>
      <c r="AI62" s="1337"/>
      <c r="AJ62" s="1337"/>
      <c r="AK62" s="1337"/>
      <c r="AL62" s="1337"/>
      <c r="AM62" s="1337"/>
      <c r="AN62" s="1337"/>
      <c r="AO62" s="1337"/>
      <c r="AP62" s="1337"/>
      <c r="AQ62" s="1337"/>
      <c r="AR62" s="1337"/>
      <c r="AS62" s="1337"/>
      <c r="AT62" s="1337"/>
      <c r="AU62" s="1337"/>
      <c r="AV62" s="1337"/>
      <c r="AW62" s="1337"/>
      <c r="AX62" s="1337"/>
      <c r="AY62" s="1337"/>
      <c r="AZ62" s="1337"/>
    </row>
    <row r="63" spans="1:54" ht="12" customHeight="1" x14ac:dyDescent="0.25">
      <c r="A63" s="1335" t="s">
        <v>432</v>
      </c>
      <c r="B63" s="1335"/>
      <c r="C63" s="1335"/>
      <c r="D63" s="1335"/>
      <c r="E63" s="1335"/>
      <c r="F63" s="1335"/>
      <c r="G63" s="1335"/>
      <c r="H63" s="1335"/>
      <c r="I63" s="1335"/>
      <c r="J63" s="1335"/>
      <c r="K63" s="1335"/>
      <c r="L63" s="1335"/>
      <c r="M63" s="1335"/>
      <c r="N63" s="1335"/>
      <c r="O63" s="1335"/>
      <c r="P63" s="1335"/>
      <c r="Q63" s="1335"/>
      <c r="R63" s="1335"/>
      <c r="S63" s="1335"/>
      <c r="T63" s="1335"/>
      <c r="U63" s="1335"/>
      <c r="V63" s="1335"/>
      <c r="W63" s="1335"/>
      <c r="X63" s="1335"/>
      <c r="Y63" s="1335"/>
      <c r="Z63" s="1335"/>
      <c r="AA63" s="1335"/>
      <c r="AB63" s="1335"/>
      <c r="AC63" s="1335"/>
      <c r="AD63" s="1335"/>
      <c r="AE63" s="1335"/>
      <c r="AF63" s="1335"/>
      <c r="AG63" s="1335"/>
      <c r="AH63" s="1335"/>
      <c r="AI63" s="1335"/>
      <c r="AJ63" s="1335"/>
      <c r="AK63" s="1335"/>
      <c r="AL63" s="1335"/>
      <c r="AM63" s="1335"/>
      <c r="AN63" s="1335"/>
      <c r="AO63" s="1335"/>
      <c r="AP63" s="1335"/>
      <c r="AQ63" s="1335"/>
      <c r="AR63" s="1335"/>
      <c r="AS63" s="1335"/>
      <c r="AT63" s="1335"/>
      <c r="AU63" s="1335"/>
      <c r="AV63" s="1335"/>
      <c r="AW63" s="1335"/>
      <c r="AX63" s="1335"/>
      <c r="AY63" s="1335"/>
      <c r="AZ63" s="1335"/>
    </row>
    <row r="64" spans="1:54" ht="12" customHeight="1" x14ac:dyDescent="0.25">
      <c r="A64" s="1335" t="s">
        <v>433</v>
      </c>
      <c r="B64" s="1335"/>
      <c r="C64" s="1335"/>
      <c r="D64" s="1335"/>
      <c r="E64" s="1335"/>
      <c r="F64" s="1335"/>
      <c r="G64" s="1335"/>
      <c r="H64" s="1335"/>
      <c r="I64" s="1335"/>
      <c r="J64" s="1335"/>
      <c r="K64" s="1335"/>
      <c r="L64" s="1335"/>
      <c r="M64" s="1335"/>
      <c r="N64" s="1335"/>
      <c r="O64" s="1335"/>
      <c r="P64" s="1335"/>
      <c r="Q64" s="1335"/>
      <c r="R64" s="1335"/>
      <c r="S64" s="1335"/>
      <c r="T64" s="1335"/>
      <c r="U64" s="1336" t="str">
        <f>ФОРМА!B9</f>
        <v>СЭС-23-32939-ЭС-ИЛО</v>
      </c>
      <c r="V64" s="1336"/>
      <c r="W64" s="1336"/>
      <c r="X64" s="1336"/>
      <c r="Y64" s="1336"/>
      <c r="Z64" s="1336"/>
      <c r="AA64" s="1336"/>
      <c r="AB64" s="1336"/>
      <c r="AC64" s="1336"/>
      <c r="AD64" s="1336"/>
      <c r="AE64" s="1336"/>
      <c r="AF64" s="1336"/>
      <c r="AG64" s="1336"/>
      <c r="AH64" s="1336"/>
      <c r="AI64" s="1336"/>
      <c r="AJ64" s="1336"/>
      <c r="AK64" s="1336"/>
      <c r="AL64" s="1336"/>
      <c r="AM64" s="1336"/>
      <c r="AN64" s="1336"/>
      <c r="AO64" s="1336"/>
      <c r="AP64" s="1336"/>
      <c r="AQ64" s="1336"/>
      <c r="AR64" s="1336"/>
      <c r="AS64" s="1336"/>
      <c r="AT64" s="1336"/>
      <c r="AU64" s="1336"/>
      <c r="AV64" s="1336"/>
      <c r="AW64" s="1336"/>
      <c r="AX64" s="1336"/>
      <c r="AY64" s="1336"/>
      <c r="AZ64" s="1336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310" t="s">
        <v>568</v>
      </c>
      <c r="V65" s="1310"/>
      <c r="W65" s="1310"/>
      <c r="X65" s="1310"/>
      <c r="Y65" s="1310"/>
      <c r="Z65" s="1310"/>
      <c r="AA65" s="1310"/>
      <c r="AB65" s="1310"/>
      <c r="AC65" s="1310"/>
      <c r="AD65" s="1310"/>
      <c r="AE65" s="1310"/>
      <c r="AF65" s="1310"/>
      <c r="AG65" s="1310"/>
      <c r="AH65" s="1310"/>
      <c r="AI65" s="1310"/>
      <c r="AJ65" s="1310"/>
      <c r="AK65" s="1310"/>
      <c r="AL65" s="1310"/>
      <c r="AM65" s="1310"/>
      <c r="AN65" s="1310"/>
      <c r="AO65" s="1310"/>
      <c r="AP65" s="1310"/>
      <c r="AQ65" s="1310"/>
      <c r="AR65" s="1310"/>
      <c r="AS65" s="1310"/>
      <c r="AT65" s="1310"/>
      <c r="AU65" s="1310"/>
      <c r="AV65" s="1310"/>
      <c r="AW65" s="1310"/>
      <c r="AX65" s="1310"/>
      <c r="AY65" s="1310"/>
      <c r="AZ65" s="1310"/>
    </row>
    <row r="66" spans="1:56" ht="12" customHeight="1" x14ac:dyDescent="0.25">
      <c r="A66" s="1336" t="str">
        <f>ФОРМА!B8</f>
        <v>ООО «Строительные энергетические технологии»</v>
      </c>
      <c r="B66" s="1336"/>
      <c r="C66" s="1336"/>
      <c r="D66" s="1336"/>
      <c r="E66" s="1336"/>
      <c r="F66" s="1336"/>
      <c r="G66" s="1336"/>
      <c r="H66" s="1336"/>
      <c r="I66" s="1336"/>
      <c r="J66" s="1336"/>
      <c r="K66" s="1336"/>
      <c r="L66" s="1336"/>
      <c r="M66" s="1336"/>
      <c r="N66" s="1336"/>
      <c r="O66" s="1336"/>
      <c r="P66" s="1336"/>
      <c r="Q66" s="1336"/>
      <c r="R66" s="1336"/>
      <c r="S66" s="1336"/>
      <c r="T66" s="1336"/>
      <c r="U66" s="1336"/>
      <c r="V66" s="1336"/>
      <c r="W66" s="1336"/>
      <c r="X66" s="1336"/>
      <c r="Y66" s="1336"/>
      <c r="Z66" s="1336"/>
      <c r="AA66" s="1336"/>
      <c r="AB66" s="1336"/>
      <c r="AC66" s="1336"/>
      <c r="AD66" s="1336"/>
      <c r="AE66" s="1336"/>
      <c r="AF66" s="1336"/>
      <c r="AG66" s="1336"/>
      <c r="AH66" s="1336"/>
      <c r="AI66" s="1336"/>
      <c r="AJ66" s="1336"/>
      <c r="AK66" s="1336"/>
      <c r="AL66" s="1336"/>
      <c r="AM66" s="1336"/>
      <c r="AN66" s="1336"/>
      <c r="AO66" s="1336"/>
      <c r="AP66" s="1336"/>
      <c r="AQ66" s="1336"/>
      <c r="AR66" s="1336"/>
      <c r="AS66" s="1336"/>
      <c r="AT66" s="1336"/>
      <c r="AU66" s="1336"/>
      <c r="AV66" s="1336"/>
      <c r="AW66" s="1336"/>
      <c r="AX66" s="1336"/>
      <c r="AY66" s="1336"/>
      <c r="AZ66" s="1336"/>
    </row>
    <row r="67" spans="1:56" s="302" customFormat="1" ht="6" customHeight="1" x14ac:dyDescent="0.3">
      <c r="A67" s="1337" t="s">
        <v>571</v>
      </c>
      <c r="B67" s="1337"/>
      <c r="C67" s="1337"/>
      <c r="D67" s="1337"/>
      <c r="E67" s="1337"/>
      <c r="F67" s="1337"/>
      <c r="G67" s="1337"/>
      <c r="H67" s="1337"/>
      <c r="I67" s="1337"/>
      <c r="J67" s="1337"/>
      <c r="K67" s="1337"/>
      <c r="L67" s="1337"/>
      <c r="M67" s="1337"/>
      <c r="N67" s="1337"/>
      <c r="O67" s="1337"/>
      <c r="P67" s="1337"/>
      <c r="Q67" s="1337"/>
      <c r="R67" s="1337"/>
      <c r="S67" s="1337"/>
      <c r="T67" s="1337"/>
      <c r="U67" s="1337"/>
      <c r="V67" s="1337"/>
      <c r="W67" s="1337"/>
      <c r="X67" s="1337"/>
      <c r="Y67" s="1337"/>
      <c r="Z67" s="1337"/>
      <c r="AA67" s="1337"/>
      <c r="AB67" s="1337"/>
      <c r="AC67" s="1337"/>
      <c r="AD67" s="1337"/>
      <c r="AE67" s="1337"/>
      <c r="AF67" s="1337"/>
      <c r="AG67" s="1337"/>
      <c r="AH67" s="1337"/>
      <c r="AI67" s="1337"/>
      <c r="AJ67" s="1337"/>
      <c r="AK67" s="1337"/>
      <c r="AL67" s="1337"/>
      <c r="AM67" s="1337"/>
      <c r="AN67" s="1337"/>
      <c r="AO67" s="1337"/>
      <c r="AP67" s="1337"/>
      <c r="AQ67" s="1337"/>
      <c r="AR67" s="1337"/>
      <c r="AS67" s="1337"/>
      <c r="AT67" s="1337"/>
      <c r="AU67" s="1337"/>
      <c r="AV67" s="1337"/>
      <c r="AW67" s="1337"/>
      <c r="AX67" s="1337"/>
      <c r="AY67" s="1337"/>
      <c r="AZ67" s="1337"/>
      <c r="BA67" s="1337"/>
    </row>
    <row r="68" spans="1:56" ht="12" customHeight="1" x14ac:dyDescent="0.25">
      <c r="A68" s="1331" t="s">
        <v>434</v>
      </c>
      <c r="B68" s="1331"/>
      <c r="C68" s="1331"/>
      <c r="D68" s="1331"/>
      <c r="E68" s="1331"/>
      <c r="F68" s="1331"/>
      <c r="G68" s="1331"/>
      <c r="H68" s="1331"/>
      <c r="I68" s="1331"/>
      <c r="J68" s="1331"/>
      <c r="K68" s="1331"/>
      <c r="L68" s="1331"/>
      <c r="M68" s="1331"/>
      <c r="N68" s="1331"/>
      <c r="O68" s="1331"/>
      <c r="P68" s="1331"/>
      <c r="Q68" s="1331"/>
      <c r="R68" s="1331"/>
      <c r="S68" s="1332" t="s">
        <v>435</v>
      </c>
      <c r="T68" s="1332"/>
      <c r="U68" s="1332"/>
      <c r="V68" s="1332"/>
      <c r="W68" s="1332"/>
      <c r="X68" s="1332"/>
      <c r="Y68" s="1332"/>
      <c r="Z68" s="1332"/>
      <c r="AA68" s="1332"/>
      <c r="AB68" s="1332"/>
      <c r="AC68" s="1332"/>
      <c r="AD68" s="1332"/>
      <c r="AE68" s="1332"/>
      <c r="AF68" s="1332"/>
      <c r="AG68" s="1332"/>
      <c r="AH68" s="1332"/>
      <c r="AI68" s="1332"/>
      <c r="AJ68" s="1332"/>
      <c r="AK68" s="1332"/>
      <c r="AL68" s="1332"/>
      <c r="AM68" s="1332"/>
      <c r="AN68" s="1332"/>
      <c r="AO68" s="1332"/>
      <c r="AP68" s="1332"/>
      <c r="AQ68" s="1332"/>
      <c r="AR68" s="1332"/>
      <c r="AS68" s="1332"/>
      <c r="AT68" s="1332"/>
      <c r="AU68" s="1332"/>
      <c r="AV68" s="1332"/>
      <c r="AW68" s="1332"/>
      <c r="AX68" s="1332"/>
      <c r="AY68" s="1332"/>
      <c r="AZ68" s="1332"/>
    </row>
    <row r="69" spans="1:56" ht="12" customHeight="1" x14ac:dyDescent="0.25">
      <c r="A69" s="1333" t="s">
        <v>520</v>
      </c>
      <c r="B69" s="1333"/>
      <c r="C69" s="1333"/>
      <c r="D69" s="1333"/>
      <c r="E69" s="1333"/>
      <c r="F69" s="1333"/>
      <c r="G69" s="1333"/>
      <c r="H69" s="1333"/>
      <c r="I69" s="1333"/>
      <c r="J69" s="1333"/>
      <c r="K69" s="1333"/>
      <c r="L69" s="1333"/>
      <c r="M69" s="1333"/>
      <c r="N69" s="1333"/>
      <c r="O69" s="1333"/>
      <c r="P69" s="1333"/>
      <c r="Q69" s="1333"/>
      <c r="R69" s="1333"/>
      <c r="S69" s="1333"/>
      <c r="T69" s="1333"/>
      <c r="U69" s="1333"/>
      <c r="V69" s="1333"/>
      <c r="W69" s="1333"/>
      <c r="X69" s="1333"/>
      <c r="Y69" s="1333"/>
      <c r="Z69" s="1333"/>
      <c r="AA69" s="1333"/>
      <c r="AB69" s="1333"/>
      <c r="AC69" s="1333"/>
      <c r="AD69" s="1333"/>
      <c r="AE69" s="1333"/>
      <c r="AF69" s="1333"/>
      <c r="AG69" s="1333"/>
      <c r="AH69" s="1333"/>
      <c r="AI69" s="1333"/>
      <c r="AJ69" s="1333"/>
      <c r="AK69" s="1333"/>
      <c r="AL69" s="1333"/>
      <c r="AM69" s="1333"/>
      <c r="AN69" s="1333"/>
      <c r="AO69" s="1333"/>
      <c r="AP69" s="1333"/>
      <c r="AQ69" s="1333"/>
      <c r="AR69" s="1333"/>
      <c r="AS69" s="1333"/>
      <c r="AT69" s="1333"/>
      <c r="AU69" s="1333"/>
      <c r="AV69" s="1333"/>
      <c r="AW69" s="1333"/>
      <c r="AX69" s="1333"/>
      <c r="AY69" s="1333"/>
      <c r="AZ69" s="1333"/>
      <c r="BD69" s="291"/>
    </row>
    <row r="70" spans="1:56" ht="12" customHeight="1" x14ac:dyDescent="0.25">
      <c r="A70" s="1334" t="s">
        <v>436</v>
      </c>
      <c r="B70" s="1334"/>
      <c r="C70" s="1334"/>
      <c r="D70" s="1334"/>
      <c r="E70" s="1334"/>
      <c r="F70" s="1334"/>
      <c r="G70" s="1334"/>
      <c r="H70" s="1334"/>
      <c r="I70" s="1334"/>
      <c r="J70" s="1334"/>
      <c r="K70" s="1334"/>
      <c r="L70" s="1334"/>
      <c r="M70" s="1334"/>
      <c r="N70" s="1334"/>
      <c r="O70" s="1334"/>
      <c r="P70" s="1334"/>
      <c r="Q70" s="1334"/>
      <c r="R70" s="1334"/>
      <c r="S70" s="1334"/>
      <c r="T70" s="1334"/>
      <c r="U70" s="1334"/>
      <c r="V70" s="1334"/>
      <c r="W70" s="1334"/>
      <c r="X70" s="1334"/>
      <c r="Y70" s="1334"/>
      <c r="Z70" s="1334"/>
      <c r="AA70" s="1334"/>
      <c r="AB70" s="1334"/>
      <c r="AC70" s="1334"/>
      <c r="AD70" s="1334"/>
      <c r="AE70" s="1334"/>
      <c r="AF70" s="1334"/>
      <c r="AG70" s="1334"/>
      <c r="AH70" s="1334"/>
      <c r="AI70" s="1334"/>
      <c r="AJ70" s="1334"/>
      <c r="AK70" s="1334"/>
      <c r="AL70" s="1334"/>
      <c r="AM70" s="1334"/>
      <c r="AN70" s="1334"/>
      <c r="AO70" s="1334"/>
      <c r="AP70" s="1334"/>
      <c r="AQ70" s="1334"/>
      <c r="AR70" s="1334"/>
      <c r="AS70" s="1334"/>
      <c r="AT70" s="1334"/>
      <c r="AU70" s="1334"/>
      <c r="AV70" s="1334"/>
      <c r="AW70" s="1334"/>
      <c r="AX70" s="1334"/>
      <c r="AY70" s="1334"/>
      <c r="AZ70" s="1334"/>
      <c r="BA70" s="1334"/>
      <c r="BD70" s="291"/>
    </row>
    <row r="71" spans="1:56" ht="12" customHeight="1" x14ac:dyDescent="0.25">
      <c r="A71" s="1334" t="s">
        <v>521</v>
      </c>
      <c r="B71" s="1334"/>
      <c r="C71" s="1334"/>
      <c r="D71" s="1334"/>
      <c r="E71" s="1334"/>
      <c r="F71" s="1334"/>
      <c r="G71" s="1334"/>
      <c r="H71" s="1334"/>
      <c r="I71" s="1334"/>
      <c r="J71" s="1334"/>
      <c r="K71" s="1334"/>
      <c r="L71" s="1334"/>
      <c r="M71" s="1334"/>
      <c r="N71" s="1334"/>
      <c r="O71" s="1334"/>
      <c r="P71" s="1334"/>
      <c r="Q71" s="1334"/>
      <c r="R71" s="1334"/>
      <c r="S71" s="1334"/>
      <c r="T71" s="1334"/>
      <c r="U71" s="1334"/>
      <c r="V71" s="1334"/>
      <c r="W71" s="1334"/>
      <c r="X71" s="1334"/>
      <c r="Y71" s="1334"/>
      <c r="Z71" s="1334"/>
      <c r="AA71" s="1334"/>
      <c r="AB71" s="1334"/>
      <c r="AC71" s="1334"/>
      <c r="AD71" s="1334"/>
      <c r="AE71" s="1334"/>
      <c r="AF71" s="1334"/>
      <c r="AG71" s="1334"/>
      <c r="AH71" s="1334"/>
      <c r="AI71" s="1334"/>
      <c r="AJ71" s="1334"/>
      <c r="AK71" s="1334"/>
      <c r="AL71" s="1334"/>
      <c r="AM71" s="1334"/>
      <c r="AN71" s="1334"/>
      <c r="AO71" s="1334"/>
      <c r="AP71" s="1334"/>
      <c r="AQ71" s="1334"/>
      <c r="AR71" s="1334"/>
      <c r="AS71" s="1334"/>
      <c r="AT71" s="1334"/>
      <c r="AU71" s="1334"/>
      <c r="AV71" s="1334"/>
      <c r="AW71" s="1334"/>
      <c r="AX71" s="1334"/>
      <c r="AY71" s="1334"/>
      <c r="AZ71" s="1334"/>
      <c r="BA71" s="326"/>
      <c r="BD71" s="297"/>
    </row>
    <row r="72" spans="1:56" ht="12" customHeight="1" x14ac:dyDescent="0.25">
      <c r="A72" s="1332" t="str">
        <f>ФОРМА!B9</f>
        <v>СЭС-23-32939-ЭС-ИЛО</v>
      </c>
      <c r="B72" s="1332"/>
      <c r="C72" s="1332"/>
      <c r="D72" s="1332"/>
      <c r="E72" s="1332"/>
      <c r="F72" s="1332"/>
      <c r="G72" s="1332"/>
      <c r="H72" s="1332"/>
      <c r="I72" s="1332"/>
      <c r="J72" s="1332"/>
      <c r="K72" s="1332"/>
      <c r="L72" s="1332"/>
      <c r="M72" s="1332"/>
      <c r="N72" s="1332"/>
      <c r="O72" s="1332"/>
      <c r="P72" s="1332"/>
      <c r="Q72" s="1332"/>
      <c r="R72" s="1332"/>
      <c r="S72" s="1332"/>
      <c r="T72" s="1332"/>
      <c r="U72" s="1332"/>
      <c r="V72" s="1332"/>
      <c r="W72" s="1332"/>
      <c r="X72" s="1332"/>
      <c r="Y72" s="1332"/>
      <c r="Z72" s="1332"/>
      <c r="AA72" s="1332"/>
      <c r="AB72" s="1332"/>
      <c r="AC72" s="1332"/>
      <c r="AD72" s="1332"/>
      <c r="AE72" s="1332"/>
      <c r="AF72" s="1332"/>
      <c r="AG72" s="1332"/>
      <c r="AH72" s="1332"/>
      <c r="AI72" s="1332"/>
      <c r="AJ72" s="1332"/>
      <c r="AK72" s="1332"/>
      <c r="AL72" s="1332"/>
      <c r="AM72" s="1332"/>
      <c r="AN72" s="1332"/>
      <c r="AO72" s="1332"/>
      <c r="AP72" s="1332"/>
      <c r="AQ72" s="1332"/>
      <c r="AR72" s="1332"/>
      <c r="AS72" s="1332"/>
      <c r="AT72" s="1332"/>
      <c r="AU72" s="1332"/>
      <c r="AV72" s="1332"/>
      <c r="AW72" s="1332"/>
      <c r="AX72" s="1332"/>
      <c r="AY72" s="1332"/>
      <c r="AZ72" s="1332"/>
      <c r="BD72" s="297"/>
    </row>
    <row r="73" spans="1:56" s="327" customFormat="1" ht="6" customHeight="1" x14ac:dyDescent="0.3">
      <c r="A73" s="1328" t="s">
        <v>568</v>
      </c>
      <c r="B73" s="1328"/>
      <c r="C73" s="1328"/>
      <c r="D73" s="1328"/>
      <c r="E73" s="1328"/>
      <c r="F73" s="1328"/>
      <c r="G73" s="1328"/>
      <c r="H73" s="1328"/>
      <c r="I73" s="1328"/>
      <c r="J73" s="1328"/>
      <c r="K73" s="1328"/>
      <c r="L73" s="1328"/>
      <c r="M73" s="1328"/>
      <c r="N73" s="1328"/>
      <c r="O73" s="1328"/>
      <c r="P73" s="1328"/>
      <c r="Q73" s="1328"/>
      <c r="R73" s="1328"/>
      <c r="S73" s="1328"/>
      <c r="T73" s="1328"/>
      <c r="U73" s="1328"/>
      <c r="V73" s="1328"/>
      <c r="W73" s="1328"/>
      <c r="X73" s="1328"/>
      <c r="Y73" s="1328"/>
      <c r="Z73" s="1328"/>
      <c r="AA73" s="1328"/>
      <c r="AB73" s="1328"/>
      <c r="AC73" s="1328"/>
      <c r="AD73" s="1328"/>
      <c r="AE73" s="1328"/>
      <c r="AF73" s="1328"/>
      <c r="AG73" s="1328"/>
      <c r="AH73" s="1328"/>
      <c r="AI73" s="1328"/>
      <c r="AJ73" s="1328"/>
      <c r="AK73" s="1328"/>
      <c r="AL73" s="1328"/>
      <c r="AM73" s="1328"/>
      <c r="AN73" s="1328"/>
      <c r="AO73" s="1328"/>
      <c r="AP73" s="1328"/>
      <c r="AQ73" s="1328"/>
      <c r="AR73" s="1328"/>
      <c r="AS73" s="1328"/>
      <c r="AT73" s="1328"/>
      <c r="AU73" s="1328"/>
      <c r="AV73" s="1328"/>
      <c r="AW73" s="1328"/>
      <c r="AX73" s="1328"/>
      <c r="AY73" s="1328"/>
      <c r="AZ73" s="1328"/>
    </row>
    <row r="74" spans="1:56" ht="12" customHeight="1" x14ac:dyDescent="0.25">
      <c r="A74" s="1263" t="str">
        <f>ФОРМА!B8</f>
        <v>ООО «Строительные энергетические технологии»</v>
      </c>
      <c r="B74" s="1263"/>
      <c r="C74" s="1263"/>
      <c r="D74" s="1263"/>
      <c r="E74" s="1263"/>
      <c r="F74" s="1263"/>
      <c r="G74" s="1263"/>
      <c r="H74" s="1263"/>
      <c r="I74" s="1263"/>
      <c r="J74" s="1263"/>
      <c r="K74" s="1263"/>
      <c r="L74" s="1263"/>
      <c r="M74" s="1263"/>
      <c r="N74" s="1263"/>
      <c r="O74" s="1263"/>
      <c r="P74" s="1263"/>
      <c r="Q74" s="1263"/>
      <c r="R74" s="1263"/>
      <c r="S74" s="1263"/>
      <c r="T74" s="1263"/>
      <c r="U74" s="1263"/>
      <c r="V74" s="1263"/>
      <c r="W74" s="1263"/>
      <c r="X74" s="1263"/>
      <c r="Y74" s="1263"/>
      <c r="Z74" s="1263"/>
      <c r="AA74" s="1263"/>
      <c r="AB74" s="1263"/>
      <c r="AC74" s="1263"/>
      <c r="AD74" s="1263"/>
      <c r="AE74" s="1263"/>
      <c r="AF74" s="1263"/>
      <c r="AG74" s="1263"/>
      <c r="AH74" s="1263"/>
      <c r="AI74" s="1263"/>
      <c r="AJ74" s="1263"/>
      <c r="AK74" s="1263"/>
      <c r="AL74" s="1263"/>
      <c r="AM74" s="1263"/>
      <c r="AN74" s="1263"/>
      <c r="AO74" s="1263"/>
      <c r="AP74" s="1263"/>
      <c r="AQ74" s="1263"/>
      <c r="AR74" s="1263"/>
      <c r="AS74" s="1263"/>
      <c r="AT74" s="1263"/>
      <c r="AU74" s="1263"/>
      <c r="AV74" s="1263"/>
      <c r="AW74" s="1263"/>
      <c r="AX74" s="1263"/>
      <c r="AY74" s="1263"/>
      <c r="AZ74" s="1263"/>
      <c r="BD74" s="297"/>
    </row>
    <row r="75" spans="1:56" s="328" customFormat="1" ht="6" customHeight="1" x14ac:dyDescent="0.3">
      <c r="A75" s="1328" t="s">
        <v>570</v>
      </c>
      <c r="B75" s="1328"/>
      <c r="C75" s="1328"/>
      <c r="D75" s="1328"/>
      <c r="E75" s="1328"/>
      <c r="F75" s="1328"/>
      <c r="G75" s="1328"/>
      <c r="H75" s="1328"/>
      <c r="I75" s="1328"/>
      <c r="J75" s="1328"/>
      <c r="K75" s="1328"/>
      <c r="L75" s="1328"/>
      <c r="M75" s="1328"/>
      <c r="N75" s="1328"/>
      <c r="O75" s="1328"/>
      <c r="P75" s="1328"/>
      <c r="Q75" s="1328"/>
      <c r="R75" s="1328"/>
      <c r="S75" s="1328"/>
      <c r="T75" s="1328"/>
      <c r="U75" s="1328"/>
      <c r="V75" s="1328"/>
      <c r="W75" s="1328"/>
      <c r="X75" s="1328"/>
      <c r="Y75" s="1328"/>
      <c r="Z75" s="1328"/>
      <c r="AA75" s="1328"/>
      <c r="AB75" s="1328"/>
      <c r="AC75" s="1328"/>
      <c r="AD75" s="1328"/>
      <c r="AE75" s="1328"/>
      <c r="AF75" s="1328"/>
      <c r="AG75" s="1328"/>
      <c r="AH75" s="1328"/>
      <c r="AI75" s="1328"/>
      <c r="AJ75" s="1328"/>
      <c r="AK75" s="1328"/>
      <c r="AL75" s="1328"/>
      <c r="AM75" s="1328"/>
      <c r="AN75" s="1328"/>
      <c r="AO75" s="1328"/>
      <c r="AP75" s="1328"/>
      <c r="AQ75" s="1328"/>
      <c r="AR75" s="1328"/>
      <c r="AS75" s="1328"/>
      <c r="AT75" s="1328"/>
      <c r="AU75" s="1328"/>
      <c r="AV75" s="1328"/>
      <c r="AW75" s="1328"/>
      <c r="AX75" s="1328"/>
      <c r="AY75" s="1328"/>
      <c r="AZ75" s="1328"/>
    </row>
    <row r="76" spans="1:56" ht="12" customHeight="1" x14ac:dyDescent="0.25">
      <c r="A76" s="1329" t="s">
        <v>728</v>
      </c>
      <c r="B76" s="1329"/>
      <c r="C76" s="1329"/>
      <c r="D76" s="1329"/>
      <c r="E76" s="1329"/>
      <c r="F76" s="1329"/>
      <c r="G76" s="1329"/>
      <c r="H76" s="1329"/>
      <c r="I76" s="1329"/>
      <c r="J76" s="1329"/>
      <c r="K76" s="1329"/>
      <c r="L76" s="1329"/>
      <c r="M76" s="1329"/>
      <c r="N76" s="1329"/>
      <c r="O76" s="1329"/>
      <c r="P76" s="1329"/>
      <c r="Q76" s="1329"/>
      <c r="R76" s="1329"/>
      <c r="S76" s="1329"/>
      <c r="T76" s="1329"/>
      <c r="U76" s="1329"/>
      <c r="V76" s="1329"/>
      <c r="W76" s="1329"/>
      <c r="X76" s="1329"/>
      <c r="Y76" s="1329"/>
      <c r="Z76" s="1329"/>
      <c r="AA76" s="1329"/>
      <c r="AB76" s="1329"/>
      <c r="AC76" s="1329"/>
      <c r="AD76" s="1329"/>
      <c r="AE76" s="1329"/>
      <c r="AF76" s="1329"/>
      <c r="AG76" s="1329"/>
      <c r="AH76" s="1329"/>
      <c r="AI76" s="1329"/>
      <c r="AJ76" s="1329"/>
      <c r="AK76" s="1329"/>
      <c r="AL76" s="1329"/>
      <c r="AM76" s="1329"/>
      <c r="AN76" s="1329"/>
      <c r="AO76" s="1329"/>
      <c r="AP76" s="1329"/>
      <c r="AQ76" s="1329"/>
      <c r="AR76" s="1329"/>
      <c r="AS76" s="1329"/>
      <c r="AT76" s="1329"/>
      <c r="AU76" s="1329"/>
      <c r="AV76" s="1329"/>
      <c r="AW76" s="1329"/>
      <c r="AX76" s="1329"/>
      <c r="AY76" s="1329"/>
      <c r="AZ76" s="1329"/>
    </row>
    <row r="77" spans="1:56" s="314" customFormat="1" ht="6" customHeight="1" x14ac:dyDescent="0.3">
      <c r="A77" s="1330" t="s">
        <v>569</v>
      </c>
      <c r="B77" s="1330"/>
      <c r="C77" s="1330"/>
      <c r="D77" s="1330"/>
      <c r="E77" s="1330"/>
      <c r="F77" s="1330"/>
      <c r="G77" s="1330"/>
      <c r="H77" s="1330"/>
      <c r="I77" s="1330"/>
      <c r="J77" s="1330"/>
      <c r="K77" s="1330"/>
      <c r="L77" s="1330"/>
      <c r="M77" s="1330"/>
      <c r="N77" s="1330"/>
      <c r="O77" s="1330"/>
      <c r="P77" s="1330"/>
      <c r="Q77" s="1330"/>
      <c r="R77" s="1330"/>
      <c r="S77" s="1330"/>
      <c r="T77" s="1330"/>
      <c r="U77" s="1330"/>
      <c r="V77" s="1330"/>
      <c r="W77" s="1330"/>
      <c r="X77" s="1330"/>
      <c r="Y77" s="1330"/>
      <c r="Z77" s="1330"/>
      <c r="AA77" s="1330"/>
      <c r="AB77" s="1330"/>
      <c r="AC77" s="1330"/>
      <c r="AD77" s="1330"/>
      <c r="AE77" s="1330"/>
      <c r="AF77" s="1330"/>
      <c r="AG77" s="1330"/>
      <c r="AH77" s="1330"/>
      <c r="AI77" s="1330"/>
      <c r="AJ77" s="1330"/>
      <c r="AK77" s="1330"/>
      <c r="AL77" s="1330"/>
      <c r="AM77" s="1330"/>
      <c r="AN77" s="1330"/>
      <c r="AO77" s="1330"/>
      <c r="AP77" s="1330"/>
      <c r="AQ77" s="1330"/>
      <c r="AR77" s="1330"/>
      <c r="AS77" s="1330"/>
      <c r="AT77" s="1330"/>
      <c r="AU77" s="1330"/>
      <c r="AV77" s="1330"/>
      <c r="AW77" s="1330"/>
      <c r="AX77" s="1330"/>
      <c r="AY77" s="1330"/>
      <c r="AZ77" s="1330"/>
    </row>
    <row r="78" spans="1:56" x14ac:dyDescent="0.25">
      <c r="A78" s="1319" t="s">
        <v>437</v>
      </c>
      <c r="B78" s="1319"/>
      <c r="C78" s="1319"/>
      <c r="D78" s="1319"/>
      <c r="E78" s="1319"/>
      <c r="F78" s="1319"/>
      <c r="G78" s="1319"/>
      <c r="H78" s="1319"/>
      <c r="I78" s="1319"/>
      <c r="J78" s="1319"/>
      <c r="K78" s="1319"/>
      <c r="L78" s="1319"/>
      <c r="M78" s="1319"/>
      <c r="N78" s="1319"/>
      <c r="O78" s="1319"/>
      <c r="P78" s="1319"/>
      <c r="Q78" s="1319"/>
      <c r="R78" s="1319"/>
      <c r="S78" s="1319"/>
      <c r="T78" s="1319"/>
      <c r="U78" s="1319"/>
      <c r="V78" s="1319"/>
      <c r="W78" s="1319"/>
      <c r="X78" s="1319"/>
      <c r="Y78" s="1319"/>
      <c r="Z78" s="1319"/>
      <c r="AA78" s="1319"/>
      <c r="AB78" s="1319"/>
      <c r="AC78" s="1319"/>
      <c r="AD78" s="1319"/>
      <c r="AE78" s="1319"/>
      <c r="AF78" s="1319"/>
      <c r="AG78" s="1319"/>
      <c r="AH78" s="1319"/>
      <c r="AI78" s="1319"/>
      <c r="AJ78" s="1319"/>
      <c r="AK78" s="1319"/>
    </row>
    <row r="79" spans="1:56" ht="14.4" x14ac:dyDescent="0.3">
      <c r="U79" s="1325"/>
      <c r="V79" s="1325"/>
      <c r="W79" s="1325"/>
      <c r="X79" s="1325"/>
      <c r="Y79" s="1325"/>
      <c r="Z79" s="1325"/>
      <c r="AA79" s="1325"/>
      <c r="AB79" s="1325"/>
      <c r="AC79" s="1325"/>
      <c r="AD79" s="1325"/>
      <c r="AE79" s="1325"/>
      <c r="AF79" s="1325"/>
      <c r="AG79" s="1325"/>
      <c r="AH79" s="1325"/>
      <c r="AI79" s="1325"/>
      <c r="AJ79" s="1325"/>
      <c r="AK79" s="1325"/>
      <c r="AL79" s="1325"/>
      <c r="AM79" s="1325"/>
      <c r="AN79" s="1325"/>
      <c r="AO79" s="1325"/>
      <c r="AP79" s="1325"/>
      <c r="AQ79" s="1325"/>
      <c r="AR79" s="1325"/>
      <c r="AS79" s="1325"/>
      <c r="AT79" s="1325"/>
      <c r="AU79" s="1325"/>
      <c r="AV79" s="1325"/>
      <c r="AW79" s="1325"/>
      <c r="AX79" s="1325"/>
      <c r="AY79" s="1325"/>
      <c r="AZ79" s="1325"/>
    </row>
    <row r="80" spans="1:56" ht="12" customHeight="1" x14ac:dyDescent="0.25">
      <c r="A80" s="1264" t="s">
        <v>86</v>
      </c>
      <c r="B80" s="1264"/>
      <c r="C80" s="1264"/>
      <c r="D80" s="1264"/>
      <c r="E80" s="1264"/>
      <c r="F80" s="1264"/>
      <c r="G80" s="1264"/>
      <c r="H80" s="1264"/>
      <c r="I80" s="1264"/>
      <c r="J80" s="1264"/>
      <c r="K80" s="1264"/>
      <c r="L80" s="1264"/>
      <c r="M80" s="1264"/>
      <c r="N80" s="1264"/>
      <c r="O80" s="1264"/>
      <c r="P80" s="1326" t="s">
        <v>65</v>
      </c>
      <c r="Q80" s="1326"/>
      <c r="R80" s="1326"/>
      <c r="S80" s="1326"/>
      <c r="T80" s="1326"/>
      <c r="U80" s="1326"/>
      <c r="V80" s="1326"/>
      <c r="W80" s="1326"/>
      <c r="X80" s="1326"/>
      <c r="Y80" s="1326"/>
      <c r="Z80" s="1326"/>
      <c r="AA80" s="1326"/>
      <c r="AB80" s="1326"/>
      <c r="AC80" s="1326"/>
      <c r="AD80" s="1326"/>
      <c r="AE80" s="1326"/>
      <c r="AF80" s="1326"/>
      <c r="AG80" s="1326"/>
      <c r="AH80" s="1326"/>
      <c r="AI80" s="1326"/>
      <c r="AJ80" s="1326"/>
      <c r="AK80" s="1326"/>
      <c r="AL80" s="1326"/>
      <c r="AM80" s="1326"/>
      <c r="AN80" s="1326"/>
      <c r="AO80" s="1326"/>
      <c r="AP80" s="1326"/>
      <c r="AQ80" s="1326"/>
      <c r="AR80" s="1326"/>
      <c r="AS80" s="1326"/>
      <c r="AT80" s="1326"/>
      <c r="AU80" s="1326"/>
      <c r="AV80" s="1326"/>
      <c r="AW80" s="1326"/>
      <c r="AX80" s="1326"/>
      <c r="AY80" s="1326"/>
      <c r="AZ80" s="1326"/>
    </row>
    <row r="81" spans="1:53" ht="11.25" customHeight="1" x14ac:dyDescent="0.25"/>
    <row r="82" spans="1:53" ht="12" customHeight="1" x14ac:dyDescent="0.25">
      <c r="A82" s="1319" t="s">
        <v>90</v>
      </c>
      <c r="B82" s="1319"/>
      <c r="C82" s="1319"/>
      <c r="D82" s="1319"/>
      <c r="E82" s="1319"/>
      <c r="F82" s="1319"/>
      <c r="G82" s="1319"/>
      <c r="H82" s="1319"/>
      <c r="I82" s="1319"/>
      <c r="J82" s="1327">
        <f>ФОРМА!F5</f>
        <v>2</v>
      </c>
      <c r="K82" s="1327"/>
      <c r="L82" s="1327"/>
      <c r="M82" s="1327"/>
      <c r="N82" s="1327"/>
      <c r="O82" s="1327"/>
      <c r="P82" s="1264" t="s">
        <v>798</v>
      </c>
      <c r="Q82" s="1264"/>
      <c r="R82" s="1264"/>
      <c r="S82" s="1264"/>
      <c r="T82" s="1264"/>
      <c r="U82" s="1264"/>
      <c r="V82" s="1264"/>
      <c r="W82" s="1264"/>
      <c r="X82" s="1264"/>
      <c r="Y82" s="1264"/>
      <c r="Z82" s="1264"/>
      <c r="AA82" s="1264"/>
      <c r="AB82" s="1264"/>
      <c r="AC82" s="1264"/>
      <c r="AD82" s="1264"/>
      <c r="AE82" s="1264"/>
      <c r="AF82" s="1264"/>
      <c r="AG82" s="1264"/>
      <c r="AH82" s="1264"/>
      <c r="AI82" s="1264"/>
      <c r="AJ82" s="1264"/>
      <c r="AK82" s="1264"/>
      <c r="AL82" s="1264"/>
      <c r="AM82" s="1264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/>
      <c r="AX82" s="1264"/>
      <c r="AY82" s="1264"/>
      <c r="AZ82" s="1264"/>
    </row>
    <row r="84" spans="1:53" ht="12" customHeight="1" x14ac:dyDescent="0.25">
      <c r="A84" s="1319" t="s">
        <v>87</v>
      </c>
      <c r="B84" s="1319"/>
      <c r="C84" s="1319"/>
      <c r="D84" s="1319"/>
      <c r="E84" s="1319"/>
      <c r="F84" s="1319"/>
      <c r="G84" s="1319"/>
      <c r="H84" s="1320" t="s">
        <v>724</v>
      </c>
      <c r="I84" s="1320"/>
      <c r="J84" s="1320"/>
      <c r="K84" s="1320"/>
      <c r="L84" s="1320"/>
      <c r="M84" s="1320"/>
      <c r="N84" s="1320"/>
      <c r="O84" s="1320"/>
      <c r="P84" s="1320"/>
      <c r="Q84" s="1320"/>
      <c r="R84" s="1320"/>
      <c r="S84" s="1320"/>
      <c r="T84" s="1320"/>
      <c r="U84" s="1320"/>
      <c r="V84" s="1320"/>
      <c r="W84" s="1320"/>
      <c r="X84" s="1320"/>
      <c r="Y84" s="1320"/>
      <c r="Z84" s="1320"/>
      <c r="AA84" s="1320"/>
      <c r="AB84" s="1320"/>
      <c r="AC84" s="1320"/>
      <c r="AD84" s="1320"/>
      <c r="AE84" s="1320"/>
      <c r="AF84" s="1320"/>
      <c r="AG84" s="1320"/>
      <c r="AH84" s="1320"/>
      <c r="AI84" s="1320"/>
      <c r="AJ84" s="1320"/>
      <c r="AK84" s="1320"/>
      <c r="AL84" s="1320"/>
      <c r="AM84" s="1320"/>
      <c r="AN84" s="1320"/>
      <c r="AO84" s="1320"/>
      <c r="AP84" s="1320"/>
      <c r="AQ84" s="1320"/>
      <c r="AR84" s="1320"/>
      <c r="AS84" s="1320"/>
      <c r="AT84" s="1320"/>
      <c r="AU84" s="1320"/>
      <c r="AV84" s="1320"/>
      <c r="AW84" s="1320"/>
      <c r="AX84" s="1320"/>
      <c r="AY84" s="1320"/>
      <c r="AZ84" s="1320"/>
    </row>
    <row r="85" spans="1:53" s="325" customFormat="1" ht="6" customHeight="1" x14ac:dyDescent="0.3">
      <c r="H85" s="1321" t="s">
        <v>522</v>
      </c>
      <c r="I85" s="1321"/>
      <c r="J85" s="1321"/>
      <c r="K85" s="1321"/>
      <c r="L85" s="1321"/>
      <c r="M85" s="1321"/>
      <c r="N85" s="1321"/>
      <c r="O85" s="1321"/>
      <c r="P85" s="1321"/>
      <c r="Q85" s="1321"/>
      <c r="R85" s="1321"/>
      <c r="S85" s="1321"/>
      <c r="T85" s="1321"/>
      <c r="U85" s="1321"/>
      <c r="V85" s="1321"/>
      <c r="W85" s="1321"/>
      <c r="X85" s="1321"/>
      <c r="Y85" s="1321"/>
      <c r="Z85" s="1321"/>
      <c r="AA85" s="1321"/>
      <c r="AB85" s="1321"/>
      <c r="AC85" s="1321"/>
      <c r="AD85" s="1321"/>
      <c r="AE85" s="1321"/>
      <c r="AF85" s="1321"/>
      <c r="AG85" s="1321"/>
      <c r="AH85" s="1321"/>
      <c r="AI85" s="1321"/>
      <c r="AJ85" s="1321"/>
      <c r="AK85" s="1321"/>
      <c r="AL85" s="1321"/>
      <c r="AM85" s="1321"/>
      <c r="AN85" s="1321"/>
      <c r="AO85" s="1321"/>
      <c r="AP85" s="1321"/>
      <c r="AQ85" s="1321"/>
      <c r="AR85" s="1321"/>
      <c r="AS85" s="1321"/>
      <c r="AT85" s="1321"/>
      <c r="AU85" s="1321"/>
      <c r="AV85" s="1321"/>
      <c r="AW85" s="1321"/>
      <c r="AX85" s="1321"/>
      <c r="AY85" s="1321"/>
      <c r="AZ85" s="1321"/>
    </row>
    <row r="86" spans="1:53" ht="24" customHeight="1" x14ac:dyDescent="0.25">
      <c r="A86" s="1318" t="s">
        <v>782</v>
      </c>
      <c r="B86" s="1318"/>
      <c r="C86" s="1318"/>
      <c r="D86" s="1318"/>
      <c r="E86" s="1318"/>
      <c r="F86" s="1318"/>
      <c r="G86" s="1318"/>
      <c r="H86" s="1318"/>
      <c r="I86" s="1318"/>
      <c r="J86" s="1318"/>
      <c r="K86" s="1318"/>
      <c r="L86" s="1318"/>
      <c r="M86" s="1318"/>
      <c r="N86" s="1318"/>
      <c r="O86" s="1318"/>
      <c r="P86" s="1318"/>
      <c r="Q86" s="1318"/>
      <c r="R86" s="1318"/>
      <c r="S86" s="1318"/>
      <c r="T86" s="1318"/>
      <c r="U86" s="1318"/>
      <c r="V86" s="1318"/>
      <c r="W86" s="1318"/>
      <c r="X86" s="1318"/>
      <c r="Y86" s="1318"/>
      <c r="Z86" s="1318"/>
      <c r="AA86" s="1318"/>
      <c r="AB86" s="1318"/>
      <c r="AC86" s="1318"/>
      <c r="AD86" s="1318"/>
      <c r="AE86" s="1318"/>
      <c r="AF86" s="1318"/>
      <c r="AG86" s="1318"/>
      <c r="AH86" s="1318"/>
      <c r="AI86" s="1318"/>
      <c r="AJ86" s="1318"/>
      <c r="AK86" s="1318"/>
      <c r="AL86" s="1318"/>
      <c r="AM86" s="1318"/>
      <c r="AN86" s="1318"/>
      <c r="AO86" s="1318"/>
      <c r="AP86" s="1318"/>
      <c r="AQ86" s="1318"/>
      <c r="AR86" s="1318"/>
      <c r="AS86" s="1318"/>
      <c r="AT86" s="1318"/>
      <c r="AU86" s="1318"/>
      <c r="AV86" s="1318"/>
      <c r="AW86" s="1318"/>
      <c r="AX86" s="1318"/>
      <c r="AY86" s="1318"/>
      <c r="AZ86" s="1318"/>
    </row>
    <row r="87" spans="1:53" ht="27" customHeight="1" x14ac:dyDescent="0.3">
      <c r="A87" s="1322" t="str">
        <f>IF(ПОДПИСИ!B9="",ПОДПИСИ!D7,ПОДПИСИ!D9)</f>
        <v>Филёва Н.О.</v>
      </c>
      <c r="B87" s="1322"/>
      <c r="C87" s="1322"/>
      <c r="D87" s="1322"/>
      <c r="E87" s="1322"/>
      <c r="F87" s="1322"/>
      <c r="G87" s="1322"/>
      <c r="H87" s="1322"/>
      <c r="I87" s="1322"/>
      <c r="J87" s="1322"/>
      <c r="K87" s="1322"/>
      <c r="L87" s="1322"/>
      <c r="M87" s="1322"/>
      <c r="N87" s="1322"/>
      <c r="O87" s="1322"/>
      <c r="P87" s="1322"/>
      <c r="Q87" s="1322"/>
      <c r="R87" s="1322"/>
      <c r="S87" s="1322"/>
      <c r="T87" s="1322"/>
      <c r="U87" s="1322"/>
      <c r="V87" s="1322"/>
      <c r="W87" s="1322"/>
      <c r="X87" s="1322"/>
      <c r="Y87" s="1322"/>
      <c r="Z87" s="1323"/>
      <c r="AA87" s="1323"/>
      <c r="AB87" s="1323"/>
      <c r="AC87" s="1323"/>
      <c r="AD87" s="1323"/>
      <c r="AE87" s="1323"/>
      <c r="AF87" s="1323"/>
      <c r="AG87" s="1323"/>
      <c r="AH87" s="1323"/>
      <c r="AI87" s="1323"/>
      <c r="AJ87" s="1323"/>
      <c r="AK87" s="1323"/>
      <c r="AL87" s="1323"/>
      <c r="AM87" s="1323"/>
      <c r="AN87" s="1323"/>
      <c r="AO87" s="1324"/>
      <c r="AP87" s="1324"/>
      <c r="AQ87" s="1324"/>
      <c r="AR87" s="1324"/>
      <c r="AS87" s="1324"/>
      <c r="AT87" s="1324"/>
      <c r="AU87" s="1324"/>
      <c r="AV87" s="1324"/>
      <c r="AW87" s="1324"/>
      <c r="AX87" s="1324"/>
      <c r="AY87" s="1324"/>
      <c r="AZ87" s="1324"/>
    </row>
    <row r="88" spans="1:53" s="314" customFormat="1" ht="6" customHeight="1" x14ac:dyDescent="0.3">
      <c r="A88" s="1310" t="s">
        <v>801</v>
      </c>
      <c r="B88" s="1310"/>
      <c r="C88" s="1310"/>
      <c r="D88" s="1310"/>
      <c r="E88" s="1310"/>
      <c r="F88" s="1310"/>
      <c r="G88" s="1310"/>
      <c r="H88" s="1310"/>
      <c r="I88" s="1310"/>
      <c r="J88" s="1310"/>
      <c r="K88" s="1310"/>
      <c r="L88" s="1310"/>
      <c r="M88" s="1310"/>
      <c r="N88" s="1310"/>
      <c r="O88" s="1310"/>
      <c r="P88" s="1310"/>
      <c r="Q88" s="1310"/>
      <c r="R88" s="1310"/>
      <c r="S88" s="1310"/>
      <c r="T88" s="1310"/>
      <c r="U88" s="1310"/>
      <c r="V88" s="1310"/>
      <c r="W88" s="1310"/>
      <c r="X88" s="1310"/>
      <c r="Y88" s="1310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310" t="s">
        <v>49</v>
      </c>
      <c r="AP88" s="1310"/>
      <c r="AQ88" s="1310"/>
      <c r="AR88" s="1310"/>
      <c r="AS88" s="1310"/>
      <c r="AT88" s="1310"/>
      <c r="AU88" s="1310"/>
      <c r="AV88" s="1310"/>
      <c r="AW88" s="1310"/>
      <c r="AX88" s="1310"/>
      <c r="AY88" s="1310"/>
      <c r="AZ88" s="1310"/>
    </row>
    <row r="89" spans="1:53" ht="6" customHeight="1" x14ac:dyDescent="0.25"/>
    <row r="90" spans="1:53" ht="12" customHeight="1" x14ac:dyDescent="0.25">
      <c r="A90" s="1318" t="s">
        <v>817</v>
      </c>
      <c r="B90" s="1264"/>
      <c r="C90" s="1264"/>
      <c r="D90" s="1264"/>
      <c r="E90" s="1264"/>
      <c r="F90" s="1264"/>
      <c r="G90" s="1264"/>
      <c r="H90" s="1264"/>
      <c r="I90" s="1264"/>
      <c r="J90" s="1264"/>
      <c r="K90" s="1264"/>
      <c r="L90" s="1264"/>
      <c r="M90" s="1264"/>
      <c r="N90" s="1264"/>
      <c r="O90" s="1264"/>
      <c r="P90" s="1264"/>
      <c r="Q90" s="1264"/>
      <c r="R90" s="1264"/>
      <c r="S90" s="1264"/>
      <c r="T90" s="1264"/>
      <c r="U90" s="1264"/>
      <c r="V90" s="1264"/>
      <c r="W90" s="1264"/>
      <c r="X90" s="1264"/>
      <c r="Y90" s="1264"/>
      <c r="Z90" s="1264"/>
      <c r="AA90" s="1264"/>
      <c r="AB90" s="1264"/>
      <c r="AC90" s="1264"/>
      <c r="AD90" s="1264"/>
      <c r="AE90" s="1264"/>
      <c r="AF90" s="1264"/>
      <c r="AG90" s="1264"/>
      <c r="AH90" s="1264"/>
      <c r="AI90" s="1264"/>
      <c r="AJ90" s="1264"/>
      <c r="AK90" s="1264"/>
      <c r="AL90" s="1264"/>
      <c r="AM90" s="1264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</row>
    <row r="91" spans="1:53" ht="27" customHeight="1" x14ac:dyDescent="0.3">
      <c r="A91" s="1312" t="str">
        <f>ПОДПИСИ!D15</f>
        <v>Шлёнский С.В.</v>
      </c>
      <c r="B91" s="1312"/>
      <c r="C91" s="1312"/>
      <c r="D91" s="1312"/>
      <c r="E91" s="1312"/>
      <c r="F91" s="1312"/>
      <c r="G91" s="1312"/>
      <c r="H91" s="1312"/>
      <c r="I91" s="1312"/>
      <c r="J91" s="1312"/>
      <c r="K91" s="1312"/>
      <c r="L91" s="1312"/>
      <c r="M91" s="1312"/>
      <c r="N91" s="1312"/>
      <c r="O91" s="1312"/>
      <c r="P91" s="1312"/>
      <c r="Q91" s="1312"/>
      <c r="R91" s="1312"/>
      <c r="S91" s="1312"/>
      <c r="T91" s="1312"/>
      <c r="U91" s="1312"/>
      <c r="V91" s="1312"/>
      <c r="W91" s="1312"/>
      <c r="X91" s="1312"/>
      <c r="Y91" s="1312"/>
      <c r="Z91" s="1313"/>
      <c r="AA91" s="1313"/>
      <c r="AB91" s="1313"/>
      <c r="AC91" s="1313"/>
      <c r="AD91" s="1313"/>
      <c r="AE91" s="1313"/>
      <c r="AF91" s="1313"/>
      <c r="AG91" s="1313"/>
      <c r="AH91" s="1313"/>
      <c r="AI91" s="1313"/>
      <c r="AJ91" s="1313"/>
      <c r="AK91" s="1313"/>
      <c r="AL91" s="1313"/>
      <c r="AM91" s="1313"/>
      <c r="AN91" s="1313"/>
      <c r="AO91" s="1314"/>
      <c r="AP91" s="1314"/>
      <c r="AQ91" s="1314"/>
      <c r="AR91" s="1314"/>
      <c r="AS91" s="1314"/>
      <c r="AT91" s="1314"/>
      <c r="AU91" s="1314"/>
      <c r="AV91" s="1314"/>
      <c r="AW91" s="1314"/>
      <c r="AX91" s="1314"/>
      <c r="AY91" s="1314"/>
      <c r="AZ91" s="1314"/>
      <c r="BA91" s="330"/>
    </row>
    <row r="92" spans="1:53" s="333" customFormat="1" ht="6" customHeight="1" x14ac:dyDescent="0.15">
      <c r="A92" s="1310" t="s">
        <v>801</v>
      </c>
      <c r="B92" s="1310"/>
      <c r="C92" s="1310"/>
      <c r="D92" s="1310"/>
      <c r="E92" s="1310"/>
      <c r="F92" s="1310"/>
      <c r="G92" s="1310"/>
      <c r="H92" s="1310"/>
      <c r="I92" s="1310"/>
      <c r="J92" s="1310"/>
      <c r="K92" s="1310"/>
      <c r="L92" s="1310"/>
      <c r="M92" s="1310"/>
      <c r="N92" s="1310"/>
      <c r="O92" s="1310"/>
      <c r="P92" s="1310"/>
      <c r="Q92" s="1310"/>
      <c r="R92" s="1310"/>
      <c r="S92" s="1310"/>
      <c r="T92" s="1310"/>
      <c r="U92" s="1310"/>
      <c r="V92" s="1310"/>
      <c r="W92" s="1310"/>
      <c r="X92" s="1310"/>
      <c r="Y92" s="1310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310" t="s">
        <v>49</v>
      </c>
      <c r="AP92" s="1310"/>
      <c r="AQ92" s="1310"/>
      <c r="AR92" s="1310"/>
      <c r="AS92" s="1310"/>
      <c r="AT92" s="1310"/>
      <c r="AU92" s="1310"/>
      <c r="AV92" s="1310"/>
      <c r="AW92" s="1310"/>
      <c r="AX92" s="1310"/>
      <c r="AY92" s="1310"/>
      <c r="AZ92" s="1310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316" t="s">
        <v>813</v>
      </c>
      <c r="B94" s="1316"/>
      <c r="C94" s="1316"/>
      <c r="D94" s="1316"/>
      <c r="E94" s="1316"/>
      <c r="F94" s="1316"/>
      <c r="G94" s="1316"/>
      <c r="H94" s="1316"/>
      <c r="I94" s="1316"/>
      <c r="J94" s="1316"/>
      <c r="K94" s="1316"/>
      <c r="L94" s="1316"/>
      <c r="M94" s="1316"/>
      <c r="N94" s="1316"/>
      <c r="O94" s="1316"/>
      <c r="P94" s="1316"/>
      <c r="Q94" s="1316"/>
      <c r="R94" s="1316"/>
      <c r="S94" s="1316"/>
      <c r="T94" s="1316"/>
      <c r="U94" s="1316"/>
      <c r="V94" s="1316"/>
      <c r="W94" s="1316"/>
      <c r="X94" s="1316"/>
      <c r="Y94" s="1316"/>
      <c r="Z94" s="1316"/>
      <c r="AA94" s="1316"/>
      <c r="AB94" s="1316"/>
      <c r="AC94" s="1316"/>
      <c r="AD94" s="1316"/>
      <c r="AE94" s="1316"/>
      <c r="AF94" s="1316"/>
      <c r="AG94" s="1316"/>
      <c r="AH94" s="1316"/>
      <c r="AI94" s="1316"/>
      <c r="AJ94" s="1316"/>
      <c r="AK94" s="1316"/>
      <c r="AL94" s="1316"/>
      <c r="AM94" s="1316"/>
      <c r="AN94" s="1316"/>
      <c r="AO94" s="1316"/>
      <c r="AP94" s="1316"/>
      <c r="AQ94" s="1316"/>
      <c r="AR94" s="1316"/>
      <c r="AS94" s="1316"/>
      <c r="AT94" s="1316"/>
      <c r="AU94" s="1316"/>
      <c r="AV94" s="1316"/>
      <c r="AW94" s="1316"/>
      <c r="AX94" s="1316"/>
      <c r="AY94" s="1316"/>
      <c r="AZ94" s="1316"/>
      <c r="BA94" s="330"/>
    </row>
    <row r="95" spans="1:53" ht="27" customHeight="1" x14ac:dyDescent="0.3">
      <c r="A95" s="1312" t="str">
        <f>ПОДПИСИ!D17</f>
        <v>Шлёнский С.В.</v>
      </c>
      <c r="B95" s="1312"/>
      <c r="C95" s="1312"/>
      <c r="D95" s="1312"/>
      <c r="E95" s="1312"/>
      <c r="F95" s="1312"/>
      <c r="G95" s="1312"/>
      <c r="H95" s="1312"/>
      <c r="I95" s="1312"/>
      <c r="J95" s="1312"/>
      <c r="K95" s="1312"/>
      <c r="L95" s="1312"/>
      <c r="M95" s="1312"/>
      <c r="N95" s="1312"/>
      <c r="O95" s="1312"/>
      <c r="P95" s="1312"/>
      <c r="Q95" s="1312"/>
      <c r="R95" s="1312"/>
      <c r="S95" s="1312"/>
      <c r="T95" s="1312"/>
      <c r="U95" s="1312"/>
      <c r="V95" s="1312"/>
      <c r="W95" s="1312"/>
      <c r="X95" s="1312"/>
      <c r="Y95" s="1312"/>
      <c r="Z95" s="1313"/>
      <c r="AA95" s="1313"/>
      <c r="AB95" s="1313"/>
      <c r="AC95" s="1313"/>
      <c r="AD95" s="1313"/>
      <c r="AE95" s="1313"/>
      <c r="AF95" s="1313"/>
      <c r="AG95" s="1313"/>
      <c r="AH95" s="1313"/>
      <c r="AI95" s="1313"/>
      <c r="AJ95" s="1313"/>
      <c r="AK95" s="1313"/>
      <c r="AL95" s="1313"/>
      <c r="AM95" s="1313"/>
      <c r="AN95" s="1313"/>
      <c r="AO95" s="1317" t="s">
        <v>64</v>
      </c>
      <c r="AP95" s="1317"/>
      <c r="AQ95" s="1317"/>
      <c r="AR95" s="1317"/>
      <c r="AS95" s="1317"/>
      <c r="AT95" s="1317"/>
      <c r="AU95" s="1317"/>
      <c r="AV95" s="1317"/>
      <c r="AW95" s="1317"/>
      <c r="AX95" s="1317"/>
      <c r="AY95" s="1317"/>
      <c r="AZ95" s="1317"/>
      <c r="BA95" s="1317"/>
    </row>
    <row r="96" spans="1:53" ht="6" customHeight="1" x14ac:dyDescent="0.25">
      <c r="A96" s="1310" t="s">
        <v>801</v>
      </c>
      <c r="B96" s="1310"/>
      <c r="C96" s="1310"/>
      <c r="D96" s="1310"/>
      <c r="E96" s="1310"/>
      <c r="F96" s="1310"/>
      <c r="G96" s="1310"/>
      <c r="H96" s="1310"/>
      <c r="I96" s="1310"/>
      <c r="J96" s="1310"/>
      <c r="K96" s="1310"/>
      <c r="L96" s="1310"/>
      <c r="M96" s="1310"/>
      <c r="N96" s="1310"/>
      <c r="O96" s="1310"/>
      <c r="P96" s="1310"/>
      <c r="Q96" s="1310"/>
      <c r="R96" s="1310"/>
      <c r="S96" s="1310"/>
      <c r="T96" s="1310"/>
      <c r="U96" s="1310"/>
      <c r="V96" s="1310"/>
      <c r="W96" s="1310"/>
      <c r="X96" s="1310"/>
      <c r="Y96" s="1310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310" t="s">
        <v>49</v>
      </c>
      <c r="AP96" s="1310"/>
      <c r="AQ96" s="1310"/>
      <c r="AR96" s="1310"/>
      <c r="AS96" s="1310"/>
      <c r="AT96" s="1310"/>
      <c r="AU96" s="1310"/>
      <c r="AV96" s="1310"/>
      <c r="AW96" s="1310"/>
      <c r="AX96" s="1310"/>
      <c r="AY96" s="1310"/>
      <c r="AZ96" s="1310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311" t="s">
        <v>803</v>
      </c>
      <c r="B98" s="1315"/>
      <c r="C98" s="1315"/>
      <c r="D98" s="1315"/>
      <c r="E98" s="1315"/>
      <c r="F98" s="1315"/>
      <c r="G98" s="1315"/>
      <c r="H98" s="1315"/>
      <c r="I98" s="1315"/>
      <c r="J98" s="1315"/>
      <c r="K98" s="1315"/>
      <c r="L98" s="1315"/>
      <c r="M98" s="1315"/>
      <c r="N98" s="1315"/>
      <c r="O98" s="1315"/>
      <c r="P98" s="1315"/>
      <c r="Q98" s="1315"/>
      <c r="R98" s="1315"/>
      <c r="S98" s="1315"/>
      <c r="T98" s="1315"/>
      <c r="U98" s="1315"/>
      <c r="V98" s="1315"/>
      <c r="W98" s="1315"/>
      <c r="X98" s="1315"/>
      <c r="Y98" s="1315"/>
      <c r="Z98" s="1315"/>
      <c r="AA98" s="1315"/>
      <c r="AB98" s="1315"/>
      <c r="AC98" s="1315"/>
      <c r="AD98" s="1315"/>
      <c r="AE98" s="1315"/>
      <c r="AF98" s="1315"/>
      <c r="AG98" s="1315"/>
      <c r="AH98" s="1315"/>
      <c r="AI98" s="1315"/>
      <c r="AJ98" s="1315"/>
      <c r="AK98" s="1315"/>
      <c r="AL98" s="1315"/>
      <c r="AM98" s="1315"/>
      <c r="AN98" s="1315"/>
      <c r="AO98" s="1315"/>
      <c r="AP98" s="1315"/>
      <c r="AQ98" s="1315"/>
      <c r="AR98" s="1315"/>
      <c r="AS98" s="1315"/>
      <c r="AT98" s="1315"/>
      <c r="AU98" s="1315"/>
      <c r="AV98" s="1315"/>
      <c r="AW98" s="1315"/>
      <c r="AX98" s="1315"/>
      <c r="AY98" s="1315"/>
      <c r="AZ98" s="1315"/>
      <c r="BA98" s="330"/>
    </row>
    <row r="99" spans="1:55" ht="27" customHeight="1" x14ac:dyDescent="0.3">
      <c r="A99" s="1312" t="str">
        <f>ПОДПИСИ!D19</f>
        <v xml:space="preserve"> </v>
      </c>
      <c r="B99" s="1312"/>
      <c r="C99" s="1312"/>
      <c r="D99" s="1312"/>
      <c r="E99" s="1312"/>
      <c r="F99" s="1312"/>
      <c r="G99" s="1312"/>
      <c r="H99" s="1312"/>
      <c r="I99" s="1312"/>
      <c r="J99" s="1312"/>
      <c r="K99" s="1312"/>
      <c r="L99" s="1312"/>
      <c r="M99" s="1312"/>
      <c r="N99" s="1312"/>
      <c r="O99" s="1312"/>
      <c r="P99" s="1312"/>
      <c r="Q99" s="1312"/>
      <c r="R99" s="1312"/>
      <c r="S99" s="1312"/>
      <c r="T99" s="1312"/>
      <c r="U99" s="1312"/>
      <c r="V99" s="1312"/>
      <c r="W99" s="1312"/>
      <c r="X99" s="1312"/>
      <c r="Y99" s="1312"/>
      <c r="Z99" s="1313"/>
      <c r="AA99" s="1313"/>
      <c r="AB99" s="1313"/>
      <c r="AC99" s="1313"/>
      <c r="AD99" s="1313"/>
      <c r="AE99" s="1313"/>
      <c r="AF99" s="1313"/>
      <c r="AG99" s="1313"/>
      <c r="AH99" s="1313"/>
      <c r="AI99" s="1313"/>
      <c r="AJ99" s="1313"/>
      <c r="AK99" s="1313"/>
      <c r="AL99" s="1313"/>
      <c r="AM99" s="1313"/>
      <c r="AN99" s="1313"/>
      <c r="AO99" s="1314" t="s">
        <v>64</v>
      </c>
      <c r="AP99" s="1314"/>
      <c r="AQ99" s="1314"/>
      <c r="AR99" s="1314"/>
      <c r="AS99" s="1314"/>
      <c r="AT99" s="1314"/>
      <c r="AU99" s="1314"/>
      <c r="AV99" s="1314"/>
      <c r="AW99" s="1314"/>
      <c r="AX99" s="1314"/>
      <c r="AY99" s="1314"/>
      <c r="AZ99" s="1314"/>
      <c r="BA99" s="336"/>
    </row>
    <row r="100" spans="1:55" ht="6" customHeight="1" x14ac:dyDescent="0.25">
      <c r="A100" s="1310" t="s">
        <v>801</v>
      </c>
      <c r="B100" s="1310"/>
      <c r="C100" s="1310"/>
      <c r="D100" s="1310"/>
      <c r="E100" s="1310"/>
      <c r="F100" s="1310"/>
      <c r="G100" s="1310"/>
      <c r="H100" s="1310"/>
      <c r="I100" s="1310"/>
      <c r="J100" s="1310"/>
      <c r="K100" s="1310"/>
      <c r="L100" s="1310"/>
      <c r="M100" s="1310"/>
      <c r="N100" s="1310"/>
      <c r="O100" s="1310"/>
      <c r="P100" s="1310"/>
      <c r="Q100" s="1310"/>
      <c r="R100" s="1310"/>
      <c r="S100" s="1310"/>
      <c r="T100" s="1310"/>
      <c r="U100" s="1310"/>
      <c r="V100" s="1310"/>
      <c r="W100" s="1310"/>
      <c r="X100" s="1310"/>
      <c r="Y100" s="1310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310" t="s">
        <v>49</v>
      </c>
      <c r="AP100" s="1310"/>
      <c r="AQ100" s="1310"/>
      <c r="AR100" s="1310"/>
      <c r="AS100" s="1310"/>
      <c r="AT100" s="1310"/>
      <c r="AU100" s="1310"/>
      <c r="AV100" s="1310"/>
      <c r="AW100" s="1310"/>
      <c r="AX100" s="1310"/>
      <c r="AY100" s="1310"/>
      <c r="AZ100" s="1310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311" t="s">
        <v>818</v>
      </c>
      <c r="B102" s="1311"/>
      <c r="C102" s="1311"/>
      <c r="D102" s="1311"/>
      <c r="E102" s="1311"/>
      <c r="F102" s="1311"/>
      <c r="G102" s="1311"/>
      <c r="H102" s="1311"/>
      <c r="I102" s="1311"/>
      <c r="J102" s="1311"/>
      <c r="K102" s="1311"/>
      <c r="L102" s="1311"/>
      <c r="M102" s="1311"/>
      <c r="N102" s="1311"/>
      <c r="O102" s="1311"/>
      <c r="P102" s="1311"/>
      <c r="Q102" s="1311"/>
      <c r="R102" s="1311"/>
      <c r="S102" s="1311"/>
      <c r="T102" s="1311"/>
      <c r="U102" s="1311"/>
      <c r="V102" s="1311"/>
      <c r="W102" s="1311"/>
      <c r="X102" s="1311"/>
      <c r="Y102" s="1311"/>
      <c r="Z102" s="1311"/>
      <c r="AA102" s="1311"/>
      <c r="AB102" s="1311"/>
      <c r="AC102" s="1311"/>
      <c r="AD102" s="1311"/>
      <c r="AE102" s="1311"/>
      <c r="AF102" s="1311"/>
      <c r="AG102" s="1311"/>
      <c r="AH102" s="1311"/>
      <c r="AI102" s="1311"/>
      <c r="AJ102" s="1311"/>
      <c r="AK102" s="1311"/>
      <c r="AL102" s="1311"/>
      <c r="AM102" s="1311"/>
      <c r="AN102" s="1311"/>
      <c r="AO102" s="1311"/>
      <c r="AP102" s="1311"/>
      <c r="AQ102" s="1311"/>
      <c r="AR102" s="1311"/>
      <c r="AS102" s="1311"/>
      <c r="AT102" s="1311"/>
      <c r="AU102" s="1311"/>
      <c r="AV102" s="1311"/>
      <c r="AW102" s="1311"/>
      <c r="AX102" s="1311"/>
      <c r="AY102" s="1311"/>
      <c r="AZ102" s="1311"/>
      <c r="BA102" s="330"/>
    </row>
    <row r="103" spans="1:55" ht="27" customHeight="1" x14ac:dyDescent="0.3">
      <c r="A103" s="1312" t="str">
        <f>ПОДПИСИ!D14</f>
        <v>Фатахова Е.Я.</v>
      </c>
      <c r="B103" s="1312"/>
      <c r="C103" s="1312"/>
      <c r="D103" s="1312"/>
      <c r="E103" s="1312"/>
      <c r="F103" s="1312"/>
      <c r="G103" s="1312"/>
      <c r="H103" s="1312"/>
      <c r="I103" s="1312"/>
      <c r="J103" s="1312"/>
      <c r="K103" s="1312"/>
      <c r="L103" s="1312"/>
      <c r="M103" s="1312"/>
      <c r="N103" s="1312"/>
      <c r="O103" s="1312"/>
      <c r="P103" s="1312"/>
      <c r="Q103" s="1312"/>
      <c r="R103" s="1312"/>
      <c r="S103" s="1312"/>
      <c r="T103" s="1312"/>
      <c r="U103" s="1312"/>
      <c r="V103" s="1312"/>
      <c r="W103" s="1312"/>
      <c r="X103" s="1312"/>
      <c r="Y103" s="1312"/>
      <c r="Z103" s="1313"/>
      <c r="AA103" s="1313"/>
      <c r="AB103" s="1313"/>
      <c r="AC103" s="1313"/>
      <c r="AD103" s="1313"/>
      <c r="AE103" s="1313"/>
      <c r="AF103" s="1313"/>
      <c r="AG103" s="1313"/>
      <c r="AH103" s="1313"/>
      <c r="AI103" s="1313"/>
      <c r="AJ103" s="1313"/>
      <c r="AK103" s="1313"/>
      <c r="AL103" s="1313"/>
      <c r="AM103" s="1313"/>
      <c r="AN103" s="1313"/>
      <c r="AO103" s="1314"/>
      <c r="AP103" s="1314"/>
      <c r="AQ103" s="1314"/>
      <c r="AR103" s="1314"/>
      <c r="AS103" s="1314"/>
      <c r="AT103" s="1314"/>
      <c r="AU103" s="1314"/>
      <c r="AV103" s="1314"/>
      <c r="AW103" s="1314"/>
      <c r="AX103" s="1314"/>
      <c r="AY103" s="1314"/>
      <c r="AZ103" s="1314"/>
      <c r="BA103" s="337"/>
      <c r="BB103" s="316"/>
      <c r="BC103" s="316"/>
    </row>
    <row r="104" spans="1:55" s="305" customFormat="1" ht="6" customHeight="1" x14ac:dyDescent="0.2">
      <c r="A104" s="1310" t="s">
        <v>801</v>
      </c>
      <c r="B104" s="1310"/>
      <c r="C104" s="1310"/>
      <c r="D104" s="1310"/>
      <c r="E104" s="1310"/>
      <c r="F104" s="1310"/>
      <c r="G104" s="1310"/>
      <c r="H104" s="1310"/>
      <c r="I104" s="1310"/>
      <c r="J104" s="1310"/>
      <c r="K104" s="1310"/>
      <c r="L104" s="1310"/>
      <c r="M104" s="1310"/>
      <c r="N104" s="1310"/>
      <c r="O104" s="1310"/>
      <c r="P104" s="1310"/>
      <c r="Q104" s="1310"/>
      <c r="R104" s="1310"/>
      <c r="S104" s="1310"/>
      <c r="T104" s="1310"/>
      <c r="U104" s="1310"/>
      <c r="V104" s="1310"/>
      <c r="W104" s="1310"/>
      <c r="X104" s="1310"/>
      <c r="Y104" s="1310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310" t="s">
        <v>49</v>
      </c>
      <c r="AP104" s="1310"/>
      <c r="AQ104" s="1310"/>
      <c r="AR104" s="1310"/>
      <c r="AS104" s="1310"/>
      <c r="AT104" s="1310"/>
      <c r="AU104" s="1310"/>
      <c r="AV104" s="1310"/>
      <c r="AW104" s="1310"/>
      <c r="AX104" s="1310"/>
      <c r="AY104" s="1310"/>
      <c r="AZ104" s="1310"/>
    </row>
    <row r="105" spans="1:55" x14ac:dyDescent="0.25">
      <c r="A105" s="1273" t="s">
        <v>947</v>
      </c>
      <c r="B105" s="1273"/>
      <c r="C105" s="1273"/>
      <c r="D105" s="1273"/>
      <c r="E105" s="1273"/>
      <c r="F105" s="1273"/>
      <c r="G105" s="1273"/>
      <c r="H105" s="1273"/>
      <c r="I105" s="1273"/>
      <c r="J105" s="1273"/>
      <c r="K105" s="1273"/>
      <c r="L105" s="1273"/>
      <c r="M105" s="1273"/>
      <c r="N105" s="1273"/>
      <c r="O105" s="1273"/>
      <c r="P105" s="1273"/>
      <c r="Q105" s="1273"/>
      <c r="R105" s="1273"/>
      <c r="S105" s="1273"/>
      <c r="T105" s="1273"/>
      <c r="U105" s="1273"/>
      <c r="V105" s="1273"/>
      <c r="W105" s="1273"/>
      <c r="X105" s="1273"/>
      <c r="Y105" s="1273"/>
      <c r="Z105" s="1273"/>
      <c r="AA105" s="1273"/>
      <c r="AB105" s="1273"/>
      <c r="AC105" s="1273"/>
      <c r="AD105" s="1273"/>
      <c r="AE105" s="1273"/>
      <c r="AF105" s="1273"/>
      <c r="AG105" s="1273"/>
      <c r="AH105" s="1273"/>
      <c r="AI105" s="1273"/>
      <c r="AJ105" s="1273"/>
      <c r="AK105" s="1273"/>
      <c r="AL105" s="1273"/>
      <c r="AM105" s="1273"/>
      <c r="AN105" s="1273"/>
      <c r="AO105" s="1273"/>
      <c r="AP105" s="1273"/>
      <c r="AQ105" s="1273"/>
      <c r="AR105" s="1273"/>
      <c r="AS105" s="1273"/>
      <c r="AT105" s="1273"/>
      <c r="AU105" s="1273"/>
      <c r="AV105" s="1273"/>
      <c r="AW105" s="1273"/>
      <c r="AX105" s="1273"/>
      <c r="AY105" s="1273"/>
      <c r="AZ105" s="1273"/>
    </row>
    <row r="106" spans="1:55" ht="27" customHeight="1" x14ac:dyDescent="0.3">
      <c r="A106" s="1274" t="str">
        <f>IF(ПОДПИСИ!D9="","",ПОДПИСИ!D7)</f>
        <v>Чечин Д.М.</v>
      </c>
      <c r="B106" s="1274"/>
      <c r="C106" s="1274"/>
      <c r="D106" s="1274"/>
      <c r="E106" s="1274"/>
      <c r="F106" s="1274"/>
      <c r="G106" s="1274"/>
      <c r="H106" s="1274"/>
      <c r="I106" s="1274"/>
      <c r="J106" s="1274"/>
      <c r="K106" s="1274"/>
      <c r="L106" s="1274"/>
      <c r="M106" s="1274"/>
      <c r="N106" s="1274"/>
      <c r="O106" s="1274"/>
      <c r="P106" s="1274"/>
      <c r="Q106" s="1274"/>
      <c r="R106" s="1274"/>
      <c r="S106" s="1274"/>
      <c r="T106" s="1274"/>
      <c r="U106" s="1274"/>
      <c r="V106" s="1274"/>
      <c r="W106" s="1274"/>
      <c r="X106" s="1274"/>
      <c r="Y106" s="1274"/>
      <c r="Z106" s="1275"/>
      <c r="AA106" s="1275"/>
      <c r="AB106" s="1275"/>
      <c r="AC106" s="1275"/>
      <c r="AD106" s="1275"/>
      <c r="AE106" s="1275"/>
      <c r="AF106" s="1275"/>
      <c r="AG106" s="1275"/>
      <c r="AH106" s="1275"/>
      <c r="AI106" s="1275"/>
      <c r="AJ106" s="1275"/>
      <c r="AK106" s="1275"/>
      <c r="AL106" s="1275"/>
      <c r="AM106" s="1275"/>
      <c r="AN106" s="1275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</row>
    <row r="107" spans="1:55" ht="6.75" customHeight="1" x14ac:dyDescent="0.25">
      <c r="A107" s="1277" t="s">
        <v>801</v>
      </c>
      <c r="B107" s="1277"/>
      <c r="C107" s="1277"/>
      <c r="D107" s="1277"/>
      <c r="E107" s="1277"/>
      <c r="F107" s="1277"/>
      <c r="G107" s="1277"/>
      <c r="H107" s="1277"/>
      <c r="I107" s="1277"/>
      <c r="J107" s="1277"/>
      <c r="K107" s="1277"/>
      <c r="L107" s="1277"/>
      <c r="M107" s="1277"/>
      <c r="N107" s="1277"/>
      <c r="O107" s="1277"/>
      <c r="P107" s="1277"/>
      <c r="Q107" s="1277"/>
      <c r="R107" s="1277"/>
      <c r="S107" s="1277"/>
      <c r="T107" s="1277"/>
      <c r="U107" s="1277"/>
      <c r="V107" s="1277"/>
      <c r="W107" s="1277"/>
      <c r="X107" s="1277"/>
      <c r="Y107" s="1277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277" t="s">
        <v>49</v>
      </c>
      <c r="AP107" s="1277"/>
      <c r="AQ107" s="1277"/>
      <c r="AR107" s="1277"/>
      <c r="AS107" s="1277"/>
      <c r="AT107" s="1277"/>
      <c r="AU107" s="1277"/>
      <c r="AV107" s="1277"/>
      <c r="AW107" s="1277"/>
      <c r="AX107" s="1277"/>
      <c r="AY107" s="1277"/>
      <c r="AZ107" s="1277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354" t="s">
        <v>567</v>
      </c>
      <c r="B1" s="1354"/>
      <c r="C1" s="1354"/>
      <c r="D1" s="1354"/>
      <c r="E1" s="1354"/>
      <c r="F1" s="1354"/>
      <c r="G1" s="1354"/>
      <c r="H1" s="1354"/>
      <c r="I1" s="1354"/>
      <c r="J1" s="1354"/>
      <c r="K1" s="1354"/>
      <c r="L1" s="1354"/>
      <c r="M1" s="1354"/>
      <c r="N1" s="1354"/>
      <c r="O1" s="1354"/>
      <c r="P1" s="1354"/>
      <c r="Q1" s="1354"/>
      <c r="R1" s="1354"/>
      <c r="S1" s="1354"/>
      <c r="T1" s="1354"/>
      <c r="U1" s="1354"/>
      <c r="V1" s="1354"/>
      <c r="W1" s="1354"/>
      <c r="X1" s="1354"/>
      <c r="Y1" s="1354"/>
      <c r="Z1" s="1354"/>
      <c r="AA1" s="1354"/>
      <c r="AB1" s="1354"/>
      <c r="AC1" s="1354"/>
      <c r="AD1" s="1354"/>
      <c r="AE1" s="1354"/>
      <c r="AF1" s="1354"/>
      <c r="AG1" s="1354"/>
      <c r="AH1" s="1354"/>
      <c r="AI1" s="1354"/>
      <c r="AJ1" s="1354"/>
      <c r="AK1" s="1354"/>
      <c r="AL1" s="1354"/>
      <c r="AM1" s="1354"/>
      <c r="AN1" s="1354"/>
      <c r="AO1" s="1354"/>
      <c r="AP1" s="1354"/>
      <c r="AQ1" s="1354"/>
      <c r="AR1" s="1354"/>
      <c r="AS1" s="1354"/>
      <c r="AT1" s="1354"/>
      <c r="AU1" s="1354"/>
      <c r="AV1" s="1354"/>
      <c r="AW1" s="1354"/>
      <c r="AX1" s="1354"/>
      <c r="AY1" s="1354"/>
      <c r="AZ1" s="1354"/>
      <c r="BA1" s="317"/>
    </row>
    <row r="2" spans="1:63" ht="12" customHeight="1" x14ac:dyDescent="0.25">
      <c r="A2" s="1353" t="s">
        <v>72</v>
      </c>
      <c r="B2" s="1353"/>
      <c r="C2" s="1353"/>
      <c r="D2" s="1353"/>
      <c r="E2" s="1353"/>
      <c r="F2" s="1353"/>
      <c r="G2" s="1353"/>
      <c r="H2" s="1353"/>
      <c r="I2" s="1353"/>
      <c r="J2" s="1353"/>
      <c r="K2" s="1353"/>
      <c r="L2" s="1353"/>
      <c r="M2" s="1353"/>
      <c r="N2" s="1353"/>
      <c r="O2" s="1353"/>
      <c r="P2" s="1353"/>
      <c r="Q2" s="1353"/>
      <c r="R2" s="1353"/>
      <c r="S2" s="1353"/>
      <c r="T2" s="1353"/>
      <c r="U2" s="1353"/>
      <c r="V2" s="1353"/>
      <c r="W2" s="1353"/>
      <c r="X2" s="1353"/>
      <c r="Y2" s="1353"/>
      <c r="Z2" s="1353"/>
      <c r="AA2" s="1353"/>
      <c r="AB2" s="1353"/>
      <c r="AC2" s="1353"/>
      <c r="AD2" s="1353"/>
      <c r="AE2" s="1353"/>
      <c r="AF2" s="1353"/>
      <c r="AG2" s="1353"/>
      <c r="AH2" s="1353"/>
      <c r="AI2" s="1353"/>
      <c r="AJ2" s="1353"/>
      <c r="AK2" s="1353"/>
      <c r="AL2" s="1353"/>
      <c r="AM2" s="1353"/>
      <c r="AN2" s="1353"/>
      <c r="AO2" s="1353"/>
      <c r="AP2" s="1353"/>
      <c r="AQ2" s="1353"/>
      <c r="AR2" s="1353"/>
      <c r="AS2" s="1353"/>
      <c r="AT2" s="1353"/>
      <c r="AU2" s="1353"/>
      <c r="AV2" s="1353"/>
      <c r="AW2" s="1353"/>
      <c r="AX2" s="1353"/>
      <c r="AY2" s="1353"/>
      <c r="AZ2" s="1353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3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355"/>
      <c r="U3" s="1355"/>
      <c r="V3" s="1355"/>
      <c r="W3" s="1355"/>
      <c r="X3" s="1355"/>
      <c r="Y3" s="1355"/>
      <c r="Z3" s="1355"/>
      <c r="AA3" s="1355"/>
      <c r="AB3" s="1355"/>
      <c r="AC3" s="1355"/>
      <c r="AD3" s="1355"/>
      <c r="AE3" s="1355"/>
      <c r="AF3" s="1355"/>
      <c r="AG3" s="1355"/>
      <c r="AH3" s="1355"/>
      <c r="AI3" s="1355"/>
      <c r="AJ3" s="1355"/>
      <c r="AK3" s="1355"/>
      <c r="AL3" s="1355"/>
      <c r="AM3" s="1355"/>
      <c r="AN3" s="1355"/>
      <c r="AO3" s="1355"/>
      <c r="AP3" s="1355"/>
      <c r="AQ3" s="1355"/>
      <c r="AR3" s="1355"/>
      <c r="AS3" s="1355"/>
      <c r="AT3" s="1355"/>
      <c r="AU3" s="1355"/>
      <c r="AV3" s="1355"/>
      <c r="AW3" s="1355"/>
      <c r="AX3" s="1355"/>
      <c r="AY3" s="1355"/>
      <c r="AZ3" s="1355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1345" t="s">
        <v>806</v>
      </c>
      <c r="B4" s="1345"/>
      <c r="C4" s="1345"/>
      <c r="D4" s="1345"/>
      <c r="E4" s="1345"/>
      <c r="F4" s="1345"/>
      <c r="G4" s="1345"/>
      <c r="H4" s="1345"/>
      <c r="I4" s="1345"/>
      <c r="J4" s="1345"/>
      <c r="K4" s="1345"/>
      <c r="L4" s="1345"/>
      <c r="M4" s="1345"/>
      <c r="N4" s="1345"/>
      <c r="O4" s="1345"/>
      <c r="P4" s="1345"/>
      <c r="Q4" s="1345"/>
      <c r="R4" s="1345"/>
      <c r="S4" s="1345"/>
      <c r="T4" s="1345"/>
      <c r="U4" s="1345"/>
      <c r="V4" s="1345"/>
      <c r="W4" s="1345"/>
      <c r="X4" s="1345"/>
      <c r="Y4" s="1345"/>
      <c r="Z4" s="1345"/>
      <c r="AA4" s="1345"/>
      <c r="AB4" s="1345"/>
      <c r="AC4" s="1345"/>
      <c r="AD4" s="1345"/>
      <c r="AE4" s="1345"/>
      <c r="AF4" s="1345"/>
      <c r="AG4" s="1345"/>
      <c r="AH4" s="1345"/>
      <c r="AI4" s="1345"/>
      <c r="AJ4" s="1345"/>
      <c r="AK4" s="1345"/>
      <c r="AL4" s="1345"/>
      <c r="AM4" s="1345"/>
      <c r="AN4" s="1345"/>
      <c r="AO4" s="1345"/>
      <c r="AP4" s="1345"/>
      <c r="AQ4" s="1345"/>
      <c r="AR4" s="1345"/>
      <c r="AS4" s="1345"/>
      <c r="AT4" s="1345"/>
      <c r="AU4" s="1345"/>
      <c r="AV4" s="1345"/>
      <c r="AW4" s="1345"/>
      <c r="AX4" s="1345"/>
      <c r="AY4" s="1345"/>
      <c r="AZ4" s="1345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299" t="s">
        <v>773</v>
      </c>
      <c r="B5" s="1299"/>
      <c r="C5" s="1299"/>
      <c r="D5" s="1299"/>
      <c r="E5" s="1299"/>
      <c r="F5" s="1299"/>
      <c r="G5" s="1299"/>
      <c r="H5" s="1299"/>
      <c r="I5" s="1299"/>
      <c r="J5" s="1299"/>
      <c r="K5" s="1299"/>
      <c r="L5" s="1299"/>
      <c r="M5" s="1299"/>
      <c r="N5" s="1299"/>
      <c r="O5" s="1299"/>
      <c r="P5" s="1299"/>
      <c r="Q5" s="1299"/>
      <c r="R5" s="1299"/>
      <c r="S5" s="1299"/>
      <c r="T5" s="1299"/>
      <c r="U5" s="1299"/>
      <c r="V5" s="1299"/>
      <c r="W5" s="1299"/>
      <c r="X5" s="1299"/>
      <c r="Y5" s="1299"/>
      <c r="Z5" s="1299"/>
      <c r="AA5" s="1299"/>
      <c r="AB5" s="1299"/>
      <c r="AC5" s="1299"/>
      <c r="AD5" s="1299"/>
      <c r="AE5" s="1299"/>
      <c r="AF5" s="1299"/>
      <c r="AG5" s="1299"/>
      <c r="AH5" s="1299"/>
      <c r="AI5" s="1299"/>
      <c r="AJ5" s="1299"/>
      <c r="AK5" s="1299"/>
      <c r="AL5" s="1299"/>
      <c r="AM5" s="1299"/>
      <c r="AN5" s="1299"/>
      <c r="AO5" s="1299"/>
      <c r="AP5" s="1299"/>
      <c r="AQ5" s="1299"/>
      <c r="AR5" s="1299"/>
      <c r="AS5" s="1299"/>
      <c r="AT5" s="1299"/>
      <c r="AU5" s="1299"/>
      <c r="AV5" s="1299"/>
      <c r="AW5" s="1299"/>
      <c r="AX5" s="1299"/>
      <c r="AY5" s="1299"/>
      <c r="AZ5" s="1299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352" t="str">
        <f>ФОРМА!B2</f>
        <v>ПАО "Россети Ленэнерго"</v>
      </c>
      <c r="B6" s="1352"/>
      <c r="C6" s="1352"/>
      <c r="D6" s="1352"/>
      <c r="E6" s="1352"/>
      <c r="F6" s="1352"/>
      <c r="G6" s="1352"/>
      <c r="H6" s="1352"/>
      <c r="I6" s="1352"/>
      <c r="J6" s="1352"/>
      <c r="K6" s="1352"/>
      <c r="L6" s="1352"/>
      <c r="M6" s="1352"/>
      <c r="N6" s="1352"/>
      <c r="O6" s="1352"/>
      <c r="P6" s="1352"/>
      <c r="Q6" s="1352"/>
      <c r="R6" s="1352"/>
      <c r="S6" s="1352"/>
      <c r="T6" s="1352"/>
      <c r="U6" s="1352"/>
      <c r="V6" s="1352"/>
      <c r="W6" s="1352"/>
      <c r="X6" s="1352"/>
      <c r="Y6" s="1352"/>
      <c r="Z6" s="1352"/>
      <c r="AA6" s="1352"/>
      <c r="AB6" s="1352"/>
      <c r="AC6" s="1352"/>
      <c r="AD6" s="1352"/>
      <c r="AE6" s="1352"/>
      <c r="AF6" s="1352"/>
      <c r="AG6" s="1352"/>
      <c r="AH6" s="1352"/>
      <c r="AI6" s="1352"/>
      <c r="AJ6" s="1352"/>
      <c r="AK6" s="1352"/>
      <c r="AL6" s="1352"/>
      <c r="AM6" s="1352"/>
      <c r="AN6" s="1352"/>
      <c r="AO6" s="1352"/>
      <c r="AP6" s="1352"/>
      <c r="AQ6" s="1352"/>
      <c r="AR6" s="1352"/>
      <c r="AS6" s="1352"/>
      <c r="AT6" s="1352"/>
      <c r="AU6" s="1352"/>
      <c r="AV6" s="1352"/>
      <c r="AW6" s="1352"/>
      <c r="AX6" s="1352"/>
      <c r="AY6" s="1352"/>
      <c r="AZ6" s="1352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345" t="s">
        <v>807</v>
      </c>
      <c r="B7" s="1345"/>
      <c r="C7" s="1345"/>
      <c r="D7" s="1345"/>
      <c r="E7" s="1345"/>
      <c r="F7" s="1345"/>
      <c r="G7" s="1345"/>
      <c r="H7" s="1345"/>
      <c r="I7" s="1345"/>
      <c r="J7" s="1345"/>
      <c r="K7" s="1345"/>
      <c r="L7" s="1345"/>
      <c r="M7" s="1345"/>
      <c r="N7" s="1345"/>
      <c r="O7" s="1345"/>
      <c r="P7" s="1345"/>
      <c r="Q7" s="1345"/>
      <c r="R7" s="1345"/>
      <c r="S7" s="1345"/>
      <c r="T7" s="1345"/>
      <c r="U7" s="1345"/>
      <c r="V7" s="1345"/>
      <c r="W7" s="1345"/>
      <c r="X7" s="1345"/>
      <c r="Y7" s="1345"/>
      <c r="Z7" s="1345"/>
      <c r="AA7" s="1345"/>
      <c r="AB7" s="1345"/>
      <c r="AC7" s="1345"/>
      <c r="AD7" s="1345"/>
      <c r="AE7" s="1345"/>
      <c r="AF7" s="1345"/>
      <c r="AG7" s="1345"/>
      <c r="AH7" s="1345"/>
      <c r="AI7" s="1345"/>
      <c r="AJ7" s="1345"/>
      <c r="AK7" s="1345"/>
      <c r="AL7" s="1345"/>
      <c r="AM7" s="1345"/>
      <c r="AN7" s="1345"/>
      <c r="AO7" s="1345"/>
      <c r="AP7" s="1345"/>
      <c r="AQ7" s="1345"/>
      <c r="AR7" s="1345"/>
      <c r="AS7" s="1345"/>
      <c r="AT7" s="1345"/>
      <c r="AU7" s="1345"/>
      <c r="AV7" s="1345"/>
      <c r="AW7" s="1345"/>
      <c r="AX7" s="1345"/>
      <c r="AY7" s="1345"/>
      <c r="AZ7" s="1345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5" customHeight="1" x14ac:dyDescent="0.25">
      <c r="A8" s="13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57"/>
      <c r="C8" s="1357"/>
      <c r="D8" s="1357"/>
      <c r="E8" s="1357"/>
      <c r="F8" s="1357"/>
      <c r="G8" s="1357"/>
      <c r="H8" s="1357"/>
      <c r="I8" s="1357"/>
      <c r="J8" s="1357"/>
      <c r="K8" s="1357"/>
      <c r="L8" s="1357"/>
      <c r="M8" s="1357"/>
      <c r="N8" s="1357"/>
      <c r="O8" s="1357"/>
      <c r="P8" s="1357"/>
      <c r="Q8" s="1357"/>
      <c r="R8" s="1357"/>
      <c r="S8" s="1357"/>
      <c r="T8" s="1357"/>
      <c r="U8" s="1357"/>
      <c r="V8" s="1357"/>
      <c r="W8" s="1357"/>
      <c r="X8" s="1357"/>
      <c r="Y8" s="1357"/>
      <c r="Z8" s="1357"/>
      <c r="AA8" s="1357"/>
      <c r="AB8" s="1357"/>
      <c r="AC8" s="1357"/>
      <c r="AD8" s="1357"/>
      <c r="AE8" s="1357"/>
      <c r="AF8" s="1357"/>
      <c r="AG8" s="1357"/>
      <c r="AH8" s="1357"/>
      <c r="AI8" s="1357"/>
      <c r="AJ8" s="1357"/>
      <c r="AK8" s="1357"/>
      <c r="AL8" s="1357"/>
      <c r="AM8" s="1357"/>
      <c r="AN8" s="1357"/>
      <c r="AO8" s="1357"/>
      <c r="AP8" s="1357"/>
      <c r="AQ8" s="1357"/>
      <c r="AR8" s="1357"/>
      <c r="AS8" s="1357"/>
      <c r="AT8" s="1357"/>
      <c r="AU8" s="1357"/>
      <c r="AV8" s="1357"/>
      <c r="AW8" s="1357"/>
      <c r="AX8" s="1357"/>
      <c r="AY8" s="1357"/>
      <c r="AZ8" s="1357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1342" t="s">
        <v>808</v>
      </c>
      <c r="B9" s="1342"/>
      <c r="C9" s="1342"/>
      <c r="D9" s="1342"/>
      <c r="E9" s="1342"/>
      <c r="F9" s="1342"/>
      <c r="G9" s="1342"/>
      <c r="H9" s="1342"/>
      <c r="I9" s="1342"/>
      <c r="J9" s="1342"/>
      <c r="K9" s="1342"/>
      <c r="L9" s="1342"/>
      <c r="M9" s="1342"/>
      <c r="N9" s="1342"/>
      <c r="O9" s="1342"/>
      <c r="P9" s="1342"/>
      <c r="Q9" s="1342"/>
      <c r="R9" s="1342"/>
      <c r="S9" s="1342"/>
      <c r="T9" s="1342"/>
      <c r="U9" s="1342"/>
      <c r="V9" s="1342"/>
      <c r="W9" s="1342"/>
      <c r="X9" s="1342"/>
      <c r="Y9" s="1342"/>
      <c r="Z9" s="1342"/>
      <c r="AA9" s="1342"/>
      <c r="AB9" s="1342"/>
      <c r="AC9" s="1342"/>
      <c r="AD9" s="1342"/>
      <c r="AE9" s="1342"/>
      <c r="AF9" s="1342"/>
      <c r="AG9" s="1342"/>
      <c r="AH9" s="1342"/>
      <c r="AI9" s="1342"/>
      <c r="AJ9" s="1342"/>
      <c r="AK9" s="1342"/>
      <c r="AL9" s="1342"/>
      <c r="AM9" s="1342"/>
      <c r="AN9" s="1342"/>
      <c r="AO9" s="1342"/>
      <c r="AP9" s="1342"/>
      <c r="AQ9" s="1342"/>
      <c r="AR9" s="1342"/>
      <c r="AS9" s="1342"/>
      <c r="AT9" s="1342"/>
      <c r="AU9" s="1342"/>
      <c r="AV9" s="1342"/>
      <c r="AW9" s="1342"/>
      <c r="AX9" s="1342"/>
      <c r="AY9" s="1342"/>
      <c r="AZ9" s="1342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1353" t="s">
        <v>777</v>
      </c>
      <c r="B10" s="1353"/>
      <c r="C10" s="1353"/>
      <c r="D10" s="1353"/>
      <c r="E10" s="1353"/>
      <c r="F10" s="1353"/>
      <c r="G10" s="1353"/>
      <c r="H10" s="1353"/>
      <c r="I10" s="1353"/>
      <c r="J10" s="1353"/>
      <c r="K10" s="1353"/>
      <c r="L10" s="1353"/>
      <c r="M10" s="1353"/>
      <c r="N10" s="1353"/>
      <c r="O10" s="1353"/>
      <c r="P10" s="1353"/>
      <c r="Q10" s="1353"/>
      <c r="R10" s="1353"/>
      <c r="S10" s="1353"/>
      <c r="T10" s="1353"/>
      <c r="U10" s="1353"/>
      <c r="V10" s="1353"/>
      <c r="W10" s="1353"/>
      <c r="X10" s="1353"/>
      <c r="Y10" s="1353"/>
      <c r="Z10" s="1353"/>
      <c r="AA10" s="1353"/>
      <c r="AB10" s="1353"/>
      <c r="AC10" s="1353"/>
      <c r="AD10" s="1353"/>
      <c r="AE10" s="1353"/>
      <c r="AF10" s="1353"/>
      <c r="AG10" s="1353"/>
      <c r="AH10" s="1353"/>
      <c r="AI10" s="1353"/>
      <c r="AJ10" s="1353"/>
      <c r="AK10" s="1353"/>
      <c r="AL10" s="1353"/>
      <c r="AM10" s="1353"/>
      <c r="AN10" s="1353"/>
      <c r="AO10" s="1353"/>
      <c r="AP10" s="1353"/>
      <c r="AQ10" s="1353"/>
      <c r="AR10" s="1353"/>
      <c r="AS10" s="1353"/>
      <c r="AT10" s="1353"/>
      <c r="AU10" s="1353"/>
      <c r="AV10" s="1353"/>
      <c r="AW10" s="1353"/>
      <c r="AX10" s="1353"/>
      <c r="AY10" s="1353"/>
      <c r="AZ10" s="1353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357" t="str">
        <f>ФОРМА!B3</f>
        <v>ООО «Электромонтаж-110»</v>
      </c>
      <c r="B11" s="1357"/>
      <c r="C11" s="1357"/>
      <c r="D11" s="1357"/>
      <c r="E11" s="1357"/>
      <c r="F11" s="1357"/>
      <c r="G11" s="1357"/>
      <c r="H11" s="1357"/>
      <c r="I11" s="1357"/>
      <c r="J11" s="1357"/>
      <c r="K11" s="1357"/>
      <c r="L11" s="1357"/>
      <c r="M11" s="1357"/>
      <c r="N11" s="1357"/>
      <c r="O11" s="1357"/>
      <c r="P11" s="1357"/>
      <c r="Q11" s="1357"/>
      <c r="R11" s="1357"/>
      <c r="S11" s="1357"/>
      <c r="T11" s="1357"/>
      <c r="U11" s="1357"/>
      <c r="V11" s="1357"/>
      <c r="W11" s="1357"/>
      <c r="X11" s="1357"/>
      <c r="Y11" s="1357"/>
      <c r="Z11" s="1357"/>
      <c r="AA11" s="1357"/>
      <c r="AB11" s="1357"/>
      <c r="AC11" s="1357"/>
      <c r="AD11" s="1357"/>
      <c r="AE11" s="1357"/>
      <c r="AF11" s="1357"/>
      <c r="AG11" s="1357"/>
      <c r="AH11" s="1357"/>
      <c r="AI11" s="1357"/>
      <c r="AJ11" s="1357"/>
      <c r="AK11" s="1357"/>
      <c r="AL11" s="1357"/>
      <c r="AM11" s="1357"/>
      <c r="AN11" s="1357"/>
      <c r="AO11" s="1357"/>
      <c r="AP11" s="1357"/>
      <c r="AQ11" s="1357"/>
      <c r="AR11" s="1357"/>
      <c r="AS11" s="1357"/>
      <c r="AT11" s="1357"/>
      <c r="AU11" s="1357"/>
      <c r="AV11" s="1357"/>
      <c r="AW11" s="1357"/>
      <c r="AX11" s="1357"/>
      <c r="AY11" s="1357"/>
      <c r="AZ11" s="1357"/>
      <c r="BA11" s="1357"/>
    </row>
    <row r="12" spans="1:63" s="305" customFormat="1" ht="6" customHeight="1" x14ac:dyDescent="0.2">
      <c r="A12" s="1345" t="s">
        <v>807</v>
      </c>
      <c r="B12" s="1345"/>
      <c r="C12" s="1345"/>
      <c r="D12" s="1345"/>
      <c r="E12" s="1345"/>
      <c r="F12" s="1345"/>
      <c r="G12" s="1345"/>
      <c r="H12" s="1345"/>
      <c r="I12" s="1345"/>
      <c r="J12" s="1345"/>
      <c r="K12" s="1345"/>
      <c r="L12" s="1345"/>
      <c r="M12" s="1345"/>
      <c r="N12" s="1345"/>
      <c r="O12" s="1345"/>
      <c r="P12" s="1345"/>
      <c r="Q12" s="1345"/>
      <c r="R12" s="1345"/>
      <c r="S12" s="1345"/>
      <c r="T12" s="1345"/>
      <c r="U12" s="1345"/>
      <c r="V12" s="1345"/>
      <c r="W12" s="1345"/>
      <c r="X12" s="1345"/>
      <c r="Y12" s="1345"/>
      <c r="Z12" s="1345"/>
      <c r="AA12" s="1345"/>
      <c r="AB12" s="1345"/>
      <c r="AC12" s="1345"/>
      <c r="AD12" s="1345"/>
      <c r="AE12" s="1345"/>
      <c r="AF12" s="1345"/>
      <c r="AG12" s="1345"/>
      <c r="AH12" s="1345"/>
      <c r="AI12" s="1345"/>
      <c r="AJ12" s="1345"/>
      <c r="AK12" s="1345"/>
      <c r="AL12" s="1345"/>
      <c r="AM12" s="1345"/>
      <c r="AN12" s="1345"/>
      <c r="AO12" s="1345"/>
      <c r="AP12" s="1345"/>
      <c r="AQ12" s="1345"/>
      <c r="AR12" s="1345"/>
      <c r="AS12" s="1345"/>
      <c r="AT12" s="1345"/>
      <c r="AU12" s="1345"/>
      <c r="AV12" s="1345"/>
      <c r="AW12" s="1345"/>
      <c r="AX12" s="1345"/>
      <c r="AY12" s="1345"/>
      <c r="AZ12" s="1345"/>
      <c r="BA12" s="318"/>
    </row>
    <row r="13" spans="1:63" ht="24" customHeight="1" x14ac:dyDescent="0.25">
      <c r="A13" s="1357" t="str">
        <f>ФОРМА!D3</f>
        <v>ОГРН 1089847302225, ИНН 7842391090, КПП 780101001, 199004, город Санкт-Петербург, пр-кт Средний В.О., д. 4 литер а, пом/ком 6н/177</v>
      </c>
      <c r="B13" s="1357"/>
      <c r="C13" s="1357"/>
      <c r="D13" s="1357"/>
      <c r="E13" s="1357"/>
      <c r="F13" s="1357"/>
      <c r="G13" s="1357"/>
      <c r="H13" s="1357"/>
      <c r="I13" s="1357"/>
      <c r="J13" s="1357"/>
      <c r="K13" s="1357"/>
      <c r="L13" s="1357"/>
      <c r="M13" s="1357"/>
      <c r="N13" s="1357"/>
      <c r="O13" s="1357"/>
      <c r="P13" s="1357"/>
      <c r="Q13" s="1357"/>
      <c r="R13" s="1357"/>
      <c r="S13" s="1357"/>
      <c r="T13" s="1357"/>
      <c r="U13" s="1357"/>
      <c r="V13" s="1357"/>
      <c r="W13" s="1357"/>
      <c r="X13" s="1357"/>
      <c r="Y13" s="1357"/>
      <c r="Z13" s="1357"/>
      <c r="AA13" s="1357"/>
      <c r="AB13" s="1357"/>
      <c r="AC13" s="1357"/>
      <c r="AD13" s="1357"/>
      <c r="AE13" s="1357"/>
      <c r="AF13" s="1357"/>
      <c r="AG13" s="1357"/>
      <c r="AH13" s="1357"/>
      <c r="AI13" s="1357"/>
      <c r="AJ13" s="1357"/>
      <c r="AK13" s="1357"/>
      <c r="AL13" s="1357"/>
      <c r="AM13" s="1357"/>
      <c r="AN13" s="1357"/>
      <c r="AO13" s="1357"/>
      <c r="AP13" s="1357"/>
      <c r="AQ13" s="1357"/>
      <c r="AR13" s="1357"/>
      <c r="AS13" s="1357"/>
      <c r="AT13" s="1357"/>
      <c r="AU13" s="1357"/>
      <c r="AV13" s="1357"/>
      <c r="AW13" s="1357"/>
      <c r="AX13" s="1357"/>
      <c r="AY13" s="1357"/>
      <c r="AZ13" s="1357"/>
      <c r="BA13" s="1357"/>
    </row>
    <row r="14" spans="1:63" s="305" customFormat="1" ht="21" customHeight="1" x14ac:dyDescent="0.2">
      <c r="A14" s="1342" t="s">
        <v>809</v>
      </c>
      <c r="B14" s="1342"/>
      <c r="C14" s="1342"/>
      <c r="D14" s="1342"/>
      <c r="E14" s="1342"/>
      <c r="F14" s="1342"/>
      <c r="G14" s="1342"/>
      <c r="H14" s="1342"/>
      <c r="I14" s="1342"/>
      <c r="J14" s="1342"/>
      <c r="K14" s="1342"/>
      <c r="L14" s="1342"/>
      <c r="M14" s="1342"/>
      <c r="N14" s="1342"/>
      <c r="O14" s="1342"/>
      <c r="P14" s="1342"/>
      <c r="Q14" s="1342"/>
      <c r="R14" s="1342"/>
      <c r="S14" s="1342"/>
      <c r="T14" s="1342"/>
      <c r="U14" s="1342"/>
      <c r="V14" s="1342"/>
      <c r="W14" s="1342"/>
      <c r="X14" s="1342"/>
      <c r="Y14" s="1342"/>
      <c r="Z14" s="1342"/>
      <c r="AA14" s="1342"/>
      <c r="AB14" s="1342"/>
      <c r="AC14" s="1342"/>
      <c r="AD14" s="1342"/>
      <c r="AE14" s="1342"/>
      <c r="AF14" s="1342"/>
      <c r="AG14" s="1342"/>
      <c r="AH14" s="1342"/>
      <c r="AI14" s="1342"/>
      <c r="AJ14" s="1342"/>
      <c r="AK14" s="1342"/>
      <c r="AL14" s="1342"/>
      <c r="AM14" s="1342"/>
      <c r="AN14" s="1342"/>
      <c r="AO14" s="1342"/>
      <c r="AP14" s="1342"/>
      <c r="AQ14" s="1342"/>
      <c r="AR14" s="1342"/>
      <c r="AS14" s="1342"/>
      <c r="AT14" s="1342"/>
      <c r="AU14" s="1342"/>
      <c r="AV14" s="1342"/>
      <c r="AW14" s="1342"/>
      <c r="AX14" s="1342"/>
      <c r="AY14" s="1342"/>
      <c r="AZ14" s="1342"/>
      <c r="BA14" s="318"/>
    </row>
    <row r="15" spans="1:63" ht="14.25" customHeight="1" x14ac:dyDescent="0.25">
      <c r="A15" s="1353" t="s">
        <v>74</v>
      </c>
      <c r="B15" s="1353"/>
      <c r="C15" s="1353"/>
      <c r="D15" s="1353"/>
      <c r="E15" s="1353"/>
      <c r="F15" s="1353"/>
      <c r="G15" s="1353"/>
      <c r="H15" s="1353"/>
      <c r="I15" s="1353"/>
      <c r="J15" s="1353"/>
      <c r="K15" s="1353"/>
      <c r="L15" s="1353"/>
      <c r="M15" s="1353"/>
      <c r="N15" s="1353"/>
      <c r="O15" s="1353"/>
      <c r="P15" s="1353"/>
      <c r="Q15" s="1353"/>
      <c r="R15" s="1353"/>
      <c r="S15" s="1353"/>
      <c r="T15" s="1353"/>
      <c r="U15" s="1353"/>
      <c r="V15" s="1353"/>
      <c r="W15" s="1353"/>
      <c r="X15" s="1353"/>
      <c r="Y15" s="1353"/>
      <c r="Z15" s="1353"/>
      <c r="AA15" s="1353"/>
      <c r="AB15" s="1353"/>
      <c r="AC15" s="1353"/>
      <c r="AD15" s="1353"/>
      <c r="AE15" s="1353"/>
      <c r="AF15" s="1353"/>
      <c r="AG15" s="1353"/>
      <c r="AH15" s="1353"/>
      <c r="AI15" s="1353"/>
      <c r="AJ15" s="1353"/>
      <c r="AK15" s="1353"/>
      <c r="AL15" s="1353"/>
      <c r="AM15" s="1353"/>
      <c r="AN15" s="1353"/>
      <c r="AO15" s="1353"/>
      <c r="AP15" s="1353"/>
      <c r="AQ15" s="1353"/>
      <c r="AR15" s="1353"/>
      <c r="AS15" s="1353"/>
      <c r="AT15" s="1353"/>
      <c r="AU15" s="1353"/>
      <c r="AV15" s="1353"/>
      <c r="AW15" s="1353"/>
      <c r="AX15" s="1353"/>
      <c r="AY15" s="1353"/>
      <c r="AZ15" s="1353"/>
      <c r="BA15" s="317"/>
    </row>
    <row r="16" spans="1:63" ht="12" customHeight="1" x14ac:dyDescent="0.25">
      <c r="A16" s="1357" t="str">
        <f>ФОРМА!B8</f>
        <v>ООО «Строительные энергетические технологии»</v>
      </c>
      <c r="B16" s="1357"/>
      <c r="C16" s="1357"/>
      <c r="D16" s="1357"/>
      <c r="E16" s="1357"/>
      <c r="F16" s="1357"/>
      <c r="G16" s="1357"/>
      <c r="H16" s="1357"/>
      <c r="I16" s="1357"/>
      <c r="J16" s="1357"/>
      <c r="K16" s="1357"/>
      <c r="L16" s="1357"/>
      <c r="M16" s="1357"/>
      <c r="N16" s="1357"/>
      <c r="O16" s="1357"/>
      <c r="P16" s="1357"/>
      <c r="Q16" s="1357"/>
      <c r="R16" s="1357"/>
      <c r="S16" s="1357"/>
      <c r="T16" s="1357"/>
      <c r="U16" s="1357"/>
      <c r="V16" s="1357"/>
      <c r="W16" s="1357"/>
      <c r="X16" s="1357"/>
      <c r="Y16" s="1357"/>
      <c r="Z16" s="1357"/>
      <c r="AA16" s="1357"/>
      <c r="AB16" s="1357"/>
      <c r="AC16" s="1357"/>
      <c r="AD16" s="1357"/>
      <c r="AE16" s="1357"/>
      <c r="AF16" s="1357"/>
      <c r="AG16" s="1357"/>
      <c r="AH16" s="1357"/>
      <c r="AI16" s="1357"/>
      <c r="AJ16" s="1357"/>
      <c r="AK16" s="1357"/>
      <c r="AL16" s="1357"/>
      <c r="AM16" s="1357"/>
      <c r="AN16" s="1357"/>
      <c r="AO16" s="1357"/>
      <c r="AP16" s="1357"/>
      <c r="AQ16" s="1357"/>
      <c r="AR16" s="1357"/>
      <c r="AS16" s="1357"/>
      <c r="AT16" s="1357"/>
      <c r="AU16" s="1357"/>
      <c r="AV16" s="1357"/>
      <c r="AW16" s="1357"/>
      <c r="AX16" s="1357"/>
      <c r="AY16" s="1357"/>
      <c r="AZ16" s="1357"/>
      <c r="BA16" s="1357"/>
    </row>
    <row r="17" spans="1:53" s="305" customFormat="1" ht="9.6" x14ac:dyDescent="0.2">
      <c r="A17" s="1345" t="s">
        <v>807</v>
      </c>
      <c r="B17" s="1345"/>
      <c r="C17" s="1345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345"/>
      <c r="R17" s="1345"/>
      <c r="S17" s="1345"/>
      <c r="T17" s="1345"/>
      <c r="U17" s="1345"/>
      <c r="V17" s="1345"/>
      <c r="W17" s="1345"/>
      <c r="X17" s="1345"/>
      <c r="Y17" s="1345"/>
      <c r="Z17" s="1345"/>
      <c r="AA17" s="1345"/>
      <c r="AB17" s="1345"/>
      <c r="AC17" s="1345"/>
      <c r="AD17" s="1345"/>
      <c r="AE17" s="1345"/>
      <c r="AF17" s="1345"/>
      <c r="AG17" s="1345"/>
      <c r="AH17" s="1345"/>
      <c r="AI17" s="1345"/>
      <c r="AJ17" s="1345"/>
      <c r="AK17" s="1345"/>
      <c r="AL17" s="1345"/>
      <c r="AM17" s="1345"/>
      <c r="AN17" s="1345"/>
      <c r="AO17" s="1345"/>
      <c r="AP17" s="1345"/>
      <c r="AQ17" s="1345"/>
      <c r="AR17" s="1345"/>
      <c r="AS17" s="1345"/>
      <c r="AT17" s="1345"/>
      <c r="AU17" s="1345"/>
      <c r="AV17" s="1345"/>
      <c r="AW17" s="1345"/>
      <c r="AX17" s="1345"/>
      <c r="AY17" s="1345"/>
      <c r="AZ17" s="1345"/>
      <c r="BA17" s="318"/>
    </row>
    <row r="18" spans="1:53" ht="22.2" customHeight="1" x14ac:dyDescent="0.25">
      <c r="A18" s="135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57"/>
      <c r="C18" s="1357"/>
      <c r="D18" s="1357"/>
      <c r="E18" s="1357"/>
      <c r="F18" s="1357"/>
      <c r="G18" s="1357"/>
      <c r="H18" s="1357"/>
      <c r="I18" s="1357"/>
      <c r="J18" s="1357"/>
      <c r="K18" s="1357"/>
      <c r="L18" s="1357"/>
      <c r="M18" s="1357"/>
      <c r="N18" s="1357"/>
      <c r="O18" s="1357"/>
      <c r="P18" s="1357"/>
      <c r="Q18" s="1357"/>
      <c r="R18" s="1357"/>
      <c r="S18" s="1357"/>
      <c r="T18" s="1357"/>
      <c r="U18" s="1357"/>
      <c r="V18" s="1357"/>
      <c r="W18" s="1357"/>
      <c r="X18" s="1357"/>
      <c r="Y18" s="1357"/>
      <c r="Z18" s="1357"/>
      <c r="AA18" s="1357"/>
      <c r="AB18" s="1357"/>
      <c r="AC18" s="1357"/>
      <c r="AD18" s="1357"/>
      <c r="AE18" s="1357"/>
      <c r="AF18" s="1357"/>
      <c r="AG18" s="1357"/>
      <c r="AH18" s="1357"/>
      <c r="AI18" s="1357"/>
      <c r="AJ18" s="1357"/>
      <c r="AK18" s="1357"/>
      <c r="AL18" s="1357"/>
      <c r="AM18" s="1357"/>
      <c r="AN18" s="1357"/>
      <c r="AO18" s="1357"/>
      <c r="AP18" s="1357"/>
      <c r="AQ18" s="1357"/>
      <c r="AR18" s="1357"/>
      <c r="AS18" s="1357"/>
      <c r="AT18" s="1357"/>
      <c r="AU18" s="1357"/>
      <c r="AV18" s="1357"/>
      <c r="AW18" s="1357"/>
      <c r="AX18" s="1357"/>
      <c r="AY18" s="1357"/>
      <c r="AZ18" s="1357"/>
      <c r="BA18" s="317"/>
    </row>
    <row r="19" spans="1:53" s="305" customFormat="1" ht="6" customHeight="1" x14ac:dyDescent="0.2">
      <c r="A19" s="1356" t="s">
        <v>775</v>
      </c>
      <c r="B19" s="1356"/>
      <c r="C19" s="1356"/>
      <c r="D19" s="1356"/>
      <c r="E19" s="1356"/>
      <c r="F19" s="1356"/>
      <c r="G19" s="1356"/>
      <c r="H19" s="1356"/>
      <c r="I19" s="1356"/>
      <c r="J19" s="1356"/>
      <c r="K19" s="1356"/>
      <c r="L19" s="1356"/>
      <c r="M19" s="1356"/>
      <c r="N19" s="1356"/>
      <c r="O19" s="1356"/>
      <c r="P19" s="1356"/>
      <c r="Q19" s="1356"/>
      <c r="R19" s="1356"/>
      <c r="S19" s="1356"/>
      <c r="T19" s="1356"/>
      <c r="U19" s="1356"/>
      <c r="V19" s="1356"/>
      <c r="W19" s="1356"/>
      <c r="X19" s="1356"/>
      <c r="Y19" s="1356"/>
      <c r="Z19" s="1356"/>
      <c r="AA19" s="1356"/>
      <c r="AB19" s="1356"/>
      <c r="AC19" s="1356"/>
      <c r="AD19" s="1356"/>
      <c r="AE19" s="1356"/>
      <c r="AF19" s="1356"/>
      <c r="AG19" s="1356"/>
      <c r="AH19" s="1356"/>
      <c r="AI19" s="1356"/>
      <c r="AJ19" s="1356"/>
      <c r="AK19" s="1356"/>
      <c r="AL19" s="1356"/>
      <c r="AM19" s="1356"/>
      <c r="AN19" s="1356"/>
      <c r="AO19" s="1356"/>
      <c r="AP19" s="1356"/>
      <c r="AQ19" s="1356"/>
      <c r="AR19" s="1356"/>
      <c r="AS19" s="1356"/>
      <c r="AT19" s="1356"/>
      <c r="AU19" s="1356"/>
      <c r="AV19" s="1356"/>
      <c r="AW19" s="1356"/>
      <c r="AX19" s="1356"/>
      <c r="AY19" s="1356"/>
      <c r="AZ19" s="1356"/>
      <c r="BA19" s="318"/>
    </row>
    <row r="20" spans="1:53" s="305" customFormat="1" ht="15" customHeight="1" x14ac:dyDescent="0.2">
      <c r="A20" s="1298"/>
      <c r="B20" s="1298"/>
      <c r="C20" s="1298"/>
      <c r="D20" s="1298"/>
      <c r="E20" s="1298"/>
      <c r="F20" s="1298"/>
      <c r="G20" s="1298"/>
      <c r="H20" s="1298"/>
      <c r="I20" s="1298"/>
      <c r="J20" s="1298"/>
      <c r="K20" s="1298"/>
      <c r="L20" s="1298"/>
      <c r="M20" s="1298"/>
      <c r="N20" s="1298"/>
      <c r="O20" s="1298"/>
      <c r="P20" s="1298"/>
      <c r="Q20" s="1298"/>
      <c r="R20" s="1298"/>
      <c r="S20" s="1298"/>
      <c r="T20" s="1298"/>
      <c r="U20" s="1298"/>
      <c r="V20" s="1298"/>
      <c r="W20" s="1298"/>
      <c r="X20" s="1298"/>
      <c r="Y20" s="1298"/>
      <c r="Z20" s="1298"/>
      <c r="AA20" s="1298"/>
      <c r="AB20" s="1298"/>
      <c r="AC20" s="1298"/>
      <c r="AD20" s="1298"/>
      <c r="AE20" s="1298"/>
      <c r="AF20" s="1298"/>
      <c r="AG20" s="1298"/>
      <c r="AH20" s="1298"/>
      <c r="AI20" s="1298"/>
      <c r="AJ20" s="1298"/>
      <c r="AK20" s="1298"/>
      <c r="AL20" s="1298"/>
      <c r="AM20" s="1298"/>
      <c r="AN20" s="1298"/>
      <c r="AO20" s="1298"/>
      <c r="AP20" s="1298"/>
      <c r="AQ20" s="1298"/>
      <c r="AR20" s="1298"/>
      <c r="AS20" s="1298"/>
      <c r="AT20" s="1298"/>
      <c r="AU20" s="1298"/>
      <c r="AV20" s="1298"/>
      <c r="AW20" s="1298"/>
      <c r="AX20" s="1298"/>
      <c r="AY20" s="1298"/>
      <c r="AZ20" s="1298"/>
      <c r="BA20" s="318"/>
    </row>
    <row r="21" spans="1:53" s="305" customFormat="1" ht="15" customHeight="1" x14ac:dyDescent="0.2">
      <c r="A21" s="1297" t="s">
        <v>810</v>
      </c>
      <c r="B21" s="1297"/>
      <c r="C21" s="1297"/>
      <c r="D21" s="1297"/>
      <c r="E21" s="1297"/>
      <c r="F21" s="1297"/>
      <c r="G21" s="1297"/>
      <c r="H21" s="1297"/>
      <c r="I21" s="1297"/>
      <c r="J21" s="1297"/>
      <c r="K21" s="1297"/>
      <c r="L21" s="1297"/>
      <c r="M21" s="1297"/>
      <c r="N21" s="1297"/>
      <c r="O21" s="1297"/>
      <c r="P21" s="1297"/>
      <c r="Q21" s="1297"/>
      <c r="R21" s="1297"/>
      <c r="S21" s="1297"/>
      <c r="T21" s="1297"/>
      <c r="U21" s="1297"/>
      <c r="V21" s="1297"/>
      <c r="W21" s="1297"/>
      <c r="X21" s="1297"/>
      <c r="Y21" s="1297"/>
      <c r="Z21" s="1297"/>
      <c r="AA21" s="1297"/>
      <c r="AB21" s="1297"/>
      <c r="AC21" s="1297"/>
      <c r="AD21" s="1297"/>
      <c r="AE21" s="1297"/>
      <c r="AF21" s="1297"/>
      <c r="AG21" s="1297"/>
      <c r="AH21" s="1297"/>
      <c r="AI21" s="1297"/>
      <c r="AJ21" s="1297"/>
      <c r="AK21" s="1297"/>
      <c r="AL21" s="1297"/>
      <c r="AM21" s="1297"/>
      <c r="AN21" s="1297"/>
      <c r="AO21" s="1297"/>
      <c r="AP21" s="1297"/>
      <c r="AQ21" s="1297"/>
      <c r="AR21" s="1297"/>
      <c r="AS21" s="1297"/>
      <c r="AT21" s="1297"/>
      <c r="AU21" s="1297"/>
      <c r="AV21" s="1297"/>
      <c r="AW21" s="1297"/>
      <c r="AX21" s="1297"/>
      <c r="AY21" s="1297"/>
      <c r="AZ21" s="1297"/>
      <c r="BA21" s="318"/>
    </row>
    <row r="22" spans="1:53" ht="5.4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 x14ac:dyDescent="0.25">
      <c r="A23" s="1348" t="s">
        <v>517</v>
      </c>
      <c r="B23" s="1349"/>
      <c r="C23" s="1349"/>
      <c r="D23" s="1349"/>
      <c r="E23" s="1349"/>
      <c r="F23" s="1349"/>
      <c r="G23" s="1349"/>
      <c r="H23" s="1349"/>
      <c r="I23" s="1349"/>
      <c r="J23" s="1349"/>
      <c r="K23" s="1349"/>
      <c r="L23" s="1349"/>
      <c r="M23" s="1349"/>
      <c r="N23" s="1349"/>
      <c r="O23" s="1349"/>
      <c r="P23" s="1349"/>
      <c r="Q23" s="1349"/>
      <c r="R23" s="1349"/>
      <c r="S23" s="1349"/>
      <c r="T23" s="1349"/>
      <c r="U23" s="1349"/>
      <c r="V23" s="1349"/>
      <c r="W23" s="1349"/>
      <c r="X23" s="1349"/>
      <c r="Y23" s="1349"/>
      <c r="Z23" s="1349"/>
      <c r="AA23" s="1349"/>
      <c r="AB23" s="1349"/>
      <c r="AC23" s="1349"/>
      <c r="AD23" s="1349"/>
      <c r="AE23" s="1349"/>
      <c r="AF23" s="1349"/>
      <c r="AG23" s="1349"/>
      <c r="AH23" s="1349"/>
      <c r="AI23" s="1349"/>
      <c r="AJ23" s="1349"/>
      <c r="AK23" s="1349"/>
      <c r="AL23" s="1349"/>
      <c r="AM23" s="1349"/>
      <c r="AN23" s="1349"/>
      <c r="AO23" s="1349"/>
      <c r="AP23" s="1349"/>
      <c r="AQ23" s="1349"/>
      <c r="AR23" s="1349"/>
      <c r="AS23" s="1349"/>
      <c r="AT23" s="1349"/>
      <c r="AU23" s="1349"/>
      <c r="AV23" s="1349"/>
      <c r="AW23" s="1349"/>
      <c r="AX23" s="1349"/>
      <c r="AY23" s="1349"/>
      <c r="AZ23" s="1349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1350" t="s">
        <v>19</v>
      </c>
      <c r="B25" s="1350"/>
      <c r="C25" s="1286">
        <f>ФОРМА!B25</f>
        <v>2</v>
      </c>
      <c r="D25" s="1286"/>
      <c r="E25" s="1286"/>
      <c r="F25" s="1286"/>
      <c r="G25" s="1286"/>
      <c r="H25" s="1286"/>
      <c r="I25" s="1286"/>
      <c r="J25" s="1286"/>
      <c r="K25" s="1286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351"/>
      <c r="AH25" s="1351"/>
      <c r="AI25" s="1351"/>
      <c r="AJ25" s="322"/>
      <c r="AK25" s="322"/>
      <c r="AL25" s="1304">
        <f>ФОРМА!C25</f>
        <v>45354</v>
      </c>
      <c r="AM25" s="1286"/>
      <c r="AN25" s="1286"/>
      <c r="AO25" s="1286"/>
      <c r="AP25" s="1286"/>
      <c r="AQ25" s="1286"/>
      <c r="AR25" s="1286"/>
      <c r="AS25" s="1286"/>
      <c r="AT25" s="1286"/>
      <c r="AU25" s="1286"/>
      <c r="AV25" s="1286"/>
      <c r="AW25" s="1351"/>
      <c r="AX25" s="1351"/>
      <c r="AY25" s="1351"/>
      <c r="AZ25" s="1351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345" t="s">
        <v>453</v>
      </c>
      <c r="AM26" s="1345"/>
      <c r="AN26" s="1345"/>
      <c r="AO26" s="1345"/>
      <c r="AP26" s="1345"/>
      <c r="AQ26" s="1345"/>
      <c r="AR26" s="1345"/>
      <c r="AS26" s="1345"/>
      <c r="AT26" s="1345"/>
      <c r="AU26" s="1345"/>
      <c r="AV26" s="1345"/>
      <c r="AW26" s="318"/>
      <c r="AX26" s="318"/>
      <c r="AY26" s="318"/>
      <c r="AZ26" s="318"/>
      <c r="BA26" s="318"/>
    </row>
    <row r="27" spans="1:53" ht="24" customHeight="1" x14ac:dyDescent="0.25">
      <c r="A27" s="1299" t="s">
        <v>782</v>
      </c>
      <c r="B27" s="1299"/>
      <c r="C27" s="1299"/>
      <c r="D27" s="1299"/>
      <c r="E27" s="1299"/>
      <c r="F27" s="1299"/>
      <c r="G27" s="1299"/>
      <c r="H27" s="1299"/>
      <c r="I27" s="1299"/>
      <c r="J27" s="1299"/>
      <c r="K27" s="1299"/>
      <c r="L27" s="1299"/>
      <c r="M27" s="1299"/>
      <c r="N27" s="1299"/>
      <c r="O27" s="1299"/>
      <c r="P27" s="1299"/>
      <c r="Q27" s="1299"/>
      <c r="R27" s="1299"/>
      <c r="S27" s="1299"/>
      <c r="T27" s="1299"/>
      <c r="U27" s="1299"/>
      <c r="V27" s="1299"/>
      <c r="W27" s="1299"/>
      <c r="X27" s="1299"/>
      <c r="Y27" s="1299"/>
      <c r="Z27" s="1299"/>
      <c r="AA27" s="1299"/>
      <c r="AB27" s="1299"/>
      <c r="AC27" s="1299"/>
      <c r="AD27" s="1299"/>
      <c r="AE27" s="1299"/>
      <c r="AF27" s="1299"/>
      <c r="AG27" s="1299"/>
      <c r="AH27" s="1299"/>
      <c r="AI27" s="1299"/>
      <c r="AJ27" s="1299"/>
      <c r="AK27" s="1299"/>
      <c r="AL27" s="1299"/>
      <c r="AM27" s="1299"/>
      <c r="AN27" s="1299"/>
      <c r="AO27" s="1299"/>
      <c r="AP27" s="1299"/>
      <c r="AQ27" s="1299"/>
      <c r="AR27" s="1299"/>
      <c r="AS27" s="1299"/>
      <c r="AT27" s="1299"/>
      <c r="AU27" s="1299"/>
      <c r="AV27" s="1299"/>
      <c r="AW27" s="1299"/>
      <c r="AX27" s="1299"/>
      <c r="AY27" s="1299"/>
      <c r="AZ27" s="1299"/>
      <c r="BA27" s="317"/>
    </row>
    <row r="28" spans="1:53" ht="12" customHeight="1" x14ac:dyDescent="0.25">
      <c r="A28" s="1346" t="str">
        <f>IF(ПОДПИСИ!B9="",ПОДПИСИ!B6,ПОДПИСИ!B9)</f>
        <v>Ведущий инженер-геодезист АО "ЛЭСР"</v>
      </c>
      <c r="B28" s="1346"/>
      <c r="C28" s="1346"/>
      <c r="D28" s="1346"/>
      <c r="E28" s="1346"/>
      <c r="F28" s="1346"/>
      <c r="G28" s="1346"/>
      <c r="H28" s="1346"/>
      <c r="I28" s="1346"/>
      <c r="J28" s="1346"/>
      <c r="K28" s="1346"/>
      <c r="L28" s="1346"/>
      <c r="M28" s="1346"/>
      <c r="N28" s="1346"/>
      <c r="O28" s="1346"/>
      <c r="P28" s="1346"/>
      <c r="Q28" s="1346"/>
      <c r="R28" s="1346"/>
      <c r="S28" s="1346"/>
      <c r="T28" s="1346"/>
      <c r="U28" s="1346"/>
      <c r="V28" s="1346"/>
      <c r="W28" s="1346"/>
      <c r="X28" s="1346"/>
      <c r="Y28" s="1346"/>
      <c r="Z28" s="1346"/>
      <c r="AA28" s="1346"/>
      <c r="AB28" s="1346"/>
      <c r="AC28" s="1346"/>
      <c r="AD28" s="1346"/>
      <c r="AE28" s="1346"/>
      <c r="AF28" s="1346"/>
      <c r="AG28" s="1346"/>
      <c r="AH28" s="1346"/>
      <c r="AI28" s="1346"/>
      <c r="AJ28" s="1346"/>
      <c r="AK28" s="1346"/>
      <c r="AL28" s="1346"/>
      <c r="AM28" s="1346"/>
      <c r="AN28" s="1346"/>
      <c r="AO28" s="1346"/>
      <c r="AP28" s="1346"/>
      <c r="AQ28" s="1346"/>
      <c r="AR28" s="1346"/>
      <c r="AS28" s="1346"/>
      <c r="AT28" s="1346"/>
      <c r="AU28" s="1346"/>
      <c r="AV28" s="1346"/>
      <c r="AW28" s="1346"/>
      <c r="AX28" s="1346"/>
      <c r="AY28" s="1346"/>
      <c r="AZ28" s="1346"/>
      <c r="BA28" s="317"/>
    </row>
    <row r="29" spans="1:53" ht="12" customHeight="1" x14ac:dyDescent="0.25">
      <c r="A29" s="1347" t="str">
        <f>IF(ПОДПИСИ!C9="",ПОДПИСИ!C6,CONCATENATE(ПОДПИСИ!C9,", ",ПОДПИСИ!F9))</f>
        <v>Филёва Н.О., Приказ №414 от 10.04.2024</v>
      </c>
      <c r="B29" s="1347"/>
      <c r="C29" s="1347"/>
      <c r="D29" s="1347"/>
      <c r="E29" s="1347"/>
      <c r="F29" s="1347"/>
      <c r="G29" s="1347"/>
      <c r="H29" s="1347"/>
      <c r="I29" s="1347"/>
      <c r="J29" s="1347"/>
      <c r="K29" s="1347"/>
      <c r="L29" s="1347"/>
      <c r="M29" s="1347"/>
      <c r="N29" s="1347"/>
      <c r="O29" s="1347"/>
      <c r="P29" s="1347"/>
      <c r="Q29" s="1347"/>
      <c r="R29" s="1347"/>
      <c r="S29" s="1347"/>
      <c r="T29" s="1347"/>
      <c r="U29" s="1347"/>
      <c r="V29" s="1347"/>
      <c r="W29" s="1347"/>
      <c r="X29" s="1347"/>
      <c r="Y29" s="1347"/>
      <c r="Z29" s="1347"/>
      <c r="AA29" s="1347"/>
      <c r="AB29" s="1347"/>
      <c r="AC29" s="1347"/>
      <c r="AD29" s="1347"/>
      <c r="AE29" s="1347"/>
      <c r="AF29" s="1347"/>
      <c r="AG29" s="1347"/>
      <c r="AH29" s="1347"/>
      <c r="AI29" s="1347"/>
      <c r="AJ29" s="1347"/>
      <c r="AK29" s="1347"/>
      <c r="AL29" s="1347"/>
      <c r="AM29" s="1347"/>
      <c r="AN29" s="1347"/>
      <c r="AO29" s="1347"/>
      <c r="AP29" s="1347"/>
      <c r="AQ29" s="1347"/>
      <c r="AR29" s="1347"/>
      <c r="AS29" s="1347"/>
      <c r="AT29" s="1347"/>
      <c r="AU29" s="1347"/>
      <c r="AV29" s="1347"/>
      <c r="AW29" s="1347"/>
      <c r="AX29" s="1347"/>
      <c r="AY29" s="1347"/>
      <c r="AZ29" s="1347"/>
      <c r="BA29" s="317"/>
    </row>
    <row r="30" spans="1:53" ht="13.95" customHeight="1" x14ac:dyDescent="0.25">
      <c r="A30" s="1342" t="s">
        <v>783</v>
      </c>
      <c r="B30" s="1342"/>
      <c r="C30" s="1342"/>
      <c r="D30" s="1342"/>
      <c r="E30" s="1342"/>
      <c r="F30" s="1342"/>
      <c r="G30" s="1342"/>
      <c r="H30" s="1342"/>
      <c r="I30" s="1342"/>
      <c r="J30" s="1342"/>
      <c r="K30" s="1342"/>
      <c r="L30" s="1342"/>
      <c r="M30" s="1342"/>
      <c r="N30" s="1342"/>
      <c r="O30" s="1342"/>
      <c r="P30" s="1342"/>
      <c r="Q30" s="1342"/>
      <c r="R30" s="1342"/>
      <c r="S30" s="1342"/>
      <c r="T30" s="1342"/>
      <c r="U30" s="1342"/>
      <c r="V30" s="1342"/>
      <c r="W30" s="1342"/>
      <c r="X30" s="1342"/>
      <c r="Y30" s="1342"/>
      <c r="Z30" s="1342"/>
      <c r="AA30" s="1342"/>
      <c r="AB30" s="1342"/>
      <c r="AC30" s="1342"/>
      <c r="AD30" s="1342"/>
      <c r="AE30" s="1342"/>
      <c r="AF30" s="1342"/>
      <c r="AG30" s="1342"/>
      <c r="AH30" s="1342"/>
      <c r="AI30" s="1342"/>
      <c r="AJ30" s="1342"/>
      <c r="AK30" s="1342"/>
      <c r="AL30" s="1342"/>
      <c r="AM30" s="1342"/>
      <c r="AN30" s="1342"/>
      <c r="AO30" s="1342"/>
      <c r="AP30" s="1342"/>
      <c r="AQ30" s="1342"/>
      <c r="AR30" s="1342"/>
      <c r="AS30" s="1342"/>
      <c r="AT30" s="1342"/>
      <c r="AU30" s="1342"/>
      <c r="AV30" s="1342"/>
      <c r="AW30" s="1342"/>
      <c r="AX30" s="1342"/>
      <c r="AY30" s="1342"/>
      <c r="AZ30" s="1342"/>
      <c r="BA30" s="317"/>
    </row>
    <row r="31" spans="1:53" ht="15" customHeight="1" x14ac:dyDescent="0.25">
      <c r="A31" s="1298"/>
      <c r="B31" s="1298"/>
      <c r="C31" s="1298"/>
      <c r="D31" s="1298"/>
      <c r="E31" s="1298"/>
      <c r="F31" s="1298"/>
      <c r="G31" s="1298"/>
      <c r="H31" s="1298"/>
      <c r="I31" s="1298"/>
      <c r="J31" s="1298"/>
      <c r="K31" s="1298"/>
      <c r="L31" s="1298"/>
      <c r="M31" s="1298"/>
      <c r="N31" s="1298"/>
      <c r="O31" s="1298"/>
      <c r="P31" s="1298"/>
      <c r="Q31" s="1298"/>
      <c r="R31" s="1298"/>
      <c r="S31" s="1298"/>
      <c r="T31" s="1298"/>
      <c r="U31" s="1298"/>
      <c r="V31" s="1298"/>
      <c r="W31" s="1298"/>
      <c r="X31" s="1298"/>
      <c r="Y31" s="1298"/>
      <c r="Z31" s="1298"/>
      <c r="AA31" s="1298"/>
      <c r="AB31" s="1298"/>
      <c r="AC31" s="1298"/>
      <c r="AD31" s="1298"/>
      <c r="AE31" s="1298"/>
      <c r="AF31" s="1298"/>
      <c r="AG31" s="1298"/>
      <c r="AH31" s="1298"/>
      <c r="AI31" s="1298"/>
      <c r="AJ31" s="1298"/>
      <c r="AK31" s="1298"/>
      <c r="AL31" s="1298"/>
      <c r="AM31" s="1298"/>
      <c r="AN31" s="1298"/>
      <c r="AO31" s="1298"/>
      <c r="AP31" s="1298"/>
      <c r="AQ31" s="1298"/>
      <c r="AR31" s="1298"/>
      <c r="AS31" s="1298"/>
      <c r="AT31" s="1298"/>
      <c r="AU31" s="1298"/>
      <c r="AV31" s="1298"/>
      <c r="AW31" s="1298"/>
      <c r="AX31" s="1298"/>
      <c r="AY31" s="1298"/>
      <c r="AZ31" s="1298"/>
      <c r="BA31" s="317"/>
    </row>
    <row r="32" spans="1:53" ht="21.75" customHeight="1" x14ac:dyDescent="0.25">
      <c r="A32" s="1297" t="s">
        <v>811</v>
      </c>
      <c r="B32" s="1297"/>
      <c r="C32" s="1297"/>
      <c r="D32" s="1297"/>
      <c r="E32" s="1297"/>
      <c r="F32" s="1297"/>
      <c r="G32" s="1297"/>
      <c r="H32" s="1297"/>
      <c r="I32" s="1297"/>
      <c r="J32" s="1297"/>
      <c r="K32" s="1297"/>
      <c r="L32" s="1297"/>
      <c r="M32" s="1297"/>
      <c r="N32" s="1297"/>
      <c r="O32" s="1297"/>
      <c r="P32" s="1297"/>
      <c r="Q32" s="1297"/>
      <c r="R32" s="1297"/>
      <c r="S32" s="1297"/>
      <c r="T32" s="1297"/>
      <c r="U32" s="1297"/>
      <c r="V32" s="1297"/>
      <c r="W32" s="1297"/>
      <c r="X32" s="1297"/>
      <c r="Y32" s="1297"/>
      <c r="Z32" s="1297"/>
      <c r="AA32" s="1297"/>
      <c r="AB32" s="1297"/>
      <c r="AC32" s="1297"/>
      <c r="AD32" s="1297"/>
      <c r="AE32" s="1297"/>
      <c r="AF32" s="1297"/>
      <c r="AG32" s="1297"/>
      <c r="AH32" s="1297"/>
      <c r="AI32" s="1297"/>
      <c r="AJ32" s="1297"/>
      <c r="AK32" s="1297"/>
      <c r="AL32" s="1297"/>
      <c r="AM32" s="1297"/>
      <c r="AN32" s="1297"/>
      <c r="AO32" s="1297"/>
      <c r="AP32" s="1297"/>
      <c r="AQ32" s="1297"/>
      <c r="AR32" s="1297"/>
      <c r="AS32" s="1297"/>
      <c r="AT32" s="1297"/>
      <c r="AU32" s="1297"/>
      <c r="AV32" s="1297"/>
      <c r="AW32" s="1297"/>
      <c r="AX32" s="1297"/>
      <c r="AY32" s="1297"/>
      <c r="AZ32" s="1297"/>
      <c r="BA32" s="317"/>
    </row>
    <row r="33" spans="1:52" ht="12" customHeight="1" x14ac:dyDescent="0.25">
      <c r="A33" s="1340" t="s">
        <v>785</v>
      </c>
      <c r="B33" s="1334"/>
      <c r="C33" s="1334"/>
      <c r="D33" s="1334"/>
      <c r="E33" s="1334"/>
      <c r="F33" s="1334"/>
      <c r="G33" s="1334"/>
      <c r="H33" s="1334"/>
      <c r="I33" s="1334"/>
      <c r="J33" s="1334"/>
      <c r="K33" s="1334"/>
      <c r="L33" s="1334"/>
      <c r="M33" s="1334"/>
      <c r="N33" s="1334"/>
      <c r="O33" s="1334"/>
      <c r="P33" s="1334"/>
      <c r="Q33" s="1334"/>
      <c r="R33" s="1334"/>
      <c r="S33" s="1334"/>
      <c r="T33" s="1334"/>
      <c r="U33" s="1334"/>
      <c r="V33" s="1334"/>
      <c r="W33" s="1334"/>
      <c r="X33" s="1334"/>
      <c r="Y33" s="1334"/>
      <c r="Z33" s="1334"/>
      <c r="AA33" s="1334"/>
      <c r="AB33" s="1334"/>
      <c r="AC33" s="1334"/>
      <c r="AD33" s="1334"/>
      <c r="AE33" s="1334"/>
      <c r="AF33" s="1334"/>
      <c r="AG33" s="1334"/>
      <c r="AH33" s="1334"/>
      <c r="AI33" s="1334"/>
      <c r="AJ33" s="1334"/>
      <c r="AK33" s="1334"/>
      <c r="AL33" s="1334"/>
      <c r="AM33" s="1334"/>
      <c r="AN33" s="1334"/>
      <c r="AO33" s="1334"/>
      <c r="AP33" s="1334"/>
      <c r="AQ33" s="1334"/>
      <c r="AR33" s="1334"/>
      <c r="AS33" s="1334"/>
      <c r="AT33" s="1334"/>
      <c r="AU33" s="1334"/>
      <c r="AV33" s="1334"/>
      <c r="AW33" s="1334"/>
      <c r="AX33" s="1334"/>
      <c r="AY33" s="1334"/>
      <c r="AZ33" s="1334"/>
    </row>
    <row r="34" spans="1:52" ht="12" customHeight="1" x14ac:dyDescent="0.25">
      <c r="A34" s="1300" t="str">
        <f>ПОДПИСИ!B15</f>
        <v>Заместитель генерального директора по капитальному  строительству ООО «Электромонтаж-110»</v>
      </c>
      <c r="B34" s="1300"/>
      <c r="C34" s="1300"/>
      <c r="D34" s="1300"/>
      <c r="E34" s="1300"/>
      <c r="F34" s="1300"/>
      <c r="G34" s="1300"/>
      <c r="H34" s="1300"/>
      <c r="I34" s="1300"/>
      <c r="J34" s="1300"/>
      <c r="K34" s="1300"/>
      <c r="L34" s="1300"/>
      <c r="M34" s="1300"/>
      <c r="N34" s="1300"/>
      <c r="O34" s="1300"/>
      <c r="P34" s="1300"/>
      <c r="Q34" s="1300"/>
      <c r="R34" s="1300"/>
      <c r="S34" s="1300"/>
      <c r="T34" s="1300"/>
      <c r="U34" s="1300"/>
      <c r="V34" s="1300"/>
      <c r="W34" s="1300"/>
      <c r="X34" s="1300"/>
      <c r="Y34" s="1300"/>
      <c r="Z34" s="1300"/>
      <c r="AA34" s="1300"/>
      <c r="AB34" s="1300"/>
      <c r="AC34" s="1300"/>
      <c r="AD34" s="1300"/>
      <c r="AE34" s="1300"/>
      <c r="AF34" s="1300"/>
      <c r="AG34" s="1300"/>
      <c r="AH34" s="1300"/>
      <c r="AI34" s="1300"/>
      <c r="AJ34" s="1300"/>
      <c r="AK34" s="1300"/>
      <c r="AL34" s="1300"/>
      <c r="AM34" s="1300"/>
      <c r="AN34" s="1300"/>
      <c r="AO34" s="1300"/>
      <c r="AP34" s="1300"/>
      <c r="AQ34" s="1300"/>
      <c r="AR34" s="1300"/>
      <c r="AS34" s="1300"/>
      <c r="AT34" s="1300"/>
      <c r="AU34" s="1300"/>
      <c r="AV34" s="1300"/>
      <c r="AW34" s="1300"/>
      <c r="AX34" s="1300"/>
      <c r="AY34" s="1300"/>
      <c r="AZ34" s="1300"/>
    </row>
    <row r="35" spans="1:52" ht="12" customHeight="1" x14ac:dyDescent="0.25">
      <c r="A35" s="1344" t="str">
        <f>CONCATENATE(ПОДПИСИ!C15," ",ПОДПИСИ!F15)</f>
        <v xml:space="preserve">Шлёнский С.В. </v>
      </c>
      <c r="B35" s="1344"/>
      <c r="C35" s="1344"/>
      <c r="D35" s="1344"/>
      <c r="E35" s="1344"/>
      <c r="F35" s="1344"/>
      <c r="G35" s="1344"/>
      <c r="H35" s="1344"/>
      <c r="I35" s="1344"/>
      <c r="J35" s="1344"/>
      <c r="K35" s="1344"/>
      <c r="L35" s="1344"/>
      <c r="M35" s="1344"/>
      <c r="N35" s="1344"/>
      <c r="O35" s="1344"/>
      <c r="P35" s="1344"/>
      <c r="Q35" s="1344"/>
      <c r="R35" s="1344"/>
      <c r="S35" s="1344"/>
      <c r="T35" s="1344"/>
      <c r="U35" s="1344"/>
      <c r="V35" s="1344"/>
      <c r="W35" s="1344"/>
      <c r="X35" s="1344"/>
      <c r="Y35" s="1344"/>
      <c r="Z35" s="1344"/>
      <c r="AA35" s="1344"/>
      <c r="AB35" s="1344"/>
      <c r="AC35" s="1344"/>
      <c r="AD35" s="1344"/>
      <c r="AE35" s="1344"/>
      <c r="AF35" s="1344"/>
      <c r="AG35" s="1344"/>
      <c r="AH35" s="1344"/>
      <c r="AI35" s="1344"/>
      <c r="AJ35" s="1344"/>
      <c r="AK35" s="1344"/>
      <c r="AL35" s="1344"/>
      <c r="AM35" s="1344"/>
      <c r="AN35" s="1344"/>
      <c r="AO35" s="1344"/>
      <c r="AP35" s="1344"/>
      <c r="AQ35" s="1344"/>
      <c r="AR35" s="1344"/>
      <c r="AS35" s="1344"/>
      <c r="AT35" s="1344"/>
      <c r="AU35" s="1344"/>
      <c r="AV35" s="1344"/>
      <c r="AW35" s="1344"/>
      <c r="AX35" s="1344"/>
      <c r="AY35" s="1344"/>
      <c r="AZ35" s="1344"/>
    </row>
    <row r="36" spans="1:52" ht="6" customHeight="1" x14ac:dyDescent="0.25">
      <c r="A36" s="1310" t="s">
        <v>812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</row>
    <row r="37" spans="1:52" ht="24" customHeight="1" x14ac:dyDescent="0.25">
      <c r="A37" s="1299" t="s">
        <v>813</v>
      </c>
      <c r="B37" s="1299"/>
      <c r="C37" s="1299"/>
      <c r="D37" s="1299"/>
      <c r="E37" s="1299"/>
      <c r="F37" s="1299"/>
      <c r="G37" s="1299"/>
      <c r="H37" s="1299"/>
      <c r="I37" s="1299"/>
      <c r="J37" s="1299"/>
      <c r="K37" s="1299"/>
      <c r="L37" s="1299"/>
      <c r="M37" s="1299"/>
      <c r="N37" s="1299"/>
      <c r="O37" s="1299"/>
      <c r="P37" s="1299"/>
      <c r="Q37" s="1299"/>
      <c r="R37" s="1299"/>
      <c r="S37" s="1299"/>
      <c r="T37" s="1299"/>
      <c r="U37" s="1299"/>
      <c r="V37" s="1299"/>
      <c r="W37" s="1299"/>
      <c r="X37" s="1299"/>
      <c r="Y37" s="1299"/>
      <c r="Z37" s="1299"/>
      <c r="AA37" s="1299"/>
      <c r="AB37" s="1299"/>
      <c r="AC37" s="1299"/>
      <c r="AD37" s="1299"/>
      <c r="AE37" s="1299"/>
      <c r="AF37" s="1299"/>
      <c r="AG37" s="1299"/>
      <c r="AH37" s="1299"/>
      <c r="AI37" s="1299"/>
      <c r="AJ37" s="1299"/>
      <c r="AK37" s="1299"/>
      <c r="AL37" s="1299"/>
      <c r="AM37" s="1299"/>
      <c r="AN37" s="1299"/>
      <c r="AO37" s="1299"/>
      <c r="AP37" s="1299"/>
      <c r="AQ37" s="1299"/>
      <c r="AR37" s="1299"/>
      <c r="AS37" s="1299"/>
      <c r="AT37" s="1299"/>
      <c r="AU37" s="1299"/>
      <c r="AV37" s="1299"/>
      <c r="AW37" s="1299"/>
      <c r="AX37" s="1299"/>
      <c r="AY37" s="1299"/>
      <c r="AZ37" s="1299"/>
    </row>
    <row r="38" spans="1:52" ht="12" customHeight="1" x14ac:dyDescent="0.25">
      <c r="A38" s="1300" t="str">
        <f>ПОДПИСИ!B17</f>
        <v>Заместитель генерального директора по капитальному  строительству ООО «Электромонтаж-110»</v>
      </c>
      <c r="B38" s="1300"/>
      <c r="C38" s="1300"/>
      <c r="D38" s="1300"/>
      <c r="E38" s="1300"/>
      <c r="F38" s="1300"/>
      <c r="G38" s="1300"/>
      <c r="H38" s="1300"/>
      <c r="I38" s="1300"/>
      <c r="J38" s="1300"/>
      <c r="K38" s="1300"/>
      <c r="L38" s="1300"/>
      <c r="M38" s="1300"/>
      <c r="N38" s="1300"/>
      <c r="O38" s="1300"/>
      <c r="P38" s="1300"/>
      <c r="Q38" s="1300"/>
      <c r="R38" s="1300"/>
      <c r="S38" s="1300"/>
      <c r="T38" s="1300"/>
      <c r="U38" s="1300"/>
      <c r="V38" s="1300"/>
      <c r="W38" s="1300"/>
      <c r="X38" s="1300"/>
      <c r="Y38" s="1300"/>
      <c r="Z38" s="1300"/>
      <c r="AA38" s="1300"/>
      <c r="AB38" s="1300"/>
      <c r="AC38" s="1300"/>
      <c r="AD38" s="1300"/>
      <c r="AE38" s="1300"/>
      <c r="AF38" s="1300"/>
      <c r="AG38" s="1300"/>
      <c r="AH38" s="1300"/>
      <c r="AI38" s="1300"/>
      <c r="AJ38" s="1300"/>
      <c r="AK38" s="1300"/>
      <c r="AL38" s="1300"/>
      <c r="AM38" s="1300"/>
      <c r="AN38" s="1300"/>
      <c r="AO38" s="1300"/>
      <c r="AP38" s="1300"/>
      <c r="AQ38" s="1300"/>
      <c r="AR38" s="1300"/>
      <c r="AS38" s="1300"/>
      <c r="AT38" s="1300"/>
      <c r="AU38" s="1300"/>
      <c r="AV38" s="1300"/>
      <c r="AW38" s="1300"/>
      <c r="AX38" s="1300"/>
      <c r="AY38" s="1300"/>
      <c r="AZ38" s="1300"/>
    </row>
    <row r="39" spans="1:52" ht="12" customHeight="1" x14ac:dyDescent="0.25">
      <c r="A39" s="1300" t="str">
        <f>CONCATENATE(ПОДПИСИ!C17," ",ПОДПИСИ!F17)</f>
        <v xml:space="preserve">Шлёнский С.В. </v>
      </c>
      <c r="B39" s="1300"/>
      <c r="C39" s="1300"/>
      <c r="D39" s="1300"/>
      <c r="E39" s="1300"/>
      <c r="F39" s="1300"/>
      <c r="G39" s="1300"/>
      <c r="H39" s="1300"/>
      <c r="I39" s="1300"/>
      <c r="J39" s="1300"/>
      <c r="K39" s="1300"/>
      <c r="L39" s="1300"/>
      <c r="M39" s="1300"/>
      <c r="N39" s="1300"/>
      <c r="O39" s="1300"/>
      <c r="P39" s="1300"/>
      <c r="Q39" s="1300"/>
      <c r="R39" s="1300"/>
      <c r="S39" s="1300"/>
      <c r="T39" s="1300"/>
      <c r="U39" s="1300"/>
      <c r="V39" s="1300"/>
      <c r="W39" s="1300"/>
      <c r="X39" s="1300"/>
      <c r="Y39" s="1300"/>
      <c r="Z39" s="1300"/>
      <c r="AA39" s="1300"/>
      <c r="AB39" s="1300"/>
      <c r="AC39" s="1300"/>
      <c r="AD39" s="1300"/>
      <c r="AE39" s="1300"/>
      <c r="AF39" s="1300"/>
      <c r="AG39" s="1300"/>
      <c r="AH39" s="1300"/>
      <c r="AI39" s="1300"/>
      <c r="AJ39" s="1300"/>
      <c r="AK39" s="1300"/>
      <c r="AL39" s="1300"/>
      <c r="AM39" s="1300"/>
      <c r="AN39" s="1300"/>
      <c r="AO39" s="1300"/>
      <c r="AP39" s="1300"/>
      <c r="AQ39" s="1300"/>
      <c r="AR39" s="1300"/>
      <c r="AS39" s="1300"/>
      <c r="AT39" s="1300"/>
      <c r="AU39" s="1300"/>
      <c r="AV39" s="1300"/>
      <c r="AW39" s="1300"/>
      <c r="AX39" s="1300"/>
      <c r="AY39" s="1300"/>
      <c r="AZ39" s="1300"/>
    </row>
    <row r="40" spans="1:52" ht="15" customHeight="1" x14ac:dyDescent="0.25">
      <c r="A40" s="1297" t="s">
        <v>783</v>
      </c>
      <c r="B40" s="1297"/>
      <c r="C40" s="1297"/>
      <c r="D40" s="1297"/>
      <c r="E40" s="1297"/>
      <c r="F40" s="1297"/>
      <c r="G40" s="1297"/>
      <c r="H40" s="1297"/>
      <c r="I40" s="1297"/>
      <c r="J40" s="1297"/>
      <c r="K40" s="1297"/>
      <c r="L40" s="1297"/>
      <c r="M40" s="1297"/>
      <c r="N40" s="1297"/>
      <c r="O40" s="1297"/>
      <c r="P40" s="1297"/>
      <c r="Q40" s="1297"/>
      <c r="R40" s="1297"/>
      <c r="S40" s="1297"/>
      <c r="T40" s="1297"/>
      <c r="U40" s="1297"/>
      <c r="V40" s="1297"/>
      <c r="W40" s="1297"/>
      <c r="X40" s="1297"/>
      <c r="Y40" s="1297"/>
      <c r="Z40" s="1297"/>
      <c r="AA40" s="1297"/>
      <c r="AB40" s="1297"/>
      <c r="AC40" s="1297"/>
      <c r="AD40" s="1297"/>
      <c r="AE40" s="1297"/>
      <c r="AF40" s="1297"/>
      <c r="AG40" s="1297"/>
      <c r="AH40" s="1297"/>
      <c r="AI40" s="1297"/>
      <c r="AJ40" s="1297"/>
      <c r="AK40" s="1297"/>
      <c r="AL40" s="1297"/>
      <c r="AM40" s="1297"/>
      <c r="AN40" s="1297"/>
      <c r="AO40" s="1297"/>
      <c r="AP40" s="1297"/>
      <c r="AQ40" s="1297"/>
      <c r="AR40" s="1297"/>
      <c r="AS40" s="1297"/>
      <c r="AT40" s="1297"/>
      <c r="AU40" s="1297"/>
      <c r="AV40" s="1297"/>
      <c r="AW40" s="1297"/>
      <c r="AX40" s="1297"/>
      <c r="AY40" s="1297"/>
      <c r="AZ40" s="1297"/>
    </row>
    <row r="41" spans="1:52" ht="12" customHeight="1" x14ac:dyDescent="0.25">
      <c r="A41" s="1298"/>
      <c r="B41" s="1298"/>
      <c r="C41" s="1298"/>
      <c r="D41" s="1298"/>
      <c r="E41" s="1298"/>
      <c r="F41" s="1298"/>
      <c r="G41" s="1298"/>
      <c r="H41" s="1298"/>
      <c r="I41" s="1298"/>
      <c r="J41" s="1298"/>
      <c r="K41" s="1298"/>
      <c r="L41" s="1298"/>
      <c r="M41" s="1298"/>
      <c r="N41" s="1298"/>
      <c r="O41" s="1298"/>
      <c r="P41" s="1298"/>
      <c r="Q41" s="1298"/>
      <c r="R41" s="1298"/>
      <c r="S41" s="1298"/>
      <c r="T41" s="1298"/>
      <c r="U41" s="1298"/>
      <c r="V41" s="1298"/>
      <c r="W41" s="1298"/>
      <c r="X41" s="1298"/>
      <c r="Y41" s="1298"/>
      <c r="Z41" s="1298"/>
      <c r="AA41" s="1298"/>
      <c r="AB41" s="1298"/>
      <c r="AC41" s="1298"/>
      <c r="AD41" s="1298"/>
      <c r="AE41" s="1298"/>
      <c r="AF41" s="1298"/>
      <c r="AG41" s="1298"/>
      <c r="AH41" s="1298"/>
      <c r="AI41" s="1298"/>
      <c r="AJ41" s="1298"/>
      <c r="AK41" s="1298"/>
      <c r="AL41" s="1298"/>
      <c r="AM41" s="1298"/>
      <c r="AN41" s="1298"/>
      <c r="AO41" s="1298"/>
      <c r="AP41" s="1298"/>
      <c r="AQ41" s="1298"/>
      <c r="AR41" s="1298"/>
      <c r="AS41" s="1298"/>
      <c r="AT41" s="1298"/>
      <c r="AU41" s="1298"/>
      <c r="AV41" s="1298"/>
      <c r="AW41" s="1298"/>
      <c r="AX41" s="1298"/>
      <c r="AY41" s="1298"/>
      <c r="AZ41" s="1298"/>
    </row>
    <row r="42" spans="1:52" ht="6.75" customHeight="1" x14ac:dyDescent="0.25">
      <c r="A42" s="1297" t="s">
        <v>814</v>
      </c>
      <c r="B42" s="1297"/>
      <c r="C42" s="1297"/>
      <c r="D42" s="1297"/>
      <c r="E42" s="1297"/>
      <c r="F42" s="1297"/>
      <c r="G42" s="1297"/>
      <c r="H42" s="1297"/>
      <c r="I42" s="1297"/>
      <c r="J42" s="1297"/>
      <c r="K42" s="1297"/>
      <c r="L42" s="1297"/>
      <c r="M42" s="1297"/>
      <c r="N42" s="1297"/>
      <c r="O42" s="1297"/>
      <c r="P42" s="1297"/>
      <c r="Q42" s="1297"/>
      <c r="R42" s="1297"/>
      <c r="S42" s="1297"/>
      <c r="T42" s="1297"/>
      <c r="U42" s="1297"/>
      <c r="V42" s="1297"/>
      <c r="W42" s="1297"/>
      <c r="X42" s="1297"/>
      <c r="Y42" s="1297"/>
      <c r="Z42" s="1297"/>
      <c r="AA42" s="1297"/>
      <c r="AB42" s="1297"/>
      <c r="AC42" s="1297"/>
      <c r="AD42" s="1297"/>
      <c r="AE42" s="1297"/>
      <c r="AF42" s="1297"/>
      <c r="AG42" s="1297"/>
      <c r="AH42" s="1297"/>
      <c r="AI42" s="1297"/>
      <c r="AJ42" s="1297"/>
      <c r="AK42" s="1297"/>
      <c r="AL42" s="1297"/>
      <c r="AM42" s="1297"/>
      <c r="AN42" s="1297"/>
      <c r="AO42" s="1297"/>
      <c r="AP42" s="1297"/>
      <c r="AQ42" s="1297"/>
      <c r="AR42" s="1297"/>
      <c r="AS42" s="1297"/>
      <c r="AT42" s="1297"/>
      <c r="AU42" s="1297"/>
      <c r="AV42" s="1297"/>
      <c r="AW42" s="1297"/>
      <c r="AX42" s="1297"/>
      <c r="AY42" s="1297"/>
      <c r="AZ42" s="1297"/>
    </row>
    <row r="43" spans="1:52" ht="35.25" customHeight="1" x14ac:dyDescent="0.25">
      <c r="A43" s="1299" t="s">
        <v>815</v>
      </c>
      <c r="B43" s="1299"/>
      <c r="C43" s="1299"/>
      <c r="D43" s="1299"/>
      <c r="E43" s="1299"/>
      <c r="F43" s="1299"/>
      <c r="G43" s="1299"/>
      <c r="H43" s="1299"/>
      <c r="I43" s="1299"/>
      <c r="J43" s="1299"/>
      <c r="K43" s="1299"/>
      <c r="L43" s="1299"/>
      <c r="M43" s="1299"/>
      <c r="N43" s="1299"/>
      <c r="O43" s="1299"/>
      <c r="P43" s="1299"/>
      <c r="Q43" s="1299"/>
      <c r="R43" s="1299"/>
      <c r="S43" s="1299"/>
      <c r="T43" s="1299"/>
      <c r="U43" s="1299"/>
      <c r="V43" s="1299"/>
      <c r="W43" s="1299"/>
      <c r="X43" s="1299"/>
      <c r="Y43" s="1299"/>
      <c r="Z43" s="1299"/>
      <c r="AA43" s="1299"/>
      <c r="AB43" s="1299"/>
      <c r="AC43" s="1299"/>
      <c r="AD43" s="1299"/>
      <c r="AE43" s="1299"/>
      <c r="AF43" s="1299"/>
      <c r="AG43" s="1299"/>
      <c r="AH43" s="1299"/>
      <c r="AI43" s="1299"/>
      <c r="AJ43" s="1299"/>
      <c r="AK43" s="1299"/>
      <c r="AL43" s="1299"/>
      <c r="AM43" s="1299"/>
      <c r="AN43" s="1299"/>
      <c r="AO43" s="1299"/>
      <c r="AP43" s="1299"/>
      <c r="AQ43" s="1299"/>
      <c r="AR43" s="1299"/>
      <c r="AS43" s="1299"/>
      <c r="AT43" s="1299"/>
      <c r="AU43" s="1299"/>
      <c r="AV43" s="1299"/>
      <c r="AW43" s="1299"/>
      <c r="AX43" s="1299"/>
      <c r="AY43" s="1299"/>
      <c r="AZ43" s="1299"/>
    </row>
    <row r="44" spans="1:52" ht="12" customHeight="1" x14ac:dyDescent="0.25">
      <c r="A44" s="1300" t="str">
        <f>ПОДПИСИ!B19</f>
        <v xml:space="preserve"> </v>
      </c>
      <c r="B44" s="1300"/>
      <c r="C44" s="1300"/>
      <c r="D44" s="1300"/>
      <c r="E44" s="1300"/>
      <c r="F44" s="1300"/>
      <c r="G44" s="1300"/>
      <c r="H44" s="1300"/>
      <c r="I44" s="1300"/>
      <c r="J44" s="1300"/>
      <c r="K44" s="1300"/>
      <c r="L44" s="1300"/>
      <c r="M44" s="1300"/>
      <c r="N44" s="1300"/>
      <c r="O44" s="1300"/>
      <c r="P44" s="1300"/>
      <c r="Q44" s="1300"/>
      <c r="R44" s="1300"/>
      <c r="S44" s="1300"/>
      <c r="T44" s="1300"/>
      <c r="U44" s="1300"/>
      <c r="V44" s="1300"/>
      <c r="W44" s="1300"/>
      <c r="X44" s="1300"/>
      <c r="Y44" s="1300"/>
      <c r="Z44" s="1300"/>
      <c r="AA44" s="1300"/>
      <c r="AB44" s="1300"/>
      <c r="AC44" s="1300"/>
      <c r="AD44" s="1300"/>
      <c r="AE44" s="1300"/>
      <c r="AF44" s="1300"/>
      <c r="AG44" s="1300"/>
      <c r="AH44" s="1300"/>
      <c r="AI44" s="1300"/>
      <c r="AJ44" s="1300"/>
      <c r="AK44" s="1300"/>
      <c r="AL44" s="1300"/>
      <c r="AM44" s="1300"/>
      <c r="AN44" s="1300"/>
      <c r="AO44" s="1300"/>
      <c r="AP44" s="1300"/>
      <c r="AQ44" s="1300"/>
      <c r="AR44" s="1300"/>
      <c r="AS44" s="1300"/>
      <c r="AT44" s="1300"/>
      <c r="AU44" s="1300"/>
      <c r="AV44" s="1300"/>
      <c r="AW44" s="1300"/>
      <c r="AX44" s="1300"/>
      <c r="AY44" s="1300"/>
      <c r="AZ44" s="1300"/>
    </row>
    <row r="45" spans="1:52" ht="12" customHeight="1" x14ac:dyDescent="0.25">
      <c r="A45" s="1300" t="str">
        <f>CONCATENATE(ПОДПИСИ!C19," ",ПОДПИСИ!F19)</f>
        <v xml:space="preserve">  </v>
      </c>
      <c r="B45" s="1300"/>
      <c r="C45" s="1300"/>
      <c r="D45" s="1300"/>
      <c r="E45" s="1300"/>
      <c r="F45" s="1300"/>
      <c r="G45" s="1300"/>
      <c r="H45" s="1300"/>
      <c r="I45" s="1300"/>
      <c r="J45" s="1300"/>
      <c r="K45" s="1300"/>
      <c r="L45" s="1300"/>
      <c r="M45" s="1300"/>
      <c r="N45" s="1300"/>
      <c r="O45" s="1300"/>
      <c r="P45" s="1300"/>
      <c r="Q45" s="1300"/>
      <c r="R45" s="1300"/>
      <c r="S45" s="1300"/>
      <c r="T45" s="1300"/>
      <c r="U45" s="1300"/>
      <c r="V45" s="1300"/>
      <c r="W45" s="1300"/>
      <c r="X45" s="1300"/>
      <c r="Y45" s="1300"/>
      <c r="Z45" s="1300"/>
      <c r="AA45" s="1300"/>
      <c r="AB45" s="1300"/>
      <c r="AC45" s="1300"/>
      <c r="AD45" s="1300"/>
      <c r="AE45" s="1300"/>
      <c r="AF45" s="1300"/>
      <c r="AG45" s="1300"/>
      <c r="AH45" s="1300"/>
      <c r="AI45" s="1300"/>
      <c r="AJ45" s="1300"/>
      <c r="AK45" s="1300"/>
      <c r="AL45" s="1300"/>
      <c r="AM45" s="1300"/>
      <c r="AN45" s="1300"/>
      <c r="AO45" s="1300"/>
      <c r="AP45" s="1300"/>
      <c r="AQ45" s="1300"/>
      <c r="AR45" s="1300"/>
      <c r="AS45" s="1300"/>
      <c r="AT45" s="1300"/>
      <c r="AU45" s="1300"/>
      <c r="AV45" s="1300"/>
      <c r="AW45" s="1300"/>
      <c r="AX45" s="1300"/>
      <c r="AY45" s="1300"/>
      <c r="AZ45" s="1300"/>
    </row>
    <row r="46" spans="1:52" ht="6" customHeight="1" x14ac:dyDescent="0.25">
      <c r="A46" s="1297" t="s">
        <v>789</v>
      </c>
      <c r="B46" s="1297"/>
      <c r="C46" s="1297"/>
      <c r="D46" s="1297"/>
      <c r="E46" s="1297"/>
      <c r="F46" s="1297"/>
      <c r="G46" s="1297"/>
      <c r="H46" s="1297"/>
      <c r="I46" s="1297"/>
      <c r="J46" s="1297"/>
      <c r="K46" s="1297"/>
      <c r="L46" s="1297"/>
      <c r="M46" s="1297"/>
      <c r="N46" s="1297"/>
      <c r="O46" s="1297"/>
      <c r="P46" s="1297"/>
      <c r="Q46" s="1297"/>
      <c r="R46" s="1297"/>
      <c r="S46" s="1297"/>
      <c r="T46" s="1297"/>
      <c r="U46" s="1297"/>
      <c r="V46" s="1297"/>
      <c r="W46" s="1297"/>
      <c r="X46" s="1297"/>
      <c r="Y46" s="1297"/>
      <c r="Z46" s="1297"/>
      <c r="AA46" s="1297"/>
      <c r="AB46" s="1297"/>
      <c r="AC46" s="1297"/>
      <c r="AD46" s="1297"/>
      <c r="AE46" s="1297"/>
      <c r="AF46" s="1297"/>
      <c r="AG46" s="1297"/>
      <c r="AH46" s="1297"/>
      <c r="AI46" s="1297"/>
      <c r="AJ46" s="1297"/>
      <c r="AK46" s="1297"/>
      <c r="AL46" s="1297"/>
      <c r="AM46" s="1297"/>
      <c r="AN46" s="1297"/>
      <c r="AO46" s="1297"/>
      <c r="AP46" s="1297"/>
      <c r="AQ46" s="1297"/>
      <c r="AR46" s="1297"/>
      <c r="AS46" s="1297"/>
      <c r="AT46" s="1297"/>
      <c r="AU46" s="1297"/>
      <c r="AV46" s="1297"/>
      <c r="AW46" s="1297"/>
      <c r="AX46" s="1297"/>
      <c r="AY46" s="1297"/>
      <c r="AZ46" s="1297"/>
    </row>
    <row r="47" spans="1:52" ht="12" customHeight="1" x14ac:dyDescent="0.25">
      <c r="A47" s="1298"/>
      <c r="B47" s="1298"/>
      <c r="C47" s="1298"/>
      <c r="D47" s="1298"/>
      <c r="E47" s="1298"/>
      <c r="F47" s="1298"/>
      <c r="G47" s="1298"/>
      <c r="H47" s="1298"/>
      <c r="I47" s="1298"/>
      <c r="J47" s="1298"/>
      <c r="K47" s="1298"/>
      <c r="L47" s="1298"/>
      <c r="M47" s="1298"/>
      <c r="N47" s="1298"/>
      <c r="O47" s="1298"/>
      <c r="P47" s="1298"/>
      <c r="Q47" s="1298"/>
      <c r="R47" s="1298"/>
      <c r="S47" s="1298"/>
      <c r="T47" s="1298"/>
      <c r="U47" s="1298"/>
      <c r="V47" s="1298"/>
      <c r="W47" s="1298"/>
      <c r="X47" s="1298"/>
      <c r="Y47" s="1298"/>
      <c r="Z47" s="1298"/>
      <c r="AA47" s="1298"/>
      <c r="AB47" s="1298"/>
      <c r="AC47" s="1298"/>
      <c r="AD47" s="1298"/>
      <c r="AE47" s="1298"/>
      <c r="AF47" s="1298"/>
      <c r="AG47" s="1298"/>
      <c r="AH47" s="1298"/>
      <c r="AI47" s="1298"/>
      <c r="AJ47" s="1298"/>
      <c r="AK47" s="1298"/>
      <c r="AL47" s="1298"/>
      <c r="AM47" s="1298"/>
      <c r="AN47" s="1298"/>
      <c r="AO47" s="1298"/>
      <c r="AP47" s="1298"/>
      <c r="AQ47" s="1298"/>
      <c r="AR47" s="1298"/>
      <c r="AS47" s="1298"/>
      <c r="AT47" s="1298"/>
      <c r="AU47" s="1298"/>
      <c r="AV47" s="1298"/>
      <c r="AW47" s="1298"/>
      <c r="AX47" s="1298"/>
      <c r="AY47" s="1298"/>
      <c r="AZ47" s="1298"/>
    </row>
    <row r="48" spans="1:52" ht="15" customHeight="1" x14ac:dyDescent="0.25">
      <c r="A48" s="1297" t="s">
        <v>790</v>
      </c>
      <c r="B48" s="1297"/>
      <c r="C48" s="1297"/>
      <c r="D48" s="1297"/>
      <c r="E48" s="1297"/>
      <c r="F48" s="1297"/>
      <c r="G48" s="1297"/>
      <c r="H48" s="1297"/>
      <c r="I48" s="1297"/>
      <c r="J48" s="1297"/>
      <c r="K48" s="1297"/>
      <c r="L48" s="1297"/>
      <c r="M48" s="1297"/>
      <c r="N48" s="1297"/>
      <c r="O48" s="1297"/>
      <c r="P48" s="1297"/>
      <c r="Q48" s="1297"/>
      <c r="R48" s="1297"/>
      <c r="S48" s="1297"/>
      <c r="T48" s="1297"/>
      <c r="U48" s="1297"/>
      <c r="V48" s="1297"/>
      <c r="W48" s="1297"/>
      <c r="X48" s="1297"/>
      <c r="Y48" s="1297"/>
      <c r="Z48" s="1297"/>
      <c r="AA48" s="1297"/>
      <c r="AB48" s="1297"/>
      <c r="AC48" s="1297"/>
      <c r="AD48" s="1297"/>
      <c r="AE48" s="1297"/>
      <c r="AF48" s="1297"/>
      <c r="AG48" s="1297"/>
      <c r="AH48" s="1297"/>
      <c r="AI48" s="1297"/>
      <c r="AJ48" s="1297"/>
      <c r="AK48" s="1297"/>
      <c r="AL48" s="1297"/>
      <c r="AM48" s="1297"/>
      <c r="AN48" s="1297"/>
      <c r="AO48" s="1297"/>
      <c r="AP48" s="1297"/>
      <c r="AQ48" s="1297"/>
      <c r="AR48" s="1297"/>
      <c r="AS48" s="1297"/>
      <c r="AT48" s="1297"/>
      <c r="AU48" s="1297"/>
      <c r="AV48" s="1297"/>
      <c r="AW48" s="1297"/>
      <c r="AX48" s="1297"/>
      <c r="AY48" s="1297"/>
      <c r="AZ48" s="1297"/>
    </row>
    <row r="49" spans="1:54" ht="36" customHeight="1" x14ac:dyDescent="0.25">
      <c r="A49" s="1340" t="s">
        <v>816</v>
      </c>
      <c r="B49" s="1340"/>
      <c r="C49" s="1340"/>
      <c r="D49" s="1340"/>
      <c r="E49" s="1340"/>
      <c r="F49" s="1340"/>
      <c r="G49" s="1340"/>
      <c r="H49" s="1340"/>
      <c r="I49" s="1340"/>
      <c r="J49" s="1340"/>
      <c r="K49" s="1340"/>
      <c r="L49" s="1340"/>
      <c r="M49" s="1340"/>
      <c r="N49" s="1340"/>
      <c r="O49" s="1340"/>
      <c r="P49" s="1340"/>
      <c r="Q49" s="1340"/>
      <c r="R49" s="1340"/>
      <c r="S49" s="1340"/>
      <c r="T49" s="1340"/>
      <c r="U49" s="1340"/>
      <c r="V49" s="1340"/>
      <c r="W49" s="1340"/>
      <c r="X49" s="1340"/>
      <c r="Y49" s="1340"/>
      <c r="Z49" s="1340"/>
      <c r="AA49" s="1340"/>
      <c r="AB49" s="1340"/>
      <c r="AC49" s="1340"/>
      <c r="AD49" s="1340"/>
      <c r="AE49" s="1340"/>
      <c r="AF49" s="1340"/>
      <c r="AG49" s="1340"/>
      <c r="AH49" s="1340"/>
      <c r="AI49" s="1340"/>
      <c r="AJ49" s="1340"/>
      <c r="AK49" s="1340"/>
      <c r="AL49" s="1340"/>
      <c r="AM49" s="1340"/>
      <c r="AN49" s="1340"/>
      <c r="AO49" s="1340"/>
      <c r="AP49" s="1340"/>
      <c r="AQ49" s="1340"/>
      <c r="AR49" s="1340"/>
      <c r="AS49" s="1340"/>
      <c r="AT49" s="1340"/>
      <c r="AU49" s="1340"/>
      <c r="AV49" s="1340"/>
      <c r="AW49" s="1340"/>
      <c r="AX49" s="1340"/>
      <c r="AY49" s="1340"/>
      <c r="AZ49" s="1340"/>
    </row>
    <row r="50" spans="1:54" ht="12" customHeight="1" x14ac:dyDescent="0.3">
      <c r="A50" s="1341" t="str">
        <f>ПОДПИСИ!B14</f>
        <v>Начальник геодезического отдела ООО «Электромонтаж-110»</v>
      </c>
      <c r="B50" s="1341"/>
      <c r="C50" s="1341"/>
      <c r="D50" s="1341"/>
      <c r="E50" s="1341"/>
      <c r="F50" s="1341"/>
      <c r="G50" s="1341"/>
      <c r="H50" s="1341"/>
      <c r="I50" s="1341"/>
      <c r="J50" s="1341"/>
      <c r="K50" s="1341"/>
      <c r="L50" s="1341"/>
      <c r="M50" s="1341"/>
      <c r="N50" s="1341"/>
      <c r="O50" s="1341"/>
      <c r="P50" s="1341"/>
      <c r="Q50" s="1341"/>
      <c r="R50" s="1341"/>
      <c r="S50" s="1341"/>
      <c r="T50" s="1341"/>
      <c r="U50" s="1341"/>
      <c r="V50" s="1341"/>
      <c r="W50" s="1341"/>
      <c r="X50" s="1341"/>
      <c r="Y50" s="1341"/>
      <c r="Z50" s="1341"/>
      <c r="AA50" s="1341"/>
      <c r="AB50" s="1341"/>
      <c r="AC50" s="1341"/>
      <c r="AD50" s="1341"/>
      <c r="AE50" s="1341"/>
      <c r="AF50" s="1341"/>
      <c r="AG50" s="1341"/>
      <c r="AH50" s="1341"/>
      <c r="AI50" s="1341"/>
      <c r="AJ50" s="1341"/>
      <c r="AK50" s="1341"/>
      <c r="AL50" s="1341"/>
      <c r="AM50" s="1341"/>
      <c r="AN50" s="1341"/>
      <c r="AO50" s="1341"/>
      <c r="AP50" s="1341"/>
      <c r="AQ50" s="1341"/>
      <c r="AR50" s="1341"/>
      <c r="AS50" s="1341"/>
      <c r="AT50" s="1341"/>
      <c r="AU50" s="1341"/>
      <c r="AV50" s="1341"/>
      <c r="AW50" s="1341"/>
      <c r="AX50" s="1341"/>
      <c r="AY50" s="1341"/>
      <c r="AZ50" s="1341"/>
      <c r="BA50" s="323"/>
      <c r="BB50" s="294"/>
    </row>
    <row r="51" spans="1:54" ht="12" customHeight="1" x14ac:dyDescent="0.25">
      <c r="A51" s="1256" t="str">
        <f>CONCATENATE(ПОДПИСИ!C14," ",ПОДПИСИ!F14)</f>
        <v xml:space="preserve">Фатахова Е.Я. </v>
      </c>
      <c r="B51" s="1256"/>
      <c r="C51" s="1256"/>
      <c r="D51" s="1256"/>
      <c r="E51" s="1256"/>
      <c r="F51" s="1256"/>
      <c r="G51" s="1256"/>
      <c r="H51" s="1256"/>
      <c r="I51" s="1256"/>
      <c r="J51" s="1256"/>
      <c r="K51" s="1256"/>
      <c r="L51" s="1256"/>
      <c r="M51" s="1256"/>
      <c r="N51" s="1256"/>
      <c r="O51" s="1256"/>
      <c r="P51" s="1256"/>
      <c r="Q51" s="1256"/>
      <c r="R51" s="1256"/>
      <c r="S51" s="1256"/>
      <c r="T51" s="1256"/>
      <c r="U51" s="1256"/>
      <c r="V51" s="1256"/>
      <c r="W51" s="1256"/>
      <c r="X51" s="1256"/>
      <c r="Y51" s="1256"/>
      <c r="Z51" s="1256"/>
      <c r="AA51" s="1256"/>
      <c r="AB51" s="1256"/>
      <c r="AC51" s="1256"/>
      <c r="AD51" s="1256"/>
      <c r="AE51" s="1256"/>
      <c r="AF51" s="1256"/>
      <c r="AG51" s="1256"/>
      <c r="AH51" s="1256"/>
      <c r="AI51" s="1256"/>
      <c r="AJ51" s="1256"/>
      <c r="AK51" s="1256"/>
      <c r="AL51" s="1256"/>
      <c r="AM51" s="1256"/>
      <c r="AN51" s="1256"/>
      <c r="AO51" s="1256"/>
      <c r="AP51" s="1256"/>
      <c r="AQ51" s="1256"/>
      <c r="AR51" s="1256"/>
      <c r="AS51" s="1256"/>
      <c r="AT51" s="1256"/>
      <c r="AU51" s="1256"/>
      <c r="AV51" s="1256"/>
      <c r="AW51" s="1256"/>
      <c r="AX51" s="1256"/>
      <c r="AY51" s="1256"/>
      <c r="AZ51" s="1256"/>
    </row>
    <row r="52" spans="1:54" ht="6" customHeight="1" x14ac:dyDescent="0.25">
      <c r="A52" s="1342" t="s">
        <v>789</v>
      </c>
      <c r="B52" s="1342"/>
      <c r="C52" s="1342"/>
      <c r="D52" s="1342"/>
      <c r="E52" s="1342"/>
      <c r="F52" s="1342"/>
      <c r="G52" s="1342"/>
      <c r="H52" s="1342"/>
      <c r="I52" s="1342"/>
      <c r="J52" s="1342"/>
      <c r="K52" s="1342"/>
      <c r="L52" s="1342"/>
      <c r="M52" s="1342"/>
      <c r="N52" s="1342"/>
      <c r="O52" s="1342"/>
      <c r="P52" s="1342"/>
      <c r="Q52" s="1342"/>
      <c r="R52" s="1342"/>
      <c r="S52" s="1342"/>
      <c r="T52" s="1342"/>
      <c r="U52" s="1342"/>
      <c r="V52" s="1342"/>
      <c r="W52" s="1342"/>
      <c r="X52" s="1342"/>
      <c r="Y52" s="1342"/>
      <c r="Z52" s="1342"/>
      <c r="AA52" s="1342"/>
      <c r="AB52" s="1342"/>
      <c r="AC52" s="1342"/>
      <c r="AD52" s="1342"/>
      <c r="AE52" s="1342"/>
      <c r="AF52" s="1342"/>
      <c r="AG52" s="1342"/>
      <c r="AH52" s="1342"/>
      <c r="AI52" s="1342"/>
      <c r="AJ52" s="1342"/>
      <c r="AK52" s="1342"/>
      <c r="AL52" s="1342"/>
      <c r="AM52" s="1342"/>
      <c r="AN52" s="1342"/>
      <c r="AO52" s="1342"/>
      <c r="AP52" s="1342"/>
      <c r="AQ52" s="1342"/>
      <c r="AR52" s="1342"/>
      <c r="AS52" s="1342"/>
      <c r="AT52" s="1342"/>
      <c r="AU52" s="1342"/>
      <c r="AV52" s="1342"/>
      <c r="AW52" s="1342"/>
      <c r="AX52" s="1342"/>
      <c r="AY52" s="1342"/>
      <c r="AZ52" s="1342"/>
    </row>
    <row r="53" spans="1:54" ht="12" customHeight="1" x14ac:dyDescent="0.25">
      <c r="A53" s="1343"/>
      <c r="B53" s="1343"/>
      <c r="C53" s="1343"/>
      <c r="D53" s="1343"/>
      <c r="E53" s="1343"/>
      <c r="F53" s="1343"/>
      <c r="G53" s="1343"/>
      <c r="H53" s="1343"/>
      <c r="I53" s="1343"/>
      <c r="J53" s="1343"/>
      <c r="K53" s="1343"/>
      <c r="L53" s="1343"/>
      <c r="M53" s="1343"/>
      <c r="N53" s="1343"/>
      <c r="O53" s="1343"/>
      <c r="P53" s="1343"/>
      <c r="Q53" s="1343"/>
      <c r="R53" s="1343"/>
      <c r="S53" s="1343"/>
      <c r="T53" s="1343"/>
      <c r="U53" s="1343"/>
      <c r="V53" s="1343"/>
      <c r="W53" s="1343"/>
      <c r="X53" s="1343"/>
      <c r="Y53" s="1343"/>
      <c r="Z53" s="1343"/>
      <c r="AA53" s="1343"/>
      <c r="AB53" s="1343"/>
      <c r="AC53" s="1343"/>
      <c r="AD53" s="1343"/>
      <c r="AE53" s="1343"/>
      <c r="AF53" s="1343"/>
      <c r="AG53" s="1343"/>
      <c r="AH53" s="1343"/>
      <c r="AI53" s="1343"/>
      <c r="AJ53" s="1343"/>
      <c r="AK53" s="1343"/>
      <c r="AL53" s="1343"/>
      <c r="AM53" s="1343"/>
      <c r="AN53" s="1343"/>
      <c r="AO53" s="1343"/>
      <c r="AP53" s="1343"/>
      <c r="AQ53" s="1343"/>
      <c r="AR53" s="1343"/>
      <c r="AS53" s="1343"/>
      <c r="AT53" s="1343"/>
      <c r="AU53" s="1343"/>
      <c r="AV53" s="1343"/>
      <c r="AW53" s="1343"/>
      <c r="AX53" s="1343"/>
      <c r="AY53" s="1343"/>
      <c r="AZ53" s="1343"/>
    </row>
    <row r="54" spans="1:54" ht="15" customHeight="1" x14ac:dyDescent="0.25">
      <c r="A54" s="1297" t="s">
        <v>790</v>
      </c>
      <c r="B54" s="1297"/>
      <c r="C54" s="1297"/>
      <c r="D54" s="1297"/>
      <c r="E54" s="1297"/>
      <c r="F54" s="1297"/>
      <c r="G54" s="1297"/>
      <c r="H54" s="1297"/>
      <c r="I54" s="1297"/>
      <c r="J54" s="1297"/>
      <c r="K54" s="1297"/>
      <c r="L54" s="1297"/>
      <c r="M54" s="1297"/>
      <c r="N54" s="1297"/>
      <c r="O54" s="1297"/>
      <c r="P54" s="1297"/>
      <c r="Q54" s="1297"/>
      <c r="R54" s="1297"/>
      <c r="S54" s="1297"/>
      <c r="T54" s="1297"/>
      <c r="U54" s="1297"/>
      <c r="V54" s="1297"/>
      <c r="W54" s="1297"/>
      <c r="X54" s="1297"/>
      <c r="Y54" s="1297"/>
      <c r="Z54" s="1297"/>
      <c r="AA54" s="1297"/>
      <c r="AB54" s="1297"/>
      <c r="AC54" s="1297"/>
      <c r="AD54" s="1297"/>
      <c r="AE54" s="1297"/>
      <c r="AF54" s="1297"/>
      <c r="AG54" s="1297"/>
      <c r="AH54" s="1297"/>
      <c r="AI54" s="1297"/>
      <c r="AJ54" s="1297"/>
      <c r="AK54" s="1297"/>
      <c r="AL54" s="1297"/>
      <c r="AM54" s="1297"/>
      <c r="AN54" s="1297"/>
      <c r="AO54" s="1297"/>
      <c r="AP54" s="1297"/>
      <c r="AQ54" s="1297"/>
      <c r="AR54" s="1297"/>
      <c r="AS54" s="1297"/>
      <c r="AT54" s="1297"/>
      <c r="AU54" s="1297"/>
      <c r="AV54" s="1297"/>
      <c r="AW54" s="1297"/>
      <c r="AX54" s="1297"/>
      <c r="AY54" s="1297"/>
      <c r="AZ54" s="1297"/>
    </row>
    <row r="55" spans="1:54" ht="11.25" customHeight="1" outlineLevel="1" x14ac:dyDescent="0.25">
      <c r="A55" s="1264" t="s">
        <v>79</v>
      </c>
      <c r="B55" s="1264"/>
      <c r="C55" s="1264"/>
      <c r="D55" s="1264"/>
      <c r="E55" s="1264"/>
      <c r="F55" s="1264"/>
      <c r="G55" s="1264"/>
      <c r="H55" s="1264"/>
      <c r="I55" s="1264"/>
      <c r="J55" s="1264"/>
      <c r="K55" s="1264"/>
      <c r="L55" s="1264"/>
      <c r="M55" s="1264"/>
      <c r="N55" s="1264"/>
      <c r="O55" s="1264"/>
      <c r="P55" s="1264"/>
      <c r="Q55" s="1264"/>
      <c r="R55" s="1264"/>
      <c r="S55" s="1264"/>
      <c r="T55" s="1264"/>
      <c r="U55" s="1264"/>
      <c r="V55" s="1264"/>
      <c r="W55" s="1264"/>
      <c r="X55" s="1264"/>
      <c r="Y55" s="1264"/>
      <c r="Z55" s="1264"/>
      <c r="AA55" s="1264"/>
      <c r="AB55" s="1264"/>
      <c r="AC55" s="1264"/>
      <c r="AD55" s="1264"/>
      <c r="AE55" s="1264"/>
      <c r="AF55" s="1264"/>
      <c r="AG55" s="1264"/>
      <c r="AH55" s="1264"/>
      <c r="AI55" s="1264"/>
      <c r="AJ55" s="1264"/>
      <c r="AK55" s="1264"/>
    </row>
    <row r="56" spans="1:54" ht="24" customHeight="1" outlineLevel="1" x14ac:dyDescent="0.25">
      <c r="A56" s="126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260"/>
      <c r="C56" s="1260"/>
      <c r="D56" s="1260"/>
      <c r="E56" s="1260"/>
      <c r="F56" s="1260"/>
      <c r="G56" s="1260"/>
      <c r="H56" s="1260"/>
      <c r="I56" s="1260"/>
      <c r="J56" s="1260"/>
      <c r="K56" s="1260"/>
      <c r="L56" s="1260"/>
      <c r="M56" s="1260"/>
      <c r="N56" s="1260"/>
      <c r="O56" s="1260"/>
      <c r="P56" s="1260"/>
      <c r="Q56" s="1260"/>
      <c r="R56" s="1260"/>
      <c r="S56" s="1260"/>
      <c r="T56" s="1260"/>
      <c r="U56" s="1260"/>
      <c r="V56" s="1260"/>
      <c r="W56" s="1260"/>
      <c r="X56" s="1260"/>
      <c r="Y56" s="1260"/>
      <c r="Z56" s="1260"/>
      <c r="AA56" s="1260"/>
      <c r="AB56" s="1260"/>
      <c r="AC56" s="1260"/>
      <c r="AD56" s="1260"/>
      <c r="AE56" s="1260"/>
      <c r="AF56" s="1260"/>
      <c r="AG56" s="1260"/>
      <c r="AH56" s="1260"/>
      <c r="AI56" s="1260"/>
      <c r="AJ56" s="1260"/>
      <c r="AK56" s="1260"/>
      <c r="AL56" s="1260"/>
      <c r="AM56" s="1260"/>
      <c r="AN56" s="1260"/>
      <c r="AO56" s="1260"/>
      <c r="AP56" s="1260"/>
      <c r="AQ56" s="1260"/>
      <c r="AR56" s="1260"/>
      <c r="AS56" s="1260"/>
      <c r="AT56" s="1260"/>
      <c r="AU56" s="1260"/>
      <c r="AV56" s="1260"/>
      <c r="AW56" s="1260"/>
      <c r="AX56" s="1260"/>
      <c r="AY56" s="1260"/>
      <c r="AZ56" s="1260"/>
    </row>
    <row r="57" spans="1:54" ht="9.75" customHeight="1" outlineLevel="1" x14ac:dyDescent="0.25">
      <c r="A57" s="1236" t="s">
        <v>523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</row>
    <row r="58" spans="1:54" ht="12" customHeight="1" x14ac:dyDescent="0.25">
      <c r="A58" s="1334" t="s">
        <v>429</v>
      </c>
      <c r="B58" s="1334"/>
      <c r="C58" s="1334"/>
      <c r="D58" s="1334"/>
      <c r="E58" s="1334"/>
      <c r="F58" s="1334"/>
      <c r="G58" s="1334"/>
      <c r="H58" s="1334"/>
      <c r="I58" s="1334"/>
      <c r="J58" s="1334"/>
      <c r="K58" s="1334"/>
      <c r="L58" s="1334"/>
      <c r="M58" s="1334"/>
      <c r="N58" s="1334"/>
      <c r="O58" s="1334"/>
      <c r="P58" s="1334"/>
      <c r="Q58" s="1334"/>
      <c r="R58" s="1334"/>
      <c r="S58" s="1334"/>
      <c r="T58" s="1334"/>
      <c r="U58" s="1334"/>
      <c r="V58" s="1334"/>
      <c r="W58" s="1334"/>
      <c r="X58" s="1334"/>
      <c r="Y58" s="1334"/>
      <c r="Z58" s="1334"/>
      <c r="AA58" s="1334"/>
      <c r="AB58" s="1334"/>
      <c r="AC58" s="1334"/>
      <c r="AD58" s="1334"/>
      <c r="AE58" s="1334"/>
      <c r="AF58" s="1334"/>
      <c r="AG58" s="1334"/>
      <c r="AH58" s="1334"/>
      <c r="AI58" s="1334"/>
      <c r="AJ58" s="1334"/>
      <c r="AK58" s="1334"/>
      <c r="AL58" s="1334"/>
      <c r="AM58" s="1334"/>
      <c r="AN58" s="1334"/>
      <c r="AO58" s="1334"/>
      <c r="AP58" s="1334"/>
      <c r="AQ58" s="1334"/>
      <c r="AR58" s="1334"/>
      <c r="AS58" s="1334"/>
      <c r="AT58" s="1334"/>
      <c r="AU58" s="1334"/>
      <c r="AV58" s="1334"/>
      <c r="AW58" s="1334"/>
      <c r="AX58" s="1334"/>
      <c r="AY58" s="1334"/>
      <c r="AZ58" s="1334"/>
    </row>
    <row r="59" spans="1:54" ht="12" customHeight="1" x14ac:dyDescent="0.25">
      <c r="A59" s="1336" t="str">
        <f>ФОРМА!D25</f>
        <v>воздушной линии 10кВ</v>
      </c>
      <c r="B59" s="1336"/>
      <c r="C59" s="1336"/>
      <c r="D59" s="1336"/>
      <c r="E59" s="1336"/>
      <c r="F59" s="1336"/>
      <c r="G59" s="1336"/>
      <c r="H59" s="1336"/>
      <c r="I59" s="1336"/>
      <c r="J59" s="1336"/>
      <c r="K59" s="1336"/>
      <c r="L59" s="1336"/>
      <c r="M59" s="1336"/>
      <c r="N59" s="1336"/>
      <c r="O59" s="1336"/>
      <c r="P59" s="1336"/>
      <c r="Q59" s="1336"/>
      <c r="R59" s="1336"/>
      <c r="S59" s="1336"/>
      <c r="T59" s="1336"/>
      <c r="U59" s="1336"/>
      <c r="V59" s="1336"/>
      <c r="W59" s="1336"/>
      <c r="X59" s="1336"/>
      <c r="Y59" s="1336"/>
      <c r="Z59" s="1336"/>
      <c r="AA59" s="1336"/>
      <c r="AB59" s="1336"/>
      <c r="AC59" s="1336"/>
      <c r="AD59" s="1336"/>
      <c r="AE59" s="1336"/>
      <c r="AF59" s="1336"/>
      <c r="AG59" s="1336"/>
      <c r="AH59" s="1336"/>
      <c r="AI59" s="1336"/>
      <c r="AJ59" s="1336"/>
      <c r="AK59" s="1336"/>
      <c r="AL59" s="1336"/>
      <c r="AM59" s="1336"/>
      <c r="AN59" s="1336"/>
      <c r="AO59" s="1336"/>
      <c r="AP59" s="1336"/>
      <c r="AQ59" s="1336"/>
      <c r="AR59" s="1336"/>
      <c r="AS59" s="1336"/>
      <c r="AT59" s="1336"/>
      <c r="AU59" s="1336"/>
      <c r="AV59" s="1336"/>
      <c r="AW59" s="1336"/>
      <c r="AX59" s="1336"/>
      <c r="AY59" s="1336"/>
      <c r="AZ59" s="1336"/>
    </row>
    <row r="60" spans="1:54" ht="12" customHeight="1" x14ac:dyDescent="0.25">
      <c r="A60" s="1338" t="s">
        <v>430</v>
      </c>
      <c r="B60" s="1338"/>
      <c r="C60" s="1338"/>
      <c r="D60" s="1338"/>
      <c r="E60" s="1338"/>
      <c r="F60" s="1338"/>
      <c r="G60" s="1338"/>
      <c r="H60" s="1338"/>
      <c r="I60" s="1338"/>
      <c r="J60" s="1338"/>
      <c r="K60" s="1338"/>
      <c r="L60" s="1338"/>
      <c r="M60" s="1338"/>
      <c r="N60" s="1338"/>
      <c r="O60" s="1338"/>
      <c r="P60" s="1338"/>
      <c r="Q60" s="1338"/>
      <c r="R60" s="1338"/>
      <c r="S60" s="1338"/>
      <c r="T60" s="1338"/>
      <c r="U60" s="1338"/>
      <c r="V60" s="1338"/>
      <c r="W60" s="1338"/>
      <c r="X60" s="1338"/>
      <c r="Y60" s="1338"/>
      <c r="Z60" s="1338"/>
      <c r="AA60" s="1338"/>
      <c r="AB60" s="1338"/>
      <c r="AC60" s="1338"/>
      <c r="AD60" s="1338"/>
      <c r="AE60" s="1338"/>
      <c r="AF60" s="1338"/>
      <c r="AG60" s="1338"/>
      <c r="AH60" s="1338"/>
      <c r="AI60" s="1338"/>
      <c r="AJ60" s="1338"/>
      <c r="AK60" s="1338"/>
      <c r="AL60" s="1338"/>
      <c r="AM60" s="1338"/>
      <c r="AN60" s="1338"/>
      <c r="AO60" s="1338"/>
      <c r="AP60" s="1338"/>
      <c r="AQ60" s="1338"/>
      <c r="AR60" s="1338"/>
      <c r="AS60" s="1338"/>
      <c r="AT60" s="1338"/>
      <c r="AU60" s="1338"/>
      <c r="AV60" s="1338"/>
      <c r="AW60" s="1338"/>
      <c r="AX60" s="1338"/>
      <c r="AY60" s="1338"/>
      <c r="AZ60" s="1338"/>
    </row>
    <row r="61" spans="1:54" ht="34.950000000000003" customHeight="1" x14ac:dyDescent="0.25">
      <c r="A61" s="13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339"/>
      <c r="C61" s="1339"/>
      <c r="D61" s="1339"/>
      <c r="E61" s="1339"/>
      <c r="F61" s="1339"/>
      <c r="G61" s="1339"/>
      <c r="H61" s="1339"/>
      <c r="I61" s="1339"/>
      <c r="J61" s="1339"/>
      <c r="K61" s="1339"/>
      <c r="L61" s="1339"/>
      <c r="M61" s="1339"/>
      <c r="N61" s="1339"/>
      <c r="O61" s="1339"/>
      <c r="P61" s="1339"/>
      <c r="Q61" s="1339"/>
      <c r="R61" s="1339"/>
      <c r="S61" s="1339"/>
      <c r="T61" s="1339"/>
      <c r="U61" s="1339"/>
      <c r="V61" s="1339"/>
      <c r="W61" s="1339"/>
      <c r="X61" s="1339"/>
      <c r="Y61" s="1339"/>
      <c r="Z61" s="1339"/>
      <c r="AA61" s="1339"/>
      <c r="AB61" s="1339"/>
      <c r="AC61" s="1339"/>
      <c r="AD61" s="1339"/>
      <c r="AE61" s="1339"/>
      <c r="AF61" s="1339"/>
      <c r="AG61" s="1339"/>
      <c r="AH61" s="1339"/>
      <c r="AI61" s="1339"/>
      <c r="AJ61" s="1339"/>
      <c r="AK61" s="1339"/>
      <c r="AL61" s="1339"/>
      <c r="AM61" s="1339"/>
      <c r="AN61" s="1339"/>
      <c r="AO61" s="1339"/>
      <c r="AP61" s="1339"/>
      <c r="AQ61" s="1339"/>
      <c r="AR61" s="1339"/>
      <c r="AS61" s="1339"/>
      <c r="AT61" s="1339"/>
      <c r="AU61" s="1339"/>
      <c r="AV61" s="1339"/>
      <c r="AW61" s="1339"/>
      <c r="AX61" s="1339"/>
      <c r="AY61" s="1339"/>
      <c r="AZ61" s="1339"/>
    </row>
    <row r="62" spans="1:54" ht="6" customHeight="1" x14ac:dyDescent="0.25">
      <c r="A62" s="133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337"/>
      <c r="C62" s="1337"/>
      <c r="D62" s="1337"/>
      <c r="E62" s="1337"/>
      <c r="F62" s="1337"/>
      <c r="G62" s="1337"/>
      <c r="H62" s="1337"/>
      <c r="I62" s="1337"/>
      <c r="J62" s="1337"/>
      <c r="K62" s="1337"/>
      <c r="L62" s="1337"/>
      <c r="M62" s="1337"/>
      <c r="N62" s="1337"/>
      <c r="O62" s="1337"/>
      <c r="P62" s="1337"/>
      <c r="Q62" s="1337"/>
      <c r="R62" s="1337"/>
      <c r="S62" s="1337"/>
      <c r="T62" s="1337"/>
      <c r="U62" s="1337"/>
      <c r="V62" s="1337"/>
      <c r="W62" s="1337"/>
      <c r="X62" s="1337"/>
      <c r="Y62" s="1337"/>
      <c r="Z62" s="1337"/>
      <c r="AA62" s="1337"/>
      <c r="AB62" s="1337"/>
      <c r="AC62" s="1337"/>
      <c r="AD62" s="1337"/>
      <c r="AE62" s="1337"/>
      <c r="AF62" s="1337"/>
      <c r="AG62" s="1337"/>
      <c r="AH62" s="1337"/>
      <c r="AI62" s="1337"/>
      <c r="AJ62" s="1337"/>
      <c r="AK62" s="1337"/>
      <c r="AL62" s="1337"/>
      <c r="AM62" s="1337"/>
      <c r="AN62" s="1337"/>
      <c r="AO62" s="1337"/>
      <c r="AP62" s="1337"/>
      <c r="AQ62" s="1337"/>
      <c r="AR62" s="1337"/>
      <c r="AS62" s="1337"/>
      <c r="AT62" s="1337"/>
      <c r="AU62" s="1337"/>
      <c r="AV62" s="1337"/>
      <c r="AW62" s="1337"/>
      <c r="AX62" s="1337"/>
      <c r="AY62" s="1337"/>
      <c r="AZ62" s="1337"/>
    </row>
    <row r="63" spans="1:54" ht="12" customHeight="1" x14ac:dyDescent="0.25">
      <c r="A63" s="1335" t="s">
        <v>432</v>
      </c>
      <c r="B63" s="1335"/>
      <c r="C63" s="1335"/>
      <c r="D63" s="1335"/>
      <c r="E63" s="1335"/>
      <c r="F63" s="1335"/>
      <c r="G63" s="1335"/>
      <c r="H63" s="1335"/>
      <c r="I63" s="1335"/>
      <c r="J63" s="1335"/>
      <c r="K63" s="1335"/>
      <c r="L63" s="1335"/>
      <c r="M63" s="1335"/>
      <c r="N63" s="1335"/>
      <c r="O63" s="1335"/>
      <c r="P63" s="1335"/>
      <c r="Q63" s="1335"/>
      <c r="R63" s="1335"/>
      <c r="S63" s="1335"/>
      <c r="T63" s="1335"/>
      <c r="U63" s="1335"/>
      <c r="V63" s="1335"/>
      <c r="W63" s="1335"/>
      <c r="X63" s="1335"/>
      <c r="Y63" s="1335"/>
      <c r="Z63" s="1335"/>
      <c r="AA63" s="1335"/>
      <c r="AB63" s="1335"/>
      <c r="AC63" s="1335"/>
      <c r="AD63" s="1335"/>
      <c r="AE63" s="1335"/>
      <c r="AF63" s="1335"/>
      <c r="AG63" s="1335"/>
      <c r="AH63" s="1335"/>
      <c r="AI63" s="1335"/>
      <c r="AJ63" s="1335"/>
      <c r="AK63" s="1335"/>
      <c r="AL63" s="1335"/>
      <c r="AM63" s="1335"/>
      <c r="AN63" s="1335"/>
      <c r="AO63" s="1335"/>
      <c r="AP63" s="1335"/>
      <c r="AQ63" s="1335"/>
      <c r="AR63" s="1335"/>
      <c r="AS63" s="1335"/>
      <c r="AT63" s="1335"/>
      <c r="AU63" s="1335"/>
      <c r="AV63" s="1335"/>
      <c r="AW63" s="1335"/>
      <c r="AX63" s="1335"/>
      <c r="AY63" s="1335"/>
      <c r="AZ63" s="1335"/>
    </row>
    <row r="64" spans="1:54" ht="12" customHeight="1" x14ac:dyDescent="0.25">
      <c r="A64" s="1335" t="s">
        <v>433</v>
      </c>
      <c r="B64" s="1335"/>
      <c r="C64" s="1335"/>
      <c r="D64" s="1335"/>
      <c r="E64" s="1335"/>
      <c r="F64" s="1335"/>
      <c r="G64" s="1335"/>
      <c r="H64" s="1335"/>
      <c r="I64" s="1335"/>
      <c r="J64" s="1335"/>
      <c r="K64" s="1335"/>
      <c r="L64" s="1335"/>
      <c r="M64" s="1335"/>
      <c r="N64" s="1335"/>
      <c r="O64" s="1335"/>
      <c r="P64" s="1335"/>
      <c r="Q64" s="1335"/>
      <c r="R64" s="1335"/>
      <c r="S64" s="1335"/>
      <c r="T64" s="1335"/>
      <c r="U64" s="1336" t="str">
        <f>ФОРМА!B9</f>
        <v>СЭС-23-32939-ЭС-ИЛО</v>
      </c>
      <c r="V64" s="1336"/>
      <c r="W64" s="1336"/>
      <c r="X64" s="1336"/>
      <c r="Y64" s="1336"/>
      <c r="Z64" s="1336"/>
      <c r="AA64" s="1336"/>
      <c r="AB64" s="1336"/>
      <c r="AC64" s="1336"/>
      <c r="AD64" s="1336"/>
      <c r="AE64" s="1336"/>
      <c r="AF64" s="1336"/>
      <c r="AG64" s="1336"/>
      <c r="AH64" s="1336"/>
      <c r="AI64" s="1336"/>
      <c r="AJ64" s="1336"/>
      <c r="AK64" s="1336"/>
      <c r="AL64" s="1336"/>
      <c r="AM64" s="1336"/>
      <c r="AN64" s="1336"/>
      <c r="AO64" s="1336"/>
      <c r="AP64" s="1336"/>
      <c r="AQ64" s="1336"/>
      <c r="AR64" s="1336"/>
      <c r="AS64" s="1336"/>
      <c r="AT64" s="1336"/>
      <c r="AU64" s="1336"/>
      <c r="AV64" s="1336"/>
      <c r="AW64" s="1336"/>
      <c r="AX64" s="1336"/>
      <c r="AY64" s="1336"/>
      <c r="AZ64" s="1336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310" t="s">
        <v>568</v>
      </c>
      <c r="V65" s="1310"/>
      <c r="W65" s="1310"/>
      <c r="X65" s="1310"/>
      <c r="Y65" s="1310"/>
      <c r="Z65" s="1310"/>
      <c r="AA65" s="1310"/>
      <c r="AB65" s="1310"/>
      <c r="AC65" s="1310"/>
      <c r="AD65" s="1310"/>
      <c r="AE65" s="1310"/>
      <c r="AF65" s="1310"/>
      <c r="AG65" s="1310"/>
      <c r="AH65" s="1310"/>
      <c r="AI65" s="1310"/>
      <c r="AJ65" s="1310"/>
      <c r="AK65" s="1310"/>
      <c r="AL65" s="1310"/>
      <c r="AM65" s="1310"/>
      <c r="AN65" s="1310"/>
      <c r="AO65" s="1310"/>
      <c r="AP65" s="1310"/>
      <c r="AQ65" s="1310"/>
      <c r="AR65" s="1310"/>
      <c r="AS65" s="1310"/>
      <c r="AT65" s="1310"/>
      <c r="AU65" s="1310"/>
      <c r="AV65" s="1310"/>
      <c r="AW65" s="1310"/>
      <c r="AX65" s="1310"/>
      <c r="AY65" s="1310"/>
      <c r="AZ65" s="1310"/>
    </row>
    <row r="66" spans="1:56" ht="12" customHeight="1" x14ac:dyDescent="0.25">
      <c r="A66" s="1336" t="str">
        <f>ФОРМА!B8</f>
        <v>ООО «Строительные энергетические технологии»</v>
      </c>
      <c r="B66" s="1336"/>
      <c r="C66" s="1336"/>
      <c r="D66" s="1336"/>
      <c r="E66" s="1336"/>
      <c r="F66" s="1336"/>
      <c r="G66" s="1336"/>
      <c r="H66" s="1336"/>
      <c r="I66" s="1336"/>
      <c r="J66" s="1336"/>
      <c r="K66" s="1336"/>
      <c r="L66" s="1336"/>
      <c r="M66" s="1336"/>
      <c r="N66" s="1336"/>
      <c r="O66" s="1336"/>
      <c r="P66" s="1336"/>
      <c r="Q66" s="1336"/>
      <c r="R66" s="1336"/>
      <c r="S66" s="1336"/>
      <c r="T66" s="1336"/>
      <c r="U66" s="1336"/>
      <c r="V66" s="1336"/>
      <c r="W66" s="1336"/>
      <c r="X66" s="1336"/>
      <c r="Y66" s="1336"/>
      <c r="Z66" s="1336"/>
      <c r="AA66" s="1336"/>
      <c r="AB66" s="1336"/>
      <c r="AC66" s="1336"/>
      <c r="AD66" s="1336"/>
      <c r="AE66" s="1336"/>
      <c r="AF66" s="1336"/>
      <c r="AG66" s="1336"/>
      <c r="AH66" s="1336"/>
      <c r="AI66" s="1336"/>
      <c r="AJ66" s="1336"/>
      <c r="AK66" s="1336"/>
      <c r="AL66" s="1336"/>
      <c r="AM66" s="1336"/>
      <c r="AN66" s="1336"/>
      <c r="AO66" s="1336"/>
      <c r="AP66" s="1336"/>
      <c r="AQ66" s="1336"/>
      <c r="AR66" s="1336"/>
      <c r="AS66" s="1336"/>
      <c r="AT66" s="1336"/>
      <c r="AU66" s="1336"/>
      <c r="AV66" s="1336"/>
      <c r="AW66" s="1336"/>
      <c r="AX66" s="1336"/>
      <c r="AY66" s="1336"/>
      <c r="AZ66" s="1336"/>
    </row>
    <row r="67" spans="1:56" s="302" customFormat="1" ht="6" customHeight="1" x14ac:dyDescent="0.3">
      <c r="A67" s="1337" t="s">
        <v>571</v>
      </c>
      <c r="B67" s="1337"/>
      <c r="C67" s="1337"/>
      <c r="D67" s="1337"/>
      <c r="E67" s="1337"/>
      <c r="F67" s="1337"/>
      <c r="G67" s="1337"/>
      <c r="H67" s="1337"/>
      <c r="I67" s="1337"/>
      <c r="J67" s="1337"/>
      <c r="K67" s="1337"/>
      <c r="L67" s="1337"/>
      <c r="M67" s="1337"/>
      <c r="N67" s="1337"/>
      <c r="O67" s="1337"/>
      <c r="P67" s="1337"/>
      <c r="Q67" s="1337"/>
      <c r="R67" s="1337"/>
      <c r="S67" s="1337"/>
      <c r="T67" s="1337"/>
      <c r="U67" s="1337"/>
      <c r="V67" s="1337"/>
      <c r="W67" s="1337"/>
      <c r="X67" s="1337"/>
      <c r="Y67" s="1337"/>
      <c r="Z67" s="1337"/>
      <c r="AA67" s="1337"/>
      <c r="AB67" s="1337"/>
      <c r="AC67" s="1337"/>
      <c r="AD67" s="1337"/>
      <c r="AE67" s="1337"/>
      <c r="AF67" s="1337"/>
      <c r="AG67" s="1337"/>
      <c r="AH67" s="1337"/>
      <c r="AI67" s="1337"/>
      <c r="AJ67" s="1337"/>
      <c r="AK67" s="1337"/>
      <c r="AL67" s="1337"/>
      <c r="AM67" s="1337"/>
      <c r="AN67" s="1337"/>
      <c r="AO67" s="1337"/>
      <c r="AP67" s="1337"/>
      <c r="AQ67" s="1337"/>
      <c r="AR67" s="1337"/>
      <c r="AS67" s="1337"/>
      <c r="AT67" s="1337"/>
      <c r="AU67" s="1337"/>
      <c r="AV67" s="1337"/>
      <c r="AW67" s="1337"/>
      <c r="AX67" s="1337"/>
      <c r="AY67" s="1337"/>
      <c r="AZ67" s="1337"/>
      <c r="BA67" s="1337"/>
    </row>
    <row r="68" spans="1:56" ht="12" customHeight="1" x14ac:dyDescent="0.25">
      <c r="A68" s="1331" t="s">
        <v>434</v>
      </c>
      <c r="B68" s="1331"/>
      <c r="C68" s="1331"/>
      <c r="D68" s="1331"/>
      <c r="E68" s="1331"/>
      <c r="F68" s="1331"/>
      <c r="G68" s="1331"/>
      <c r="H68" s="1331"/>
      <c r="I68" s="1331"/>
      <c r="J68" s="1331"/>
      <c r="K68" s="1331"/>
      <c r="L68" s="1331"/>
      <c r="M68" s="1331"/>
      <c r="N68" s="1331"/>
      <c r="O68" s="1331"/>
      <c r="P68" s="1331"/>
      <c r="Q68" s="1331"/>
      <c r="R68" s="1331"/>
      <c r="S68" s="1332" t="s">
        <v>435</v>
      </c>
      <c r="T68" s="1332"/>
      <c r="U68" s="1332"/>
      <c r="V68" s="1332"/>
      <c r="W68" s="1332"/>
      <c r="X68" s="1332"/>
      <c r="Y68" s="1332"/>
      <c r="Z68" s="1332"/>
      <c r="AA68" s="1332"/>
      <c r="AB68" s="1332"/>
      <c r="AC68" s="1332"/>
      <c r="AD68" s="1332"/>
      <c r="AE68" s="1332"/>
      <c r="AF68" s="1332"/>
      <c r="AG68" s="1332"/>
      <c r="AH68" s="1332"/>
      <c r="AI68" s="1332"/>
      <c r="AJ68" s="1332"/>
      <c r="AK68" s="1332"/>
      <c r="AL68" s="1332"/>
      <c r="AM68" s="1332"/>
      <c r="AN68" s="1332"/>
      <c r="AO68" s="1332"/>
      <c r="AP68" s="1332"/>
      <c r="AQ68" s="1332"/>
      <c r="AR68" s="1332"/>
      <c r="AS68" s="1332"/>
      <c r="AT68" s="1332"/>
      <c r="AU68" s="1332"/>
      <c r="AV68" s="1332"/>
      <c r="AW68" s="1332"/>
      <c r="AX68" s="1332"/>
      <c r="AY68" s="1332"/>
      <c r="AZ68" s="1332"/>
    </row>
    <row r="69" spans="1:56" ht="12" customHeight="1" x14ac:dyDescent="0.25">
      <c r="A69" s="1333" t="s">
        <v>520</v>
      </c>
      <c r="B69" s="1333"/>
      <c r="C69" s="1333"/>
      <c r="D69" s="1333"/>
      <c r="E69" s="1333"/>
      <c r="F69" s="1333"/>
      <c r="G69" s="1333"/>
      <c r="H69" s="1333"/>
      <c r="I69" s="1333"/>
      <c r="J69" s="1333"/>
      <c r="K69" s="1333"/>
      <c r="L69" s="1333"/>
      <c r="M69" s="1333"/>
      <c r="N69" s="1333"/>
      <c r="O69" s="1333"/>
      <c r="P69" s="1333"/>
      <c r="Q69" s="1333"/>
      <c r="R69" s="1333"/>
      <c r="S69" s="1333"/>
      <c r="T69" s="1333"/>
      <c r="U69" s="1333"/>
      <c r="V69" s="1333"/>
      <c r="W69" s="1333"/>
      <c r="X69" s="1333"/>
      <c r="Y69" s="1333"/>
      <c r="Z69" s="1333"/>
      <c r="AA69" s="1333"/>
      <c r="AB69" s="1333"/>
      <c r="AC69" s="1333"/>
      <c r="AD69" s="1333"/>
      <c r="AE69" s="1333"/>
      <c r="AF69" s="1333"/>
      <c r="AG69" s="1333"/>
      <c r="AH69" s="1333"/>
      <c r="AI69" s="1333"/>
      <c r="AJ69" s="1333"/>
      <c r="AK69" s="1333"/>
      <c r="AL69" s="1333"/>
      <c r="AM69" s="1333"/>
      <c r="AN69" s="1333"/>
      <c r="AO69" s="1333"/>
      <c r="AP69" s="1333"/>
      <c r="AQ69" s="1333"/>
      <c r="AR69" s="1333"/>
      <c r="AS69" s="1333"/>
      <c r="AT69" s="1333"/>
      <c r="AU69" s="1333"/>
      <c r="AV69" s="1333"/>
      <c r="AW69" s="1333"/>
      <c r="AX69" s="1333"/>
      <c r="AY69" s="1333"/>
      <c r="AZ69" s="1333"/>
      <c r="BD69" s="291"/>
    </row>
    <row r="70" spans="1:56" ht="12" customHeight="1" x14ac:dyDescent="0.25">
      <c r="A70" s="1334" t="s">
        <v>436</v>
      </c>
      <c r="B70" s="1334"/>
      <c r="C70" s="1334"/>
      <c r="D70" s="1334"/>
      <c r="E70" s="1334"/>
      <c r="F70" s="1334"/>
      <c r="G70" s="1334"/>
      <c r="H70" s="1334"/>
      <c r="I70" s="1334"/>
      <c r="J70" s="1334"/>
      <c r="K70" s="1334"/>
      <c r="L70" s="1334"/>
      <c r="M70" s="1334"/>
      <c r="N70" s="1334"/>
      <c r="O70" s="1334"/>
      <c r="P70" s="1334"/>
      <c r="Q70" s="1334"/>
      <c r="R70" s="1334"/>
      <c r="S70" s="1334"/>
      <c r="T70" s="1334"/>
      <c r="U70" s="1334"/>
      <c r="V70" s="1334"/>
      <c r="W70" s="1334"/>
      <c r="X70" s="1334"/>
      <c r="Y70" s="1334"/>
      <c r="Z70" s="1334"/>
      <c r="AA70" s="1334"/>
      <c r="AB70" s="1334"/>
      <c r="AC70" s="1334"/>
      <c r="AD70" s="1334"/>
      <c r="AE70" s="1334"/>
      <c r="AF70" s="1334"/>
      <c r="AG70" s="1334"/>
      <c r="AH70" s="1334"/>
      <c r="AI70" s="1334"/>
      <c r="AJ70" s="1334"/>
      <c r="AK70" s="1334"/>
      <c r="AL70" s="1334"/>
      <c r="AM70" s="1334"/>
      <c r="AN70" s="1334"/>
      <c r="AO70" s="1334"/>
      <c r="AP70" s="1334"/>
      <c r="AQ70" s="1334"/>
      <c r="AR70" s="1334"/>
      <c r="AS70" s="1334"/>
      <c r="AT70" s="1334"/>
      <c r="AU70" s="1334"/>
      <c r="AV70" s="1334"/>
      <c r="AW70" s="1334"/>
      <c r="AX70" s="1334"/>
      <c r="AY70" s="1334"/>
      <c r="AZ70" s="1334"/>
      <c r="BA70" s="1334"/>
      <c r="BD70" s="291"/>
    </row>
    <row r="71" spans="1:56" ht="12" customHeight="1" x14ac:dyDescent="0.25">
      <c r="A71" s="1334" t="s">
        <v>521</v>
      </c>
      <c r="B71" s="1334"/>
      <c r="C71" s="1334"/>
      <c r="D71" s="1334"/>
      <c r="E71" s="1334"/>
      <c r="F71" s="1334"/>
      <c r="G71" s="1334"/>
      <c r="H71" s="1334"/>
      <c r="I71" s="1334"/>
      <c r="J71" s="1334"/>
      <c r="K71" s="1334"/>
      <c r="L71" s="1334"/>
      <c r="M71" s="1334"/>
      <c r="N71" s="1334"/>
      <c r="O71" s="1334"/>
      <c r="P71" s="1334"/>
      <c r="Q71" s="1334"/>
      <c r="R71" s="1334"/>
      <c r="S71" s="1334"/>
      <c r="T71" s="1334"/>
      <c r="U71" s="1334"/>
      <c r="V71" s="1334"/>
      <c r="W71" s="1334"/>
      <c r="X71" s="1334"/>
      <c r="Y71" s="1334"/>
      <c r="Z71" s="1334"/>
      <c r="AA71" s="1334"/>
      <c r="AB71" s="1334"/>
      <c r="AC71" s="1334"/>
      <c r="AD71" s="1334"/>
      <c r="AE71" s="1334"/>
      <c r="AF71" s="1334"/>
      <c r="AG71" s="1334"/>
      <c r="AH71" s="1334"/>
      <c r="AI71" s="1334"/>
      <c r="AJ71" s="1334"/>
      <c r="AK71" s="1334"/>
      <c r="AL71" s="1334"/>
      <c r="AM71" s="1334"/>
      <c r="AN71" s="1334"/>
      <c r="AO71" s="1334"/>
      <c r="AP71" s="1334"/>
      <c r="AQ71" s="1334"/>
      <c r="AR71" s="1334"/>
      <c r="AS71" s="1334"/>
      <c r="AT71" s="1334"/>
      <c r="AU71" s="1334"/>
      <c r="AV71" s="1334"/>
      <c r="AW71" s="1334"/>
      <c r="AX71" s="1334"/>
      <c r="AY71" s="1334"/>
      <c r="AZ71" s="1334"/>
      <c r="BA71" s="326"/>
      <c r="BD71" s="297"/>
    </row>
    <row r="72" spans="1:56" ht="12" customHeight="1" x14ac:dyDescent="0.25">
      <c r="A72" s="1332" t="str">
        <f>ФОРМА!B9</f>
        <v>СЭС-23-32939-ЭС-ИЛО</v>
      </c>
      <c r="B72" s="1332"/>
      <c r="C72" s="1332"/>
      <c r="D72" s="1332"/>
      <c r="E72" s="1332"/>
      <c r="F72" s="1332"/>
      <c r="G72" s="1332"/>
      <c r="H72" s="1332"/>
      <c r="I72" s="1332"/>
      <c r="J72" s="1332"/>
      <c r="K72" s="1332"/>
      <c r="L72" s="1332"/>
      <c r="M72" s="1332"/>
      <c r="N72" s="1332"/>
      <c r="O72" s="1332"/>
      <c r="P72" s="1332"/>
      <c r="Q72" s="1332"/>
      <c r="R72" s="1332"/>
      <c r="S72" s="1332"/>
      <c r="T72" s="1332"/>
      <c r="U72" s="1332"/>
      <c r="V72" s="1332"/>
      <c r="W72" s="1332"/>
      <c r="X72" s="1332"/>
      <c r="Y72" s="1332"/>
      <c r="Z72" s="1332"/>
      <c r="AA72" s="1332"/>
      <c r="AB72" s="1332"/>
      <c r="AC72" s="1332"/>
      <c r="AD72" s="1332"/>
      <c r="AE72" s="1332"/>
      <c r="AF72" s="1332"/>
      <c r="AG72" s="1332"/>
      <c r="AH72" s="1332"/>
      <c r="AI72" s="1332"/>
      <c r="AJ72" s="1332"/>
      <c r="AK72" s="1332"/>
      <c r="AL72" s="1332"/>
      <c r="AM72" s="1332"/>
      <c r="AN72" s="1332"/>
      <c r="AO72" s="1332"/>
      <c r="AP72" s="1332"/>
      <c r="AQ72" s="1332"/>
      <c r="AR72" s="1332"/>
      <c r="AS72" s="1332"/>
      <c r="AT72" s="1332"/>
      <c r="AU72" s="1332"/>
      <c r="AV72" s="1332"/>
      <c r="AW72" s="1332"/>
      <c r="AX72" s="1332"/>
      <c r="AY72" s="1332"/>
      <c r="AZ72" s="1332"/>
      <c r="BD72" s="297"/>
    </row>
    <row r="73" spans="1:56" s="327" customFormat="1" ht="6" customHeight="1" x14ac:dyDescent="0.3">
      <c r="A73" s="1328" t="s">
        <v>568</v>
      </c>
      <c r="B73" s="1328"/>
      <c r="C73" s="1328"/>
      <c r="D73" s="1328"/>
      <c r="E73" s="1328"/>
      <c r="F73" s="1328"/>
      <c r="G73" s="1328"/>
      <c r="H73" s="1328"/>
      <c r="I73" s="1328"/>
      <c r="J73" s="1328"/>
      <c r="K73" s="1328"/>
      <c r="L73" s="1328"/>
      <c r="M73" s="1328"/>
      <c r="N73" s="1328"/>
      <c r="O73" s="1328"/>
      <c r="P73" s="1328"/>
      <c r="Q73" s="1328"/>
      <c r="R73" s="1328"/>
      <c r="S73" s="1328"/>
      <c r="T73" s="1328"/>
      <c r="U73" s="1328"/>
      <c r="V73" s="1328"/>
      <c r="W73" s="1328"/>
      <c r="X73" s="1328"/>
      <c r="Y73" s="1328"/>
      <c r="Z73" s="1328"/>
      <c r="AA73" s="1328"/>
      <c r="AB73" s="1328"/>
      <c r="AC73" s="1328"/>
      <c r="AD73" s="1328"/>
      <c r="AE73" s="1328"/>
      <c r="AF73" s="1328"/>
      <c r="AG73" s="1328"/>
      <c r="AH73" s="1328"/>
      <c r="AI73" s="1328"/>
      <c r="AJ73" s="1328"/>
      <c r="AK73" s="1328"/>
      <c r="AL73" s="1328"/>
      <c r="AM73" s="1328"/>
      <c r="AN73" s="1328"/>
      <c r="AO73" s="1328"/>
      <c r="AP73" s="1328"/>
      <c r="AQ73" s="1328"/>
      <c r="AR73" s="1328"/>
      <c r="AS73" s="1328"/>
      <c r="AT73" s="1328"/>
      <c r="AU73" s="1328"/>
      <c r="AV73" s="1328"/>
      <c r="AW73" s="1328"/>
      <c r="AX73" s="1328"/>
      <c r="AY73" s="1328"/>
      <c r="AZ73" s="1328"/>
    </row>
    <row r="74" spans="1:56" ht="12" customHeight="1" x14ac:dyDescent="0.25">
      <c r="A74" s="1263" t="str">
        <f>ФОРМА!B8</f>
        <v>ООО «Строительные энергетические технологии»</v>
      </c>
      <c r="B74" s="1263"/>
      <c r="C74" s="1263"/>
      <c r="D74" s="1263"/>
      <c r="E74" s="1263"/>
      <c r="F74" s="1263"/>
      <c r="G74" s="1263"/>
      <c r="H74" s="1263"/>
      <c r="I74" s="1263"/>
      <c r="J74" s="1263"/>
      <c r="K74" s="1263"/>
      <c r="L74" s="1263"/>
      <c r="M74" s="1263"/>
      <c r="N74" s="1263"/>
      <c r="O74" s="1263"/>
      <c r="P74" s="1263"/>
      <c r="Q74" s="1263"/>
      <c r="R74" s="1263"/>
      <c r="S74" s="1263"/>
      <c r="T74" s="1263"/>
      <c r="U74" s="1263"/>
      <c r="V74" s="1263"/>
      <c r="W74" s="1263"/>
      <c r="X74" s="1263"/>
      <c r="Y74" s="1263"/>
      <c r="Z74" s="1263"/>
      <c r="AA74" s="1263"/>
      <c r="AB74" s="1263"/>
      <c r="AC74" s="1263"/>
      <c r="AD74" s="1263"/>
      <c r="AE74" s="1263"/>
      <c r="AF74" s="1263"/>
      <c r="AG74" s="1263"/>
      <c r="AH74" s="1263"/>
      <c r="AI74" s="1263"/>
      <c r="AJ74" s="1263"/>
      <c r="AK74" s="1263"/>
      <c r="AL74" s="1263"/>
      <c r="AM74" s="1263"/>
      <c r="AN74" s="1263"/>
      <c r="AO74" s="1263"/>
      <c r="AP74" s="1263"/>
      <c r="AQ74" s="1263"/>
      <c r="AR74" s="1263"/>
      <c r="AS74" s="1263"/>
      <c r="AT74" s="1263"/>
      <c r="AU74" s="1263"/>
      <c r="AV74" s="1263"/>
      <c r="AW74" s="1263"/>
      <c r="AX74" s="1263"/>
      <c r="AY74" s="1263"/>
      <c r="AZ74" s="1263"/>
      <c r="BD74" s="297"/>
    </row>
    <row r="75" spans="1:56" s="328" customFormat="1" ht="6" customHeight="1" x14ac:dyDescent="0.3">
      <c r="A75" s="1328" t="s">
        <v>570</v>
      </c>
      <c r="B75" s="1328"/>
      <c r="C75" s="1328"/>
      <c r="D75" s="1328"/>
      <c r="E75" s="1328"/>
      <c r="F75" s="1328"/>
      <c r="G75" s="1328"/>
      <c r="H75" s="1328"/>
      <c r="I75" s="1328"/>
      <c r="J75" s="1328"/>
      <c r="K75" s="1328"/>
      <c r="L75" s="1328"/>
      <c r="M75" s="1328"/>
      <c r="N75" s="1328"/>
      <c r="O75" s="1328"/>
      <c r="P75" s="1328"/>
      <c r="Q75" s="1328"/>
      <c r="R75" s="1328"/>
      <c r="S75" s="1328"/>
      <c r="T75" s="1328"/>
      <c r="U75" s="1328"/>
      <c r="V75" s="1328"/>
      <c r="W75" s="1328"/>
      <c r="X75" s="1328"/>
      <c r="Y75" s="1328"/>
      <c r="Z75" s="1328"/>
      <c r="AA75" s="1328"/>
      <c r="AB75" s="1328"/>
      <c r="AC75" s="1328"/>
      <c r="AD75" s="1328"/>
      <c r="AE75" s="1328"/>
      <c r="AF75" s="1328"/>
      <c r="AG75" s="1328"/>
      <c r="AH75" s="1328"/>
      <c r="AI75" s="1328"/>
      <c r="AJ75" s="1328"/>
      <c r="AK75" s="1328"/>
      <c r="AL75" s="1328"/>
      <c r="AM75" s="1328"/>
      <c r="AN75" s="1328"/>
      <c r="AO75" s="1328"/>
      <c r="AP75" s="1328"/>
      <c r="AQ75" s="1328"/>
      <c r="AR75" s="1328"/>
      <c r="AS75" s="1328"/>
      <c r="AT75" s="1328"/>
      <c r="AU75" s="1328"/>
      <c r="AV75" s="1328"/>
      <c r="AW75" s="1328"/>
      <c r="AX75" s="1328"/>
      <c r="AY75" s="1328"/>
      <c r="AZ75" s="1328"/>
    </row>
    <row r="76" spans="1:56" ht="12" customHeight="1" x14ac:dyDescent="0.25">
      <c r="A76" s="1329" t="s">
        <v>728</v>
      </c>
      <c r="B76" s="1329"/>
      <c r="C76" s="1329"/>
      <c r="D76" s="1329"/>
      <c r="E76" s="1329"/>
      <c r="F76" s="1329"/>
      <c r="G76" s="1329"/>
      <c r="H76" s="1329"/>
      <c r="I76" s="1329"/>
      <c r="J76" s="1329"/>
      <c r="K76" s="1329"/>
      <c r="L76" s="1329"/>
      <c r="M76" s="1329"/>
      <c r="N76" s="1329"/>
      <c r="O76" s="1329"/>
      <c r="P76" s="1329"/>
      <c r="Q76" s="1329"/>
      <c r="R76" s="1329"/>
      <c r="S76" s="1329"/>
      <c r="T76" s="1329"/>
      <c r="U76" s="1329"/>
      <c r="V76" s="1329"/>
      <c r="W76" s="1329"/>
      <c r="X76" s="1329"/>
      <c r="Y76" s="1329"/>
      <c r="Z76" s="1329"/>
      <c r="AA76" s="1329"/>
      <c r="AB76" s="1329"/>
      <c r="AC76" s="1329"/>
      <c r="AD76" s="1329"/>
      <c r="AE76" s="1329"/>
      <c r="AF76" s="1329"/>
      <c r="AG76" s="1329"/>
      <c r="AH76" s="1329"/>
      <c r="AI76" s="1329"/>
      <c r="AJ76" s="1329"/>
      <c r="AK76" s="1329"/>
      <c r="AL76" s="1329"/>
      <c r="AM76" s="1329"/>
      <c r="AN76" s="1329"/>
      <c r="AO76" s="1329"/>
      <c r="AP76" s="1329"/>
      <c r="AQ76" s="1329"/>
      <c r="AR76" s="1329"/>
      <c r="AS76" s="1329"/>
      <c r="AT76" s="1329"/>
      <c r="AU76" s="1329"/>
      <c r="AV76" s="1329"/>
      <c r="AW76" s="1329"/>
      <c r="AX76" s="1329"/>
      <c r="AY76" s="1329"/>
      <c r="AZ76" s="1329"/>
    </row>
    <row r="77" spans="1:56" s="314" customFormat="1" ht="6" customHeight="1" x14ac:dyDescent="0.3">
      <c r="A77" s="1330" t="s">
        <v>569</v>
      </c>
      <c r="B77" s="1330"/>
      <c r="C77" s="1330"/>
      <c r="D77" s="1330"/>
      <c r="E77" s="1330"/>
      <c r="F77" s="1330"/>
      <c r="G77" s="1330"/>
      <c r="H77" s="1330"/>
      <c r="I77" s="1330"/>
      <c r="J77" s="1330"/>
      <c r="K77" s="1330"/>
      <c r="L77" s="1330"/>
      <c r="M77" s="1330"/>
      <c r="N77" s="1330"/>
      <c r="O77" s="1330"/>
      <c r="P77" s="1330"/>
      <c r="Q77" s="1330"/>
      <c r="R77" s="1330"/>
      <c r="S77" s="1330"/>
      <c r="T77" s="1330"/>
      <c r="U77" s="1330"/>
      <c r="V77" s="1330"/>
      <c r="W77" s="1330"/>
      <c r="X77" s="1330"/>
      <c r="Y77" s="1330"/>
      <c r="Z77" s="1330"/>
      <c r="AA77" s="1330"/>
      <c r="AB77" s="1330"/>
      <c r="AC77" s="1330"/>
      <c r="AD77" s="1330"/>
      <c r="AE77" s="1330"/>
      <c r="AF77" s="1330"/>
      <c r="AG77" s="1330"/>
      <c r="AH77" s="1330"/>
      <c r="AI77" s="1330"/>
      <c r="AJ77" s="1330"/>
      <c r="AK77" s="1330"/>
      <c r="AL77" s="1330"/>
      <c r="AM77" s="1330"/>
      <c r="AN77" s="1330"/>
      <c r="AO77" s="1330"/>
      <c r="AP77" s="1330"/>
      <c r="AQ77" s="1330"/>
      <c r="AR77" s="1330"/>
      <c r="AS77" s="1330"/>
      <c r="AT77" s="1330"/>
      <c r="AU77" s="1330"/>
      <c r="AV77" s="1330"/>
      <c r="AW77" s="1330"/>
      <c r="AX77" s="1330"/>
      <c r="AY77" s="1330"/>
      <c r="AZ77" s="1330"/>
    </row>
    <row r="78" spans="1:56" x14ac:dyDescent="0.25">
      <c r="A78" s="1319" t="s">
        <v>437</v>
      </c>
      <c r="B78" s="1319"/>
      <c r="C78" s="1319"/>
      <c r="D78" s="1319"/>
      <c r="E78" s="1319"/>
      <c r="F78" s="1319"/>
      <c r="G78" s="1319"/>
      <c r="H78" s="1319"/>
      <c r="I78" s="1319"/>
      <c r="J78" s="1319"/>
      <c r="K78" s="1319"/>
      <c r="L78" s="1319"/>
      <c r="M78" s="1319"/>
      <c r="N78" s="1319"/>
      <c r="O78" s="1319"/>
      <c r="P78" s="1319"/>
      <c r="Q78" s="1319"/>
      <c r="R78" s="1319"/>
      <c r="S78" s="1319"/>
      <c r="T78" s="1319"/>
      <c r="U78" s="1319"/>
      <c r="V78" s="1319"/>
      <c r="W78" s="1319"/>
      <c r="X78" s="1319"/>
      <c r="Y78" s="1319"/>
      <c r="Z78" s="1319"/>
      <c r="AA78" s="1319"/>
      <c r="AB78" s="1319"/>
      <c r="AC78" s="1319"/>
      <c r="AD78" s="1319"/>
      <c r="AE78" s="1319"/>
      <c r="AF78" s="1319"/>
      <c r="AG78" s="1319"/>
      <c r="AH78" s="1319"/>
      <c r="AI78" s="1319"/>
      <c r="AJ78" s="1319"/>
      <c r="AK78" s="1319"/>
    </row>
    <row r="79" spans="1:56" ht="14.4" x14ac:dyDescent="0.3">
      <c r="U79" s="1325"/>
      <c r="V79" s="1325"/>
      <c r="W79" s="1325"/>
      <c r="X79" s="1325"/>
      <c r="Y79" s="1325"/>
      <c r="Z79" s="1325"/>
      <c r="AA79" s="1325"/>
      <c r="AB79" s="1325"/>
      <c r="AC79" s="1325"/>
      <c r="AD79" s="1325"/>
      <c r="AE79" s="1325"/>
      <c r="AF79" s="1325"/>
      <c r="AG79" s="1325"/>
      <c r="AH79" s="1325"/>
      <c r="AI79" s="1325"/>
      <c r="AJ79" s="1325"/>
      <c r="AK79" s="1325"/>
      <c r="AL79" s="1325"/>
      <c r="AM79" s="1325"/>
      <c r="AN79" s="1325"/>
      <c r="AO79" s="1325"/>
      <c r="AP79" s="1325"/>
      <c r="AQ79" s="1325"/>
      <c r="AR79" s="1325"/>
      <c r="AS79" s="1325"/>
      <c r="AT79" s="1325"/>
      <c r="AU79" s="1325"/>
      <c r="AV79" s="1325"/>
      <c r="AW79" s="1325"/>
      <c r="AX79" s="1325"/>
      <c r="AY79" s="1325"/>
      <c r="AZ79" s="1325"/>
    </row>
    <row r="80" spans="1:56" ht="12" customHeight="1" x14ac:dyDescent="0.25">
      <c r="A80" s="1264" t="s">
        <v>86</v>
      </c>
      <c r="B80" s="1264"/>
      <c r="C80" s="1264"/>
      <c r="D80" s="1264"/>
      <c r="E80" s="1264"/>
      <c r="F80" s="1264"/>
      <c r="G80" s="1264"/>
      <c r="H80" s="1264"/>
      <c r="I80" s="1264"/>
      <c r="J80" s="1264"/>
      <c r="K80" s="1264"/>
      <c r="L80" s="1264"/>
      <c r="M80" s="1264"/>
      <c r="N80" s="1264"/>
      <c r="O80" s="1264"/>
      <c r="P80" s="1326" t="s">
        <v>65</v>
      </c>
      <c r="Q80" s="1326"/>
      <c r="R80" s="1326"/>
      <c r="S80" s="1326"/>
      <c r="T80" s="1326"/>
      <c r="U80" s="1326"/>
      <c r="V80" s="1326"/>
      <c r="W80" s="1326"/>
      <c r="X80" s="1326"/>
      <c r="Y80" s="1326"/>
      <c r="Z80" s="1326"/>
      <c r="AA80" s="1326"/>
      <c r="AB80" s="1326"/>
      <c r="AC80" s="1326"/>
      <c r="AD80" s="1326"/>
      <c r="AE80" s="1326"/>
      <c r="AF80" s="1326"/>
      <c r="AG80" s="1326"/>
      <c r="AH80" s="1326"/>
      <c r="AI80" s="1326"/>
      <c r="AJ80" s="1326"/>
      <c r="AK80" s="1326"/>
      <c r="AL80" s="1326"/>
      <c r="AM80" s="1326"/>
      <c r="AN80" s="1326"/>
      <c r="AO80" s="1326"/>
      <c r="AP80" s="1326"/>
      <c r="AQ80" s="1326"/>
      <c r="AR80" s="1326"/>
      <c r="AS80" s="1326"/>
      <c r="AT80" s="1326"/>
      <c r="AU80" s="1326"/>
      <c r="AV80" s="1326"/>
      <c r="AW80" s="1326"/>
      <c r="AX80" s="1326"/>
      <c r="AY80" s="1326"/>
      <c r="AZ80" s="1326"/>
    </row>
    <row r="81" spans="1:53" ht="11.25" customHeight="1" x14ac:dyDescent="0.25"/>
    <row r="82" spans="1:53" ht="12" customHeight="1" x14ac:dyDescent="0.25">
      <c r="A82" s="1319" t="s">
        <v>90</v>
      </c>
      <c r="B82" s="1319"/>
      <c r="C82" s="1319"/>
      <c r="D82" s="1319"/>
      <c r="E82" s="1319"/>
      <c r="F82" s="1319"/>
      <c r="G82" s="1319"/>
      <c r="H82" s="1319"/>
      <c r="I82" s="1319"/>
      <c r="J82" s="1327">
        <f>ФОРМА!F5</f>
        <v>2</v>
      </c>
      <c r="K82" s="1327"/>
      <c r="L82" s="1327"/>
      <c r="M82" s="1327"/>
      <c r="N82" s="1327"/>
      <c r="O82" s="1327"/>
      <c r="P82" s="1264" t="s">
        <v>798</v>
      </c>
      <c r="Q82" s="1264"/>
      <c r="R82" s="1264"/>
      <c r="S82" s="1264"/>
      <c r="T82" s="1264"/>
      <c r="U82" s="1264"/>
      <c r="V82" s="1264"/>
      <c r="W82" s="1264"/>
      <c r="X82" s="1264"/>
      <c r="Y82" s="1264"/>
      <c r="Z82" s="1264"/>
      <c r="AA82" s="1264"/>
      <c r="AB82" s="1264"/>
      <c r="AC82" s="1264"/>
      <c r="AD82" s="1264"/>
      <c r="AE82" s="1264"/>
      <c r="AF82" s="1264"/>
      <c r="AG82" s="1264"/>
      <c r="AH82" s="1264"/>
      <c r="AI82" s="1264"/>
      <c r="AJ82" s="1264"/>
      <c r="AK82" s="1264"/>
      <c r="AL82" s="1264"/>
      <c r="AM82" s="1264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/>
      <c r="AX82" s="1264"/>
      <c r="AY82" s="1264"/>
      <c r="AZ82" s="1264"/>
    </row>
    <row r="84" spans="1:53" ht="12" customHeight="1" x14ac:dyDescent="0.25">
      <c r="A84" s="1319" t="s">
        <v>87</v>
      </c>
      <c r="B84" s="1319"/>
      <c r="C84" s="1319"/>
      <c r="D84" s="1319"/>
      <c r="E84" s="1319"/>
      <c r="F84" s="1319"/>
      <c r="G84" s="1319"/>
      <c r="H84" s="1320" t="str">
        <f>ФОРМА!E25</f>
        <v>План строительства</v>
      </c>
      <c r="I84" s="1320"/>
      <c r="J84" s="1320"/>
      <c r="K84" s="1320"/>
      <c r="L84" s="1320"/>
      <c r="M84" s="1320"/>
      <c r="N84" s="1320"/>
      <c r="O84" s="1320"/>
      <c r="P84" s="1320"/>
      <c r="Q84" s="1320"/>
      <c r="R84" s="1320"/>
      <c r="S84" s="1320"/>
      <c r="T84" s="1320"/>
      <c r="U84" s="1320"/>
      <c r="V84" s="1320"/>
      <c r="W84" s="1320"/>
      <c r="X84" s="1320"/>
      <c r="Y84" s="1320"/>
      <c r="Z84" s="1320"/>
      <c r="AA84" s="1320"/>
      <c r="AB84" s="1320"/>
      <c r="AC84" s="1320"/>
      <c r="AD84" s="1320"/>
      <c r="AE84" s="1320"/>
      <c r="AF84" s="1320"/>
      <c r="AG84" s="1320"/>
      <c r="AH84" s="1320"/>
      <c r="AI84" s="1320"/>
      <c r="AJ84" s="1320"/>
      <c r="AK84" s="1320"/>
      <c r="AL84" s="1320"/>
      <c r="AM84" s="1320"/>
      <c r="AN84" s="1320"/>
      <c r="AO84" s="1320"/>
      <c r="AP84" s="1320"/>
      <c r="AQ84" s="1320"/>
      <c r="AR84" s="1320"/>
      <c r="AS84" s="1320"/>
      <c r="AT84" s="1320"/>
      <c r="AU84" s="1320"/>
      <c r="AV84" s="1320"/>
      <c r="AW84" s="1320"/>
      <c r="AX84" s="1320"/>
      <c r="AY84" s="1320"/>
      <c r="AZ84" s="1320"/>
    </row>
    <row r="85" spans="1:53" s="325" customFormat="1" ht="6" customHeight="1" x14ac:dyDescent="0.3">
      <c r="H85" s="1321" t="s">
        <v>522</v>
      </c>
      <c r="I85" s="1321"/>
      <c r="J85" s="1321"/>
      <c r="K85" s="1321"/>
      <c r="L85" s="1321"/>
      <c r="M85" s="1321"/>
      <c r="N85" s="1321"/>
      <c r="O85" s="1321"/>
      <c r="P85" s="1321"/>
      <c r="Q85" s="1321"/>
      <c r="R85" s="1321"/>
      <c r="S85" s="1321"/>
      <c r="T85" s="1321"/>
      <c r="U85" s="1321"/>
      <c r="V85" s="1321"/>
      <c r="W85" s="1321"/>
      <c r="X85" s="1321"/>
      <c r="Y85" s="1321"/>
      <c r="Z85" s="1321"/>
      <c r="AA85" s="1321"/>
      <c r="AB85" s="1321"/>
      <c r="AC85" s="1321"/>
      <c r="AD85" s="1321"/>
      <c r="AE85" s="1321"/>
      <c r="AF85" s="1321"/>
      <c r="AG85" s="1321"/>
      <c r="AH85" s="1321"/>
      <c r="AI85" s="1321"/>
      <c r="AJ85" s="1321"/>
      <c r="AK85" s="1321"/>
      <c r="AL85" s="1321"/>
      <c r="AM85" s="1321"/>
      <c r="AN85" s="1321"/>
      <c r="AO85" s="1321"/>
      <c r="AP85" s="1321"/>
      <c r="AQ85" s="1321"/>
      <c r="AR85" s="1321"/>
      <c r="AS85" s="1321"/>
      <c r="AT85" s="1321"/>
      <c r="AU85" s="1321"/>
      <c r="AV85" s="1321"/>
      <c r="AW85" s="1321"/>
      <c r="AX85" s="1321"/>
      <c r="AY85" s="1321"/>
      <c r="AZ85" s="1321"/>
    </row>
    <row r="86" spans="1:53" ht="24" customHeight="1" x14ac:dyDescent="0.25">
      <c r="A86" s="1318" t="s">
        <v>782</v>
      </c>
      <c r="B86" s="1318"/>
      <c r="C86" s="1318"/>
      <c r="D86" s="1318"/>
      <c r="E86" s="1318"/>
      <c r="F86" s="1318"/>
      <c r="G86" s="1318"/>
      <c r="H86" s="1318"/>
      <c r="I86" s="1318"/>
      <c r="J86" s="1318"/>
      <c r="K86" s="1318"/>
      <c r="L86" s="1318"/>
      <c r="M86" s="1318"/>
      <c r="N86" s="1318"/>
      <c r="O86" s="1318"/>
      <c r="P86" s="1318"/>
      <c r="Q86" s="1318"/>
      <c r="R86" s="1318"/>
      <c r="S86" s="1318"/>
      <c r="T86" s="1318"/>
      <c r="U86" s="1318"/>
      <c r="V86" s="1318"/>
      <c r="W86" s="1318"/>
      <c r="X86" s="1318"/>
      <c r="Y86" s="1318"/>
      <c r="Z86" s="1318"/>
      <c r="AA86" s="1318"/>
      <c r="AB86" s="1318"/>
      <c r="AC86" s="1318"/>
      <c r="AD86" s="1318"/>
      <c r="AE86" s="1318"/>
      <c r="AF86" s="1318"/>
      <c r="AG86" s="1318"/>
      <c r="AH86" s="1318"/>
      <c r="AI86" s="1318"/>
      <c r="AJ86" s="1318"/>
      <c r="AK86" s="1318"/>
      <c r="AL86" s="1318"/>
      <c r="AM86" s="1318"/>
      <c r="AN86" s="1318"/>
      <c r="AO86" s="1318"/>
      <c r="AP86" s="1318"/>
      <c r="AQ86" s="1318"/>
      <c r="AR86" s="1318"/>
      <c r="AS86" s="1318"/>
      <c r="AT86" s="1318"/>
      <c r="AU86" s="1318"/>
      <c r="AV86" s="1318"/>
      <c r="AW86" s="1318"/>
      <c r="AX86" s="1318"/>
      <c r="AY86" s="1318"/>
      <c r="AZ86" s="1318"/>
    </row>
    <row r="87" spans="1:53" ht="28.95" customHeight="1" x14ac:dyDescent="0.3">
      <c r="A87" s="1322" t="str">
        <f>IF(ПОДПИСИ!B9="",ПОДПИСИ!D6,ПОДПИСИ!D9)</f>
        <v>Филёва Н.О.</v>
      </c>
      <c r="B87" s="1322"/>
      <c r="C87" s="1322"/>
      <c r="D87" s="1322"/>
      <c r="E87" s="1322"/>
      <c r="F87" s="1322"/>
      <c r="G87" s="1322"/>
      <c r="H87" s="1322"/>
      <c r="I87" s="1322"/>
      <c r="J87" s="1322"/>
      <c r="K87" s="1322"/>
      <c r="L87" s="1322"/>
      <c r="M87" s="1322"/>
      <c r="N87" s="1322"/>
      <c r="O87" s="1322"/>
      <c r="P87" s="1322"/>
      <c r="Q87" s="1322"/>
      <c r="R87" s="1322"/>
      <c r="S87" s="1322"/>
      <c r="T87" s="1322"/>
      <c r="U87" s="1322"/>
      <c r="V87" s="1322"/>
      <c r="W87" s="1322"/>
      <c r="X87" s="1322"/>
      <c r="Y87" s="1322"/>
      <c r="Z87" s="1323"/>
      <c r="AA87" s="1323"/>
      <c r="AB87" s="1323"/>
      <c r="AC87" s="1323"/>
      <c r="AD87" s="1323"/>
      <c r="AE87" s="1323"/>
      <c r="AF87" s="1323"/>
      <c r="AG87" s="1323"/>
      <c r="AH87" s="1323"/>
      <c r="AI87" s="1323"/>
      <c r="AJ87" s="1323"/>
      <c r="AK87" s="1323"/>
      <c r="AL87" s="1323"/>
      <c r="AM87" s="1323"/>
      <c r="AN87" s="1323"/>
      <c r="AO87" s="1324"/>
      <c r="AP87" s="1324"/>
      <c r="AQ87" s="1324"/>
      <c r="AR87" s="1324"/>
      <c r="AS87" s="1324"/>
      <c r="AT87" s="1324"/>
      <c r="AU87" s="1324"/>
      <c r="AV87" s="1324"/>
      <c r="AW87" s="1324"/>
      <c r="AX87" s="1324"/>
      <c r="AY87" s="1324"/>
      <c r="AZ87" s="1324"/>
    </row>
    <row r="88" spans="1:53" s="314" customFormat="1" ht="6" customHeight="1" x14ac:dyDescent="0.3">
      <c r="A88" s="1310" t="s">
        <v>801</v>
      </c>
      <c r="B88" s="1310"/>
      <c r="C88" s="1310"/>
      <c r="D88" s="1310"/>
      <c r="E88" s="1310"/>
      <c r="F88" s="1310"/>
      <c r="G88" s="1310"/>
      <c r="H88" s="1310"/>
      <c r="I88" s="1310"/>
      <c r="J88" s="1310"/>
      <c r="K88" s="1310"/>
      <c r="L88" s="1310"/>
      <c r="M88" s="1310"/>
      <c r="N88" s="1310"/>
      <c r="O88" s="1310"/>
      <c r="P88" s="1310"/>
      <c r="Q88" s="1310"/>
      <c r="R88" s="1310"/>
      <c r="S88" s="1310"/>
      <c r="T88" s="1310"/>
      <c r="U88" s="1310"/>
      <c r="V88" s="1310"/>
      <c r="W88" s="1310"/>
      <c r="X88" s="1310"/>
      <c r="Y88" s="1310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310" t="s">
        <v>49</v>
      </c>
      <c r="AP88" s="1310"/>
      <c r="AQ88" s="1310"/>
      <c r="AR88" s="1310"/>
      <c r="AS88" s="1310"/>
      <c r="AT88" s="1310"/>
      <c r="AU88" s="1310"/>
      <c r="AV88" s="1310"/>
      <c r="AW88" s="1310"/>
      <c r="AX88" s="1310"/>
      <c r="AY88" s="1310"/>
      <c r="AZ88" s="1310"/>
    </row>
    <row r="89" spans="1:53" ht="6" customHeight="1" x14ac:dyDescent="0.25"/>
    <row r="90" spans="1:53" ht="12" customHeight="1" x14ac:dyDescent="0.25">
      <c r="A90" s="1318" t="s">
        <v>817</v>
      </c>
      <c r="B90" s="1264"/>
      <c r="C90" s="1264"/>
      <c r="D90" s="1264"/>
      <c r="E90" s="1264"/>
      <c r="F90" s="1264"/>
      <c r="G90" s="1264"/>
      <c r="H90" s="1264"/>
      <c r="I90" s="1264"/>
      <c r="J90" s="1264"/>
      <c r="K90" s="1264"/>
      <c r="L90" s="1264"/>
      <c r="M90" s="1264"/>
      <c r="N90" s="1264"/>
      <c r="O90" s="1264"/>
      <c r="P90" s="1264"/>
      <c r="Q90" s="1264"/>
      <c r="R90" s="1264"/>
      <c r="S90" s="1264"/>
      <c r="T90" s="1264"/>
      <c r="U90" s="1264"/>
      <c r="V90" s="1264"/>
      <c r="W90" s="1264"/>
      <c r="X90" s="1264"/>
      <c r="Y90" s="1264"/>
      <c r="Z90" s="1264"/>
      <c r="AA90" s="1264"/>
      <c r="AB90" s="1264"/>
      <c r="AC90" s="1264"/>
      <c r="AD90" s="1264"/>
      <c r="AE90" s="1264"/>
      <c r="AF90" s="1264"/>
      <c r="AG90" s="1264"/>
      <c r="AH90" s="1264"/>
      <c r="AI90" s="1264"/>
      <c r="AJ90" s="1264"/>
      <c r="AK90" s="1264"/>
      <c r="AL90" s="1264"/>
      <c r="AM90" s="1264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</row>
    <row r="91" spans="1:53" ht="28.95" customHeight="1" x14ac:dyDescent="0.3">
      <c r="A91" s="1312" t="str">
        <f>ПОДПИСИ!D15</f>
        <v>Шлёнский С.В.</v>
      </c>
      <c r="B91" s="1312"/>
      <c r="C91" s="1312"/>
      <c r="D91" s="1312"/>
      <c r="E91" s="1312"/>
      <c r="F91" s="1312"/>
      <c r="G91" s="1312"/>
      <c r="H91" s="1312"/>
      <c r="I91" s="1312"/>
      <c r="J91" s="1312"/>
      <c r="K91" s="1312"/>
      <c r="L91" s="1312"/>
      <c r="M91" s="1312"/>
      <c r="N91" s="1312"/>
      <c r="O91" s="1312"/>
      <c r="P91" s="1312"/>
      <c r="Q91" s="1312"/>
      <c r="R91" s="1312"/>
      <c r="S91" s="1312"/>
      <c r="T91" s="1312"/>
      <c r="U91" s="1312"/>
      <c r="V91" s="1312"/>
      <c r="W91" s="1312"/>
      <c r="X91" s="1312"/>
      <c r="Y91" s="1312"/>
      <c r="Z91" s="1313"/>
      <c r="AA91" s="1313"/>
      <c r="AB91" s="1313"/>
      <c r="AC91" s="1313"/>
      <c r="AD91" s="1313"/>
      <c r="AE91" s="1313"/>
      <c r="AF91" s="1313"/>
      <c r="AG91" s="1313"/>
      <c r="AH91" s="1313"/>
      <c r="AI91" s="1313"/>
      <c r="AJ91" s="1313"/>
      <c r="AK91" s="1313"/>
      <c r="AL91" s="1313"/>
      <c r="AM91" s="1313"/>
      <c r="AN91" s="1313"/>
      <c r="AO91" s="1314"/>
      <c r="AP91" s="1314"/>
      <c r="AQ91" s="1314"/>
      <c r="AR91" s="1314"/>
      <c r="AS91" s="1314"/>
      <c r="AT91" s="1314"/>
      <c r="AU91" s="1314"/>
      <c r="AV91" s="1314"/>
      <c r="AW91" s="1314"/>
      <c r="AX91" s="1314"/>
      <c r="AY91" s="1314"/>
      <c r="AZ91" s="1314"/>
      <c r="BA91" s="330"/>
    </row>
    <row r="92" spans="1:53" s="333" customFormat="1" ht="6" customHeight="1" x14ac:dyDescent="0.15">
      <c r="A92" s="1310" t="s">
        <v>801</v>
      </c>
      <c r="B92" s="1310"/>
      <c r="C92" s="1310"/>
      <c r="D92" s="1310"/>
      <c r="E92" s="1310"/>
      <c r="F92" s="1310"/>
      <c r="G92" s="1310"/>
      <c r="H92" s="1310"/>
      <c r="I92" s="1310"/>
      <c r="J92" s="1310"/>
      <c r="K92" s="1310"/>
      <c r="L92" s="1310"/>
      <c r="M92" s="1310"/>
      <c r="N92" s="1310"/>
      <c r="O92" s="1310"/>
      <c r="P92" s="1310"/>
      <c r="Q92" s="1310"/>
      <c r="R92" s="1310"/>
      <c r="S92" s="1310"/>
      <c r="T92" s="1310"/>
      <c r="U92" s="1310"/>
      <c r="V92" s="1310"/>
      <c r="W92" s="1310"/>
      <c r="X92" s="1310"/>
      <c r="Y92" s="1310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310" t="s">
        <v>49</v>
      </c>
      <c r="AP92" s="1310"/>
      <c r="AQ92" s="1310"/>
      <c r="AR92" s="1310"/>
      <c r="AS92" s="1310"/>
      <c r="AT92" s="1310"/>
      <c r="AU92" s="1310"/>
      <c r="AV92" s="1310"/>
      <c r="AW92" s="1310"/>
      <c r="AX92" s="1310"/>
      <c r="AY92" s="1310"/>
      <c r="AZ92" s="1310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316" t="s">
        <v>813</v>
      </c>
      <c r="B94" s="1316"/>
      <c r="C94" s="1316"/>
      <c r="D94" s="1316"/>
      <c r="E94" s="1316"/>
      <c r="F94" s="1316"/>
      <c r="G94" s="1316"/>
      <c r="H94" s="1316"/>
      <c r="I94" s="1316"/>
      <c r="J94" s="1316"/>
      <c r="K94" s="1316"/>
      <c r="L94" s="1316"/>
      <c r="M94" s="1316"/>
      <c r="N94" s="1316"/>
      <c r="O94" s="1316"/>
      <c r="P94" s="1316"/>
      <c r="Q94" s="1316"/>
      <c r="R94" s="1316"/>
      <c r="S94" s="1316"/>
      <c r="T94" s="1316"/>
      <c r="U94" s="1316"/>
      <c r="V94" s="1316"/>
      <c r="W94" s="1316"/>
      <c r="X94" s="1316"/>
      <c r="Y94" s="1316"/>
      <c r="Z94" s="1316"/>
      <c r="AA94" s="1316"/>
      <c r="AB94" s="1316"/>
      <c r="AC94" s="1316"/>
      <c r="AD94" s="1316"/>
      <c r="AE94" s="1316"/>
      <c r="AF94" s="1316"/>
      <c r="AG94" s="1316"/>
      <c r="AH94" s="1316"/>
      <c r="AI94" s="1316"/>
      <c r="AJ94" s="1316"/>
      <c r="AK94" s="1316"/>
      <c r="AL94" s="1316"/>
      <c r="AM94" s="1316"/>
      <c r="AN94" s="1316"/>
      <c r="AO94" s="1316"/>
      <c r="AP94" s="1316"/>
      <c r="AQ94" s="1316"/>
      <c r="AR94" s="1316"/>
      <c r="AS94" s="1316"/>
      <c r="AT94" s="1316"/>
      <c r="AU94" s="1316"/>
      <c r="AV94" s="1316"/>
      <c r="AW94" s="1316"/>
      <c r="AX94" s="1316"/>
      <c r="AY94" s="1316"/>
      <c r="AZ94" s="1316"/>
      <c r="BA94" s="330"/>
    </row>
    <row r="95" spans="1:53" ht="28.95" customHeight="1" x14ac:dyDescent="0.3">
      <c r="A95" s="1312" t="str">
        <f>ПОДПИСИ!D17</f>
        <v>Шлёнский С.В.</v>
      </c>
      <c r="B95" s="1312"/>
      <c r="C95" s="1312"/>
      <c r="D95" s="1312"/>
      <c r="E95" s="1312"/>
      <c r="F95" s="1312"/>
      <c r="G95" s="1312"/>
      <c r="H95" s="1312"/>
      <c r="I95" s="1312"/>
      <c r="J95" s="1312"/>
      <c r="K95" s="1312"/>
      <c r="L95" s="1312"/>
      <c r="M95" s="1312"/>
      <c r="N95" s="1312"/>
      <c r="O95" s="1312"/>
      <c r="P95" s="1312"/>
      <c r="Q95" s="1312"/>
      <c r="R95" s="1312"/>
      <c r="S95" s="1312"/>
      <c r="T95" s="1312"/>
      <c r="U95" s="1312"/>
      <c r="V95" s="1312"/>
      <c r="W95" s="1312"/>
      <c r="X95" s="1312"/>
      <c r="Y95" s="1312"/>
      <c r="Z95" s="1313"/>
      <c r="AA95" s="1313"/>
      <c r="AB95" s="1313"/>
      <c r="AC95" s="1313"/>
      <c r="AD95" s="1313"/>
      <c r="AE95" s="1313"/>
      <c r="AF95" s="1313"/>
      <c r="AG95" s="1313"/>
      <c r="AH95" s="1313"/>
      <c r="AI95" s="1313"/>
      <c r="AJ95" s="1313"/>
      <c r="AK95" s="1313"/>
      <c r="AL95" s="1313"/>
      <c r="AM95" s="1313"/>
      <c r="AN95" s="1313"/>
      <c r="AO95" s="1317" t="s">
        <v>64</v>
      </c>
      <c r="AP95" s="1317"/>
      <c r="AQ95" s="1317"/>
      <c r="AR95" s="1317"/>
      <c r="AS95" s="1317"/>
      <c r="AT95" s="1317"/>
      <c r="AU95" s="1317"/>
      <c r="AV95" s="1317"/>
      <c r="AW95" s="1317"/>
      <c r="AX95" s="1317"/>
      <c r="AY95" s="1317"/>
      <c r="AZ95" s="1317"/>
      <c r="BA95" s="1317"/>
    </row>
    <row r="96" spans="1:53" ht="6" customHeight="1" x14ac:dyDescent="0.25">
      <c r="A96" s="1310" t="s">
        <v>801</v>
      </c>
      <c r="B96" s="1310"/>
      <c r="C96" s="1310"/>
      <c r="D96" s="1310"/>
      <c r="E96" s="1310"/>
      <c r="F96" s="1310"/>
      <c r="G96" s="1310"/>
      <c r="H96" s="1310"/>
      <c r="I96" s="1310"/>
      <c r="J96" s="1310"/>
      <c r="K96" s="1310"/>
      <c r="L96" s="1310"/>
      <c r="M96" s="1310"/>
      <c r="N96" s="1310"/>
      <c r="O96" s="1310"/>
      <c r="P96" s="1310"/>
      <c r="Q96" s="1310"/>
      <c r="R96" s="1310"/>
      <c r="S96" s="1310"/>
      <c r="T96" s="1310"/>
      <c r="U96" s="1310"/>
      <c r="V96" s="1310"/>
      <c r="W96" s="1310"/>
      <c r="X96" s="1310"/>
      <c r="Y96" s="1310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310" t="s">
        <v>49</v>
      </c>
      <c r="AP96" s="1310"/>
      <c r="AQ96" s="1310"/>
      <c r="AR96" s="1310"/>
      <c r="AS96" s="1310"/>
      <c r="AT96" s="1310"/>
      <c r="AU96" s="1310"/>
      <c r="AV96" s="1310"/>
      <c r="AW96" s="1310"/>
      <c r="AX96" s="1310"/>
      <c r="AY96" s="1310"/>
      <c r="AZ96" s="1310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311" t="s">
        <v>803</v>
      </c>
      <c r="B98" s="1315"/>
      <c r="C98" s="1315"/>
      <c r="D98" s="1315"/>
      <c r="E98" s="1315"/>
      <c r="F98" s="1315"/>
      <c r="G98" s="1315"/>
      <c r="H98" s="1315"/>
      <c r="I98" s="1315"/>
      <c r="J98" s="1315"/>
      <c r="K98" s="1315"/>
      <c r="L98" s="1315"/>
      <c r="M98" s="1315"/>
      <c r="N98" s="1315"/>
      <c r="O98" s="1315"/>
      <c r="P98" s="1315"/>
      <c r="Q98" s="1315"/>
      <c r="R98" s="1315"/>
      <c r="S98" s="1315"/>
      <c r="T98" s="1315"/>
      <c r="U98" s="1315"/>
      <c r="V98" s="1315"/>
      <c r="W98" s="1315"/>
      <c r="X98" s="1315"/>
      <c r="Y98" s="1315"/>
      <c r="Z98" s="1315"/>
      <c r="AA98" s="1315"/>
      <c r="AB98" s="1315"/>
      <c r="AC98" s="1315"/>
      <c r="AD98" s="1315"/>
      <c r="AE98" s="1315"/>
      <c r="AF98" s="1315"/>
      <c r="AG98" s="1315"/>
      <c r="AH98" s="1315"/>
      <c r="AI98" s="1315"/>
      <c r="AJ98" s="1315"/>
      <c r="AK98" s="1315"/>
      <c r="AL98" s="1315"/>
      <c r="AM98" s="1315"/>
      <c r="AN98" s="1315"/>
      <c r="AO98" s="1315"/>
      <c r="AP98" s="1315"/>
      <c r="AQ98" s="1315"/>
      <c r="AR98" s="1315"/>
      <c r="AS98" s="1315"/>
      <c r="AT98" s="1315"/>
      <c r="AU98" s="1315"/>
      <c r="AV98" s="1315"/>
      <c r="AW98" s="1315"/>
      <c r="AX98" s="1315"/>
      <c r="AY98" s="1315"/>
      <c r="AZ98" s="1315"/>
      <c r="BA98" s="330"/>
    </row>
    <row r="99" spans="1:55" ht="28.95" customHeight="1" x14ac:dyDescent="0.3">
      <c r="A99" s="1312" t="str">
        <f>ПОДПИСИ!D19</f>
        <v xml:space="preserve"> </v>
      </c>
      <c r="B99" s="1312"/>
      <c r="C99" s="1312"/>
      <c r="D99" s="1312"/>
      <c r="E99" s="1312"/>
      <c r="F99" s="1312"/>
      <c r="G99" s="1312"/>
      <c r="H99" s="1312"/>
      <c r="I99" s="1312"/>
      <c r="J99" s="1312"/>
      <c r="K99" s="1312"/>
      <c r="L99" s="1312"/>
      <c r="M99" s="1312"/>
      <c r="N99" s="1312"/>
      <c r="O99" s="1312"/>
      <c r="P99" s="1312"/>
      <c r="Q99" s="1312"/>
      <c r="R99" s="1312"/>
      <c r="S99" s="1312"/>
      <c r="T99" s="1312"/>
      <c r="U99" s="1312"/>
      <c r="V99" s="1312"/>
      <c r="W99" s="1312"/>
      <c r="X99" s="1312"/>
      <c r="Y99" s="1312"/>
      <c r="Z99" s="1313"/>
      <c r="AA99" s="1313"/>
      <c r="AB99" s="1313"/>
      <c r="AC99" s="1313"/>
      <c r="AD99" s="1313"/>
      <c r="AE99" s="1313"/>
      <c r="AF99" s="1313"/>
      <c r="AG99" s="1313"/>
      <c r="AH99" s="1313"/>
      <c r="AI99" s="1313"/>
      <c r="AJ99" s="1313"/>
      <c r="AK99" s="1313"/>
      <c r="AL99" s="1313"/>
      <c r="AM99" s="1313"/>
      <c r="AN99" s="1313"/>
      <c r="AO99" s="1314" t="s">
        <v>64</v>
      </c>
      <c r="AP99" s="1314"/>
      <c r="AQ99" s="1314"/>
      <c r="AR99" s="1314"/>
      <c r="AS99" s="1314"/>
      <c r="AT99" s="1314"/>
      <c r="AU99" s="1314"/>
      <c r="AV99" s="1314"/>
      <c r="AW99" s="1314"/>
      <c r="AX99" s="1314"/>
      <c r="AY99" s="1314"/>
      <c r="AZ99" s="1314"/>
      <c r="BA99" s="336"/>
    </row>
    <row r="100" spans="1:55" ht="6" customHeight="1" x14ac:dyDescent="0.25">
      <c r="A100" s="1310" t="s">
        <v>801</v>
      </c>
      <c r="B100" s="1310"/>
      <c r="C100" s="1310"/>
      <c r="D100" s="1310"/>
      <c r="E100" s="1310"/>
      <c r="F100" s="1310"/>
      <c r="G100" s="1310"/>
      <c r="H100" s="1310"/>
      <c r="I100" s="1310"/>
      <c r="J100" s="1310"/>
      <c r="K100" s="1310"/>
      <c r="L100" s="1310"/>
      <c r="M100" s="1310"/>
      <c r="N100" s="1310"/>
      <c r="O100" s="1310"/>
      <c r="P100" s="1310"/>
      <c r="Q100" s="1310"/>
      <c r="R100" s="1310"/>
      <c r="S100" s="1310"/>
      <c r="T100" s="1310"/>
      <c r="U100" s="1310"/>
      <c r="V100" s="1310"/>
      <c r="W100" s="1310"/>
      <c r="X100" s="1310"/>
      <c r="Y100" s="1310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310" t="s">
        <v>49</v>
      </c>
      <c r="AP100" s="1310"/>
      <c r="AQ100" s="1310"/>
      <c r="AR100" s="1310"/>
      <c r="AS100" s="1310"/>
      <c r="AT100" s="1310"/>
      <c r="AU100" s="1310"/>
      <c r="AV100" s="1310"/>
      <c r="AW100" s="1310"/>
      <c r="AX100" s="1310"/>
      <c r="AY100" s="1310"/>
      <c r="AZ100" s="1310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311" t="s">
        <v>818</v>
      </c>
      <c r="B102" s="1311"/>
      <c r="C102" s="1311"/>
      <c r="D102" s="1311"/>
      <c r="E102" s="1311"/>
      <c r="F102" s="1311"/>
      <c r="G102" s="1311"/>
      <c r="H102" s="1311"/>
      <c r="I102" s="1311"/>
      <c r="J102" s="1311"/>
      <c r="K102" s="1311"/>
      <c r="L102" s="1311"/>
      <c r="M102" s="1311"/>
      <c r="N102" s="1311"/>
      <c r="O102" s="1311"/>
      <c r="P102" s="1311"/>
      <c r="Q102" s="1311"/>
      <c r="R102" s="1311"/>
      <c r="S102" s="1311"/>
      <c r="T102" s="1311"/>
      <c r="U102" s="1311"/>
      <c r="V102" s="1311"/>
      <c r="W102" s="1311"/>
      <c r="X102" s="1311"/>
      <c r="Y102" s="1311"/>
      <c r="Z102" s="1311"/>
      <c r="AA102" s="1311"/>
      <c r="AB102" s="1311"/>
      <c r="AC102" s="1311"/>
      <c r="AD102" s="1311"/>
      <c r="AE102" s="1311"/>
      <c r="AF102" s="1311"/>
      <c r="AG102" s="1311"/>
      <c r="AH102" s="1311"/>
      <c r="AI102" s="1311"/>
      <c r="AJ102" s="1311"/>
      <c r="AK102" s="1311"/>
      <c r="AL102" s="1311"/>
      <c r="AM102" s="1311"/>
      <c r="AN102" s="1311"/>
      <c r="AO102" s="1311"/>
      <c r="AP102" s="1311"/>
      <c r="AQ102" s="1311"/>
      <c r="AR102" s="1311"/>
      <c r="AS102" s="1311"/>
      <c r="AT102" s="1311"/>
      <c r="AU102" s="1311"/>
      <c r="AV102" s="1311"/>
      <c r="AW102" s="1311"/>
      <c r="AX102" s="1311"/>
      <c r="AY102" s="1311"/>
      <c r="AZ102" s="1311"/>
      <c r="BA102" s="330"/>
    </row>
    <row r="103" spans="1:55" ht="28.95" customHeight="1" x14ac:dyDescent="0.3">
      <c r="A103" s="1312" t="str">
        <f>ПОДПИСИ!D14</f>
        <v>Фатахова Е.Я.</v>
      </c>
      <c r="B103" s="1312"/>
      <c r="C103" s="1312"/>
      <c r="D103" s="1312"/>
      <c r="E103" s="1312"/>
      <c r="F103" s="1312"/>
      <c r="G103" s="1312"/>
      <c r="H103" s="1312"/>
      <c r="I103" s="1312"/>
      <c r="J103" s="1312"/>
      <c r="K103" s="1312"/>
      <c r="L103" s="1312"/>
      <c r="M103" s="1312"/>
      <c r="N103" s="1312"/>
      <c r="O103" s="1312"/>
      <c r="P103" s="1312"/>
      <c r="Q103" s="1312"/>
      <c r="R103" s="1312"/>
      <c r="S103" s="1312"/>
      <c r="T103" s="1312"/>
      <c r="U103" s="1312"/>
      <c r="V103" s="1312"/>
      <c r="W103" s="1312"/>
      <c r="X103" s="1312"/>
      <c r="Y103" s="1312"/>
      <c r="Z103" s="1313"/>
      <c r="AA103" s="1313"/>
      <c r="AB103" s="1313"/>
      <c r="AC103" s="1313"/>
      <c r="AD103" s="1313"/>
      <c r="AE103" s="1313"/>
      <c r="AF103" s="1313"/>
      <c r="AG103" s="1313"/>
      <c r="AH103" s="1313"/>
      <c r="AI103" s="1313"/>
      <c r="AJ103" s="1313"/>
      <c r="AK103" s="1313"/>
      <c r="AL103" s="1313"/>
      <c r="AM103" s="1313"/>
      <c r="AN103" s="1313"/>
      <c r="AO103" s="1314"/>
      <c r="AP103" s="1314"/>
      <c r="AQ103" s="1314"/>
      <c r="AR103" s="1314"/>
      <c r="AS103" s="1314"/>
      <c r="AT103" s="1314"/>
      <c r="AU103" s="1314"/>
      <c r="AV103" s="1314"/>
      <c r="AW103" s="1314"/>
      <c r="AX103" s="1314"/>
      <c r="AY103" s="1314"/>
      <c r="AZ103" s="1314"/>
      <c r="BA103" s="337"/>
      <c r="BB103" s="316"/>
      <c r="BC103" s="316"/>
    </row>
    <row r="104" spans="1:55" s="305" customFormat="1" ht="6" customHeight="1" x14ac:dyDescent="0.2">
      <c r="A104" s="1310" t="s">
        <v>801</v>
      </c>
      <c r="B104" s="1310"/>
      <c r="C104" s="1310"/>
      <c r="D104" s="1310"/>
      <c r="E104" s="1310"/>
      <c r="F104" s="1310"/>
      <c r="G104" s="1310"/>
      <c r="H104" s="1310"/>
      <c r="I104" s="1310"/>
      <c r="J104" s="1310"/>
      <c r="K104" s="1310"/>
      <c r="L104" s="1310"/>
      <c r="M104" s="1310"/>
      <c r="N104" s="1310"/>
      <c r="O104" s="1310"/>
      <c r="P104" s="1310"/>
      <c r="Q104" s="1310"/>
      <c r="R104" s="1310"/>
      <c r="S104" s="1310"/>
      <c r="T104" s="1310"/>
      <c r="U104" s="1310"/>
      <c r="V104" s="1310"/>
      <c r="W104" s="1310"/>
      <c r="X104" s="1310"/>
      <c r="Y104" s="1310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310" t="s">
        <v>49</v>
      </c>
      <c r="AP104" s="1310"/>
      <c r="AQ104" s="1310"/>
      <c r="AR104" s="1310"/>
      <c r="AS104" s="1310"/>
      <c r="AT104" s="1310"/>
      <c r="AU104" s="1310"/>
      <c r="AV104" s="1310"/>
      <c r="AW104" s="1310"/>
      <c r="AX104" s="1310"/>
      <c r="AY104" s="1310"/>
      <c r="AZ104" s="1310"/>
    </row>
    <row r="105" spans="1:55" x14ac:dyDescent="0.25">
      <c r="A105" s="1273" t="s">
        <v>947</v>
      </c>
      <c r="B105" s="1273"/>
      <c r="C105" s="1273"/>
      <c r="D105" s="1273"/>
      <c r="E105" s="1273"/>
      <c r="F105" s="1273"/>
      <c r="G105" s="1273"/>
      <c r="H105" s="1273"/>
      <c r="I105" s="1273"/>
      <c r="J105" s="1273"/>
      <c r="K105" s="1273"/>
      <c r="L105" s="1273"/>
      <c r="M105" s="1273"/>
      <c r="N105" s="1273"/>
      <c r="O105" s="1273"/>
      <c r="P105" s="1273"/>
      <c r="Q105" s="1273"/>
      <c r="R105" s="1273"/>
      <c r="S105" s="1273"/>
      <c r="T105" s="1273"/>
      <c r="U105" s="1273"/>
      <c r="V105" s="1273"/>
      <c r="W105" s="1273"/>
      <c r="X105" s="1273"/>
      <c r="Y105" s="1273"/>
      <c r="Z105" s="1273"/>
      <c r="AA105" s="1273"/>
      <c r="AB105" s="1273"/>
      <c r="AC105" s="1273"/>
      <c r="AD105" s="1273"/>
      <c r="AE105" s="1273"/>
      <c r="AF105" s="1273"/>
      <c r="AG105" s="1273"/>
      <c r="AH105" s="1273"/>
      <c r="AI105" s="1273"/>
      <c r="AJ105" s="1273"/>
      <c r="AK105" s="1273"/>
      <c r="AL105" s="1273"/>
      <c r="AM105" s="1273"/>
      <c r="AN105" s="1273"/>
      <c r="AO105" s="1273"/>
      <c r="AP105" s="1273"/>
      <c r="AQ105" s="1273"/>
      <c r="AR105" s="1273"/>
      <c r="AS105" s="1273"/>
      <c r="AT105" s="1273"/>
      <c r="AU105" s="1273"/>
      <c r="AV105" s="1273"/>
      <c r="AW105" s="1273"/>
      <c r="AX105" s="1273"/>
      <c r="AY105" s="1273"/>
      <c r="AZ105" s="1273"/>
    </row>
    <row r="106" spans="1:55" ht="28.95" customHeight="1" x14ac:dyDescent="0.3">
      <c r="A106" s="1274" t="str">
        <f>IF(ПОДПИСИ!D9="","",ПОДПИСИ!D6)</f>
        <v>Чечин Д.М.</v>
      </c>
      <c r="B106" s="1274"/>
      <c r="C106" s="1274"/>
      <c r="D106" s="1274"/>
      <c r="E106" s="1274"/>
      <c r="F106" s="1274"/>
      <c r="G106" s="1274"/>
      <c r="H106" s="1274"/>
      <c r="I106" s="1274"/>
      <c r="J106" s="1274"/>
      <c r="K106" s="1274"/>
      <c r="L106" s="1274"/>
      <c r="M106" s="1274"/>
      <c r="N106" s="1274"/>
      <c r="O106" s="1274"/>
      <c r="P106" s="1274"/>
      <c r="Q106" s="1274"/>
      <c r="R106" s="1274"/>
      <c r="S106" s="1274"/>
      <c r="T106" s="1274"/>
      <c r="U106" s="1274"/>
      <c r="V106" s="1274"/>
      <c r="W106" s="1274"/>
      <c r="X106" s="1274"/>
      <c r="Y106" s="1274"/>
      <c r="Z106" s="1275"/>
      <c r="AA106" s="1275"/>
      <c r="AB106" s="1275"/>
      <c r="AC106" s="1275"/>
      <c r="AD106" s="1275"/>
      <c r="AE106" s="1275"/>
      <c r="AF106" s="1275"/>
      <c r="AG106" s="1275"/>
      <c r="AH106" s="1275"/>
      <c r="AI106" s="1275"/>
      <c r="AJ106" s="1275"/>
      <c r="AK106" s="1275"/>
      <c r="AL106" s="1275"/>
      <c r="AM106" s="1275"/>
      <c r="AN106" s="1275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</row>
    <row r="107" spans="1:55" ht="9" customHeight="1" x14ac:dyDescent="0.25">
      <c r="A107" s="1277" t="s">
        <v>801</v>
      </c>
      <c r="B107" s="1277"/>
      <c r="C107" s="1277"/>
      <c r="D107" s="1277"/>
      <c r="E107" s="1277"/>
      <c r="F107" s="1277"/>
      <c r="G107" s="1277"/>
      <c r="H107" s="1277"/>
      <c r="I107" s="1277"/>
      <c r="J107" s="1277"/>
      <c r="K107" s="1277"/>
      <c r="L107" s="1277"/>
      <c r="M107" s="1277"/>
      <c r="N107" s="1277"/>
      <c r="O107" s="1277"/>
      <c r="P107" s="1277"/>
      <c r="Q107" s="1277"/>
      <c r="R107" s="1277"/>
      <c r="S107" s="1277"/>
      <c r="T107" s="1277"/>
      <c r="U107" s="1277"/>
      <c r="V107" s="1277"/>
      <c r="W107" s="1277"/>
      <c r="X107" s="1277"/>
      <c r="Y107" s="1277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277" t="s">
        <v>49</v>
      </c>
      <c r="AP107" s="1277"/>
      <c r="AQ107" s="1277"/>
      <c r="AR107" s="1277"/>
      <c r="AS107" s="1277"/>
      <c r="AT107" s="1277"/>
      <c r="AU107" s="1277"/>
      <c r="AV107" s="1277"/>
      <c r="AW107" s="1277"/>
      <c r="AX107" s="1277"/>
      <c r="AY107" s="1277"/>
      <c r="AZ107" s="1277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354" t="s">
        <v>567</v>
      </c>
      <c r="B1" s="1354"/>
      <c r="C1" s="1354"/>
      <c r="D1" s="1354"/>
      <c r="E1" s="1354"/>
      <c r="F1" s="1354"/>
      <c r="G1" s="1354"/>
      <c r="H1" s="1354"/>
      <c r="I1" s="1354"/>
      <c r="J1" s="1354"/>
      <c r="K1" s="1354"/>
      <c r="L1" s="1354"/>
      <c r="M1" s="1354"/>
      <c r="N1" s="1354"/>
      <c r="O1" s="1354"/>
      <c r="P1" s="1354"/>
      <c r="Q1" s="1354"/>
      <c r="R1" s="1354"/>
      <c r="S1" s="1354"/>
      <c r="T1" s="1354"/>
      <c r="U1" s="1354"/>
      <c r="V1" s="1354"/>
      <c r="W1" s="1354"/>
      <c r="X1" s="1354"/>
      <c r="Y1" s="1354"/>
      <c r="Z1" s="1354"/>
      <c r="AA1" s="1354"/>
      <c r="AB1" s="1354"/>
      <c r="AC1" s="1354"/>
      <c r="AD1" s="1354"/>
      <c r="AE1" s="1354"/>
      <c r="AF1" s="1354"/>
      <c r="AG1" s="1354"/>
      <c r="AH1" s="1354"/>
      <c r="AI1" s="1354"/>
      <c r="AJ1" s="1354"/>
      <c r="AK1" s="1354"/>
      <c r="AL1" s="1354"/>
      <c r="AM1" s="1354"/>
      <c r="AN1" s="1354"/>
      <c r="AO1" s="1354"/>
      <c r="AP1" s="1354"/>
      <c r="AQ1" s="1354"/>
      <c r="AR1" s="1354"/>
      <c r="AS1" s="1354"/>
      <c r="AT1" s="1354"/>
      <c r="AU1" s="1354"/>
      <c r="AV1" s="1354"/>
      <c r="AW1" s="1354"/>
      <c r="AX1" s="1354"/>
      <c r="AY1" s="1354"/>
      <c r="AZ1" s="1354"/>
      <c r="BA1" s="317"/>
    </row>
    <row r="2" spans="1:63" ht="12" customHeight="1" x14ac:dyDescent="0.25">
      <c r="A2" s="1353" t="s">
        <v>72</v>
      </c>
      <c r="B2" s="1353"/>
      <c r="C2" s="1353"/>
      <c r="D2" s="1353"/>
      <c r="E2" s="1353"/>
      <c r="F2" s="1353"/>
      <c r="G2" s="1353"/>
      <c r="H2" s="1353"/>
      <c r="I2" s="1353"/>
      <c r="J2" s="1353"/>
      <c r="K2" s="1353"/>
      <c r="L2" s="1353"/>
      <c r="M2" s="1353"/>
      <c r="N2" s="1353"/>
      <c r="O2" s="1353"/>
      <c r="P2" s="1353"/>
      <c r="Q2" s="1353"/>
      <c r="R2" s="1353"/>
      <c r="S2" s="1353"/>
      <c r="T2" s="1353"/>
      <c r="U2" s="1353"/>
      <c r="V2" s="1353"/>
      <c r="W2" s="1353"/>
      <c r="X2" s="1353"/>
      <c r="Y2" s="1353"/>
      <c r="Z2" s="1353"/>
      <c r="AA2" s="1353"/>
      <c r="AB2" s="1353"/>
      <c r="AC2" s="1353"/>
      <c r="AD2" s="1353"/>
      <c r="AE2" s="1353"/>
      <c r="AF2" s="1353"/>
      <c r="AG2" s="1353"/>
      <c r="AH2" s="1353"/>
      <c r="AI2" s="1353"/>
      <c r="AJ2" s="1353"/>
      <c r="AK2" s="1353"/>
      <c r="AL2" s="1353"/>
      <c r="AM2" s="1353"/>
      <c r="AN2" s="1353"/>
      <c r="AO2" s="1353"/>
      <c r="AP2" s="1353"/>
      <c r="AQ2" s="1353"/>
      <c r="AR2" s="1353"/>
      <c r="AS2" s="1353"/>
      <c r="AT2" s="1353"/>
      <c r="AU2" s="1353"/>
      <c r="AV2" s="1353"/>
      <c r="AW2" s="1353"/>
      <c r="AX2" s="1353"/>
      <c r="AY2" s="1353"/>
      <c r="AZ2" s="1353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3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355"/>
      <c r="U3" s="1355"/>
      <c r="V3" s="1355"/>
      <c r="W3" s="1355"/>
      <c r="X3" s="1355"/>
      <c r="Y3" s="1355"/>
      <c r="Z3" s="1355"/>
      <c r="AA3" s="1355"/>
      <c r="AB3" s="1355"/>
      <c r="AC3" s="1355"/>
      <c r="AD3" s="1355"/>
      <c r="AE3" s="1355"/>
      <c r="AF3" s="1355"/>
      <c r="AG3" s="1355"/>
      <c r="AH3" s="1355"/>
      <c r="AI3" s="1355"/>
      <c r="AJ3" s="1355"/>
      <c r="AK3" s="1355"/>
      <c r="AL3" s="1355"/>
      <c r="AM3" s="1355"/>
      <c r="AN3" s="1355"/>
      <c r="AO3" s="1355"/>
      <c r="AP3" s="1355"/>
      <c r="AQ3" s="1355"/>
      <c r="AR3" s="1355"/>
      <c r="AS3" s="1355"/>
      <c r="AT3" s="1355"/>
      <c r="AU3" s="1355"/>
      <c r="AV3" s="1355"/>
      <c r="AW3" s="1355"/>
      <c r="AX3" s="1355"/>
      <c r="AY3" s="1355"/>
      <c r="AZ3" s="1355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1345" t="s">
        <v>806</v>
      </c>
      <c r="B4" s="1345"/>
      <c r="C4" s="1345"/>
      <c r="D4" s="1345"/>
      <c r="E4" s="1345"/>
      <c r="F4" s="1345"/>
      <c r="G4" s="1345"/>
      <c r="H4" s="1345"/>
      <c r="I4" s="1345"/>
      <c r="J4" s="1345"/>
      <c r="K4" s="1345"/>
      <c r="L4" s="1345"/>
      <c r="M4" s="1345"/>
      <c r="N4" s="1345"/>
      <c r="O4" s="1345"/>
      <c r="P4" s="1345"/>
      <c r="Q4" s="1345"/>
      <c r="R4" s="1345"/>
      <c r="S4" s="1345"/>
      <c r="T4" s="1345"/>
      <c r="U4" s="1345"/>
      <c r="V4" s="1345"/>
      <c r="W4" s="1345"/>
      <c r="X4" s="1345"/>
      <c r="Y4" s="1345"/>
      <c r="Z4" s="1345"/>
      <c r="AA4" s="1345"/>
      <c r="AB4" s="1345"/>
      <c r="AC4" s="1345"/>
      <c r="AD4" s="1345"/>
      <c r="AE4" s="1345"/>
      <c r="AF4" s="1345"/>
      <c r="AG4" s="1345"/>
      <c r="AH4" s="1345"/>
      <c r="AI4" s="1345"/>
      <c r="AJ4" s="1345"/>
      <c r="AK4" s="1345"/>
      <c r="AL4" s="1345"/>
      <c r="AM4" s="1345"/>
      <c r="AN4" s="1345"/>
      <c r="AO4" s="1345"/>
      <c r="AP4" s="1345"/>
      <c r="AQ4" s="1345"/>
      <c r="AR4" s="1345"/>
      <c r="AS4" s="1345"/>
      <c r="AT4" s="1345"/>
      <c r="AU4" s="1345"/>
      <c r="AV4" s="1345"/>
      <c r="AW4" s="1345"/>
      <c r="AX4" s="1345"/>
      <c r="AY4" s="1345"/>
      <c r="AZ4" s="1345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299" t="s">
        <v>773</v>
      </c>
      <c r="B5" s="1299"/>
      <c r="C5" s="1299"/>
      <c r="D5" s="1299"/>
      <c r="E5" s="1299"/>
      <c r="F5" s="1299"/>
      <c r="G5" s="1299"/>
      <c r="H5" s="1299"/>
      <c r="I5" s="1299"/>
      <c r="J5" s="1299"/>
      <c r="K5" s="1299"/>
      <c r="L5" s="1299"/>
      <c r="M5" s="1299"/>
      <c r="N5" s="1299"/>
      <c r="O5" s="1299"/>
      <c r="P5" s="1299"/>
      <c r="Q5" s="1299"/>
      <c r="R5" s="1299"/>
      <c r="S5" s="1299"/>
      <c r="T5" s="1299"/>
      <c r="U5" s="1299"/>
      <c r="V5" s="1299"/>
      <c r="W5" s="1299"/>
      <c r="X5" s="1299"/>
      <c r="Y5" s="1299"/>
      <c r="Z5" s="1299"/>
      <c r="AA5" s="1299"/>
      <c r="AB5" s="1299"/>
      <c r="AC5" s="1299"/>
      <c r="AD5" s="1299"/>
      <c r="AE5" s="1299"/>
      <c r="AF5" s="1299"/>
      <c r="AG5" s="1299"/>
      <c r="AH5" s="1299"/>
      <c r="AI5" s="1299"/>
      <c r="AJ5" s="1299"/>
      <c r="AK5" s="1299"/>
      <c r="AL5" s="1299"/>
      <c r="AM5" s="1299"/>
      <c r="AN5" s="1299"/>
      <c r="AO5" s="1299"/>
      <c r="AP5" s="1299"/>
      <c r="AQ5" s="1299"/>
      <c r="AR5" s="1299"/>
      <c r="AS5" s="1299"/>
      <c r="AT5" s="1299"/>
      <c r="AU5" s="1299"/>
      <c r="AV5" s="1299"/>
      <c r="AW5" s="1299"/>
      <c r="AX5" s="1299"/>
      <c r="AY5" s="1299"/>
      <c r="AZ5" s="1299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352" t="str">
        <f>ФОРМА!B2</f>
        <v>ПАО "Россети Ленэнерго"</v>
      </c>
      <c r="B6" s="1352"/>
      <c r="C6" s="1352"/>
      <c r="D6" s="1352"/>
      <c r="E6" s="1352"/>
      <c r="F6" s="1352"/>
      <c r="G6" s="1352"/>
      <c r="H6" s="1352"/>
      <c r="I6" s="1352"/>
      <c r="J6" s="1352"/>
      <c r="K6" s="1352"/>
      <c r="L6" s="1352"/>
      <c r="M6" s="1352"/>
      <c r="N6" s="1352"/>
      <c r="O6" s="1352"/>
      <c r="P6" s="1352"/>
      <c r="Q6" s="1352"/>
      <c r="R6" s="1352"/>
      <c r="S6" s="1352"/>
      <c r="T6" s="1352"/>
      <c r="U6" s="1352"/>
      <c r="V6" s="1352"/>
      <c r="W6" s="1352"/>
      <c r="X6" s="1352"/>
      <c r="Y6" s="1352"/>
      <c r="Z6" s="1352"/>
      <c r="AA6" s="1352"/>
      <c r="AB6" s="1352"/>
      <c r="AC6" s="1352"/>
      <c r="AD6" s="1352"/>
      <c r="AE6" s="1352"/>
      <c r="AF6" s="1352"/>
      <c r="AG6" s="1352"/>
      <c r="AH6" s="1352"/>
      <c r="AI6" s="1352"/>
      <c r="AJ6" s="1352"/>
      <c r="AK6" s="1352"/>
      <c r="AL6" s="1352"/>
      <c r="AM6" s="1352"/>
      <c r="AN6" s="1352"/>
      <c r="AO6" s="1352"/>
      <c r="AP6" s="1352"/>
      <c r="AQ6" s="1352"/>
      <c r="AR6" s="1352"/>
      <c r="AS6" s="1352"/>
      <c r="AT6" s="1352"/>
      <c r="AU6" s="1352"/>
      <c r="AV6" s="1352"/>
      <c r="AW6" s="1352"/>
      <c r="AX6" s="1352"/>
      <c r="AY6" s="1352"/>
      <c r="AZ6" s="1352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345" t="s">
        <v>807</v>
      </c>
      <c r="B7" s="1345"/>
      <c r="C7" s="1345"/>
      <c r="D7" s="1345"/>
      <c r="E7" s="1345"/>
      <c r="F7" s="1345"/>
      <c r="G7" s="1345"/>
      <c r="H7" s="1345"/>
      <c r="I7" s="1345"/>
      <c r="J7" s="1345"/>
      <c r="K7" s="1345"/>
      <c r="L7" s="1345"/>
      <c r="M7" s="1345"/>
      <c r="N7" s="1345"/>
      <c r="O7" s="1345"/>
      <c r="P7" s="1345"/>
      <c r="Q7" s="1345"/>
      <c r="R7" s="1345"/>
      <c r="S7" s="1345"/>
      <c r="T7" s="1345"/>
      <c r="U7" s="1345"/>
      <c r="V7" s="1345"/>
      <c r="W7" s="1345"/>
      <c r="X7" s="1345"/>
      <c r="Y7" s="1345"/>
      <c r="Z7" s="1345"/>
      <c r="AA7" s="1345"/>
      <c r="AB7" s="1345"/>
      <c r="AC7" s="1345"/>
      <c r="AD7" s="1345"/>
      <c r="AE7" s="1345"/>
      <c r="AF7" s="1345"/>
      <c r="AG7" s="1345"/>
      <c r="AH7" s="1345"/>
      <c r="AI7" s="1345"/>
      <c r="AJ7" s="1345"/>
      <c r="AK7" s="1345"/>
      <c r="AL7" s="1345"/>
      <c r="AM7" s="1345"/>
      <c r="AN7" s="1345"/>
      <c r="AO7" s="1345"/>
      <c r="AP7" s="1345"/>
      <c r="AQ7" s="1345"/>
      <c r="AR7" s="1345"/>
      <c r="AS7" s="1345"/>
      <c r="AT7" s="1345"/>
      <c r="AU7" s="1345"/>
      <c r="AV7" s="1345"/>
      <c r="AW7" s="1345"/>
      <c r="AX7" s="1345"/>
      <c r="AY7" s="1345"/>
      <c r="AZ7" s="1345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 x14ac:dyDescent="0.25">
      <c r="A8" s="13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52"/>
      <c r="C8" s="1352"/>
      <c r="D8" s="1352"/>
      <c r="E8" s="1352"/>
      <c r="F8" s="1352"/>
      <c r="G8" s="1352"/>
      <c r="H8" s="1352"/>
      <c r="I8" s="1352"/>
      <c r="J8" s="1352"/>
      <c r="K8" s="1352"/>
      <c r="L8" s="1352"/>
      <c r="M8" s="1352"/>
      <c r="N8" s="1352"/>
      <c r="O8" s="1352"/>
      <c r="P8" s="1352"/>
      <c r="Q8" s="1352"/>
      <c r="R8" s="1352"/>
      <c r="S8" s="1352"/>
      <c r="T8" s="1352"/>
      <c r="U8" s="1352"/>
      <c r="V8" s="1352"/>
      <c r="W8" s="1352"/>
      <c r="X8" s="1352"/>
      <c r="Y8" s="1352"/>
      <c r="Z8" s="1352"/>
      <c r="AA8" s="1352"/>
      <c r="AB8" s="1352"/>
      <c r="AC8" s="1352"/>
      <c r="AD8" s="1352"/>
      <c r="AE8" s="1352"/>
      <c r="AF8" s="1352"/>
      <c r="AG8" s="1352"/>
      <c r="AH8" s="1352"/>
      <c r="AI8" s="1352"/>
      <c r="AJ8" s="1352"/>
      <c r="AK8" s="1352"/>
      <c r="AL8" s="1352"/>
      <c r="AM8" s="1352"/>
      <c r="AN8" s="1352"/>
      <c r="AO8" s="1352"/>
      <c r="AP8" s="1352"/>
      <c r="AQ8" s="1352"/>
      <c r="AR8" s="1352"/>
      <c r="AS8" s="1352"/>
      <c r="AT8" s="1352"/>
      <c r="AU8" s="1352"/>
      <c r="AV8" s="1352"/>
      <c r="AW8" s="1352"/>
      <c r="AX8" s="1352"/>
      <c r="AY8" s="1352"/>
      <c r="AZ8" s="1352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1342" t="s">
        <v>808</v>
      </c>
      <c r="B9" s="1342"/>
      <c r="C9" s="1342"/>
      <c r="D9" s="1342"/>
      <c r="E9" s="1342"/>
      <c r="F9" s="1342"/>
      <c r="G9" s="1342"/>
      <c r="H9" s="1342"/>
      <c r="I9" s="1342"/>
      <c r="J9" s="1342"/>
      <c r="K9" s="1342"/>
      <c r="L9" s="1342"/>
      <c r="M9" s="1342"/>
      <c r="N9" s="1342"/>
      <c r="O9" s="1342"/>
      <c r="P9" s="1342"/>
      <c r="Q9" s="1342"/>
      <c r="R9" s="1342"/>
      <c r="S9" s="1342"/>
      <c r="T9" s="1342"/>
      <c r="U9" s="1342"/>
      <c r="V9" s="1342"/>
      <c r="W9" s="1342"/>
      <c r="X9" s="1342"/>
      <c r="Y9" s="1342"/>
      <c r="Z9" s="1342"/>
      <c r="AA9" s="1342"/>
      <c r="AB9" s="1342"/>
      <c r="AC9" s="1342"/>
      <c r="AD9" s="1342"/>
      <c r="AE9" s="1342"/>
      <c r="AF9" s="1342"/>
      <c r="AG9" s="1342"/>
      <c r="AH9" s="1342"/>
      <c r="AI9" s="1342"/>
      <c r="AJ9" s="1342"/>
      <c r="AK9" s="1342"/>
      <c r="AL9" s="1342"/>
      <c r="AM9" s="1342"/>
      <c r="AN9" s="1342"/>
      <c r="AO9" s="1342"/>
      <c r="AP9" s="1342"/>
      <c r="AQ9" s="1342"/>
      <c r="AR9" s="1342"/>
      <c r="AS9" s="1342"/>
      <c r="AT9" s="1342"/>
      <c r="AU9" s="1342"/>
      <c r="AV9" s="1342"/>
      <c r="AW9" s="1342"/>
      <c r="AX9" s="1342"/>
      <c r="AY9" s="1342"/>
      <c r="AZ9" s="1342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1353" t="s">
        <v>777</v>
      </c>
      <c r="B10" s="1353"/>
      <c r="C10" s="1353"/>
      <c r="D10" s="1353"/>
      <c r="E10" s="1353"/>
      <c r="F10" s="1353"/>
      <c r="G10" s="1353"/>
      <c r="H10" s="1353"/>
      <c r="I10" s="1353"/>
      <c r="J10" s="1353"/>
      <c r="K10" s="1353"/>
      <c r="L10" s="1353"/>
      <c r="M10" s="1353"/>
      <c r="N10" s="1353"/>
      <c r="O10" s="1353"/>
      <c r="P10" s="1353"/>
      <c r="Q10" s="1353"/>
      <c r="R10" s="1353"/>
      <c r="S10" s="1353"/>
      <c r="T10" s="1353"/>
      <c r="U10" s="1353"/>
      <c r="V10" s="1353"/>
      <c r="W10" s="1353"/>
      <c r="X10" s="1353"/>
      <c r="Y10" s="1353"/>
      <c r="Z10" s="1353"/>
      <c r="AA10" s="1353"/>
      <c r="AB10" s="1353"/>
      <c r="AC10" s="1353"/>
      <c r="AD10" s="1353"/>
      <c r="AE10" s="1353"/>
      <c r="AF10" s="1353"/>
      <c r="AG10" s="1353"/>
      <c r="AH10" s="1353"/>
      <c r="AI10" s="1353"/>
      <c r="AJ10" s="1353"/>
      <c r="AK10" s="1353"/>
      <c r="AL10" s="1353"/>
      <c r="AM10" s="1353"/>
      <c r="AN10" s="1353"/>
      <c r="AO10" s="1353"/>
      <c r="AP10" s="1353"/>
      <c r="AQ10" s="1353"/>
      <c r="AR10" s="1353"/>
      <c r="AS10" s="1353"/>
      <c r="AT10" s="1353"/>
      <c r="AU10" s="1353"/>
      <c r="AV10" s="1353"/>
      <c r="AW10" s="1353"/>
      <c r="AX10" s="1353"/>
      <c r="AY10" s="1353"/>
      <c r="AZ10" s="1353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352" t="str">
        <f>ФОРМА!B3</f>
        <v>ООО «Электромонтаж-110»</v>
      </c>
      <c r="B11" s="1352"/>
      <c r="C11" s="1352"/>
      <c r="D11" s="1352"/>
      <c r="E11" s="1352"/>
      <c r="F11" s="1352"/>
      <c r="G11" s="1352"/>
      <c r="H11" s="1352"/>
      <c r="I11" s="1352"/>
      <c r="J11" s="1352"/>
      <c r="K11" s="1352"/>
      <c r="L11" s="1352"/>
      <c r="M11" s="1352"/>
      <c r="N11" s="1352"/>
      <c r="O11" s="1352"/>
      <c r="P11" s="1352"/>
      <c r="Q11" s="1352"/>
      <c r="R11" s="1352"/>
      <c r="S11" s="1352"/>
      <c r="T11" s="1352"/>
      <c r="U11" s="1352"/>
      <c r="V11" s="1352"/>
      <c r="W11" s="1352"/>
      <c r="X11" s="1352"/>
      <c r="Y11" s="1352"/>
      <c r="Z11" s="1352"/>
      <c r="AA11" s="1352"/>
      <c r="AB11" s="1352"/>
      <c r="AC11" s="1352"/>
      <c r="AD11" s="1352"/>
      <c r="AE11" s="1352"/>
      <c r="AF11" s="1352"/>
      <c r="AG11" s="1352"/>
      <c r="AH11" s="1352"/>
      <c r="AI11" s="1352"/>
      <c r="AJ11" s="1352"/>
      <c r="AK11" s="1352"/>
      <c r="AL11" s="1352"/>
      <c r="AM11" s="1352"/>
      <c r="AN11" s="1352"/>
      <c r="AO11" s="1352"/>
      <c r="AP11" s="1352"/>
      <c r="AQ11" s="1352"/>
      <c r="AR11" s="1352"/>
      <c r="AS11" s="1352"/>
      <c r="AT11" s="1352"/>
      <c r="AU11" s="1352"/>
      <c r="AV11" s="1352"/>
      <c r="AW11" s="1352"/>
      <c r="AX11" s="1352"/>
      <c r="AY11" s="1352"/>
      <c r="AZ11" s="1352"/>
      <c r="BA11" s="1352"/>
    </row>
    <row r="12" spans="1:63" s="305" customFormat="1" ht="6" customHeight="1" x14ac:dyDescent="0.2">
      <c r="A12" s="1345" t="s">
        <v>807</v>
      </c>
      <c r="B12" s="1345"/>
      <c r="C12" s="1345"/>
      <c r="D12" s="1345"/>
      <c r="E12" s="1345"/>
      <c r="F12" s="1345"/>
      <c r="G12" s="1345"/>
      <c r="H12" s="1345"/>
      <c r="I12" s="1345"/>
      <c r="J12" s="1345"/>
      <c r="K12" s="1345"/>
      <c r="L12" s="1345"/>
      <c r="M12" s="1345"/>
      <c r="N12" s="1345"/>
      <c r="O12" s="1345"/>
      <c r="P12" s="1345"/>
      <c r="Q12" s="1345"/>
      <c r="R12" s="1345"/>
      <c r="S12" s="1345"/>
      <c r="T12" s="1345"/>
      <c r="U12" s="1345"/>
      <c r="V12" s="1345"/>
      <c r="W12" s="1345"/>
      <c r="X12" s="1345"/>
      <c r="Y12" s="1345"/>
      <c r="Z12" s="1345"/>
      <c r="AA12" s="1345"/>
      <c r="AB12" s="1345"/>
      <c r="AC12" s="1345"/>
      <c r="AD12" s="1345"/>
      <c r="AE12" s="1345"/>
      <c r="AF12" s="1345"/>
      <c r="AG12" s="1345"/>
      <c r="AH12" s="1345"/>
      <c r="AI12" s="1345"/>
      <c r="AJ12" s="1345"/>
      <c r="AK12" s="1345"/>
      <c r="AL12" s="1345"/>
      <c r="AM12" s="1345"/>
      <c r="AN12" s="1345"/>
      <c r="AO12" s="1345"/>
      <c r="AP12" s="1345"/>
      <c r="AQ12" s="1345"/>
      <c r="AR12" s="1345"/>
      <c r="AS12" s="1345"/>
      <c r="AT12" s="1345"/>
      <c r="AU12" s="1345"/>
      <c r="AV12" s="1345"/>
      <c r="AW12" s="1345"/>
      <c r="AX12" s="1345"/>
      <c r="AY12" s="1345"/>
      <c r="AZ12" s="1345"/>
      <c r="BA12" s="318"/>
    </row>
    <row r="13" spans="1:63" ht="27.75" customHeight="1" x14ac:dyDescent="0.25">
      <c r="A13" s="1352" t="str">
        <f>ФОРМА!D3</f>
        <v>ОГРН 1089847302225, ИНН 7842391090, КПП 780101001, 199004, город Санкт-Петербург, пр-кт Средний В.О., д. 4 литер а, пом/ком 6н/177</v>
      </c>
      <c r="B13" s="1352"/>
      <c r="C13" s="1352"/>
      <c r="D13" s="1352"/>
      <c r="E13" s="1352"/>
      <c r="F13" s="1352"/>
      <c r="G13" s="1352"/>
      <c r="H13" s="1352"/>
      <c r="I13" s="1352"/>
      <c r="J13" s="1352"/>
      <c r="K13" s="1352"/>
      <c r="L13" s="1352"/>
      <c r="M13" s="1352"/>
      <c r="N13" s="1352"/>
      <c r="O13" s="1352"/>
      <c r="P13" s="1352"/>
      <c r="Q13" s="1352"/>
      <c r="R13" s="1352"/>
      <c r="S13" s="1352"/>
      <c r="T13" s="1352"/>
      <c r="U13" s="1352"/>
      <c r="V13" s="1352"/>
      <c r="W13" s="1352"/>
      <c r="X13" s="1352"/>
      <c r="Y13" s="1352"/>
      <c r="Z13" s="1352"/>
      <c r="AA13" s="1352"/>
      <c r="AB13" s="1352"/>
      <c r="AC13" s="1352"/>
      <c r="AD13" s="1352"/>
      <c r="AE13" s="1352"/>
      <c r="AF13" s="1352"/>
      <c r="AG13" s="1352"/>
      <c r="AH13" s="1352"/>
      <c r="AI13" s="1352"/>
      <c r="AJ13" s="1352"/>
      <c r="AK13" s="1352"/>
      <c r="AL13" s="1352"/>
      <c r="AM13" s="1352"/>
      <c r="AN13" s="1352"/>
      <c r="AO13" s="1352"/>
      <c r="AP13" s="1352"/>
      <c r="AQ13" s="1352"/>
      <c r="AR13" s="1352"/>
      <c r="AS13" s="1352"/>
      <c r="AT13" s="1352"/>
      <c r="AU13" s="1352"/>
      <c r="AV13" s="1352"/>
      <c r="AW13" s="1352"/>
      <c r="AX13" s="1352"/>
      <c r="AY13" s="1352"/>
      <c r="AZ13" s="1352"/>
      <c r="BA13" s="1352"/>
    </row>
    <row r="14" spans="1:63" s="305" customFormat="1" ht="21" customHeight="1" x14ac:dyDescent="0.2">
      <c r="A14" s="1342" t="s">
        <v>809</v>
      </c>
      <c r="B14" s="1342"/>
      <c r="C14" s="1342"/>
      <c r="D14" s="1342"/>
      <c r="E14" s="1342"/>
      <c r="F14" s="1342"/>
      <c r="G14" s="1342"/>
      <c r="H14" s="1342"/>
      <c r="I14" s="1342"/>
      <c r="J14" s="1342"/>
      <c r="K14" s="1342"/>
      <c r="L14" s="1342"/>
      <c r="M14" s="1342"/>
      <c r="N14" s="1342"/>
      <c r="O14" s="1342"/>
      <c r="P14" s="1342"/>
      <c r="Q14" s="1342"/>
      <c r="R14" s="1342"/>
      <c r="S14" s="1342"/>
      <c r="T14" s="1342"/>
      <c r="U14" s="1342"/>
      <c r="V14" s="1342"/>
      <c r="W14" s="1342"/>
      <c r="X14" s="1342"/>
      <c r="Y14" s="1342"/>
      <c r="Z14" s="1342"/>
      <c r="AA14" s="1342"/>
      <c r="AB14" s="1342"/>
      <c r="AC14" s="1342"/>
      <c r="AD14" s="1342"/>
      <c r="AE14" s="1342"/>
      <c r="AF14" s="1342"/>
      <c r="AG14" s="1342"/>
      <c r="AH14" s="1342"/>
      <c r="AI14" s="1342"/>
      <c r="AJ14" s="1342"/>
      <c r="AK14" s="1342"/>
      <c r="AL14" s="1342"/>
      <c r="AM14" s="1342"/>
      <c r="AN14" s="1342"/>
      <c r="AO14" s="1342"/>
      <c r="AP14" s="1342"/>
      <c r="AQ14" s="1342"/>
      <c r="AR14" s="1342"/>
      <c r="AS14" s="1342"/>
      <c r="AT14" s="1342"/>
      <c r="AU14" s="1342"/>
      <c r="AV14" s="1342"/>
      <c r="AW14" s="1342"/>
      <c r="AX14" s="1342"/>
      <c r="AY14" s="1342"/>
      <c r="AZ14" s="1342"/>
      <c r="BA14" s="318"/>
    </row>
    <row r="15" spans="1:63" ht="12" customHeight="1" x14ac:dyDescent="0.25">
      <c r="A15" s="1353" t="s">
        <v>74</v>
      </c>
      <c r="B15" s="1353"/>
      <c r="C15" s="1353"/>
      <c r="D15" s="1353"/>
      <c r="E15" s="1353"/>
      <c r="F15" s="1353"/>
      <c r="G15" s="1353"/>
      <c r="H15" s="1353"/>
      <c r="I15" s="1353"/>
      <c r="J15" s="1353"/>
      <c r="K15" s="1353"/>
      <c r="L15" s="1353"/>
      <c r="M15" s="1353"/>
      <c r="N15" s="1353"/>
      <c r="O15" s="1353"/>
      <c r="P15" s="1353"/>
      <c r="Q15" s="1353"/>
      <c r="R15" s="1353"/>
      <c r="S15" s="1353"/>
      <c r="T15" s="1353"/>
      <c r="U15" s="1353"/>
      <c r="V15" s="1353"/>
      <c r="W15" s="1353"/>
      <c r="X15" s="1353"/>
      <c r="Y15" s="1353"/>
      <c r="Z15" s="1353"/>
      <c r="AA15" s="1353"/>
      <c r="AB15" s="1353"/>
      <c r="AC15" s="1353"/>
      <c r="AD15" s="1353"/>
      <c r="AE15" s="1353"/>
      <c r="AF15" s="1353"/>
      <c r="AG15" s="1353"/>
      <c r="AH15" s="1353"/>
      <c r="AI15" s="1353"/>
      <c r="AJ15" s="1353"/>
      <c r="AK15" s="1353"/>
      <c r="AL15" s="1353"/>
      <c r="AM15" s="1353"/>
      <c r="AN15" s="1353"/>
      <c r="AO15" s="1353"/>
      <c r="AP15" s="1353"/>
      <c r="AQ15" s="1353"/>
      <c r="AR15" s="1353"/>
      <c r="AS15" s="1353"/>
      <c r="AT15" s="1353"/>
      <c r="AU15" s="1353"/>
      <c r="AV15" s="1353"/>
      <c r="AW15" s="1353"/>
      <c r="AX15" s="1353"/>
      <c r="AY15" s="1353"/>
      <c r="AZ15" s="1353"/>
      <c r="BA15" s="317"/>
    </row>
    <row r="16" spans="1:63" ht="12" customHeight="1" x14ac:dyDescent="0.25">
      <c r="A16" s="1352" t="str">
        <f>ФОРМА!B8</f>
        <v>ООО «Строительные энергетические технологии»</v>
      </c>
      <c r="B16" s="1352"/>
      <c r="C16" s="1352"/>
      <c r="D16" s="1352"/>
      <c r="E16" s="1352"/>
      <c r="F16" s="1352"/>
      <c r="G16" s="1352"/>
      <c r="H16" s="1352"/>
      <c r="I16" s="1352"/>
      <c r="J16" s="1352"/>
      <c r="K16" s="1352"/>
      <c r="L16" s="1352"/>
      <c r="M16" s="1352"/>
      <c r="N16" s="1352"/>
      <c r="O16" s="1352"/>
      <c r="P16" s="1352"/>
      <c r="Q16" s="1352"/>
      <c r="R16" s="1352"/>
      <c r="S16" s="1352"/>
      <c r="T16" s="1352"/>
      <c r="U16" s="1352"/>
      <c r="V16" s="1352"/>
      <c r="W16" s="1352"/>
      <c r="X16" s="1352"/>
      <c r="Y16" s="1352"/>
      <c r="Z16" s="1352"/>
      <c r="AA16" s="1352"/>
      <c r="AB16" s="1352"/>
      <c r="AC16" s="1352"/>
      <c r="AD16" s="1352"/>
      <c r="AE16" s="1352"/>
      <c r="AF16" s="1352"/>
      <c r="AG16" s="1352"/>
      <c r="AH16" s="1352"/>
      <c r="AI16" s="1352"/>
      <c r="AJ16" s="1352"/>
      <c r="AK16" s="1352"/>
      <c r="AL16" s="1352"/>
      <c r="AM16" s="1352"/>
      <c r="AN16" s="1352"/>
      <c r="AO16" s="1352"/>
      <c r="AP16" s="1352"/>
      <c r="AQ16" s="1352"/>
      <c r="AR16" s="1352"/>
      <c r="AS16" s="1352"/>
      <c r="AT16" s="1352"/>
      <c r="AU16" s="1352"/>
      <c r="AV16" s="1352"/>
      <c r="AW16" s="1352"/>
      <c r="AX16" s="1352"/>
      <c r="AY16" s="1352"/>
      <c r="AZ16" s="1352"/>
      <c r="BA16" s="1352"/>
    </row>
    <row r="17" spans="1:53" s="305" customFormat="1" ht="9.6" x14ac:dyDescent="0.2">
      <c r="A17" s="1345" t="s">
        <v>807</v>
      </c>
      <c r="B17" s="1345"/>
      <c r="C17" s="1345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345"/>
      <c r="R17" s="1345"/>
      <c r="S17" s="1345"/>
      <c r="T17" s="1345"/>
      <c r="U17" s="1345"/>
      <c r="V17" s="1345"/>
      <c r="W17" s="1345"/>
      <c r="X17" s="1345"/>
      <c r="Y17" s="1345"/>
      <c r="Z17" s="1345"/>
      <c r="AA17" s="1345"/>
      <c r="AB17" s="1345"/>
      <c r="AC17" s="1345"/>
      <c r="AD17" s="1345"/>
      <c r="AE17" s="1345"/>
      <c r="AF17" s="1345"/>
      <c r="AG17" s="1345"/>
      <c r="AH17" s="1345"/>
      <c r="AI17" s="1345"/>
      <c r="AJ17" s="1345"/>
      <c r="AK17" s="1345"/>
      <c r="AL17" s="1345"/>
      <c r="AM17" s="1345"/>
      <c r="AN17" s="1345"/>
      <c r="AO17" s="1345"/>
      <c r="AP17" s="1345"/>
      <c r="AQ17" s="1345"/>
      <c r="AR17" s="1345"/>
      <c r="AS17" s="1345"/>
      <c r="AT17" s="1345"/>
      <c r="AU17" s="1345"/>
      <c r="AV17" s="1345"/>
      <c r="AW17" s="1345"/>
      <c r="AX17" s="1345"/>
      <c r="AY17" s="1345"/>
      <c r="AZ17" s="1345"/>
      <c r="BA17" s="318"/>
    </row>
    <row r="18" spans="1:53" ht="25.5" customHeight="1" x14ac:dyDescent="0.25">
      <c r="A18" s="135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52"/>
      <c r="C18" s="1352"/>
      <c r="D18" s="1352"/>
      <c r="E18" s="1352"/>
      <c r="F18" s="1352"/>
      <c r="G18" s="1352"/>
      <c r="H18" s="1352"/>
      <c r="I18" s="1352"/>
      <c r="J18" s="1352"/>
      <c r="K18" s="1352"/>
      <c r="L18" s="1352"/>
      <c r="M18" s="1352"/>
      <c r="N18" s="1352"/>
      <c r="O18" s="1352"/>
      <c r="P18" s="1352"/>
      <c r="Q18" s="1352"/>
      <c r="R18" s="1352"/>
      <c r="S18" s="1352"/>
      <c r="T18" s="1352"/>
      <c r="U18" s="1352"/>
      <c r="V18" s="1352"/>
      <c r="W18" s="1352"/>
      <c r="X18" s="1352"/>
      <c r="Y18" s="1352"/>
      <c r="Z18" s="1352"/>
      <c r="AA18" s="1352"/>
      <c r="AB18" s="1352"/>
      <c r="AC18" s="1352"/>
      <c r="AD18" s="1352"/>
      <c r="AE18" s="1352"/>
      <c r="AF18" s="1352"/>
      <c r="AG18" s="1352"/>
      <c r="AH18" s="1352"/>
      <c r="AI18" s="1352"/>
      <c r="AJ18" s="1352"/>
      <c r="AK18" s="1352"/>
      <c r="AL18" s="1352"/>
      <c r="AM18" s="1352"/>
      <c r="AN18" s="1352"/>
      <c r="AO18" s="1352"/>
      <c r="AP18" s="1352"/>
      <c r="AQ18" s="1352"/>
      <c r="AR18" s="1352"/>
      <c r="AS18" s="1352"/>
      <c r="AT18" s="1352"/>
      <c r="AU18" s="1352"/>
      <c r="AV18" s="1352"/>
      <c r="AW18" s="1352"/>
      <c r="AX18" s="1352"/>
      <c r="AY18" s="1352"/>
      <c r="AZ18" s="1352"/>
      <c r="BA18" s="317"/>
    </row>
    <row r="19" spans="1:53" s="305" customFormat="1" ht="6.75" customHeight="1" x14ac:dyDescent="0.2">
      <c r="A19" s="1342" t="s">
        <v>775</v>
      </c>
      <c r="B19" s="1342"/>
      <c r="C19" s="1342"/>
      <c r="D19" s="1342"/>
      <c r="E19" s="1342"/>
      <c r="F19" s="1342"/>
      <c r="G19" s="1342"/>
      <c r="H19" s="1342"/>
      <c r="I19" s="1342"/>
      <c r="J19" s="1342"/>
      <c r="K19" s="1342"/>
      <c r="L19" s="1342"/>
      <c r="M19" s="1342"/>
      <c r="N19" s="1342"/>
      <c r="O19" s="1342"/>
      <c r="P19" s="1342"/>
      <c r="Q19" s="1342"/>
      <c r="R19" s="1342"/>
      <c r="S19" s="1342"/>
      <c r="T19" s="1342"/>
      <c r="U19" s="1342"/>
      <c r="V19" s="1342"/>
      <c r="W19" s="1342"/>
      <c r="X19" s="1342"/>
      <c r="Y19" s="1342"/>
      <c r="Z19" s="1342"/>
      <c r="AA19" s="1342"/>
      <c r="AB19" s="1342"/>
      <c r="AC19" s="1342"/>
      <c r="AD19" s="1342"/>
      <c r="AE19" s="1342"/>
      <c r="AF19" s="1342"/>
      <c r="AG19" s="1342"/>
      <c r="AH19" s="1342"/>
      <c r="AI19" s="1342"/>
      <c r="AJ19" s="1342"/>
      <c r="AK19" s="1342"/>
      <c r="AL19" s="1342"/>
      <c r="AM19" s="1342"/>
      <c r="AN19" s="1342"/>
      <c r="AO19" s="1342"/>
      <c r="AP19" s="1342"/>
      <c r="AQ19" s="1342"/>
      <c r="AR19" s="1342"/>
      <c r="AS19" s="1342"/>
      <c r="AT19" s="1342"/>
      <c r="AU19" s="1342"/>
      <c r="AV19" s="1342"/>
      <c r="AW19" s="1342"/>
      <c r="AX19" s="1342"/>
      <c r="AY19" s="1342"/>
      <c r="AZ19" s="1342"/>
      <c r="BA19" s="318"/>
    </row>
    <row r="20" spans="1:53" s="305" customFormat="1" ht="15" customHeight="1" x14ac:dyDescent="0.2">
      <c r="A20" s="1298"/>
      <c r="B20" s="1298"/>
      <c r="C20" s="1298"/>
      <c r="D20" s="1298"/>
      <c r="E20" s="1298"/>
      <c r="F20" s="1298"/>
      <c r="G20" s="1298"/>
      <c r="H20" s="1298"/>
      <c r="I20" s="1298"/>
      <c r="J20" s="1298"/>
      <c r="K20" s="1298"/>
      <c r="L20" s="1298"/>
      <c r="M20" s="1298"/>
      <c r="N20" s="1298"/>
      <c r="O20" s="1298"/>
      <c r="P20" s="1298"/>
      <c r="Q20" s="1298"/>
      <c r="R20" s="1298"/>
      <c r="S20" s="1298"/>
      <c r="T20" s="1298"/>
      <c r="U20" s="1298"/>
      <c r="V20" s="1298"/>
      <c r="W20" s="1298"/>
      <c r="X20" s="1298"/>
      <c r="Y20" s="1298"/>
      <c r="Z20" s="1298"/>
      <c r="AA20" s="1298"/>
      <c r="AB20" s="1298"/>
      <c r="AC20" s="1298"/>
      <c r="AD20" s="1298"/>
      <c r="AE20" s="1298"/>
      <c r="AF20" s="1298"/>
      <c r="AG20" s="1298"/>
      <c r="AH20" s="1298"/>
      <c r="AI20" s="1298"/>
      <c r="AJ20" s="1298"/>
      <c r="AK20" s="1298"/>
      <c r="AL20" s="1298"/>
      <c r="AM20" s="1298"/>
      <c r="AN20" s="1298"/>
      <c r="AO20" s="1298"/>
      <c r="AP20" s="1298"/>
      <c r="AQ20" s="1298"/>
      <c r="AR20" s="1298"/>
      <c r="AS20" s="1298"/>
      <c r="AT20" s="1298"/>
      <c r="AU20" s="1298"/>
      <c r="AV20" s="1298"/>
      <c r="AW20" s="1298"/>
      <c r="AX20" s="1298"/>
      <c r="AY20" s="1298"/>
      <c r="AZ20" s="1298"/>
      <c r="BA20" s="318"/>
    </row>
    <row r="21" spans="1:53" s="305" customFormat="1" ht="12" customHeight="1" x14ac:dyDescent="0.2">
      <c r="A21" s="1297" t="s">
        <v>810</v>
      </c>
      <c r="B21" s="1297"/>
      <c r="C21" s="1297"/>
      <c r="D21" s="1297"/>
      <c r="E21" s="1297"/>
      <c r="F21" s="1297"/>
      <c r="G21" s="1297"/>
      <c r="H21" s="1297"/>
      <c r="I21" s="1297"/>
      <c r="J21" s="1297"/>
      <c r="K21" s="1297"/>
      <c r="L21" s="1297"/>
      <c r="M21" s="1297"/>
      <c r="N21" s="1297"/>
      <c r="O21" s="1297"/>
      <c r="P21" s="1297"/>
      <c r="Q21" s="1297"/>
      <c r="R21" s="1297"/>
      <c r="S21" s="1297"/>
      <c r="T21" s="1297"/>
      <c r="U21" s="1297"/>
      <c r="V21" s="1297"/>
      <c r="W21" s="1297"/>
      <c r="X21" s="1297"/>
      <c r="Y21" s="1297"/>
      <c r="Z21" s="1297"/>
      <c r="AA21" s="1297"/>
      <c r="AB21" s="1297"/>
      <c r="AC21" s="1297"/>
      <c r="AD21" s="1297"/>
      <c r="AE21" s="1297"/>
      <c r="AF21" s="1297"/>
      <c r="AG21" s="1297"/>
      <c r="AH21" s="1297"/>
      <c r="AI21" s="1297"/>
      <c r="AJ21" s="1297"/>
      <c r="AK21" s="1297"/>
      <c r="AL21" s="1297"/>
      <c r="AM21" s="1297"/>
      <c r="AN21" s="1297"/>
      <c r="AO21" s="1297"/>
      <c r="AP21" s="1297"/>
      <c r="AQ21" s="1297"/>
      <c r="AR21" s="1297"/>
      <c r="AS21" s="1297"/>
      <c r="AT21" s="1297"/>
      <c r="AU21" s="1297"/>
      <c r="AV21" s="1297"/>
      <c r="AW21" s="1297"/>
      <c r="AX21" s="1297"/>
      <c r="AY21" s="1297"/>
      <c r="AZ21" s="1297"/>
      <c r="BA21" s="318"/>
    </row>
    <row r="22" spans="1:53" ht="9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5" customHeight="1" x14ac:dyDescent="0.25">
      <c r="A23" s="1348" t="s">
        <v>517</v>
      </c>
      <c r="B23" s="1349"/>
      <c r="C23" s="1349"/>
      <c r="D23" s="1349"/>
      <c r="E23" s="1349"/>
      <c r="F23" s="1349"/>
      <c r="G23" s="1349"/>
      <c r="H23" s="1349"/>
      <c r="I23" s="1349"/>
      <c r="J23" s="1349"/>
      <c r="K23" s="1349"/>
      <c r="L23" s="1349"/>
      <c r="M23" s="1349"/>
      <c r="N23" s="1349"/>
      <c r="O23" s="1349"/>
      <c r="P23" s="1349"/>
      <c r="Q23" s="1349"/>
      <c r="R23" s="1349"/>
      <c r="S23" s="1349"/>
      <c r="T23" s="1349"/>
      <c r="U23" s="1349"/>
      <c r="V23" s="1349"/>
      <c r="W23" s="1349"/>
      <c r="X23" s="1349"/>
      <c r="Y23" s="1349"/>
      <c r="Z23" s="1349"/>
      <c r="AA23" s="1349"/>
      <c r="AB23" s="1349"/>
      <c r="AC23" s="1349"/>
      <c r="AD23" s="1349"/>
      <c r="AE23" s="1349"/>
      <c r="AF23" s="1349"/>
      <c r="AG23" s="1349"/>
      <c r="AH23" s="1349"/>
      <c r="AI23" s="1349"/>
      <c r="AJ23" s="1349"/>
      <c r="AK23" s="1349"/>
      <c r="AL23" s="1349"/>
      <c r="AM23" s="1349"/>
      <c r="AN23" s="1349"/>
      <c r="AO23" s="1349"/>
      <c r="AP23" s="1349"/>
      <c r="AQ23" s="1349"/>
      <c r="AR23" s="1349"/>
      <c r="AS23" s="1349"/>
      <c r="AT23" s="1349"/>
      <c r="AU23" s="1349"/>
      <c r="AV23" s="1349"/>
      <c r="AW23" s="1349"/>
      <c r="AX23" s="1349"/>
      <c r="AY23" s="1349"/>
      <c r="AZ23" s="1349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1350" t="s">
        <v>19</v>
      </c>
      <c r="B25" s="1350"/>
      <c r="C25" s="1286">
        <f>ФОРМА!B26</f>
        <v>3</v>
      </c>
      <c r="D25" s="1286"/>
      <c r="E25" s="1286"/>
      <c r="F25" s="1286"/>
      <c r="G25" s="1286"/>
      <c r="H25" s="1286"/>
      <c r="I25" s="1286"/>
      <c r="J25" s="1286"/>
      <c r="K25" s="1286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351"/>
      <c r="AH25" s="1351"/>
      <c r="AI25" s="1351"/>
      <c r="AJ25" s="322"/>
      <c r="AK25" s="322"/>
      <c r="AL25" s="1304">
        <f>ФОРМА!C26</f>
        <v>45354</v>
      </c>
      <c r="AM25" s="1286"/>
      <c r="AN25" s="1286"/>
      <c r="AO25" s="1286"/>
      <c r="AP25" s="1286"/>
      <c r="AQ25" s="1286"/>
      <c r="AR25" s="1286"/>
      <c r="AS25" s="1286"/>
      <c r="AT25" s="1286"/>
      <c r="AU25" s="1286"/>
      <c r="AV25" s="1286"/>
      <c r="AW25" s="1351"/>
      <c r="AX25" s="1351"/>
      <c r="AY25" s="1351"/>
      <c r="AZ25" s="1351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345" t="s">
        <v>453</v>
      </c>
      <c r="AM26" s="1345"/>
      <c r="AN26" s="1345"/>
      <c r="AO26" s="1345"/>
      <c r="AP26" s="1345"/>
      <c r="AQ26" s="1345"/>
      <c r="AR26" s="1345"/>
      <c r="AS26" s="1345"/>
      <c r="AT26" s="1345"/>
      <c r="AU26" s="1345"/>
      <c r="AV26" s="1345"/>
      <c r="AW26" s="318"/>
      <c r="AX26" s="318"/>
      <c r="AY26" s="318"/>
      <c r="AZ26" s="318"/>
      <c r="BA26" s="318"/>
    </row>
    <row r="27" spans="1:53" ht="24" customHeight="1" x14ac:dyDescent="0.25">
      <c r="A27" s="1299" t="s">
        <v>782</v>
      </c>
      <c r="B27" s="1299"/>
      <c r="C27" s="1299"/>
      <c r="D27" s="1299"/>
      <c r="E27" s="1299"/>
      <c r="F27" s="1299"/>
      <c r="G27" s="1299"/>
      <c r="H27" s="1299"/>
      <c r="I27" s="1299"/>
      <c r="J27" s="1299"/>
      <c r="K27" s="1299"/>
      <c r="L27" s="1299"/>
      <c r="M27" s="1299"/>
      <c r="N27" s="1299"/>
      <c r="O27" s="1299"/>
      <c r="P27" s="1299"/>
      <c r="Q27" s="1299"/>
      <c r="R27" s="1299"/>
      <c r="S27" s="1299"/>
      <c r="T27" s="1299"/>
      <c r="U27" s="1299"/>
      <c r="V27" s="1299"/>
      <c r="W27" s="1299"/>
      <c r="X27" s="1299"/>
      <c r="Y27" s="1299"/>
      <c r="Z27" s="1299"/>
      <c r="AA27" s="1299"/>
      <c r="AB27" s="1299"/>
      <c r="AC27" s="1299"/>
      <c r="AD27" s="1299"/>
      <c r="AE27" s="1299"/>
      <c r="AF27" s="1299"/>
      <c r="AG27" s="1299"/>
      <c r="AH27" s="1299"/>
      <c r="AI27" s="1299"/>
      <c r="AJ27" s="1299"/>
      <c r="AK27" s="1299"/>
      <c r="AL27" s="1299"/>
      <c r="AM27" s="1299"/>
      <c r="AN27" s="1299"/>
      <c r="AO27" s="1299"/>
      <c r="AP27" s="1299"/>
      <c r="AQ27" s="1299"/>
      <c r="AR27" s="1299"/>
      <c r="AS27" s="1299"/>
      <c r="AT27" s="1299"/>
      <c r="AU27" s="1299"/>
      <c r="AV27" s="1299"/>
      <c r="AW27" s="1299"/>
      <c r="AX27" s="1299"/>
      <c r="AY27" s="1299"/>
      <c r="AZ27" s="1299"/>
      <c r="BA27" s="317"/>
    </row>
    <row r="28" spans="1:53" ht="12" customHeight="1" x14ac:dyDescent="0.25">
      <c r="A28" s="1346" t="str">
        <f>IF(ПОДПИСИ!B9="",ПОДПИСИ!B7,ПОДПИСИ!B9)</f>
        <v>Ведущий инженер-геодезист АО "ЛЭСР"</v>
      </c>
      <c r="B28" s="1346"/>
      <c r="C28" s="1346"/>
      <c r="D28" s="1346"/>
      <c r="E28" s="1346"/>
      <c r="F28" s="1346"/>
      <c r="G28" s="1346"/>
      <c r="H28" s="1346"/>
      <c r="I28" s="1346"/>
      <c r="J28" s="1346"/>
      <c r="K28" s="1346"/>
      <c r="L28" s="1346"/>
      <c r="M28" s="1346"/>
      <c r="N28" s="1346"/>
      <c r="O28" s="1346"/>
      <c r="P28" s="1346"/>
      <c r="Q28" s="1346"/>
      <c r="R28" s="1346"/>
      <c r="S28" s="1346"/>
      <c r="T28" s="1346"/>
      <c r="U28" s="1346"/>
      <c r="V28" s="1346"/>
      <c r="W28" s="1346"/>
      <c r="X28" s="1346"/>
      <c r="Y28" s="1346"/>
      <c r="Z28" s="1346"/>
      <c r="AA28" s="1346"/>
      <c r="AB28" s="1346"/>
      <c r="AC28" s="1346"/>
      <c r="AD28" s="1346"/>
      <c r="AE28" s="1346"/>
      <c r="AF28" s="1346"/>
      <c r="AG28" s="1346"/>
      <c r="AH28" s="1346"/>
      <c r="AI28" s="1346"/>
      <c r="AJ28" s="1346"/>
      <c r="AK28" s="1346"/>
      <c r="AL28" s="1346"/>
      <c r="AM28" s="1346"/>
      <c r="AN28" s="1346"/>
      <c r="AO28" s="1346"/>
      <c r="AP28" s="1346"/>
      <c r="AQ28" s="1346"/>
      <c r="AR28" s="1346"/>
      <c r="AS28" s="1346"/>
      <c r="AT28" s="1346"/>
      <c r="AU28" s="1346"/>
      <c r="AV28" s="1346"/>
      <c r="AW28" s="1346"/>
      <c r="AX28" s="1346"/>
      <c r="AY28" s="1346"/>
      <c r="AZ28" s="1346"/>
      <c r="BA28" s="317"/>
    </row>
    <row r="29" spans="1:53" ht="12" customHeight="1" x14ac:dyDescent="0.25">
      <c r="A29" s="1347" t="str">
        <f>IF(ПОДПИСИ!C9="",ПОДПИСИ!C7,CONCATENATE(ПОДПИСИ!C9,", ",ПОДПИСИ!F9))</f>
        <v>Филёва Н.О., Приказ №414 от 10.04.2024</v>
      </c>
      <c r="B29" s="1347"/>
      <c r="C29" s="1347"/>
      <c r="D29" s="1347"/>
      <c r="E29" s="1347"/>
      <c r="F29" s="1347"/>
      <c r="G29" s="1347"/>
      <c r="H29" s="1347"/>
      <c r="I29" s="1347"/>
      <c r="J29" s="1347"/>
      <c r="K29" s="1347"/>
      <c r="L29" s="1347"/>
      <c r="M29" s="1347"/>
      <c r="N29" s="1347"/>
      <c r="O29" s="1347"/>
      <c r="P29" s="1347"/>
      <c r="Q29" s="1347"/>
      <c r="R29" s="1347"/>
      <c r="S29" s="1347"/>
      <c r="T29" s="1347"/>
      <c r="U29" s="1347"/>
      <c r="V29" s="1347"/>
      <c r="W29" s="1347"/>
      <c r="X29" s="1347"/>
      <c r="Y29" s="1347"/>
      <c r="Z29" s="1347"/>
      <c r="AA29" s="1347"/>
      <c r="AB29" s="1347"/>
      <c r="AC29" s="1347"/>
      <c r="AD29" s="1347"/>
      <c r="AE29" s="1347"/>
      <c r="AF29" s="1347"/>
      <c r="AG29" s="1347"/>
      <c r="AH29" s="1347"/>
      <c r="AI29" s="1347"/>
      <c r="AJ29" s="1347"/>
      <c r="AK29" s="1347"/>
      <c r="AL29" s="1347"/>
      <c r="AM29" s="1347"/>
      <c r="AN29" s="1347"/>
      <c r="AO29" s="1347"/>
      <c r="AP29" s="1347"/>
      <c r="AQ29" s="1347"/>
      <c r="AR29" s="1347"/>
      <c r="AS29" s="1347"/>
      <c r="AT29" s="1347"/>
      <c r="AU29" s="1347"/>
      <c r="AV29" s="1347"/>
      <c r="AW29" s="1347"/>
      <c r="AX29" s="1347"/>
      <c r="AY29" s="1347"/>
      <c r="AZ29" s="1347"/>
      <c r="BA29" s="317"/>
    </row>
    <row r="30" spans="1:53" ht="15" customHeight="1" x14ac:dyDescent="0.25">
      <c r="A30" s="1342" t="s">
        <v>783</v>
      </c>
      <c r="B30" s="1342"/>
      <c r="C30" s="1342"/>
      <c r="D30" s="1342"/>
      <c r="E30" s="1342"/>
      <c r="F30" s="1342"/>
      <c r="G30" s="1342"/>
      <c r="H30" s="1342"/>
      <c r="I30" s="1342"/>
      <c r="J30" s="1342"/>
      <c r="K30" s="1342"/>
      <c r="L30" s="1342"/>
      <c r="M30" s="1342"/>
      <c r="N30" s="1342"/>
      <c r="O30" s="1342"/>
      <c r="P30" s="1342"/>
      <c r="Q30" s="1342"/>
      <c r="R30" s="1342"/>
      <c r="S30" s="1342"/>
      <c r="T30" s="1342"/>
      <c r="U30" s="1342"/>
      <c r="V30" s="1342"/>
      <c r="W30" s="1342"/>
      <c r="X30" s="1342"/>
      <c r="Y30" s="1342"/>
      <c r="Z30" s="1342"/>
      <c r="AA30" s="1342"/>
      <c r="AB30" s="1342"/>
      <c r="AC30" s="1342"/>
      <c r="AD30" s="1342"/>
      <c r="AE30" s="1342"/>
      <c r="AF30" s="1342"/>
      <c r="AG30" s="1342"/>
      <c r="AH30" s="1342"/>
      <c r="AI30" s="1342"/>
      <c r="AJ30" s="1342"/>
      <c r="AK30" s="1342"/>
      <c r="AL30" s="1342"/>
      <c r="AM30" s="1342"/>
      <c r="AN30" s="1342"/>
      <c r="AO30" s="1342"/>
      <c r="AP30" s="1342"/>
      <c r="AQ30" s="1342"/>
      <c r="AR30" s="1342"/>
      <c r="AS30" s="1342"/>
      <c r="AT30" s="1342"/>
      <c r="AU30" s="1342"/>
      <c r="AV30" s="1342"/>
      <c r="AW30" s="1342"/>
      <c r="AX30" s="1342"/>
      <c r="AY30" s="1342"/>
      <c r="AZ30" s="1342"/>
      <c r="BA30" s="317"/>
    </row>
    <row r="31" spans="1:53" ht="12.6" customHeight="1" x14ac:dyDescent="0.25">
      <c r="A31" s="1298"/>
      <c r="B31" s="1298"/>
      <c r="C31" s="1298"/>
      <c r="D31" s="1298"/>
      <c r="E31" s="1298"/>
      <c r="F31" s="1298"/>
      <c r="G31" s="1298"/>
      <c r="H31" s="1298"/>
      <c r="I31" s="1298"/>
      <c r="J31" s="1298"/>
      <c r="K31" s="1298"/>
      <c r="L31" s="1298"/>
      <c r="M31" s="1298"/>
      <c r="N31" s="1298"/>
      <c r="O31" s="1298"/>
      <c r="P31" s="1298"/>
      <c r="Q31" s="1298"/>
      <c r="R31" s="1298"/>
      <c r="S31" s="1298"/>
      <c r="T31" s="1298"/>
      <c r="U31" s="1298"/>
      <c r="V31" s="1298"/>
      <c r="W31" s="1298"/>
      <c r="X31" s="1298"/>
      <c r="Y31" s="1298"/>
      <c r="Z31" s="1298"/>
      <c r="AA31" s="1298"/>
      <c r="AB31" s="1298"/>
      <c r="AC31" s="1298"/>
      <c r="AD31" s="1298"/>
      <c r="AE31" s="1298"/>
      <c r="AF31" s="1298"/>
      <c r="AG31" s="1298"/>
      <c r="AH31" s="1298"/>
      <c r="AI31" s="1298"/>
      <c r="AJ31" s="1298"/>
      <c r="AK31" s="1298"/>
      <c r="AL31" s="1298"/>
      <c r="AM31" s="1298"/>
      <c r="AN31" s="1298"/>
      <c r="AO31" s="1298"/>
      <c r="AP31" s="1298"/>
      <c r="AQ31" s="1298"/>
      <c r="AR31" s="1298"/>
      <c r="AS31" s="1298"/>
      <c r="AT31" s="1298"/>
      <c r="AU31" s="1298"/>
      <c r="AV31" s="1298"/>
      <c r="AW31" s="1298"/>
      <c r="AX31" s="1298"/>
      <c r="AY31" s="1298"/>
      <c r="AZ31" s="1298"/>
      <c r="BA31" s="317"/>
    </row>
    <row r="32" spans="1:53" ht="21.75" customHeight="1" x14ac:dyDescent="0.25">
      <c r="A32" s="1297" t="s">
        <v>811</v>
      </c>
      <c r="B32" s="1297"/>
      <c r="C32" s="1297"/>
      <c r="D32" s="1297"/>
      <c r="E32" s="1297"/>
      <c r="F32" s="1297"/>
      <c r="G32" s="1297"/>
      <c r="H32" s="1297"/>
      <c r="I32" s="1297"/>
      <c r="J32" s="1297"/>
      <c r="K32" s="1297"/>
      <c r="L32" s="1297"/>
      <c r="M32" s="1297"/>
      <c r="N32" s="1297"/>
      <c r="O32" s="1297"/>
      <c r="P32" s="1297"/>
      <c r="Q32" s="1297"/>
      <c r="R32" s="1297"/>
      <c r="S32" s="1297"/>
      <c r="T32" s="1297"/>
      <c r="U32" s="1297"/>
      <c r="V32" s="1297"/>
      <c r="W32" s="1297"/>
      <c r="X32" s="1297"/>
      <c r="Y32" s="1297"/>
      <c r="Z32" s="1297"/>
      <c r="AA32" s="1297"/>
      <c r="AB32" s="1297"/>
      <c r="AC32" s="1297"/>
      <c r="AD32" s="1297"/>
      <c r="AE32" s="1297"/>
      <c r="AF32" s="1297"/>
      <c r="AG32" s="1297"/>
      <c r="AH32" s="1297"/>
      <c r="AI32" s="1297"/>
      <c r="AJ32" s="1297"/>
      <c r="AK32" s="1297"/>
      <c r="AL32" s="1297"/>
      <c r="AM32" s="1297"/>
      <c r="AN32" s="1297"/>
      <c r="AO32" s="1297"/>
      <c r="AP32" s="1297"/>
      <c r="AQ32" s="1297"/>
      <c r="AR32" s="1297"/>
      <c r="AS32" s="1297"/>
      <c r="AT32" s="1297"/>
      <c r="AU32" s="1297"/>
      <c r="AV32" s="1297"/>
      <c r="AW32" s="1297"/>
      <c r="AX32" s="1297"/>
      <c r="AY32" s="1297"/>
      <c r="AZ32" s="1297"/>
      <c r="BA32" s="317"/>
    </row>
    <row r="33" spans="1:52" ht="12" customHeight="1" x14ac:dyDescent="0.25">
      <c r="A33" s="1340" t="s">
        <v>785</v>
      </c>
      <c r="B33" s="1334"/>
      <c r="C33" s="1334"/>
      <c r="D33" s="1334"/>
      <c r="E33" s="1334"/>
      <c r="F33" s="1334"/>
      <c r="G33" s="1334"/>
      <c r="H33" s="1334"/>
      <c r="I33" s="1334"/>
      <c r="J33" s="1334"/>
      <c r="K33" s="1334"/>
      <c r="L33" s="1334"/>
      <c r="M33" s="1334"/>
      <c r="N33" s="1334"/>
      <c r="O33" s="1334"/>
      <c r="P33" s="1334"/>
      <c r="Q33" s="1334"/>
      <c r="R33" s="1334"/>
      <c r="S33" s="1334"/>
      <c r="T33" s="1334"/>
      <c r="U33" s="1334"/>
      <c r="V33" s="1334"/>
      <c r="W33" s="1334"/>
      <c r="X33" s="1334"/>
      <c r="Y33" s="1334"/>
      <c r="Z33" s="1334"/>
      <c r="AA33" s="1334"/>
      <c r="AB33" s="1334"/>
      <c r="AC33" s="1334"/>
      <c r="AD33" s="1334"/>
      <c r="AE33" s="1334"/>
      <c r="AF33" s="1334"/>
      <c r="AG33" s="1334"/>
      <c r="AH33" s="1334"/>
      <c r="AI33" s="1334"/>
      <c r="AJ33" s="1334"/>
      <c r="AK33" s="1334"/>
      <c r="AL33" s="1334"/>
      <c r="AM33" s="1334"/>
      <c r="AN33" s="1334"/>
      <c r="AO33" s="1334"/>
      <c r="AP33" s="1334"/>
      <c r="AQ33" s="1334"/>
      <c r="AR33" s="1334"/>
      <c r="AS33" s="1334"/>
      <c r="AT33" s="1334"/>
      <c r="AU33" s="1334"/>
      <c r="AV33" s="1334"/>
      <c r="AW33" s="1334"/>
      <c r="AX33" s="1334"/>
      <c r="AY33" s="1334"/>
      <c r="AZ33" s="1334"/>
    </row>
    <row r="34" spans="1:52" ht="12" customHeight="1" x14ac:dyDescent="0.25">
      <c r="A34" s="1300" t="str">
        <f>ПОДПИСИ!B15</f>
        <v>Заместитель генерального директора по капитальному  строительству ООО «Электромонтаж-110»</v>
      </c>
      <c r="B34" s="1300"/>
      <c r="C34" s="1300"/>
      <c r="D34" s="1300"/>
      <c r="E34" s="1300"/>
      <c r="F34" s="1300"/>
      <c r="G34" s="1300"/>
      <c r="H34" s="1300"/>
      <c r="I34" s="1300"/>
      <c r="J34" s="1300"/>
      <c r="K34" s="1300"/>
      <c r="L34" s="1300"/>
      <c r="M34" s="1300"/>
      <c r="N34" s="1300"/>
      <c r="O34" s="1300"/>
      <c r="P34" s="1300"/>
      <c r="Q34" s="1300"/>
      <c r="R34" s="1300"/>
      <c r="S34" s="1300"/>
      <c r="T34" s="1300"/>
      <c r="U34" s="1300"/>
      <c r="V34" s="1300"/>
      <c r="W34" s="1300"/>
      <c r="X34" s="1300"/>
      <c r="Y34" s="1300"/>
      <c r="Z34" s="1300"/>
      <c r="AA34" s="1300"/>
      <c r="AB34" s="1300"/>
      <c r="AC34" s="1300"/>
      <c r="AD34" s="1300"/>
      <c r="AE34" s="1300"/>
      <c r="AF34" s="1300"/>
      <c r="AG34" s="1300"/>
      <c r="AH34" s="1300"/>
      <c r="AI34" s="1300"/>
      <c r="AJ34" s="1300"/>
      <c r="AK34" s="1300"/>
      <c r="AL34" s="1300"/>
      <c r="AM34" s="1300"/>
      <c r="AN34" s="1300"/>
      <c r="AO34" s="1300"/>
      <c r="AP34" s="1300"/>
      <c r="AQ34" s="1300"/>
      <c r="AR34" s="1300"/>
      <c r="AS34" s="1300"/>
      <c r="AT34" s="1300"/>
      <c r="AU34" s="1300"/>
      <c r="AV34" s="1300"/>
      <c r="AW34" s="1300"/>
      <c r="AX34" s="1300"/>
      <c r="AY34" s="1300"/>
      <c r="AZ34" s="1300"/>
    </row>
    <row r="35" spans="1:52" ht="12" customHeight="1" x14ac:dyDescent="0.25">
      <c r="A35" s="1344" t="str">
        <f>CONCATENATE(ПОДПИСИ!C15," ",ПОДПИСИ!F15)</f>
        <v xml:space="preserve">Шлёнский С.В. </v>
      </c>
      <c r="B35" s="1344"/>
      <c r="C35" s="1344"/>
      <c r="D35" s="1344"/>
      <c r="E35" s="1344"/>
      <c r="F35" s="1344"/>
      <c r="G35" s="1344"/>
      <c r="H35" s="1344"/>
      <c r="I35" s="1344"/>
      <c r="J35" s="1344"/>
      <c r="K35" s="1344"/>
      <c r="L35" s="1344"/>
      <c r="M35" s="1344"/>
      <c r="N35" s="1344"/>
      <c r="O35" s="1344"/>
      <c r="P35" s="1344"/>
      <c r="Q35" s="1344"/>
      <c r="R35" s="1344"/>
      <c r="S35" s="1344"/>
      <c r="T35" s="1344"/>
      <c r="U35" s="1344"/>
      <c r="V35" s="1344"/>
      <c r="W35" s="1344"/>
      <c r="X35" s="1344"/>
      <c r="Y35" s="1344"/>
      <c r="Z35" s="1344"/>
      <c r="AA35" s="1344"/>
      <c r="AB35" s="1344"/>
      <c r="AC35" s="1344"/>
      <c r="AD35" s="1344"/>
      <c r="AE35" s="1344"/>
      <c r="AF35" s="1344"/>
      <c r="AG35" s="1344"/>
      <c r="AH35" s="1344"/>
      <c r="AI35" s="1344"/>
      <c r="AJ35" s="1344"/>
      <c r="AK35" s="1344"/>
      <c r="AL35" s="1344"/>
      <c r="AM35" s="1344"/>
      <c r="AN35" s="1344"/>
      <c r="AO35" s="1344"/>
      <c r="AP35" s="1344"/>
      <c r="AQ35" s="1344"/>
      <c r="AR35" s="1344"/>
      <c r="AS35" s="1344"/>
      <c r="AT35" s="1344"/>
      <c r="AU35" s="1344"/>
      <c r="AV35" s="1344"/>
      <c r="AW35" s="1344"/>
      <c r="AX35" s="1344"/>
      <c r="AY35" s="1344"/>
      <c r="AZ35" s="1344"/>
    </row>
    <row r="36" spans="1:52" ht="6" customHeight="1" x14ac:dyDescent="0.25">
      <c r="A36" s="1310" t="s">
        <v>812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</row>
    <row r="37" spans="1:52" ht="24" customHeight="1" x14ac:dyDescent="0.25">
      <c r="A37" s="1299" t="s">
        <v>813</v>
      </c>
      <c r="B37" s="1299"/>
      <c r="C37" s="1299"/>
      <c r="D37" s="1299"/>
      <c r="E37" s="1299"/>
      <c r="F37" s="1299"/>
      <c r="G37" s="1299"/>
      <c r="H37" s="1299"/>
      <c r="I37" s="1299"/>
      <c r="J37" s="1299"/>
      <c r="K37" s="1299"/>
      <c r="L37" s="1299"/>
      <c r="M37" s="1299"/>
      <c r="N37" s="1299"/>
      <c r="O37" s="1299"/>
      <c r="P37" s="1299"/>
      <c r="Q37" s="1299"/>
      <c r="R37" s="1299"/>
      <c r="S37" s="1299"/>
      <c r="T37" s="1299"/>
      <c r="U37" s="1299"/>
      <c r="V37" s="1299"/>
      <c r="W37" s="1299"/>
      <c r="X37" s="1299"/>
      <c r="Y37" s="1299"/>
      <c r="Z37" s="1299"/>
      <c r="AA37" s="1299"/>
      <c r="AB37" s="1299"/>
      <c r="AC37" s="1299"/>
      <c r="AD37" s="1299"/>
      <c r="AE37" s="1299"/>
      <c r="AF37" s="1299"/>
      <c r="AG37" s="1299"/>
      <c r="AH37" s="1299"/>
      <c r="AI37" s="1299"/>
      <c r="AJ37" s="1299"/>
      <c r="AK37" s="1299"/>
      <c r="AL37" s="1299"/>
      <c r="AM37" s="1299"/>
      <c r="AN37" s="1299"/>
      <c r="AO37" s="1299"/>
      <c r="AP37" s="1299"/>
      <c r="AQ37" s="1299"/>
      <c r="AR37" s="1299"/>
      <c r="AS37" s="1299"/>
      <c r="AT37" s="1299"/>
      <c r="AU37" s="1299"/>
      <c r="AV37" s="1299"/>
      <c r="AW37" s="1299"/>
      <c r="AX37" s="1299"/>
      <c r="AY37" s="1299"/>
      <c r="AZ37" s="1299"/>
    </row>
    <row r="38" spans="1:52" ht="12" customHeight="1" x14ac:dyDescent="0.25">
      <c r="A38" s="1300" t="str">
        <f>ПОДПИСИ!B17</f>
        <v>Заместитель генерального директора по капитальному  строительству ООО «Электромонтаж-110»</v>
      </c>
      <c r="B38" s="1300"/>
      <c r="C38" s="1300"/>
      <c r="D38" s="1300"/>
      <c r="E38" s="1300"/>
      <c r="F38" s="1300"/>
      <c r="G38" s="1300"/>
      <c r="H38" s="1300"/>
      <c r="I38" s="1300"/>
      <c r="J38" s="1300"/>
      <c r="K38" s="1300"/>
      <c r="L38" s="1300"/>
      <c r="M38" s="1300"/>
      <c r="N38" s="1300"/>
      <c r="O38" s="1300"/>
      <c r="P38" s="1300"/>
      <c r="Q38" s="1300"/>
      <c r="R38" s="1300"/>
      <c r="S38" s="1300"/>
      <c r="T38" s="1300"/>
      <c r="U38" s="1300"/>
      <c r="V38" s="1300"/>
      <c r="W38" s="1300"/>
      <c r="X38" s="1300"/>
      <c r="Y38" s="1300"/>
      <c r="Z38" s="1300"/>
      <c r="AA38" s="1300"/>
      <c r="AB38" s="1300"/>
      <c r="AC38" s="1300"/>
      <c r="AD38" s="1300"/>
      <c r="AE38" s="1300"/>
      <c r="AF38" s="1300"/>
      <c r="AG38" s="1300"/>
      <c r="AH38" s="1300"/>
      <c r="AI38" s="1300"/>
      <c r="AJ38" s="1300"/>
      <c r="AK38" s="1300"/>
      <c r="AL38" s="1300"/>
      <c r="AM38" s="1300"/>
      <c r="AN38" s="1300"/>
      <c r="AO38" s="1300"/>
      <c r="AP38" s="1300"/>
      <c r="AQ38" s="1300"/>
      <c r="AR38" s="1300"/>
      <c r="AS38" s="1300"/>
      <c r="AT38" s="1300"/>
      <c r="AU38" s="1300"/>
      <c r="AV38" s="1300"/>
      <c r="AW38" s="1300"/>
      <c r="AX38" s="1300"/>
      <c r="AY38" s="1300"/>
      <c r="AZ38" s="1300"/>
    </row>
    <row r="39" spans="1:52" ht="12" customHeight="1" x14ac:dyDescent="0.25">
      <c r="A39" s="1300" t="str">
        <f>CONCATENATE(ПОДПИСИ!C17," ",ПОДПИСИ!F17)</f>
        <v xml:space="preserve">Шлёнский С.В. </v>
      </c>
      <c r="B39" s="1300"/>
      <c r="C39" s="1300"/>
      <c r="D39" s="1300"/>
      <c r="E39" s="1300"/>
      <c r="F39" s="1300"/>
      <c r="G39" s="1300"/>
      <c r="H39" s="1300"/>
      <c r="I39" s="1300"/>
      <c r="J39" s="1300"/>
      <c r="K39" s="1300"/>
      <c r="L39" s="1300"/>
      <c r="M39" s="1300"/>
      <c r="N39" s="1300"/>
      <c r="O39" s="1300"/>
      <c r="P39" s="1300"/>
      <c r="Q39" s="1300"/>
      <c r="R39" s="1300"/>
      <c r="S39" s="1300"/>
      <c r="T39" s="1300"/>
      <c r="U39" s="1300"/>
      <c r="V39" s="1300"/>
      <c r="W39" s="1300"/>
      <c r="X39" s="1300"/>
      <c r="Y39" s="1300"/>
      <c r="Z39" s="1300"/>
      <c r="AA39" s="1300"/>
      <c r="AB39" s="1300"/>
      <c r="AC39" s="1300"/>
      <c r="AD39" s="1300"/>
      <c r="AE39" s="1300"/>
      <c r="AF39" s="1300"/>
      <c r="AG39" s="1300"/>
      <c r="AH39" s="1300"/>
      <c r="AI39" s="1300"/>
      <c r="AJ39" s="1300"/>
      <c r="AK39" s="1300"/>
      <c r="AL39" s="1300"/>
      <c r="AM39" s="1300"/>
      <c r="AN39" s="1300"/>
      <c r="AO39" s="1300"/>
      <c r="AP39" s="1300"/>
      <c r="AQ39" s="1300"/>
      <c r="AR39" s="1300"/>
      <c r="AS39" s="1300"/>
      <c r="AT39" s="1300"/>
      <c r="AU39" s="1300"/>
      <c r="AV39" s="1300"/>
      <c r="AW39" s="1300"/>
      <c r="AX39" s="1300"/>
      <c r="AY39" s="1300"/>
      <c r="AZ39" s="1300"/>
    </row>
    <row r="40" spans="1:52" ht="15" customHeight="1" x14ac:dyDescent="0.25">
      <c r="A40" s="1297" t="s">
        <v>783</v>
      </c>
      <c r="B40" s="1297"/>
      <c r="C40" s="1297"/>
      <c r="D40" s="1297"/>
      <c r="E40" s="1297"/>
      <c r="F40" s="1297"/>
      <c r="G40" s="1297"/>
      <c r="H40" s="1297"/>
      <c r="I40" s="1297"/>
      <c r="J40" s="1297"/>
      <c r="K40" s="1297"/>
      <c r="L40" s="1297"/>
      <c r="M40" s="1297"/>
      <c r="N40" s="1297"/>
      <c r="O40" s="1297"/>
      <c r="P40" s="1297"/>
      <c r="Q40" s="1297"/>
      <c r="R40" s="1297"/>
      <c r="S40" s="1297"/>
      <c r="T40" s="1297"/>
      <c r="U40" s="1297"/>
      <c r="V40" s="1297"/>
      <c r="W40" s="1297"/>
      <c r="X40" s="1297"/>
      <c r="Y40" s="1297"/>
      <c r="Z40" s="1297"/>
      <c r="AA40" s="1297"/>
      <c r="AB40" s="1297"/>
      <c r="AC40" s="1297"/>
      <c r="AD40" s="1297"/>
      <c r="AE40" s="1297"/>
      <c r="AF40" s="1297"/>
      <c r="AG40" s="1297"/>
      <c r="AH40" s="1297"/>
      <c r="AI40" s="1297"/>
      <c r="AJ40" s="1297"/>
      <c r="AK40" s="1297"/>
      <c r="AL40" s="1297"/>
      <c r="AM40" s="1297"/>
      <c r="AN40" s="1297"/>
      <c r="AO40" s="1297"/>
      <c r="AP40" s="1297"/>
      <c r="AQ40" s="1297"/>
      <c r="AR40" s="1297"/>
      <c r="AS40" s="1297"/>
      <c r="AT40" s="1297"/>
      <c r="AU40" s="1297"/>
      <c r="AV40" s="1297"/>
      <c r="AW40" s="1297"/>
      <c r="AX40" s="1297"/>
      <c r="AY40" s="1297"/>
      <c r="AZ40" s="1297"/>
    </row>
    <row r="41" spans="1:52" ht="12" customHeight="1" x14ac:dyDescent="0.25">
      <c r="A41" s="1298"/>
      <c r="B41" s="1298"/>
      <c r="C41" s="1298"/>
      <c r="D41" s="1298"/>
      <c r="E41" s="1298"/>
      <c r="F41" s="1298"/>
      <c r="G41" s="1298"/>
      <c r="H41" s="1298"/>
      <c r="I41" s="1298"/>
      <c r="J41" s="1298"/>
      <c r="K41" s="1298"/>
      <c r="L41" s="1298"/>
      <c r="M41" s="1298"/>
      <c r="N41" s="1298"/>
      <c r="O41" s="1298"/>
      <c r="P41" s="1298"/>
      <c r="Q41" s="1298"/>
      <c r="R41" s="1298"/>
      <c r="S41" s="1298"/>
      <c r="T41" s="1298"/>
      <c r="U41" s="1298"/>
      <c r="V41" s="1298"/>
      <c r="W41" s="1298"/>
      <c r="X41" s="1298"/>
      <c r="Y41" s="1298"/>
      <c r="Z41" s="1298"/>
      <c r="AA41" s="1298"/>
      <c r="AB41" s="1298"/>
      <c r="AC41" s="1298"/>
      <c r="AD41" s="1298"/>
      <c r="AE41" s="1298"/>
      <c r="AF41" s="1298"/>
      <c r="AG41" s="1298"/>
      <c r="AH41" s="1298"/>
      <c r="AI41" s="1298"/>
      <c r="AJ41" s="1298"/>
      <c r="AK41" s="1298"/>
      <c r="AL41" s="1298"/>
      <c r="AM41" s="1298"/>
      <c r="AN41" s="1298"/>
      <c r="AO41" s="1298"/>
      <c r="AP41" s="1298"/>
      <c r="AQ41" s="1298"/>
      <c r="AR41" s="1298"/>
      <c r="AS41" s="1298"/>
      <c r="AT41" s="1298"/>
      <c r="AU41" s="1298"/>
      <c r="AV41" s="1298"/>
      <c r="AW41" s="1298"/>
      <c r="AX41" s="1298"/>
      <c r="AY41" s="1298"/>
      <c r="AZ41" s="1298"/>
    </row>
    <row r="42" spans="1:52" ht="6.75" customHeight="1" x14ac:dyDescent="0.25">
      <c r="A42" s="1297" t="s">
        <v>814</v>
      </c>
      <c r="B42" s="1297"/>
      <c r="C42" s="1297"/>
      <c r="D42" s="1297"/>
      <c r="E42" s="1297"/>
      <c r="F42" s="1297"/>
      <c r="G42" s="1297"/>
      <c r="H42" s="1297"/>
      <c r="I42" s="1297"/>
      <c r="J42" s="1297"/>
      <c r="K42" s="1297"/>
      <c r="L42" s="1297"/>
      <c r="M42" s="1297"/>
      <c r="N42" s="1297"/>
      <c r="O42" s="1297"/>
      <c r="P42" s="1297"/>
      <c r="Q42" s="1297"/>
      <c r="R42" s="1297"/>
      <c r="S42" s="1297"/>
      <c r="T42" s="1297"/>
      <c r="U42" s="1297"/>
      <c r="V42" s="1297"/>
      <c r="W42" s="1297"/>
      <c r="X42" s="1297"/>
      <c r="Y42" s="1297"/>
      <c r="Z42" s="1297"/>
      <c r="AA42" s="1297"/>
      <c r="AB42" s="1297"/>
      <c r="AC42" s="1297"/>
      <c r="AD42" s="1297"/>
      <c r="AE42" s="1297"/>
      <c r="AF42" s="1297"/>
      <c r="AG42" s="1297"/>
      <c r="AH42" s="1297"/>
      <c r="AI42" s="1297"/>
      <c r="AJ42" s="1297"/>
      <c r="AK42" s="1297"/>
      <c r="AL42" s="1297"/>
      <c r="AM42" s="1297"/>
      <c r="AN42" s="1297"/>
      <c r="AO42" s="1297"/>
      <c r="AP42" s="1297"/>
      <c r="AQ42" s="1297"/>
      <c r="AR42" s="1297"/>
      <c r="AS42" s="1297"/>
      <c r="AT42" s="1297"/>
      <c r="AU42" s="1297"/>
      <c r="AV42" s="1297"/>
      <c r="AW42" s="1297"/>
      <c r="AX42" s="1297"/>
      <c r="AY42" s="1297"/>
      <c r="AZ42" s="1297"/>
    </row>
    <row r="43" spans="1:52" ht="35.25" customHeight="1" x14ac:dyDescent="0.25">
      <c r="A43" s="1299" t="s">
        <v>815</v>
      </c>
      <c r="B43" s="1299"/>
      <c r="C43" s="1299"/>
      <c r="D43" s="1299"/>
      <c r="E43" s="1299"/>
      <c r="F43" s="1299"/>
      <c r="G43" s="1299"/>
      <c r="H43" s="1299"/>
      <c r="I43" s="1299"/>
      <c r="J43" s="1299"/>
      <c r="K43" s="1299"/>
      <c r="L43" s="1299"/>
      <c r="M43" s="1299"/>
      <c r="N43" s="1299"/>
      <c r="O43" s="1299"/>
      <c r="P43" s="1299"/>
      <c r="Q43" s="1299"/>
      <c r="R43" s="1299"/>
      <c r="S43" s="1299"/>
      <c r="T43" s="1299"/>
      <c r="U43" s="1299"/>
      <c r="V43" s="1299"/>
      <c r="W43" s="1299"/>
      <c r="X43" s="1299"/>
      <c r="Y43" s="1299"/>
      <c r="Z43" s="1299"/>
      <c r="AA43" s="1299"/>
      <c r="AB43" s="1299"/>
      <c r="AC43" s="1299"/>
      <c r="AD43" s="1299"/>
      <c r="AE43" s="1299"/>
      <c r="AF43" s="1299"/>
      <c r="AG43" s="1299"/>
      <c r="AH43" s="1299"/>
      <c r="AI43" s="1299"/>
      <c r="AJ43" s="1299"/>
      <c r="AK43" s="1299"/>
      <c r="AL43" s="1299"/>
      <c r="AM43" s="1299"/>
      <c r="AN43" s="1299"/>
      <c r="AO43" s="1299"/>
      <c r="AP43" s="1299"/>
      <c r="AQ43" s="1299"/>
      <c r="AR43" s="1299"/>
      <c r="AS43" s="1299"/>
      <c r="AT43" s="1299"/>
      <c r="AU43" s="1299"/>
      <c r="AV43" s="1299"/>
      <c r="AW43" s="1299"/>
      <c r="AX43" s="1299"/>
      <c r="AY43" s="1299"/>
      <c r="AZ43" s="1299"/>
    </row>
    <row r="44" spans="1:52" ht="12" customHeight="1" x14ac:dyDescent="0.25">
      <c r="A44" s="1300" t="str">
        <f>ПОДПИСИ!B19</f>
        <v xml:space="preserve"> </v>
      </c>
      <c r="B44" s="1300"/>
      <c r="C44" s="1300"/>
      <c r="D44" s="1300"/>
      <c r="E44" s="1300"/>
      <c r="F44" s="1300"/>
      <c r="G44" s="1300"/>
      <c r="H44" s="1300"/>
      <c r="I44" s="1300"/>
      <c r="J44" s="1300"/>
      <c r="K44" s="1300"/>
      <c r="L44" s="1300"/>
      <c r="M44" s="1300"/>
      <c r="N44" s="1300"/>
      <c r="O44" s="1300"/>
      <c r="P44" s="1300"/>
      <c r="Q44" s="1300"/>
      <c r="R44" s="1300"/>
      <c r="S44" s="1300"/>
      <c r="T44" s="1300"/>
      <c r="U44" s="1300"/>
      <c r="V44" s="1300"/>
      <c r="W44" s="1300"/>
      <c r="X44" s="1300"/>
      <c r="Y44" s="1300"/>
      <c r="Z44" s="1300"/>
      <c r="AA44" s="1300"/>
      <c r="AB44" s="1300"/>
      <c r="AC44" s="1300"/>
      <c r="AD44" s="1300"/>
      <c r="AE44" s="1300"/>
      <c r="AF44" s="1300"/>
      <c r="AG44" s="1300"/>
      <c r="AH44" s="1300"/>
      <c r="AI44" s="1300"/>
      <c r="AJ44" s="1300"/>
      <c r="AK44" s="1300"/>
      <c r="AL44" s="1300"/>
      <c r="AM44" s="1300"/>
      <c r="AN44" s="1300"/>
      <c r="AO44" s="1300"/>
      <c r="AP44" s="1300"/>
      <c r="AQ44" s="1300"/>
      <c r="AR44" s="1300"/>
      <c r="AS44" s="1300"/>
      <c r="AT44" s="1300"/>
      <c r="AU44" s="1300"/>
      <c r="AV44" s="1300"/>
      <c r="AW44" s="1300"/>
      <c r="AX44" s="1300"/>
      <c r="AY44" s="1300"/>
      <c r="AZ44" s="1300"/>
    </row>
    <row r="45" spans="1:52" ht="12" customHeight="1" x14ac:dyDescent="0.25">
      <c r="A45" s="1300" t="str">
        <f>CONCATENATE(ПОДПИСИ!C19," ",ПОДПИСИ!F19)</f>
        <v xml:space="preserve">  </v>
      </c>
      <c r="B45" s="1300"/>
      <c r="C45" s="1300"/>
      <c r="D45" s="1300"/>
      <c r="E45" s="1300"/>
      <c r="F45" s="1300"/>
      <c r="G45" s="1300"/>
      <c r="H45" s="1300"/>
      <c r="I45" s="1300"/>
      <c r="J45" s="1300"/>
      <c r="K45" s="1300"/>
      <c r="L45" s="1300"/>
      <c r="M45" s="1300"/>
      <c r="N45" s="1300"/>
      <c r="O45" s="1300"/>
      <c r="P45" s="1300"/>
      <c r="Q45" s="1300"/>
      <c r="R45" s="1300"/>
      <c r="S45" s="1300"/>
      <c r="T45" s="1300"/>
      <c r="U45" s="1300"/>
      <c r="V45" s="1300"/>
      <c r="W45" s="1300"/>
      <c r="X45" s="1300"/>
      <c r="Y45" s="1300"/>
      <c r="Z45" s="1300"/>
      <c r="AA45" s="1300"/>
      <c r="AB45" s="1300"/>
      <c r="AC45" s="1300"/>
      <c r="AD45" s="1300"/>
      <c r="AE45" s="1300"/>
      <c r="AF45" s="1300"/>
      <c r="AG45" s="1300"/>
      <c r="AH45" s="1300"/>
      <c r="AI45" s="1300"/>
      <c r="AJ45" s="1300"/>
      <c r="AK45" s="1300"/>
      <c r="AL45" s="1300"/>
      <c r="AM45" s="1300"/>
      <c r="AN45" s="1300"/>
      <c r="AO45" s="1300"/>
      <c r="AP45" s="1300"/>
      <c r="AQ45" s="1300"/>
      <c r="AR45" s="1300"/>
      <c r="AS45" s="1300"/>
      <c r="AT45" s="1300"/>
      <c r="AU45" s="1300"/>
      <c r="AV45" s="1300"/>
      <c r="AW45" s="1300"/>
      <c r="AX45" s="1300"/>
      <c r="AY45" s="1300"/>
      <c r="AZ45" s="1300"/>
    </row>
    <row r="46" spans="1:52" ht="6" customHeight="1" x14ac:dyDescent="0.25">
      <c r="A46" s="1297" t="s">
        <v>789</v>
      </c>
      <c r="B46" s="1297"/>
      <c r="C46" s="1297"/>
      <c r="D46" s="1297"/>
      <c r="E46" s="1297"/>
      <c r="F46" s="1297"/>
      <c r="G46" s="1297"/>
      <c r="H46" s="1297"/>
      <c r="I46" s="1297"/>
      <c r="J46" s="1297"/>
      <c r="K46" s="1297"/>
      <c r="L46" s="1297"/>
      <c r="M46" s="1297"/>
      <c r="N46" s="1297"/>
      <c r="O46" s="1297"/>
      <c r="P46" s="1297"/>
      <c r="Q46" s="1297"/>
      <c r="R46" s="1297"/>
      <c r="S46" s="1297"/>
      <c r="T46" s="1297"/>
      <c r="U46" s="1297"/>
      <c r="V46" s="1297"/>
      <c r="W46" s="1297"/>
      <c r="X46" s="1297"/>
      <c r="Y46" s="1297"/>
      <c r="Z46" s="1297"/>
      <c r="AA46" s="1297"/>
      <c r="AB46" s="1297"/>
      <c r="AC46" s="1297"/>
      <c r="AD46" s="1297"/>
      <c r="AE46" s="1297"/>
      <c r="AF46" s="1297"/>
      <c r="AG46" s="1297"/>
      <c r="AH46" s="1297"/>
      <c r="AI46" s="1297"/>
      <c r="AJ46" s="1297"/>
      <c r="AK46" s="1297"/>
      <c r="AL46" s="1297"/>
      <c r="AM46" s="1297"/>
      <c r="AN46" s="1297"/>
      <c r="AO46" s="1297"/>
      <c r="AP46" s="1297"/>
      <c r="AQ46" s="1297"/>
      <c r="AR46" s="1297"/>
      <c r="AS46" s="1297"/>
      <c r="AT46" s="1297"/>
      <c r="AU46" s="1297"/>
      <c r="AV46" s="1297"/>
      <c r="AW46" s="1297"/>
      <c r="AX46" s="1297"/>
      <c r="AY46" s="1297"/>
      <c r="AZ46" s="1297"/>
    </row>
    <row r="47" spans="1:52" ht="12" customHeight="1" x14ac:dyDescent="0.25">
      <c r="A47" s="1298"/>
      <c r="B47" s="1298"/>
      <c r="C47" s="1298"/>
      <c r="D47" s="1298"/>
      <c r="E47" s="1298"/>
      <c r="F47" s="1298"/>
      <c r="G47" s="1298"/>
      <c r="H47" s="1298"/>
      <c r="I47" s="1298"/>
      <c r="J47" s="1298"/>
      <c r="K47" s="1298"/>
      <c r="L47" s="1298"/>
      <c r="M47" s="1298"/>
      <c r="N47" s="1298"/>
      <c r="O47" s="1298"/>
      <c r="P47" s="1298"/>
      <c r="Q47" s="1298"/>
      <c r="R47" s="1298"/>
      <c r="S47" s="1298"/>
      <c r="T47" s="1298"/>
      <c r="U47" s="1298"/>
      <c r="V47" s="1298"/>
      <c r="W47" s="1298"/>
      <c r="X47" s="1298"/>
      <c r="Y47" s="1298"/>
      <c r="Z47" s="1298"/>
      <c r="AA47" s="1298"/>
      <c r="AB47" s="1298"/>
      <c r="AC47" s="1298"/>
      <c r="AD47" s="1298"/>
      <c r="AE47" s="1298"/>
      <c r="AF47" s="1298"/>
      <c r="AG47" s="1298"/>
      <c r="AH47" s="1298"/>
      <c r="AI47" s="1298"/>
      <c r="AJ47" s="1298"/>
      <c r="AK47" s="1298"/>
      <c r="AL47" s="1298"/>
      <c r="AM47" s="1298"/>
      <c r="AN47" s="1298"/>
      <c r="AO47" s="1298"/>
      <c r="AP47" s="1298"/>
      <c r="AQ47" s="1298"/>
      <c r="AR47" s="1298"/>
      <c r="AS47" s="1298"/>
      <c r="AT47" s="1298"/>
      <c r="AU47" s="1298"/>
      <c r="AV47" s="1298"/>
      <c r="AW47" s="1298"/>
      <c r="AX47" s="1298"/>
      <c r="AY47" s="1298"/>
      <c r="AZ47" s="1298"/>
    </row>
    <row r="48" spans="1:52" ht="15" customHeight="1" x14ac:dyDescent="0.25">
      <c r="A48" s="1297" t="s">
        <v>790</v>
      </c>
      <c r="B48" s="1297"/>
      <c r="C48" s="1297"/>
      <c r="D48" s="1297"/>
      <c r="E48" s="1297"/>
      <c r="F48" s="1297"/>
      <c r="G48" s="1297"/>
      <c r="H48" s="1297"/>
      <c r="I48" s="1297"/>
      <c r="J48" s="1297"/>
      <c r="K48" s="1297"/>
      <c r="L48" s="1297"/>
      <c r="M48" s="1297"/>
      <c r="N48" s="1297"/>
      <c r="O48" s="1297"/>
      <c r="P48" s="1297"/>
      <c r="Q48" s="1297"/>
      <c r="R48" s="1297"/>
      <c r="S48" s="1297"/>
      <c r="T48" s="1297"/>
      <c r="U48" s="1297"/>
      <c r="V48" s="1297"/>
      <c r="W48" s="1297"/>
      <c r="X48" s="1297"/>
      <c r="Y48" s="1297"/>
      <c r="Z48" s="1297"/>
      <c r="AA48" s="1297"/>
      <c r="AB48" s="1297"/>
      <c r="AC48" s="1297"/>
      <c r="AD48" s="1297"/>
      <c r="AE48" s="1297"/>
      <c r="AF48" s="1297"/>
      <c r="AG48" s="1297"/>
      <c r="AH48" s="1297"/>
      <c r="AI48" s="1297"/>
      <c r="AJ48" s="1297"/>
      <c r="AK48" s="1297"/>
      <c r="AL48" s="1297"/>
      <c r="AM48" s="1297"/>
      <c r="AN48" s="1297"/>
      <c r="AO48" s="1297"/>
      <c r="AP48" s="1297"/>
      <c r="AQ48" s="1297"/>
      <c r="AR48" s="1297"/>
      <c r="AS48" s="1297"/>
      <c r="AT48" s="1297"/>
      <c r="AU48" s="1297"/>
      <c r="AV48" s="1297"/>
      <c r="AW48" s="1297"/>
      <c r="AX48" s="1297"/>
      <c r="AY48" s="1297"/>
      <c r="AZ48" s="1297"/>
    </row>
    <row r="49" spans="1:54" ht="36" customHeight="1" x14ac:dyDescent="0.25">
      <c r="A49" s="1340" t="s">
        <v>816</v>
      </c>
      <c r="B49" s="1340"/>
      <c r="C49" s="1340"/>
      <c r="D49" s="1340"/>
      <c r="E49" s="1340"/>
      <c r="F49" s="1340"/>
      <c r="G49" s="1340"/>
      <c r="H49" s="1340"/>
      <c r="I49" s="1340"/>
      <c r="J49" s="1340"/>
      <c r="K49" s="1340"/>
      <c r="L49" s="1340"/>
      <c r="M49" s="1340"/>
      <c r="N49" s="1340"/>
      <c r="O49" s="1340"/>
      <c r="P49" s="1340"/>
      <c r="Q49" s="1340"/>
      <c r="R49" s="1340"/>
      <c r="S49" s="1340"/>
      <c r="T49" s="1340"/>
      <c r="U49" s="1340"/>
      <c r="V49" s="1340"/>
      <c r="W49" s="1340"/>
      <c r="X49" s="1340"/>
      <c r="Y49" s="1340"/>
      <c r="Z49" s="1340"/>
      <c r="AA49" s="1340"/>
      <c r="AB49" s="1340"/>
      <c r="AC49" s="1340"/>
      <c r="AD49" s="1340"/>
      <c r="AE49" s="1340"/>
      <c r="AF49" s="1340"/>
      <c r="AG49" s="1340"/>
      <c r="AH49" s="1340"/>
      <c r="AI49" s="1340"/>
      <c r="AJ49" s="1340"/>
      <c r="AK49" s="1340"/>
      <c r="AL49" s="1340"/>
      <c r="AM49" s="1340"/>
      <c r="AN49" s="1340"/>
      <c r="AO49" s="1340"/>
      <c r="AP49" s="1340"/>
      <c r="AQ49" s="1340"/>
      <c r="AR49" s="1340"/>
      <c r="AS49" s="1340"/>
      <c r="AT49" s="1340"/>
      <c r="AU49" s="1340"/>
      <c r="AV49" s="1340"/>
      <c r="AW49" s="1340"/>
      <c r="AX49" s="1340"/>
      <c r="AY49" s="1340"/>
      <c r="AZ49" s="1340"/>
    </row>
    <row r="50" spans="1:54" ht="12" customHeight="1" x14ac:dyDescent="0.3">
      <c r="A50" s="1341" t="str">
        <f>ПОДПИСИ!B14</f>
        <v>Начальник геодезического отдела ООО «Электромонтаж-110»</v>
      </c>
      <c r="B50" s="1341"/>
      <c r="C50" s="1341"/>
      <c r="D50" s="1341"/>
      <c r="E50" s="1341"/>
      <c r="F50" s="1341"/>
      <c r="G50" s="1341"/>
      <c r="H50" s="1341"/>
      <c r="I50" s="1341"/>
      <c r="J50" s="1341"/>
      <c r="K50" s="1341"/>
      <c r="L50" s="1341"/>
      <c r="M50" s="1341"/>
      <c r="N50" s="1341"/>
      <c r="O50" s="1341"/>
      <c r="P50" s="1341"/>
      <c r="Q50" s="1341"/>
      <c r="R50" s="1341"/>
      <c r="S50" s="1341"/>
      <c r="T50" s="1341"/>
      <c r="U50" s="1341"/>
      <c r="V50" s="1341"/>
      <c r="W50" s="1341"/>
      <c r="X50" s="1341"/>
      <c r="Y50" s="1341"/>
      <c r="Z50" s="1341"/>
      <c r="AA50" s="1341"/>
      <c r="AB50" s="1341"/>
      <c r="AC50" s="1341"/>
      <c r="AD50" s="1341"/>
      <c r="AE50" s="1341"/>
      <c r="AF50" s="1341"/>
      <c r="AG50" s="1341"/>
      <c r="AH50" s="1341"/>
      <c r="AI50" s="1341"/>
      <c r="AJ50" s="1341"/>
      <c r="AK50" s="1341"/>
      <c r="AL50" s="1341"/>
      <c r="AM50" s="1341"/>
      <c r="AN50" s="1341"/>
      <c r="AO50" s="1341"/>
      <c r="AP50" s="1341"/>
      <c r="AQ50" s="1341"/>
      <c r="AR50" s="1341"/>
      <c r="AS50" s="1341"/>
      <c r="AT50" s="1341"/>
      <c r="AU50" s="1341"/>
      <c r="AV50" s="1341"/>
      <c r="AW50" s="1341"/>
      <c r="AX50" s="1341"/>
      <c r="AY50" s="1341"/>
      <c r="AZ50" s="1341"/>
      <c r="BA50" s="323"/>
      <c r="BB50" s="294"/>
    </row>
    <row r="51" spans="1:54" ht="12" customHeight="1" x14ac:dyDescent="0.25">
      <c r="A51" s="1256" t="str">
        <f>CONCATENATE(ПОДПИСИ!C14,", ",ПОДПИСИ!F14)</f>
        <v xml:space="preserve">Фатахова Е.Я., </v>
      </c>
      <c r="B51" s="1256"/>
      <c r="C51" s="1256"/>
      <c r="D51" s="1256"/>
      <c r="E51" s="1256"/>
      <c r="F51" s="1256"/>
      <c r="G51" s="1256"/>
      <c r="H51" s="1256"/>
      <c r="I51" s="1256"/>
      <c r="J51" s="1256"/>
      <c r="K51" s="1256"/>
      <c r="L51" s="1256"/>
      <c r="M51" s="1256"/>
      <c r="N51" s="1256"/>
      <c r="O51" s="1256"/>
      <c r="P51" s="1256"/>
      <c r="Q51" s="1256"/>
      <c r="R51" s="1256"/>
      <c r="S51" s="1256"/>
      <c r="T51" s="1256"/>
      <c r="U51" s="1256"/>
      <c r="V51" s="1256"/>
      <c r="W51" s="1256"/>
      <c r="X51" s="1256"/>
      <c r="Y51" s="1256"/>
      <c r="Z51" s="1256"/>
      <c r="AA51" s="1256"/>
      <c r="AB51" s="1256"/>
      <c r="AC51" s="1256"/>
      <c r="AD51" s="1256"/>
      <c r="AE51" s="1256"/>
      <c r="AF51" s="1256"/>
      <c r="AG51" s="1256"/>
      <c r="AH51" s="1256"/>
      <c r="AI51" s="1256"/>
      <c r="AJ51" s="1256"/>
      <c r="AK51" s="1256"/>
      <c r="AL51" s="1256"/>
      <c r="AM51" s="1256"/>
      <c r="AN51" s="1256"/>
      <c r="AO51" s="1256"/>
      <c r="AP51" s="1256"/>
      <c r="AQ51" s="1256"/>
      <c r="AR51" s="1256"/>
      <c r="AS51" s="1256"/>
      <c r="AT51" s="1256"/>
      <c r="AU51" s="1256"/>
      <c r="AV51" s="1256"/>
      <c r="AW51" s="1256"/>
      <c r="AX51" s="1256"/>
      <c r="AY51" s="1256"/>
      <c r="AZ51" s="1256"/>
    </row>
    <row r="52" spans="1:54" ht="6" customHeight="1" x14ac:dyDescent="0.25">
      <c r="A52" s="1342" t="s">
        <v>789</v>
      </c>
      <c r="B52" s="1342"/>
      <c r="C52" s="1342"/>
      <c r="D52" s="1342"/>
      <c r="E52" s="1342"/>
      <c r="F52" s="1342"/>
      <c r="G52" s="1342"/>
      <c r="H52" s="1342"/>
      <c r="I52" s="1342"/>
      <c r="J52" s="1342"/>
      <c r="K52" s="1342"/>
      <c r="L52" s="1342"/>
      <c r="M52" s="1342"/>
      <c r="N52" s="1342"/>
      <c r="O52" s="1342"/>
      <c r="P52" s="1342"/>
      <c r="Q52" s="1342"/>
      <c r="R52" s="1342"/>
      <c r="S52" s="1342"/>
      <c r="T52" s="1342"/>
      <c r="U52" s="1342"/>
      <c r="V52" s="1342"/>
      <c r="W52" s="1342"/>
      <c r="X52" s="1342"/>
      <c r="Y52" s="1342"/>
      <c r="Z52" s="1342"/>
      <c r="AA52" s="1342"/>
      <c r="AB52" s="1342"/>
      <c r="AC52" s="1342"/>
      <c r="AD52" s="1342"/>
      <c r="AE52" s="1342"/>
      <c r="AF52" s="1342"/>
      <c r="AG52" s="1342"/>
      <c r="AH52" s="1342"/>
      <c r="AI52" s="1342"/>
      <c r="AJ52" s="1342"/>
      <c r="AK52" s="1342"/>
      <c r="AL52" s="1342"/>
      <c r="AM52" s="1342"/>
      <c r="AN52" s="1342"/>
      <c r="AO52" s="1342"/>
      <c r="AP52" s="1342"/>
      <c r="AQ52" s="1342"/>
      <c r="AR52" s="1342"/>
      <c r="AS52" s="1342"/>
      <c r="AT52" s="1342"/>
      <c r="AU52" s="1342"/>
      <c r="AV52" s="1342"/>
      <c r="AW52" s="1342"/>
      <c r="AX52" s="1342"/>
      <c r="AY52" s="1342"/>
      <c r="AZ52" s="1342"/>
    </row>
    <row r="53" spans="1:54" ht="12" customHeight="1" x14ac:dyDescent="0.25">
      <c r="A53" s="1343"/>
      <c r="B53" s="1343"/>
      <c r="C53" s="1343"/>
      <c r="D53" s="1343"/>
      <c r="E53" s="1343"/>
      <c r="F53" s="1343"/>
      <c r="G53" s="1343"/>
      <c r="H53" s="1343"/>
      <c r="I53" s="1343"/>
      <c r="J53" s="1343"/>
      <c r="K53" s="1343"/>
      <c r="L53" s="1343"/>
      <c r="M53" s="1343"/>
      <c r="N53" s="1343"/>
      <c r="O53" s="1343"/>
      <c r="P53" s="1343"/>
      <c r="Q53" s="1343"/>
      <c r="R53" s="1343"/>
      <c r="S53" s="1343"/>
      <c r="T53" s="1343"/>
      <c r="U53" s="1343"/>
      <c r="V53" s="1343"/>
      <c r="W53" s="1343"/>
      <c r="X53" s="1343"/>
      <c r="Y53" s="1343"/>
      <c r="Z53" s="1343"/>
      <c r="AA53" s="1343"/>
      <c r="AB53" s="1343"/>
      <c r="AC53" s="1343"/>
      <c r="AD53" s="1343"/>
      <c r="AE53" s="1343"/>
      <c r="AF53" s="1343"/>
      <c r="AG53" s="1343"/>
      <c r="AH53" s="1343"/>
      <c r="AI53" s="1343"/>
      <c r="AJ53" s="1343"/>
      <c r="AK53" s="1343"/>
      <c r="AL53" s="1343"/>
      <c r="AM53" s="1343"/>
      <c r="AN53" s="1343"/>
      <c r="AO53" s="1343"/>
      <c r="AP53" s="1343"/>
      <c r="AQ53" s="1343"/>
      <c r="AR53" s="1343"/>
      <c r="AS53" s="1343"/>
      <c r="AT53" s="1343"/>
      <c r="AU53" s="1343"/>
      <c r="AV53" s="1343"/>
      <c r="AW53" s="1343"/>
      <c r="AX53" s="1343"/>
      <c r="AY53" s="1343"/>
      <c r="AZ53" s="1343"/>
    </row>
    <row r="54" spans="1:54" ht="15.75" customHeight="1" x14ac:dyDescent="0.25">
      <c r="A54" s="1297" t="s">
        <v>790</v>
      </c>
      <c r="B54" s="1297"/>
      <c r="C54" s="1297"/>
      <c r="D54" s="1297"/>
      <c r="E54" s="1297"/>
      <c r="F54" s="1297"/>
      <c r="G54" s="1297"/>
      <c r="H54" s="1297"/>
      <c r="I54" s="1297"/>
      <c r="J54" s="1297"/>
      <c r="K54" s="1297"/>
      <c r="L54" s="1297"/>
      <c r="M54" s="1297"/>
      <c r="N54" s="1297"/>
      <c r="O54" s="1297"/>
      <c r="P54" s="1297"/>
      <c r="Q54" s="1297"/>
      <c r="R54" s="1297"/>
      <c r="S54" s="1297"/>
      <c r="T54" s="1297"/>
      <c r="U54" s="1297"/>
      <c r="V54" s="1297"/>
      <c r="W54" s="1297"/>
      <c r="X54" s="1297"/>
      <c r="Y54" s="1297"/>
      <c r="Z54" s="1297"/>
      <c r="AA54" s="1297"/>
      <c r="AB54" s="1297"/>
      <c r="AC54" s="1297"/>
      <c r="AD54" s="1297"/>
      <c r="AE54" s="1297"/>
      <c r="AF54" s="1297"/>
      <c r="AG54" s="1297"/>
      <c r="AH54" s="1297"/>
      <c r="AI54" s="1297"/>
      <c r="AJ54" s="1297"/>
      <c r="AK54" s="1297"/>
      <c r="AL54" s="1297"/>
      <c r="AM54" s="1297"/>
      <c r="AN54" s="1297"/>
      <c r="AO54" s="1297"/>
      <c r="AP54" s="1297"/>
      <c r="AQ54" s="1297"/>
      <c r="AR54" s="1297"/>
      <c r="AS54" s="1297"/>
      <c r="AT54" s="1297"/>
      <c r="AU54" s="1297"/>
      <c r="AV54" s="1297"/>
      <c r="AW54" s="1297"/>
      <c r="AX54" s="1297"/>
      <c r="AY54" s="1297"/>
      <c r="AZ54" s="1297"/>
    </row>
    <row r="55" spans="1:54" ht="11.25" customHeight="1" outlineLevel="1" x14ac:dyDescent="0.25">
      <c r="A55" s="1264" t="s">
        <v>79</v>
      </c>
      <c r="B55" s="1264"/>
      <c r="C55" s="1264"/>
      <c r="D55" s="1264"/>
      <c r="E55" s="1264"/>
      <c r="F55" s="1264"/>
      <c r="G55" s="1264"/>
      <c r="H55" s="1264"/>
      <c r="I55" s="1264"/>
      <c r="J55" s="1264"/>
      <c r="K55" s="1264"/>
      <c r="L55" s="1264"/>
      <c r="M55" s="1264"/>
      <c r="N55" s="1264"/>
      <c r="O55" s="1264"/>
      <c r="P55" s="1264"/>
      <c r="Q55" s="1264"/>
      <c r="R55" s="1264"/>
      <c r="S55" s="1264"/>
      <c r="T55" s="1264"/>
      <c r="U55" s="1264"/>
      <c r="V55" s="1264"/>
      <c r="W55" s="1264"/>
      <c r="X55" s="1264"/>
      <c r="Y55" s="1264"/>
      <c r="Z55" s="1264"/>
      <c r="AA55" s="1264"/>
      <c r="AB55" s="1264"/>
      <c r="AC55" s="1264"/>
      <c r="AD55" s="1264"/>
      <c r="AE55" s="1264"/>
      <c r="AF55" s="1264"/>
      <c r="AG55" s="1264"/>
      <c r="AH55" s="1264"/>
      <c r="AI55" s="1264"/>
      <c r="AJ55" s="1264"/>
      <c r="AK55" s="1264"/>
    </row>
    <row r="56" spans="1:54" outlineLevel="1" x14ac:dyDescent="0.25">
      <c r="A56" s="126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260"/>
      <c r="C56" s="1260"/>
      <c r="D56" s="1260"/>
      <c r="E56" s="1260"/>
      <c r="F56" s="1260"/>
      <c r="G56" s="1260"/>
      <c r="H56" s="1260"/>
      <c r="I56" s="1260"/>
      <c r="J56" s="1260"/>
      <c r="K56" s="1260"/>
      <c r="L56" s="1260"/>
      <c r="M56" s="1260"/>
      <c r="N56" s="1260"/>
      <c r="O56" s="1260"/>
      <c r="P56" s="1260"/>
      <c r="Q56" s="1260"/>
      <c r="R56" s="1260"/>
      <c r="S56" s="1260"/>
      <c r="T56" s="1260"/>
      <c r="U56" s="1260"/>
      <c r="V56" s="1260"/>
      <c r="W56" s="1260"/>
      <c r="X56" s="1260"/>
      <c r="Y56" s="1260"/>
      <c r="Z56" s="1260"/>
      <c r="AA56" s="1260"/>
      <c r="AB56" s="1260"/>
      <c r="AC56" s="1260"/>
      <c r="AD56" s="1260"/>
      <c r="AE56" s="1260"/>
      <c r="AF56" s="1260"/>
      <c r="AG56" s="1260"/>
      <c r="AH56" s="1260"/>
      <c r="AI56" s="1260"/>
      <c r="AJ56" s="1260"/>
      <c r="AK56" s="1260"/>
      <c r="AL56" s="1260"/>
      <c r="AM56" s="1260"/>
      <c r="AN56" s="1260"/>
      <c r="AO56" s="1260"/>
      <c r="AP56" s="1260"/>
      <c r="AQ56" s="1260"/>
      <c r="AR56" s="1260"/>
      <c r="AS56" s="1260"/>
      <c r="AT56" s="1260"/>
      <c r="AU56" s="1260"/>
      <c r="AV56" s="1260"/>
      <c r="AW56" s="1260"/>
      <c r="AX56" s="1260"/>
      <c r="AY56" s="1260"/>
      <c r="AZ56" s="1260"/>
    </row>
    <row r="57" spans="1:54" ht="9.75" customHeight="1" outlineLevel="1" x14ac:dyDescent="0.25">
      <c r="A57" s="1236" t="s">
        <v>523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</row>
    <row r="58" spans="1:54" ht="12" customHeight="1" x14ac:dyDescent="0.25">
      <c r="A58" s="1334" t="s">
        <v>429</v>
      </c>
      <c r="B58" s="1334"/>
      <c r="C58" s="1334"/>
      <c r="D58" s="1334"/>
      <c r="E58" s="1334"/>
      <c r="F58" s="1334"/>
      <c r="G58" s="1334"/>
      <c r="H58" s="1334"/>
      <c r="I58" s="1334"/>
      <c r="J58" s="1334"/>
      <c r="K58" s="1334"/>
      <c r="L58" s="1334"/>
      <c r="M58" s="1334"/>
      <c r="N58" s="1334"/>
      <c r="O58" s="1334"/>
      <c r="P58" s="1334"/>
      <c r="Q58" s="1334"/>
      <c r="R58" s="1334"/>
      <c r="S58" s="1334"/>
      <c r="T58" s="1334"/>
      <c r="U58" s="1334"/>
      <c r="V58" s="1334"/>
      <c r="W58" s="1334"/>
      <c r="X58" s="1334"/>
      <c r="Y58" s="1334"/>
      <c r="Z58" s="1334"/>
      <c r="AA58" s="1334"/>
      <c r="AB58" s="1334"/>
      <c r="AC58" s="1334"/>
      <c r="AD58" s="1334"/>
      <c r="AE58" s="1334"/>
      <c r="AF58" s="1334"/>
      <c r="AG58" s="1334"/>
      <c r="AH58" s="1334"/>
      <c r="AI58" s="1334"/>
      <c r="AJ58" s="1334"/>
      <c r="AK58" s="1334"/>
      <c r="AL58" s="1334"/>
      <c r="AM58" s="1334"/>
      <c r="AN58" s="1334"/>
      <c r="AO58" s="1334"/>
      <c r="AP58" s="1334"/>
      <c r="AQ58" s="1334"/>
      <c r="AR58" s="1334"/>
      <c r="AS58" s="1334"/>
      <c r="AT58" s="1334"/>
      <c r="AU58" s="1334"/>
      <c r="AV58" s="1334"/>
      <c r="AW58" s="1334"/>
      <c r="AX58" s="1334"/>
      <c r="AY58" s="1334"/>
      <c r="AZ58" s="1334"/>
    </row>
    <row r="59" spans="1:54" ht="12" customHeight="1" x14ac:dyDescent="0.25">
      <c r="A59" s="1336" t="str">
        <f>ФОРМА!D26</f>
        <v>кабельной линии 0,4кВ</v>
      </c>
      <c r="B59" s="1336"/>
      <c r="C59" s="1336"/>
      <c r="D59" s="1336"/>
      <c r="E59" s="1336"/>
      <c r="F59" s="1336"/>
      <c r="G59" s="1336"/>
      <c r="H59" s="1336"/>
      <c r="I59" s="1336"/>
      <c r="J59" s="1336"/>
      <c r="K59" s="1336"/>
      <c r="L59" s="1336"/>
      <c r="M59" s="1336"/>
      <c r="N59" s="1336"/>
      <c r="O59" s="1336"/>
      <c r="P59" s="1336"/>
      <c r="Q59" s="1336"/>
      <c r="R59" s="1336"/>
      <c r="S59" s="1336"/>
      <c r="T59" s="1336"/>
      <c r="U59" s="1336"/>
      <c r="V59" s="1336"/>
      <c r="W59" s="1336"/>
      <c r="X59" s="1336"/>
      <c r="Y59" s="1336"/>
      <c r="Z59" s="1336"/>
      <c r="AA59" s="1336"/>
      <c r="AB59" s="1336"/>
      <c r="AC59" s="1336"/>
      <c r="AD59" s="1336"/>
      <c r="AE59" s="1336"/>
      <c r="AF59" s="1336"/>
      <c r="AG59" s="1336"/>
      <c r="AH59" s="1336"/>
      <c r="AI59" s="1336"/>
      <c r="AJ59" s="1336"/>
      <c r="AK59" s="1336"/>
      <c r="AL59" s="1336"/>
      <c r="AM59" s="1336"/>
      <c r="AN59" s="1336"/>
      <c r="AO59" s="1336"/>
      <c r="AP59" s="1336"/>
      <c r="AQ59" s="1336"/>
      <c r="AR59" s="1336"/>
      <c r="AS59" s="1336"/>
      <c r="AT59" s="1336"/>
      <c r="AU59" s="1336"/>
      <c r="AV59" s="1336"/>
      <c r="AW59" s="1336"/>
      <c r="AX59" s="1336"/>
      <c r="AY59" s="1336"/>
      <c r="AZ59" s="1336"/>
    </row>
    <row r="60" spans="1:54" ht="12" customHeight="1" x14ac:dyDescent="0.25">
      <c r="A60" s="1338" t="s">
        <v>430</v>
      </c>
      <c r="B60" s="1338"/>
      <c r="C60" s="1338"/>
      <c r="D60" s="1338"/>
      <c r="E60" s="1338"/>
      <c r="F60" s="1338"/>
      <c r="G60" s="1338"/>
      <c r="H60" s="1338"/>
      <c r="I60" s="1338"/>
      <c r="J60" s="1338"/>
      <c r="K60" s="1338"/>
      <c r="L60" s="1338"/>
      <c r="M60" s="1338"/>
      <c r="N60" s="1338"/>
      <c r="O60" s="1338"/>
      <c r="P60" s="1338"/>
      <c r="Q60" s="1338"/>
      <c r="R60" s="1338"/>
      <c r="S60" s="1338"/>
      <c r="T60" s="1338"/>
      <c r="U60" s="1338"/>
      <c r="V60" s="1338"/>
      <c r="W60" s="1338"/>
      <c r="X60" s="1338"/>
      <c r="Y60" s="1338"/>
      <c r="Z60" s="1338"/>
      <c r="AA60" s="1338"/>
      <c r="AB60" s="1338"/>
      <c r="AC60" s="1338"/>
      <c r="AD60" s="1338"/>
      <c r="AE60" s="1338"/>
      <c r="AF60" s="1338"/>
      <c r="AG60" s="1338"/>
      <c r="AH60" s="1338"/>
      <c r="AI60" s="1338"/>
      <c r="AJ60" s="1338"/>
      <c r="AK60" s="1338"/>
      <c r="AL60" s="1338"/>
      <c r="AM60" s="1338"/>
      <c r="AN60" s="1338"/>
      <c r="AO60" s="1338"/>
      <c r="AP60" s="1338"/>
      <c r="AQ60" s="1338"/>
      <c r="AR60" s="1338"/>
      <c r="AS60" s="1338"/>
      <c r="AT60" s="1338"/>
      <c r="AU60" s="1338"/>
      <c r="AV60" s="1338"/>
      <c r="AW60" s="1338"/>
      <c r="AX60" s="1338"/>
      <c r="AY60" s="1338"/>
      <c r="AZ60" s="1338"/>
    </row>
    <row r="61" spans="1:54" ht="39.75" customHeight="1" x14ac:dyDescent="0.25">
      <c r="A61" s="13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339"/>
      <c r="C61" s="1339"/>
      <c r="D61" s="1339"/>
      <c r="E61" s="1339"/>
      <c r="F61" s="1339"/>
      <c r="G61" s="1339"/>
      <c r="H61" s="1339"/>
      <c r="I61" s="1339"/>
      <c r="J61" s="1339"/>
      <c r="K61" s="1339"/>
      <c r="L61" s="1339"/>
      <c r="M61" s="1339"/>
      <c r="N61" s="1339"/>
      <c r="O61" s="1339"/>
      <c r="P61" s="1339"/>
      <c r="Q61" s="1339"/>
      <c r="R61" s="1339"/>
      <c r="S61" s="1339"/>
      <c r="T61" s="1339"/>
      <c r="U61" s="1339"/>
      <c r="V61" s="1339"/>
      <c r="W61" s="1339"/>
      <c r="X61" s="1339"/>
      <c r="Y61" s="1339"/>
      <c r="Z61" s="1339"/>
      <c r="AA61" s="1339"/>
      <c r="AB61" s="1339"/>
      <c r="AC61" s="1339"/>
      <c r="AD61" s="1339"/>
      <c r="AE61" s="1339"/>
      <c r="AF61" s="1339"/>
      <c r="AG61" s="1339"/>
      <c r="AH61" s="1339"/>
      <c r="AI61" s="1339"/>
      <c r="AJ61" s="1339"/>
      <c r="AK61" s="1339"/>
      <c r="AL61" s="1339"/>
      <c r="AM61" s="1339"/>
      <c r="AN61" s="1339"/>
      <c r="AO61" s="1339"/>
      <c r="AP61" s="1339"/>
      <c r="AQ61" s="1339"/>
      <c r="AR61" s="1339"/>
      <c r="AS61" s="1339"/>
      <c r="AT61" s="1339"/>
      <c r="AU61" s="1339"/>
      <c r="AV61" s="1339"/>
      <c r="AW61" s="1339"/>
      <c r="AX61" s="1339"/>
      <c r="AY61" s="1339"/>
      <c r="AZ61" s="1339"/>
    </row>
    <row r="62" spans="1:54" ht="6" customHeight="1" x14ac:dyDescent="0.25">
      <c r="A62" s="1337" t="s">
        <v>431</v>
      </c>
      <c r="B62" s="1337"/>
      <c r="C62" s="1337"/>
      <c r="D62" s="1337"/>
      <c r="E62" s="1337"/>
      <c r="F62" s="1337"/>
      <c r="G62" s="1337"/>
      <c r="H62" s="1337"/>
      <c r="I62" s="1337"/>
      <c r="J62" s="1337"/>
      <c r="K62" s="1337"/>
      <c r="L62" s="1337"/>
      <c r="M62" s="1337"/>
      <c r="N62" s="1337"/>
      <c r="O62" s="1337"/>
      <c r="P62" s="1337"/>
      <c r="Q62" s="1337"/>
      <c r="R62" s="1337"/>
      <c r="S62" s="1337"/>
      <c r="T62" s="1337"/>
      <c r="U62" s="1337"/>
      <c r="V62" s="1337"/>
      <c r="W62" s="1337"/>
      <c r="X62" s="1337"/>
      <c r="Y62" s="1337"/>
      <c r="Z62" s="1337"/>
      <c r="AA62" s="1337"/>
      <c r="AB62" s="1337"/>
      <c r="AC62" s="1337"/>
      <c r="AD62" s="1337"/>
      <c r="AE62" s="1337"/>
      <c r="AF62" s="1337"/>
      <c r="AG62" s="1337"/>
      <c r="AH62" s="1337"/>
      <c r="AI62" s="1337"/>
      <c r="AJ62" s="1337"/>
      <c r="AK62" s="1337"/>
      <c r="AL62" s="1337"/>
      <c r="AM62" s="1337"/>
      <c r="AN62" s="1337"/>
      <c r="AO62" s="1337"/>
      <c r="AP62" s="1337"/>
      <c r="AQ62" s="1337"/>
      <c r="AR62" s="1337"/>
      <c r="AS62" s="1337"/>
      <c r="AT62" s="1337"/>
      <c r="AU62" s="1337"/>
      <c r="AV62" s="1337"/>
      <c r="AW62" s="1337"/>
      <c r="AX62" s="1337"/>
      <c r="AY62" s="1337"/>
      <c r="AZ62" s="1337"/>
    </row>
    <row r="63" spans="1:54" ht="12" customHeight="1" x14ac:dyDescent="0.25">
      <c r="A63" s="1335" t="s">
        <v>432</v>
      </c>
      <c r="B63" s="1335"/>
      <c r="C63" s="1335"/>
      <c r="D63" s="1335"/>
      <c r="E63" s="1335"/>
      <c r="F63" s="1335"/>
      <c r="G63" s="1335"/>
      <c r="H63" s="1335"/>
      <c r="I63" s="1335"/>
      <c r="J63" s="1335"/>
      <c r="K63" s="1335"/>
      <c r="L63" s="1335"/>
      <c r="M63" s="1335"/>
      <c r="N63" s="1335"/>
      <c r="O63" s="1335"/>
      <c r="P63" s="1335"/>
      <c r="Q63" s="1335"/>
      <c r="R63" s="1335"/>
      <c r="S63" s="1335"/>
      <c r="T63" s="1335"/>
      <c r="U63" s="1335"/>
      <c r="V63" s="1335"/>
      <c r="W63" s="1335"/>
      <c r="X63" s="1335"/>
      <c r="Y63" s="1335"/>
      <c r="Z63" s="1335"/>
      <c r="AA63" s="1335"/>
      <c r="AB63" s="1335"/>
      <c r="AC63" s="1335"/>
      <c r="AD63" s="1335"/>
      <c r="AE63" s="1335"/>
      <c r="AF63" s="1335"/>
      <c r="AG63" s="1335"/>
      <c r="AH63" s="1335"/>
      <c r="AI63" s="1335"/>
      <c r="AJ63" s="1335"/>
      <c r="AK63" s="1335"/>
      <c r="AL63" s="1335"/>
      <c r="AM63" s="1335"/>
      <c r="AN63" s="1335"/>
      <c r="AO63" s="1335"/>
      <c r="AP63" s="1335"/>
      <c r="AQ63" s="1335"/>
      <c r="AR63" s="1335"/>
      <c r="AS63" s="1335"/>
      <c r="AT63" s="1335"/>
      <c r="AU63" s="1335"/>
      <c r="AV63" s="1335"/>
      <c r="AW63" s="1335"/>
      <c r="AX63" s="1335"/>
      <c r="AY63" s="1335"/>
      <c r="AZ63" s="1335"/>
    </row>
    <row r="64" spans="1:54" ht="12" customHeight="1" x14ac:dyDescent="0.25">
      <c r="A64" s="1335" t="s">
        <v>433</v>
      </c>
      <c r="B64" s="1335"/>
      <c r="C64" s="1335"/>
      <c r="D64" s="1335"/>
      <c r="E64" s="1335"/>
      <c r="F64" s="1335"/>
      <c r="G64" s="1335"/>
      <c r="H64" s="1335"/>
      <c r="I64" s="1335"/>
      <c r="J64" s="1335"/>
      <c r="K64" s="1335"/>
      <c r="L64" s="1335"/>
      <c r="M64" s="1335"/>
      <c r="N64" s="1335"/>
      <c r="O64" s="1335"/>
      <c r="P64" s="1335"/>
      <c r="Q64" s="1335"/>
      <c r="R64" s="1335"/>
      <c r="S64" s="1335"/>
      <c r="T64" s="1335"/>
      <c r="U64" s="1336" t="str">
        <f>ФОРМА!B9</f>
        <v>СЭС-23-32939-ЭС-ИЛО</v>
      </c>
      <c r="V64" s="1336"/>
      <c r="W64" s="1336"/>
      <c r="X64" s="1336"/>
      <c r="Y64" s="1336"/>
      <c r="Z64" s="1336"/>
      <c r="AA64" s="1336"/>
      <c r="AB64" s="1336"/>
      <c r="AC64" s="1336"/>
      <c r="AD64" s="1336"/>
      <c r="AE64" s="1336"/>
      <c r="AF64" s="1336"/>
      <c r="AG64" s="1336"/>
      <c r="AH64" s="1336"/>
      <c r="AI64" s="1336"/>
      <c r="AJ64" s="1336"/>
      <c r="AK64" s="1336"/>
      <c r="AL64" s="1336"/>
      <c r="AM64" s="1336"/>
      <c r="AN64" s="1336"/>
      <c r="AO64" s="1336"/>
      <c r="AP64" s="1336"/>
      <c r="AQ64" s="1336"/>
      <c r="AR64" s="1336"/>
      <c r="AS64" s="1336"/>
      <c r="AT64" s="1336"/>
      <c r="AU64" s="1336"/>
      <c r="AV64" s="1336"/>
      <c r="AW64" s="1336"/>
      <c r="AX64" s="1336"/>
      <c r="AY64" s="1336"/>
      <c r="AZ64" s="1336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310" t="s">
        <v>568</v>
      </c>
      <c r="V65" s="1310"/>
      <c r="W65" s="1310"/>
      <c r="X65" s="1310"/>
      <c r="Y65" s="1310"/>
      <c r="Z65" s="1310"/>
      <c r="AA65" s="1310"/>
      <c r="AB65" s="1310"/>
      <c r="AC65" s="1310"/>
      <c r="AD65" s="1310"/>
      <c r="AE65" s="1310"/>
      <c r="AF65" s="1310"/>
      <c r="AG65" s="1310"/>
      <c r="AH65" s="1310"/>
      <c r="AI65" s="1310"/>
      <c r="AJ65" s="1310"/>
      <c r="AK65" s="1310"/>
      <c r="AL65" s="1310"/>
      <c r="AM65" s="1310"/>
      <c r="AN65" s="1310"/>
      <c r="AO65" s="1310"/>
      <c r="AP65" s="1310"/>
      <c r="AQ65" s="1310"/>
      <c r="AR65" s="1310"/>
      <c r="AS65" s="1310"/>
      <c r="AT65" s="1310"/>
      <c r="AU65" s="1310"/>
      <c r="AV65" s="1310"/>
      <c r="AW65" s="1310"/>
      <c r="AX65" s="1310"/>
      <c r="AY65" s="1310"/>
      <c r="AZ65" s="1310"/>
    </row>
    <row r="66" spans="1:56" ht="12" customHeight="1" x14ac:dyDescent="0.25">
      <c r="A66" s="1336" t="str">
        <f>ФОРМА!B8</f>
        <v>ООО «Строительные энергетические технологии»</v>
      </c>
      <c r="B66" s="1336"/>
      <c r="C66" s="1336"/>
      <c r="D66" s="1336"/>
      <c r="E66" s="1336"/>
      <c r="F66" s="1336"/>
      <c r="G66" s="1336"/>
      <c r="H66" s="1336"/>
      <c r="I66" s="1336"/>
      <c r="J66" s="1336"/>
      <c r="K66" s="1336"/>
      <c r="L66" s="1336"/>
      <c r="M66" s="1336"/>
      <c r="N66" s="1336"/>
      <c r="O66" s="1336"/>
      <c r="P66" s="1336"/>
      <c r="Q66" s="1336"/>
      <c r="R66" s="1336"/>
      <c r="S66" s="1336"/>
      <c r="T66" s="1336"/>
      <c r="U66" s="1336"/>
      <c r="V66" s="1336"/>
      <c r="W66" s="1336"/>
      <c r="X66" s="1336"/>
      <c r="Y66" s="1336"/>
      <c r="Z66" s="1336"/>
      <c r="AA66" s="1336"/>
      <c r="AB66" s="1336"/>
      <c r="AC66" s="1336"/>
      <c r="AD66" s="1336"/>
      <c r="AE66" s="1336"/>
      <c r="AF66" s="1336"/>
      <c r="AG66" s="1336"/>
      <c r="AH66" s="1336"/>
      <c r="AI66" s="1336"/>
      <c r="AJ66" s="1336"/>
      <c r="AK66" s="1336"/>
      <c r="AL66" s="1336"/>
      <c r="AM66" s="1336"/>
      <c r="AN66" s="1336"/>
      <c r="AO66" s="1336"/>
      <c r="AP66" s="1336"/>
      <c r="AQ66" s="1336"/>
      <c r="AR66" s="1336"/>
      <c r="AS66" s="1336"/>
      <c r="AT66" s="1336"/>
      <c r="AU66" s="1336"/>
      <c r="AV66" s="1336"/>
      <c r="AW66" s="1336"/>
      <c r="AX66" s="1336"/>
      <c r="AY66" s="1336"/>
      <c r="AZ66" s="1336"/>
    </row>
    <row r="67" spans="1:56" s="302" customFormat="1" ht="6" customHeight="1" x14ac:dyDescent="0.3">
      <c r="A67" s="1337" t="s">
        <v>571</v>
      </c>
      <c r="B67" s="1337"/>
      <c r="C67" s="1337"/>
      <c r="D67" s="1337"/>
      <c r="E67" s="1337"/>
      <c r="F67" s="1337"/>
      <c r="G67" s="1337"/>
      <c r="H67" s="1337"/>
      <c r="I67" s="1337"/>
      <c r="J67" s="1337"/>
      <c r="K67" s="1337"/>
      <c r="L67" s="1337"/>
      <c r="M67" s="1337"/>
      <c r="N67" s="1337"/>
      <c r="O67" s="1337"/>
      <c r="P67" s="1337"/>
      <c r="Q67" s="1337"/>
      <c r="R67" s="1337"/>
      <c r="S67" s="1337"/>
      <c r="T67" s="1337"/>
      <c r="U67" s="1337"/>
      <c r="V67" s="1337"/>
      <c r="W67" s="1337"/>
      <c r="X67" s="1337"/>
      <c r="Y67" s="1337"/>
      <c r="Z67" s="1337"/>
      <c r="AA67" s="1337"/>
      <c r="AB67" s="1337"/>
      <c r="AC67" s="1337"/>
      <c r="AD67" s="1337"/>
      <c r="AE67" s="1337"/>
      <c r="AF67" s="1337"/>
      <c r="AG67" s="1337"/>
      <c r="AH67" s="1337"/>
      <c r="AI67" s="1337"/>
      <c r="AJ67" s="1337"/>
      <c r="AK67" s="1337"/>
      <c r="AL67" s="1337"/>
      <c r="AM67" s="1337"/>
      <c r="AN67" s="1337"/>
      <c r="AO67" s="1337"/>
      <c r="AP67" s="1337"/>
      <c r="AQ67" s="1337"/>
      <c r="AR67" s="1337"/>
      <c r="AS67" s="1337"/>
      <c r="AT67" s="1337"/>
      <c r="AU67" s="1337"/>
      <c r="AV67" s="1337"/>
      <c r="AW67" s="1337"/>
      <c r="AX67" s="1337"/>
      <c r="AY67" s="1337"/>
      <c r="AZ67" s="1337"/>
      <c r="BA67" s="1337"/>
    </row>
    <row r="68" spans="1:56" ht="12" customHeight="1" x14ac:dyDescent="0.25">
      <c r="A68" s="1331" t="s">
        <v>434</v>
      </c>
      <c r="B68" s="1331"/>
      <c r="C68" s="1331"/>
      <c r="D68" s="1331"/>
      <c r="E68" s="1331"/>
      <c r="F68" s="1331"/>
      <c r="G68" s="1331"/>
      <c r="H68" s="1331"/>
      <c r="I68" s="1331"/>
      <c r="J68" s="1331"/>
      <c r="K68" s="1331"/>
      <c r="L68" s="1331"/>
      <c r="M68" s="1331"/>
      <c r="N68" s="1331"/>
      <c r="O68" s="1331"/>
      <c r="P68" s="1331"/>
      <c r="Q68" s="1331"/>
      <c r="R68" s="1331"/>
      <c r="S68" s="1332" t="s">
        <v>435</v>
      </c>
      <c r="T68" s="1332"/>
      <c r="U68" s="1332"/>
      <c r="V68" s="1332"/>
      <c r="W68" s="1332"/>
      <c r="X68" s="1332"/>
      <c r="Y68" s="1332"/>
      <c r="Z68" s="1332"/>
      <c r="AA68" s="1332"/>
      <c r="AB68" s="1332"/>
      <c r="AC68" s="1332"/>
      <c r="AD68" s="1332"/>
      <c r="AE68" s="1332"/>
      <c r="AF68" s="1332"/>
      <c r="AG68" s="1332"/>
      <c r="AH68" s="1332"/>
      <c r="AI68" s="1332"/>
      <c r="AJ68" s="1332"/>
      <c r="AK68" s="1332"/>
      <c r="AL68" s="1332"/>
      <c r="AM68" s="1332"/>
      <c r="AN68" s="1332"/>
      <c r="AO68" s="1332"/>
      <c r="AP68" s="1332"/>
      <c r="AQ68" s="1332"/>
      <c r="AR68" s="1332"/>
      <c r="AS68" s="1332"/>
      <c r="AT68" s="1332"/>
      <c r="AU68" s="1332"/>
      <c r="AV68" s="1332"/>
      <c r="AW68" s="1332"/>
      <c r="AX68" s="1332"/>
      <c r="AY68" s="1332"/>
      <c r="AZ68" s="1332"/>
    </row>
    <row r="69" spans="1:56" ht="12" customHeight="1" x14ac:dyDescent="0.25">
      <c r="A69" s="1333" t="s">
        <v>520</v>
      </c>
      <c r="B69" s="1333"/>
      <c r="C69" s="1333"/>
      <c r="D69" s="1333"/>
      <c r="E69" s="1333"/>
      <c r="F69" s="1333"/>
      <c r="G69" s="1333"/>
      <c r="H69" s="1333"/>
      <c r="I69" s="1333"/>
      <c r="J69" s="1333"/>
      <c r="K69" s="1333"/>
      <c r="L69" s="1333"/>
      <c r="M69" s="1333"/>
      <c r="N69" s="1333"/>
      <c r="O69" s="1333"/>
      <c r="P69" s="1333"/>
      <c r="Q69" s="1333"/>
      <c r="R69" s="1333"/>
      <c r="S69" s="1333"/>
      <c r="T69" s="1333"/>
      <c r="U69" s="1333"/>
      <c r="V69" s="1333"/>
      <c r="W69" s="1333"/>
      <c r="X69" s="1333"/>
      <c r="Y69" s="1333"/>
      <c r="Z69" s="1333"/>
      <c r="AA69" s="1333"/>
      <c r="AB69" s="1333"/>
      <c r="AC69" s="1333"/>
      <c r="AD69" s="1333"/>
      <c r="AE69" s="1333"/>
      <c r="AF69" s="1333"/>
      <c r="AG69" s="1333"/>
      <c r="AH69" s="1333"/>
      <c r="AI69" s="1333"/>
      <c r="AJ69" s="1333"/>
      <c r="AK69" s="1333"/>
      <c r="AL69" s="1333"/>
      <c r="AM69" s="1333"/>
      <c r="AN69" s="1333"/>
      <c r="AO69" s="1333"/>
      <c r="AP69" s="1333"/>
      <c r="AQ69" s="1333"/>
      <c r="AR69" s="1333"/>
      <c r="AS69" s="1333"/>
      <c r="AT69" s="1333"/>
      <c r="AU69" s="1333"/>
      <c r="AV69" s="1333"/>
      <c r="AW69" s="1333"/>
      <c r="AX69" s="1333"/>
      <c r="AY69" s="1333"/>
      <c r="AZ69" s="1333"/>
      <c r="BD69" s="291"/>
    </row>
    <row r="70" spans="1:56" ht="12" customHeight="1" x14ac:dyDescent="0.25">
      <c r="A70" s="1334" t="s">
        <v>436</v>
      </c>
      <c r="B70" s="1334"/>
      <c r="C70" s="1334"/>
      <c r="D70" s="1334"/>
      <c r="E70" s="1334"/>
      <c r="F70" s="1334"/>
      <c r="G70" s="1334"/>
      <c r="H70" s="1334"/>
      <c r="I70" s="1334"/>
      <c r="J70" s="1334"/>
      <c r="K70" s="1334"/>
      <c r="L70" s="1334"/>
      <c r="M70" s="1334"/>
      <c r="N70" s="1334"/>
      <c r="O70" s="1334"/>
      <c r="P70" s="1334"/>
      <c r="Q70" s="1334"/>
      <c r="R70" s="1334"/>
      <c r="S70" s="1334"/>
      <c r="T70" s="1334"/>
      <c r="U70" s="1334"/>
      <c r="V70" s="1334"/>
      <c r="W70" s="1334"/>
      <c r="X70" s="1334"/>
      <c r="Y70" s="1334"/>
      <c r="Z70" s="1334"/>
      <c r="AA70" s="1334"/>
      <c r="AB70" s="1334"/>
      <c r="AC70" s="1334"/>
      <c r="AD70" s="1334"/>
      <c r="AE70" s="1334"/>
      <c r="AF70" s="1334"/>
      <c r="AG70" s="1334"/>
      <c r="AH70" s="1334"/>
      <c r="AI70" s="1334"/>
      <c r="AJ70" s="1334"/>
      <c r="AK70" s="1334"/>
      <c r="AL70" s="1334"/>
      <c r="AM70" s="1334"/>
      <c r="AN70" s="1334"/>
      <c r="AO70" s="1334"/>
      <c r="AP70" s="1334"/>
      <c r="AQ70" s="1334"/>
      <c r="AR70" s="1334"/>
      <c r="AS70" s="1334"/>
      <c r="AT70" s="1334"/>
      <c r="AU70" s="1334"/>
      <c r="AV70" s="1334"/>
      <c r="AW70" s="1334"/>
      <c r="AX70" s="1334"/>
      <c r="AY70" s="1334"/>
      <c r="AZ70" s="1334"/>
      <c r="BA70" s="1334"/>
      <c r="BD70" s="291"/>
    </row>
    <row r="71" spans="1:56" ht="12" customHeight="1" x14ac:dyDescent="0.25">
      <c r="A71" s="1334" t="s">
        <v>521</v>
      </c>
      <c r="B71" s="1334"/>
      <c r="C71" s="1334"/>
      <c r="D71" s="1334"/>
      <c r="E71" s="1334"/>
      <c r="F71" s="1334"/>
      <c r="G71" s="1334"/>
      <c r="H71" s="1334"/>
      <c r="I71" s="1334"/>
      <c r="J71" s="1334"/>
      <c r="K71" s="1334"/>
      <c r="L71" s="1334"/>
      <c r="M71" s="1334"/>
      <c r="N71" s="1334"/>
      <c r="O71" s="1334"/>
      <c r="P71" s="1334"/>
      <c r="Q71" s="1334"/>
      <c r="R71" s="1334"/>
      <c r="S71" s="1334"/>
      <c r="T71" s="1334"/>
      <c r="U71" s="1334"/>
      <c r="V71" s="1334"/>
      <c r="W71" s="1334"/>
      <c r="X71" s="1334"/>
      <c r="Y71" s="1334"/>
      <c r="Z71" s="1334"/>
      <c r="AA71" s="1334"/>
      <c r="AB71" s="1334"/>
      <c r="AC71" s="1334"/>
      <c r="AD71" s="1334"/>
      <c r="AE71" s="1334"/>
      <c r="AF71" s="1334"/>
      <c r="AG71" s="1334"/>
      <c r="AH71" s="1334"/>
      <c r="AI71" s="1334"/>
      <c r="AJ71" s="1334"/>
      <c r="AK71" s="1334"/>
      <c r="AL71" s="1334"/>
      <c r="AM71" s="1334"/>
      <c r="AN71" s="1334"/>
      <c r="AO71" s="1334"/>
      <c r="AP71" s="1334"/>
      <c r="AQ71" s="1334"/>
      <c r="AR71" s="1334"/>
      <c r="AS71" s="1334"/>
      <c r="AT71" s="1334"/>
      <c r="AU71" s="1334"/>
      <c r="AV71" s="1334"/>
      <c r="AW71" s="1334"/>
      <c r="AX71" s="1334"/>
      <c r="AY71" s="1334"/>
      <c r="AZ71" s="1334"/>
      <c r="BA71" s="326"/>
      <c r="BD71" s="297"/>
    </row>
    <row r="72" spans="1:56" ht="12" customHeight="1" x14ac:dyDescent="0.25">
      <c r="A72" s="1332" t="str">
        <f>ФОРМА!B9</f>
        <v>СЭС-23-32939-ЭС-ИЛО</v>
      </c>
      <c r="B72" s="1332"/>
      <c r="C72" s="1332"/>
      <c r="D72" s="1332"/>
      <c r="E72" s="1332"/>
      <c r="F72" s="1332"/>
      <c r="G72" s="1332"/>
      <c r="H72" s="1332"/>
      <c r="I72" s="1332"/>
      <c r="J72" s="1332"/>
      <c r="K72" s="1332"/>
      <c r="L72" s="1332"/>
      <c r="M72" s="1332"/>
      <c r="N72" s="1332"/>
      <c r="O72" s="1332"/>
      <c r="P72" s="1332"/>
      <c r="Q72" s="1332"/>
      <c r="R72" s="1332"/>
      <c r="S72" s="1332"/>
      <c r="T72" s="1332"/>
      <c r="U72" s="1332"/>
      <c r="V72" s="1332"/>
      <c r="W72" s="1332"/>
      <c r="X72" s="1332"/>
      <c r="Y72" s="1332"/>
      <c r="Z72" s="1332"/>
      <c r="AA72" s="1332"/>
      <c r="AB72" s="1332"/>
      <c r="AC72" s="1332"/>
      <c r="AD72" s="1332"/>
      <c r="AE72" s="1332"/>
      <c r="AF72" s="1332"/>
      <c r="AG72" s="1332"/>
      <c r="AH72" s="1332"/>
      <c r="AI72" s="1332"/>
      <c r="AJ72" s="1332"/>
      <c r="AK72" s="1332"/>
      <c r="AL72" s="1332"/>
      <c r="AM72" s="1332"/>
      <c r="AN72" s="1332"/>
      <c r="AO72" s="1332"/>
      <c r="AP72" s="1332"/>
      <c r="AQ72" s="1332"/>
      <c r="AR72" s="1332"/>
      <c r="AS72" s="1332"/>
      <c r="AT72" s="1332"/>
      <c r="AU72" s="1332"/>
      <c r="AV72" s="1332"/>
      <c r="AW72" s="1332"/>
      <c r="AX72" s="1332"/>
      <c r="AY72" s="1332"/>
      <c r="AZ72" s="1332"/>
      <c r="BD72" s="297"/>
    </row>
    <row r="73" spans="1:56" s="327" customFormat="1" ht="6" customHeight="1" x14ac:dyDescent="0.3">
      <c r="A73" s="1328" t="s">
        <v>568</v>
      </c>
      <c r="B73" s="1328"/>
      <c r="C73" s="1328"/>
      <c r="D73" s="1328"/>
      <c r="E73" s="1328"/>
      <c r="F73" s="1328"/>
      <c r="G73" s="1328"/>
      <c r="H73" s="1328"/>
      <c r="I73" s="1328"/>
      <c r="J73" s="1328"/>
      <c r="K73" s="1328"/>
      <c r="L73" s="1328"/>
      <c r="M73" s="1328"/>
      <c r="N73" s="1328"/>
      <c r="O73" s="1328"/>
      <c r="P73" s="1328"/>
      <c r="Q73" s="1328"/>
      <c r="R73" s="1328"/>
      <c r="S73" s="1328"/>
      <c r="T73" s="1328"/>
      <c r="U73" s="1328"/>
      <c r="V73" s="1328"/>
      <c r="W73" s="1328"/>
      <c r="X73" s="1328"/>
      <c r="Y73" s="1328"/>
      <c r="Z73" s="1328"/>
      <c r="AA73" s="1328"/>
      <c r="AB73" s="1328"/>
      <c r="AC73" s="1328"/>
      <c r="AD73" s="1328"/>
      <c r="AE73" s="1328"/>
      <c r="AF73" s="1328"/>
      <c r="AG73" s="1328"/>
      <c r="AH73" s="1328"/>
      <c r="AI73" s="1328"/>
      <c r="AJ73" s="1328"/>
      <c r="AK73" s="1328"/>
      <c r="AL73" s="1328"/>
      <c r="AM73" s="1328"/>
      <c r="AN73" s="1328"/>
      <c r="AO73" s="1328"/>
      <c r="AP73" s="1328"/>
      <c r="AQ73" s="1328"/>
      <c r="AR73" s="1328"/>
      <c r="AS73" s="1328"/>
      <c r="AT73" s="1328"/>
      <c r="AU73" s="1328"/>
      <c r="AV73" s="1328"/>
      <c r="AW73" s="1328"/>
      <c r="AX73" s="1328"/>
      <c r="AY73" s="1328"/>
      <c r="AZ73" s="1328"/>
    </row>
    <row r="74" spans="1:56" ht="12" customHeight="1" x14ac:dyDescent="0.25">
      <c r="A74" s="1263" t="str">
        <f>ФОРМА!B8</f>
        <v>ООО «Строительные энергетические технологии»</v>
      </c>
      <c r="B74" s="1263"/>
      <c r="C74" s="1263"/>
      <c r="D74" s="1263"/>
      <c r="E74" s="1263"/>
      <c r="F74" s="1263"/>
      <c r="G74" s="1263"/>
      <c r="H74" s="1263"/>
      <c r="I74" s="1263"/>
      <c r="J74" s="1263"/>
      <c r="K74" s="1263"/>
      <c r="L74" s="1263"/>
      <c r="M74" s="1263"/>
      <c r="N74" s="1263"/>
      <c r="O74" s="1263"/>
      <c r="P74" s="1263"/>
      <c r="Q74" s="1263"/>
      <c r="R74" s="1263"/>
      <c r="S74" s="1263"/>
      <c r="T74" s="1263"/>
      <c r="U74" s="1263"/>
      <c r="V74" s="1263"/>
      <c r="W74" s="1263"/>
      <c r="X74" s="1263"/>
      <c r="Y74" s="1263"/>
      <c r="Z74" s="1263"/>
      <c r="AA74" s="1263"/>
      <c r="AB74" s="1263"/>
      <c r="AC74" s="1263"/>
      <c r="AD74" s="1263"/>
      <c r="AE74" s="1263"/>
      <c r="AF74" s="1263"/>
      <c r="AG74" s="1263"/>
      <c r="AH74" s="1263"/>
      <c r="AI74" s="1263"/>
      <c r="AJ74" s="1263"/>
      <c r="AK74" s="1263"/>
      <c r="AL74" s="1263"/>
      <c r="AM74" s="1263"/>
      <c r="AN74" s="1263"/>
      <c r="AO74" s="1263"/>
      <c r="AP74" s="1263"/>
      <c r="AQ74" s="1263"/>
      <c r="AR74" s="1263"/>
      <c r="AS74" s="1263"/>
      <c r="AT74" s="1263"/>
      <c r="AU74" s="1263"/>
      <c r="AV74" s="1263"/>
      <c r="AW74" s="1263"/>
      <c r="AX74" s="1263"/>
      <c r="AY74" s="1263"/>
      <c r="AZ74" s="1263"/>
      <c r="BD74" s="297"/>
    </row>
    <row r="75" spans="1:56" s="328" customFormat="1" ht="6" customHeight="1" x14ac:dyDescent="0.3">
      <c r="A75" s="1328" t="s">
        <v>570</v>
      </c>
      <c r="B75" s="1328"/>
      <c r="C75" s="1328"/>
      <c r="D75" s="1328"/>
      <c r="E75" s="1328"/>
      <c r="F75" s="1328"/>
      <c r="G75" s="1328"/>
      <c r="H75" s="1328"/>
      <c r="I75" s="1328"/>
      <c r="J75" s="1328"/>
      <c r="K75" s="1328"/>
      <c r="L75" s="1328"/>
      <c r="M75" s="1328"/>
      <c r="N75" s="1328"/>
      <c r="O75" s="1328"/>
      <c r="P75" s="1328"/>
      <c r="Q75" s="1328"/>
      <c r="R75" s="1328"/>
      <c r="S75" s="1328"/>
      <c r="T75" s="1328"/>
      <c r="U75" s="1328"/>
      <c r="V75" s="1328"/>
      <c r="W75" s="1328"/>
      <c r="X75" s="1328"/>
      <c r="Y75" s="1328"/>
      <c r="Z75" s="1328"/>
      <c r="AA75" s="1328"/>
      <c r="AB75" s="1328"/>
      <c r="AC75" s="1328"/>
      <c r="AD75" s="1328"/>
      <c r="AE75" s="1328"/>
      <c r="AF75" s="1328"/>
      <c r="AG75" s="1328"/>
      <c r="AH75" s="1328"/>
      <c r="AI75" s="1328"/>
      <c r="AJ75" s="1328"/>
      <c r="AK75" s="1328"/>
      <c r="AL75" s="1328"/>
      <c r="AM75" s="1328"/>
      <c r="AN75" s="1328"/>
      <c r="AO75" s="1328"/>
      <c r="AP75" s="1328"/>
      <c r="AQ75" s="1328"/>
      <c r="AR75" s="1328"/>
      <c r="AS75" s="1328"/>
      <c r="AT75" s="1328"/>
      <c r="AU75" s="1328"/>
      <c r="AV75" s="1328"/>
      <c r="AW75" s="1328"/>
      <c r="AX75" s="1328"/>
      <c r="AY75" s="1328"/>
      <c r="AZ75" s="1328"/>
    </row>
    <row r="76" spans="1:56" ht="12" customHeight="1" x14ac:dyDescent="0.25">
      <c r="A76" s="1329" t="s">
        <v>728</v>
      </c>
      <c r="B76" s="1329"/>
      <c r="C76" s="1329"/>
      <c r="D76" s="1329"/>
      <c r="E76" s="1329"/>
      <c r="F76" s="1329"/>
      <c r="G76" s="1329"/>
      <c r="H76" s="1329"/>
      <c r="I76" s="1329"/>
      <c r="J76" s="1329"/>
      <c r="K76" s="1329"/>
      <c r="L76" s="1329"/>
      <c r="M76" s="1329"/>
      <c r="N76" s="1329"/>
      <c r="O76" s="1329"/>
      <c r="P76" s="1329"/>
      <c r="Q76" s="1329"/>
      <c r="R76" s="1329"/>
      <c r="S76" s="1329"/>
      <c r="T76" s="1329"/>
      <c r="U76" s="1329"/>
      <c r="V76" s="1329"/>
      <c r="W76" s="1329"/>
      <c r="X76" s="1329"/>
      <c r="Y76" s="1329"/>
      <c r="Z76" s="1329"/>
      <c r="AA76" s="1329"/>
      <c r="AB76" s="1329"/>
      <c r="AC76" s="1329"/>
      <c r="AD76" s="1329"/>
      <c r="AE76" s="1329"/>
      <c r="AF76" s="1329"/>
      <c r="AG76" s="1329"/>
      <c r="AH76" s="1329"/>
      <c r="AI76" s="1329"/>
      <c r="AJ76" s="1329"/>
      <c r="AK76" s="1329"/>
      <c r="AL76" s="1329"/>
      <c r="AM76" s="1329"/>
      <c r="AN76" s="1329"/>
      <c r="AO76" s="1329"/>
      <c r="AP76" s="1329"/>
      <c r="AQ76" s="1329"/>
      <c r="AR76" s="1329"/>
      <c r="AS76" s="1329"/>
      <c r="AT76" s="1329"/>
      <c r="AU76" s="1329"/>
      <c r="AV76" s="1329"/>
      <c r="AW76" s="1329"/>
      <c r="AX76" s="1329"/>
      <c r="AY76" s="1329"/>
      <c r="AZ76" s="1329"/>
    </row>
    <row r="77" spans="1:56" s="314" customFormat="1" ht="6" customHeight="1" x14ac:dyDescent="0.3">
      <c r="A77" s="1330" t="s">
        <v>569</v>
      </c>
      <c r="B77" s="1330"/>
      <c r="C77" s="1330"/>
      <c r="D77" s="1330"/>
      <c r="E77" s="1330"/>
      <c r="F77" s="1330"/>
      <c r="G77" s="1330"/>
      <c r="H77" s="1330"/>
      <c r="I77" s="1330"/>
      <c r="J77" s="1330"/>
      <c r="K77" s="1330"/>
      <c r="L77" s="1330"/>
      <c r="M77" s="1330"/>
      <c r="N77" s="1330"/>
      <c r="O77" s="1330"/>
      <c r="P77" s="1330"/>
      <c r="Q77" s="1330"/>
      <c r="R77" s="1330"/>
      <c r="S77" s="1330"/>
      <c r="T77" s="1330"/>
      <c r="U77" s="1330"/>
      <c r="V77" s="1330"/>
      <c r="W77" s="1330"/>
      <c r="X77" s="1330"/>
      <c r="Y77" s="1330"/>
      <c r="Z77" s="1330"/>
      <c r="AA77" s="1330"/>
      <c r="AB77" s="1330"/>
      <c r="AC77" s="1330"/>
      <c r="AD77" s="1330"/>
      <c r="AE77" s="1330"/>
      <c r="AF77" s="1330"/>
      <c r="AG77" s="1330"/>
      <c r="AH77" s="1330"/>
      <c r="AI77" s="1330"/>
      <c r="AJ77" s="1330"/>
      <c r="AK77" s="1330"/>
      <c r="AL77" s="1330"/>
      <c r="AM77" s="1330"/>
      <c r="AN77" s="1330"/>
      <c r="AO77" s="1330"/>
      <c r="AP77" s="1330"/>
      <c r="AQ77" s="1330"/>
      <c r="AR77" s="1330"/>
      <c r="AS77" s="1330"/>
      <c r="AT77" s="1330"/>
      <c r="AU77" s="1330"/>
      <c r="AV77" s="1330"/>
      <c r="AW77" s="1330"/>
      <c r="AX77" s="1330"/>
      <c r="AY77" s="1330"/>
      <c r="AZ77" s="1330"/>
    </row>
    <row r="78" spans="1:56" x14ac:dyDescent="0.25">
      <c r="A78" s="1319" t="s">
        <v>437</v>
      </c>
      <c r="B78" s="1319"/>
      <c r="C78" s="1319"/>
      <c r="D78" s="1319"/>
      <c r="E78" s="1319"/>
      <c r="F78" s="1319"/>
      <c r="G78" s="1319"/>
      <c r="H78" s="1319"/>
      <c r="I78" s="1319"/>
      <c r="J78" s="1319"/>
      <c r="K78" s="1319"/>
      <c r="L78" s="1319"/>
      <c r="M78" s="1319"/>
      <c r="N78" s="1319"/>
      <c r="O78" s="1319"/>
      <c r="P78" s="1319"/>
      <c r="Q78" s="1319"/>
      <c r="R78" s="1319"/>
      <c r="S78" s="1319"/>
      <c r="T78" s="1319"/>
      <c r="U78" s="1319"/>
      <c r="V78" s="1319"/>
      <c r="W78" s="1319"/>
      <c r="X78" s="1319"/>
      <c r="Y78" s="1319"/>
      <c r="Z78" s="1319"/>
      <c r="AA78" s="1319"/>
      <c r="AB78" s="1319"/>
      <c r="AC78" s="1319"/>
      <c r="AD78" s="1319"/>
      <c r="AE78" s="1319"/>
      <c r="AF78" s="1319"/>
      <c r="AG78" s="1319"/>
      <c r="AH78" s="1319"/>
      <c r="AI78" s="1319"/>
      <c r="AJ78" s="1319"/>
      <c r="AK78" s="1319"/>
    </row>
    <row r="79" spans="1:56" ht="14.4" x14ac:dyDescent="0.3">
      <c r="U79" s="1325"/>
      <c r="V79" s="1325"/>
      <c r="W79" s="1325"/>
      <c r="X79" s="1325"/>
      <c r="Y79" s="1325"/>
      <c r="Z79" s="1325"/>
      <c r="AA79" s="1325"/>
      <c r="AB79" s="1325"/>
      <c r="AC79" s="1325"/>
      <c r="AD79" s="1325"/>
      <c r="AE79" s="1325"/>
      <c r="AF79" s="1325"/>
      <c r="AG79" s="1325"/>
      <c r="AH79" s="1325"/>
      <c r="AI79" s="1325"/>
      <c r="AJ79" s="1325"/>
      <c r="AK79" s="1325"/>
      <c r="AL79" s="1325"/>
      <c r="AM79" s="1325"/>
      <c r="AN79" s="1325"/>
      <c r="AO79" s="1325"/>
      <c r="AP79" s="1325"/>
      <c r="AQ79" s="1325"/>
      <c r="AR79" s="1325"/>
      <c r="AS79" s="1325"/>
      <c r="AT79" s="1325"/>
      <c r="AU79" s="1325"/>
      <c r="AV79" s="1325"/>
      <c r="AW79" s="1325"/>
      <c r="AX79" s="1325"/>
      <c r="AY79" s="1325"/>
      <c r="AZ79" s="1325"/>
    </row>
    <row r="80" spans="1:56" ht="12" customHeight="1" x14ac:dyDescent="0.25">
      <c r="A80" s="1264" t="s">
        <v>86</v>
      </c>
      <c r="B80" s="1264"/>
      <c r="C80" s="1264"/>
      <c r="D80" s="1264"/>
      <c r="E80" s="1264"/>
      <c r="F80" s="1264"/>
      <c r="G80" s="1264"/>
      <c r="H80" s="1264"/>
      <c r="I80" s="1264"/>
      <c r="J80" s="1264"/>
      <c r="K80" s="1264"/>
      <c r="L80" s="1264"/>
      <c r="M80" s="1264"/>
      <c r="N80" s="1264"/>
      <c r="O80" s="1264"/>
      <c r="P80" s="1326" t="s">
        <v>65</v>
      </c>
      <c r="Q80" s="1326"/>
      <c r="R80" s="1326"/>
      <c r="S80" s="1326"/>
      <c r="T80" s="1326"/>
      <c r="U80" s="1326"/>
      <c r="V80" s="1326"/>
      <c r="W80" s="1326"/>
      <c r="X80" s="1326"/>
      <c r="Y80" s="1326"/>
      <c r="Z80" s="1326"/>
      <c r="AA80" s="1326"/>
      <c r="AB80" s="1326"/>
      <c r="AC80" s="1326"/>
      <c r="AD80" s="1326"/>
      <c r="AE80" s="1326"/>
      <c r="AF80" s="1326"/>
      <c r="AG80" s="1326"/>
      <c r="AH80" s="1326"/>
      <c r="AI80" s="1326"/>
      <c r="AJ80" s="1326"/>
      <c r="AK80" s="1326"/>
      <c r="AL80" s="1326"/>
      <c r="AM80" s="1326"/>
      <c r="AN80" s="1326"/>
      <c r="AO80" s="1326"/>
      <c r="AP80" s="1326"/>
      <c r="AQ80" s="1326"/>
      <c r="AR80" s="1326"/>
      <c r="AS80" s="1326"/>
      <c r="AT80" s="1326"/>
      <c r="AU80" s="1326"/>
      <c r="AV80" s="1326"/>
      <c r="AW80" s="1326"/>
      <c r="AX80" s="1326"/>
      <c r="AY80" s="1326"/>
      <c r="AZ80" s="1326"/>
    </row>
    <row r="81" spans="1:53" ht="11.25" customHeight="1" x14ac:dyDescent="0.25"/>
    <row r="82" spans="1:53" ht="12" customHeight="1" x14ac:dyDescent="0.25">
      <c r="A82" s="1319" t="s">
        <v>90</v>
      </c>
      <c r="B82" s="1319"/>
      <c r="C82" s="1319"/>
      <c r="D82" s="1319"/>
      <c r="E82" s="1319"/>
      <c r="F82" s="1319"/>
      <c r="G82" s="1319"/>
      <c r="H82" s="1319"/>
      <c r="I82" s="1319"/>
      <c r="J82" s="1327">
        <f>ФОРМА!F5</f>
        <v>2</v>
      </c>
      <c r="K82" s="1327"/>
      <c r="L82" s="1327"/>
      <c r="M82" s="1327"/>
      <c r="N82" s="1327"/>
      <c r="O82" s="1327"/>
      <c r="P82" s="1264" t="s">
        <v>798</v>
      </c>
      <c r="Q82" s="1264"/>
      <c r="R82" s="1264"/>
      <c r="S82" s="1264"/>
      <c r="T82" s="1264"/>
      <c r="U82" s="1264"/>
      <c r="V82" s="1264"/>
      <c r="W82" s="1264"/>
      <c r="X82" s="1264"/>
      <c r="Y82" s="1264"/>
      <c r="Z82" s="1264"/>
      <c r="AA82" s="1264"/>
      <c r="AB82" s="1264"/>
      <c r="AC82" s="1264"/>
      <c r="AD82" s="1264"/>
      <c r="AE82" s="1264"/>
      <c r="AF82" s="1264"/>
      <c r="AG82" s="1264"/>
      <c r="AH82" s="1264"/>
      <c r="AI82" s="1264"/>
      <c r="AJ82" s="1264"/>
      <c r="AK82" s="1264"/>
      <c r="AL82" s="1264"/>
      <c r="AM82" s="1264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/>
      <c r="AX82" s="1264"/>
      <c r="AY82" s="1264"/>
      <c r="AZ82" s="1264"/>
    </row>
    <row r="84" spans="1:53" ht="12" customHeight="1" x14ac:dyDescent="0.25">
      <c r="A84" s="1319" t="s">
        <v>87</v>
      </c>
      <c r="B84" s="1319"/>
      <c r="C84" s="1319"/>
      <c r="D84" s="1319"/>
      <c r="E84" s="1319"/>
      <c r="F84" s="1319"/>
      <c r="G84" s="1319"/>
      <c r="H84" s="1320" t="str">
        <f>ФОРМА!E26</f>
        <v>План строительства</v>
      </c>
      <c r="I84" s="1320"/>
      <c r="J84" s="1320"/>
      <c r="K84" s="1320"/>
      <c r="L84" s="1320"/>
      <c r="M84" s="1320"/>
      <c r="N84" s="1320"/>
      <c r="O84" s="1320"/>
      <c r="P84" s="1320"/>
      <c r="Q84" s="1320"/>
      <c r="R84" s="1320"/>
      <c r="S84" s="1320"/>
      <c r="T84" s="1320"/>
      <c r="U84" s="1320"/>
      <c r="V84" s="1320"/>
      <c r="W84" s="1320"/>
      <c r="X84" s="1320"/>
      <c r="Y84" s="1320"/>
      <c r="Z84" s="1320"/>
      <c r="AA84" s="1320"/>
      <c r="AB84" s="1320"/>
      <c r="AC84" s="1320"/>
      <c r="AD84" s="1320"/>
      <c r="AE84" s="1320"/>
      <c r="AF84" s="1320"/>
      <c r="AG84" s="1320"/>
      <c r="AH84" s="1320"/>
      <c r="AI84" s="1320"/>
      <c r="AJ84" s="1320"/>
      <c r="AK84" s="1320"/>
      <c r="AL84" s="1320"/>
      <c r="AM84" s="1320"/>
      <c r="AN84" s="1320"/>
      <c r="AO84" s="1320"/>
      <c r="AP84" s="1320"/>
      <c r="AQ84" s="1320"/>
      <c r="AR84" s="1320"/>
      <c r="AS84" s="1320"/>
      <c r="AT84" s="1320"/>
      <c r="AU84" s="1320"/>
      <c r="AV84" s="1320"/>
      <c r="AW84" s="1320"/>
      <c r="AX84" s="1320"/>
      <c r="AY84" s="1320"/>
      <c r="AZ84" s="1320"/>
    </row>
    <row r="85" spans="1:53" s="325" customFormat="1" ht="6" customHeight="1" x14ac:dyDescent="0.3">
      <c r="H85" s="1321" t="s">
        <v>522</v>
      </c>
      <c r="I85" s="1321"/>
      <c r="J85" s="1321"/>
      <c r="K85" s="1321"/>
      <c r="L85" s="1321"/>
      <c r="M85" s="1321"/>
      <c r="N85" s="1321"/>
      <c r="O85" s="1321"/>
      <c r="P85" s="1321"/>
      <c r="Q85" s="1321"/>
      <c r="R85" s="1321"/>
      <c r="S85" s="1321"/>
      <c r="T85" s="1321"/>
      <c r="U85" s="1321"/>
      <c r="V85" s="1321"/>
      <c r="W85" s="1321"/>
      <c r="X85" s="1321"/>
      <c r="Y85" s="1321"/>
      <c r="Z85" s="1321"/>
      <c r="AA85" s="1321"/>
      <c r="AB85" s="1321"/>
      <c r="AC85" s="1321"/>
      <c r="AD85" s="1321"/>
      <c r="AE85" s="1321"/>
      <c r="AF85" s="1321"/>
      <c r="AG85" s="1321"/>
      <c r="AH85" s="1321"/>
      <c r="AI85" s="1321"/>
      <c r="AJ85" s="1321"/>
      <c r="AK85" s="1321"/>
      <c r="AL85" s="1321"/>
      <c r="AM85" s="1321"/>
      <c r="AN85" s="1321"/>
      <c r="AO85" s="1321"/>
      <c r="AP85" s="1321"/>
      <c r="AQ85" s="1321"/>
      <c r="AR85" s="1321"/>
      <c r="AS85" s="1321"/>
      <c r="AT85" s="1321"/>
      <c r="AU85" s="1321"/>
      <c r="AV85" s="1321"/>
      <c r="AW85" s="1321"/>
      <c r="AX85" s="1321"/>
      <c r="AY85" s="1321"/>
      <c r="AZ85" s="1321"/>
    </row>
    <row r="86" spans="1:53" ht="24" customHeight="1" x14ac:dyDescent="0.25">
      <c r="A86" s="1318" t="s">
        <v>782</v>
      </c>
      <c r="B86" s="1318"/>
      <c r="C86" s="1318"/>
      <c r="D86" s="1318"/>
      <c r="E86" s="1318"/>
      <c r="F86" s="1318"/>
      <c r="G86" s="1318"/>
      <c r="H86" s="1318"/>
      <c r="I86" s="1318"/>
      <c r="J86" s="1318"/>
      <c r="K86" s="1318"/>
      <c r="L86" s="1318"/>
      <c r="M86" s="1318"/>
      <c r="N86" s="1318"/>
      <c r="O86" s="1318"/>
      <c r="P86" s="1318"/>
      <c r="Q86" s="1318"/>
      <c r="R86" s="1318"/>
      <c r="S86" s="1318"/>
      <c r="T86" s="1318"/>
      <c r="U86" s="1318"/>
      <c r="V86" s="1318"/>
      <c r="W86" s="1318"/>
      <c r="X86" s="1318"/>
      <c r="Y86" s="1318"/>
      <c r="Z86" s="1318"/>
      <c r="AA86" s="1318"/>
      <c r="AB86" s="1318"/>
      <c r="AC86" s="1318"/>
      <c r="AD86" s="1318"/>
      <c r="AE86" s="1318"/>
      <c r="AF86" s="1318"/>
      <c r="AG86" s="1318"/>
      <c r="AH86" s="1318"/>
      <c r="AI86" s="1318"/>
      <c r="AJ86" s="1318"/>
      <c r="AK86" s="1318"/>
      <c r="AL86" s="1318"/>
      <c r="AM86" s="1318"/>
      <c r="AN86" s="1318"/>
      <c r="AO86" s="1318"/>
      <c r="AP86" s="1318"/>
      <c r="AQ86" s="1318"/>
      <c r="AR86" s="1318"/>
      <c r="AS86" s="1318"/>
      <c r="AT86" s="1318"/>
      <c r="AU86" s="1318"/>
      <c r="AV86" s="1318"/>
      <c r="AW86" s="1318"/>
      <c r="AX86" s="1318"/>
      <c r="AY86" s="1318"/>
      <c r="AZ86" s="1318"/>
    </row>
    <row r="87" spans="1:53" ht="27" customHeight="1" x14ac:dyDescent="0.3">
      <c r="A87" s="1322" t="str">
        <f>IF(ПОДПИСИ!B9="",ПОДПИСИ!D7,ПОДПИСИ!D9)</f>
        <v>Филёва Н.О.</v>
      </c>
      <c r="B87" s="1322"/>
      <c r="C87" s="1322"/>
      <c r="D87" s="1322"/>
      <c r="E87" s="1322"/>
      <c r="F87" s="1322"/>
      <c r="G87" s="1322"/>
      <c r="H87" s="1322"/>
      <c r="I87" s="1322"/>
      <c r="J87" s="1322"/>
      <c r="K87" s="1322"/>
      <c r="L87" s="1322"/>
      <c r="M87" s="1322"/>
      <c r="N87" s="1322"/>
      <c r="O87" s="1322"/>
      <c r="P87" s="1322"/>
      <c r="Q87" s="1322"/>
      <c r="R87" s="1322"/>
      <c r="S87" s="1322"/>
      <c r="T87" s="1322"/>
      <c r="U87" s="1322"/>
      <c r="V87" s="1322"/>
      <c r="W87" s="1322"/>
      <c r="X87" s="1322"/>
      <c r="Y87" s="1322"/>
      <c r="Z87" s="1323"/>
      <c r="AA87" s="1323"/>
      <c r="AB87" s="1323"/>
      <c r="AC87" s="1323"/>
      <c r="AD87" s="1323"/>
      <c r="AE87" s="1323"/>
      <c r="AF87" s="1323"/>
      <c r="AG87" s="1323"/>
      <c r="AH87" s="1323"/>
      <c r="AI87" s="1323"/>
      <c r="AJ87" s="1323"/>
      <c r="AK87" s="1323"/>
      <c r="AL87" s="1323"/>
      <c r="AM87" s="1323"/>
      <c r="AN87" s="1323"/>
      <c r="AO87" s="1324"/>
      <c r="AP87" s="1324"/>
      <c r="AQ87" s="1324"/>
      <c r="AR87" s="1324"/>
      <c r="AS87" s="1324"/>
      <c r="AT87" s="1324"/>
      <c r="AU87" s="1324"/>
      <c r="AV87" s="1324"/>
      <c r="AW87" s="1324"/>
      <c r="AX87" s="1324"/>
      <c r="AY87" s="1324"/>
      <c r="AZ87" s="1324"/>
    </row>
    <row r="88" spans="1:53" s="314" customFormat="1" ht="6" customHeight="1" x14ac:dyDescent="0.3">
      <c r="A88" s="1310" t="s">
        <v>801</v>
      </c>
      <c r="B88" s="1310"/>
      <c r="C88" s="1310"/>
      <c r="D88" s="1310"/>
      <c r="E88" s="1310"/>
      <c r="F88" s="1310"/>
      <c r="G88" s="1310"/>
      <c r="H88" s="1310"/>
      <c r="I88" s="1310"/>
      <c r="J88" s="1310"/>
      <c r="K88" s="1310"/>
      <c r="L88" s="1310"/>
      <c r="M88" s="1310"/>
      <c r="N88" s="1310"/>
      <c r="O88" s="1310"/>
      <c r="P88" s="1310"/>
      <c r="Q88" s="1310"/>
      <c r="R88" s="1310"/>
      <c r="S88" s="1310"/>
      <c r="T88" s="1310"/>
      <c r="U88" s="1310"/>
      <c r="V88" s="1310"/>
      <c r="W88" s="1310"/>
      <c r="X88" s="1310"/>
      <c r="Y88" s="1310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310" t="s">
        <v>49</v>
      </c>
      <c r="AP88" s="1310"/>
      <c r="AQ88" s="1310"/>
      <c r="AR88" s="1310"/>
      <c r="AS88" s="1310"/>
      <c r="AT88" s="1310"/>
      <c r="AU88" s="1310"/>
      <c r="AV88" s="1310"/>
      <c r="AW88" s="1310"/>
      <c r="AX88" s="1310"/>
      <c r="AY88" s="1310"/>
      <c r="AZ88" s="1310"/>
    </row>
    <row r="89" spans="1:53" ht="6" customHeight="1" x14ac:dyDescent="0.25"/>
    <row r="90" spans="1:53" ht="12" customHeight="1" x14ac:dyDescent="0.25">
      <c r="A90" s="1318" t="s">
        <v>817</v>
      </c>
      <c r="B90" s="1264"/>
      <c r="C90" s="1264"/>
      <c r="D90" s="1264"/>
      <c r="E90" s="1264"/>
      <c r="F90" s="1264"/>
      <c r="G90" s="1264"/>
      <c r="H90" s="1264"/>
      <c r="I90" s="1264"/>
      <c r="J90" s="1264"/>
      <c r="K90" s="1264"/>
      <c r="L90" s="1264"/>
      <c r="M90" s="1264"/>
      <c r="N90" s="1264"/>
      <c r="O90" s="1264"/>
      <c r="P90" s="1264"/>
      <c r="Q90" s="1264"/>
      <c r="R90" s="1264"/>
      <c r="S90" s="1264"/>
      <c r="T90" s="1264"/>
      <c r="U90" s="1264"/>
      <c r="V90" s="1264"/>
      <c r="W90" s="1264"/>
      <c r="X90" s="1264"/>
      <c r="Y90" s="1264"/>
      <c r="Z90" s="1264"/>
      <c r="AA90" s="1264"/>
      <c r="AB90" s="1264"/>
      <c r="AC90" s="1264"/>
      <c r="AD90" s="1264"/>
      <c r="AE90" s="1264"/>
      <c r="AF90" s="1264"/>
      <c r="AG90" s="1264"/>
      <c r="AH90" s="1264"/>
      <c r="AI90" s="1264"/>
      <c r="AJ90" s="1264"/>
      <c r="AK90" s="1264"/>
      <c r="AL90" s="1264"/>
      <c r="AM90" s="1264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</row>
    <row r="91" spans="1:53" ht="27" customHeight="1" x14ac:dyDescent="0.3">
      <c r="A91" s="1312" t="str">
        <f>ПОДПИСИ!D15</f>
        <v>Шлёнский С.В.</v>
      </c>
      <c r="B91" s="1312"/>
      <c r="C91" s="1312"/>
      <c r="D91" s="1312"/>
      <c r="E91" s="1312"/>
      <c r="F91" s="1312"/>
      <c r="G91" s="1312"/>
      <c r="H91" s="1312"/>
      <c r="I91" s="1312"/>
      <c r="J91" s="1312"/>
      <c r="K91" s="1312"/>
      <c r="L91" s="1312"/>
      <c r="M91" s="1312"/>
      <c r="N91" s="1312"/>
      <c r="O91" s="1312"/>
      <c r="P91" s="1312"/>
      <c r="Q91" s="1312"/>
      <c r="R91" s="1312"/>
      <c r="S91" s="1312"/>
      <c r="T91" s="1312"/>
      <c r="U91" s="1312"/>
      <c r="V91" s="1312"/>
      <c r="W91" s="1312"/>
      <c r="X91" s="1312"/>
      <c r="Y91" s="1312"/>
      <c r="Z91" s="1313"/>
      <c r="AA91" s="1313"/>
      <c r="AB91" s="1313"/>
      <c r="AC91" s="1313"/>
      <c r="AD91" s="1313"/>
      <c r="AE91" s="1313"/>
      <c r="AF91" s="1313"/>
      <c r="AG91" s="1313"/>
      <c r="AH91" s="1313"/>
      <c r="AI91" s="1313"/>
      <c r="AJ91" s="1313"/>
      <c r="AK91" s="1313"/>
      <c r="AL91" s="1313"/>
      <c r="AM91" s="1313"/>
      <c r="AN91" s="1313"/>
      <c r="AO91" s="1314"/>
      <c r="AP91" s="1314"/>
      <c r="AQ91" s="1314"/>
      <c r="AR91" s="1314"/>
      <c r="AS91" s="1314"/>
      <c r="AT91" s="1314"/>
      <c r="AU91" s="1314"/>
      <c r="AV91" s="1314"/>
      <c r="AW91" s="1314"/>
      <c r="AX91" s="1314"/>
      <c r="AY91" s="1314"/>
      <c r="AZ91" s="1314"/>
      <c r="BA91" s="330"/>
    </row>
    <row r="92" spans="1:53" s="333" customFormat="1" ht="6" customHeight="1" x14ac:dyDescent="0.15">
      <c r="A92" s="1310" t="s">
        <v>801</v>
      </c>
      <c r="B92" s="1310"/>
      <c r="C92" s="1310"/>
      <c r="D92" s="1310"/>
      <c r="E92" s="1310"/>
      <c r="F92" s="1310"/>
      <c r="G92" s="1310"/>
      <c r="H92" s="1310"/>
      <c r="I92" s="1310"/>
      <c r="J92" s="1310"/>
      <c r="K92" s="1310"/>
      <c r="L92" s="1310"/>
      <c r="M92" s="1310"/>
      <c r="N92" s="1310"/>
      <c r="O92" s="1310"/>
      <c r="P92" s="1310"/>
      <c r="Q92" s="1310"/>
      <c r="R92" s="1310"/>
      <c r="S92" s="1310"/>
      <c r="T92" s="1310"/>
      <c r="U92" s="1310"/>
      <c r="V92" s="1310"/>
      <c r="W92" s="1310"/>
      <c r="X92" s="1310"/>
      <c r="Y92" s="1310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310" t="s">
        <v>49</v>
      </c>
      <c r="AP92" s="1310"/>
      <c r="AQ92" s="1310"/>
      <c r="AR92" s="1310"/>
      <c r="AS92" s="1310"/>
      <c r="AT92" s="1310"/>
      <c r="AU92" s="1310"/>
      <c r="AV92" s="1310"/>
      <c r="AW92" s="1310"/>
      <c r="AX92" s="1310"/>
      <c r="AY92" s="1310"/>
      <c r="AZ92" s="1310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316" t="s">
        <v>813</v>
      </c>
      <c r="B94" s="1316"/>
      <c r="C94" s="1316"/>
      <c r="D94" s="1316"/>
      <c r="E94" s="1316"/>
      <c r="F94" s="1316"/>
      <c r="G94" s="1316"/>
      <c r="H94" s="1316"/>
      <c r="I94" s="1316"/>
      <c r="J94" s="1316"/>
      <c r="K94" s="1316"/>
      <c r="L94" s="1316"/>
      <c r="M94" s="1316"/>
      <c r="N94" s="1316"/>
      <c r="O94" s="1316"/>
      <c r="P94" s="1316"/>
      <c r="Q94" s="1316"/>
      <c r="R94" s="1316"/>
      <c r="S94" s="1316"/>
      <c r="T94" s="1316"/>
      <c r="U94" s="1316"/>
      <c r="V94" s="1316"/>
      <c r="W94" s="1316"/>
      <c r="X94" s="1316"/>
      <c r="Y94" s="1316"/>
      <c r="Z94" s="1316"/>
      <c r="AA94" s="1316"/>
      <c r="AB94" s="1316"/>
      <c r="AC94" s="1316"/>
      <c r="AD94" s="1316"/>
      <c r="AE94" s="1316"/>
      <c r="AF94" s="1316"/>
      <c r="AG94" s="1316"/>
      <c r="AH94" s="1316"/>
      <c r="AI94" s="1316"/>
      <c r="AJ94" s="1316"/>
      <c r="AK94" s="1316"/>
      <c r="AL94" s="1316"/>
      <c r="AM94" s="1316"/>
      <c r="AN94" s="1316"/>
      <c r="AO94" s="1316"/>
      <c r="AP94" s="1316"/>
      <c r="AQ94" s="1316"/>
      <c r="AR94" s="1316"/>
      <c r="AS94" s="1316"/>
      <c r="AT94" s="1316"/>
      <c r="AU94" s="1316"/>
      <c r="AV94" s="1316"/>
      <c r="AW94" s="1316"/>
      <c r="AX94" s="1316"/>
      <c r="AY94" s="1316"/>
      <c r="AZ94" s="1316"/>
      <c r="BA94" s="330"/>
    </row>
    <row r="95" spans="1:53" ht="27" customHeight="1" x14ac:dyDescent="0.3">
      <c r="A95" s="1312" t="str">
        <f>ПОДПИСИ!D17</f>
        <v>Шлёнский С.В.</v>
      </c>
      <c r="B95" s="1312"/>
      <c r="C95" s="1312"/>
      <c r="D95" s="1312"/>
      <c r="E95" s="1312"/>
      <c r="F95" s="1312"/>
      <c r="G95" s="1312"/>
      <c r="H95" s="1312"/>
      <c r="I95" s="1312"/>
      <c r="J95" s="1312"/>
      <c r="K95" s="1312"/>
      <c r="L95" s="1312"/>
      <c r="M95" s="1312"/>
      <c r="N95" s="1312"/>
      <c r="O95" s="1312"/>
      <c r="P95" s="1312"/>
      <c r="Q95" s="1312"/>
      <c r="R95" s="1312"/>
      <c r="S95" s="1312"/>
      <c r="T95" s="1312"/>
      <c r="U95" s="1312"/>
      <c r="V95" s="1312"/>
      <c r="W95" s="1312"/>
      <c r="X95" s="1312"/>
      <c r="Y95" s="1312"/>
      <c r="Z95" s="1313"/>
      <c r="AA95" s="1313"/>
      <c r="AB95" s="1313"/>
      <c r="AC95" s="1313"/>
      <c r="AD95" s="1313"/>
      <c r="AE95" s="1313"/>
      <c r="AF95" s="1313"/>
      <c r="AG95" s="1313"/>
      <c r="AH95" s="1313"/>
      <c r="AI95" s="1313"/>
      <c r="AJ95" s="1313"/>
      <c r="AK95" s="1313"/>
      <c r="AL95" s="1313"/>
      <c r="AM95" s="1313"/>
      <c r="AN95" s="1313"/>
      <c r="AO95" s="1317" t="s">
        <v>64</v>
      </c>
      <c r="AP95" s="1317"/>
      <c r="AQ95" s="1317"/>
      <c r="AR95" s="1317"/>
      <c r="AS95" s="1317"/>
      <c r="AT95" s="1317"/>
      <c r="AU95" s="1317"/>
      <c r="AV95" s="1317"/>
      <c r="AW95" s="1317"/>
      <c r="AX95" s="1317"/>
      <c r="AY95" s="1317"/>
      <c r="AZ95" s="1317"/>
      <c r="BA95" s="1317"/>
    </row>
    <row r="96" spans="1:53" ht="6" customHeight="1" x14ac:dyDescent="0.25">
      <c r="A96" s="1310" t="s">
        <v>801</v>
      </c>
      <c r="B96" s="1310"/>
      <c r="C96" s="1310"/>
      <c r="D96" s="1310"/>
      <c r="E96" s="1310"/>
      <c r="F96" s="1310"/>
      <c r="G96" s="1310"/>
      <c r="H96" s="1310"/>
      <c r="I96" s="1310"/>
      <c r="J96" s="1310"/>
      <c r="K96" s="1310"/>
      <c r="L96" s="1310"/>
      <c r="M96" s="1310"/>
      <c r="N96" s="1310"/>
      <c r="O96" s="1310"/>
      <c r="P96" s="1310"/>
      <c r="Q96" s="1310"/>
      <c r="R96" s="1310"/>
      <c r="S96" s="1310"/>
      <c r="T96" s="1310"/>
      <c r="U96" s="1310"/>
      <c r="V96" s="1310"/>
      <c r="W96" s="1310"/>
      <c r="X96" s="1310"/>
      <c r="Y96" s="1310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310" t="s">
        <v>49</v>
      </c>
      <c r="AP96" s="1310"/>
      <c r="AQ96" s="1310"/>
      <c r="AR96" s="1310"/>
      <c r="AS96" s="1310"/>
      <c r="AT96" s="1310"/>
      <c r="AU96" s="1310"/>
      <c r="AV96" s="1310"/>
      <c r="AW96" s="1310"/>
      <c r="AX96" s="1310"/>
      <c r="AY96" s="1310"/>
      <c r="AZ96" s="1310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311" t="s">
        <v>803</v>
      </c>
      <c r="B98" s="1315"/>
      <c r="C98" s="1315"/>
      <c r="D98" s="1315"/>
      <c r="E98" s="1315"/>
      <c r="F98" s="1315"/>
      <c r="G98" s="1315"/>
      <c r="H98" s="1315"/>
      <c r="I98" s="1315"/>
      <c r="J98" s="1315"/>
      <c r="K98" s="1315"/>
      <c r="L98" s="1315"/>
      <c r="M98" s="1315"/>
      <c r="N98" s="1315"/>
      <c r="O98" s="1315"/>
      <c r="P98" s="1315"/>
      <c r="Q98" s="1315"/>
      <c r="R98" s="1315"/>
      <c r="S98" s="1315"/>
      <c r="T98" s="1315"/>
      <c r="U98" s="1315"/>
      <c r="V98" s="1315"/>
      <c r="W98" s="1315"/>
      <c r="X98" s="1315"/>
      <c r="Y98" s="1315"/>
      <c r="Z98" s="1315"/>
      <c r="AA98" s="1315"/>
      <c r="AB98" s="1315"/>
      <c r="AC98" s="1315"/>
      <c r="AD98" s="1315"/>
      <c r="AE98" s="1315"/>
      <c r="AF98" s="1315"/>
      <c r="AG98" s="1315"/>
      <c r="AH98" s="1315"/>
      <c r="AI98" s="1315"/>
      <c r="AJ98" s="1315"/>
      <c r="AK98" s="1315"/>
      <c r="AL98" s="1315"/>
      <c r="AM98" s="1315"/>
      <c r="AN98" s="1315"/>
      <c r="AO98" s="1315"/>
      <c r="AP98" s="1315"/>
      <c r="AQ98" s="1315"/>
      <c r="AR98" s="1315"/>
      <c r="AS98" s="1315"/>
      <c r="AT98" s="1315"/>
      <c r="AU98" s="1315"/>
      <c r="AV98" s="1315"/>
      <c r="AW98" s="1315"/>
      <c r="AX98" s="1315"/>
      <c r="AY98" s="1315"/>
      <c r="AZ98" s="1315"/>
      <c r="BA98" s="330"/>
    </row>
    <row r="99" spans="1:55" ht="27" customHeight="1" x14ac:dyDescent="0.3">
      <c r="A99" s="1312" t="str">
        <f>ПОДПИСИ!D19</f>
        <v xml:space="preserve"> </v>
      </c>
      <c r="B99" s="1312"/>
      <c r="C99" s="1312"/>
      <c r="D99" s="1312"/>
      <c r="E99" s="1312"/>
      <c r="F99" s="1312"/>
      <c r="G99" s="1312"/>
      <c r="H99" s="1312"/>
      <c r="I99" s="1312"/>
      <c r="J99" s="1312"/>
      <c r="K99" s="1312"/>
      <c r="L99" s="1312"/>
      <c r="M99" s="1312"/>
      <c r="N99" s="1312"/>
      <c r="O99" s="1312"/>
      <c r="P99" s="1312"/>
      <c r="Q99" s="1312"/>
      <c r="R99" s="1312"/>
      <c r="S99" s="1312"/>
      <c r="T99" s="1312"/>
      <c r="U99" s="1312"/>
      <c r="V99" s="1312"/>
      <c r="W99" s="1312"/>
      <c r="X99" s="1312"/>
      <c r="Y99" s="1312"/>
      <c r="Z99" s="1313"/>
      <c r="AA99" s="1313"/>
      <c r="AB99" s="1313"/>
      <c r="AC99" s="1313"/>
      <c r="AD99" s="1313"/>
      <c r="AE99" s="1313"/>
      <c r="AF99" s="1313"/>
      <c r="AG99" s="1313"/>
      <c r="AH99" s="1313"/>
      <c r="AI99" s="1313"/>
      <c r="AJ99" s="1313"/>
      <c r="AK99" s="1313"/>
      <c r="AL99" s="1313"/>
      <c r="AM99" s="1313"/>
      <c r="AN99" s="1313"/>
      <c r="AO99" s="1314" t="s">
        <v>64</v>
      </c>
      <c r="AP99" s="1314"/>
      <c r="AQ99" s="1314"/>
      <c r="AR99" s="1314"/>
      <c r="AS99" s="1314"/>
      <c r="AT99" s="1314"/>
      <c r="AU99" s="1314"/>
      <c r="AV99" s="1314"/>
      <c r="AW99" s="1314"/>
      <c r="AX99" s="1314"/>
      <c r="AY99" s="1314"/>
      <c r="AZ99" s="1314"/>
      <c r="BA99" s="336"/>
    </row>
    <row r="100" spans="1:55" ht="6" customHeight="1" x14ac:dyDescent="0.25">
      <c r="A100" s="1310" t="s">
        <v>801</v>
      </c>
      <c r="B100" s="1310"/>
      <c r="C100" s="1310"/>
      <c r="D100" s="1310"/>
      <c r="E100" s="1310"/>
      <c r="F100" s="1310"/>
      <c r="G100" s="1310"/>
      <c r="H100" s="1310"/>
      <c r="I100" s="1310"/>
      <c r="J100" s="1310"/>
      <c r="K100" s="1310"/>
      <c r="L100" s="1310"/>
      <c r="M100" s="1310"/>
      <c r="N100" s="1310"/>
      <c r="O100" s="1310"/>
      <c r="P100" s="1310"/>
      <c r="Q100" s="1310"/>
      <c r="R100" s="1310"/>
      <c r="S100" s="1310"/>
      <c r="T100" s="1310"/>
      <c r="U100" s="1310"/>
      <c r="V100" s="1310"/>
      <c r="W100" s="1310"/>
      <c r="X100" s="1310"/>
      <c r="Y100" s="1310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310" t="s">
        <v>49</v>
      </c>
      <c r="AP100" s="1310"/>
      <c r="AQ100" s="1310"/>
      <c r="AR100" s="1310"/>
      <c r="AS100" s="1310"/>
      <c r="AT100" s="1310"/>
      <c r="AU100" s="1310"/>
      <c r="AV100" s="1310"/>
      <c r="AW100" s="1310"/>
      <c r="AX100" s="1310"/>
      <c r="AY100" s="1310"/>
      <c r="AZ100" s="1310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311" t="s">
        <v>818</v>
      </c>
      <c r="B102" s="1311"/>
      <c r="C102" s="1311"/>
      <c r="D102" s="1311"/>
      <c r="E102" s="1311"/>
      <c r="F102" s="1311"/>
      <c r="G102" s="1311"/>
      <c r="H102" s="1311"/>
      <c r="I102" s="1311"/>
      <c r="J102" s="1311"/>
      <c r="K102" s="1311"/>
      <c r="L102" s="1311"/>
      <c r="M102" s="1311"/>
      <c r="N102" s="1311"/>
      <c r="O102" s="1311"/>
      <c r="P102" s="1311"/>
      <c r="Q102" s="1311"/>
      <c r="R102" s="1311"/>
      <c r="S102" s="1311"/>
      <c r="T102" s="1311"/>
      <c r="U102" s="1311"/>
      <c r="V102" s="1311"/>
      <c r="W102" s="1311"/>
      <c r="X102" s="1311"/>
      <c r="Y102" s="1311"/>
      <c r="Z102" s="1311"/>
      <c r="AA102" s="1311"/>
      <c r="AB102" s="1311"/>
      <c r="AC102" s="1311"/>
      <c r="AD102" s="1311"/>
      <c r="AE102" s="1311"/>
      <c r="AF102" s="1311"/>
      <c r="AG102" s="1311"/>
      <c r="AH102" s="1311"/>
      <c r="AI102" s="1311"/>
      <c r="AJ102" s="1311"/>
      <c r="AK102" s="1311"/>
      <c r="AL102" s="1311"/>
      <c r="AM102" s="1311"/>
      <c r="AN102" s="1311"/>
      <c r="AO102" s="1311"/>
      <c r="AP102" s="1311"/>
      <c r="AQ102" s="1311"/>
      <c r="AR102" s="1311"/>
      <c r="AS102" s="1311"/>
      <c r="AT102" s="1311"/>
      <c r="AU102" s="1311"/>
      <c r="AV102" s="1311"/>
      <c r="AW102" s="1311"/>
      <c r="AX102" s="1311"/>
      <c r="AY102" s="1311"/>
      <c r="AZ102" s="1311"/>
      <c r="BA102" s="330"/>
    </row>
    <row r="103" spans="1:55" ht="27" customHeight="1" x14ac:dyDescent="0.3">
      <c r="A103" s="1312" t="str">
        <f>ПОДПИСИ!D14</f>
        <v>Фатахова Е.Я.</v>
      </c>
      <c r="B103" s="1312"/>
      <c r="C103" s="1312"/>
      <c r="D103" s="1312"/>
      <c r="E103" s="1312"/>
      <c r="F103" s="1312"/>
      <c r="G103" s="1312"/>
      <c r="H103" s="1312"/>
      <c r="I103" s="1312"/>
      <c r="J103" s="1312"/>
      <c r="K103" s="1312"/>
      <c r="L103" s="1312"/>
      <c r="M103" s="1312"/>
      <c r="N103" s="1312"/>
      <c r="O103" s="1312"/>
      <c r="P103" s="1312"/>
      <c r="Q103" s="1312"/>
      <c r="R103" s="1312"/>
      <c r="S103" s="1312"/>
      <c r="T103" s="1312"/>
      <c r="U103" s="1312"/>
      <c r="V103" s="1312"/>
      <c r="W103" s="1312"/>
      <c r="X103" s="1312"/>
      <c r="Y103" s="1312"/>
      <c r="Z103" s="1313"/>
      <c r="AA103" s="1313"/>
      <c r="AB103" s="1313"/>
      <c r="AC103" s="1313"/>
      <c r="AD103" s="1313"/>
      <c r="AE103" s="1313"/>
      <c r="AF103" s="1313"/>
      <c r="AG103" s="1313"/>
      <c r="AH103" s="1313"/>
      <c r="AI103" s="1313"/>
      <c r="AJ103" s="1313"/>
      <c r="AK103" s="1313"/>
      <c r="AL103" s="1313"/>
      <c r="AM103" s="1313"/>
      <c r="AN103" s="1313"/>
      <c r="AO103" s="1314"/>
      <c r="AP103" s="1314"/>
      <c r="AQ103" s="1314"/>
      <c r="AR103" s="1314"/>
      <c r="AS103" s="1314"/>
      <c r="AT103" s="1314"/>
      <c r="AU103" s="1314"/>
      <c r="AV103" s="1314"/>
      <c r="AW103" s="1314"/>
      <c r="AX103" s="1314"/>
      <c r="AY103" s="1314"/>
      <c r="AZ103" s="1314"/>
      <c r="BA103" s="337"/>
      <c r="BB103" s="316"/>
      <c r="BC103" s="316"/>
    </row>
    <row r="104" spans="1:55" s="305" customFormat="1" ht="6" customHeight="1" x14ac:dyDescent="0.2">
      <c r="A104" s="1310" t="s">
        <v>801</v>
      </c>
      <c r="B104" s="1310"/>
      <c r="C104" s="1310"/>
      <c r="D104" s="1310"/>
      <c r="E104" s="1310"/>
      <c r="F104" s="1310"/>
      <c r="G104" s="1310"/>
      <c r="H104" s="1310"/>
      <c r="I104" s="1310"/>
      <c r="J104" s="1310"/>
      <c r="K104" s="1310"/>
      <c r="L104" s="1310"/>
      <c r="M104" s="1310"/>
      <c r="N104" s="1310"/>
      <c r="O104" s="1310"/>
      <c r="P104" s="1310"/>
      <c r="Q104" s="1310"/>
      <c r="R104" s="1310"/>
      <c r="S104" s="1310"/>
      <c r="T104" s="1310"/>
      <c r="U104" s="1310"/>
      <c r="V104" s="1310"/>
      <c r="W104" s="1310"/>
      <c r="X104" s="1310"/>
      <c r="Y104" s="1310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310" t="s">
        <v>49</v>
      </c>
      <c r="AP104" s="1310"/>
      <c r="AQ104" s="1310"/>
      <c r="AR104" s="1310"/>
      <c r="AS104" s="1310"/>
      <c r="AT104" s="1310"/>
      <c r="AU104" s="1310"/>
      <c r="AV104" s="1310"/>
      <c r="AW104" s="1310"/>
      <c r="AX104" s="1310"/>
      <c r="AY104" s="1310"/>
      <c r="AZ104" s="1310"/>
    </row>
    <row r="105" spans="1:55" x14ac:dyDescent="0.25">
      <c r="A105" s="1273" t="s">
        <v>947</v>
      </c>
      <c r="B105" s="1273"/>
      <c r="C105" s="1273"/>
      <c r="D105" s="1273"/>
      <c r="E105" s="1273"/>
      <c r="F105" s="1273"/>
      <c r="G105" s="1273"/>
      <c r="H105" s="1273"/>
      <c r="I105" s="1273"/>
      <c r="J105" s="1273"/>
      <c r="K105" s="1273"/>
      <c r="L105" s="1273"/>
      <c r="M105" s="1273"/>
      <c r="N105" s="1273"/>
      <c r="O105" s="1273"/>
      <c r="P105" s="1273"/>
      <c r="Q105" s="1273"/>
      <c r="R105" s="1273"/>
      <c r="S105" s="1273"/>
      <c r="T105" s="1273"/>
      <c r="U105" s="1273"/>
      <c r="V105" s="1273"/>
      <c r="W105" s="1273"/>
      <c r="X105" s="1273"/>
      <c r="Y105" s="1273"/>
      <c r="Z105" s="1273"/>
      <c r="AA105" s="1273"/>
      <c r="AB105" s="1273"/>
      <c r="AC105" s="1273"/>
      <c r="AD105" s="1273"/>
      <c r="AE105" s="1273"/>
      <c r="AF105" s="1273"/>
      <c r="AG105" s="1273"/>
      <c r="AH105" s="1273"/>
      <c r="AI105" s="1273"/>
      <c r="AJ105" s="1273"/>
      <c r="AK105" s="1273"/>
      <c r="AL105" s="1273"/>
      <c r="AM105" s="1273"/>
      <c r="AN105" s="1273"/>
      <c r="AO105" s="1273"/>
      <c r="AP105" s="1273"/>
      <c r="AQ105" s="1273"/>
      <c r="AR105" s="1273"/>
      <c r="AS105" s="1273"/>
      <c r="AT105" s="1273"/>
      <c r="AU105" s="1273"/>
      <c r="AV105" s="1273"/>
      <c r="AW105" s="1273"/>
      <c r="AX105" s="1273"/>
      <c r="AY105" s="1273"/>
      <c r="AZ105" s="1273"/>
    </row>
    <row r="106" spans="1:55" ht="27" customHeight="1" x14ac:dyDescent="0.3">
      <c r="A106" s="1274" t="str">
        <f>IF(ПОДПИСИ!D9="","",ПОДПИСИ!D7)</f>
        <v>Чечин Д.М.</v>
      </c>
      <c r="B106" s="1274"/>
      <c r="C106" s="1274"/>
      <c r="D106" s="1274"/>
      <c r="E106" s="1274"/>
      <c r="F106" s="1274"/>
      <c r="G106" s="1274"/>
      <c r="H106" s="1274"/>
      <c r="I106" s="1274"/>
      <c r="J106" s="1274"/>
      <c r="K106" s="1274"/>
      <c r="L106" s="1274"/>
      <c r="M106" s="1274"/>
      <c r="N106" s="1274"/>
      <c r="O106" s="1274"/>
      <c r="P106" s="1274"/>
      <c r="Q106" s="1274"/>
      <c r="R106" s="1274"/>
      <c r="S106" s="1274"/>
      <c r="T106" s="1274"/>
      <c r="U106" s="1274"/>
      <c r="V106" s="1274"/>
      <c r="W106" s="1274"/>
      <c r="X106" s="1274"/>
      <c r="Y106" s="1274"/>
      <c r="Z106" s="1275"/>
      <c r="AA106" s="1275"/>
      <c r="AB106" s="1275"/>
      <c r="AC106" s="1275"/>
      <c r="AD106" s="1275"/>
      <c r="AE106" s="1275"/>
      <c r="AF106" s="1275"/>
      <c r="AG106" s="1275"/>
      <c r="AH106" s="1275"/>
      <c r="AI106" s="1275"/>
      <c r="AJ106" s="1275"/>
      <c r="AK106" s="1275"/>
      <c r="AL106" s="1275"/>
      <c r="AM106" s="1275"/>
      <c r="AN106" s="1275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</row>
    <row r="107" spans="1:55" ht="6.75" customHeight="1" x14ac:dyDescent="0.25">
      <c r="A107" s="1277" t="s">
        <v>801</v>
      </c>
      <c r="B107" s="1277"/>
      <c r="C107" s="1277"/>
      <c r="D107" s="1277"/>
      <c r="E107" s="1277"/>
      <c r="F107" s="1277"/>
      <c r="G107" s="1277"/>
      <c r="H107" s="1277"/>
      <c r="I107" s="1277"/>
      <c r="J107" s="1277"/>
      <c r="K107" s="1277"/>
      <c r="L107" s="1277"/>
      <c r="M107" s="1277"/>
      <c r="N107" s="1277"/>
      <c r="O107" s="1277"/>
      <c r="P107" s="1277"/>
      <c r="Q107" s="1277"/>
      <c r="R107" s="1277"/>
      <c r="S107" s="1277"/>
      <c r="T107" s="1277"/>
      <c r="U107" s="1277"/>
      <c r="V107" s="1277"/>
      <c r="W107" s="1277"/>
      <c r="X107" s="1277"/>
      <c r="Y107" s="1277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277" t="s">
        <v>49</v>
      </c>
      <c r="AP107" s="1277"/>
      <c r="AQ107" s="1277"/>
      <c r="AR107" s="1277"/>
      <c r="AS107" s="1277"/>
      <c r="AT107" s="1277"/>
      <c r="AU107" s="1277"/>
      <c r="AV107" s="1277"/>
      <c r="AW107" s="1277"/>
      <c r="AX107" s="1277"/>
      <c r="AY107" s="1277"/>
      <c r="AZ107" s="1277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354" t="s">
        <v>567</v>
      </c>
      <c r="B1" s="1354"/>
      <c r="C1" s="1354"/>
      <c r="D1" s="1354"/>
      <c r="E1" s="1354"/>
      <c r="F1" s="1354"/>
      <c r="G1" s="1354"/>
      <c r="H1" s="1354"/>
      <c r="I1" s="1354"/>
      <c r="J1" s="1354"/>
      <c r="K1" s="1354"/>
      <c r="L1" s="1354"/>
      <c r="M1" s="1354"/>
      <c r="N1" s="1354"/>
      <c r="O1" s="1354"/>
      <c r="P1" s="1354"/>
      <c r="Q1" s="1354"/>
      <c r="R1" s="1354"/>
      <c r="S1" s="1354"/>
      <c r="T1" s="1354"/>
      <c r="U1" s="1354"/>
      <c r="V1" s="1354"/>
      <c r="W1" s="1354"/>
      <c r="X1" s="1354"/>
      <c r="Y1" s="1354"/>
      <c r="Z1" s="1354"/>
      <c r="AA1" s="1354"/>
      <c r="AB1" s="1354"/>
      <c r="AC1" s="1354"/>
      <c r="AD1" s="1354"/>
      <c r="AE1" s="1354"/>
      <c r="AF1" s="1354"/>
      <c r="AG1" s="1354"/>
      <c r="AH1" s="1354"/>
      <c r="AI1" s="1354"/>
      <c r="AJ1" s="1354"/>
      <c r="AK1" s="1354"/>
      <c r="AL1" s="1354"/>
      <c r="AM1" s="1354"/>
      <c r="AN1" s="1354"/>
      <c r="AO1" s="1354"/>
      <c r="AP1" s="1354"/>
      <c r="AQ1" s="1354"/>
      <c r="AR1" s="1354"/>
      <c r="AS1" s="1354"/>
      <c r="AT1" s="1354"/>
      <c r="AU1" s="1354"/>
      <c r="AV1" s="1354"/>
      <c r="AW1" s="1354"/>
      <c r="AX1" s="1354"/>
      <c r="AY1" s="1354"/>
      <c r="AZ1" s="1354"/>
      <c r="BA1" s="317"/>
    </row>
    <row r="2" spans="1:63" ht="12" customHeight="1" x14ac:dyDescent="0.25">
      <c r="A2" s="1353" t="s">
        <v>72</v>
      </c>
      <c r="B2" s="1353"/>
      <c r="C2" s="1353"/>
      <c r="D2" s="1353"/>
      <c r="E2" s="1353"/>
      <c r="F2" s="1353"/>
      <c r="G2" s="1353"/>
      <c r="H2" s="1353"/>
      <c r="I2" s="1353"/>
      <c r="J2" s="1353"/>
      <c r="K2" s="1353"/>
      <c r="L2" s="1353"/>
      <c r="M2" s="1353"/>
      <c r="N2" s="1353"/>
      <c r="O2" s="1353"/>
      <c r="P2" s="1353"/>
      <c r="Q2" s="1353"/>
      <c r="R2" s="1353"/>
      <c r="S2" s="1353"/>
      <c r="T2" s="1353"/>
      <c r="U2" s="1353"/>
      <c r="V2" s="1353"/>
      <c r="W2" s="1353"/>
      <c r="X2" s="1353"/>
      <c r="Y2" s="1353"/>
      <c r="Z2" s="1353"/>
      <c r="AA2" s="1353"/>
      <c r="AB2" s="1353"/>
      <c r="AC2" s="1353"/>
      <c r="AD2" s="1353"/>
      <c r="AE2" s="1353"/>
      <c r="AF2" s="1353"/>
      <c r="AG2" s="1353"/>
      <c r="AH2" s="1353"/>
      <c r="AI2" s="1353"/>
      <c r="AJ2" s="1353"/>
      <c r="AK2" s="1353"/>
      <c r="AL2" s="1353"/>
      <c r="AM2" s="1353"/>
      <c r="AN2" s="1353"/>
      <c r="AO2" s="1353"/>
      <c r="AP2" s="1353"/>
      <c r="AQ2" s="1353"/>
      <c r="AR2" s="1353"/>
      <c r="AS2" s="1353"/>
      <c r="AT2" s="1353"/>
      <c r="AU2" s="1353"/>
      <c r="AV2" s="1353"/>
      <c r="AW2" s="1353"/>
      <c r="AX2" s="1353"/>
      <c r="AY2" s="1353"/>
      <c r="AZ2" s="1353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3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355"/>
      <c r="U3" s="1355"/>
      <c r="V3" s="1355"/>
      <c r="W3" s="1355"/>
      <c r="X3" s="1355"/>
      <c r="Y3" s="1355"/>
      <c r="Z3" s="1355"/>
      <c r="AA3" s="1355"/>
      <c r="AB3" s="1355"/>
      <c r="AC3" s="1355"/>
      <c r="AD3" s="1355"/>
      <c r="AE3" s="1355"/>
      <c r="AF3" s="1355"/>
      <c r="AG3" s="1355"/>
      <c r="AH3" s="1355"/>
      <c r="AI3" s="1355"/>
      <c r="AJ3" s="1355"/>
      <c r="AK3" s="1355"/>
      <c r="AL3" s="1355"/>
      <c r="AM3" s="1355"/>
      <c r="AN3" s="1355"/>
      <c r="AO3" s="1355"/>
      <c r="AP3" s="1355"/>
      <c r="AQ3" s="1355"/>
      <c r="AR3" s="1355"/>
      <c r="AS3" s="1355"/>
      <c r="AT3" s="1355"/>
      <c r="AU3" s="1355"/>
      <c r="AV3" s="1355"/>
      <c r="AW3" s="1355"/>
      <c r="AX3" s="1355"/>
      <c r="AY3" s="1355"/>
      <c r="AZ3" s="1355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1345" t="s">
        <v>806</v>
      </c>
      <c r="B4" s="1345"/>
      <c r="C4" s="1345"/>
      <c r="D4" s="1345"/>
      <c r="E4" s="1345"/>
      <c r="F4" s="1345"/>
      <c r="G4" s="1345"/>
      <c r="H4" s="1345"/>
      <c r="I4" s="1345"/>
      <c r="J4" s="1345"/>
      <c r="K4" s="1345"/>
      <c r="L4" s="1345"/>
      <c r="M4" s="1345"/>
      <c r="N4" s="1345"/>
      <c r="O4" s="1345"/>
      <c r="P4" s="1345"/>
      <c r="Q4" s="1345"/>
      <c r="R4" s="1345"/>
      <c r="S4" s="1345"/>
      <c r="T4" s="1345"/>
      <c r="U4" s="1345"/>
      <c r="V4" s="1345"/>
      <c r="W4" s="1345"/>
      <c r="X4" s="1345"/>
      <c r="Y4" s="1345"/>
      <c r="Z4" s="1345"/>
      <c r="AA4" s="1345"/>
      <c r="AB4" s="1345"/>
      <c r="AC4" s="1345"/>
      <c r="AD4" s="1345"/>
      <c r="AE4" s="1345"/>
      <c r="AF4" s="1345"/>
      <c r="AG4" s="1345"/>
      <c r="AH4" s="1345"/>
      <c r="AI4" s="1345"/>
      <c r="AJ4" s="1345"/>
      <c r="AK4" s="1345"/>
      <c r="AL4" s="1345"/>
      <c r="AM4" s="1345"/>
      <c r="AN4" s="1345"/>
      <c r="AO4" s="1345"/>
      <c r="AP4" s="1345"/>
      <c r="AQ4" s="1345"/>
      <c r="AR4" s="1345"/>
      <c r="AS4" s="1345"/>
      <c r="AT4" s="1345"/>
      <c r="AU4" s="1345"/>
      <c r="AV4" s="1345"/>
      <c r="AW4" s="1345"/>
      <c r="AX4" s="1345"/>
      <c r="AY4" s="1345"/>
      <c r="AZ4" s="1345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299" t="s">
        <v>773</v>
      </c>
      <c r="B5" s="1299"/>
      <c r="C5" s="1299"/>
      <c r="D5" s="1299"/>
      <c r="E5" s="1299"/>
      <c r="F5" s="1299"/>
      <c r="G5" s="1299"/>
      <c r="H5" s="1299"/>
      <c r="I5" s="1299"/>
      <c r="J5" s="1299"/>
      <c r="K5" s="1299"/>
      <c r="L5" s="1299"/>
      <c r="M5" s="1299"/>
      <c r="N5" s="1299"/>
      <c r="O5" s="1299"/>
      <c r="P5" s="1299"/>
      <c r="Q5" s="1299"/>
      <c r="R5" s="1299"/>
      <c r="S5" s="1299"/>
      <c r="T5" s="1299"/>
      <c r="U5" s="1299"/>
      <c r="V5" s="1299"/>
      <c r="W5" s="1299"/>
      <c r="X5" s="1299"/>
      <c r="Y5" s="1299"/>
      <c r="Z5" s="1299"/>
      <c r="AA5" s="1299"/>
      <c r="AB5" s="1299"/>
      <c r="AC5" s="1299"/>
      <c r="AD5" s="1299"/>
      <c r="AE5" s="1299"/>
      <c r="AF5" s="1299"/>
      <c r="AG5" s="1299"/>
      <c r="AH5" s="1299"/>
      <c r="AI5" s="1299"/>
      <c r="AJ5" s="1299"/>
      <c r="AK5" s="1299"/>
      <c r="AL5" s="1299"/>
      <c r="AM5" s="1299"/>
      <c r="AN5" s="1299"/>
      <c r="AO5" s="1299"/>
      <c r="AP5" s="1299"/>
      <c r="AQ5" s="1299"/>
      <c r="AR5" s="1299"/>
      <c r="AS5" s="1299"/>
      <c r="AT5" s="1299"/>
      <c r="AU5" s="1299"/>
      <c r="AV5" s="1299"/>
      <c r="AW5" s="1299"/>
      <c r="AX5" s="1299"/>
      <c r="AY5" s="1299"/>
      <c r="AZ5" s="1299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352" t="str">
        <f>ФОРМА!B2</f>
        <v>ПАО "Россети Ленэнерго"</v>
      </c>
      <c r="B6" s="1352"/>
      <c r="C6" s="1352"/>
      <c r="D6" s="1352"/>
      <c r="E6" s="1352"/>
      <c r="F6" s="1352"/>
      <c r="G6" s="1352"/>
      <c r="H6" s="1352"/>
      <c r="I6" s="1352"/>
      <c r="J6" s="1352"/>
      <c r="K6" s="1352"/>
      <c r="L6" s="1352"/>
      <c r="M6" s="1352"/>
      <c r="N6" s="1352"/>
      <c r="O6" s="1352"/>
      <c r="P6" s="1352"/>
      <c r="Q6" s="1352"/>
      <c r="R6" s="1352"/>
      <c r="S6" s="1352"/>
      <c r="T6" s="1352"/>
      <c r="U6" s="1352"/>
      <c r="V6" s="1352"/>
      <c r="W6" s="1352"/>
      <c r="X6" s="1352"/>
      <c r="Y6" s="1352"/>
      <c r="Z6" s="1352"/>
      <c r="AA6" s="1352"/>
      <c r="AB6" s="1352"/>
      <c r="AC6" s="1352"/>
      <c r="AD6" s="1352"/>
      <c r="AE6" s="1352"/>
      <c r="AF6" s="1352"/>
      <c r="AG6" s="1352"/>
      <c r="AH6" s="1352"/>
      <c r="AI6" s="1352"/>
      <c r="AJ6" s="1352"/>
      <c r="AK6" s="1352"/>
      <c r="AL6" s="1352"/>
      <c r="AM6" s="1352"/>
      <c r="AN6" s="1352"/>
      <c r="AO6" s="1352"/>
      <c r="AP6" s="1352"/>
      <c r="AQ6" s="1352"/>
      <c r="AR6" s="1352"/>
      <c r="AS6" s="1352"/>
      <c r="AT6" s="1352"/>
      <c r="AU6" s="1352"/>
      <c r="AV6" s="1352"/>
      <c r="AW6" s="1352"/>
      <c r="AX6" s="1352"/>
      <c r="AY6" s="1352"/>
      <c r="AZ6" s="1352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345" t="s">
        <v>807</v>
      </c>
      <c r="B7" s="1345"/>
      <c r="C7" s="1345"/>
      <c r="D7" s="1345"/>
      <c r="E7" s="1345"/>
      <c r="F7" s="1345"/>
      <c r="G7" s="1345"/>
      <c r="H7" s="1345"/>
      <c r="I7" s="1345"/>
      <c r="J7" s="1345"/>
      <c r="K7" s="1345"/>
      <c r="L7" s="1345"/>
      <c r="M7" s="1345"/>
      <c r="N7" s="1345"/>
      <c r="O7" s="1345"/>
      <c r="P7" s="1345"/>
      <c r="Q7" s="1345"/>
      <c r="R7" s="1345"/>
      <c r="S7" s="1345"/>
      <c r="T7" s="1345"/>
      <c r="U7" s="1345"/>
      <c r="V7" s="1345"/>
      <c r="W7" s="1345"/>
      <c r="X7" s="1345"/>
      <c r="Y7" s="1345"/>
      <c r="Z7" s="1345"/>
      <c r="AA7" s="1345"/>
      <c r="AB7" s="1345"/>
      <c r="AC7" s="1345"/>
      <c r="AD7" s="1345"/>
      <c r="AE7" s="1345"/>
      <c r="AF7" s="1345"/>
      <c r="AG7" s="1345"/>
      <c r="AH7" s="1345"/>
      <c r="AI7" s="1345"/>
      <c r="AJ7" s="1345"/>
      <c r="AK7" s="1345"/>
      <c r="AL7" s="1345"/>
      <c r="AM7" s="1345"/>
      <c r="AN7" s="1345"/>
      <c r="AO7" s="1345"/>
      <c r="AP7" s="1345"/>
      <c r="AQ7" s="1345"/>
      <c r="AR7" s="1345"/>
      <c r="AS7" s="1345"/>
      <c r="AT7" s="1345"/>
      <c r="AU7" s="1345"/>
      <c r="AV7" s="1345"/>
      <c r="AW7" s="1345"/>
      <c r="AX7" s="1345"/>
      <c r="AY7" s="1345"/>
      <c r="AZ7" s="1345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5" customHeight="1" x14ac:dyDescent="0.25">
      <c r="A8" s="13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57"/>
      <c r="C8" s="1357"/>
      <c r="D8" s="1357"/>
      <c r="E8" s="1357"/>
      <c r="F8" s="1357"/>
      <c r="G8" s="1357"/>
      <c r="H8" s="1357"/>
      <c r="I8" s="1357"/>
      <c r="J8" s="1357"/>
      <c r="K8" s="1357"/>
      <c r="L8" s="1357"/>
      <c r="M8" s="1357"/>
      <c r="N8" s="1357"/>
      <c r="O8" s="1357"/>
      <c r="P8" s="1357"/>
      <c r="Q8" s="1357"/>
      <c r="R8" s="1357"/>
      <c r="S8" s="1357"/>
      <c r="T8" s="1357"/>
      <c r="U8" s="1357"/>
      <c r="V8" s="1357"/>
      <c r="W8" s="1357"/>
      <c r="X8" s="1357"/>
      <c r="Y8" s="1357"/>
      <c r="Z8" s="1357"/>
      <c r="AA8" s="1357"/>
      <c r="AB8" s="1357"/>
      <c r="AC8" s="1357"/>
      <c r="AD8" s="1357"/>
      <c r="AE8" s="1357"/>
      <c r="AF8" s="1357"/>
      <c r="AG8" s="1357"/>
      <c r="AH8" s="1357"/>
      <c r="AI8" s="1357"/>
      <c r="AJ8" s="1357"/>
      <c r="AK8" s="1357"/>
      <c r="AL8" s="1357"/>
      <c r="AM8" s="1357"/>
      <c r="AN8" s="1357"/>
      <c r="AO8" s="1357"/>
      <c r="AP8" s="1357"/>
      <c r="AQ8" s="1357"/>
      <c r="AR8" s="1357"/>
      <c r="AS8" s="1357"/>
      <c r="AT8" s="1357"/>
      <c r="AU8" s="1357"/>
      <c r="AV8" s="1357"/>
      <c r="AW8" s="1357"/>
      <c r="AX8" s="1357"/>
      <c r="AY8" s="1357"/>
      <c r="AZ8" s="1357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1342" t="s">
        <v>808</v>
      </c>
      <c r="B9" s="1342"/>
      <c r="C9" s="1342"/>
      <c r="D9" s="1342"/>
      <c r="E9" s="1342"/>
      <c r="F9" s="1342"/>
      <c r="G9" s="1342"/>
      <c r="H9" s="1342"/>
      <c r="I9" s="1342"/>
      <c r="J9" s="1342"/>
      <c r="K9" s="1342"/>
      <c r="L9" s="1342"/>
      <c r="M9" s="1342"/>
      <c r="N9" s="1342"/>
      <c r="O9" s="1342"/>
      <c r="P9" s="1342"/>
      <c r="Q9" s="1342"/>
      <c r="R9" s="1342"/>
      <c r="S9" s="1342"/>
      <c r="T9" s="1342"/>
      <c r="U9" s="1342"/>
      <c r="V9" s="1342"/>
      <c r="W9" s="1342"/>
      <c r="X9" s="1342"/>
      <c r="Y9" s="1342"/>
      <c r="Z9" s="1342"/>
      <c r="AA9" s="1342"/>
      <c r="AB9" s="1342"/>
      <c r="AC9" s="1342"/>
      <c r="AD9" s="1342"/>
      <c r="AE9" s="1342"/>
      <c r="AF9" s="1342"/>
      <c r="AG9" s="1342"/>
      <c r="AH9" s="1342"/>
      <c r="AI9" s="1342"/>
      <c r="AJ9" s="1342"/>
      <c r="AK9" s="1342"/>
      <c r="AL9" s="1342"/>
      <c r="AM9" s="1342"/>
      <c r="AN9" s="1342"/>
      <c r="AO9" s="1342"/>
      <c r="AP9" s="1342"/>
      <c r="AQ9" s="1342"/>
      <c r="AR9" s="1342"/>
      <c r="AS9" s="1342"/>
      <c r="AT9" s="1342"/>
      <c r="AU9" s="1342"/>
      <c r="AV9" s="1342"/>
      <c r="AW9" s="1342"/>
      <c r="AX9" s="1342"/>
      <c r="AY9" s="1342"/>
      <c r="AZ9" s="1342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1353" t="s">
        <v>777</v>
      </c>
      <c r="B10" s="1353"/>
      <c r="C10" s="1353"/>
      <c r="D10" s="1353"/>
      <c r="E10" s="1353"/>
      <c r="F10" s="1353"/>
      <c r="G10" s="1353"/>
      <c r="H10" s="1353"/>
      <c r="I10" s="1353"/>
      <c r="J10" s="1353"/>
      <c r="K10" s="1353"/>
      <c r="L10" s="1353"/>
      <c r="M10" s="1353"/>
      <c r="N10" s="1353"/>
      <c r="O10" s="1353"/>
      <c r="P10" s="1353"/>
      <c r="Q10" s="1353"/>
      <c r="R10" s="1353"/>
      <c r="S10" s="1353"/>
      <c r="T10" s="1353"/>
      <c r="U10" s="1353"/>
      <c r="V10" s="1353"/>
      <c r="W10" s="1353"/>
      <c r="X10" s="1353"/>
      <c r="Y10" s="1353"/>
      <c r="Z10" s="1353"/>
      <c r="AA10" s="1353"/>
      <c r="AB10" s="1353"/>
      <c r="AC10" s="1353"/>
      <c r="AD10" s="1353"/>
      <c r="AE10" s="1353"/>
      <c r="AF10" s="1353"/>
      <c r="AG10" s="1353"/>
      <c r="AH10" s="1353"/>
      <c r="AI10" s="1353"/>
      <c r="AJ10" s="1353"/>
      <c r="AK10" s="1353"/>
      <c r="AL10" s="1353"/>
      <c r="AM10" s="1353"/>
      <c r="AN10" s="1353"/>
      <c r="AO10" s="1353"/>
      <c r="AP10" s="1353"/>
      <c r="AQ10" s="1353"/>
      <c r="AR10" s="1353"/>
      <c r="AS10" s="1353"/>
      <c r="AT10" s="1353"/>
      <c r="AU10" s="1353"/>
      <c r="AV10" s="1353"/>
      <c r="AW10" s="1353"/>
      <c r="AX10" s="1353"/>
      <c r="AY10" s="1353"/>
      <c r="AZ10" s="1353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357" t="str">
        <f>ФОРМА!B3</f>
        <v>ООО «Электромонтаж-110»</v>
      </c>
      <c r="B11" s="1357"/>
      <c r="C11" s="1357"/>
      <c r="D11" s="1357"/>
      <c r="E11" s="1357"/>
      <c r="F11" s="1357"/>
      <c r="G11" s="1357"/>
      <c r="H11" s="1357"/>
      <c r="I11" s="1357"/>
      <c r="J11" s="1357"/>
      <c r="K11" s="1357"/>
      <c r="L11" s="1357"/>
      <c r="M11" s="1357"/>
      <c r="N11" s="1357"/>
      <c r="O11" s="1357"/>
      <c r="P11" s="1357"/>
      <c r="Q11" s="1357"/>
      <c r="R11" s="1357"/>
      <c r="S11" s="1357"/>
      <c r="T11" s="1357"/>
      <c r="U11" s="1357"/>
      <c r="V11" s="1357"/>
      <c r="W11" s="1357"/>
      <c r="X11" s="1357"/>
      <c r="Y11" s="1357"/>
      <c r="Z11" s="1357"/>
      <c r="AA11" s="1357"/>
      <c r="AB11" s="1357"/>
      <c r="AC11" s="1357"/>
      <c r="AD11" s="1357"/>
      <c r="AE11" s="1357"/>
      <c r="AF11" s="1357"/>
      <c r="AG11" s="1357"/>
      <c r="AH11" s="1357"/>
      <c r="AI11" s="1357"/>
      <c r="AJ11" s="1357"/>
      <c r="AK11" s="1357"/>
      <c r="AL11" s="1357"/>
      <c r="AM11" s="1357"/>
      <c r="AN11" s="1357"/>
      <c r="AO11" s="1357"/>
      <c r="AP11" s="1357"/>
      <c r="AQ11" s="1357"/>
      <c r="AR11" s="1357"/>
      <c r="AS11" s="1357"/>
      <c r="AT11" s="1357"/>
      <c r="AU11" s="1357"/>
      <c r="AV11" s="1357"/>
      <c r="AW11" s="1357"/>
      <c r="AX11" s="1357"/>
      <c r="AY11" s="1357"/>
      <c r="AZ11" s="1357"/>
      <c r="BA11" s="1357"/>
    </row>
    <row r="12" spans="1:63" s="305" customFormat="1" ht="6" customHeight="1" x14ac:dyDescent="0.2">
      <c r="A12" s="1345" t="s">
        <v>807</v>
      </c>
      <c r="B12" s="1345"/>
      <c r="C12" s="1345"/>
      <c r="D12" s="1345"/>
      <c r="E12" s="1345"/>
      <c r="F12" s="1345"/>
      <c r="G12" s="1345"/>
      <c r="H12" s="1345"/>
      <c r="I12" s="1345"/>
      <c r="J12" s="1345"/>
      <c r="K12" s="1345"/>
      <c r="L12" s="1345"/>
      <c r="M12" s="1345"/>
      <c r="N12" s="1345"/>
      <c r="O12" s="1345"/>
      <c r="P12" s="1345"/>
      <c r="Q12" s="1345"/>
      <c r="R12" s="1345"/>
      <c r="S12" s="1345"/>
      <c r="T12" s="1345"/>
      <c r="U12" s="1345"/>
      <c r="V12" s="1345"/>
      <c r="W12" s="1345"/>
      <c r="X12" s="1345"/>
      <c r="Y12" s="1345"/>
      <c r="Z12" s="1345"/>
      <c r="AA12" s="1345"/>
      <c r="AB12" s="1345"/>
      <c r="AC12" s="1345"/>
      <c r="AD12" s="1345"/>
      <c r="AE12" s="1345"/>
      <c r="AF12" s="1345"/>
      <c r="AG12" s="1345"/>
      <c r="AH12" s="1345"/>
      <c r="AI12" s="1345"/>
      <c r="AJ12" s="1345"/>
      <c r="AK12" s="1345"/>
      <c r="AL12" s="1345"/>
      <c r="AM12" s="1345"/>
      <c r="AN12" s="1345"/>
      <c r="AO12" s="1345"/>
      <c r="AP12" s="1345"/>
      <c r="AQ12" s="1345"/>
      <c r="AR12" s="1345"/>
      <c r="AS12" s="1345"/>
      <c r="AT12" s="1345"/>
      <c r="AU12" s="1345"/>
      <c r="AV12" s="1345"/>
      <c r="AW12" s="1345"/>
      <c r="AX12" s="1345"/>
      <c r="AY12" s="1345"/>
      <c r="AZ12" s="1345"/>
      <c r="BA12" s="318"/>
    </row>
    <row r="13" spans="1:63" ht="24" customHeight="1" x14ac:dyDescent="0.25">
      <c r="A13" s="1357" t="str">
        <f>ФОРМА!D3</f>
        <v>ОГРН 1089847302225, ИНН 7842391090, КПП 780101001, 199004, город Санкт-Петербург, пр-кт Средний В.О., д. 4 литер а, пом/ком 6н/177</v>
      </c>
      <c r="B13" s="1357"/>
      <c r="C13" s="1357"/>
      <c r="D13" s="1357"/>
      <c r="E13" s="1357"/>
      <c r="F13" s="1357"/>
      <c r="G13" s="1357"/>
      <c r="H13" s="1357"/>
      <c r="I13" s="1357"/>
      <c r="J13" s="1357"/>
      <c r="K13" s="1357"/>
      <c r="L13" s="1357"/>
      <c r="M13" s="1357"/>
      <c r="N13" s="1357"/>
      <c r="O13" s="1357"/>
      <c r="P13" s="1357"/>
      <c r="Q13" s="1357"/>
      <c r="R13" s="1357"/>
      <c r="S13" s="1357"/>
      <c r="T13" s="1357"/>
      <c r="U13" s="1357"/>
      <c r="V13" s="1357"/>
      <c r="W13" s="1357"/>
      <c r="X13" s="1357"/>
      <c r="Y13" s="1357"/>
      <c r="Z13" s="1357"/>
      <c r="AA13" s="1357"/>
      <c r="AB13" s="1357"/>
      <c r="AC13" s="1357"/>
      <c r="AD13" s="1357"/>
      <c r="AE13" s="1357"/>
      <c r="AF13" s="1357"/>
      <c r="AG13" s="1357"/>
      <c r="AH13" s="1357"/>
      <c r="AI13" s="1357"/>
      <c r="AJ13" s="1357"/>
      <c r="AK13" s="1357"/>
      <c r="AL13" s="1357"/>
      <c r="AM13" s="1357"/>
      <c r="AN13" s="1357"/>
      <c r="AO13" s="1357"/>
      <c r="AP13" s="1357"/>
      <c r="AQ13" s="1357"/>
      <c r="AR13" s="1357"/>
      <c r="AS13" s="1357"/>
      <c r="AT13" s="1357"/>
      <c r="AU13" s="1357"/>
      <c r="AV13" s="1357"/>
      <c r="AW13" s="1357"/>
      <c r="AX13" s="1357"/>
      <c r="AY13" s="1357"/>
      <c r="AZ13" s="1357"/>
      <c r="BA13" s="1357"/>
    </row>
    <row r="14" spans="1:63" s="305" customFormat="1" ht="21" customHeight="1" x14ac:dyDescent="0.2">
      <c r="A14" s="1342" t="s">
        <v>809</v>
      </c>
      <c r="B14" s="1342"/>
      <c r="C14" s="1342"/>
      <c r="D14" s="1342"/>
      <c r="E14" s="1342"/>
      <c r="F14" s="1342"/>
      <c r="G14" s="1342"/>
      <c r="H14" s="1342"/>
      <c r="I14" s="1342"/>
      <c r="J14" s="1342"/>
      <c r="K14" s="1342"/>
      <c r="L14" s="1342"/>
      <c r="M14" s="1342"/>
      <c r="N14" s="1342"/>
      <c r="O14" s="1342"/>
      <c r="P14" s="1342"/>
      <c r="Q14" s="1342"/>
      <c r="R14" s="1342"/>
      <c r="S14" s="1342"/>
      <c r="T14" s="1342"/>
      <c r="U14" s="1342"/>
      <c r="V14" s="1342"/>
      <c r="W14" s="1342"/>
      <c r="X14" s="1342"/>
      <c r="Y14" s="1342"/>
      <c r="Z14" s="1342"/>
      <c r="AA14" s="1342"/>
      <c r="AB14" s="1342"/>
      <c r="AC14" s="1342"/>
      <c r="AD14" s="1342"/>
      <c r="AE14" s="1342"/>
      <c r="AF14" s="1342"/>
      <c r="AG14" s="1342"/>
      <c r="AH14" s="1342"/>
      <c r="AI14" s="1342"/>
      <c r="AJ14" s="1342"/>
      <c r="AK14" s="1342"/>
      <c r="AL14" s="1342"/>
      <c r="AM14" s="1342"/>
      <c r="AN14" s="1342"/>
      <c r="AO14" s="1342"/>
      <c r="AP14" s="1342"/>
      <c r="AQ14" s="1342"/>
      <c r="AR14" s="1342"/>
      <c r="AS14" s="1342"/>
      <c r="AT14" s="1342"/>
      <c r="AU14" s="1342"/>
      <c r="AV14" s="1342"/>
      <c r="AW14" s="1342"/>
      <c r="AX14" s="1342"/>
      <c r="AY14" s="1342"/>
      <c r="AZ14" s="1342"/>
      <c r="BA14" s="318"/>
    </row>
    <row r="15" spans="1:63" ht="13.5" customHeight="1" x14ac:dyDescent="0.25">
      <c r="A15" s="1353" t="s">
        <v>74</v>
      </c>
      <c r="B15" s="1353"/>
      <c r="C15" s="1353"/>
      <c r="D15" s="1353"/>
      <c r="E15" s="1353"/>
      <c r="F15" s="1353"/>
      <c r="G15" s="1353"/>
      <c r="H15" s="1353"/>
      <c r="I15" s="1353"/>
      <c r="J15" s="1353"/>
      <c r="K15" s="1353"/>
      <c r="L15" s="1353"/>
      <c r="M15" s="1353"/>
      <c r="N15" s="1353"/>
      <c r="O15" s="1353"/>
      <c r="P15" s="1353"/>
      <c r="Q15" s="1353"/>
      <c r="R15" s="1353"/>
      <c r="S15" s="1353"/>
      <c r="T15" s="1353"/>
      <c r="U15" s="1353"/>
      <c r="V15" s="1353"/>
      <c r="W15" s="1353"/>
      <c r="X15" s="1353"/>
      <c r="Y15" s="1353"/>
      <c r="Z15" s="1353"/>
      <c r="AA15" s="1353"/>
      <c r="AB15" s="1353"/>
      <c r="AC15" s="1353"/>
      <c r="AD15" s="1353"/>
      <c r="AE15" s="1353"/>
      <c r="AF15" s="1353"/>
      <c r="AG15" s="1353"/>
      <c r="AH15" s="1353"/>
      <c r="AI15" s="1353"/>
      <c r="AJ15" s="1353"/>
      <c r="AK15" s="1353"/>
      <c r="AL15" s="1353"/>
      <c r="AM15" s="1353"/>
      <c r="AN15" s="1353"/>
      <c r="AO15" s="1353"/>
      <c r="AP15" s="1353"/>
      <c r="AQ15" s="1353"/>
      <c r="AR15" s="1353"/>
      <c r="AS15" s="1353"/>
      <c r="AT15" s="1353"/>
      <c r="AU15" s="1353"/>
      <c r="AV15" s="1353"/>
      <c r="AW15" s="1353"/>
      <c r="AX15" s="1353"/>
      <c r="AY15" s="1353"/>
      <c r="AZ15" s="1353"/>
      <c r="BA15" s="317"/>
    </row>
    <row r="16" spans="1:63" ht="12" customHeight="1" x14ac:dyDescent="0.25">
      <c r="A16" s="1357" t="str">
        <f>ФОРМА!B8</f>
        <v>ООО «Строительные энергетические технологии»</v>
      </c>
      <c r="B16" s="1357"/>
      <c r="C16" s="1357"/>
      <c r="D16" s="1357"/>
      <c r="E16" s="1357"/>
      <c r="F16" s="1357"/>
      <c r="G16" s="1357"/>
      <c r="H16" s="1357"/>
      <c r="I16" s="1357"/>
      <c r="J16" s="1357"/>
      <c r="K16" s="1357"/>
      <c r="L16" s="1357"/>
      <c r="M16" s="1357"/>
      <c r="N16" s="1357"/>
      <c r="O16" s="1357"/>
      <c r="P16" s="1357"/>
      <c r="Q16" s="1357"/>
      <c r="R16" s="1357"/>
      <c r="S16" s="1357"/>
      <c r="T16" s="1357"/>
      <c r="U16" s="1357"/>
      <c r="V16" s="1357"/>
      <c r="W16" s="1357"/>
      <c r="X16" s="1357"/>
      <c r="Y16" s="1357"/>
      <c r="Z16" s="1357"/>
      <c r="AA16" s="1357"/>
      <c r="AB16" s="1357"/>
      <c r="AC16" s="1357"/>
      <c r="AD16" s="1357"/>
      <c r="AE16" s="1357"/>
      <c r="AF16" s="1357"/>
      <c r="AG16" s="1357"/>
      <c r="AH16" s="1357"/>
      <c r="AI16" s="1357"/>
      <c r="AJ16" s="1357"/>
      <c r="AK16" s="1357"/>
      <c r="AL16" s="1357"/>
      <c r="AM16" s="1357"/>
      <c r="AN16" s="1357"/>
      <c r="AO16" s="1357"/>
      <c r="AP16" s="1357"/>
      <c r="AQ16" s="1357"/>
      <c r="AR16" s="1357"/>
      <c r="AS16" s="1357"/>
      <c r="AT16" s="1357"/>
      <c r="AU16" s="1357"/>
      <c r="AV16" s="1357"/>
      <c r="AW16" s="1357"/>
      <c r="AX16" s="1357"/>
      <c r="AY16" s="1357"/>
      <c r="AZ16" s="1357"/>
      <c r="BA16" s="1357"/>
    </row>
    <row r="17" spans="1:53" s="305" customFormat="1" ht="9.6" x14ac:dyDescent="0.2">
      <c r="A17" s="1345" t="s">
        <v>807</v>
      </c>
      <c r="B17" s="1345"/>
      <c r="C17" s="1345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345"/>
      <c r="R17" s="1345"/>
      <c r="S17" s="1345"/>
      <c r="T17" s="1345"/>
      <c r="U17" s="1345"/>
      <c r="V17" s="1345"/>
      <c r="W17" s="1345"/>
      <c r="X17" s="1345"/>
      <c r="Y17" s="1345"/>
      <c r="Z17" s="1345"/>
      <c r="AA17" s="1345"/>
      <c r="AB17" s="1345"/>
      <c r="AC17" s="1345"/>
      <c r="AD17" s="1345"/>
      <c r="AE17" s="1345"/>
      <c r="AF17" s="1345"/>
      <c r="AG17" s="1345"/>
      <c r="AH17" s="1345"/>
      <c r="AI17" s="1345"/>
      <c r="AJ17" s="1345"/>
      <c r="AK17" s="1345"/>
      <c r="AL17" s="1345"/>
      <c r="AM17" s="1345"/>
      <c r="AN17" s="1345"/>
      <c r="AO17" s="1345"/>
      <c r="AP17" s="1345"/>
      <c r="AQ17" s="1345"/>
      <c r="AR17" s="1345"/>
      <c r="AS17" s="1345"/>
      <c r="AT17" s="1345"/>
      <c r="AU17" s="1345"/>
      <c r="AV17" s="1345"/>
      <c r="AW17" s="1345"/>
      <c r="AX17" s="1345"/>
      <c r="AY17" s="1345"/>
      <c r="AZ17" s="1345"/>
      <c r="BA17" s="318"/>
    </row>
    <row r="18" spans="1:53" ht="22.2" customHeight="1" x14ac:dyDescent="0.25">
      <c r="A18" s="135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57"/>
      <c r="C18" s="1357"/>
      <c r="D18" s="1357"/>
      <c r="E18" s="1357"/>
      <c r="F18" s="1357"/>
      <c r="G18" s="1357"/>
      <c r="H18" s="1357"/>
      <c r="I18" s="1357"/>
      <c r="J18" s="1357"/>
      <c r="K18" s="1357"/>
      <c r="L18" s="1357"/>
      <c r="M18" s="1357"/>
      <c r="N18" s="1357"/>
      <c r="O18" s="1357"/>
      <c r="P18" s="1357"/>
      <c r="Q18" s="1357"/>
      <c r="R18" s="1357"/>
      <c r="S18" s="1357"/>
      <c r="T18" s="1357"/>
      <c r="U18" s="1357"/>
      <c r="V18" s="1357"/>
      <c r="W18" s="1357"/>
      <c r="X18" s="1357"/>
      <c r="Y18" s="1357"/>
      <c r="Z18" s="1357"/>
      <c r="AA18" s="1357"/>
      <c r="AB18" s="1357"/>
      <c r="AC18" s="1357"/>
      <c r="AD18" s="1357"/>
      <c r="AE18" s="1357"/>
      <c r="AF18" s="1357"/>
      <c r="AG18" s="1357"/>
      <c r="AH18" s="1357"/>
      <c r="AI18" s="1357"/>
      <c r="AJ18" s="1357"/>
      <c r="AK18" s="1357"/>
      <c r="AL18" s="1357"/>
      <c r="AM18" s="1357"/>
      <c r="AN18" s="1357"/>
      <c r="AO18" s="1357"/>
      <c r="AP18" s="1357"/>
      <c r="AQ18" s="1357"/>
      <c r="AR18" s="1357"/>
      <c r="AS18" s="1357"/>
      <c r="AT18" s="1357"/>
      <c r="AU18" s="1357"/>
      <c r="AV18" s="1357"/>
      <c r="AW18" s="1357"/>
      <c r="AX18" s="1357"/>
      <c r="AY18" s="1357"/>
      <c r="AZ18" s="1357"/>
      <c r="BA18" s="317"/>
    </row>
    <row r="19" spans="1:53" s="305" customFormat="1" ht="9" customHeight="1" x14ac:dyDescent="0.2">
      <c r="A19" s="1342" t="s">
        <v>775</v>
      </c>
      <c r="B19" s="1342"/>
      <c r="C19" s="1342"/>
      <c r="D19" s="1342"/>
      <c r="E19" s="1342"/>
      <c r="F19" s="1342"/>
      <c r="G19" s="1342"/>
      <c r="H19" s="1342"/>
      <c r="I19" s="1342"/>
      <c r="J19" s="1342"/>
      <c r="K19" s="1342"/>
      <c r="L19" s="1342"/>
      <c r="M19" s="1342"/>
      <c r="N19" s="1342"/>
      <c r="O19" s="1342"/>
      <c r="P19" s="1342"/>
      <c r="Q19" s="1342"/>
      <c r="R19" s="1342"/>
      <c r="S19" s="1342"/>
      <c r="T19" s="1342"/>
      <c r="U19" s="1342"/>
      <c r="V19" s="1342"/>
      <c r="W19" s="1342"/>
      <c r="X19" s="1342"/>
      <c r="Y19" s="1342"/>
      <c r="Z19" s="1342"/>
      <c r="AA19" s="1342"/>
      <c r="AB19" s="1342"/>
      <c r="AC19" s="1342"/>
      <c r="AD19" s="1342"/>
      <c r="AE19" s="1342"/>
      <c r="AF19" s="1342"/>
      <c r="AG19" s="1342"/>
      <c r="AH19" s="1342"/>
      <c r="AI19" s="1342"/>
      <c r="AJ19" s="1342"/>
      <c r="AK19" s="1342"/>
      <c r="AL19" s="1342"/>
      <c r="AM19" s="1342"/>
      <c r="AN19" s="1342"/>
      <c r="AO19" s="1342"/>
      <c r="AP19" s="1342"/>
      <c r="AQ19" s="1342"/>
      <c r="AR19" s="1342"/>
      <c r="AS19" s="1342"/>
      <c r="AT19" s="1342"/>
      <c r="AU19" s="1342"/>
      <c r="AV19" s="1342"/>
      <c r="AW19" s="1342"/>
      <c r="AX19" s="1342"/>
      <c r="AY19" s="1342"/>
      <c r="AZ19" s="1342"/>
      <c r="BA19" s="318"/>
    </row>
    <row r="20" spans="1:53" s="305" customFormat="1" ht="15" customHeight="1" x14ac:dyDescent="0.2">
      <c r="A20" s="1298"/>
      <c r="B20" s="1298"/>
      <c r="C20" s="1298"/>
      <c r="D20" s="1298"/>
      <c r="E20" s="1298"/>
      <c r="F20" s="1298"/>
      <c r="G20" s="1298"/>
      <c r="H20" s="1298"/>
      <c r="I20" s="1298"/>
      <c r="J20" s="1298"/>
      <c r="K20" s="1298"/>
      <c r="L20" s="1298"/>
      <c r="M20" s="1298"/>
      <c r="N20" s="1298"/>
      <c r="O20" s="1298"/>
      <c r="P20" s="1298"/>
      <c r="Q20" s="1298"/>
      <c r="R20" s="1298"/>
      <c r="S20" s="1298"/>
      <c r="T20" s="1298"/>
      <c r="U20" s="1298"/>
      <c r="V20" s="1298"/>
      <c r="W20" s="1298"/>
      <c r="X20" s="1298"/>
      <c r="Y20" s="1298"/>
      <c r="Z20" s="1298"/>
      <c r="AA20" s="1298"/>
      <c r="AB20" s="1298"/>
      <c r="AC20" s="1298"/>
      <c r="AD20" s="1298"/>
      <c r="AE20" s="1298"/>
      <c r="AF20" s="1298"/>
      <c r="AG20" s="1298"/>
      <c r="AH20" s="1298"/>
      <c r="AI20" s="1298"/>
      <c r="AJ20" s="1298"/>
      <c r="AK20" s="1298"/>
      <c r="AL20" s="1298"/>
      <c r="AM20" s="1298"/>
      <c r="AN20" s="1298"/>
      <c r="AO20" s="1298"/>
      <c r="AP20" s="1298"/>
      <c r="AQ20" s="1298"/>
      <c r="AR20" s="1298"/>
      <c r="AS20" s="1298"/>
      <c r="AT20" s="1298"/>
      <c r="AU20" s="1298"/>
      <c r="AV20" s="1298"/>
      <c r="AW20" s="1298"/>
      <c r="AX20" s="1298"/>
      <c r="AY20" s="1298"/>
      <c r="AZ20" s="1298"/>
      <c r="BA20" s="318"/>
    </row>
    <row r="21" spans="1:53" s="305" customFormat="1" ht="15" customHeight="1" x14ac:dyDescent="0.2">
      <c r="A21" s="1297" t="s">
        <v>810</v>
      </c>
      <c r="B21" s="1297"/>
      <c r="C21" s="1297"/>
      <c r="D21" s="1297"/>
      <c r="E21" s="1297"/>
      <c r="F21" s="1297"/>
      <c r="G21" s="1297"/>
      <c r="H21" s="1297"/>
      <c r="I21" s="1297"/>
      <c r="J21" s="1297"/>
      <c r="K21" s="1297"/>
      <c r="L21" s="1297"/>
      <c r="M21" s="1297"/>
      <c r="N21" s="1297"/>
      <c r="O21" s="1297"/>
      <c r="P21" s="1297"/>
      <c r="Q21" s="1297"/>
      <c r="R21" s="1297"/>
      <c r="S21" s="1297"/>
      <c r="T21" s="1297"/>
      <c r="U21" s="1297"/>
      <c r="V21" s="1297"/>
      <c r="W21" s="1297"/>
      <c r="X21" s="1297"/>
      <c r="Y21" s="1297"/>
      <c r="Z21" s="1297"/>
      <c r="AA21" s="1297"/>
      <c r="AB21" s="1297"/>
      <c r="AC21" s="1297"/>
      <c r="AD21" s="1297"/>
      <c r="AE21" s="1297"/>
      <c r="AF21" s="1297"/>
      <c r="AG21" s="1297"/>
      <c r="AH21" s="1297"/>
      <c r="AI21" s="1297"/>
      <c r="AJ21" s="1297"/>
      <c r="AK21" s="1297"/>
      <c r="AL21" s="1297"/>
      <c r="AM21" s="1297"/>
      <c r="AN21" s="1297"/>
      <c r="AO21" s="1297"/>
      <c r="AP21" s="1297"/>
      <c r="AQ21" s="1297"/>
      <c r="AR21" s="1297"/>
      <c r="AS21" s="1297"/>
      <c r="AT21" s="1297"/>
      <c r="AU21" s="1297"/>
      <c r="AV21" s="1297"/>
      <c r="AW21" s="1297"/>
      <c r="AX21" s="1297"/>
      <c r="AY21" s="1297"/>
      <c r="AZ21" s="1297"/>
      <c r="BA21" s="318"/>
    </row>
    <row r="22" spans="1:53" ht="5.4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 x14ac:dyDescent="0.25">
      <c r="A23" s="1348" t="s">
        <v>517</v>
      </c>
      <c r="B23" s="1349"/>
      <c r="C23" s="1349"/>
      <c r="D23" s="1349"/>
      <c r="E23" s="1349"/>
      <c r="F23" s="1349"/>
      <c r="G23" s="1349"/>
      <c r="H23" s="1349"/>
      <c r="I23" s="1349"/>
      <c r="J23" s="1349"/>
      <c r="K23" s="1349"/>
      <c r="L23" s="1349"/>
      <c r="M23" s="1349"/>
      <c r="N23" s="1349"/>
      <c r="O23" s="1349"/>
      <c r="P23" s="1349"/>
      <c r="Q23" s="1349"/>
      <c r="R23" s="1349"/>
      <c r="S23" s="1349"/>
      <c r="T23" s="1349"/>
      <c r="U23" s="1349"/>
      <c r="V23" s="1349"/>
      <c r="W23" s="1349"/>
      <c r="X23" s="1349"/>
      <c r="Y23" s="1349"/>
      <c r="Z23" s="1349"/>
      <c r="AA23" s="1349"/>
      <c r="AB23" s="1349"/>
      <c r="AC23" s="1349"/>
      <c r="AD23" s="1349"/>
      <c r="AE23" s="1349"/>
      <c r="AF23" s="1349"/>
      <c r="AG23" s="1349"/>
      <c r="AH23" s="1349"/>
      <c r="AI23" s="1349"/>
      <c r="AJ23" s="1349"/>
      <c r="AK23" s="1349"/>
      <c r="AL23" s="1349"/>
      <c r="AM23" s="1349"/>
      <c r="AN23" s="1349"/>
      <c r="AO23" s="1349"/>
      <c r="AP23" s="1349"/>
      <c r="AQ23" s="1349"/>
      <c r="AR23" s="1349"/>
      <c r="AS23" s="1349"/>
      <c r="AT23" s="1349"/>
      <c r="AU23" s="1349"/>
      <c r="AV23" s="1349"/>
      <c r="AW23" s="1349"/>
      <c r="AX23" s="1349"/>
      <c r="AY23" s="1349"/>
      <c r="AZ23" s="1349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1350" t="s">
        <v>19</v>
      </c>
      <c r="B25" s="1350"/>
      <c r="C25" s="1286">
        <f>ФОРМА!B27</f>
        <v>4</v>
      </c>
      <c r="D25" s="1286"/>
      <c r="E25" s="1286"/>
      <c r="F25" s="1286"/>
      <c r="G25" s="1286"/>
      <c r="H25" s="1286"/>
      <c r="I25" s="1286"/>
      <c r="J25" s="1286"/>
      <c r="K25" s="1286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351"/>
      <c r="AH25" s="1351"/>
      <c r="AI25" s="1351"/>
      <c r="AJ25" s="322"/>
      <c r="AK25" s="322"/>
      <c r="AL25" s="1304">
        <f>ФОРМА!C27</f>
        <v>45354</v>
      </c>
      <c r="AM25" s="1286"/>
      <c r="AN25" s="1286"/>
      <c r="AO25" s="1286"/>
      <c r="AP25" s="1286"/>
      <c r="AQ25" s="1286"/>
      <c r="AR25" s="1286"/>
      <c r="AS25" s="1286"/>
      <c r="AT25" s="1286"/>
      <c r="AU25" s="1286"/>
      <c r="AV25" s="1286"/>
      <c r="AW25" s="1351"/>
      <c r="AX25" s="1351"/>
      <c r="AY25" s="1351"/>
      <c r="AZ25" s="1351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345" t="s">
        <v>453</v>
      </c>
      <c r="AM26" s="1345"/>
      <c r="AN26" s="1345"/>
      <c r="AO26" s="1345"/>
      <c r="AP26" s="1345"/>
      <c r="AQ26" s="1345"/>
      <c r="AR26" s="1345"/>
      <c r="AS26" s="1345"/>
      <c r="AT26" s="1345"/>
      <c r="AU26" s="1345"/>
      <c r="AV26" s="1345"/>
      <c r="AW26" s="318"/>
      <c r="AX26" s="318"/>
      <c r="AY26" s="318"/>
      <c r="AZ26" s="318"/>
      <c r="BA26" s="318"/>
    </row>
    <row r="27" spans="1:53" ht="24" customHeight="1" x14ac:dyDescent="0.25">
      <c r="A27" s="1299" t="s">
        <v>782</v>
      </c>
      <c r="B27" s="1299"/>
      <c r="C27" s="1299"/>
      <c r="D27" s="1299"/>
      <c r="E27" s="1299"/>
      <c r="F27" s="1299"/>
      <c r="G27" s="1299"/>
      <c r="H27" s="1299"/>
      <c r="I27" s="1299"/>
      <c r="J27" s="1299"/>
      <c r="K27" s="1299"/>
      <c r="L27" s="1299"/>
      <c r="M27" s="1299"/>
      <c r="N27" s="1299"/>
      <c r="O27" s="1299"/>
      <c r="P27" s="1299"/>
      <c r="Q27" s="1299"/>
      <c r="R27" s="1299"/>
      <c r="S27" s="1299"/>
      <c r="T27" s="1299"/>
      <c r="U27" s="1299"/>
      <c r="V27" s="1299"/>
      <c r="W27" s="1299"/>
      <c r="X27" s="1299"/>
      <c r="Y27" s="1299"/>
      <c r="Z27" s="1299"/>
      <c r="AA27" s="1299"/>
      <c r="AB27" s="1299"/>
      <c r="AC27" s="1299"/>
      <c r="AD27" s="1299"/>
      <c r="AE27" s="1299"/>
      <c r="AF27" s="1299"/>
      <c r="AG27" s="1299"/>
      <c r="AH27" s="1299"/>
      <c r="AI27" s="1299"/>
      <c r="AJ27" s="1299"/>
      <c r="AK27" s="1299"/>
      <c r="AL27" s="1299"/>
      <c r="AM27" s="1299"/>
      <c r="AN27" s="1299"/>
      <c r="AO27" s="1299"/>
      <c r="AP27" s="1299"/>
      <c r="AQ27" s="1299"/>
      <c r="AR27" s="1299"/>
      <c r="AS27" s="1299"/>
      <c r="AT27" s="1299"/>
      <c r="AU27" s="1299"/>
      <c r="AV27" s="1299"/>
      <c r="AW27" s="1299"/>
      <c r="AX27" s="1299"/>
      <c r="AY27" s="1299"/>
      <c r="AZ27" s="1299"/>
      <c r="BA27" s="317"/>
    </row>
    <row r="28" spans="1:53" ht="12" customHeight="1" x14ac:dyDescent="0.25">
      <c r="A28" s="1346" t="str">
        <f>IF(ПОДПИСИ!B9="",ПОДПИСИ!B6,ПОДПИСИ!B9)</f>
        <v>Ведущий инженер-геодезист АО "ЛЭСР"</v>
      </c>
      <c r="B28" s="1346"/>
      <c r="C28" s="1346"/>
      <c r="D28" s="1346"/>
      <c r="E28" s="1346"/>
      <c r="F28" s="1346"/>
      <c r="G28" s="1346"/>
      <c r="H28" s="1346"/>
      <c r="I28" s="1346"/>
      <c r="J28" s="1346"/>
      <c r="K28" s="1346"/>
      <c r="L28" s="1346"/>
      <c r="M28" s="1346"/>
      <c r="N28" s="1346"/>
      <c r="O28" s="1346"/>
      <c r="P28" s="1346"/>
      <c r="Q28" s="1346"/>
      <c r="R28" s="1346"/>
      <c r="S28" s="1346"/>
      <c r="T28" s="1346"/>
      <c r="U28" s="1346"/>
      <c r="V28" s="1346"/>
      <c r="W28" s="1346"/>
      <c r="X28" s="1346"/>
      <c r="Y28" s="1346"/>
      <c r="Z28" s="1346"/>
      <c r="AA28" s="1346"/>
      <c r="AB28" s="1346"/>
      <c r="AC28" s="1346"/>
      <c r="AD28" s="1346"/>
      <c r="AE28" s="1346"/>
      <c r="AF28" s="1346"/>
      <c r="AG28" s="1346"/>
      <c r="AH28" s="1346"/>
      <c r="AI28" s="1346"/>
      <c r="AJ28" s="1346"/>
      <c r="AK28" s="1346"/>
      <c r="AL28" s="1346"/>
      <c r="AM28" s="1346"/>
      <c r="AN28" s="1346"/>
      <c r="AO28" s="1346"/>
      <c r="AP28" s="1346"/>
      <c r="AQ28" s="1346"/>
      <c r="AR28" s="1346"/>
      <c r="AS28" s="1346"/>
      <c r="AT28" s="1346"/>
      <c r="AU28" s="1346"/>
      <c r="AV28" s="1346"/>
      <c r="AW28" s="1346"/>
      <c r="AX28" s="1346"/>
      <c r="AY28" s="1346"/>
      <c r="AZ28" s="1346"/>
      <c r="BA28" s="317"/>
    </row>
    <row r="29" spans="1:53" ht="12" customHeight="1" x14ac:dyDescent="0.25">
      <c r="A29" s="1347" t="str">
        <f>IF(ПОДПИСИ!C9="",ПОДПИСИ!C6,CONCATENATE(ПОДПИСИ!C9,", ",ПОДПИСИ!F9))</f>
        <v>Филёва Н.О., Приказ №414 от 10.04.2024</v>
      </c>
      <c r="B29" s="1347"/>
      <c r="C29" s="1347"/>
      <c r="D29" s="1347"/>
      <c r="E29" s="1347"/>
      <c r="F29" s="1347"/>
      <c r="G29" s="1347"/>
      <c r="H29" s="1347"/>
      <c r="I29" s="1347"/>
      <c r="J29" s="1347"/>
      <c r="K29" s="1347"/>
      <c r="L29" s="1347"/>
      <c r="M29" s="1347"/>
      <c r="N29" s="1347"/>
      <c r="O29" s="1347"/>
      <c r="P29" s="1347"/>
      <c r="Q29" s="1347"/>
      <c r="R29" s="1347"/>
      <c r="S29" s="1347"/>
      <c r="T29" s="1347"/>
      <c r="U29" s="1347"/>
      <c r="V29" s="1347"/>
      <c r="W29" s="1347"/>
      <c r="X29" s="1347"/>
      <c r="Y29" s="1347"/>
      <c r="Z29" s="1347"/>
      <c r="AA29" s="1347"/>
      <c r="AB29" s="1347"/>
      <c r="AC29" s="1347"/>
      <c r="AD29" s="1347"/>
      <c r="AE29" s="1347"/>
      <c r="AF29" s="1347"/>
      <c r="AG29" s="1347"/>
      <c r="AH29" s="1347"/>
      <c r="AI29" s="1347"/>
      <c r="AJ29" s="1347"/>
      <c r="AK29" s="1347"/>
      <c r="AL29" s="1347"/>
      <c r="AM29" s="1347"/>
      <c r="AN29" s="1347"/>
      <c r="AO29" s="1347"/>
      <c r="AP29" s="1347"/>
      <c r="AQ29" s="1347"/>
      <c r="AR29" s="1347"/>
      <c r="AS29" s="1347"/>
      <c r="AT29" s="1347"/>
      <c r="AU29" s="1347"/>
      <c r="AV29" s="1347"/>
      <c r="AW29" s="1347"/>
      <c r="AX29" s="1347"/>
      <c r="AY29" s="1347"/>
      <c r="AZ29" s="1347"/>
      <c r="BA29" s="317"/>
    </row>
    <row r="30" spans="1:53" ht="13.95" customHeight="1" x14ac:dyDescent="0.25">
      <c r="A30" s="1342" t="s">
        <v>783</v>
      </c>
      <c r="B30" s="1342"/>
      <c r="C30" s="1342"/>
      <c r="D30" s="1342"/>
      <c r="E30" s="1342"/>
      <c r="F30" s="1342"/>
      <c r="G30" s="1342"/>
      <c r="H30" s="1342"/>
      <c r="I30" s="1342"/>
      <c r="J30" s="1342"/>
      <c r="K30" s="1342"/>
      <c r="L30" s="1342"/>
      <c r="M30" s="1342"/>
      <c r="N30" s="1342"/>
      <c r="O30" s="1342"/>
      <c r="P30" s="1342"/>
      <c r="Q30" s="1342"/>
      <c r="R30" s="1342"/>
      <c r="S30" s="1342"/>
      <c r="T30" s="1342"/>
      <c r="U30" s="1342"/>
      <c r="V30" s="1342"/>
      <c r="W30" s="1342"/>
      <c r="X30" s="1342"/>
      <c r="Y30" s="1342"/>
      <c r="Z30" s="1342"/>
      <c r="AA30" s="1342"/>
      <c r="AB30" s="1342"/>
      <c r="AC30" s="1342"/>
      <c r="AD30" s="1342"/>
      <c r="AE30" s="1342"/>
      <c r="AF30" s="1342"/>
      <c r="AG30" s="1342"/>
      <c r="AH30" s="1342"/>
      <c r="AI30" s="1342"/>
      <c r="AJ30" s="1342"/>
      <c r="AK30" s="1342"/>
      <c r="AL30" s="1342"/>
      <c r="AM30" s="1342"/>
      <c r="AN30" s="1342"/>
      <c r="AO30" s="1342"/>
      <c r="AP30" s="1342"/>
      <c r="AQ30" s="1342"/>
      <c r="AR30" s="1342"/>
      <c r="AS30" s="1342"/>
      <c r="AT30" s="1342"/>
      <c r="AU30" s="1342"/>
      <c r="AV30" s="1342"/>
      <c r="AW30" s="1342"/>
      <c r="AX30" s="1342"/>
      <c r="AY30" s="1342"/>
      <c r="AZ30" s="1342"/>
      <c r="BA30" s="317"/>
    </row>
    <row r="31" spans="1:53" ht="15" customHeight="1" x14ac:dyDescent="0.25">
      <c r="A31" s="1298"/>
      <c r="B31" s="1298"/>
      <c r="C31" s="1298"/>
      <c r="D31" s="1298"/>
      <c r="E31" s="1298"/>
      <c r="F31" s="1298"/>
      <c r="G31" s="1298"/>
      <c r="H31" s="1298"/>
      <c r="I31" s="1298"/>
      <c r="J31" s="1298"/>
      <c r="K31" s="1298"/>
      <c r="L31" s="1298"/>
      <c r="M31" s="1298"/>
      <c r="N31" s="1298"/>
      <c r="O31" s="1298"/>
      <c r="P31" s="1298"/>
      <c r="Q31" s="1298"/>
      <c r="R31" s="1298"/>
      <c r="S31" s="1298"/>
      <c r="T31" s="1298"/>
      <c r="U31" s="1298"/>
      <c r="V31" s="1298"/>
      <c r="W31" s="1298"/>
      <c r="X31" s="1298"/>
      <c r="Y31" s="1298"/>
      <c r="Z31" s="1298"/>
      <c r="AA31" s="1298"/>
      <c r="AB31" s="1298"/>
      <c r="AC31" s="1298"/>
      <c r="AD31" s="1298"/>
      <c r="AE31" s="1298"/>
      <c r="AF31" s="1298"/>
      <c r="AG31" s="1298"/>
      <c r="AH31" s="1298"/>
      <c r="AI31" s="1298"/>
      <c r="AJ31" s="1298"/>
      <c r="AK31" s="1298"/>
      <c r="AL31" s="1298"/>
      <c r="AM31" s="1298"/>
      <c r="AN31" s="1298"/>
      <c r="AO31" s="1298"/>
      <c r="AP31" s="1298"/>
      <c r="AQ31" s="1298"/>
      <c r="AR31" s="1298"/>
      <c r="AS31" s="1298"/>
      <c r="AT31" s="1298"/>
      <c r="AU31" s="1298"/>
      <c r="AV31" s="1298"/>
      <c r="AW31" s="1298"/>
      <c r="AX31" s="1298"/>
      <c r="AY31" s="1298"/>
      <c r="AZ31" s="1298"/>
      <c r="BA31" s="317"/>
    </row>
    <row r="32" spans="1:53" ht="21.75" customHeight="1" x14ac:dyDescent="0.25">
      <c r="A32" s="1297" t="s">
        <v>811</v>
      </c>
      <c r="B32" s="1297"/>
      <c r="C32" s="1297"/>
      <c r="D32" s="1297"/>
      <c r="E32" s="1297"/>
      <c r="F32" s="1297"/>
      <c r="G32" s="1297"/>
      <c r="H32" s="1297"/>
      <c r="I32" s="1297"/>
      <c r="J32" s="1297"/>
      <c r="K32" s="1297"/>
      <c r="L32" s="1297"/>
      <c r="M32" s="1297"/>
      <c r="N32" s="1297"/>
      <c r="O32" s="1297"/>
      <c r="P32" s="1297"/>
      <c r="Q32" s="1297"/>
      <c r="R32" s="1297"/>
      <c r="S32" s="1297"/>
      <c r="T32" s="1297"/>
      <c r="U32" s="1297"/>
      <c r="V32" s="1297"/>
      <c r="W32" s="1297"/>
      <c r="X32" s="1297"/>
      <c r="Y32" s="1297"/>
      <c r="Z32" s="1297"/>
      <c r="AA32" s="1297"/>
      <c r="AB32" s="1297"/>
      <c r="AC32" s="1297"/>
      <c r="AD32" s="1297"/>
      <c r="AE32" s="1297"/>
      <c r="AF32" s="1297"/>
      <c r="AG32" s="1297"/>
      <c r="AH32" s="1297"/>
      <c r="AI32" s="1297"/>
      <c r="AJ32" s="1297"/>
      <c r="AK32" s="1297"/>
      <c r="AL32" s="1297"/>
      <c r="AM32" s="1297"/>
      <c r="AN32" s="1297"/>
      <c r="AO32" s="1297"/>
      <c r="AP32" s="1297"/>
      <c r="AQ32" s="1297"/>
      <c r="AR32" s="1297"/>
      <c r="AS32" s="1297"/>
      <c r="AT32" s="1297"/>
      <c r="AU32" s="1297"/>
      <c r="AV32" s="1297"/>
      <c r="AW32" s="1297"/>
      <c r="AX32" s="1297"/>
      <c r="AY32" s="1297"/>
      <c r="AZ32" s="1297"/>
      <c r="BA32" s="317"/>
    </row>
    <row r="33" spans="1:52" ht="12" customHeight="1" x14ac:dyDescent="0.25">
      <c r="A33" s="1340" t="s">
        <v>785</v>
      </c>
      <c r="B33" s="1334"/>
      <c r="C33" s="1334"/>
      <c r="D33" s="1334"/>
      <c r="E33" s="1334"/>
      <c r="F33" s="1334"/>
      <c r="G33" s="1334"/>
      <c r="H33" s="1334"/>
      <c r="I33" s="1334"/>
      <c r="J33" s="1334"/>
      <c r="K33" s="1334"/>
      <c r="L33" s="1334"/>
      <c r="M33" s="1334"/>
      <c r="N33" s="1334"/>
      <c r="O33" s="1334"/>
      <c r="P33" s="1334"/>
      <c r="Q33" s="1334"/>
      <c r="R33" s="1334"/>
      <c r="S33" s="1334"/>
      <c r="T33" s="1334"/>
      <c r="U33" s="1334"/>
      <c r="V33" s="1334"/>
      <c r="W33" s="1334"/>
      <c r="X33" s="1334"/>
      <c r="Y33" s="1334"/>
      <c r="Z33" s="1334"/>
      <c r="AA33" s="1334"/>
      <c r="AB33" s="1334"/>
      <c r="AC33" s="1334"/>
      <c r="AD33" s="1334"/>
      <c r="AE33" s="1334"/>
      <c r="AF33" s="1334"/>
      <c r="AG33" s="1334"/>
      <c r="AH33" s="1334"/>
      <c r="AI33" s="1334"/>
      <c r="AJ33" s="1334"/>
      <c r="AK33" s="1334"/>
      <c r="AL33" s="1334"/>
      <c r="AM33" s="1334"/>
      <c r="AN33" s="1334"/>
      <c r="AO33" s="1334"/>
      <c r="AP33" s="1334"/>
      <c r="AQ33" s="1334"/>
      <c r="AR33" s="1334"/>
      <c r="AS33" s="1334"/>
      <c r="AT33" s="1334"/>
      <c r="AU33" s="1334"/>
      <c r="AV33" s="1334"/>
      <c r="AW33" s="1334"/>
      <c r="AX33" s="1334"/>
      <c r="AY33" s="1334"/>
      <c r="AZ33" s="1334"/>
    </row>
    <row r="34" spans="1:52" ht="12" customHeight="1" x14ac:dyDescent="0.25">
      <c r="A34" s="1300" t="str">
        <f>ПОДПИСИ!B15</f>
        <v>Заместитель генерального директора по капитальному  строительству ООО «Электромонтаж-110»</v>
      </c>
      <c r="B34" s="1300"/>
      <c r="C34" s="1300"/>
      <c r="D34" s="1300"/>
      <c r="E34" s="1300"/>
      <c r="F34" s="1300"/>
      <c r="G34" s="1300"/>
      <c r="H34" s="1300"/>
      <c r="I34" s="1300"/>
      <c r="J34" s="1300"/>
      <c r="K34" s="1300"/>
      <c r="L34" s="1300"/>
      <c r="M34" s="1300"/>
      <c r="N34" s="1300"/>
      <c r="O34" s="1300"/>
      <c r="P34" s="1300"/>
      <c r="Q34" s="1300"/>
      <c r="R34" s="1300"/>
      <c r="S34" s="1300"/>
      <c r="T34" s="1300"/>
      <c r="U34" s="1300"/>
      <c r="V34" s="1300"/>
      <c r="W34" s="1300"/>
      <c r="X34" s="1300"/>
      <c r="Y34" s="1300"/>
      <c r="Z34" s="1300"/>
      <c r="AA34" s="1300"/>
      <c r="AB34" s="1300"/>
      <c r="AC34" s="1300"/>
      <c r="AD34" s="1300"/>
      <c r="AE34" s="1300"/>
      <c r="AF34" s="1300"/>
      <c r="AG34" s="1300"/>
      <c r="AH34" s="1300"/>
      <c r="AI34" s="1300"/>
      <c r="AJ34" s="1300"/>
      <c r="AK34" s="1300"/>
      <c r="AL34" s="1300"/>
      <c r="AM34" s="1300"/>
      <c r="AN34" s="1300"/>
      <c r="AO34" s="1300"/>
      <c r="AP34" s="1300"/>
      <c r="AQ34" s="1300"/>
      <c r="AR34" s="1300"/>
      <c r="AS34" s="1300"/>
      <c r="AT34" s="1300"/>
      <c r="AU34" s="1300"/>
      <c r="AV34" s="1300"/>
      <c r="AW34" s="1300"/>
      <c r="AX34" s="1300"/>
      <c r="AY34" s="1300"/>
      <c r="AZ34" s="1300"/>
    </row>
    <row r="35" spans="1:52" ht="12" customHeight="1" x14ac:dyDescent="0.25">
      <c r="A35" s="1344" t="str">
        <f>CONCATENATE(ПОДПИСИ!C15," ",ПОДПИСИ!F15)</f>
        <v xml:space="preserve">Шлёнский С.В. </v>
      </c>
      <c r="B35" s="1344"/>
      <c r="C35" s="1344"/>
      <c r="D35" s="1344"/>
      <c r="E35" s="1344"/>
      <c r="F35" s="1344"/>
      <c r="G35" s="1344"/>
      <c r="H35" s="1344"/>
      <c r="I35" s="1344"/>
      <c r="J35" s="1344"/>
      <c r="K35" s="1344"/>
      <c r="L35" s="1344"/>
      <c r="M35" s="1344"/>
      <c r="N35" s="1344"/>
      <c r="O35" s="1344"/>
      <c r="P35" s="1344"/>
      <c r="Q35" s="1344"/>
      <c r="R35" s="1344"/>
      <c r="S35" s="1344"/>
      <c r="T35" s="1344"/>
      <c r="U35" s="1344"/>
      <c r="V35" s="1344"/>
      <c r="W35" s="1344"/>
      <c r="X35" s="1344"/>
      <c r="Y35" s="1344"/>
      <c r="Z35" s="1344"/>
      <c r="AA35" s="1344"/>
      <c r="AB35" s="1344"/>
      <c r="AC35" s="1344"/>
      <c r="AD35" s="1344"/>
      <c r="AE35" s="1344"/>
      <c r="AF35" s="1344"/>
      <c r="AG35" s="1344"/>
      <c r="AH35" s="1344"/>
      <c r="AI35" s="1344"/>
      <c r="AJ35" s="1344"/>
      <c r="AK35" s="1344"/>
      <c r="AL35" s="1344"/>
      <c r="AM35" s="1344"/>
      <c r="AN35" s="1344"/>
      <c r="AO35" s="1344"/>
      <c r="AP35" s="1344"/>
      <c r="AQ35" s="1344"/>
      <c r="AR35" s="1344"/>
      <c r="AS35" s="1344"/>
      <c r="AT35" s="1344"/>
      <c r="AU35" s="1344"/>
      <c r="AV35" s="1344"/>
      <c r="AW35" s="1344"/>
      <c r="AX35" s="1344"/>
      <c r="AY35" s="1344"/>
      <c r="AZ35" s="1344"/>
    </row>
    <row r="36" spans="1:52" ht="6" customHeight="1" x14ac:dyDescent="0.25">
      <c r="A36" s="1310" t="s">
        <v>812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</row>
    <row r="37" spans="1:52" ht="24" customHeight="1" x14ac:dyDescent="0.25">
      <c r="A37" s="1299" t="s">
        <v>813</v>
      </c>
      <c r="B37" s="1299"/>
      <c r="C37" s="1299"/>
      <c r="D37" s="1299"/>
      <c r="E37" s="1299"/>
      <c r="F37" s="1299"/>
      <c r="G37" s="1299"/>
      <c r="H37" s="1299"/>
      <c r="I37" s="1299"/>
      <c r="J37" s="1299"/>
      <c r="K37" s="1299"/>
      <c r="L37" s="1299"/>
      <c r="M37" s="1299"/>
      <c r="N37" s="1299"/>
      <c r="O37" s="1299"/>
      <c r="P37" s="1299"/>
      <c r="Q37" s="1299"/>
      <c r="R37" s="1299"/>
      <c r="S37" s="1299"/>
      <c r="T37" s="1299"/>
      <c r="U37" s="1299"/>
      <c r="V37" s="1299"/>
      <c r="W37" s="1299"/>
      <c r="X37" s="1299"/>
      <c r="Y37" s="1299"/>
      <c r="Z37" s="1299"/>
      <c r="AA37" s="1299"/>
      <c r="AB37" s="1299"/>
      <c r="AC37" s="1299"/>
      <c r="AD37" s="1299"/>
      <c r="AE37" s="1299"/>
      <c r="AF37" s="1299"/>
      <c r="AG37" s="1299"/>
      <c r="AH37" s="1299"/>
      <c r="AI37" s="1299"/>
      <c r="AJ37" s="1299"/>
      <c r="AK37" s="1299"/>
      <c r="AL37" s="1299"/>
      <c r="AM37" s="1299"/>
      <c r="AN37" s="1299"/>
      <c r="AO37" s="1299"/>
      <c r="AP37" s="1299"/>
      <c r="AQ37" s="1299"/>
      <c r="AR37" s="1299"/>
      <c r="AS37" s="1299"/>
      <c r="AT37" s="1299"/>
      <c r="AU37" s="1299"/>
      <c r="AV37" s="1299"/>
      <c r="AW37" s="1299"/>
      <c r="AX37" s="1299"/>
      <c r="AY37" s="1299"/>
      <c r="AZ37" s="1299"/>
    </row>
    <row r="38" spans="1:52" ht="12" customHeight="1" x14ac:dyDescent="0.25">
      <c r="A38" s="1300" t="str">
        <f>ПОДПИСИ!B17</f>
        <v>Заместитель генерального директора по капитальному  строительству ООО «Электромонтаж-110»</v>
      </c>
      <c r="B38" s="1300"/>
      <c r="C38" s="1300"/>
      <c r="D38" s="1300"/>
      <c r="E38" s="1300"/>
      <c r="F38" s="1300"/>
      <c r="G38" s="1300"/>
      <c r="H38" s="1300"/>
      <c r="I38" s="1300"/>
      <c r="J38" s="1300"/>
      <c r="K38" s="1300"/>
      <c r="L38" s="1300"/>
      <c r="M38" s="1300"/>
      <c r="N38" s="1300"/>
      <c r="O38" s="1300"/>
      <c r="P38" s="1300"/>
      <c r="Q38" s="1300"/>
      <c r="R38" s="1300"/>
      <c r="S38" s="1300"/>
      <c r="T38" s="1300"/>
      <c r="U38" s="1300"/>
      <c r="V38" s="1300"/>
      <c r="W38" s="1300"/>
      <c r="X38" s="1300"/>
      <c r="Y38" s="1300"/>
      <c r="Z38" s="1300"/>
      <c r="AA38" s="1300"/>
      <c r="AB38" s="1300"/>
      <c r="AC38" s="1300"/>
      <c r="AD38" s="1300"/>
      <c r="AE38" s="1300"/>
      <c r="AF38" s="1300"/>
      <c r="AG38" s="1300"/>
      <c r="AH38" s="1300"/>
      <c r="AI38" s="1300"/>
      <c r="AJ38" s="1300"/>
      <c r="AK38" s="1300"/>
      <c r="AL38" s="1300"/>
      <c r="AM38" s="1300"/>
      <c r="AN38" s="1300"/>
      <c r="AO38" s="1300"/>
      <c r="AP38" s="1300"/>
      <c r="AQ38" s="1300"/>
      <c r="AR38" s="1300"/>
      <c r="AS38" s="1300"/>
      <c r="AT38" s="1300"/>
      <c r="AU38" s="1300"/>
      <c r="AV38" s="1300"/>
      <c r="AW38" s="1300"/>
      <c r="AX38" s="1300"/>
      <c r="AY38" s="1300"/>
      <c r="AZ38" s="1300"/>
    </row>
    <row r="39" spans="1:52" ht="12" customHeight="1" x14ac:dyDescent="0.25">
      <c r="A39" s="1300" t="str">
        <f>CONCATENATE(ПОДПИСИ!C17," ",ПОДПИСИ!F17)</f>
        <v xml:space="preserve">Шлёнский С.В. </v>
      </c>
      <c r="B39" s="1300"/>
      <c r="C39" s="1300"/>
      <c r="D39" s="1300"/>
      <c r="E39" s="1300"/>
      <c r="F39" s="1300"/>
      <c r="G39" s="1300"/>
      <c r="H39" s="1300"/>
      <c r="I39" s="1300"/>
      <c r="J39" s="1300"/>
      <c r="K39" s="1300"/>
      <c r="L39" s="1300"/>
      <c r="M39" s="1300"/>
      <c r="N39" s="1300"/>
      <c r="O39" s="1300"/>
      <c r="P39" s="1300"/>
      <c r="Q39" s="1300"/>
      <c r="R39" s="1300"/>
      <c r="S39" s="1300"/>
      <c r="T39" s="1300"/>
      <c r="U39" s="1300"/>
      <c r="V39" s="1300"/>
      <c r="W39" s="1300"/>
      <c r="X39" s="1300"/>
      <c r="Y39" s="1300"/>
      <c r="Z39" s="1300"/>
      <c r="AA39" s="1300"/>
      <c r="AB39" s="1300"/>
      <c r="AC39" s="1300"/>
      <c r="AD39" s="1300"/>
      <c r="AE39" s="1300"/>
      <c r="AF39" s="1300"/>
      <c r="AG39" s="1300"/>
      <c r="AH39" s="1300"/>
      <c r="AI39" s="1300"/>
      <c r="AJ39" s="1300"/>
      <c r="AK39" s="1300"/>
      <c r="AL39" s="1300"/>
      <c r="AM39" s="1300"/>
      <c r="AN39" s="1300"/>
      <c r="AO39" s="1300"/>
      <c r="AP39" s="1300"/>
      <c r="AQ39" s="1300"/>
      <c r="AR39" s="1300"/>
      <c r="AS39" s="1300"/>
      <c r="AT39" s="1300"/>
      <c r="AU39" s="1300"/>
      <c r="AV39" s="1300"/>
      <c r="AW39" s="1300"/>
      <c r="AX39" s="1300"/>
      <c r="AY39" s="1300"/>
      <c r="AZ39" s="1300"/>
    </row>
    <row r="40" spans="1:52" ht="15" customHeight="1" x14ac:dyDescent="0.25">
      <c r="A40" s="1297" t="s">
        <v>783</v>
      </c>
      <c r="B40" s="1297"/>
      <c r="C40" s="1297"/>
      <c r="D40" s="1297"/>
      <c r="E40" s="1297"/>
      <c r="F40" s="1297"/>
      <c r="G40" s="1297"/>
      <c r="H40" s="1297"/>
      <c r="I40" s="1297"/>
      <c r="J40" s="1297"/>
      <c r="K40" s="1297"/>
      <c r="L40" s="1297"/>
      <c r="M40" s="1297"/>
      <c r="N40" s="1297"/>
      <c r="O40" s="1297"/>
      <c r="P40" s="1297"/>
      <c r="Q40" s="1297"/>
      <c r="R40" s="1297"/>
      <c r="S40" s="1297"/>
      <c r="T40" s="1297"/>
      <c r="U40" s="1297"/>
      <c r="V40" s="1297"/>
      <c r="W40" s="1297"/>
      <c r="X40" s="1297"/>
      <c r="Y40" s="1297"/>
      <c r="Z40" s="1297"/>
      <c r="AA40" s="1297"/>
      <c r="AB40" s="1297"/>
      <c r="AC40" s="1297"/>
      <c r="AD40" s="1297"/>
      <c r="AE40" s="1297"/>
      <c r="AF40" s="1297"/>
      <c r="AG40" s="1297"/>
      <c r="AH40" s="1297"/>
      <c r="AI40" s="1297"/>
      <c r="AJ40" s="1297"/>
      <c r="AK40" s="1297"/>
      <c r="AL40" s="1297"/>
      <c r="AM40" s="1297"/>
      <c r="AN40" s="1297"/>
      <c r="AO40" s="1297"/>
      <c r="AP40" s="1297"/>
      <c r="AQ40" s="1297"/>
      <c r="AR40" s="1297"/>
      <c r="AS40" s="1297"/>
      <c r="AT40" s="1297"/>
      <c r="AU40" s="1297"/>
      <c r="AV40" s="1297"/>
      <c r="AW40" s="1297"/>
      <c r="AX40" s="1297"/>
      <c r="AY40" s="1297"/>
      <c r="AZ40" s="1297"/>
    </row>
    <row r="41" spans="1:52" ht="12" customHeight="1" x14ac:dyDescent="0.25">
      <c r="A41" s="1298"/>
      <c r="B41" s="1298"/>
      <c r="C41" s="1298"/>
      <c r="D41" s="1298"/>
      <c r="E41" s="1298"/>
      <c r="F41" s="1298"/>
      <c r="G41" s="1298"/>
      <c r="H41" s="1298"/>
      <c r="I41" s="1298"/>
      <c r="J41" s="1298"/>
      <c r="K41" s="1298"/>
      <c r="L41" s="1298"/>
      <c r="M41" s="1298"/>
      <c r="N41" s="1298"/>
      <c r="O41" s="1298"/>
      <c r="P41" s="1298"/>
      <c r="Q41" s="1298"/>
      <c r="R41" s="1298"/>
      <c r="S41" s="1298"/>
      <c r="T41" s="1298"/>
      <c r="U41" s="1298"/>
      <c r="V41" s="1298"/>
      <c r="W41" s="1298"/>
      <c r="X41" s="1298"/>
      <c r="Y41" s="1298"/>
      <c r="Z41" s="1298"/>
      <c r="AA41" s="1298"/>
      <c r="AB41" s="1298"/>
      <c r="AC41" s="1298"/>
      <c r="AD41" s="1298"/>
      <c r="AE41" s="1298"/>
      <c r="AF41" s="1298"/>
      <c r="AG41" s="1298"/>
      <c r="AH41" s="1298"/>
      <c r="AI41" s="1298"/>
      <c r="AJ41" s="1298"/>
      <c r="AK41" s="1298"/>
      <c r="AL41" s="1298"/>
      <c r="AM41" s="1298"/>
      <c r="AN41" s="1298"/>
      <c r="AO41" s="1298"/>
      <c r="AP41" s="1298"/>
      <c r="AQ41" s="1298"/>
      <c r="AR41" s="1298"/>
      <c r="AS41" s="1298"/>
      <c r="AT41" s="1298"/>
      <c r="AU41" s="1298"/>
      <c r="AV41" s="1298"/>
      <c r="AW41" s="1298"/>
      <c r="AX41" s="1298"/>
      <c r="AY41" s="1298"/>
      <c r="AZ41" s="1298"/>
    </row>
    <row r="42" spans="1:52" ht="6.75" customHeight="1" x14ac:dyDescent="0.25">
      <c r="A42" s="1297" t="s">
        <v>814</v>
      </c>
      <c r="B42" s="1297"/>
      <c r="C42" s="1297"/>
      <c r="D42" s="1297"/>
      <c r="E42" s="1297"/>
      <c r="F42" s="1297"/>
      <c r="G42" s="1297"/>
      <c r="H42" s="1297"/>
      <c r="I42" s="1297"/>
      <c r="J42" s="1297"/>
      <c r="K42" s="1297"/>
      <c r="L42" s="1297"/>
      <c r="M42" s="1297"/>
      <c r="N42" s="1297"/>
      <c r="O42" s="1297"/>
      <c r="P42" s="1297"/>
      <c r="Q42" s="1297"/>
      <c r="R42" s="1297"/>
      <c r="S42" s="1297"/>
      <c r="T42" s="1297"/>
      <c r="U42" s="1297"/>
      <c r="V42" s="1297"/>
      <c r="W42" s="1297"/>
      <c r="X42" s="1297"/>
      <c r="Y42" s="1297"/>
      <c r="Z42" s="1297"/>
      <c r="AA42" s="1297"/>
      <c r="AB42" s="1297"/>
      <c r="AC42" s="1297"/>
      <c r="AD42" s="1297"/>
      <c r="AE42" s="1297"/>
      <c r="AF42" s="1297"/>
      <c r="AG42" s="1297"/>
      <c r="AH42" s="1297"/>
      <c r="AI42" s="1297"/>
      <c r="AJ42" s="1297"/>
      <c r="AK42" s="1297"/>
      <c r="AL42" s="1297"/>
      <c r="AM42" s="1297"/>
      <c r="AN42" s="1297"/>
      <c r="AO42" s="1297"/>
      <c r="AP42" s="1297"/>
      <c r="AQ42" s="1297"/>
      <c r="AR42" s="1297"/>
      <c r="AS42" s="1297"/>
      <c r="AT42" s="1297"/>
      <c r="AU42" s="1297"/>
      <c r="AV42" s="1297"/>
      <c r="AW42" s="1297"/>
      <c r="AX42" s="1297"/>
      <c r="AY42" s="1297"/>
      <c r="AZ42" s="1297"/>
    </row>
    <row r="43" spans="1:52" ht="35.25" customHeight="1" x14ac:dyDescent="0.25">
      <c r="A43" s="1299" t="s">
        <v>815</v>
      </c>
      <c r="B43" s="1299"/>
      <c r="C43" s="1299"/>
      <c r="D43" s="1299"/>
      <c r="E43" s="1299"/>
      <c r="F43" s="1299"/>
      <c r="G43" s="1299"/>
      <c r="H43" s="1299"/>
      <c r="I43" s="1299"/>
      <c r="J43" s="1299"/>
      <c r="K43" s="1299"/>
      <c r="L43" s="1299"/>
      <c r="M43" s="1299"/>
      <c r="N43" s="1299"/>
      <c r="O43" s="1299"/>
      <c r="P43" s="1299"/>
      <c r="Q43" s="1299"/>
      <c r="R43" s="1299"/>
      <c r="S43" s="1299"/>
      <c r="T43" s="1299"/>
      <c r="U43" s="1299"/>
      <c r="V43" s="1299"/>
      <c r="W43" s="1299"/>
      <c r="X43" s="1299"/>
      <c r="Y43" s="1299"/>
      <c r="Z43" s="1299"/>
      <c r="AA43" s="1299"/>
      <c r="AB43" s="1299"/>
      <c r="AC43" s="1299"/>
      <c r="AD43" s="1299"/>
      <c r="AE43" s="1299"/>
      <c r="AF43" s="1299"/>
      <c r="AG43" s="1299"/>
      <c r="AH43" s="1299"/>
      <c r="AI43" s="1299"/>
      <c r="AJ43" s="1299"/>
      <c r="AK43" s="1299"/>
      <c r="AL43" s="1299"/>
      <c r="AM43" s="1299"/>
      <c r="AN43" s="1299"/>
      <c r="AO43" s="1299"/>
      <c r="AP43" s="1299"/>
      <c r="AQ43" s="1299"/>
      <c r="AR43" s="1299"/>
      <c r="AS43" s="1299"/>
      <c r="AT43" s="1299"/>
      <c r="AU43" s="1299"/>
      <c r="AV43" s="1299"/>
      <c r="AW43" s="1299"/>
      <c r="AX43" s="1299"/>
      <c r="AY43" s="1299"/>
      <c r="AZ43" s="1299"/>
    </row>
    <row r="44" spans="1:52" ht="12" customHeight="1" x14ac:dyDescent="0.25">
      <c r="A44" s="1300" t="str">
        <f>ПОДПИСИ!B19</f>
        <v xml:space="preserve"> </v>
      </c>
      <c r="B44" s="1300"/>
      <c r="C44" s="1300"/>
      <c r="D44" s="1300"/>
      <c r="E44" s="1300"/>
      <c r="F44" s="1300"/>
      <c r="G44" s="1300"/>
      <c r="H44" s="1300"/>
      <c r="I44" s="1300"/>
      <c r="J44" s="1300"/>
      <c r="K44" s="1300"/>
      <c r="L44" s="1300"/>
      <c r="M44" s="1300"/>
      <c r="N44" s="1300"/>
      <c r="O44" s="1300"/>
      <c r="P44" s="1300"/>
      <c r="Q44" s="1300"/>
      <c r="R44" s="1300"/>
      <c r="S44" s="1300"/>
      <c r="T44" s="1300"/>
      <c r="U44" s="1300"/>
      <c r="V44" s="1300"/>
      <c r="W44" s="1300"/>
      <c r="X44" s="1300"/>
      <c r="Y44" s="1300"/>
      <c r="Z44" s="1300"/>
      <c r="AA44" s="1300"/>
      <c r="AB44" s="1300"/>
      <c r="AC44" s="1300"/>
      <c r="AD44" s="1300"/>
      <c r="AE44" s="1300"/>
      <c r="AF44" s="1300"/>
      <c r="AG44" s="1300"/>
      <c r="AH44" s="1300"/>
      <c r="AI44" s="1300"/>
      <c r="AJ44" s="1300"/>
      <c r="AK44" s="1300"/>
      <c r="AL44" s="1300"/>
      <c r="AM44" s="1300"/>
      <c r="AN44" s="1300"/>
      <c r="AO44" s="1300"/>
      <c r="AP44" s="1300"/>
      <c r="AQ44" s="1300"/>
      <c r="AR44" s="1300"/>
      <c r="AS44" s="1300"/>
      <c r="AT44" s="1300"/>
      <c r="AU44" s="1300"/>
      <c r="AV44" s="1300"/>
      <c r="AW44" s="1300"/>
      <c r="AX44" s="1300"/>
      <c r="AY44" s="1300"/>
      <c r="AZ44" s="1300"/>
    </row>
    <row r="45" spans="1:52" ht="12" customHeight="1" x14ac:dyDescent="0.25">
      <c r="A45" s="1300" t="str">
        <f>CONCATENATE(ПОДПИСИ!C19," ",ПОДПИСИ!F19)</f>
        <v xml:space="preserve">  </v>
      </c>
      <c r="B45" s="1300"/>
      <c r="C45" s="1300"/>
      <c r="D45" s="1300"/>
      <c r="E45" s="1300"/>
      <c r="F45" s="1300"/>
      <c r="G45" s="1300"/>
      <c r="H45" s="1300"/>
      <c r="I45" s="1300"/>
      <c r="J45" s="1300"/>
      <c r="K45" s="1300"/>
      <c r="L45" s="1300"/>
      <c r="M45" s="1300"/>
      <c r="N45" s="1300"/>
      <c r="O45" s="1300"/>
      <c r="P45" s="1300"/>
      <c r="Q45" s="1300"/>
      <c r="R45" s="1300"/>
      <c r="S45" s="1300"/>
      <c r="T45" s="1300"/>
      <c r="U45" s="1300"/>
      <c r="V45" s="1300"/>
      <c r="W45" s="1300"/>
      <c r="X45" s="1300"/>
      <c r="Y45" s="1300"/>
      <c r="Z45" s="1300"/>
      <c r="AA45" s="1300"/>
      <c r="AB45" s="1300"/>
      <c r="AC45" s="1300"/>
      <c r="AD45" s="1300"/>
      <c r="AE45" s="1300"/>
      <c r="AF45" s="1300"/>
      <c r="AG45" s="1300"/>
      <c r="AH45" s="1300"/>
      <c r="AI45" s="1300"/>
      <c r="AJ45" s="1300"/>
      <c r="AK45" s="1300"/>
      <c r="AL45" s="1300"/>
      <c r="AM45" s="1300"/>
      <c r="AN45" s="1300"/>
      <c r="AO45" s="1300"/>
      <c r="AP45" s="1300"/>
      <c r="AQ45" s="1300"/>
      <c r="AR45" s="1300"/>
      <c r="AS45" s="1300"/>
      <c r="AT45" s="1300"/>
      <c r="AU45" s="1300"/>
      <c r="AV45" s="1300"/>
      <c r="AW45" s="1300"/>
      <c r="AX45" s="1300"/>
      <c r="AY45" s="1300"/>
      <c r="AZ45" s="1300"/>
    </row>
    <row r="46" spans="1:52" ht="6" customHeight="1" x14ac:dyDescent="0.25">
      <c r="A46" s="1297" t="s">
        <v>789</v>
      </c>
      <c r="B46" s="1297"/>
      <c r="C46" s="1297"/>
      <c r="D46" s="1297"/>
      <c r="E46" s="1297"/>
      <c r="F46" s="1297"/>
      <c r="G46" s="1297"/>
      <c r="H46" s="1297"/>
      <c r="I46" s="1297"/>
      <c r="J46" s="1297"/>
      <c r="K46" s="1297"/>
      <c r="L46" s="1297"/>
      <c r="M46" s="1297"/>
      <c r="N46" s="1297"/>
      <c r="O46" s="1297"/>
      <c r="P46" s="1297"/>
      <c r="Q46" s="1297"/>
      <c r="R46" s="1297"/>
      <c r="S46" s="1297"/>
      <c r="T46" s="1297"/>
      <c r="U46" s="1297"/>
      <c r="V46" s="1297"/>
      <c r="W46" s="1297"/>
      <c r="X46" s="1297"/>
      <c r="Y46" s="1297"/>
      <c r="Z46" s="1297"/>
      <c r="AA46" s="1297"/>
      <c r="AB46" s="1297"/>
      <c r="AC46" s="1297"/>
      <c r="AD46" s="1297"/>
      <c r="AE46" s="1297"/>
      <c r="AF46" s="1297"/>
      <c r="AG46" s="1297"/>
      <c r="AH46" s="1297"/>
      <c r="AI46" s="1297"/>
      <c r="AJ46" s="1297"/>
      <c r="AK46" s="1297"/>
      <c r="AL46" s="1297"/>
      <c r="AM46" s="1297"/>
      <c r="AN46" s="1297"/>
      <c r="AO46" s="1297"/>
      <c r="AP46" s="1297"/>
      <c r="AQ46" s="1297"/>
      <c r="AR46" s="1297"/>
      <c r="AS46" s="1297"/>
      <c r="AT46" s="1297"/>
      <c r="AU46" s="1297"/>
      <c r="AV46" s="1297"/>
      <c r="AW46" s="1297"/>
      <c r="AX46" s="1297"/>
      <c r="AY46" s="1297"/>
      <c r="AZ46" s="1297"/>
    </row>
    <row r="47" spans="1:52" ht="12" customHeight="1" x14ac:dyDescent="0.25">
      <c r="A47" s="1298"/>
      <c r="B47" s="1298"/>
      <c r="C47" s="1298"/>
      <c r="D47" s="1298"/>
      <c r="E47" s="1298"/>
      <c r="F47" s="1298"/>
      <c r="G47" s="1298"/>
      <c r="H47" s="1298"/>
      <c r="I47" s="1298"/>
      <c r="J47" s="1298"/>
      <c r="K47" s="1298"/>
      <c r="L47" s="1298"/>
      <c r="M47" s="1298"/>
      <c r="N47" s="1298"/>
      <c r="O47" s="1298"/>
      <c r="P47" s="1298"/>
      <c r="Q47" s="1298"/>
      <c r="R47" s="1298"/>
      <c r="S47" s="1298"/>
      <c r="T47" s="1298"/>
      <c r="U47" s="1298"/>
      <c r="V47" s="1298"/>
      <c r="W47" s="1298"/>
      <c r="X47" s="1298"/>
      <c r="Y47" s="1298"/>
      <c r="Z47" s="1298"/>
      <c r="AA47" s="1298"/>
      <c r="AB47" s="1298"/>
      <c r="AC47" s="1298"/>
      <c r="AD47" s="1298"/>
      <c r="AE47" s="1298"/>
      <c r="AF47" s="1298"/>
      <c r="AG47" s="1298"/>
      <c r="AH47" s="1298"/>
      <c r="AI47" s="1298"/>
      <c r="AJ47" s="1298"/>
      <c r="AK47" s="1298"/>
      <c r="AL47" s="1298"/>
      <c r="AM47" s="1298"/>
      <c r="AN47" s="1298"/>
      <c r="AO47" s="1298"/>
      <c r="AP47" s="1298"/>
      <c r="AQ47" s="1298"/>
      <c r="AR47" s="1298"/>
      <c r="AS47" s="1298"/>
      <c r="AT47" s="1298"/>
      <c r="AU47" s="1298"/>
      <c r="AV47" s="1298"/>
      <c r="AW47" s="1298"/>
      <c r="AX47" s="1298"/>
      <c r="AY47" s="1298"/>
      <c r="AZ47" s="1298"/>
    </row>
    <row r="48" spans="1:52" ht="15" customHeight="1" x14ac:dyDescent="0.25">
      <c r="A48" s="1297" t="s">
        <v>790</v>
      </c>
      <c r="B48" s="1297"/>
      <c r="C48" s="1297"/>
      <c r="D48" s="1297"/>
      <c r="E48" s="1297"/>
      <c r="F48" s="1297"/>
      <c r="G48" s="1297"/>
      <c r="H48" s="1297"/>
      <c r="I48" s="1297"/>
      <c r="J48" s="1297"/>
      <c r="K48" s="1297"/>
      <c r="L48" s="1297"/>
      <c r="M48" s="1297"/>
      <c r="N48" s="1297"/>
      <c r="O48" s="1297"/>
      <c r="P48" s="1297"/>
      <c r="Q48" s="1297"/>
      <c r="R48" s="1297"/>
      <c r="S48" s="1297"/>
      <c r="T48" s="1297"/>
      <c r="U48" s="1297"/>
      <c r="V48" s="1297"/>
      <c r="W48" s="1297"/>
      <c r="X48" s="1297"/>
      <c r="Y48" s="1297"/>
      <c r="Z48" s="1297"/>
      <c r="AA48" s="1297"/>
      <c r="AB48" s="1297"/>
      <c r="AC48" s="1297"/>
      <c r="AD48" s="1297"/>
      <c r="AE48" s="1297"/>
      <c r="AF48" s="1297"/>
      <c r="AG48" s="1297"/>
      <c r="AH48" s="1297"/>
      <c r="AI48" s="1297"/>
      <c r="AJ48" s="1297"/>
      <c r="AK48" s="1297"/>
      <c r="AL48" s="1297"/>
      <c r="AM48" s="1297"/>
      <c r="AN48" s="1297"/>
      <c r="AO48" s="1297"/>
      <c r="AP48" s="1297"/>
      <c r="AQ48" s="1297"/>
      <c r="AR48" s="1297"/>
      <c r="AS48" s="1297"/>
      <c r="AT48" s="1297"/>
      <c r="AU48" s="1297"/>
      <c r="AV48" s="1297"/>
      <c r="AW48" s="1297"/>
      <c r="AX48" s="1297"/>
      <c r="AY48" s="1297"/>
      <c r="AZ48" s="1297"/>
    </row>
    <row r="49" spans="1:54" ht="36" customHeight="1" x14ac:dyDescent="0.25">
      <c r="A49" s="1340" t="s">
        <v>816</v>
      </c>
      <c r="B49" s="1340"/>
      <c r="C49" s="1340"/>
      <c r="D49" s="1340"/>
      <c r="E49" s="1340"/>
      <c r="F49" s="1340"/>
      <c r="G49" s="1340"/>
      <c r="H49" s="1340"/>
      <c r="I49" s="1340"/>
      <c r="J49" s="1340"/>
      <c r="K49" s="1340"/>
      <c r="L49" s="1340"/>
      <c r="M49" s="1340"/>
      <c r="N49" s="1340"/>
      <c r="O49" s="1340"/>
      <c r="P49" s="1340"/>
      <c r="Q49" s="1340"/>
      <c r="R49" s="1340"/>
      <c r="S49" s="1340"/>
      <c r="T49" s="1340"/>
      <c r="U49" s="1340"/>
      <c r="V49" s="1340"/>
      <c r="W49" s="1340"/>
      <c r="X49" s="1340"/>
      <c r="Y49" s="1340"/>
      <c r="Z49" s="1340"/>
      <c r="AA49" s="1340"/>
      <c r="AB49" s="1340"/>
      <c r="AC49" s="1340"/>
      <c r="AD49" s="1340"/>
      <c r="AE49" s="1340"/>
      <c r="AF49" s="1340"/>
      <c r="AG49" s="1340"/>
      <c r="AH49" s="1340"/>
      <c r="AI49" s="1340"/>
      <c r="AJ49" s="1340"/>
      <c r="AK49" s="1340"/>
      <c r="AL49" s="1340"/>
      <c r="AM49" s="1340"/>
      <c r="AN49" s="1340"/>
      <c r="AO49" s="1340"/>
      <c r="AP49" s="1340"/>
      <c r="AQ49" s="1340"/>
      <c r="AR49" s="1340"/>
      <c r="AS49" s="1340"/>
      <c r="AT49" s="1340"/>
      <c r="AU49" s="1340"/>
      <c r="AV49" s="1340"/>
      <c r="AW49" s="1340"/>
      <c r="AX49" s="1340"/>
      <c r="AY49" s="1340"/>
      <c r="AZ49" s="1340"/>
    </row>
    <row r="50" spans="1:54" ht="12" customHeight="1" x14ac:dyDescent="0.3">
      <c r="A50" s="1358" t="str">
        <f>ПОДПИСИ!B14</f>
        <v>Начальник геодезического отдела ООО «Электромонтаж-110»</v>
      </c>
      <c r="B50" s="1358"/>
      <c r="C50" s="1358"/>
      <c r="D50" s="1358"/>
      <c r="E50" s="1358"/>
      <c r="F50" s="1358"/>
      <c r="G50" s="1358"/>
      <c r="H50" s="1358"/>
      <c r="I50" s="1358"/>
      <c r="J50" s="1358"/>
      <c r="K50" s="1358"/>
      <c r="L50" s="1358"/>
      <c r="M50" s="1358"/>
      <c r="N50" s="1358"/>
      <c r="O50" s="1358"/>
      <c r="P50" s="1358"/>
      <c r="Q50" s="1358"/>
      <c r="R50" s="1358"/>
      <c r="S50" s="1358"/>
      <c r="T50" s="1358"/>
      <c r="U50" s="1358"/>
      <c r="V50" s="1358"/>
      <c r="W50" s="1358"/>
      <c r="X50" s="1358"/>
      <c r="Y50" s="1358"/>
      <c r="Z50" s="1358"/>
      <c r="AA50" s="1358"/>
      <c r="AB50" s="1358"/>
      <c r="AC50" s="1358"/>
      <c r="AD50" s="1358"/>
      <c r="AE50" s="1358"/>
      <c r="AF50" s="1358"/>
      <c r="AG50" s="1358"/>
      <c r="AH50" s="1358"/>
      <c r="AI50" s="1358"/>
      <c r="AJ50" s="1358"/>
      <c r="AK50" s="1358"/>
      <c r="AL50" s="1358"/>
      <c r="AM50" s="1358"/>
      <c r="AN50" s="1358"/>
      <c r="AO50" s="1358"/>
      <c r="AP50" s="1358"/>
      <c r="AQ50" s="1358"/>
      <c r="AR50" s="1358"/>
      <c r="AS50" s="1358"/>
      <c r="AT50" s="1358"/>
      <c r="AU50" s="1358"/>
      <c r="AV50" s="1358"/>
      <c r="AW50" s="1358"/>
      <c r="AX50" s="1358"/>
      <c r="AY50" s="1358"/>
      <c r="AZ50" s="1358"/>
      <c r="BA50" s="323"/>
      <c r="BB50" s="294"/>
    </row>
    <row r="51" spans="1:54" ht="12" customHeight="1" x14ac:dyDescent="0.25">
      <c r="A51" s="1256" t="str">
        <f>CONCATENATE(ПОДПИСИ!C14," ",ПОДПИСИ!F14)</f>
        <v xml:space="preserve">Фатахова Е.Я. </v>
      </c>
      <c r="B51" s="1256"/>
      <c r="C51" s="1256"/>
      <c r="D51" s="1256"/>
      <c r="E51" s="1256"/>
      <c r="F51" s="1256"/>
      <c r="G51" s="1256"/>
      <c r="H51" s="1256"/>
      <c r="I51" s="1256"/>
      <c r="J51" s="1256"/>
      <c r="K51" s="1256"/>
      <c r="L51" s="1256"/>
      <c r="M51" s="1256"/>
      <c r="N51" s="1256"/>
      <c r="O51" s="1256"/>
      <c r="P51" s="1256"/>
      <c r="Q51" s="1256"/>
      <c r="R51" s="1256"/>
      <c r="S51" s="1256"/>
      <c r="T51" s="1256"/>
      <c r="U51" s="1256"/>
      <c r="V51" s="1256"/>
      <c r="W51" s="1256"/>
      <c r="X51" s="1256"/>
      <c r="Y51" s="1256"/>
      <c r="Z51" s="1256"/>
      <c r="AA51" s="1256"/>
      <c r="AB51" s="1256"/>
      <c r="AC51" s="1256"/>
      <c r="AD51" s="1256"/>
      <c r="AE51" s="1256"/>
      <c r="AF51" s="1256"/>
      <c r="AG51" s="1256"/>
      <c r="AH51" s="1256"/>
      <c r="AI51" s="1256"/>
      <c r="AJ51" s="1256"/>
      <c r="AK51" s="1256"/>
      <c r="AL51" s="1256"/>
      <c r="AM51" s="1256"/>
      <c r="AN51" s="1256"/>
      <c r="AO51" s="1256"/>
      <c r="AP51" s="1256"/>
      <c r="AQ51" s="1256"/>
      <c r="AR51" s="1256"/>
      <c r="AS51" s="1256"/>
      <c r="AT51" s="1256"/>
      <c r="AU51" s="1256"/>
      <c r="AV51" s="1256"/>
      <c r="AW51" s="1256"/>
      <c r="AX51" s="1256"/>
      <c r="AY51" s="1256"/>
      <c r="AZ51" s="1256"/>
    </row>
    <row r="52" spans="1:54" ht="6" customHeight="1" x14ac:dyDescent="0.25">
      <c r="A52" s="1342" t="s">
        <v>789</v>
      </c>
      <c r="B52" s="1342"/>
      <c r="C52" s="1342"/>
      <c r="D52" s="1342"/>
      <c r="E52" s="1342"/>
      <c r="F52" s="1342"/>
      <c r="G52" s="1342"/>
      <c r="H52" s="1342"/>
      <c r="I52" s="1342"/>
      <c r="J52" s="1342"/>
      <c r="K52" s="1342"/>
      <c r="L52" s="1342"/>
      <c r="M52" s="1342"/>
      <c r="N52" s="1342"/>
      <c r="O52" s="1342"/>
      <c r="P52" s="1342"/>
      <c r="Q52" s="1342"/>
      <c r="R52" s="1342"/>
      <c r="S52" s="1342"/>
      <c r="T52" s="1342"/>
      <c r="U52" s="1342"/>
      <c r="V52" s="1342"/>
      <c r="W52" s="1342"/>
      <c r="X52" s="1342"/>
      <c r="Y52" s="1342"/>
      <c r="Z52" s="1342"/>
      <c r="AA52" s="1342"/>
      <c r="AB52" s="1342"/>
      <c r="AC52" s="1342"/>
      <c r="AD52" s="1342"/>
      <c r="AE52" s="1342"/>
      <c r="AF52" s="1342"/>
      <c r="AG52" s="1342"/>
      <c r="AH52" s="1342"/>
      <c r="AI52" s="1342"/>
      <c r="AJ52" s="1342"/>
      <c r="AK52" s="1342"/>
      <c r="AL52" s="1342"/>
      <c r="AM52" s="1342"/>
      <c r="AN52" s="1342"/>
      <c r="AO52" s="1342"/>
      <c r="AP52" s="1342"/>
      <c r="AQ52" s="1342"/>
      <c r="AR52" s="1342"/>
      <c r="AS52" s="1342"/>
      <c r="AT52" s="1342"/>
      <c r="AU52" s="1342"/>
      <c r="AV52" s="1342"/>
      <c r="AW52" s="1342"/>
      <c r="AX52" s="1342"/>
      <c r="AY52" s="1342"/>
      <c r="AZ52" s="1342"/>
    </row>
    <row r="53" spans="1:54" ht="12" customHeight="1" x14ac:dyDescent="0.25">
      <c r="A53" s="1343"/>
      <c r="B53" s="1343"/>
      <c r="C53" s="1343"/>
      <c r="D53" s="1343"/>
      <c r="E53" s="1343"/>
      <c r="F53" s="1343"/>
      <c r="G53" s="1343"/>
      <c r="H53" s="1343"/>
      <c r="I53" s="1343"/>
      <c r="J53" s="1343"/>
      <c r="K53" s="1343"/>
      <c r="L53" s="1343"/>
      <c r="M53" s="1343"/>
      <c r="N53" s="1343"/>
      <c r="O53" s="1343"/>
      <c r="P53" s="1343"/>
      <c r="Q53" s="1343"/>
      <c r="R53" s="1343"/>
      <c r="S53" s="1343"/>
      <c r="T53" s="1343"/>
      <c r="U53" s="1343"/>
      <c r="V53" s="1343"/>
      <c r="W53" s="1343"/>
      <c r="X53" s="1343"/>
      <c r="Y53" s="1343"/>
      <c r="Z53" s="1343"/>
      <c r="AA53" s="1343"/>
      <c r="AB53" s="1343"/>
      <c r="AC53" s="1343"/>
      <c r="AD53" s="1343"/>
      <c r="AE53" s="1343"/>
      <c r="AF53" s="1343"/>
      <c r="AG53" s="1343"/>
      <c r="AH53" s="1343"/>
      <c r="AI53" s="1343"/>
      <c r="AJ53" s="1343"/>
      <c r="AK53" s="1343"/>
      <c r="AL53" s="1343"/>
      <c r="AM53" s="1343"/>
      <c r="AN53" s="1343"/>
      <c r="AO53" s="1343"/>
      <c r="AP53" s="1343"/>
      <c r="AQ53" s="1343"/>
      <c r="AR53" s="1343"/>
      <c r="AS53" s="1343"/>
      <c r="AT53" s="1343"/>
      <c r="AU53" s="1343"/>
      <c r="AV53" s="1343"/>
      <c r="AW53" s="1343"/>
      <c r="AX53" s="1343"/>
      <c r="AY53" s="1343"/>
      <c r="AZ53" s="1343"/>
    </row>
    <row r="54" spans="1:54" ht="15" customHeight="1" x14ac:dyDescent="0.25">
      <c r="A54" s="1297" t="s">
        <v>790</v>
      </c>
      <c r="B54" s="1297"/>
      <c r="C54" s="1297"/>
      <c r="D54" s="1297"/>
      <c r="E54" s="1297"/>
      <c r="F54" s="1297"/>
      <c r="G54" s="1297"/>
      <c r="H54" s="1297"/>
      <c r="I54" s="1297"/>
      <c r="J54" s="1297"/>
      <c r="K54" s="1297"/>
      <c r="L54" s="1297"/>
      <c r="M54" s="1297"/>
      <c r="N54" s="1297"/>
      <c r="O54" s="1297"/>
      <c r="P54" s="1297"/>
      <c r="Q54" s="1297"/>
      <c r="R54" s="1297"/>
      <c r="S54" s="1297"/>
      <c r="T54" s="1297"/>
      <c r="U54" s="1297"/>
      <c r="V54" s="1297"/>
      <c r="W54" s="1297"/>
      <c r="X54" s="1297"/>
      <c r="Y54" s="1297"/>
      <c r="Z54" s="1297"/>
      <c r="AA54" s="1297"/>
      <c r="AB54" s="1297"/>
      <c r="AC54" s="1297"/>
      <c r="AD54" s="1297"/>
      <c r="AE54" s="1297"/>
      <c r="AF54" s="1297"/>
      <c r="AG54" s="1297"/>
      <c r="AH54" s="1297"/>
      <c r="AI54" s="1297"/>
      <c r="AJ54" s="1297"/>
      <c r="AK54" s="1297"/>
      <c r="AL54" s="1297"/>
      <c r="AM54" s="1297"/>
      <c r="AN54" s="1297"/>
      <c r="AO54" s="1297"/>
      <c r="AP54" s="1297"/>
      <c r="AQ54" s="1297"/>
      <c r="AR54" s="1297"/>
      <c r="AS54" s="1297"/>
      <c r="AT54" s="1297"/>
      <c r="AU54" s="1297"/>
      <c r="AV54" s="1297"/>
      <c r="AW54" s="1297"/>
      <c r="AX54" s="1297"/>
      <c r="AY54" s="1297"/>
      <c r="AZ54" s="1297"/>
    </row>
    <row r="55" spans="1:54" ht="13.5" customHeight="1" outlineLevel="1" x14ac:dyDescent="0.25">
      <c r="A55" s="1264" t="s">
        <v>79</v>
      </c>
      <c r="B55" s="1264"/>
      <c r="C55" s="1264"/>
      <c r="D55" s="1264"/>
      <c r="E55" s="1264"/>
      <c r="F55" s="1264"/>
      <c r="G55" s="1264"/>
      <c r="H55" s="1264"/>
      <c r="I55" s="1264"/>
      <c r="J55" s="1264"/>
      <c r="K55" s="1264"/>
      <c r="L55" s="1264"/>
      <c r="M55" s="1264"/>
      <c r="N55" s="1264"/>
      <c r="O55" s="1264"/>
      <c r="P55" s="1264"/>
      <c r="Q55" s="1264"/>
      <c r="R55" s="1264"/>
      <c r="S55" s="1264"/>
      <c r="T55" s="1264"/>
      <c r="U55" s="1264"/>
      <c r="V55" s="1264"/>
      <c r="W55" s="1264"/>
      <c r="X55" s="1264"/>
      <c r="Y55" s="1264"/>
      <c r="Z55" s="1264"/>
      <c r="AA55" s="1264"/>
      <c r="AB55" s="1264"/>
      <c r="AC55" s="1264"/>
      <c r="AD55" s="1264"/>
      <c r="AE55" s="1264"/>
      <c r="AF55" s="1264"/>
      <c r="AG55" s="1264"/>
      <c r="AH55" s="1264"/>
      <c r="AI55" s="1264"/>
      <c r="AJ55" s="1264"/>
      <c r="AK55" s="1264"/>
    </row>
    <row r="56" spans="1:54" ht="23.25" customHeight="1" outlineLevel="1" x14ac:dyDescent="0.25">
      <c r="A56" s="126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260"/>
      <c r="C56" s="1260"/>
      <c r="D56" s="1260"/>
      <c r="E56" s="1260"/>
      <c r="F56" s="1260"/>
      <c r="G56" s="1260"/>
      <c r="H56" s="1260"/>
      <c r="I56" s="1260"/>
      <c r="J56" s="1260"/>
      <c r="K56" s="1260"/>
      <c r="L56" s="1260"/>
      <c r="M56" s="1260"/>
      <c r="N56" s="1260"/>
      <c r="O56" s="1260"/>
      <c r="P56" s="1260"/>
      <c r="Q56" s="1260"/>
      <c r="R56" s="1260"/>
      <c r="S56" s="1260"/>
      <c r="T56" s="1260"/>
      <c r="U56" s="1260"/>
      <c r="V56" s="1260"/>
      <c r="W56" s="1260"/>
      <c r="X56" s="1260"/>
      <c r="Y56" s="1260"/>
      <c r="Z56" s="1260"/>
      <c r="AA56" s="1260"/>
      <c r="AB56" s="1260"/>
      <c r="AC56" s="1260"/>
      <c r="AD56" s="1260"/>
      <c r="AE56" s="1260"/>
      <c r="AF56" s="1260"/>
      <c r="AG56" s="1260"/>
      <c r="AH56" s="1260"/>
      <c r="AI56" s="1260"/>
      <c r="AJ56" s="1260"/>
      <c r="AK56" s="1260"/>
      <c r="AL56" s="1260"/>
      <c r="AM56" s="1260"/>
      <c r="AN56" s="1260"/>
      <c r="AO56" s="1260"/>
      <c r="AP56" s="1260"/>
      <c r="AQ56" s="1260"/>
      <c r="AR56" s="1260"/>
      <c r="AS56" s="1260"/>
      <c r="AT56" s="1260"/>
      <c r="AU56" s="1260"/>
      <c r="AV56" s="1260"/>
      <c r="AW56" s="1260"/>
      <c r="AX56" s="1260"/>
      <c r="AY56" s="1260"/>
      <c r="AZ56" s="1260"/>
    </row>
    <row r="57" spans="1:54" ht="9.75" customHeight="1" outlineLevel="1" x14ac:dyDescent="0.25">
      <c r="A57" s="1236" t="s">
        <v>523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</row>
    <row r="58" spans="1:54" ht="12" customHeight="1" x14ac:dyDescent="0.25">
      <c r="A58" s="1334" t="s">
        <v>429</v>
      </c>
      <c r="B58" s="1334"/>
      <c r="C58" s="1334"/>
      <c r="D58" s="1334"/>
      <c r="E58" s="1334"/>
      <c r="F58" s="1334"/>
      <c r="G58" s="1334"/>
      <c r="H58" s="1334"/>
      <c r="I58" s="1334"/>
      <c r="J58" s="1334"/>
      <c r="K58" s="1334"/>
      <c r="L58" s="1334"/>
      <c r="M58" s="1334"/>
      <c r="N58" s="1334"/>
      <c r="O58" s="1334"/>
      <c r="P58" s="1334"/>
      <c r="Q58" s="1334"/>
      <c r="R58" s="1334"/>
      <c r="S58" s="1334"/>
      <c r="T58" s="1334"/>
      <c r="U58" s="1334"/>
      <c r="V58" s="1334"/>
      <c r="W58" s="1334"/>
      <c r="X58" s="1334"/>
      <c r="Y58" s="1334"/>
      <c r="Z58" s="1334"/>
      <c r="AA58" s="1334"/>
      <c r="AB58" s="1334"/>
      <c r="AC58" s="1334"/>
      <c r="AD58" s="1334"/>
      <c r="AE58" s="1334"/>
      <c r="AF58" s="1334"/>
      <c r="AG58" s="1334"/>
      <c r="AH58" s="1334"/>
      <c r="AI58" s="1334"/>
      <c r="AJ58" s="1334"/>
      <c r="AK58" s="1334"/>
      <c r="AL58" s="1334"/>
      <c r="AM58" s="1334"/>
      <c r="AN58" s="1334"/>
      <c r="AO58" s="1334"/>
      <c r="AP58" s="1334"/>
      <c r="AQ58" s="1334"/>
      <c r="AR58" s="1334"/>
      <c r="AS58" s="1334"/>
      <c r="AT58" s="1334"/>
      <c r="AU58" s="1334"/>
      <c r="AV58" s="1334"/>
      <c r="AW58" s="1334"/>
      <c r="AX58" s="1334"/>
      <c r="AY58" s="1334"/>
      <c r="AZ58" s="1334"/>
    </row>
    <row r="59" spans="1:54" ht="12" customHeight="1" x14ac:dyDescent="0.25">
      <c r="A59" s="1336" t="str">
        <f>ФОРМА!D27</f>
        <v>воздушной линии 0,4кВ</v>
      </c>
      <c r="B59" s="1336"/>
      <c r="C59" s="1336"/>
      <c r="D59" s="1336"/>
      <c r="E59" s="1336"/>
      <c r="F59" s="1336"/>
      <c r="G59" s="1336"/>
      <c r="H59" s="1336"/>
      <c r="I59" s="1336"/>
      <c r="J59" s="1336"/>
      <c r="K59" s="1336"/>
      <c r="L59" s="1336"/>
      <c r="M59" s="1336"/>
      <c r="N59" s="1336"/>
      <c r="O59" s="1336"/>
      <c r="P59" s="1336"/>
      <c r="Q59" s="1336"/>
      <c r="R59" s="1336"/>
      <c r="S59" s="1336"/>
      <c r="T59" s="1336"/>
      <c r="U59" s="1336"/>
      <c r="V59" s="1336"/>
      <c r="W59" s="1336"/>
      <c r="X59" s="1336"/>
      <c r="Y59" s="1336"/>
      <c r="Z59" s="1336"/>
      <c r="AA59" s="1336"/>
      <c r="AB59" s="1336"/>
      <c r="AC59" s="1336"/>
      <c r="AD59" s="1336"/>
      <c r="AE59" s="1336"/>
      <c r="AF59" s="1336"/>
      <c r="AG59" s="1336"/>
      <c r="AH59" s="1336"/>
      <c r="AI59" s="1336"/>
      <c r="AJ59" s="1336"/>
      <c r="AK59" s="1336"/>
      <c r="AL59" s="1336"/>
      <c r="AM59" s="1336"/>
      <c r="AN59" s="1336"/>
      <c r="AO59" s="1336"/>
      <c r="AP59" s="1336"/>
      <c r="AQ59" s="1336"/>
      <c r="AR59" s="1336"/>
      <c r="AS59" s="1336"/>
      <c r="AT59" s="1336"/>
      <c r="AU59" s="1336"/>
      <c r="AV59" s="1336"/>
      <c r="AW59" s="1336"/>
      <c r="AX59" s="1336"/>
      <c r="AY59" s="1336"/>
      <c r="AZ59" s="1336"/>
    </row>
    <row r="60" spans="1:54" ht="12" customHeight="1" x14ac:dyDescent="0.25">
      <c r="A60" s="1338" t="s">
        <v>430</v>
      </c>
      <c r="B60" s="1338"/>
      <c r="C60" s="1338"/>
      <c r="D60" s="1338"/>
      <c r="E60" s="1338"/>
      <c r="F60" s="1338"/>
      <c r="G60" s="1338"/>
      <c r="H60" s="1338"/>
      <c r="I60" s="1338"/>
      <c r="J60" s="1338"/>
      <c r="K60" s="1338"/>
      <c r="L60" s="1338"/>
      <c r="M60" s="1338"/>
      <c r="N60" s="1338"/>
      <c r="O60" s="1338"/>
      <c r="P60" s="1338"/>
      <c r="Q60" s="1338"/>
      <c r="R60" s="1338"/>
      <c r="S60" s="1338"/>
      <c r="T60" s="1338"/>
      <c r="U60" s="1338"/>
      <c r="V60" s="1338"/>
      <c r="W60" s="1338"/>
      <c r="X60" s="1338"/>
      <c r="Y60" s="1338"/>
      <c r="Z60" s="1338"/>
      <c r="AA60" s="1338"/>
      <c r="AB60" s="1338"/>
      <c r="AC60" s="1338"/>
      <c r="AD60" s="1338"/>
      <c r="AE60" s="1338"/>
      <c r="AF60" s="1338"/>
      <c r="AG60" s="1338"/>
      <c r="AH60" s="1338"/>
      <c r="AI60" s="1338"/>
      <c r="AJ60" s="1338"/>
      <c r="AK60" s="1338"/>
      <c r="AL60" s="1338"/>
      <c r="AM60" s="1338"/>
      <c r="AN60" s="1338"/>
      <c r="AO60" s="1338"/>
      <c r="AP60" s="1338"/>
      <c r="AQ60" s="1338"/>
      <c r="AR60" s="1338"/>
      <c r="AS60" s="1338"/>
      <c r="AT60" s="1338"/>
      <c r="AU60" s="1338"/>
      <c r="AV60" s="1338"/>
      <c r="AW60" s="1338"/>
      <c r="AX60" s="1338"/>
      <c r="AY60" s="1338"/>
      <c r="AZ60" s="1338"/>
    </row>
    <row r="61" spans="1:54" ht="34.950000000000003" customHeight="1" x14ac:dyDescent="0.25">
      <c r="A61" s="13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339"/>
      <c r="C61" s="1339"/>
      <c r="D61" s="1339"/>
      <c r="E61" s="1339"/>
      <c r="F61" s="1339"/>
      <c r="G61" s="1339"/>
      <c r="H61" s="1339"/>
      <c r="I61" s="1339"/>
      <c r="J61" s="1339"/>
      <c r="K61" s="1339"/>
      <c r="L61" s="1339"/>
      <c r="M61" s="1339"/>
      <c r="N61" s="1339"/>
      <c r="O61" s="1339"/>
      <c r="P61" s="1339"/>
      <c r="Q61" s="1339"/>
      <c r="R61" s="1339"/>
      <c r="S61" s="1339"/>
      <c r="T61" s="1339"/>
      <c r="U61" s="1339"/>
      <c r="V61" s="1339"/>
      <c r="W61" s="1339"/>
      <c r="X61" s="1339"/>
      <c r="Y61" s="1339"/>
      <c r="Z61" s="1339"/>
      <c r="AA61" s="1339"/>
      <c r="AB61" s="1339"/>
      <c r="AC61" s="1339"/>
      <c r="AD61" s="1339"/>
      <c r="AE61" s="1339"/>
      <c r="AF61" s="1339"/>
      <c r="AG61" s="1339"/>
      <c r="AH61" s="1339"/>
      <c r="AI61" s="1339"/>
      <c r="AJ61" s="1339"/>
      <c r="AK61" s="1339"/>
      <c r="AL61" s="1339"/>
      <c r="AM61" s="1339"/>
      <c r="AN61" s="1339"/>
      <c r="AO61" s="1339"/>
      <c r="AP61" s="1339"/>
      <c r="AQ61" s="1339"/>
      <c r="AR61" s="1339"/>
      <c r="AS61" s="1339"/>
      <c r="AT61" s="1339"/>
      <c r="AU61" s="1339"/>
      <c r="AV61" s="1339"/>
      <c r="AW61" s="1339"/>
      <c r="AX61" s="1339"/>
      <c r="AY61" s="1339"/>
      <c r="AZ61" s="1339"/>
    </row>
    <row r="62" spans="1:54" ht="6" customHeight="1" x14ac:dyDescent="0.25">
      <c r="A62" s="1337" t="s">
        <v>431</v>
      </c>
      <c r="B62" s="1337"/>
      <c r="C62" s="1337"/>
      <c r="D62" s="1337"/>
      <c r="E62" s="1337"/>
      <c r="F62" s="1337"/>
      <c r="G62" s="1337"/>
      <c r="H62" s="1337"/>
      <c r="I62" s="1337"/>
      <c r="J62" s="1337"/>
      <c r="K62" s="1337"/>
      <c r="L62" s="1337"/>
      <c r="M62" s="1337"/>
      <c r="N62" s="1337"/>
      <c r="O62" s="1337"/>
      <c r="P62" s="1337"/>
      <c r="Q62" s="1337"/>
      <c r="R62" s="1337"/>
      <c r="S62" s="1337"/>
      <c r="T62" s="1337"/>
      <c r="U62" s="1337"/>
      <c r="V62" s="1337"/>
      <c r="W62" s="1337"/>
      <c r="X62" s="1337"/>
      <c r="Y62" s="1337"/>
      <c r="Z62" s="1337"/>
      <c r="AA62" s="1337"/>
      <c r="AB62" s="1337"/>
      <c r="AC62" s="1337"/>
      <c r="AD62" s="1337"/>
      <c r="AE62" s="1337"/>
      <c r="AF62" s="1337"/>
      <c r="AG62" s="1337"/>
      <c r="AH62" s="1337"/>
      <c r="AI62" s="1337"/>
      <c r="AJ62" s="1337"/>
      <c r="AK62" s="1337"/>
      <c r="AL62" s="1337"/>
      <c r="AM62" s="1337"/>
      <c r="AN62" s="1337"/>
      <c r="AO62" s="1337"/>
      <c r="AP62" s="1337"/>
      <c r="AQ62" s="1337"/>
      <c r="AR62" s="1337"/>
      <c r="AS62" s="1337"/>
      <c r="AT62" s="1337"/>
      <c r="AU62" s="1337"/>
      <c r="AV62" s="1337"/>
      <c r="AW62" s="1337"/>
      <c r="AX62" s="1337"/>
      <c r="AY62" s="1337"/>
      <c r="AZ62" s="1337"/>
    </row>
    <row r="63" spans="1:54" ht="12" customHeight="1" x14ac:dyDescent="0.25">
      <c r="A63" s="1335" t="s">
        <v>432</v>
      </c>
      <c r="B63" s="1335"/>
      <c r="C63" s="1335"/>
      <c r="D63" s="1335"/>
      <c r="E63" s="1335"/>
      <c r="F63" s="1335"/>
      <c r="G63" s="1335"/>
      <c r="H63" s="1335"/>
      <c r="I63" s="1335"/>
      <c r="J63" s="1335"/>
      <c r="K63" s="1335"/>
      <c r="L63" s="1335"/>
      <c r="M63" s="1335"/>
      <c r="N63" s="1335"/>
      <c r="O63" s="1335"/>
      <c r="P63" s="1335"/>
      <c r="Q63" s="1335"/>
      <c r="R63" s="1335"/>
      <c r="S63" s="1335"/>
      <c r="T63" s="1335"/>
      <c r="U63" s="1335"/>
      <c r="V63" s="1335"/>
      <c r="W63" s="1335"/>
      <c r="X63" s="1335"/>
      <c r="Y63" s="1335"/>
      <c r="Z63" s="1335"/>
      <c r="AA63" s="1335"/>
      <c r="AB63" s="1335"/>
      <c r="AC63" s="1335"/>
      <c r="AD63" s="1335"/>
      <c r="AE63" s="1335"/>
      <c r="AF63" s="1335"/>
      <c r="AG63" s="1335"/>
      <c r="AH63" s="1335"/>
      <c r="AI63" s="1335"/>
      <c r="AJ63" s="1335"/>
      <c r="AK63" s="1335"/>
      <c r="AL63" s="1335"/>
      <c r="AM63" s="1335"/>
      <c r="AN63" s="1335"/>
      <c r="AO63" s="1335"/>
      <c r="AP63" s="1335"/>
      <c r="AQ63" s="1335"/>
      <c r="AR63" s="1335"/>
      <c r="AS63" s="1335"/>
      <c r="AT63" s="1335"/>
      <c r="AU63" s="1335"/>
      <c r="AV63" s="1335"/>
      <c r="AW63" s="1335"/>
      <c r="AX63" s="1335"/>
      <c r="AY63" s="1335"/>
      <c r="AZ63" s="1335"/>
    </row>
    <row r="64" spans="1:54" ht="12" customHeight="1" x14ac:dyDescent="0.25">
      <c r="A64" s="1335" t="s">
        <v>433</v>
      </c>
      <c r="B64" s="1335"/>
      <c r="C64" s="1335"/>
      <c r="D64" s="1335"/>
      <c r="E64" s="1335"/>
      <c r="F64" s="1335"/>
      <c r="G64" s="1335"/>
      <c r="H64" s="1335"/>
      <c r="I64" s="1335"/>
      <c r="J64" s="1335"/>
      <c r="K64" s="1335"/>
      <c r="L64" s="1335"/>
      <c r="M64" s="1335"/>
      <c r="N64" s="1335"/>
      <c r="O64" s="1335"/>
      <c r="P64" s="1335"/>
      <c r="Q64" s="1335"/>
      <c r="R64" s="1335"/>
      <c r="S64" s="1335"/>
      <c r="T64" s="1335"/>
      <c r="U64" s="1336" t="str">
        <f>ФОРМА!B9</f>
        <v>СЭС-23-32939-ЭС-ИЛО</v>
      </c>
      <c r="V64" s="1336"/>
      <c r="W64" s="1336"/>
      <c r="X64" s="1336"/>
      <c r="Y64" s="1336"/>
      <c r="Z64" s="1336"/>
      <c r="AA64" s="1336"/>
      <c r="AB64" s="1336"/>
      <c r="AC64" s="1336"/>
      <c r="AD64" s="1336"/>
      <c r="AE64" s="1336"/>
      <c r="AF64" s="1336"/>
      <c r="AG64" s="1336"/>
      <c r="AH64" s="1336"/>
      <c r="AI64" s="1336"/>
      <c r="AJ64" s="1336"/>
      <c r="AK64" s="1336"/>
      <c r="AL64" s="1336"/>
      <c r="AM64" s="1336"/>
      <c r="AN64" s="1336"/>
      <c r="AO64" s="1336"/>
      <c r="AP64" s="1336"/>
      <c r="AQ64" s="1336"/>
      <c r="AR64" s="1336"/>
      <c r="AS64" s="1336"/>
      <c r="AT64" s="1336"/>
      <c r="AU64" s="1336"/>
      <c r="AV64" s="1336"/>
      <c r="AW64" s="1336"/>
      <c r="AX64" s="1336"/>
      <c r="AY64" s="1336"/>
      <c r="AZ64" s="1336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310" t="s">
        <v>568</v>
      </c>
      <c r="V65" s="1310"/>
      <c r="W65" s="1310"/>
      <c r="X65" s="1310"/>
      <c r="Y65" s="1310"/>
      <c r="Z65" s="1310"/>
      <c r="AA65" s="1310"/>
      <c r="AB65" s="1310"/>
      <c r="AC65" s="1310"/>
      <c r="AD65" s="1310"/>
      <c r="AE65" s="1310"/>
      <c r="AF65" s="1310"/>
      <c r="AG65" s="1310"/>
      <c r="AH65" s="1310"/>
      <c r="AI65" s="1310"/>
      <c r="AJ65" s="1310"/>
      <c r="AK65" s="1310"/>
      <c r="AL65" s="1310"/>
      <c r="AM65" s="1310"/>
      <c r="AN65" s="1310"/>
      <c r="AO65" s="1310"/>
      <c r="AP65" s="1310"/>
      <c r="AQ65" s="1310"/>
      <c r="AR65" s="1310"/>
      <c r="AS65" s="1310"/>
      <c r="AT65" s="1310"/>
      <c r="AU65" s="1310"/>
      <c r="AV65" s="1310"/>
      <c r="AW65" s="1310"/>
      <c r="AX65" s="1310"/>
      <c r="AY65" s="1310"/>
      <c r="AZ65" s="1310"/>
    </row>
    <row r="66" spans="1:56" ht="12" customHeight="1" x14ac:dyDescent="0.25">
      <c r="A66" s="1336" t="str">
        <f>ФОРМА!B8</f>
        <v>ООО «Строительные энергетические технологии»</v>
      </c>
      <c r="B66" s="1336"/>
      <c r="C66" s="1336"/>
      <c r="D66" s="1336"/>
      <c r="E66" s="1336"/>
      <c r="F66" s="1336"/>
      <c r="G66" s="1336"/>
      <c r="H66" s="1336"/>
      <c r="I66" s="1336"/>
      <c r="J66" s="1336"/>
      <c r="K66" s="1336"/>
      <c r="L66" s="1336"/>
      <c r="M66" s="1336"/>
      <c r="N66" s="1336"/>
      <c r="O66" s="1336"/>
      <c r="P66" s="1336"/>
      <c r="Q66" s="1336"/>
      <c r="R66" s="1336"/>
      <c r="S66" s="1336"/>
      <c r="T66" s="1336"/>
      <c r="U66" s="1336"/>
      <c r="V66" s="1336"/>
      <c r="W66" s="1336"/>
      <c r="X66" s="1336"/>
      <c r="Y66" s="1336"/>
      <c r="Z66" s="1336"/>
      <c r="AA66" s="1336"/>
      <c r="AB66" s="1336"/>
      <c r="AC66" s="1336"/>
      <c r="AD66" s="1336"/>
      <c r="AE66" s="1336"/>
      <c r="AF66" s="1336"/>
      <c r="AG66" s="1336"/>
      <c r="AH66" s="1336"/>
      <c r="AI66" s="1336"/>
      <c r="AJ66" s="1336"/>
      <c r="AK66" s="1336"/>
      <c r="AL66" s="1336"/>
      <c r="AM66" s="1336"/>
      <c r="AN66" s="1336"/>
      <c r="AO66" s="1336"/>
      <c r="AP66" s="1336"/>
      <c r="AQ66" s="1336"/>
      <c r="AR66" s="1336"/>
      <c r="AS66" s="1336"/>
      <c r="AT66" s="1336"/>
      <c r="AU66" s="1336"/>
      <c r="AV66" s="1336"/>
      <c r="AW66" s="1336"/>
      <c r="AX66" s="1336"/>
      <c r="AY66" s="1336"/>
      <c r="AZ66" s="1336"/>
    </row>
    <row r="67" spans="1:56" s="302" customFormat="1" ht="6" customHeight="1" x14ac:dyDescent="0.3">
      <c r="A67" s="1337" t="s">
        <v>571</v>
      </c>
      <c r="B67" s="1337"/>
      <c r="C67" s="1337"/>
      <c r="D67" s="1337"/>
      <c r="E67" s="1337"/>
      <c r="F67" s="1337"/>
      <c r="G67" s="1337"/>
      <c r="H67" s="1337"/>
      <c r="I67" s="1337"/>
      <c r="J67" s="1337"/>
      <c r="K67" s="1337"/>
      <c r="L67" s="1337"/>
      <c r="M67" s="1337"/>
      <c r="N67" s="1337"/>
      <c r="O67" s="1337"/>
      <c r="P67" s="1337"/>
      <c r="Q67" s="1337"/>
      <c r="R67" s="1337"/>
      <c r="S67" s="1337"/>
      <c r="T67" s="1337"/>
      <c r="U67" s="1337"/>
      <c r="V67" s="1337"/>
      <c r="W67" s="1337"/>
      <c r="X67" s="1337"/>
      <c r="Y67" s="1337"/>
      <c r="Z67" s="1337"/>
      <c r="AA67" s="1337"/>
      <c r="AB67" s="1337"/>
      <c r="AC67" s="1337"/>
      <c r="AD67" s="1337"/>
      <c r="AE67" s="1337"/>
      <c r="AF67" s="1337"/>
      <c r="AG67" s="1337"/>
      <c r="AH67" s="1337"/>
      <c r="AI67" s="1337"/>
      <c r="AJ67" s="1337"/>
      <c r="AK67" s="1337"/>
      <c r="AL67" s="1337"/>
      <c r="AM67" s="1337"/>
      <c r="AN67" s="1337"/>
      <c r="AO67" s="1337"/>
      <c r="AP67" s="1337"/>
      <c r="AQ67" s="1337"/>
      <c r="AR67" s="1337"/>
      <c r="AS67" s="1337"/>
      <c r="AT67" s="1337"/>
      <c r="AU67" s="1337"/>
      <c r="AV67" s="1337"/>
      <c r="AW67" s="1337"/>
      <c r="AX67" s="1337"/>
      <c r="AY67" s="1337"/>
      <c r="AZ67" s="1337"/>
      <c r="BA67" s="1337"/>
    </row>
    <row r="68" spans="1:56" ht="12" customHeight="1" x14ac:dyDescent="0.25">
      <c r="A68" s="1331" t="s">
        <v>434</v>
      </c>
      <c r="B68" s="1331"/>
      <c r="C68" s="1331"/>
      <c r="D68" s="1331"/>
      <c r="E68" s="1331"/>
      <c r="F68" s="1331"/>
      <c r="G68" s="1331"/>
      <c r="H68" s="1331"/>
      <c r="I68" s="1331"/>
      <c r="J68" s="1331"/>
      <c r="K68" s="1331"/>
      <c r="L68" s="1331"/>
      <c r="M68" s="1331"/>
      <c r="N68" s="1331"/>
      <c r="O68" s="1331"/>
      <c r="P68" s="1331"/>
      <c r="Q68" s="1331"/>
      <c r="R68" s="1331"/>
      <c r="S68" s="1332" t="s">
        <v>435</v>
      </c>
      <c r="T68" s="1332"/>
      <c r="U68" s="1332"/>
      <c r="V68" s="1332"/>
      <c r="W68" s="1332"/>
      <c r="X68" s="1332"/>
      <c r="Y68" s="1332"/>
      <c r="Z68" s="1332"/>
      <c r="AA68" s="1332"/>
      <c r="AB68" s="1332"/>
      <c r="AC68" s="1332"/>
      <c r="AD68" s="1332"/>
      <c r="AE68" s="1332"/>
      <c r="AF68" s="1332"/>
      <c r="AG68" s="1332"/>
      <c r="AH68" s="1332"/>
      <c r="AI68" s="1332"/>
      <c r="AJ68" s="1332"/>
      <c r="AK68" s="1332"/>
      <c r="AL68" s="1332"/>
      <c r="AM68" s="1332"/>
      <c r="AN68" s="1332"/>
      <c r="AO68" s="1332"/>
      <c r="AP68" s="1332"/>
      <c r="AQ68" s="1332"/>
      <c r="AR68" s="1332"/>
      <c r="AS68" s="1332"/>
      <c r="AT68" s="1332"/>
      <c r="AU68" s="1332"/>
      <c r="AV68" s="1332"/>
      <c r="AW68" s="1332"/>
      <c r="AX68" s="1332"/>
      <c r="AY68" s="1332"/>
      <c r="AZ68" s="1332"/>
    </row>
    <row r="69" spans="1:56" ht="12" customHeight="1" x14ac:dyDescent="0.25">
      <c r="A69" s="1333" t="s">
        <v>520</v>
      </c>
      <c r="B69" s="1333"/>
      <c r="C69" s="1333"/>
      <c r="D69" s="1333"/>
      <c r="E69" s="1333"/>
      <c r="F69" s="1333"/>
      <c r="G69" s="1333"/>
      <c r="H69" s="1333"/>
      <c r="I69" s="1333"/>
      <c r="J69" s="1333"/>
      <c r="K69" s="1333"/>
      <c r="L69" s="1333"/>
      <c r="M69" s="1333"/>
      <c r="N69" s="1333"/>
      <c r="O69" s="1333"/>
      <c r="P69" s="1333"/>
      <c r="Q69" s="1333"/>
      <c r="R69" s="1333"/>
      <c r="S69" s="1333"/>
      <c r="T69" s="1333"/>
      <c r="U69" s="1333"/>
      <c r="V69" s="1333"/>
      <c r="W69" s="1333"/>
      <c r="X69" s="1333"/>
      <c r="Y69" s="1333"/>
      <c r="Z69" s="1333"/>
      <c r="AA69" s="1333"/>
      <c r="AB69" s="1333"/>
      <c r="AC69" s="1333"/>
      <c r="AD69" s="1333"/>
      <c r="AE69" s="1333"/>
      <c r="AF69" s="1333"/>
      <c r="AG69" s="1333"/>
      <c r="AH69" s="1333"/>
      <c r="AI69" s="1333"/>
      <c r="AJ69" s="1333"/>
      <c r="AK69" s="1333"/>
      <c r="AL69" s="1333"/>
      <c r="AM69" s="1333"/>
      <c r="AN69" s="1333"/>
      <c r="AO69" s="1333"/>
      <c r="AP69" s="1333"/>
      <c r="AQ69" s="1333"/>
      <c r="AR69" s="1333"/>
      <c r="AS69" s="1333"/>
      <c r="AT69" s="1333"/>
      <c r="AU69" s="1333"/>
      <c r="AV69" s="1333"/>
      <c r="AW69" s="1333"/>
      <c r="AX69" s="1333"/>
      <c r="AY69" s="1333"/>
      <c r="AZ69" s="1333"/>
      <c r="BD69" s="291"/>
    </row>
    <row r="70" spans="1:56" ht="12" customHeight="1" x14ac:dyDescent="0.25">
      <c r="A70" s="1334" t="s">
        <v>436</v>
      </c>
      <c r="B70" s="1334"/>
      <c r="C70" s="1334"/>
      <c r="D70" s="1334"/>
      <c r="E70" s="1334"/>
      <c r="F70" s="1334"/>
      <c r="G70" s="1334"/>
      <c r="H70" s="1334"/>
      <c r="I70" s="1334"/>
      <c r="J70" s="1334"/>
      <c r="K70" s="1334"/>
      <c r="L70" s="1334"/>
      <c r="M70" s="1334"/>
      <c r="N70" s="1334"/>
      <c r="O70" s="1334"/>
      <c r="P70" s="1334"/>
      <c r="Q70" s="1334"/>
      <c r="R70" s="1334"/>
      <c r="S70" s="1334"/>
      <c r="T70" s="1334"/>
      <c r="U70" s="1334"/>
      <c r="V70" s="1334"/>
      <c r="W70" s="1334"/>
      <c r="X70" s="1334"/>
      <c r="Y70" s="1334"/>
      <c r="Z70" s="1334"/>
      <c r="AA70" s="1334"/>
      <c r="AB70" s="1334"/>
      <c r="AC70" s="1334"/>
      <c r="AD70" s="1334"/>
      <c r="AE70" s="1334"/>
      <c r="AF70" s="1334"/>
      <c r="AG70" s="1334"/>
      <c r="AH70" s="1334"/>
      <c r="AI70" s="1334"/>
      <c r="AJ70" s="1334"/>
      <c r="AK70" s="1334"/>
      <c r="AL70" s="1334"/>
      <c r="AM70" s="1334"/>
      <c r="AN70" s="1334"/>
      <c r="AO70" s="1334"/>
      <c r="AP70" s="1334"/>
      <c r="AQ70" s="1334"/>
      <c r="AR70" s="1334"/>
      <c r="AS70" s="1334"/>
      <c r="AT70" s="1334"/>
      <c r="AU70" s="1334"/>
      <c r="AV70" s="1334"/>
      <c r="AW70" s="1334"/>
      <c r="AX70" s="1334"/>
      <c r="AY70" s="1334"/>
      <c r="AZ70" s="1334"/>
      <c r="BA70" s="1334"/>
      <c r="BD70" s="291"/>
    </row>
    <row r="71" spans="1:56" ht="12" customHeight="1" x14ac:dyDescent="0.25">
      <c r="A71" s="1334" t="s">
        <v>521</v>
      </c>
      <c r="B71" s="1334"/>
      <c r="C71" s="1334"/>
      <c r="D71" s="1334"/>
      <c r="E71" s="1334"/>
      <c r="F71" s="1334"/>
      <c r="G71" s="1334"/>
      <c r="H71" s="1334"/>
      <c r="I71" s="1334"/>
      <c r="J71" s="1334"/>
      <c r="K71" s="1334"/>
      <c r="L71" s="1334"/>
      <c r="M71" s="1334"/>
      <c r="N71" s="1334"/>
      <c r="O71" s="1334"/>
      <c r="P71" s="1334"/>
      <c r="Q71" s="1334"/>
      <c r="R71" s="1334"/>
      <c r="S71" s="1334"/>
      <c r="T71" s="1334"/>
      <c r="U71" s="1334"/>
      <c r="V71" s="1334"/>
      <c r="W71" s="1334"/>
      <c r="X71" s="1334"/>
      <c r="Y71" s="1334"/>
      <c r="Z71" s="1334"/>
      <c r="AA71" s="1334"/>
      <c r="AB71" s="1334"/>
      <c r="AC71" s="1334"/>
      <c r="AD71" s="1334"/>
      <c r="AE71" s="1334"/>
      <c r="AF71" s="1334"/>
      <c r="AG71" s="1334"/>
      <c r="AH71" s="1334"/>
      <c r="AI71" s="1334"/>
      <c r="AJ71" s="1334"/>
      <c r="AK71" s="1334"/>
      <c r="AL71" s="1334"/>
      <c r="AM71" s="1334"/>
      <c r="AN71" s="1334"/>
      <c r="AO71" s="1334"/>
      <c r="AP71" s="1334"/>
      <c r="AQ71" s="1334"/>
      <c r="AR71" s="1334"/>
      <c r="AS71" s="1334"/>
      <c r="AT71" s="1334"/>
      <c r="AU71" s="1334"/>
      <c r="AV71" s="1334"/>
      <c r="AW71" s="1334"/>
      <c r="AX71" s="1334"/>
      <c r="AY71" s="1334"/>
      <c r="AZ71" s="1334"/>
      <c r="BA71" s="326"/>
      <c r="BD71" s="297"/>
    </row>
    <row r="72" spans="1:56" ht="12" customHeight="1" x14ac:dyDescent="0.25">
      <c r="A72" s="1332" t="str">
        <f>ФОРМА!B9</f>
        <v>СЭС-23-32939-ЭС-ИЛО</v>
      </c>
      <c r="B72" s="1332"/>
      <c r="C72" s="1332"/>
      <c r="D72" s="1332"/>
      <c r="E72" s="1332"/>
      <c r="F72" s="1332"/>
      <c r="G72" s="1332"/>
      <c r="H72" s="1332"/>
      <c r="I72" s="1332"/>
      <c r="J72" s="1332"/>
      <c r="K72" s="1332"/>
      <c r="L72" s="1332"/>
      <c r="M72" s="1332"/>
      <c r="N72" s="1332"/>
      <c r="O72" s="1332"/>
      <c r="P72" s="1332"/>
      <c r="Q72" s="1332"/>
      <c r="R72" s="1332"/>
      <c r="S72" s="1332"/>
      <c r="T72" s="1332"/>
      <c r="U72" s="1332"/>
      <c r="V72" s="1332"/>
      <c r="W72" s="1332"/>
      <c r="X72" s="1332"/>
      <c r="Y72" s="1332"/>
      <c r="Z72" s="1332"/>
      <c r="AA72" s="1332"/>
      <c r="AB72" s="1332"/>
      <c r="AC72" s="1332"/>
      <c r="AD72" s="1332"/>
      <c r="AE72" s="1332"/>
      <c r="AF72" s="1332"/>
      <c r="AG72" s="1332"/>
      <c r="AH72" s="1332"/>
      <c r="AI72" s="1332"/>
      <c r="AJ72" s="1332"/>
      <c r="AK72" s="1332"/>
      <c r="AL72" s="1332"/>
      <c r="AM72" s="1332"/>
      <c r="AN72" s="1332"/>
      <c r="AO72" s="1332"/>
      <c r="AP72" s="1332"/>
      <c r="AQ72" s="1332"/>
      <c r="AR72" s="1332"/>
      <c r="AS72" s="1332"/>
      <c r="AT72" s="1332"/>
      <c r="AU72" s="1332"/>
      <c r="AV72" s="1332"/>
      <c r="AW72" s="1332"/>
      <c r="AX72" s="1332"/>
      <c r="AY72" s="1332"/>
      <c r="AZ72" s="1332"/>
      <c r="BD72" s="297"/>
    </row>
    <row r="73" spans="1:56" s="327" customFormat="1" ht="6" customHeight="1" x14ac:dyDescent="0.3">
      <c r="A73" s="1328" t="s">
        <v>568</v>
      </c>
      <c r="B73" s="1328"/>
      <c r="C73" s="1328"/>
      <c r="D73" s="1328"/>
      <c r="E73" s="1328"/>
      <c r="F73" s="1328"/>
      <c r="G73" s="1328"/>
      <c r="H73" s="1328"/>
      <c r="I73" s="1328"/>
      <c r="J73" s="1328"/>
      <c r="K73" s="1328"/>
      <c r="L73" s="1328"/>
      <c r="M73" s="1328"/>
      <c r="N73" s="1328"/>
      <c r="O73" s="1328"/>
      <c r="P73" s="1328"/>
      <c r="Q73" s="1328"/>
      <c r="R73" s="1328"/>
      <c r="S73" s="1328"/>
      <c r="T73" s="1328"/>
      <c r="U73" s="1328"/>
      <c r="V73" s="1328"/>
      <c r="W73" s="1328"/>
      <c r="X73" s="1328"/>
      <c r="Y73" s="1328"/>
      <c r="Z73" s="1328"/>
      <c r="AA73" s="1328"/>
      <c r="AB73" s="1328"/>
      <c r="AC73" s="1328"/>
      <c r="AD73" s="1328"/>
      <c r="AE73" s="1328"/>
      <c r="AF73" s="1328"/>
      <c r="AG73" s="1328"/>
      <c r="AH73" s="1328"/>
      <c r="AI73" s="1328"/>
      <c r="AJ73" s="1328"/>
      <c r="AK73" s="1328"/>
      <c r="AL73" s="1328"/>
      <c r="AM73" s="1328"/>
      <c r="AN73" s="1328"/>
      <c r="AO73" s="1328"/>
      <c r="AP73" s="1328"/>
      <c r="AQ73" s="1328"/>
      <c r="AR73" s="1328"/>
      <c r="AS73" s="1328"/>
      <c r="AT73" s="1328"/>
      <c r="AU73" s="1328"/>
      <c r="AV73" s="1328"/>
      <c r="AW73" s="1328"/>
      <c r="AX73" s="1328"/>
      <c r="AY73" s="1328"/>
      <c r="AZ73" s="1328"/>
    </row>
    <row r="74" spans="1:56" ht="12" customHeight="1" x14ac:dyDescent="0.25">
      <c r="A74" s="1263" t="str">
        <f>ФОРМА!B8</f>
        <v>ООО «Строительные энергетические технологии»</v>
      </c>
      <c r="B74" s="1263"/>
      <c r="C74" s="1263"/>
      <c r="D74" s="1263"/>
      <c r="E74" s="1263"/>
      <c r="F74" s="1263"/>
      <c r="G74" s="1263"/>
      <c r="H74" s="1263"/>
      <c r="I74" s="1263"/>
      <c r="J74" s="1263"/>
      <c r="K74" s="1263"/>
      <c r="L74" s="1263"/>
      <c r="M74" s="1263"/>
      <c r="N74" s="1263"/>
      <c r="O74" s="1263"/>
      <c r="P74" s="1263"/>
      <c r="Q74" s="1263"/>
      <c r="R74" s="1263"/>
      <c r="S74" s="1263"/>
      <c r="T74" s="1263"/>
      <c r="U74" s="1263"/>
      <c r="V74" s="1263"/>
      <c r="W74" s="1263"/>
      <c r="X74" s="1263"/>
      <c r="Y74" s="1263"/>
      <c r="Z74" s="1263"/>
      <c r="AA74" s="1263"/>
      <c r="AB74" s="1263"/>
      <c r="AC74" s="1263"/>
      <c r="AD74" s="1263"/>
      <c r="AE74" s="1263"/>
      <c r="AF74" s="1263"/>
      <c r="AG74" s="1263"/>
      <c r="AH74" s="1263"/>
      <c r="AI74" s="1263"/>
      <c r="AJ74" s="1263"/>
      <c r="AK74" s="1263"/>
      <c r="AL74" s="1263"/>
      <c r="AM74" s="1263"/>
      <c r="AN74" s="1263"/>
      <c r="AO74" s="1263"/>
      <c r="AP74" s="1263"/>
      <c r="AQ74" s="1263"/>
      <c r="AR74" s="1263"/>
      <c r="AS74" s="1263"/>
      <c r="AT74" s="1263"/>
      <c r="AU74" s="1263"/>
      <c r="AV74" s="1263"/>
      <c r="AW74" s="1263"/>
      <c r="AX74" s="1263"/>
      <c r="AY74" s="1263"/>
      <c r="AZ74" s="1263"/>
      <c r="BD74" s="297"/>
    </row>
    <row r="75" spans="1:56" s="328" customFormat="1" ht="6" customHeight="1" x14ac:dyDescent="0.3">
      <c r="A75" s="1328" t="s">
        <v>570</v>
      </c>
      <c r="B75" s="1328"/>
      <c r="C75" s="1328"/>
      <c r="D75" s="1328"/>
      <c r="E75" s="1328"/>
      <c r="F75" s="1328"/>
      <c r="G75" s="1328"/>
      <c r="H75" s="1328"/>
      <c r="I75" s="1328"/>
      <c r="J75" s="1328"/>
      <c r="K75" s="1328"/>
      <c r="L75" s="1328"/>
      <c r="M75" s="1328"/>
      <c r="N75" s="1328"/>
      <c r="O75" s="1328"/>
      <c r="P75" s="1328"/>
      <c r="Q75" s="1328"/>
      <c r="R75" s="1328"/>
      <c r="S75" s="1328"/>
      <c r="T75" s="1328"/>
      <c r="U75" s="1328"/>
      <c r="V75" s="1328"/>
      <c r="W75" s="1328"/>
      <c r="X75" s="1328"/>
      <c r="Y75" s="1328"/>
      <c r="Z75" s="1328"/>
      <c r="AA75" s="1328"/>
      <c r="AB75" s="1328"/>
      <c r="AC75" s="1328"/>
      <c r="AD75" s="1328"/>
      <c r="AE75" s="1328"/>
      <c r="AF75" s="1328"/>
      <c r="AG75" s="1328"/>
      <c r="AH75" s="1328"/>
      <c r="AI75" s="1328"/>
      <c r="AJ75" s="1328"/>
      <c r="AK75" s="1328"/>
      <c r="AL75" s="1328"/>
      <c r="AM75" s="1328"/>
      <c r="AN75" s="1328"/>
      <c r="AO75" s="1328"/>
      <c r="AP75" s="1328"/>
      <c r="AQ75" s="1328"/>
      <c r="AR75" s="1328"/>
      <c r="AS75" s="1328"/>
      <c r="AT75" s="1328"/>
      <c r="AU75" s="1328"/>
      <c r="AV75" s="1328"/>
      <c r="AW75" s="1328"/>
      <c r="AX75" s="1328"/>
      <c r="AY75" s="1328"/>
      <c r="AZ75" s="1328"/>
    </row>
    <row r="76" spans="1:56" ht="12" customHeight="1" x14ac:dyDescent="0.25">
      <c r="A76" s="1329" t="s">
        <v>728</v>
      </c>
      <c r="B76" s="1329"/>
      <c r="C76" s="1329"/>
      <c r="D76" s="1329"/>
      <c r="E76" s="1329"/>
      <c r="F76" s="1329"/>
      <c r="G76" s="1329"/>
      <c r="H76" s="1329"/>
      <c r="I76" s="1329"/>
      <c r="J76" s="1329"/>
      <c r="K76" s="1329"/>
      <c r="L76" s="1329"/>
      <c r="M76" s="1329"/>
      <c r="N76" s="1329"/>
      <c r="O76" s="1329"/>
      <c r="P76" s="1329"/>
      <c r="Q76" s="1329"/>
      <c r="R76" s="1329"/>
      <c r="S76" s="1329"/>
      <c r="T76" s="1329"/>
      <c r="U76" s="1329"/>
      <c r="V76" s="1329"/>
      <c r="W76" s="1329"/>
      <c r="X76" s="1329"/>
      <c r="Y76" s="1329"/>
      <c r="Z76" s="1329"/>
      <c r="AA76" s="1329"/>
      <c r="AB76" s="1329"/>
      <c r="AC76" s="1329"/>
      <c r="AD76" s="1329"/>
      <c r="AE76" s="1329"/>
      <c r="AF76" s="1329"/>
      <c r="AG76" s="1329"/>
      <c r="AH76" s="1329"/>
      <c r="AI76" s="1329"/>
      <c r="AJ76" s="1329"/>
      <c r="AK76" s="1329"/>
      <c r="AL76" s="1329"/>
      <c r="AM76" s="1329"/>
      <c r="AN76" s="1329"/>
      <c r="AO76" s="1329"/>
      <c r="AP76" s="1329"/>
      <c r="AQ76" s="1329"/>
      <c r="AR76" s="1329"/>
      <c r="AS76" s="1329"/>
      <c r="AT76" s="1329"/>
      <c r="AU76" s="1329"/>
      <c r="AV76" s="1329"/>
      <c r="AW76" s="1329"/>
      <c r="AX76" s="1329"/>
      <c r="AY76" s="1329"/>
      <c r="AZ76" s="1329"/>
    </row>
    <row r="77" spans="1:56" s="314" customFormat="1" ht="6" customHeight="1" x14ac:dyDescent="0.3">
      <c r="A77" s="1330" t="s">
        <v>569</v>
      </c>
      <c r="B77" s="1330"/>
      <c r="C77" s="1330"/>
      <c r="D77" s="1330"/>
      <c r="E77" s="1330"/>
      <c r="F77" s="1330"/>
      <c r="G77" s="1330"/>
      <c r="H77" s="1330"/>
      <c r="I77" s="1330"/>
      <c r="J77" s="1330"/>
      <c r="K77" s="1330"/>
      <c r="L77" s="1330"/>
      <c r="M77" s="1330"/>
      <c r="N77" s="1330"/>
      <c r="O77" s="1330"/>
      <c r="P77" s="1330"/>
      <c r="Q77" s="1330"/>
      <c r="R77" s="1330"/>
      <c r="S77" s="1330"/>
      <c r="T77" s="1330"/>
      <c r="U77" s="1330"/>
      <c r="V77" s="1330"/>
      <c r="W77" s="1330"/>
      <c r="X77" s="1330"/>
      <c r="Y77" s="1330"/>
      <c r="Z77" s="1330"/>
      <c r="AA77" s="1330"/>
      <c r="AB77" s="1330"/>
      <c r="AC77" s="1330"/>
      <c r="AD77" s="1330"/>
      <c r="AE77" s="1330"/>
      <c r="AF77" s="1330"/>
      <c r="AG77" s="1330"/>
      <c r="AH77" s="1330"/>
      <c r="AI77" s="1330"/>
      <c r="AJ77" s="1330"/>
      <c r="AK77" s="1330"/>
      <c r="AL77" s="1330"/>
      <c r="AM77" s="1330"/>
      <c r="AN77" s="1330"/>
      <c r="AO77" s="1330"/>
      <c r="AP77" s="1330"/>
      <c r="AQ77" s="1330"/>
      <c r="AR77" s="1330"/>
      <c r="AS77" s="1330"/>
      <c r="AT77" s="1330"/>
      <c r="AU77" s="1330"/>
      <c r="AV77" s="1330"/>
      <c r="AW77" s="1330"/>
      <c r="AX77" s="1330"/>
      <c r="AY77" s="1330"/>
      <c r="AZ77" s="1330"/>
    </row>
    <row r="78" spans="1:56" x14ac:dyDescent="0.25">
      <c r="A78" s="1319" t="s">
        <v>437</v>
      </c>
      <c r="B78" s="1319"/>
      <c r="C78" s="1319"/>
      <c r="D78" s="1319"/>
      <c r="E78" s="1319"/>
      <c r="F78" s="1319"/>
      <c r="G78" s="1319"/>
      <c r="H78" s="1319"/>
      <c r="I78" s="1319"/>
      <c r="J78" s="1319"/>
      <c r="K78" s="1319"/>
      <c r="L78" s="1319"/>
      <c r="M78" s="1319"/>
      <c r="N78" s="1319"/>
      <c r="O78" s="1319"/>
      <c r="P78" s="1319"/>
      <c r="Q78" s="1319"/>
      <c r="R78" s="1319"/>
      <c r="S78" s="1319"/>
      <c r="T78" s="1319"/>
      <c r="U78" s="1319"/>
      <c r="V78" s="1319"/>
      <c r="W78" s="1319"/>
      <c r="X78" s="1319"/>
      <c r="Y78" s="1319"/>
      <c r="Z78" s="1319"/>
      <c r="AA78" s="1319"/>
      <c r="AB78" s="1319"/>
      <c r="AC78" s="1319"/>
      <c r="AD78" s="1319"/>
      <c r="AE78" s="1319"/>
      <c r="AF78" s="1319"/>
      <c r="AG78" s="1319"/>
      <c r="AH78" s="1319"/>
      <c r="AI78" s="1319"/>
      <c r="AJ78" s="1319"/>
      <c r="AK78" s="1319"/>
    </row>
    <row r="79" spans="1:56" ht="14.4" x14ac:dyDescent="0.3">
      <c r="U79" s="1325"/>
      <c r="V79" s="1325"/>
      <c r="W79" s="1325"/>
      <c r="X79" s="1325"/>
      <c r="Y79" s="1325"/>
      <c r="Z79" s="1325"/>
      <c r="AA79" s="1325"/>
      <c r="AB79" s="1325"/>
      <c r="AC79" s="1325"/>
      <c r="AD79" s="1325"/>
      <c r="AE79" s="1325"/>
      <c r="AF79" s="1325"/>
      <c r="AG79" s="1325"/>
      <c r="AH79" s="1325"/>
      <c r="AI79" s="1325"/>
      <c r="AJ79" s="1325"/>
      <c r="AK79" s="1325"/>
      <c r="AL79" s="1325"/>
      <c r="AM79" s="1325"/>
      <c r="AN79" s="1325"/>
      <c r="AO79" s="1325"/>
      <c r="AP79" s="1325"/>
      <c r="AQ79" s="1325"/>
      <c r="AR79" s="1325"/>
      <c r="AS79" s="1325"/>
      <c r="AT79" s="1325"/>
      <c r="AU79" s="1325"/>
      <c r="AV79" s="1325"/>
      <c r="AW79" s="1325"/>
      <c r="AX79" s="1325"/>
      <c r="AY79" s="1325"/>
      <c r="AZ79" s="1325"/>
    </row>
    <row r="80" spans="1:56" ht="12" customHeight="1" x14ac:dyDescent="0.25">
      <c r="A80" s="1264" t="s">
        <v>86</v>
      </c>
      <c r="B80" s="1264"/>
      <c r="C80" s="1264"/>
      <c r="D80" s="1264"/>
      <c r="E80" s="1264"/>
      <c r="F80" s="1264"/>
      <c r="G80" s="1264"/>
      <c r="H80" s="1264"/>
      <c r="I80" s="1264"/>
      <c r="J80" s="1264"/>
      <c r="K80" s="1264"/>
      <c r="L80" s="1264"/>
      <c r="M80" s="1264"/>
      <c r="N80" s="1264"/>
      <c r="O80" s="1264"/>
      <c r="P80" s="1326" t="s">
        <v>65</v>
      </c>
      <c r="Q80" s="1326"/>
      <c r="R80" s="1326"/>
      <c r="S80" s="1326"/>
      <c r="T80" s="1326"/>
      <c r="U80" s="1326"/>
      <c r="V80" s="1326"/>
      <c r="W80" s="1326"/>
      <c r="X80" s="1326"/>
      <c r="Y80" s="1326"/>
      <c r="Z80" s="1326"/>
      <c r="AA80" s="1326"/>
      <c r="AB80" s="1326"/>
      <c r="AC80" s="1326"/>
      <c r="AD80" s="1326"/>
      <c r="AE80" s="1326"/>
      <c r="AF80" s="1326"/>
      <c r="AG80" s="1326"/>
      <c r="AH80" s="1326"/>
      <c r="AI80" s="1326"/>
      <c r="AJ80" s="1326"/>
      <c r="AK80" s="1326"/>
      <c r="AL80" s="1326"/>
      <c r="AM80" s="1326"/>
      <c r="AN80" s="1326"/>
      <c r="AO80" s="1326"/>
      <c r="AP80" s="1326"/>
      <c r="AQ80" s="1326"/>
      <c r="AR80" s="1326"/>
      <c r="AS80" s="1326"/>
      <c r="AT80" s="1326"/>
      <c r="AU80" s="1326"/>
      <c r="AV80" s="1326"/>
      <c r="AW80" s="1326"/>
      <c r="AX80" s="1326"/>
      <c r="AY80" s="1326"/>
      <c r="AZ80" s="1326"/>
    </row>
    <row r="81" spans="1:53" ht="11.25" customHeight="1" x14ac:dyDescent="0.25"/>
    <row r="82" spans="1:53" ht="12" customHeight="1" x14ac:dyDescent="0.25">
      <c r="A82" s="1319" t="s">
        <v>90</v>
      </c>
      <c r="B82" s="1319"/>
      <c r="C82" s="1319"/>
      <c r="D82" s="1319"/>
      <c r="E82" s="1319"/>
      <c r="F82" s="1319"/>
      <c r="G82" s="1319"/>
      <c r="H82" s="1319"/>
      <c r="I82" s="1319"/>
      <c r="J82" s="1327">
        <f>ФОРМА!F5</f>
        <v>2</v>
      </c>
      <c r="K82" s="1327"/>
      <c r="L82" s="1327"/>
      <c r="M82" s="1327"/>
      <c r="N82" s="1327"/>
      <c r="O82" s="1327"/>
      <c r="P82" s="1264" t="s">
        <v>798</v>
      </c>
      <c r="Q82" s="1264"/>
      <c r="R82" s="1264"/>
      <c r="S82" s="1264"/>
      <c r="T82" s="1264"/>
      <c r="U82" s="1264"/>
      <c r="V82" s="1264"/>
      <c r="W82" s="1264"/>
      <c r="X82" s="1264"/>
      <c r="Y82" s="1264"/>
      <c r="Z82" s="1264"/>
      <c r="AA82" s="1264"/>
      <c r="AB82" s="1264"/>
      <c r="AC82" s="1264"/>
      <c r="AD82" s="1264"/>
      <c r="AE82" s="1264"/>
      <c r="AF82" s="1264"/>
      <c r="AG82" s="1264"/>
      <c r="AH82" s="1264"/>
      <c r="AI82" s="1264"/>
      <c r="AJ82" s="1264"/>
      <c r="AK82" s="1264"/>
      <c r="AL82" s="1264"/>
      <c r="AM82" s="1264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/>
      <c r="AX82" s="1264"/>
      <c r="AY82" s="1264"/>
      <c r="AZ82" s="1264"/>
    </row>
    <row r="84" spans="1:53" ht="12" customHeight="1" x14ac:dyDescent="0.25">
      <c r="A84" s="1319" t="s">
        <v>87</v>
      </c>
      <c r="B84" s="1319"/>
      <c r="C84" s="1319"/>
      <c r="D84" s="1319"/>
      <c r="E84" s="1319"/>
      <c r="F84" s="1319"/>
      <c r="G84" s="1319"/>
      <c r="H84" s="1320" t="str">
        <f>ФОРМА!E27</f>
        <v>План строительства</v>
      </c>
      <c r="I84" s="1320"/>
      <c r="J84" s="1320"/>
      <c r="K84" s="1320"/>
      <c r="L84" s="1320"/>
      <c r="M84" s="1320"/>
      <c r="N84" s="1320"/>
      <c r="O84" s="1320"/>
      <c r="P84" s="1320"/>
      <c r="Q84" s="1320"/>
      <c r="R84" s="1320"/>
      <c r="S84" s="1320"/>
      <c r="T84" s="1320"/>
      <c r="U84" s="1320"/>
      <c r="V84" s="1320"/>
      <c r="W84" s="1320"/>
      <c r="X84" s="1320"/>
      <c r="Y84" s="1320"/>
      <c r="Z84" s="1320"/>
      <c r="AA84" s="1320"/>
      <c r="AB84" s="1320"/>
      <c r="AC84" s="1320"/>
      <c r="AD84" s="1320"/>
      <c r="AE84" s="1320"/>
      <c r="AF84" s="1320"/>
      <c r="AG84" s="1320"/>
      <c r="AH84" s="1320"/>
      <c r="AI84" s="1320"/>
      <c r="AJ84" s="1320"/>
      <c r="AK84" s="1320"/>
      <c r="AL84" s="1320"/>
      <c r="AM84" s="1320"/>
      <c r="AN84" s="1320"/>
      <c r="AO84" s="1320"/>
      <c r="AP84" s="1320"/>
      <c r="AQ84" s="1320"/>
      <c r="AR84" s="1320"/>
      <c r="AS84" s="1320"/>
      <c r="AT84" s="1320"/>
      <c r="AU84" s="1320"/>
      <c r="AV84" s="1320"/>
      <c r="AW84" s="1320"/>
      <c r="AX84" s="1320"/>
      <c r="AY84" s="1320"/>
      <c r="AZ84" s="1320"/>
    </row>
    <row r="85" spans="1:53" s="325" customFormat="1" ht="6" customHeight="1" x14ac:dyDescent="0.3">
      <c r="H85" s="1321" t="s">
        <v>522</v>
      </c>
      <c r="I85" s="1321"/>
      <c r="J85" s="1321"/>
      <c r="K85" s="1321"/>
      <c r="L85" s="1321"/>
      <c r="M85" s="1321"/>
      <c r="N85" s="1321"/>
      <c r="O85" s="1321"/>
      <c r="P85" s="1321"/>
      <c r="Q85" s="1321"/>
      <c r="R85" s="1321"/>
      <c r="S85" s="1321"/>
      <c r="T85" s="1321"/>
      <c r="U85" s="1321"/>
      <c r="V85" s="1321"/>
      <c r="W85" s="1321"/>
      <c r="X85" s="1321"/>
      <c r="Y85" s="1321"/>
      <c r="Z85" s="1321"/>
      <c r="AA85" s="1321"/>
      <c r="AB85" s="1321"/>
      <c r="AC85" s="1321"/>
      <c r="AD85" s="1321"/>
      <c r="AE85" s="1321"/>
      <c r="AF85" s="1321"/>
      <c r="AG85" s="1321"/>
      <c r="AH85" s="1321"/>
      <c r="AI85" s="1321"/>
      <c r="AJ85" s="1321"/>
      <c r="AK85" s="1321"/>
      <c r="AL85" s="1321"/>
      <c r="AM85" s="1321"/>
      <c r="AN85" s="1321"/>
      <c r="AO85" s="1321"/>
      <c r="AP85" s="1321"/>
      <c r="AQ85" s="1321"/>
      <c r="AR85" s="1321"/>
      <c r="AS85" s="1321"/>
      <c r="AT85" s="1321"/>
      <c r="AU85" s="1321"/>
      <c r="AV85" s="1321"/>
      <c r="AW85" s="1321"/>
      <c r="AX85" s="1321"/>
      <c r="AY85" s="1321"/>
      <c r="AZ85" s="1321"/>
    </row>
    <row r="86" spans="1:53" ht="24" customHeight="1" x14ac:dyDescent="0.25">
      <c r="A86" s="1318" t="s">
        <v>782</v>
      </c>
      <c r="B86" s="1318"/>
      <c r="C86" s="1318"/>
      <c r="D86" s="1318"/>
      <c r="E86" s="1318"/>
      <c r="F86" s="1318"/>
      <c r="G86" s="1318"/>
      <c r="H86" s="1318"/>
      <c r="I86" s="1318"/>
      <c r="J86" s="1318"/>
      <c r="K86" s="1318"/>
      <c r="L86" s="1318"/>
      <c r="M86" s="1318"/>
      <c r="N86" s="1318"/>
      <c r="O86" s="1318"/>
      <c r="P86" s="1318"/>
      <c r="Q86" s="1318"/>
      <c r="R86" s="1318"/>
      <c r="S86" s="1318"/>
      <c r="T86" s="1318"/>
      <c r="U86" s="1318"/>
      <c r="V86" s="1318"/>
      <c r="W86" s="1318"/>
      <c r="X86" s="1318"/>
      <c r="Y86" s="1318"/>
      <c r="Z86" s="1318"/>
      <c r="AA86" s="1318"/>
      <c r="AB86" s="1318"/>
      <c r="AC86" s="1318"/>
      <c r="AD86" s="1318"/>
      <c r="AE86" s="1318"/>
      <c r="AF86" s="1318"/>
      <c r="AG86" s="1318"/>
      <c r="AH86" s="1318"/>
      <c r="AI86" s="1318"/>
      <c r="AJ86" s="1318"/>
      <c r="AK86" s="1318"/>
      <c r="AL86" s="1318"/>
      <c r="AM86" s="1318"/>
      <c r="AN86" s="1318"/>
      <c r="AO86" s="1318"/>
      <c r="AP86" s="1318"/>
      <c r="AQ86" s="1318"/>
      <c r="AR86" s="1318"/>
      <c r="AS86" s="1318"/>
      <c r="AT86" s="1318"/>
      <c r="AU86" s="1318"/>
      <c r="AV86" s="1318"/>
      <c r="AW86" s="1318"/>
      <c r="AX86" s="1318"/>
      <c r="AY86" s="1318"/>
      <c r="AZ86" s="1318"/>
    </row>
    <row r="87" spans="1:53" ht="28.95" customHeight="1" x14ac:dyDescent="0.3">
      <c r="A87" s="1322" t="str">
        <f>IF(ПОДПИСИ!B9="",ПОДПИСИ!D6,ПОДПИСИ!D9)</f>
        <v>Филёва Н.О.</v>
      </c>
      <c r="B87" s="1322"/>
      <c r="C87" s="1322"/>
      <c r="D87" s="1322"/>
      <c r="E87" s="1322"/>
      <c r="F87" s="1322"/>
      <c r="G87" s="1322"/>
      <c r="H87" s="1322"/>
      <c r="I87" s="1322"/>
      <c r="J87" s="1322"/>
      <c r="K87" s="1322"/>
      <c r="L87" s="1322"/>
      <c r="M87" s="1322"/>
      <c r="N87" s="1322"/>
      <c r="O87" s="1322"/>
      <c r="P87" s="1322"/>
      <c r="Q87" s="1322"/>
      <c r="R87" s="1322"/>
      <c r="S87" s="1322"/>
      <c r="T87" s="1322"/>
      <c r="U87" s="1322"/>
      <c r="V87" s="1322"/>
      <c r="W87" s="1322"/>
      <c r="X87" s="1322"/>
      <c r="Y87" s="1322"/>
      <c r="Z87" s="1323"/>
      <c r="AA87" s="1323"/>
      <c r="AB87" s="1323"/>
      <c r="AC87" s="1323"/>
      <c r="AD87" s="1323"/>
      <c r="AE87" s="1323"/>
      <c r="AF87" s="1323"/>
      <c r="AG87" s="1323"/>
      <c r="AH87" s="1323"/>
      <c r="AI87" s="1323"/>
      <c r="AJ87" s="1323"/>
      <c r="AK87" s="1323"/>
      <c r="AL87" s="1323"/>
      <c r="AM87" s="1323"/>
      <c r="AN87" s="1323"/>
      <c r="AO87" s="1324"/>
      <c r="AP87" s="1324"/>
      <c r="AQ87" s="1324"/>
      <c r="AR87" s="1324"/>
      <c r="AS87" s="1324"/>
      <c r="AT87" s="1324"/>
      <c r="AU87" s="1324"/>
      <c r="AV87" s="1324"/>
      <c r="AW87" s="1324"/>
      <c r="AX87" s="1324"/>
      <c r="AY87" s="1324"/>
      <c r="AZ87" s="1324"/>
    </row>
    <row r="88" spans="1:53" s="314" customFormat="1" ht="6" customHeight="1" x14ac:dyDescent="0.3">
      <c r="A88" s="1310" t="s">
        <v>801</v>
      </c>
      <c r="B88" s="1310"/>
      <c r="C88" s="1310"/>
      <c r="D88" s="1310"/>
      <c r="E88" s="1310"/>
      <c r="F88" s="1310"/>
      <c r="G88" s="1310"/>
      <c r="H88" s="1310"/>
      <c r="I88" s="1310"/>
      <c r="J88" s="1310"/>
      <c r="K88" s="1310"/>
      <c r="L88" s="1310"/>
      <c r="M88" s="1310"/>
      <c r="N88" s="1310"/>
      <c r="O88" s="1310"/>
      <c r="P88" s="1310"/>
      <c r="Q88" s="1310"/>
      <c r="R88" s="1310"/>
      <c r="S88" s="1310"/>
      <c r="T88" s="1310"/>
      <c r="U88" s="1310"/>
      <c r="V88" s="1310"/>
      <c r="W88" s="1310"/>
      <c r="X88" s="1310"/>
      <c r="Y88" s="1310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310" t="s">
        <v>49</v>
      </c>
      <c r="AP88" s="1310"/>
      <c r="AQ88" s="1310"/>
      <c r="AR88" s="1310"/>
      <c r="AS88" s="1310"/>
      <c r="AT88" s="1310"/>
      <c r="AU88" s="1310"/>
      <c r="AV88" s="1310"/>
      <c r="AW88" s="1310"/>
      <c r="AX88" s="1310"/>
      <c r="AY88" s="1310"/>
      <c r="AZ88" s="1310"/>
    </row>
    <row r="89" spans="1:53" ht="6" customHeight="1" x14ac:dyDescent="0.25"/>
    <row r="90" spans="1:53" ht="12" customHeight="1" x14ac:dyDescent="0.25">
      <c r="A90" s="1318" t="s">
        <v>817</v>
      </c>
      <c r="B90" s="1264"/>
      <c r="C90" s="1264"/>
      <c r="D90" s="1264"/>
      <c r="E90" s="1264"/>
      <c r="F90" s="1264"/>
      <c r="G90" s="1264"/>
      <c r="H90" s="1264"/>
      <c r="I90" s="1264"/>
      <c r="J90" s="1264"/>
      <c r="K90" s="1264"/>
      <c r="L90" s="1264"/>
      <c r="M90" s="1264"/>
      <c r="N90" s="1264"/>
      <c r="O90" s="1264"/>
      <c r="P90" s="1264"/>
      <c r="Q90" s="1264"/>
      <c r="R90" s="1264"/>
      <c r="S90" s="1264"/>
      <c r="T90" s="1264"/>
      <c r="U90" s="1264"/>
      <c r="V90" s="1264"/>
      <c r="W90" s="1264"/>
      <c r="X90" s="1264"/>
      <c r="Y90" s="1264"/>
      <c r="Z90" s="1264"/>
      <c r="AA90" s="1264"/>
      <c r="AB90" s="1264"/>
      <c r="AC90" s="1264"/>
      <c r="AD90" s="1264"/>
      <c r="AE90" s="1264"/>
      <c r="AF90" s="1264"/>
      <c r="AG90" s="1264"/>
      <c r="AH90" s="1264"/>
      <c r="AI90" s="1264"/>
      <c r="AJ90" s="1264"/>
      <c r="AK90" s="1264"/>
      <c r="AL90" s="1264"/>
      <c r="AM90" s="1264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</row>
    <row r="91" spans="1:53" ht="28.95" customHeight="1" x14ac:dyDescent="0.3">
      <c r="A91" s="1312" t="str">
        <f>ПОДПИСИ!D15</f>
        <v>Шлёнский С.В.</v>
      </c>
      <c r="B91" s="1312"/>
      <c r="C91" s="1312"/>
      <c r="D91" s="1312"/>
      <c r="E91" s="1312"/>
      <c r="F91" s="1312"/>
      <c r="G91" s="1312"/>
      <c r="H91" s="1312"/>
      <c r="I91" s="1312"/>
      <c r="J91" s="1312"/>
      <c r="K91" s="1312"/>
      <c r="L91" s="1312"/>
      <c r="M91" s="1312"/>
      <c r="N91" s="1312"/>
      <c r="O91" s="1312"/>
      <c r="P91" s="1312"/>
      <c r="Q91" s="1312"/>
      <c r="R91" s="1312"/>
      <c r="S91" s="1312"/>
      <c r="T91" s="1312"/>
      <c r="U91" s="1312"/>
      <c r="V91" s="1312"/>
      <c r="W91" s="1312"/>
      <c r="X91" s="1312"/>
      <c r="Y91" s="1312"/>
      <c r="Z91" s="1313"/>
      <c r="AA91" s="1313"/>
      <c r="AB91" s="1313"/>
      <c r="AC91" s="1313"/>
      <c r="AD91" s="1313"/>
      <c r="AE91" s="1313"/>
      <c r="AF91" s="1313"/>
      <c r="AG91" s="1313"/>
      <c r="AH91" s="1313"/>
      <c r="AI91" s="1313"/>
      <c r="AJ91" s="1313"/>
      <c r="AK91" s="1313"/>
      <c r="AL91" s="1313"/>
      <c r="AM91" s="1313"/>
      <c r="AN91" s="1313"/>
      <c r="AO91" s="1314"/>
      <c r="AP91" s="1314"/>
      <c r="AQ91" s="1314"/>
      <c r="AR91" s="1314"/>
      <c r="AS91" s="1314"/>
      <c r="AT91" s="1314"/>
      <c r="AU91" s="1314"/>
      <c r="AV91" s="1314"/>
      <c r="AW91" s="1314"/>
      <c r="AX91" s="1314"/>
      <c r="AY91" s="1314"/>
      <c r="AZ91" s="1314"/>
      <c r="BA91" s="330"/>
    </row>
    <row r="92" spans="1:53" s="333" customFormat="1" ht="6" customHeight="1" x14ac:dyDescent="0.15">
      <c r="A92" s="1310" t="s">
        <v>801</v>
      </c>
      <c r="B92" s="1310"/>
      <c r="C92" s="1310"/>
      <c r="D92" s="1310"/>
      <c r="E92" s="1310"/>
      <c r="F92" s="1310"/>
      <c r="G92" s="1310"/>
      <c r="H92" s="1310"/>
      <c r="I92" s="1310"/>
      <c r="J92" s="1310"/>
      <c r="K92" s="1310"/>
      <c r="L92" s="1310"/>
      <c r="M92" s="1310"/>
      <c r="N92" s="1310"/>
      <c r="O92" s="1310"/>
      <c r="P92" s="1310"/>
      <c r="Q92" s="1310"/>
      <c r="R92" s="1310"/>
      <c r="S92" s="1310"/>
      <c r="T92" s="1310"/>
      <c r="U92" s="1310"/>
      <c r="V92" s="1310"/>
      <c r="W92" s="1310"/>
      <c r="X92" s="1310"/>
      <c r="Y92" s="1310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310" t="s">
        <v>49</v>
      </c>
      <c r="AP92" s="1310"/>
      <c r="AQ92" s="1310"/>
      <c r="AR92" s="1310"/>
      <c r="AS92" s="1310"/>
      <c r="AT92" s="1310"/>
      <c r="AU92" s="1310"/>
      <c r="AV92" s="1310"/>
      <c r="AW92" s="1310"/>
      <c r="AX92" s="1310"/>
      <c r="AY92" s="1310"/>
      <c r="AZ92" s="1310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316" t="s">
        <v>813</v>
      </c>
      <c r="B94" s="1316"/>
      <c r="C94" s="1316"/>
      <c r="D94" s="1316"/>
      <c r="E94" s="1316"/>
      <c r="F94" s="1316"/>
      <c r="G94" s="1316"/>
      <c r="H94" s="1316"/>
      <c r="I94" s="1316"/>
      <c r="J94" s="1316"/>
      <c r="K94" s="1316"/>
      <c r="L94" s="1316"/>
      <c r="M94" s="1316"/>
      <c r="N94" s="1316"/>
      <c r="O94" s="1316"/>
      <c r="P94" s="1316"/>
      <c r="Q94" s="1316"/>
      <c r="R94" s="1316"/>
      <c r="S94" s="1316"/>
      <c r="T94" s="1316"/>
      <c r="U94" s="1316"/>
      <c r="V94" s="1316"/>
      <c r="W94" s="1316"/>
      <c r="X94" s="1316"/>
      <c r="Y94" s="1316"/>
      <c r="Z94" s="1316"/>
      <c r="AA94" s="1316"/>
      <c r="AB94" s="1316"/>
      <c r="AC94" s="1316"/>
      <c r="AD94" s="1316"/>
      <c r="AE94" s="1316"/>
      <c r="AF94" s="1316"/>
      <c r="AG94" s="1316"/>
      <c r="AH94" s="1316"/>
      <c r="AI94" s="1316"/>
      <c r="AJ94" s="1316"/>
      <c r="AK94" s="1316"/>
      <c r="AL94" s="1316"/>
      <c r="AM94" s="1316"/>
      <c r="AN94" s="1316"/>
      <c r="AO94" s="1316"/>
      <c r="AP94" s="1316"/>
      <c r="AQ94" s="1316"/>
      <c r="AR94" s="1316"/>
      <c r="AS94" s="1316"/>
      <c r="AT94" s="1316"/>
      <c r="AU94" s="1316"/>
      <c r="AV94" s="1316"/>
      <c r="AW94" s="1316"/>
      <c r="AX94" s="1316"/>
      <c r="AY94" s="1316"/>
      <c r="AZ94" s="1316"/>
      <c r="BA94" s="330"/>
    </row>
    <row r="95" spans="1:53" ht="28.95" customHeight="1" x14ac:dyDescent="0.3">
      <c r="A95" s="1312" t="str">
        <f>ПОДПИСИ!D17</f>
        <v>Шлёнский С.В.</v>
      </c>
      <c r="B95" s="1312"/>
      <c r="C95" s="1312"/>
      <c r="D95" s="1312"/>
      <c r="E95" s="1312"/>
      <c r="F95" s="1312"/>
      <c r="G95" s="1312"/>
      <c r="H95" s="1312"/>
      <c r="I95" s="1312"/>
      <c r="J95" s="1312"/>
      <c r="K95" s="1312"/>
      <c r="L95" s="1312"/>
      <c r="M95" s="1312"/>
      <c r="N95" s="1312"/>
      <c r="O95" s="1312"/>
      <c r="P95" s="1312"/>
      <c r="Q95" s="1312"/>
      <c r="R95" s="1312"/>
      <c r="S95" s="1312"/>
      <c r="T95" s="1312"/>
      <c r="U95" s="1312"/>
      <c r="V95" s="1312"/>
      <c r="W95" s="1312"/>
      <c r="X95" s="1312"/>
      <c r="Y95" s="1312"/>
      <c r="Z95" s="1313"/>
      <c r="AA95" s="1313"/>
      <c r="AB95" s="1313"/>
      <c r="AC95" s="1313"/>
      <c r="AD95" s="1313"/>
      <c r="AE95" s="1313"/>
      <c r="AF95" s="1313"/>
      <c r="AG95" s="1313"/>
      <c r="AH95" s="1313"/>
      <c r="AI95" s="1313"/>
      <c r="AJ95" s="1313"/>
      <c r="AK95" s="1313"/>
      <c r="AL95" s="1313"/>
      <c r="AM95" s="1313"/>
      <c r="AN95" s="1313"/>
      <c r="AO95" s="1317" t="s">
        <v>64</v>
      </c>
      <c r="AP95" s="1317"/>
      <c r="AQ95" s="1317"/>
      <c r="AR95" s="1317"/>
      <c r="AS95" s="1317"/>
      <c r="AT95" s="1317"/>
      <c r="AU95" s="1317"/>
      <c r="AV95" s="1317"/>
      <c r="AW95" s="1317"/>
      <c r="AX95" s="1317"/>
      <c r="AY95" s="1317"/>
      <c r="AZ95" s="1317"/>
      <c r="BA95" s="1317"/>
    </row>
    <row r="96" spans="1:53" ht="6" customHeight="1" x14ac:dyDescent="0.25">
      <c r="A96" s="1310" t="s">
        <v>801</v>
      </c>
      <c r="B96" s="1310"/>
      <c r="C96" s="1310"/>
      <c r="D96" s="1310"/>
      <c r="E96" s="1310"/>
      <c r="F96" s="1310"/>
      <c r="G96" s="1310"/>
      <c r="H96" s="1310"/>
      <c r="I96" s="1310"/>
      <c r="J96" s="1310"/>
      <c r="K96" s="1310"/>
      <c r="L96" s="1310"/>
      <c r="M96" s="1310"/>
      <c r="N96" s="1310"/>
      <c r="O96" s="1310"/>
      <c r="P96" s="1310"/>
      <c r="Q96" s="1310"/>
      <c r="R96" s="1310"/>
      <c r="S96" s="1310"/>
      <c r="T96" s="1310"/>
      <c r="U96" s="1310"/>
      <c r="V96" s="1310"/>
      <c r="W96" s="1310"/>
      <c r="X96" s="1310"/>
      <c r="Y96" s="1310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310" t="s">
        <v>49</v>
      </c>
      <c r="AP96" s="1310"/>
      <c r="AQ96" s="1310"/>
      <c r="AR96" s="1310"/>
      <c r="AS96" s="1310"/>
      <c r="AT96" s="1310"/>
      <c r="AU96" s="1310"/>
      <c r="AV96" s="1310"/>
      <c r="AW96" s="1310"/>
      <c r="AX96" s="1310"/>
      <c r="AY96" s="1310"/>
      <c r="AZ96" s="1310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311" t="s">
        <v>803</v>
      </c>
      <c r="B98" s="1315"/>
      <c r="C98" s="1315"/>
      <c r="D98" s="1315"/>
      <c r="E98" s="1315"/>
      <c r="F98" s="1315"/>
      <c r="G98" s="1315"/>
      <c r="H98" s="1315"/>
      <c r="I98" s="1315"/>
      <c r="J98" s="1315"/>
      <c r="K98" s="1315"/>
      <c r="L98" s="1315"/>
      <c r="M98" s="1315"/>
      <c r="N98" s="1315"/>
      <c r="O98" s="1315"/>
      <c r="P98" s="1315"/>
      <c r="Q98" s="1315"/>
      <c r="R98" s="1315"/>
      <c r="S98" s="1315"/>
      <c r="T98" s="1315"/>
      <c r="U98" s="1315"/>
      <c r="V98" s="1315"/>
      <c r="W98" s="1315"/>
      <c r="X98" s="1315"/>
      <c r="Y98" s="1315"/>
      <c r="Z98" s="1315"/>
      <c r="AA98" s="1315"/>
      <c r="AB98" s="1315"/>
      <c r="AC98" s="1315"/>
      <c r="AD98" s="1315"/>
      <c r="AE98" s="1315"/>
      <c r="AF98" s="1315"/>
      <c r="AG98" s="1315"/>
      <c r="AH98" s="1315"/>
      <c r="AI98" s="1315"/>
      <c r="AJ98" s="1315"/>
      <c r="AK98" s="1315"/>
      <c r="AL98" s="1315"/>
      <c r="AM98" s="1315"/>
      <c r="AN98" s="1315"/>
      <c r="AO98" s="1315"/>
      <c r="AP98" s="1315"/>
      <c r="AQ98" s="1315"/>
      <c r="AR98" s="1315"/>
      <c r="AS98" s="1315"/>
      <c r="AT98" s="1315"/>
      <c r="AU98" s="1315"/>
      <c r="AV98" s="1315"/>
      <c r="AW98" s="1315"/>
      <c r="AX98" s="1315"/>
      <c r="AY98" s="1315"/>
      <c r="AZ98" s="1315"/>
      <c r="BA98" s="330"/>
    </row>
    <row r="99" spans="1:55" ht="28.95" customHeight="1" x14ac:dyDescent="0.3">
      <c r="A99" s="1312" t="str">
        <f>ПОДПИСИ!D19</f>
        <v xml:space="preserve"> </v>
      </c>
      <c r="B99" s="1312"/>
      <c r="C99" s="1312"/>
      <c r="D99" s="1312"/>
      <c r="E99" s="1312"/>
      <c r="F99" s="1312"/>
      <c r="G99" s="1312"/>
      <c r="H99" s="1312"/>
      <c r="I99" s="1312"/>
      <c r="J99" s="1312"/>
      <c r="K99" s="1312"/>
      <c r="L99" s="1312"/>
      <c r="M99" s="1312"/>
      <c r="N99" s="1312"/>
      <c r="O99" s="1312"/>
      <c r="P99" s="1312"/>
      <c r="Q99" s="1312"/>
      <c r="R99" s="1312"/>
      <c r="S99" s="1312"/>
      <c r="T99" s="1312"/>
      <c r="U99" s="1312"/>
      <c r="V99" s="1312"/>
      <c r="W99" s="1312"/>
      <c r="X99" s="1312"/>
      <c r="Y99" s="1312"/>
      <c r="Z99" s="1313"/>
      <c r="AA99" s="1313"/>
      <c r="AB99" s="1313"/>
      <c r="AC99" s="1313"/>
      <c r="AD99" s="1313"/>
      <c r="AE99" s="1313"/>
      <c r="AF99" s="1313"/>
      <c r="AG99" s="1313"/>
      <c r="AH99" s="1313"/>
      <c r="AI99" s="1313"/>
      <c r="AJ99" s="1313"/>
      <c r="AK99" s="1313"/>
      <c r="AL99" s="1313"/>
      <c r="AM99" s="1313"/>
      <c r="AN99" s="1313"/>
      <c r="AO99" s="1314" t="s">
        <v>64</v>
      </c>
      <c r="AP99" s="1314"/>
      <c r="AQ99" s="1314"/>
      <c r="AR99" s="1314"/>
      <c r="AS99" s="1314"/>
      <c r="AT99" s="1314"/>
      <c r="AU99" s="1314"/>
      <c r="AV99" s="1314"/>
      <c r="AW99" s="1314"/>
      <c r="AX99" s="1314"/>
      <c r="AY99" s="1314"/>
      <c r="AZ99" s="1314"/>
      <c r="BA99" s="336"/>
    </row>
    <row r="100" spans="1:55" ht="6" customHeight="1" x14ac:dyDescent="0.25">
      <c r="A100" s="1310" t="s">
        <v>801</v>
      </c>
      <c r="B100" s="1310"/>
      <c r="C100" s="1310"/>
      <c r="D100" s="1310"/>
      <c r="E100" s="1310"/>
      <c r="F100" s="1310"/>
      <c r="G100" s="1310"/>
      <c r="H100" s="1310"/>
      <c r="I100" s="1310"/>
      <c r="J100" s="1310"/>
      <c r="K100" s="1310"/>
      <c r="L100" s="1310"/>
      <c r="M100" s="1310"/>
      <c r="N100" s="1310"/>
      <c r="O100" s="1310"/>
      <c r="P100" s="1310"/>
      <c r="Q100" s="1310"/>
      <c r="R100" s="1310"/>
      <c r="S100" s="1310"/>
      <c r="T100" s="1310"/>
      <c r="U100" s="1310"/>
      <c r="V100" s="1310"/>
      <c r="W100" s="1310"/>
      <c r="X100" s="1310"/>
      <c r="Y100" s="1310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310" t="s">
        <v>49</v>
      </c>
      <c r="AP100" s="1310"/>
      <c r="AQ100" s="1310"/>
      <c r="AR100" s="1310"/>
      <c r="AS100" s="1310"/>
      <c r="AT100" s="1310"/>
      <c r="AU100" s="1310"/>
      <c r="AV100" s="1310"/>
      <c r="AW100" s="1310"/>
      <c r="AX100" s="1310"/>
      <c r="AY100" s="1310"/>
      <c r="AZ100" s="1310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311" t="s">
        <v>818</v>
      </c>
      <c r="B102" s="1311"/>
      <c r="C102" s="1311"/>
      <c r="D102" s="1311"/>
      <c r="E102" s="1311"/>
      <c r="F102" s="1311"/>
      <c r="G102" s="1311"/>
      <c r="H102" s="1311"/>
      <c r="I102" s="1311"/>
      <c r="J102" s="1311"/>
      <c r="K102" s="1311"/>
      <c r="L102" s="1311"/>
      <c r="M102" s="1311"/>
      <c r="N102" s="1311"/>
      <c r="O102" s="1311"/>
      <c r="P102" s="1311"/>
      <c r="Q102" s="1311"/>
      <c r="R102" s="1311"/>
      <c r="S102" s="1311"/>
      <c r="T102" s="1311"/>
      <c r="U102" s="1311"/>
      <c r="V102" s="1311"/>
      <c r="W102" s="1311"/>
      <c r="X102" s="1311"/>
      <c r="Y102" s="1311"/>
      <c r="Z102" s="1311"/>
      <c r="AA102" s="1311"/>
      <c r="AB102" s="1311"/>
      <c r="AC102" s="1311"/>
      <c r="AD102" s="1311"/>
      <c r="AE102" s="1311"/>
      <c r="AF102" s="1311"/>
      <c r="AG102" s="1311"/>
      <c r="AH102" s="1311"/>
      <c r="AI102" s="1311"/>
      <c r="AJ102" s="1311"/>
      <c r="AK102" s="1311"/>
      <c r="AL102" s="1311"/>
      <c r="AM102" s="1311"/>
      <c r="AN102" s="1311"/>
      <c r="AO102" s="1311"/>
      <c r="AP102" s="1311"/>
      <c r="AQ102" s="1311"/>
      <c r="AR102" s="1311"/>
      <c r="AS102" s="1311"/>
      <c r="AT102" s="1311"/>
      <c r="AU102" s="1311"/>
      <c r="AV102" s="1311"/>
      <c r="AW102" s="1311"/>
      <c r="AX102" s="1311"/>
      <c r="AY102" s="1311"/>
      <c r="AZ102" s="1311"/>
      <c r="BA102" s="330"/>
    </row>
    <row r="103" spans="1:55" ht="28.95" customHeight="1" x14ac:dyDescent="0.3">
      <c r="A103" s="1312" t="str">
        <f>ПОДПИСИ!D14</f>
        <v>Фатахова Е.Я.</v>
      </c>
      <c r="B103" s="1312"/>
      <c r="C103" s="1312"/>
      <c r="D103" s="1312"/>
      <c r="E103" s="1312"/>
      <c r="F103" s="1312"/>
      <c r="G103" s="1312"/>
      <c r="H103" s="1312"/>
      <c r="I103" s="1312"/>
      <c r="J103" s="1312"/>
      <c r="K103" s="1312"/>
      <c r="L103" s="1312"/>
      <c r="M103" s="1312"/>
      <c r="N103" s="1312"/>
      <c r="O103" s="1312"/>
      <c r="P103" s="1312"/>
      <c r="Q103" s="1312"/>
      <c r="R103" s="1312"/>
      <c r="S103" s="1312"/>
      <c r="T103" s="1312"/>
      <c r="U103" s="1312"/>
      <c r="V103" s="1312"/>
      <c r="W103" s="1312"/>
      <c r="X103" s="1312"/>
      <c r="Y103" s="1312"/>
      <c r="Z103" s="1313"/>
      <c r="AA103" s="1313"/>
      <c r="AB103" s="1313"/>
      <c r="AC103" s="1313"/>
      <c r="AD103" s="1313"/>
      <c r="AE103" s="1313"/>
      <c r="AF103" s="1313"/>
      <c r="AG103" s="1313"/>
      <c r="AH103" s="1313"/>
      <c r="AI103" s="1313"/>
      <c r="AJ103" s="1313"/>
      <c r="AK103" s="1313"/>
      <c r="AL103" s="1313"/>
      <c r="AM103" s="1313"/>
      <c r="AN103" s="1313"/>
      <c r="AO103" s="1314"/>
      <c r="AP103" s="1314"/>
      <c r="AQ103" s="1314"/>
      <c r="AR103" s="1314"/>
      <c r="AS103" s="1314"/>
      <c r="AT103" s="1314"/>
      <c r="AU103" s="1314"/>
      <c r="AV103" s="1314"/>
      <c r="AW103" s="1314"/>
      <c r="AX103" s="1314"/>
      <c r="AY103" s="1314"/>
      <c r="AZ103" s="1314"/>
      <c r="BA103" s="337"/>
      <c r="BB103" s="316"/>
      <c r="BC103" s="316"/>
    </row>
    <row r="104" spans="1:55" s="305" customFormat="1" ht="6" customHeight="1" x14ac:dyDescent="0.2">
      <c r="A104" s="1310" t="s">
        <v>801</v>
      </c>
      <c r="B104" s="1310"/>
      <c r="C104" s="1310"/>
      <c r="D104" s="1310"/>
      <c r="E104" s="1310"/>
      <c r="F104" s="1310"/>
      <c r="G104" s="1310"/>
      <c r="H104" s="1310"/>
      <c r="I104" s="1310"/>
      <c r="J104" s="1310"/>
      <c r="K104" s="1310"/>
      <c r="L104" s="1310"/>
      <c r="M104" s="1310"/>
      <c r="N104" s="1310"/>
      <c r="O104" s="1310"/>
      <c r="P104" s="1310"/>
      <c r="Q104" s="1310"/>
      <c r="R104" s="1310"/>
      <c r="S104" s="1310"/>
      <c r="T104" s="1310"/>
      <c r="U104" s="1310"/>
      <c r="V104" s="1310"/>
      <c r="W104" s="1310"/>
      <c r="X104" s="1310"/>
      <c r="Y104" s="1310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310" t="s">
        <v>49</v>
      </c>
      <c r="AP104" s="1310"/>
      <c r="AQ104" s="1310"/>
      <c r="AR104" s="1310"/>
      <c r="AS104" s="1310"/>
      <c r="AT104" s="1310"/>
      <c r="AU104" s="1310"/>
      <c r="AV104" s="1310"/>
      <c r="AW104" s="1310"/>
      <c r="AX104" s="1310"/>
      <c r="AY104" s="1310"/>
      <c r="AZ104" s="1310"/>
    </row>
    <row r="105" spans="1:55" x14ac:dyDescent="0.25">
      <c r="A105" s="1273" t="s">
        <v>947</v>
      </c>
      <c r="B105" s="1273"/>
      <c r="C105" s="1273"/>
      <c r="D105" s="1273"/>
      <c r="E105" s="1273"/>
      <c r="F105" s="1273"/>
      <c r="G105" s="1273"/>
      <c r="H105" s="1273"/>
      <c r="I105" s="1273"/>
      <c r="J105" s="1273"/>
      <c r="K105" s="1273"/>
      <c r="L105" s="1273"/>
      <c r="M105" s="1273"/>
      <c r="N105" s="1273"/>
      <c r="O105" s="1273"/>
      <c r="P105" s="1273"/>
      <c r="Q105" s="1273"/>
      <c r="R105" s="1273"/>
      <c r="S105" s="1273"/>
      <c r="T105" s="1273"/>
      <c r="U105" s="1273"/>
      <c r="V105" s="1273"/>
      <c r="W105" s="1273"/>
      <c r="X105" s="1273"/>
      <c r="Y105" s="1273"/>
      <c r="Z105" s="1273"/>
      <c r="AA105" s="1273"/>
      <c r="AB105" s="1273"/>
      <c r="AC105" s="1273"/>
      <c r="AD105" s="1273"/>
      <c r="AE105" s="1273"/>
      <c r="AF105" s="1273"/>
      <c r="AG105" s="1273"/>
      <c r="AH105" s="1273"/>
      <c r="AI105" s="1273"/>
      <c r="AJ105" s="1273"/>
      <c r="AK105" s="1273"/>
      <c r="AL105" s="1273"/>
      <c r="AM105" s="1273"/>
      <c r="AN105" s="1273"/>
      <c r="AO105" s="1273"/>
      <c r="AP105" s="1273"/>
      <c r="AQ105" s="1273"/>
      <c r="AR105" s="1273"/>
      <c r="AS105" s="1273"/>
      <c r="AT105" s="1273"/>
      <c r="AU105" s="1273"/>
      <c r="AV105" s="1273"/>
      <c r="AW105" s="1273"/>
      <c r="AX105" s="1273"/>
      <c r="AY105" s="1273"/>
      <c r="AZ105" s="1273"/>
    </row>
    <row r="106" spans="1:55" ht="28.95" customHeight="1" x14ac:dyDescent="0.3">
      <c r="A106" s="1274" t="str">
        <f>IF(ПОДПИСИ!D9="","",ПОДПИСИ!D6)</f>
        <v>Чечин Д.М.</v>
      </c>
      <c r="B106" s="1274"/>
      <c r="C106" s="1274"/>
      <c r="D106" s="1274"/>
      <c r="E106" s="1274"/>
      <c r="F106" s="1274"/>
      <c r="G106" s="1274"/>
      <c r="H106" s="1274"/>
      <c r="I106" s="1274"/>
      <c r="J106" s="1274"/>
      <c r="K106" s="1274"/>
      <c r="L106" s="1274"/>
      <c r="M106" s="1274"/>
      <c r="N106" s="1274"/>
      <c r="O106" s="1274"/>
      <c r="P106" s="1274"/>
      <c r="Q106" s="1274"/>
      <c r="R106" s="1274"/>
      <c r="S106" s="1274"/>
      <c r="T106" s="1274"/>
      <c r="U106" s="1274"/>
      <c r="V106" s="1274"/>
      <c r="W106" s="1274"/>
      <c r="X106" s="1274"/>
      <c r="Y106" s="1274"/>
      <c r="Z106" s="1275"/>
      <c r="AA106" s="1275"/>
      <c r="AB106" s="1275"/>
      <c r="AC106" s="1275"/>
      <c r="AD106" s="1275"/>
      <c r="AE106" s="1275"/>
      <c r="AF106" s="1275"/>
      <c r="AG106" s="1275"/>
      <c r="AH106" s="1275"/>
      <c r="AI106" s="1275"/>
      <c r="AJ106" s="1275"/>
      <c r="AK106" s="1275"/>
      <c r="AL106" s="1275"/>
      <c r="AM106" s="1275"/>
      <c r="AN106" s="1275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</row>
    <row r="107" spans="1:55" x14ac:dyDescent="0.25">
      <c r="A107" s="1277" t="s">
        <v>801</v>
      </c>
      <c r="B107" s="1277"/>
      <c r="C107" s="1277"/>
      <c r="D107" s="1277"/>
      <c r="E107" s="1277"/>
      <c r="F107" s="1277"/>
      <c r="G107" s="1277"/>
      <c r="H107" s="1277"/>
      <c r="I107" s="1277"/>
      <c r="J107" s="1277"/>
      <c r="K107" s="1277"/>
      <c r="L107" s="1277"/>
      <c r="M107" s="1277"/>
      <c r="N107" s="1277"/>
      <c r="O107" s="1277"/>
      <c r="P107" s="1277"/>
      <c r="Q107" s="1277"/>
      <c r="R107" s="1277"/>
      <c r="S107" s="1277"/>
      <c r="T107" s="1277"/>
      <c r="U107" s="1277"/>
      <c r="V107" s="1277"/>
      <c r="W107" s="1277"/>
      <c r="X107" s="1277"/>
      <c r="Y107" s="1277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277" t="s">
        <v>49</v>
      </c>
      <c r="AP107" s="1277"/>
      <c r="AQ107" s="1277"/>
      <c r="AR107" s="1277"/>
      <c r="AS107" s="1277"/>
      <c r="AT107" s="1277"/>
      <c r="AU107" s="1277"/>
      <c r="AV107" s="1277"/>
      <c r="AW107" s="1277"/>
      <c r="AX107" s="1277"/>
      <c r="AY107" s="1277"/>
      <c r="AZ107" s="1277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354" t="s">
        <v>567</v>
      </c>
      <c r="B1" s="1354"/>
      <c r="C1" s="1354"/>
      <c r="D1" s="1354"/>
      <c r="E1" s="1354"/>
      <c r="F1" s="1354"/>
      <c r="G1" s="1354"/>
      <c r="H1" s="1354"/>
      <c r="I1" s="1354"/>
      <c r="J1" s="1354"/>
      <c r="K1" s="1354"/>
      <c r="L1" s="1354"/>
      <c r="M1" s="1354"/>
      <c r="N1" s="1354"/>
      <c r="O1" s="1354"/>
      <c r="P1" s="1354"/>
      <c r="Q1" s="1354"/>
      <c r="R1" s="1354"/>
      <c r="S1" s="1354"/>
      <c r="T1" s="1354"/>
      <c r="U1" s="1354"/>
      <c r="V1" s="1354"/>
      <c r="W1" s="1354"/>
      <c r="X1" s="1354"/>
      <c r="Y1" s="1354"/>
      <c r="Z1" s="1354"/>
      <c r="AA1" s="1354"/>
      <c r="AB1" s="1354"/>
      <c r="AC1" s="1354"/>
      <c r="AD1" s="1354"/>
      <c r="AE1" s="1354"/>
      <c r="AF1" s="1354"/>
      <c r="AG1" s="1354"/>
      <c r="AH1" s="1354"/>
      <c r="AI1" s="1354"/>
      <c r="AJ1" s="1354"/>
      <c r="AK1" s="1354"/>
      <c r="AL1" s="1354"/>
      <c r="AM1" s="1354"/>
      <c r="AN1" s="1354"/>
      <c r="AO1" s="1354"/>
      <c r="AP1" s="1354"/>
      <c r="AQ1" s="1354"/>
      <c r="AR1" s="1354"/>
      <c r="AS1" s="1354"/>
      <c r="AT1" s="1354"/>
      <c r="AU1" s="1354"/>
      <c r="AV1" s="1354"/>
      <c r="AW1" s="1354"/>
      <c r="AX1" s="1354"/>
      <c r="AY1" s="1354"/>
      <c r="AZ1" s="1354"/>
      <c r="BA1" s="317"/>
    </row>
    <row r="2" spans="1:63" ht="12" customHeight="1" x14ac:dyDescent="0.25">
      <c r="A2" s="1353" t="s">
        <v>72</v>
      </c>
      <c r="B2" s="1353"/>
      <c r="C2" s="1353"/>
      <c r="D2" s="1353"/>
      <c r="E2" s="1353"/>
      <c r="F2" s="1353"/>
      <c r="G2" s="1353"/>
      <c r="H2" s="1353"/>
      <c r="I2" s="1353"/>
      <c r="J2" s="1353"/>
      <c r="K2" s="1353"/>
      <c r="L2" s="1353"/>
      <c r="M2" s="1353"/>
      <c r="N2" s="1353"/>
      <c r="O2" s="1353"/>
      <c r="P2" s="1353"/>
      <c r="Q2" s="1353"/>
      <c r="R2" s="1353"/>
      <c r="S2" s="1353"/>
      <c r="T2" s="1353"/>
      <c r="U2" s="1353"/>
      <c r="V2" s="1353"/>
      <c r="W2" s="1353"/>
      <c r="X2" s="1353"/>
      <c r="Y2" s="1353"/>
      <c r="Z2" s="1353"/>
      <c r="AA2" s="1353"/>
      <c r="AB2" s="1353"/>
      <c r="AC2" s="1353"/>
      <c r="AD2" s="1353"/>
      <c r="AE2" s="1353"/>
      <c r="AF2" s="1353"/>
      <c r="AG2" s="1353"/>
      <c r="AH2" s="1353"/>
      <c r="AI2" s="1353"/>
      <c r="AJ2" s="1353"/>
      <c r="AK2" s="1353"/>
      <c r="AL2" s="1353"/>
      <c r="AM2" s="1353"/>
      <c r="AN2" s="1353"/>
      <c r="AO2" s="1353"/>
      <c r="AP2" s="1353"/>
      <c r="AQ2" s="1353"/>
      <c r="AR2" s="1353"/>
      <c r="AS2" s="1353"/>
      <c r="AT2" s="1353"/>
      <c r="AU2" s="1353"/>
      <c r="AV2" s="1353"/>
      <c r="AW2" s="1353"/>
      <c r="AX2" s="1353"/>
      <c r="AY2" s="1353"/>
      <c r="AZ2" s="1353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3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355"/>
      <c r="U3" s="1355"/>
      <c r="V3" s="1355"/>
      <c r="W3" s="1355"/>
      <c r="X3" s="1355"/>
      <c r="Y3" s="1355"/>
      <c r="Z3" s="1355"/>
      <c r="AA3" s="1355"/>
      <c r="AB3" s="1355"/>
      <c r="AC3" s="1355"/>
      <c r="AD3" s="1355"/>
      <c r="AE3" s="1355"/>
      <c r="AF3" s="1355"/>
      <c r="AG3" s="1355"/>
      <c r="AH3" s="1355"/>
      <c r="AI3" s="1355"/>
      <c r="AJ3" s="1355"/>
      <c r="AK3" s="1355"/>
      <c r="AL3" s="1355"/>
      <c r="AM3" s="1355"/>
      <c r="AN3" s="1355"/>
      <c r="AO3" s="1355"/>
      <c r="AP3" s="1355"/>
      <c r="AQ3" s="1355"/>
      <c r="AR3" s="1355"/>
      <c r="AS3" s="1355"/>
      <c r="AT3" s="1355"/>
      <c r="AU3" s="1355"/>
      <c r="AV3" s="1355"/>
      <c r="AW3" s="1355"/>
      <c r="AX3" s="1355"/>
      <c r="AY3" s="1355"/>
      <c r="AZ3" s="1355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1345" t="s">
        <v>806</v>
      </c>
      <c r="B4" s="1345"/>
      <c r="C4" s="1345"/>
      <c r="D4" s="1345"/>
      <c r="E4" s="1345"/>
      <c r="F4" s="1345"/>
      <c r="G4" s="1345"/>
      <c r="H4" s="1345"/>
      <c r="I4" s="1345"/>
      <c r="J4" s="1345"/>
      <c r="K4" s="1345"/>
      <c r="L4" s="1345"/>
      <c r="M4" s="1345"/>
      <c r="N4" s="1345"/>
      <c r="O4" s="1345"/>
      <c r="P4" s="1345"/>
      <c r="Q4" s="1345"/>
      <c r="R4" s="1345"/>
      <c r="S4" s="1345"/>
      <c r="T4" s="1345"/>
      <c r="U4" s="1345"/>
      <c r="V4" s="1345"/>
      <c r="W4" s="1345"/>
      <c r="X4" s="1345"/>
      <c r="Y4" s="1345"/>
      <c r="Z4" s="1345"/>
      <c r="AA4" s="1345"/>
      <c r="AB4" s="1345"/>
      <c r="AC4" s="1345"/>
      <c r="AD4" s="1345"/>
      <c r="AE4" s="1345"/>
      <c r="AF4" s="1345"/>
      <c r="AG4" s="1345"/>
      <c r="AH4" s="1345"/>
      <c r="AI4" s="1345"/>
      <c r="AJ4" s="1345"/>
      <c r="AK4" s="1345"/>
      <c r="AL4" s="1345"/>
      <c r="AM4" s="1345"/>
      <c r="AN4" s="1345"/>
      <c r="AO4" s="1345"/>
      <c r="AP4" s="1345"/>
      <c r="AQ4" s="1345"/>
      <c r="AR4" s="1345"/>
      <c r="AS4" s="1345"/>
      <c r="AT4" s="1345"/>
      <c r="AU4" s="1345"/>
      <c r="AV4" s="1345"/>
      <c r="AW4" s="1345"/>
      <c r="AX4" s="1345"/>
      <c r="AY4" s="1345"/>
      <c r="AZ4" s="1345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299" t="s">
        <v>773</v>
      </c>
      <c r="B5" s="1299"/>
      <c r="C5" s="1299"/>
      <c r="D5" s="1299"/>
      <c r="E5" s="1299"/>
      <c r="F5" s="1299"/>
      <c r="G5" s="1299"/>
      <c r="H5" s="1299"/>
      <c r="I5" s="1299"/>
      <c r="J5" s="1299"/>
      <c r="K5" s="1299"/>
      <c r="L5" s="1299"/>
      <c r="M5" s="1299"/>
      <c r="N5" s="1299"/>
      <c r="O5" s="1299"/>
      <c r="P5" s="1299"/>
      <c r="Q5" s="1299"/>
      <c r="R5" s="1299"/>
      <c r="S5" s="1299"/>
      <c r="T5" s="1299"/>
      <c r="U5" s="1299"/>
      <c r="V5" s="1299"/>
      <c r="W5" s="1299"/>
      <c r="X5" s="1299"/>
      <c r="Y5" s="1299"/>
      <c r="Z5" s="1299"/>
      <c r="AA5" s="1299"/>
      <c r="AB5" s="1299"/>
      <c r="AC5" s="1299"/>
      <c r="AD5" s="1299"/>
      <c r="AE5" s="1299"/>
      <c r="AF5" s="1299"/>
      <c r="AG5" s="1299"/>
      <c r="AH5" s="1299"/>
      <c r="AI5" s="1299"/>
      <c r="AJ5" s="1299"/>
      <c r="AK5" s="1299"/>
      <c r="AL5" s="1299"/>
      <c r="AM5" s="1299"/>
      <c r="AN5" s="1299"/>
      <c r="AO5" s="1299"/>
      <c r="AP5" s="1299"/>
      <c r="AQ5" s="1299"/>
      <c r="AR5" s="1299"/>
      <c r="AS5" s="1299"/>
      <c r="AT5" s="1299"/>
      <c r="AU5" s="1299"/>
      <c r="AV5" s="1299"/>
      <c r="AW5" s="1299"/>
      <c r="AX5" s="1299"/>
      <c r="AY5" s="1299"/>
      <c r="AZ5" s="1299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357" t="str">
        <f>ФОРМА!B2</f>
        <v>ПАО "Россети Ленэнерго"</v>
      </c>
      <c r="B6" s="1357"/>
      <c r="C6" s="1357"/>
      <c r="D6" s="1357"/>
      <c r="E6" s="1357"/>
      <c r="F6" s="1357"/>
      <c r="G6" s="1357"/>
      <c r="H6" s="1357"/>
      <c r="I6" s="1357"/>
      <c r="J6" s="1357"/>
      <c r="K6" s="1357"/>
      <c r="L6" s="1357"/>
      <c r="M6" s="1357"/>
      <c r="N6" s="1357"/>
      <c r="O6" s="1357"/>
      <c r="P6" s="1357"/>
      <c r="Q6" s="1357"/>
      <c r="R6" s="1357"/>
      <c r="S6" s="1357"/>
      <c r="T6" s="1357"/>
      <c r="U6" s="1357"/>
      <c r="V6" s="1357"/>
      <c r="W6" s="1357"/>
      <c r="X6" s="1357"/>
      <c r="Y6" s="1357"/>
      <c r="Z6" s="1357"/>
      <c r="AA6" s="1357"/>
      <c r="AB6" s="1357"/>
      <c r="AC6" s="1357"/>
      <c r="AD6" s="1357"/>
      <c r="AE6" s="1357"/>
      <c r="AF6" s="1357"/>
      <c r="AG6" s="1357"/>
      <c r="AH6" s="1357"/>
      <c r="AI6" s="1357"/>
      <c r="AJ6" s="1357"/>
      <c r="AK6" s="1357"/>
      <c r="AL6" s="1357"/>
      <c r="AM6" s="1357"/>
      <c r="AN6" s="1357"/>
      <c r="AO6" s="1357"/>
      <c r="AP6" s="1357"/>
      <c r="AQ6" s="1357"/>
      <c r="AR6" s="1357"/>
      <c r="AS6" s="1357"/>
      <c r="AT6" s="1357"/>
      <c r="AU6" s="1357"/>
      <c r="AV6" s="1357"/>
      <c r="AW6" s="1357"/>
      <c r="AX6" s="1357"/>
      <c r="AY6" s="1357"/>
      <c r="AZ6" s="1357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345" t="s">
        <v>807</v>
      </c>
      <c r="B7" s="1345"/>
      <c r="C7" s="1345"/>
      <c r="D7" s="1345"/>
      <c r="E7" s="1345"/>
      <c r="F7" s="1345"/>
      <c r="G7" s="1345"/>
      <c r="H7" s="1345"/>
      <c r="I7" s="1345"/>
      <c r="J7" s="1345"/>
      <c r="K7" s="1345"/>
      <c r="L7" s="1345"/>
      <c r="M7" s="1345"/>
      <c r="N7" s="1345"/>
      <c r="O7" s="1345"/>
      <c r="P7" s="1345"/>
      <c r="Q7" s="1345"/>
      <c r="R7" s="1345"/>
      <c r="S7" s="1345"/>
      <c r="T7" s="1345"/>
      <c r="U7" s="1345"/>
      <c r="V7" s="1345"/>
      <c r="W7" s="1345"/>
      <c r="X7" s="1345"/>
      <c r="Y7" s="1345"/>
      <c r="Z7" s="1345"/>
      <c r="AA7" s="1345"/>
      <c r="AB7" s="1345"/>
      <c r="AC7" s="1345"/>
      <c r="AD7" s="1345"/>
      <c r="AE7" s="1345"/>
      <c r="AF7" s="1345"/>
      <c r="AG7" s="1345"/>
      <c r="AH7" s="1345"/>
      <c r="AI7" s="1345"/>
      <c r="AJ7" s="1345"/>
      <c r="AK7" s="1345"/>
      <c r="AL7" s="1345"/>
      <c r="AM7" s="1345"/>
      <c r="AN7" s="1345"/>
      <c r="AO7" s="1345"/>
      <c r="AP7" s="1345"/>
      <c r="AQ7" s="1345"/>
      <c r="AR7" s="1345"/>
      <c r="AS7" s="1345"/>
      <c r="AT7" s="1345"/>
      <c r="AU7" s="1345"/>
      <c r="AV7" s="1345"/>
      <c r="AW7" s="1345"/>
      <c r="AX7" s="1345"/>
      <c r="AY7" s="1345"/>
      <c r="AZ7" s="1345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2" customHeight="1" x14ac:dyDescent="0.25">
      <c r="A8" s="13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57"/>
      <c r="C8" s="1357"/>
      <c r="D8" s="1357"/>
      <c r="E8" s="1357"/>
      <c r="F8" s="1357"/>
      <c r="G8" s="1357"/>
      <c r="H8" s="1357"/>
      <c r="I8" s="1357"/>
      <c r="J8" s="1357"/>
      <c r="K8" s="1357"/>
      <c r="L8" s="1357"/>
      <c r="M8" s="1357"/>
      <c r="N8" s="1357"/>
      <c r="O8" s="1357"/>
      <c r="P8" s="1357"/>
      <c r="Q8" s="1357"/>
      <c r="R8" s="1357"/>
      <c r="S8" s="1357"/>
      <c r="T8" s="1357"/>
      <c r="U8" s="1357"/>
      <c r="V8" s="1357"/>
      <c r="W8" s="1357"/>
      <c r="X8" s="1357"/>
      <c r="Y8" s="1357"/>
      <c r="Z8" s="1357"/>
      <c r="AA8" s="1357"/>
      <c r="AB8" s="1357"/>
      <c r="AC8" s="1357"/>
      <c r="AD8" s="1357"/>
      <c r="AE8" s="1357"/>
      <c r="AF8" s="1357"/>
      <c r="AG8" s="1357"/>
      <c r="AH8" s="1357"/>
      <c r="AI8" s="1357"/>
      <c r="AJ8" s="1357"/>
      <c r="AK8" s="1357"/>
      <c r="AL8" s="1357"/>
      <c r="AM8" s="1357"/>
      <c r="AN8" s="1357"/>
      <c r="AO8" s="1357"/>
      <c r="AP8" s="1357"/>
      <c r="AQ8" s="1357"/>
      <c r="AR8" s="1357"/>
      <c r="AS8" s="1357"/>
      <c r="AT8" s="1357"/>
      <c r="AU8" s="1357"/>
      <c r="AV8" s="1357"/>
      <c r="AW8" s="1357"/>
      <c r="AX8" s="1357"/>
      <c r="AY8" s="1357"/>
      <c r="AZ8" s="1357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1342" t="s">
        <v>808</v>
      </c>
      <c r="B9" s="1342"/>
      <c r="C9" s="1342"/>
      <c r="D9" s="1342"/>
      <c r="E9" s="1342"/>
      <c r="F9" s="1342"/>
      <c r="G9" s="1342"/>
      <c r="H9" s="1342"/>
      <c r="I9" s="1342"/>
      <c r="J9" s="1342"/>
      <c r="K9" s="1342"/>
      <c r="L9" s="1342"/>
      <c r="M9" s="1342"/>
      <c r="N9" s="1342"/>
      <c r="O9" s="1342"/>
      <c r="P9" s="1342"/>
      <c r="Q9" s="1342"/>
      <c r="R9" s="1342"/>
      <c r="S9" s="1342"/>
      <c r="T9" s="1342"/>
      <c r="U9" s="1342"/>
      <c r="V9" s="1342"/>
      <c r="W9" s="1342"/>
      <c r="X9" s="1342"/>
      <c r="Y9" s="1342"/>
      <c r="Z9" s="1342"/>
      <c r="AA9" s="1342"/>
      <c r="AB9" s="1342"/>
      <c r="AC9" s="1342"/>
      <c r="AD9" s="1342"/>
      <c r="AE9" s="1342"/>
      <c r="AF9" s="1342"/>
      <c r="AG9" s="1342"/>
      <c r="AH9" s="1342"/>
      <c r="AI9" s="1342"/>
      <c r="AJ9" s="1342"/>
      <c r="AK9" s="1342"/>
      <c r="AL9" s="1342"/>
      <c r="AM9" s="1342"/>
      <c r="AN9" s="1342"/>
      <c r="AO9" s="1342"/>
      <c r="AP9" s="1342"/>
      <c r="AQ9" s="1342"/>
      <c r="AR9" s="1342"/>
      <c r="AS9" s="1342"/>
      <c r="AT9" s="1342"/>
      <c r="AU9" s="1342"/>
      <c r="AV9" s="1342"/>
      <c r="AW9" s="1342"/>
      <c r="AX9" s="1342"/>
      <c r="AY9" s="1342"/>
      <c r="AZ9" s="1342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1353" t="s">
        <v>777</v>
      </c>
      <c r="B10" s="1353"/>
      <c r="C10" s="1353"/>
      <c r="D10" s="1353"/>
      <c r="E10" s="1353"/>
      <c r="F10" s="1353"/>
      <c r="G10" s="1353"/>
      <c r="H10" s="1353"/>
      <c r="I10" s="1353"/>
      <c r="J10" s="1353"/>
      <c r="K10" s="1353"/>
      <c r="L10" s="1353"/>
      <c r="M10" s="1353"/>
      <c r="N10" s="1353"/>
      <c r="O10" s="1353"/>
      <c r="P10" s="1353"/>
      <c r="Q10" s="1353"/>
      <c r="R10" s="1353"/>
      <c r="S10" s="1353"/>
      <c r="T10" s="1353"/>
      <c r="U10" s="1353"/>
      <c r="V10" s="1353"/>
      <c r="W10" s="1353"/>
      <c r="X10" s="1353"/>
      <c r="Y10" s="1353"/>
      <c r="Z10" s="1353"/>
      <c r="AA10" s="1353"/>
      <c r="AB10" s="1353"/>
      <c r="AC10" s="1353"/>
      <c r="AD10" s="1353"/>
      <c r="AE10" s="1353"/>
      <c r="AF10" s="1353"/>
      <c r="AG10" s="1353"/>
      <c r="AH10" s="1353"/>
      <c r="AI10" s="1353"/>
      <c r="AJ10" s="1353"/>
      <c r="AK10" s="1353"/>
      <c r="AL10" s="1353"/>
      <c r="AM10" s="1353"/>
      <c r="AN10" s="1353"/>
      <c r="AO10" s="1353"/>
      <c r="AP10" s="1353"/>
      <c r="AQ10" s="1353"/>
      <c r="AR10" s="1353"/>
      <c r="AS10" s="1353"/>
      <c r="AT10" s="1353"/>
      <c r="AU10" s="1353"/>
      <c r="AV10" s="1353"/>
      <c r="AW10" s="1353"/>
      <c r="AX10" s="1353"/>
      <c r="AY10" s="1353"/>
      <c r="AZ10" s="1353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357" t="str">
        <f>ФОРМА!B3</f>
        <v>ООО «Электромонтаж-110»</v>
      </c>
      <c r="B11" s="1357"/>
      <c r="C11" s="1357"/>
      <c r="D11" s="1357"/>
      <c r="E11" s="1357"/>
      <c r="F11" s="1357"/>
      <c r="G11" s="1357"/>
      <c r="H11" s="1357"/>
      <c r="I11" s="1357"/>
      <c r="J11" s="1357"/>
      <c r="K11" s="1357"/>
      <c r="L11" s="1357"/>
      <c r="M11" s="1357"/>
      <c r="N11" s="1357"/>
      <c r="O11" s="1357"/>
      <c r="P11" s="1357"/>
      <c r="Q11" s="1357"/>
      <c r="R11" s="1357"/>
      <c r="S11" s="1357"/>
      <c r="T11" s="1357"/>
      <c r="U11" s="1357"/>
      <c r="V11" s="1357"/>
      <c r="W11" s="1357"/>
      <c r="X11" s="1357"/>
      <c r="Y11" s="1357"/>
      <c r="Z11" s="1357"/>
      <c r="AA11" s="1357"/>
      <c r="AB11" s="1357"/>
      <c r="AC11" s="1357"/>
      <c r="AD11" s="1357"/>
      <c r="AE11" s="1357"/>
      <c r="AF11" s="1357"/>
      <c r="AG11" s="1357"/>
      <c r="AH11" s="1357"/>
      <c r="AI11" s="1357"/>
      <c r="AJ11" s="1357"/>
      <c r="AK11" s="1357"/>
      <c r="AL11" s="1357"/>
      <c r="AM11" s="1357"/>
      <c r="AN11" s="1357"/>
      <c r="AO11" s="1357"/>
      <c r="AP11" s="1357"/>
      <c r="AQ11" s="1357"/>
      <c r="AR11" s="1357"/>
      <c r="AS11" s="1357"/>
      <c r="AT11" s="1357"/>
      <c r="AU11" s="1357"/>
      <c r="AV11" s="1357"/>
      <c r="AW11" s="1357"/>
      <c r="AX11" s="1357"/>
      <c r="AY11" s="1357"/>
      <c r="AZ11" s="1357"/>
      <c r="BA11" s="1357"/>
    </row>
    <row r="12" spans="1:63" s="305" customFormat="1" ht="6" customHeight="1" x14ac:dyDescent="0.2">
      <c r="A12" s="1345" t="s">
        <v>807</v>
      </c>
      <c r="B12" s="1345"/>
      <c r="C12" s="1345"/>
      <c r="D12" s="1345"/>
      <c r="E12" s="1345"/>
      <c r="F12" s="1345"/>
      <c r="G12" s="1345"/>
      <c r="H12" s="1345"/>
      <c r="I12" s="1345"/>
      <c r="J12" s="1345"/>
      <c r="K12" s="1345"/>
      <c r="L12" s="1345"/>
      <c r="M12" s="1345"/>
      <c r="N12" s="1345"/>
      <c r="O12" s="1345"/>
      <c r="P12" s="1345"/>
      <c r="Q12" s="1345"/>
      <c r="R12" s="1345"/>
      <c r="S12" s="1345"/>
      <c r="T12" s="1345"/>
      <c r="U12" s="1345"/>
      <c r="V12" s="1345"/>
      <c r="W12" s="1345"/>
      <c r="X12" s="1345"/>
      <c r="Y12" s="1345"/>
      <c r="Z12" s="1345"/>
      <c r="AA12" s="1345"/>
      <c r="AB12" s="1345"/>
      <c r="AC12" s="1345"/>
      <c r="AD12" s="1345"/>
      <c r="AE12" s="1345"/>
      <c r="AF12" s="1345"/>
      <c r="AG12" s="1345"/>
      <c r="AH12" s="1345"/>
      <c r="AI12" s="1345"/>
      <c r="AJ12" s="1345"/>
      <c r="AK12" s="1345"/>
      <c r="AL12" s="1345"/>
      <c r="AM12" s="1345"/>
      <c r="AN12" s="1345"/>
      <c r="AO12" s="1345"/>
      <c r="AP12" s="1345"/>
      <c r="AQ12" s="1345"/>
      <c r="AR12" s="1345"/>
      <c r="AS12" s="1345"/>
      <c r="AT12" s="1345"/>
      <c r="AU12" s="1345"/>
      <c r="AV12" s="1345"/>
      <c r="AW12" s="1345"/>
      <c r="AX12" s="1345"/>
      <c r="AY12" s="1345"/>
      <c r="AZ12" s="1345"/>
      <c r="BA12" s="318"/>
    </row>
    <row r="13" spans="1:63" ht="21.6" customHeight="1" x14ac:dyDescent="0.25">
      <c r="A13" s="1357" t="str">
        <f>ФОРМА!D3</f>
        <v>ОГРН 1089847302225, ИНН 7842391090, КПП 780101001, 199004, город Санкт-Петербург, пр-кт Средний В.О., д. 4 литер а, пом/ком 6н/177</v>
      </c>
      <c r="B13" s="1357"/>
      <c r="C13" s="1357"/>
      <c r="D13" s="1357"/>
      <c r="E13" s="1357"/>
      <c r="F13" s="1357"/>
      <c r="G13" s="1357"/>
      <c r="H13" s="1357"/>
      <c r="I13" s="1357"/>
      <c r="J13" s="1357"/>
      <c r="K13" s="1357"/>
      <c r="L13" s="1357"/>
      <c r="M13" s="1357"/>
      <c r="N13" s="1357"/>
      <c r="O13" s="1357"/>
      <c r="P13" s="1357"/>
      <c r="Q13" s="1357"/>
      <c r="R13" s="1357"/>
      <c r="S13" s="1357"/>
      <c r="T13" s="1357"/>
      <c r="U13" s="1357"/>
      <c r="V13" s="1357"/>
      <c r="W13" s="1357"/>
      <c r="X13" s="1357"/>
      <c r="Y13" s="1357"/>
      <c r="Z13" s="1357"/>
      <c r="AA13" s="1357"/>
      <c r="AB13" s="1357"/>
      <c r="AC13" s="1357"/>
      <c r="AD13" s="1357"/>
      <c r="AE13" s="1357"/>
      <c r="AF13" s="1357"/>
      <c r="AG13" s="1357"/>
      <c r="AH13" s="1357"/>
      <c r="AI13" s="1357"/>
      <c r="AJ13" s="1357"/>
      <c r="AK13" s="1357"/>
      <c r="AL13" s="1357"/>
      <c r="AM13" s="1357"/>
      <c r="AN13" s="1357"/>
      <c r="AO13" s="1357"/>
      <c r="AP13" s="1357"/>
      <c r="AQ13" s="1357"/>
      <c r="AR13" s="1357"/>
      <c r="AS13" s="1357"/>
      <c r="AT13" s="1357"/>
      <c r="AU13" s="1357"/>
      <c r="AV13" s="1357"/>
      <c r="AW13" s="1357"/>
      <c r="AX13" s="1357"/>
      <c r="AY13" s="1357"/>
      <c r="AZ13" s="1357"/>
      <c r="BA13" s="1357"/>
    </row>
    <row r="14" spans="1:63" s="305" customFormat="1" ht="21" customHeight="1" x14ac:dyDescent="0.2">
      <c r="A14" s="1342" t="s">
        <v>809</v>
      </c>
      <c r="B14" s="1342"/>
      <c r="C14" s="1342"/>
      <c r="D14" s="1342"/>
      <c r="E14" s="1342"/>
      <c r="F14" s="1342"/>
      <c r="G14" s="1342"/>
      <c r="H14" s="1342"/>
      <c r="I14" s="1342"/>
      <c r="J14" s="1342"/>
      <c r="K14" s="1342"/>
      <c r="L14" s="1342"/>
      <c r="M14" s="1342"/>
      <c r="N14" s="1342"/>
      <c r="O14" s="1342"/>
      <c r="P14" s="1342"/>
      <c r="Q14" s="1342"/>
      <c r="R14" s="1342"/>
      <c r="S14" s="1342"/>
      <c r="T14" s="1342"/>
      <c r="U14" s="1342"/>
      <c r="V14" s="1342"/>
      <c r="W14" s="1342"/>
      <c r="X14" s="1342"/>
      <c r="Y14" s="1342"/>
      <c r="Z14" s="1342"/>
      <c r="AA14" s="1342"/>
      <c r="AB14" s="1342"/>
      <c r="AC14" s="1342"/>
      <c r="AD14" s="1342"/>
      <c r="AE14" s="1342"/>
      <c r="AF14" s="1342"/>
      <c r="AG14" s="1342"/>
      <c r="AH14" s="1342"/>
      <c r="AI14" s="1342"/>
      <c r="AJ14" s="1342"/>
      <c r="AK14" s="1342"/>
      <c r="AL14" s="1342"/>
      <c r="AM14" s="1342"/>
      <c r="AN14" s="1342"/>
      <c r="AO14" s="1342"/>
      <c r="AP14" s="1342"/>
      <c r="AQ14" s="1342"/>
      <c r="AR14" s="1342"/>
      <c r="AS14" s="1342"/>
      <c r="AT14" s="1342"/>
      <c r="AU14" s="1342"/>
      <c r="AV14" s="1342"/>
      <c r="AW14" s="1342"/>
      <c r="AX14" s="1342"/>
      <c r="AY14" s="1342"/>
      <c r="AZ14" s="1342"/>
      <c r="BA14" s="318"/>
    </row>
    <row r="15" spans="1:63" x14ac:dyDescent="0.25">
      <c r="A15" s="1353" t="s">
        <v>74</v>
      </c>
      <c r="B15" s="1353"/>
      <c r="C15" s="1353"/>
      <c r="D15" s="1353"/>
      <c r="E15" s="1353"/>
      <c r="F15" s="1353"/>
      <c r="G15" s="1353"/>
      <c r="H15" s="1353"/>
      <c r="I15" s="1353"/>
      <c r="J15" s="1353"/>
      <c r="K15" s="1353"/>
      <c r="L15" s="1353"/>
      <c r="M15" s="1353"/>
      <c r="N15" s="1353"/>
      <c r="O15" s="1353"/>
      <c r="P15" s="1353"/>
      <c r="Q15" s="1353"/>
      <c r="R15" s="1353"/>
      <c r="S15" s="1353"/>
      <c r="T15" s="1353"/>
      <c r="U15" s="1353"/>
      <c r="V15" s="1353"/>
      <c r="W15" s="1353"/>
      <c r="X15" s="1353"/>
      <c r="Y15" s="1353"/>
      <c r="Z15" s="1353"/>
      <c r="AA15" s="1353"/>
      <c r="AB15" s="1353"/>
      <c r="AC15" s="1353"/>
      <c r="AD15" s="1353"/>
      <c r="AE15" s="1353"/>
      <c r="AF15" s="1353"/>
      <c r="AG15" s="1353"/>
      <c r="AH15" s="1353"/>
      <c r="AI15" s="1353"/>
      <c r="AJ15" s="1353"/>
      <c r="AK15" s="1353"/>
      <c r="AL15" s="1353"/>
      <c r="AM15" s="1353"/>
      <c r="AN15" s="1353"/>
      <c r="AO15" s="1353"/>
      <c r="AP15" s="1353"/>
      <c r="AQ15" s="1353"/>
      <c r="AR15" s="1353"/>
      <c r="AS15" s="1353"/>
      <c r="AT15" s="1353"/>
      <c r="AU15" s="1353"/>
      <c r="AV15" s="1353"/>
      <c r="AW15" s="1353"/>
      <c r="AX15" s="1353"/>
      <c r="AY15" s="1353"/>
      <c r="AZ15" s="1353"/>
      <c r="BA15" s="317"/>
    </row>
    <row r="16" spans="1:63" ht="12" customHeight="1" x14ac:dyDescent="0.25">
      <c r="A16" s="1357" t="str">
        <f>ФОРМА!B8</f>
        <v>ООО «Строительные энергетические технологии»</v>
      </c>
      <c r="B16" s="1357"/>
      <c r="C16" s="1357"/>
      <c r="D16" s="1357"/>
      <c r="E16" s="1357"/>
      <c r="F16" s="1357"/>
      <c r="G16" s="1357"/>
      <c r="H16" s="1357"/>
      <c r="I16" s="1357"/>
      <c r="J16" s="1357"/>
      <c r="K16" s="1357"/>
      <c r="L16" s="1357"/>
      <c r="M16" s="1357"/>
      <c r="N16" s="1357"/>
      <c r="O16" s="1357"/>
      <c r="P16" s="1357"/>
      <c r="Q16" s="1357"/>
      <c r="R16" s="1357"/>
      <c r="S16" s="1357"/>
      <c r="T16" s="1357"/>
      <c r="U16" s="1357"/>
      <c r="V16" s="1357"/>
      <c r="W16" s="1357"/>
      <c r="X16" s="1357"/>
      <c r="Y16" s="1357"/>
      <c r="Z16" s="1357"/>
      <c r="AA16" s="1357"/>
      <c r="AB16" s="1357"/>
      <c r="AC16" s="1357"/>
      <c r="AD16" s="1357"/>
      <c r="AE16" s="1357"/>
      <c r="AF16" s="1357"/>
      <c r="AG16" s="1357"/>
      <c r="AH16" s="1357"/>
      <c r="AI16" s="1357"/>
      <c r="AJ16" s="1357"/>
      <c r="AK16" s="1357"/>
      <c r="AL16" s="1357"/>
      <c r="AM16" s="1357"/>
      <c r="AN16" s="1357"/>
      <c r="AO16" s="1357"/>
      <c r="AP16" s="1357"/>
      <c r="AQ16" s="1357"/>
      <c r="AR16" s="1357"/>
      <c r="AS16" s="1357"/>
      <c r="AT16" s="1357"/>
      <c r="AU16" s="1357"/>
      <c r="AV16" s="1357"/>
      <c r="AW16" s="1357"/>
      <c r="AX16" s="1357"/>
      <c r="AY16" s="1357"/>
      <c r="AZ16" s="1357"/>
      <c r="BA16" s="1357"/>
    </row>
    <row r="17" spans="1:53" s="305" customFormat="1" ht="9.6" x14ac:dyDescent="0.2">
      <c r="A17" s="1345" t="s">
        <v>807</v>
      </c>
      <c r="B17" s="1345"/>
      <c r="C17" s="1345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345"/>
      <c r="R17" s="1345"/>
      <c r="S17" s="1345"/>
      <c r="T17" s="1345"/>
      <c r="U17" s="1345"/>
      <c r="V17" s="1345"/>
      <c r="W17" s="1345"/>
      <c r="X17" s="1345"/>
      <c r="Y17" s="1345"/>
      <c r="Z17" s="1345"/>
      <c r="AA17" s="1345"/>
      <c r="AB17" s="1345"/>
      <c r="AC17" s="1345"/>
      <c r="AD17" s="1345"/>
      <c r="AE17" s="1345"/>
      <c r="AF17" s="1345"/>
      <c r="AG17" s="1345"/>
      <c r="AH17" s="1345"/>
      <c r="AI17" s="1345"/>
      <c r="AJ17" s="1345"/>
      <c r="AK17" s="1345"/>
      <c r="AL17" s="1345"/>
      <c r="AM17" s="1345"/>
      <c r="AN17" s="1345"/>
      <c r="AO17" s="1345"/>
      <c r="AP17" s="1345"/>
      <c r="AQ17" s="1345"/>
      <c r="AR17" s="1345"/>
      <c r="AS17" s="1345"/>
      <c r="AT17" s="1345"/>
      <c r="AU17" s="1345"/>
      <c r="AV17" s="1345"/>
      <c r="AW17" s="1345"/>
      <c r="AX17" s="1345"/>
      <c r="AY17" s="1345"/>
      <c r="AZ17" s="1345"/>
      <c r="BA17" s="318"/>
    </row>
    <row r="18" spans="1:53" ht="21.6" customHeight="1" x14ac:dyDescent="0.25">
      <c r="A18" s="135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57"/>
      <c r="C18" s="1357"/>
      <c r="D18" s="1357"/>
      <c r="E18" s="1357"/>
      <c r="F18" s="1357"/>
      <c r="G18" s="1357"/>
      <c r="H18" s="1357"/>
      <c r="I18" s="1357"/>
      <c r="J18" s="1357"/>
      <c r="K18" s="1357"/>
      <c r="L18" s="1357"/>
      <c r="M18" s="1357"/>
      <c r="N18" s="1357"/>
      <c r="O18" s="1357"/>
      <c r="P18" s="1357"/>
      <c r="Q18" s="1357"/>
      <c r="R18" s="1357"/>
      <c r="S18" s="1357"/>
      <c r="T18" s="1357"/>
      <c r="U18" s="1357"/>
      <c r="V18" s="1357"/>
      <c r="W18" s="1357"/>
      <c r="X18" s="1357"/>
      <c r="Y18" s="1357"/>
      <c r="Z18" s="1357"/>
      <c r="AA18" s="1357"/>
      <c r="AB18" s="1357"/>
      <c r="AC18" s="1357"/>
      <c r="AD18" s="1357"/>
      <c r="AE18" s="1357"/>
      <c r="AF18" s="1357"/>
      <c r="AG18" s="1357"/>
      <c r="AH18" s="1357"/>
      <c r="AI18" s="1357"/>
      <c r="AJ18" s="1357"/>
      <c r="AK18" s="1357"/>
      <c r="AL18" s="1357"/>
      <c r="AM18" s="1357"/>
      <c r="AN18" s="1357"/>
      <c r="AO18" s="1357"/>
      <c r="AP18" s="1357"/>
      <c r="AQ18" s="1357"/>
      <c r="AR18" s="1357"/>
      <c r="AS18" s="1357"/>
      <c r="AT18" s="1357"/>
      <c r="AU18" s="1357"/>
      <c r="AV18" s="1357"/>
      <c r="AW18" s="1357"/>
      <c r="AX18" s="1357"/>
      <c r="AY18" s="1357"/>
      <c r="AZ18" s="1357"/>
      <c r="BA18" s="317"/>
    </row>
    <row r="19" spans="1:53" s="305" customFormat="1" ht="7.5" customHeight="1" x14ac:dyDescent="0.2">
      <c r="A19" s="1342" t="s">
        <v>775</v>
      </c>
      <c r="B19" s="1342"/>
      <c r="C19" s="1342"/>
      <c r="D19" s="1342"/>
      <c r="E19" s="1342"/>
      <c r="F19" s="1342"/>
      <c r="G19" s="1342"/>
      <c r="H19" s="1342"/>
      <c r="I19" s="1342"/>
      <c r="J19" s="1342"/>
      <c r="K19" s="1342"/>
      <c r="L19" s="1342"/>
      <c r="M19" s="1342"/>
      <c r="N19" s="1342"/>
      <c r="O19" s="1342"/>
      <c r="P19" s="1342"/>
      <c r="Q19" s="1342"/>
      <c r="R19" s="1342"/>
      <c r="S19" s="1342"/>
      <c r="T19" s="1342"/>
      <c r="U19" s="1342"/>
      <c r="V19" s="1342"/>
      <c r="W19" s="1342"/>
      <c r="X19" s="1342"/>
      <c r="Y19" s="1342"/>
      <c r="Z19" s="1342"/>
      <c r="AA19" s="1342"/>
      <c r="AB19" s="1342"/>
      <c r="AC19" s="1342"/>
      <c r="AD19" s="1342"/>
      <c r="AE19" s="1342"/>
      <c r="AF19" s="1342"/>
      <c r="AG19" s="1342"/>
      <c r="AH19" s="1342"/>
      <c r="AI19" s="1342"/>
      <c r="AJ19" s="1342"/>
      <c r="AK19" s="1342"/>
      <c r="AL19" s="1342"/>
      <c r="AM19" s="1342"/>
      <c r="AN19" s="1342"/>
      <c r="AO19" s="1342"/>
      <c r="AP19" s="1342"/>
      <c r="AQ19" s="1342"/>
      <c r="AR19" s="1342"/>
      <c r="AS19" s="1342"/>
      <c r="AT19" s="1342"/>
      <c r="AU19" s="1342"/>
      <c r="AV19" s="1342"/>
      <c r="AW19" s="1342"/>
      <c r="AX19" s="1342"/>
      <c r="AY19" s="1342"/>
      <c r="AZ19" s="1342"/>
      <c r="BA19" s="318"/>
    </row>
    <row r="20" spans="1:53" s="305" customFormat="1" ht="15" customHeight="1" x14ac:dyDescent="0.2">
      <c r="A20" s="1298"/>
      <c r="B20" s="1298"/>
      <c r="C20" s="1298"/>
      <c r="D20" s="1298"/>
      <c r="E20" s="1298"/>
      <c r="F20" s="1298"/>
      <c r="G20" s="1298"/>
      <c r="H20" s="1298"/>
      <c r="I20" s="1298"/>
      <c r="J20" s="1298"/>
      <c r="K20" s="1298"/>
      <c r="L20" s="1298"/>
      <c r="M20" s="1298"/>
      <c r="N20" s="1298"/>
      <c r="O20" s="1298"/>
      <c r="P20" s="1298"/>
      <c r="Q20" s="1298"/>
      <c r="R20" s="1298"/>
      <c r="S20" s="1298"/>
      <c r="T20" s="1298"/>
      <c r="U20" s="1298"/>
      <c r="V20" s="1298"/>
      <c r="W20" s="1298"/>
      <c r="X20" s="1298"/>
      <c r="Y20" s="1298"/>
      <c r="Z20" s="1298"/>
      <c r="AA20" s="1298"/>
      <c r="AB20" s="1298"/>
      <c r="AC20" s="1298"/>
      <c r="AD20" s="1298"/>
      <c r="AE20" s="1298"/>
      <c r="AF20" s="1298"/>
      <c r="AG20" s="1298"/>
      <c r="AH20" s="1298"/>
      <c r="AI20" s="1298"/>
      <c r="AJ20" s="1298"/>
      <c r="AK20" s="1298"/>
      <c r="AL20" s="1298"/>
      <c r="AM20" s="1298"/>
      <c r="AN20" s="1298"/>
      <c r="AO20" s="1298"/>
      <c r="AP20" s="1298"/>
      <c r="AQ20" s="1298"/>
      <c r="AR20" s="1298"/>
      <c r="AS20" s="1298"/>
      <c r="AT20" s="1298"/>
      <c r="AU20" s="1298"/>
      <c r="AV20" s="1298"/>
      <c r="AW20" s="1298"/>
      <c r="AX20" s="1298"/>
      <c r="AY20" s="1298"/>
      <c r="AZ20" s="1298"/>
      <c r="BA20" s="318"/>
    </row>
    <row r="21" spans="1:53" s="305" customFormat="1" ht="15" customHeight="1" x14ac:dyDescent="0.2">
      <c r="A21" s="1297" t="s">
        <v>810</v>
      </c>
      <c r="B21" s="1297"/>
      <c r="C21" s="1297"/>
      <c r="D21" s="1297"/>
      <c r="E21" s="1297"/>
      <c r="F21" s="1297"/>
      <c r="G21" s="1297"/>
      <c r="H21" s="1297"/>
      <c r="I21" s="1297"/>
      <c r="J21" s="1297"/>
      <c r="K21" s="1297"/>
      <c r="L21" s="1297"/>
      <c r="M21" s="1297"/>
      <c r="N21" s="1297"/>
      <c r="O21" s="1297"/>
      <c r="P21" s="1297"/>
      <c r="Q21" s="1297"/>
      <c r="R21" s="1297"/>
      <c r="S21" s="1297"/>
      <c r="T21" s="1297"/>
      <c r="U21" s="1297"/>
      <c r="V21" s="1297"/>
      <c r="W21" s="1297"/>
      <c r="X21" s="1297"/>
      <c r="Y21" s="1297"/>
      <c r="Z21" s="1297"/>
      <c r="AA21" s="1297"/>
      <c r="AB21" s="1297"/>
      <c r="AC21" s="1297"/>
      <c r="AD21" s="1297"/>
      <c r="AE21" s="1297"/>
      <c r="AF21" s="1297"/>
      <c r="AG21" s="1297"/>
      <c r="AH21" s="1297"/>
      <c r="AI21" s="1297"/>
      <c r="AJ21" s="1297"/>
      <c r="AK21" s="1297"/>
      <c r="AL21" s="1297"/>
      <c r="AM21" s="1297"/>
      <c r="AN21" s="1297"/>
      <c r="AO21" s="1297"/>
      <c r="AP21" s="1297"/>
      <c r="AQ21" s="1297"/>
      <c r="AR21" s="1297"/>
      <c r="AS21" s="1297"/>
      <c r="AT21" s="1297"/>
      <c r="AU21" s="1297"/>
      <c r="AV21" s="1297"/>
      <c r="AW21" s="1297"/>
      <c r="AX21" s="1297"/>
      <c r="AY21" s="1297"/>
      <c r="AZ21" s="1297"/>
      <c r="BA21" s="318"/>
    </row>
    <row r="22" spans="1:53" ht="5.4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5" customHeight="1" x14ac:dyDescent="0.25">
      <c r="A23" s="1348" t="s">
        <v>517</v>
      </c>
      <c r="B23" s="1349"/>
      <c r="C23" s="1349"/>
      <c r="D23" s="1349"/>
      <c r="E23" s="1349"/>
      <c r="F23" s="1349"/>
      <c r="G23" s="1349"/>
      <c r="H23" s="1349"/>
      <c r="I23" s="1349"/>
      <c r="J23" s="1349"/>
      <c r="K23" s="1349"/>
      <c r="L23" s="1349"/>
      <c r="M23" s="1349"/>
      <c r="N23" s="1349"/>
      <c r="O23" s="1349"/>
      <c r="P23" s="1349"/>
      <c r="Q23" s="1349"/>
      <c r="R23" s="1349"/>
      <c r="S23" s="1349"/>
      <c r="T23" s="1349"/>
      <c r="U23" s="1349"/>
      <c r="V23" s="1349"/>
      <c r="W23" s="1349"/>
      <c r="X23" s="1349"/>
      <c r="Y23" s="1349"/>
      <c r="Z23" s="1349"/>
      <c r="AA23" s="1349"/>
      <c r="AB23" s="1349"/>
      <c r="AC23" s="1349"/>
      <c r="AD23" s="1349"/>
      <c r="AE23" s="1349"/>
      <c r="AF23" s="1349"/>
      <c r="AG23" s="1349"/>
      <c r="AH23" s="1349"/>
      <c r="AI23" s="1349"/>
      <c r="AJ23" s="1349"/>
      <c r="AK23" s="1349"/>
      <c r="AL23" s="1349"/>
      <c r="AM23" s="1349"/>
      <c r="AN23" s="1349"/>
      <c r="AO23" s="1349"/>
      <c r="AP23" s="1349"/>
      <c r="AQ23" s="1349"/>
      <c r="AR23" s="1349"/>
      <c r="AS23" s="1349"/>
      <c r="AT23" s="1349"/>
      <c r="AU23" s="1349"/>
      <c r="AV23" s="1349"/>
      <c r="AW23" s="1349"/>
      <c r="AX23" s="1349"/>
      <c r="AY23" s="1349"/>
      <c r="AZ23" s="1349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1350" t="s">
        <v>19</v>
      </c>
      <c r="B25" s="1350"/>
      <c r="C25" s="1286">
        <f>ФОРМА!B28</f>
        <v>5</v>
      </c>
      <c r="D25" s="1286"/>
      <c r="E25" s="1286"/>
      <c r="F25" s="1286"/>
      <c r="G25" s="1286"/>
      <c r="H25" s="1286"/>
      <c r="I25" s="1286"/>
      <c r="J25" s="1286"/>
      <c r="K25" s="1286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351"/>
      <c r="AH25" s="1351"/>
      <c r="AI25" s="1351"/>
      <c r="AJ25" s="322"/>
      <c r="AK25" s="322"/>
      <c r="AL25" s="1304">
        <f>ФОРМА!C28</f>
        <v>45354</v>
      </c>
      <c r="AM25" s="1286"/>
      <c r="AN25" s="1286"/>
      <c r="AO25" s="1286"/>
      <c r="AP25" s="1286"/>
      <c r="AQ25" s="1286"/>
      <c r="AR25" s="1286"/>
      <c r="AS25" s="1286"/>
      <c r="AT25" s="1286"/>
      <c r="AU25" s="1286"/>
      <c r="AV25" s="1286"/>
      <c r="AW25" s="1351"/>
      <c r="AX25" s="1351"/>
      <c r="AY25" s="1351"/>
      <c r="AZ25" s="1351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345" t="s">
        <v>453</v>
      </c>
      <c r="AM26" s="1345"/>
      <c r="AN26" s="1345"/>
      <c r="AO26" s="1345"/>
      <c r="AP26" s="1345"/>
      <c r="AQ26" s="1345"/>
      <c r="AR26" s="1345"/>
      <c r="AS26" s="1345"/>
      <c r="AT26" s="1345"/>
      <c r="AU26" s="1345"/>
      <c r="AV26" s="1345"/>
      <c r="AW26" s="318"/>
      <c r="AX26" s="318"/>
      <c r="AY26" s="318"/>
      <c r="AZ26" s="318"/>
      <c r="BA26" s="318"/>
    </row>
    <row r="27" spans="1:53" ht="24" customHeight="1" x14ac:dyDescent="0.25">
      <c r="A27" s="1299" t="s">
        <v>782</v>
      </c>
      <c r="B27" s="1299"/>
      <c r="C27" s="1299"/>
      <c r="D27" s="1299"/>
      <c r="E27" s="1299"/>
      <c r="F27" s="1299"/>
      <c r="G27" s="1299"/>
      <c r="H27" s="1299"/>
      <c r="I27" s="1299"/>
      <c r="J27" s="1299"/>
      <c r="K27" s="1299"/>
      <c r="L27" s="1299"/>
      <c r="M27" s="1299"/>
      <c r="N27" s="1299"/>
      <c r="O27" s="1299"/>
      <c r="P27" s="1299"/>
      <c r="Q27" s="1299"/>
      <c r="R27" s="1299"/>
      <c r="S27" s="1299"/>
      <c r="T27" s="1299"/>
      <c r="U27" s="1299"/>
      <c r="V27" s="1299"/>
      <c r="W27" s="1299"/>
      <c r="X27" s="1299"/>
      <c r="Y27" s="1299"/>
      <c r="Z27" s="1299"/>
      <c r="AA27" s="1299"/>
      <c r="AB27" s="1299"/>
      <c r="AC27" s="1299"/>
      <c r="AD27" s="1299"/>
      <c r="AE27" s="1299"/>
      <c r="AF27" s="1299"/>
      <c r="AG27" s="1299"/>
      <c r="AH27" s="1299"/>
      <c r="AI27" s="1299"/>
      <c r="AJ27" s="1299"/>
      <c r="AK27" s="1299"/>
      <c r="AL27" s="1299"/>
      <c r="AM27" s="1299"/>
      <c r="AN27" s="1299"/>
      <c r="AO27" s="1299"/>
      <c r="AP27" s="1299"/>
      <c r="AQ27" s="1299"/>
      <c r="AR27" s="1299"/>
      <c r="AS27" s="1299"/>
      <c r="AT27" s="1299"/>
      <c r="AU27" s="1299"/>
      <c r="AV27" s="1299"/>
      <c r="AW27" s="1299"/>
      <c r="AX27" s="1299"/>
      <c r="AY27" s="1299"/>
      <c r="AZ27" s="1299"/>
      <c r="BA27" s="317"/>
    </row>
    <row r="28" spans="1:53" ht="12" customHeight="1" x14ac:dyDescent="0.25">
      <c r="A28" s="1346" t="str">
        <f>IF(ПОДПИСИ!B9="",ПОДПИСИ!B5,ПОДПИСИ!B9)</f>
        <v>Ведущий инженер-геодезист АО "ЛЭСР"</v>
      </c>
      <c r="B28" s="1346"/>
      <c r="C28" s="1346"/>
      <c r="D28" s="1346"/>
      <c r="E28" s="1346"/>
      <c r="F28" s="1346"/>
      <c r="G28" s="1346"/>
      <c r="H28" s="1346"/>
      <c r="I28" s="1346"/>
      <c r="J28" s="1346"/>
      <c r="K28" s="1346"/>
      <c r="L28" s="1346"/>
      <c r="M28" s="1346"/>
      <c r="N28" s="1346"/>
      <c r="O28" s="1346"/>
      <c r="P28" s="1346"/>
      <c r="Q28" s="1346"/>
      <c r="R28" s="1346"/>
      <c r="S28" s="1346"/>
      <c r="T28" s="1346"/>
      <c r="U28" s="1346"/>
      <c r="V28" s="1346"/>
      <c r="W28" s="1346"/>
      <c r="X28" s="1346"/>
      <c r="Y28" s="1346"/>
      <c r="Z28" s="1346"/>
      <c r="AA28" s="1346"/>
      <c r="AB28" s="1346"/>
      <c r="AC28" s="1346"/>
      <c r="AD28" s="1346"/>
      <c r="AE28" s="1346"/>
      <c r="AF28" s="1346"/>
      <c r="AG28" s="1346"/>
      <c r="AH28" s="1346"/>
      <c r="AI28" s="1346"/>
      <c r="AJ28" s="1346"/>
      <c r="AK28" s="1346"/>
      <c r="AL28" s="1346"/>
      <c r="AM28" s="1346"/>
      <c r="AN28" s="1346"/>
      <c r="AO28" s="1346"/>
      <c r="AP28" s="1346"/>
      <c r="AQ28" s="1346"/>
      <c r="AR28" s="1346"/>
      <c r="AS28" s="1346"/>
      <c r="AT28" s="1346"/>
      <c r="AU28" s="1346"/>
      <c r="AV28" s="1346"/>
      <c r="AW28" s="1346"/>
      <c r="AX28" s="1346"/>
      <c r="AY28" s="1346"/>
      <c r="AZ28" s="1346"/>
      <c r="BA28" s="317"/>
    </row>
    <row r="29" spans="1:53" ht="12" customHeight="1" x14ac:dyDescent="0.25">
      <c r="A29" s="1347" t="str">
        <f>IF(ПОДПИСИ!C9="",ПОДПИСИ!C5,CONCATENATE(ПОДПИСИ!C9,", ",ПОДПИСИ!F9))</f>
        <v>Филёва Н.О., Приказ №414 от 10.04.2024</v>
      </c>
      <c r="B29" s="1347"/>
      <c r="C29" s="1347"/>
      <c r="D29" s="1347"/>
      <c r="E29" s="1347"/>
      <c r="F29" s="1347"/>
      <c r="G29" s="1347"/>
      <c r="H29" s="1347"/>
      <c r="I29" s="1347"/>
      <c r="J29" s="1347"/>
      <c r="K29" s="1347"/>
      <c r="L29" s="1347"/>
      <c r="M29" s="1347"/>
      <c r="N29" s="1347"/>
      <c r="O29" s="1347"/>
      <c r="P29" s="1347"/>
      <c r="Q29" s="1347"/>
      <c r="R29" s="1347"/>
      <c r="S29" s="1347"/>
      <c r="T29" s="1347"/>
      <c r="U29" s="1347"/>
      <c r="V29" s="1347"/>
      <c r="W29" s="1347"/>
      <c r="X29" s="1347"/>
      <c r="Y29" s="1347"/>
      <c r="Z29" s="1347"/>
      <c r="AA29" s="1347"/>
      <c r="AB29" s="1347"/>
      <c r="AC29" s="1347"/>
      <c r="AD29" s="1347"/>
      <c r="AE29" s="1347"/>
      <c r="AF29" s="1347"/>
      <c r="AG29" s="1347"/>
      <c r="AH29" s="1347"/>
      <c r="AI29" s="1347"/>
      <c r="AJ29" s="1347"/>
      <c r="AK29" s="1347"/>
      <c r="AL29" s="1347"/>
      <c r="AM29" s="1347"/>
      <c r="AN29" s="1347"/>
      <c r="AO29" s="1347"/>
      <c r="AP29" s="1347"/>
      <c r="AQ29" s="1347"/>
      <c r="AR29" s="1347"/>
      <c r="AS29" s="1347"/>
      <c r="AT29" s="1347"/>
      <c r="AU29" s="1347"/>
      <c r="AV29" s="1347"/>
      <c r="AW29" s="1347"/>
      <c r="AX29" s="1347"/>
      <c r="AY29" s="1347"/>
      <c r="AZ29" s="1347"/>
      <c r="BA29" s="317"/>
    </row>
    <row r="30" spans="1:53" ht="15" customHeight="1" x14ac:dyDescent="0.25">
      <c r="A30" s="1342" t="s">
        <v>783</v>
      </c>
      <c r="B30" s="1342"/>
      <c r="C30" s="1342"/>
      <c r="D30" s="1342"/>
      <c r="E30" s="1342"/>
      <c r="F30" s="1342"/>
      <c r="G30" s="1342"/>
      <c r="H30" s="1342"/>
      <c r="I30" s="1342"/>
      <c r="J30" s="1342"/>
      <c r="K30" s="1342"/>
      <c r="L30" s="1342"/>
      <c r="M30" s="1342"/>
      <c r="N30" s="1342"/>
      <c r="O30" s="1342"/>
      <c r="P30" s="1342"/>
      <c r="Q30" s="1342"/>
      <c r="R30" s="1342"/>
      <c r="S30" s="1342"/>
      <c r="T30" s="1342"/>
      <c r="U30" s="1342"/>
      <c r="V30" s="1342"/>
      <c r="W30" s="1342"/>
      <c r="X30" s="1342"/>
      <c r="Y30" s="1342"/>
      <c r="Z30" s="1342"/>
      <c r="AA30" s="1342"/>
      <c r="AB30" s="1342"/>
      <c r="AC30" s="1342"/>
      <c r="AD30" s="1342"/>
      <c r="AE30" s="1342"/>
      <c r="AF30" s="1342"/>
      <c r="AG30" s="1342"/>
      <c r="AH30" s="1342"/>
      <c r="AI30" s="1342"/>
      <c r="AJ30" s="1342"/>
      <c r="AK30" s="1342"/>
      <c r="AL30" s="1342"/>
      <c r="AM30" s="1342"/>
      <c r="AN30" s="1342"/>
      <c r="AO30" s="1342"/>
      <c r="AP30" s="1342"/>
      <c r="AQ30" s="1342"/>
      <c r="AR30" s="1342"/>
      <c r="AS30" s="1342"/>
      <c r="AT30" s="1342"/>
      <c r="AU30" s="1342"/>
      <c r="AV30" s="1342"/>
      <c r="AW30" s="1342"/>
      <c r="AX30" s="1342"/>
      <c r="AY30" s="1342"/>
      <c r="AZ30" s="1342"/>
      <c r="BA30" s="317"/>
    </row>
    <row r="31" spans="1:53" ht="15" customHeight="1" x14ac:dyDescent="0.25">
      <c r="A31" s="1298"/>
      <c r="B31" s="1298"/>
      <c r="C31" s="1298"/>
      <c r="D31" s="1298"/>
      <c r="E31" s="1298"/>
      <c r="F31" s="1298"/>
      <c r="G31" s="1298"/>
      <c r="H31" s="1298"/>
      <c r="I31" s="1298"/>
      <c r="J31" s="1298"/>
      <c r="K31" s="1298"/>
      <c r="L31" s="1298"/>
      <c r="M31" s="1298"/>
      <c r="N31" s="1298"/>
      <c r="O31" s="1298"/>
      <c r="P31" s="1298"/>
      <c r="Q31" s="1298"/>
      <c r="R31" s="1298"/>
      <c r="S31" s="1298"/>
      <c r="T31" s="1298"/>
      <c r="U31" s="1298"/>
      <c r="V31" s="1298"/>
      <c r="W31" s="1298"/>
      <c r="X31" s="1298"/>
      <c r="Y31" s="1298"/>
      <c r="Z31" s="1298"/>
      <c r="AA31" s="1298"/>
      <c r="AB31" s="1298"/>
      <c r="AC31" s="1298"/>
      <c r="AD31" s="1298"/>
      <c r="AE31" s="1298"/>
      <c r="AF31" s="1298"/>
      <c r="AG31" s="1298"/>
      <c r="AH31" s="1298"/>
      <c r="AI31" s="1298"/>
      <c r="AJ31" s="1298"/>
      <c r="AK31" s="1298"/>
      <c r="AL31" s="1298"/>
      <c r="AM31" s="1298"/>
      <c r="AN31" s="1298"/>
      <c r="AO31" s="1298"/>
      <c r="AP31" s="1298"/>
      <c r="AQ31" s="1298"/>
      <c r="AR31" s="1298"/>
      <c r="AS31" s="1298"/>
      <c r="AT31" s="1298"/>
      <c r="AU31" s="1298"/>
      <c r="AV31" s="1298"/>
      <c r="AW31" s="1298"/>
      <c r="AX31" s="1298"/>
      <c r="AY31" s="1298"/>
      <c r="AZ31" s="1298"/>
      <c r="BA31" s="317"/>
    </row>
    <row r="32" spans="1:53" ht="21.75" customHeight="1" x14ac:dyDescent="0.25">
      <c r="A32" s="1297" t="s">
        <v>811</v>
      </c>
      <c r="B32" s="1297"/>
      <c r="C32" s="1297"/>
      <c r="D32" s="1297"/>
      <c r="E32" s="1297"/>
      <c r="F32" s="1297"/>
      <c r="G32" s="1297"/>
      <c r="H32" s="1297"/>
      <c r="I32" s="1297"/>
      <c r="J32" s="1297"/>
      <c r="K32" s="1297"/>
      <c r="L32" s="1297"/>
      <c r="M32" s="1297"/>
      <c r="N32" s="1297"/>
      <c r="O32" s="1297"/>
      <c r="P32" s="1297"/>
      <c r="Q32" s="1297"/>
      <c r="R32" s="1297"/>
      <c r="S32" s="1297"/>
      <c r="T32" s="1297"/>
      <c r="U32" s="1297"/>
      <c r="V32" s="1297"/>
      <c r="W32" s="1297"/>
      <c r="X32" s="1297"/>
      <c r="Y32" s="1297"/>
      <c r="Z32" s="1297"/>
      <c r="AA32" s="1297"/>
      <c r="AB32" s="1297"/>
      <c r="AC32" s="1297"/>
      <c r="AD32" s="1297"/>
      <c r="AE32" s="1297"/>
      <c r="AF32" s="1297"/>
      <c r="AG32" s="1297"/>
      <c r="AH32" s="1297"/>
      <c r="AI32" s="1297"/>
      <c r="AJ32" s="1297"/>
      <c r="AK32" s="1297"/>
      <c r="AL32" s="1297"/>
      <c r="AM32" s="1297"/>
      <c r="AN32" s="1297"/>
      <c r="AO32" s="1297"/>
      <c r="AP32" s="1297"/>
      <c r="AQ32" s="1297"/>
      <c r="AR32" s="1297"/>
      <c r="AS32" s="1297"/>
      <c r="AT32" s="1297"/>
      <c r="AU32" s="1297"/>
      <c r="AV32" s="1297"/>
      <c r="AW32" s="1297"/>
      <c r="AX32" s="1297"/>
      <c r="AY32" s="1297"/>
      <c r="AZ32" s="1297"/>
      <c r="BA32" s="317"/>
    </row>
    <row r="33" spans="1:52" ht="12" customHeight="1" x14ac:dyDescent="0.25">
      <c r="A33" s="1340" t="s">
        <v>785</v>
      </c>
      <c r="B33" s="1334"/>
      <c r="C33" s="1334"/>
      <c r="D33" s="1334"/>
      <c r="E33" s="1334"/>
      <c r="F33" s="1334"/>
      <c r="G33" s="1334"/>
      <c r="H33" s="1334"/>
      <c r="I33" s="1334"/>
      <c r="J33" s="1334"/>
      <c r="K33" s="1334"/>
      <c r="L33" s="1334"/>
      <c r="M33" s="1334"/>
      <c r="N33" s="1334"/>
      <c r="O33" s="1334"/>
      <c r="P33" s="1334"/>
      <c r="Q33" s="1334"/>
      <c r="R33" s="1334"/>
      <c r="S33" s="1334"/>
      <c r="T33" s="1334"/>
      <c r="U33" s="1334"/>
      <c r="V33" s="1334"/>
      <c r="W33" s="1334"/>
      <c r="X33" s="1334"/>
      <c r="Y33" s="1334"/>
      <c r="Z33" s="1334"/>
      <c r="AA33" s="1334"/>
      <c r="AB33" s="1334"/>
      <c r="AC33" s="1334"/>
      <c r="AD33" s="1334"/>
      <c r="AE33" s="1334"/>
      <c r="AF33" s="1334"/>
      <c r="AG33" s="1334"/>
      <c r="AH33" s="1334"/>
      <c r="AI33" s="1334"/>
      <c r="AJ33" s="1334"/>
      <c r="AK33" s="1334"/>
      <c r="AL33" s="1334"/>
      <c r="AM33" s="1334"/>
      <c r="AN33" s="1334"/>
      <c r="AO33" s="1334"/>
      <c r="AP33" s="1334"/>
      <c r="AQ33" s="1334"/>
      <c r="AR33" s="1334"/>
      <c r="AS33" s="1334"/>
      <c r="AT33" s="1334"/>
      <c r="AU33" s="1334"/>
      <c r="AV33" s="1334"/>
      <c r="AW33" s="1334"/>
      <c r="AX33" s="1334"/>
      <c r="AY33" s="1334"/>
      <c r="AZ33" s="1334"/>
    </row>
    <row r="34" spans="1:52" ht="12" customHeight="1" x14ac:dyDescent="0.25">
      <c r="A34" s="1300" t="str">
        <f>ПОДПИСИ!B15</f>
        <v>Заместитель генерального директора по капитальному  строительству ООО «Электромонтаж-110»</v>
      </c>
      <c r="B34" s="1300"/>
      <c r="C34" s="1300"/>
      <c r="D34" s="1300"/>
      <c r="E34" s="1300"/>
      <c r="F34" s="1300"/>
      <c r="G34" s="1300"/>
      <c r="H34" s="1300"/>
      <c r="I34" s="1300"/>
      <c r="J34" s="1300"/>
      <c r="K34" s="1300"/>
      <c r="L34" s="1300"/>
      <c r="M34" s="1300"/>
      <c r="N34" s="1300"/>
      <c r="O34" s="1300"/>
      <c r="P34" s="1300"/>
      <c r="Q34" s="1300"/>
      <c r="R34" s="1300"/>
      <c r="S34" s="1300"/>
      <c r="T34" s="1300"/>
      <c r="U34" s="1300"/>
      <c r="V34" s="1300"/>
      <c r="W34" s="1300"/>
      <c r="X34" s="1300"/>
      <c r="Y34" s="1300"/>
      <c r="Z34" s="1300"/>
      <c r="AA34" s="1300"/>
      <c r="AB34" s="1300"/>
      <c r="AC34" s="1300"/>
      <c r="AD34" s="1300"/>
      <c r="AE34" s="1300"/>
      <c r="AF34" s="1300"/>
      <c r="AG34" s="1300"/>
      <c r="AH34" s="1300"/>
      <c r="AI34" s="1300"/>
      <c r="AJ34" s="1300"/>
      <c r="AK34" s="1300"/>
      <c r="AL34" s="1300"/>
      <c r="AM34" s="1300"/>
      <c r="AN34" s="1300"/>
      <c r="AO34" s="1300"/>
      <c r="AP34" s="1300"/>
      <c r="AQ34" s="1300"/>
      <c r="AR34" s="1300"/>
      <c r="AS34" s="1300"/>
      <c r="AT34" s="1300"/>
      <c r="AU34" s="1300"/>
      <c r="AV34" s="1300"/>
      <c r="AW34" s="1300"/>
      <c r="AX34" s="1300"/>
      <c r="AY34" s="1300"/>
      <c r="AZ34" s="1300"/>
    </row>
    <row r="35" spans="1:52" ht="12" customHeight="1" x14ac:dyDescent="0.25">
      <c r="A35" s="1344" t="str">
        <f>CONCATENATE(ПОДПИСИ!C15," ",ПОДПИСИ!F15)</f>
        <v xml:space="preserve">Шлёнский С.В. </v>
      </c>
      <c r="B35" s="1344"/>
      <c r="C35" s="1344"/>
      <c r="D35" s="1344"/>
      <c r="E35" s="1344"/>
      <c r="F35" s="1344"/>
      <c r="G35" s="1344"/>
      <c r="H35" s="1344"/>
      <c r="I35" s="1344"/>
      <c r="J35" s="1344"/>
      <c r="K35" s="1344"/>
      <c r="L35" s="1344"/>
      <c r="M35" s="1344"/>
      <c r="N35" s="1344"/>
      <c r="O35" s="1344"/>
      <c r="P35" s="1344"/>
      <c r="Q35" s="1344"/>
      <c r="R35" s="1344"/>
      <c r="S35" s="1344"/>
      <c r="T35" s="1344"/>
      <c r="U35" s="1344"/>
      <c r="V35" s="1344"/>
      <c r="W35" s="1344"/>
      <c r="X35" s="1344"/>
      <c r="Y35" s="1344"/>
      <c r="Z35" s="1344"/>
      <c r="AA35" s="1344"/>
      <c r="AB35" s="1344"/>
      <c r="AC35" s="1344"/>
      <c r="AD35" s="1344"/>
      <c r="AE35" s="1344"/>
      <c r="AF35" s="1344"/>
      <c r="AG35" s="1344"/>
      <c r="AH35" s="1344"/>
      <c r="AI35" s="1344"/>
      <c r="AJ35" s="1344"/>
      <c r="AK35" s="1344"/>
      <c r="AL35" s="1344"/>
      <c r="AM35" s="1344"/>
      <c r="AN35" s="1344"/>
      <c r="AO35" s="1344"/>
      <c r="AP35" s="1344"/>
      <c r="AQ35" s="1344"/>
      <c r="AR35" s="1344"/>
      <c r="AS35" s="1344"/>
      <c r="AT35" s="1344"/>
      <c r="AU35" s="1344"/>
      <c r="AV35" s="1344"/>
      <c r="AW35" s="1344"/>
      <c r="AX35" s="1344"/>
      <c r="AY35" s="1344"/>
      <c r="AZ35" s="1344"/>
    </row>
    <row r="36" spans="1:52" ht="6" customHeight="1" x14ac:dyDescent="0.25">
      <c r="A36" s="1310" t="s">
        <v>812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</row>
    <row r="37" spans="1:52" ht="24" customHeight="1" x14ac:dyDescent="0.25">
      <c r="A37" s="1299" t="s">
        <v>813</v>
      </c>
      <c r="B37" s="1299"/>
      <c r="C37" s="1299"/>
      <c r="D37" s="1299"/>
      <c r="E37" s="1299"/>
      <c r="F37" s="1299"/>
      <c r="G37" s="1299"/>
      <c r="H37" s="1299"/>
      <c r="I37" s="1299"/>
      <c r="J37" s="1299"/>
      <c r="K37" s="1299"/>
      <c r="L37" s="1299"/>
      <c r="M37" s="1299"/>
      <c r="N37" s="1299"/>
      <c r="O37" s="1299"/>
      <c r="P37" s="1299"/>
      <c r="Q37" s="1299"/>
      <c r="R37" s="1299"/>
      <c r="S37" s="1299"/>
      <c r="T37" s="1299"/>
      <c r="U37" s="1299"/>
      <c r="V37" s="1299"/>
      <c r="W37" s="1299"/>
      <c r="X37" s="1299"/>
      <c r="Y37" s="1299"/>
      <c r="Z37" s="1299"/>
      <c r="AA37" s="1299"/>
      <c r="AB37" s="1299"/>
      <c r="AC37" s="1299"/>
      <c r="AD37" s="1299"/>
      <c r="AE37" s="1299"/>
      <c r="AF37" s="1299"/>
      <c r="AG37" s="1299"/>
      <c r="AH37" s="1299"/>
      <c r="AI37" s="1299"/>
      <c r="AJ37" s="1299"/>
      <c r="AK37" s="1299"/>
      <c r="AL37" s="1299"/>
      <c r="AM37" s="1299"/>
      <c r="AN37" s="1299"/>
      <c r="AO37" s="1299"/>
      <c r="AP37" s="1299"/>
      <c r="AQ37" s="1299"/>
      <c r="AR37" s="1299"/>
      <c r="AS37" s="1299"/>
      <c r="AT37" s="1299"/>
      <c r="AU37" s="1299"/>
      <c r="AV37" s="1299"/>
      <c r="AW37" s="1299"/>
      <c r="AX37" s="1299"/>
      <c r="AY37" s="1299"/>
      <c r="AZ37" s="1299"/>
    </row>
    <row r="38" spans="1:52" ht="12" customHeight="1" x14ac:dyDescent="0.25">
      <c r="A38" s="1300" t="str">
        <f>ПОДПИСИ!B17</f>
        <v>Заместитель генерального директора по капитальному  строительству ООО «Электромонтаж-110»</v>
      </c>
      <c r="B38" s="1300"/>
      <c r="C38" s="1300"/>
      <c r="D38" s="1300"/>
      <c r="E38" s="1300"/>
      <c r="F38" s="1300"/>
      <c r="G38" s="1300"/>
      <c r="H38" s="1300"/>
      <c r="I38" s="1300"/>
      <c r="J38" s="1300"/>
      <c r="K38" s="1300"/>
      <c r="L38" s="1300"/>
      <c r="M38" s="1300"/>
      <c r="N38" s="1300"/>
      <c r="O38" s="1300"/>
      <c r="P38" s="1300"/>
      <c r="Q38" s="1300"/>
      <c r="R38" s="1300"/>
      <c r="S38" s="1300"/>
      <c r="T38" s="1300"/>
      <c r="U38" s="1300"/>
      <c r="V38" s="1300"/>
      <c r="W38" s="1300"/>
      <c r="X38" s="1300"/>
      <c r="Y38" s="1300"/>
      <c r="Z38" s="1300"/>
      <c r="AA38" s="1300"/>
      <c r="AB38" s="1300"/>
      <c r="AC38" s="1300"/>
      <c r="AD38" s="1300"/>
      <c r="AE38" s="1300"/>
      <c r="AF38" s="1300"/>
      <c r="AG38" s="1300"/>
      <c r="AH38" s="1300"/>
      <c r="AI38" s="1300"/>
      <c r="AJ38" s="1300"/>
      <c r="AK38" s="1300"/>
      <c r="AL38" s="1300"/>
      <c r="AM38" s="1300"/>
      <c r="AN38" s="1300"/>
      <c r="AO38" s="1300"/>
      <c r="AP38" s="1300"/>
      <c r="AQ38" s="1300"/>
      <c r="AR38" s="1300"/>
      <c r="AS38" s="1300"/>
      <c r="AT38" s="1300"/>
      <c r="AU38" s="1300"/>
      <c r="AV38" s="1300"/>
      <c r="AW38" s="1300"/>
      <c r="AX38" s="1300"/>
      <c r="AY38" s="1300"/>
      <c r="AZ38" s="1300"/>
    </row>
    <row r="39" spans="1:52" ht="12" customHeight="1" x14ac:dyDescent="0.25">
      <c r="A39" s="1300" t="str">
        <f>CONCATENATE(ПОДПИСИ!C17," ",ПОДПИСИ!F17)</f>
        <v xml:space="preserve">Шлёнский С.В. </v>
      </c>
      <c r="B39" s="1300"/>
      <c r="C39" s="1300"/>
      <c r="D39" s="1300"/>
      <c r="E39" s="1300"/>
      <c r="F39" s="1300"/>
      <c r="G39" s="1300"/>
      <c r="H39" s="1300"/>
      <c r="I39" s="1300"/>
      <c r="J39" s="1300"/>
      <c r="K39" s="1300"/>
      <c r="L39" s="1300"/>
      <c r="M39" s="1300"/>
      <c r="N39" s="1300"/>
      <c r="O39" s="1300"/>
      <c r="P39" s="1300"/>
      <c r="Q39" s="1300"/>
      <c r="R39" s="1300"/>
      <c r="S39" s="1300"/>
      <c r="T39" s="1300"/>
      <c r="U39" s="1300"/>
      <c r="V39" s="1300"/>
      <c r="W39" s="1300"/>
      <c r="X39" s="1300"/>
      <c r="Y39" s="1300"/>
      <c r="Z39" s="1300"/>
      <c r="AA39" s="1300"/>
      <c r="AB39" s="1300"/>
      <c r="AC39" s="1300"/>
      <c r="AD39" s="1300"/>
      <c r="AE39" s="1300"/>
      <c r="AF39" s="1300"/>
      <c r="AG39" s="1300"/>
      <c r="AH39" s="1300"/>
      <c r="AI39" s="1300"/>
      <c r="AJ39" s="1300"/>
      <c r="AK39" s="1300"/>
      <c r="AL39" s="1300"/>
      <c r="AM39" s="1300"/>
      <c r="AN39" s="1300"/>
      <c r="AO39" s="1300"/>
      <c r="AP39" s="1300"/>
      <c r="AQ39" s="1300"/>
      <c r="AR39" s="1300"/>
      <c r="AS39" s="1300"/>
      <c r="AT39" s="1300"/>
      <c r="AU39" s="1300"/>
      <c r="AV39" s="1300"/>
      <c r="AW39" s="1300"/>
      <c r="AX39" s="1300"/>
      <c r="AY39" s="1300"/>
      <c r="AZ39" s="1300"/>
    </row>
    <row r="40" spans="1:52" ht="15" customHeight="1" x14ac:dyDescent="0.25">
      <c r="A40" s="1297" t="s">
        <v>783</v>
      </c>
      <c r="B40" s="1297"/>
      <c r="C40" s="1297"/>
      <c r="D40" s="1297"/>
      <c r="E40" s="1297"/>
      <c r="F40" s="1297"/>
      <c r="G40" s="1297"/>
      <c r="H40" s="1297"/>
      <c r="I40" s="1297"/>
      <c r="J40" s="1297"/>
      <c r="K40" s="1297"/>
      <c r="L40" s="1297"/>
      <c r="M40" s="1297"/>
      <c r="N40" s="1297"/>
      <c r="O40" s="1297"/>
      <c r="P40" s="1297"/>
      <c r="Q40" s="1297"/>
      <c r="R40" s="1297"/>
      <c r="S40" s="1297"/>
      <c r="T40" s="1297"/>
      <c r="U40" s="1297"/>
      <c r="V40" s="1297"/>
      <c r="W40" s="1297"/>
      <c r="X40" s="1297"/>
      <c r="Y40" s="1297"/>
      <c r="Z40" s="1297"/>
      <c r="AA40" s="1297"/>
      <c r="AB40" s="1297"/>
      <c r="AC40" s="1297"/>
      <c r="AD40" s="1297"/>
      <c r="AE40" s="1297"/>
      <c r="AF40" s="1297"/>
      <c r="AG40" s="1297"/>
      <c r="AH40" s="1297"/>
      <c r="AI40" s="1297"/>
      <c r="AJ40" s="1297"/>
      <c r="AK40" s="1297"/>
      <c r="AL40" s="1297"/>
      <c r="AM40" s="1297"/>
      <c r="AN40" s="1297"/>
      <c r="AO40" s="1297"/>
      <c r="AP40" s="1297"/>
      <c r="AQ40" s="1297"/>
      <c r="AR40" s="1297"/>
      <c r="AS40" s="1297"/>
      <c r="AT40" s="1297"/>
      <c r="AU40" s="1297"/>
      <c r="AV40" s="1297"/>
      <c r="AW40" s="1297"/>
      <c r="AX40" s="1297"/>
      <c r="AY40" s="1297"/>
      <c r="AZ40" s="1297"/>
    </row>
    <row r="41" spans="1:52" ht="12" customHeight="1" x14ac:dyDescent="0.25">
      <c r="A41" s="1298"/>
      <c r="B41" s="1298"/>
      <c r="C41" s="1298"/>
      <c r="D41" s="1298"/>
      <c r="E41" s="1298"/>
      <c r="F41" s="1298"/>
      <c r="G41" s="1298"/>
      <c r="H41" s="1298"/>
      <c r="I41" s="1298"/>
      <c r="J41" s="1298"/>
      <c r="K41" s="1298"/>
      <c r="L41" s="1298"/>
      <c r="M41" s="1298"/>
      <c r="N41" s="1298"/>
      <c r="O41" s="1298"/>
      <c r="P41" s="1298"/>
      <c r="Q41" s="1298"/>
      <c r="R41" s="1298"/>
      <c r="S41" s="1298"/>
      <c r="T41" s="1298"/>
      <c r="U41" s="1298"/>
      <c r="V41" s="1298"/>
      <c r="W41" s="1298"/>
      <c r="X41" s="1298"/>
      <c r="Y41" s="1298"/>
      <c r="Z41" s="1298"/>
      <c r="AA41" s="1298"/>
      <c r="AB41" s="1298"/>
      <c r="AC41" s="1298"/>
      <c r="AD41" s="1298"/>
      <c r="AE41" s="1298"/>
      <c r="AF41" s="1298"/>
      <c r="AG41" s="1298"/>
      <c r="AH41" s="1298"/>
      <c r="AI41" s="1298"/>
      <c r="AJ41" s="1298"/>
      <c r="AK41" s="1298"/>
      <c r="AL41" s="1298"/>
      <c r="AM41" s="1298"/>
      <c r="AN41" s="1298"/>
      <c r="AO41" s="1298"/>
      <c r="AP41" s="1298"/>
      <c r="AQ41" s="1298"/>
      <c r="AR41" s="1298"/>
      <c r="AS41" s="1298"/>
      <c r="AT41" s="1298"/>
      <c r="AU41" s="1298"/>
      <c r="AV41" s="1298"/>
      <c r="AW41" s="1298"/>
      <c r="AX41" s="1298"/>
      <c r="AY41" s="1298"/>
      <c r="AZ41" s="1298"/>
    </row>
    <row r="42" spans="1:52" ht="6.75" customHeight="1" x14ac:dyDescent="0.25">
      <c r="A42" s="1297" t="s">
        <v>814</v>
      </c>
      <c r="B42" s="1297"/>
      <c r="C42" s="1297"/>
      <c r="D42" s="1297"/>
      <c r="E42" s="1297"/>
      <c r="F42" s="1297"/>
      <c r="G42" s="1297"/>
      <c r="H42" s="1297"/>
      <c r="I42" s="1297"/>
      <c r="J42" s="1297"/>
      <c r="K42" s="1297"/>
      <c r="L42" s="1297"/>
      <c r="M42" s="1297"/>
      <c r="N42" s="1297"/>
      <c r="O42" s="1297"/>
      <c r="P42" s="1297"/>
      <c r="Q42" s="1297"/>
      <c r="R42" s="1297"/>
      <c r="S42" s="1297"/>
      <c r="T42" s="1297"/>
      <c r="U42" s="1297"/>
      <c r="V42" s="1297"/>
      <c r="W42" s="1297"/>
      <c r="X42" s="1297"/>
      <c r="Y42" s="1297"/>
      <c r="Z42" s="1297"/>
      <c r="AA42" s="1297"/>
      <c r="AB42" s="1297"/>
      <c r="AC42" s="1297"/>
      <c r="AD42" s="1297"/>
      <c r="AE42" s="1297"/>
      <c r="AF42" s="1297"/>
      <c r="AG42" s="1297"/>
      <c r="AH42" s="1297"/>
      <c r="AI42" s="1297"/>
      <c r="AJ42" s="1297"/>
      <c r="AK42" s="1297"/>
      <c r="AL42" s="1297"/>
      <c r="AM42" s="1297"/>
      <c r="AN42" s="1297"/>
      <c r="AO42" s="1297"/>
      <c r="AP42" s="1297"/>
      <c r="AQ42" s="1297"/>
      <c r="AR42" s="1297"/>
      <c r="AS42" s="1297"/>
      <c r="AT42" s="1297"/>
      <c r="AU42" s="1297"/>
      <c r="AV42" s="1297"/>
      <c r="AW42" s="1297"/>
      <c r="AX42" s="1297"/>
      <c r="AY42" s="1297"/>
      <c r="AZ42" s="1297"/>
    </row>
    <row r="43" spans="1:52" ht="35.25" customHeight="1" x14ac:dyDescent="0.25">
      <c r="A43" s="1299" t="s">
        <v>815</v>
      </c>
      <c r="B43" s="1299"/>
      <c r="C43" s="1299"/>
      <c r="D43" s="1299"/>
      <c r="E43" s="1299"/>
      <c r="F43" s="1299"/>
      <c r="G43" s="1299"/>
      <c r="H43" s="1299"/>
      <c r="I43" s="1299"/>
      <c r="J43" s="1299"/>
      <c r="K43" s="1299"/>
      <c r="L43" s="1299"/>
      <c r="M43" s="1299"/>
      <c r="N43" s="1299"/>
      <c r="O43" s="1299"/>
      <c r="P43" s="1299"/>
      <c r="Q43" s="1299"/>
      <c r="R43" s="1299"/>
      <c r="S43" s="1299"/>
      <c r="T43" s="1299"/>
      <c r="U43" s="1299"/>
      <c r="V43" s="1299"/>
      <c r="W43" s="1299"/>
      <c r="X43" s="1299"/>
      <c r="Y43" s="1299"/>
      <c r="Z43" s="1299"/>
      <c r="AA43" s="1299"/>
      <c r="AB43" s="1299"/>
      <c r="AC43" s="1299"/>
      <c r="AD43" s="1299"/>
      <c r="AE43" s="1299"/>
      <c r="AF43" s="1299"/>
      <c r="AG43" s="1299"/>
      <c r="AH43" s="1299"/>
      <c r="AI43" s="1299"/>
      <c r="AJ43" s="1299"/>
      <c r="AK43" s="1299"/>
      <c r="AL43" s="1299"/>
      <c r="AM43" s="1299"/>
      <c r="AN43" s="1299"/>
      <c r="AO43" s="1299"/>
      <c r="AP43" s="1299"/>
      <c r="AQ43" s="1299"/>
      <c r="AR43" s="1299"/>
      <c r="AS43" s="1299"/>
      <c r="AT43" s="1299"/>
      <c r="AU43" s="1299"/>
      <c r="AV43" s="1299"/>
      <c r="AW43" s="1299"/>
      <c r="AX43" s="1299"/>
      <c r="AY43" s="1299"/>
      <c r="AZ43" s="1299"/>
    </row>
    <row r="44" spans="1:52" ht="12" customHeight="1" x14ac:dyDescent="0.25">
      <c r="A44" s="1300" t="str">
        <f>ПОДПИСИ!B19</f>
        <v xml:space="preserve"> </v>
      </c>
      <c r="B44" s="1300"/>
      <c r="C44" s="1300"/>
      <c r="D44" s="1300"/>
      <c r="E44" s="1300"/>
      <c r="F44" s="1300"/>
      <c r="G44" s="1300"/>
      <c r="H44" s="1300"/>
      <c r="I44" s="1300"/>
      <c r="J44" s="1300"/>
      <c r="K44" s="1300"/>
      <c r="L44" s="1300"/>
      <c r="M44" s="1300"/>
      <c r="N44" s="1300"/>
      <c r="O44" s="1300"/>
      <c r="P44" s="1300"/>
      <c r="Q44" s="1300"/>
      <c r="R44" s="1300"/>
      <c r="S44" s="1300"/>
      <c r="T44" s="1300"/>
      <c r="U44" s="1300"/>
      <c r="V44" s="1300"/>
      <c r="W44" s="1300"/>
      <c r="X44" s="1300"/>
      <c r="Y44" s="1300"/>
      <c r="Z44" s="1300"/>
      <c r="AA44" s="1300"/>
      <c r="AB44" s="1300"/>
      <c r="AC44" s="1300"/>
      <c r="AD44" s="1300"/>
      <c r="AE44" s="1300"/>
      <c r="AF44" s="1300"/>
      <c r="AG44" s="1300"/>
      <c r="AH44" s="1300"/>
      <c r="AI44" s="1300"/>
      <c r="AJ44" s="1300"/>
      <c r="AK44" s="1300"/>
      <c r="AL44" s="1300"/>
      <c r="AM44" s="1300"/>
      <c r="AN44" s="1300"/>
      <c r="AO44" s="1300"/>
      <c r="AP44" s="1300"/>
      <c r="AQ44" s="1300"/>
      <c r="AR44" s="1300"/>
      <c r="AS44" s="1300"/>
      <c r="AT44" s="1300"/>
      <c r="AU44" s="1300"/>
      <c r="AV44" s="1300"/>
      <c r="AW44" s="1300"/>
      <c r="AX44" s="1300"/>
      <c r="AY44" s="1300"/>
      <c r="AZ44" s="1300"/>
    </row>
    <row r="45" spans="1:52" ht="12" customHeight="1" x14ac:dyDescent="0.25">
      <c r="A45" s="1300" t="str">
        <f>CONCATENATE(ПОДПИСИ!C19," ",ПОДПИСИ!F19)</f>
        <v xml:space="preserve">  </v>
      </c>
      <c r="B45" s="1300"/>
      <c r="C45" s="1300"/>
      <c r="D45" s="1300"/>
      <c r="E45" s="1300"/>
      <c r="F45" s="1300"/>
      <c r="G45" s="1300"/>
      <c r="H45" s="1300"/>
      <c r="I45" s="1300"/>
      <c r="J45" s="1300"/>
      <c r="K45" s="1300"/>
      <c r="L45" s="1300"/>
      <c r="M45" s="1300"/>
      <c r="N45" s="1300"/>
      <c r="O45" s="1300"/>
      <c r="P45" s="1300"/>
      <c r="Q45" s="1300"/>
      <c r="R45" s="1300"/>
      <c r="S45" s="1300"/>
      <c r="T45" s="1300"/>
      <c r="U45" s="1300"/>
      <c r="V45" s="1300"/>
      <c r="W45" s="1300"/>
      <c r="X45" s="1300"/>
      <c r="Y45" s="1300"/>
      <c r="Z45" s="1300"/>
      <c r="AA45" s="1300"/>
      <c r="AB45" s="1300"/>
      <c r="AC45" s="1300"/>
      <c r="AD45" s="1300"/>
      <c r="AE45" s="1300"/>
      <c r="AF45" s="1300"/>
      <c r="AG45" s="1300"/>
      <c r="AH45" s="1300"/>
      <c r="AI45" s="1300"/>
      <c r="AJ45" s="1300"/>
      <c r="AK45" s="1300"/>
      <c r="AL45" s="1300"/>
      <c r="AM45" s="1300"/>
      <c r="AN45" s="1300"/>
      <c r="AO45" s="1300"/>
      <c r="AP45" s="1300"/>
      <c r="AQ45" s="1300"/>
      <c r="AR45" s="1300"/>
      <c r="AS45" s="1300"/>
      <c r="AT45" s="1300"/>
      <c r="AU45" s="1300"/>
      <c r="AV45" s="1300"/>
      <c r="AW45" s="1300"/>
      <c r="AX45" s="1300"/>
      <c r="AY45" s="1300"/>
      <c r="AZ45" s="1300"/>
    </row>
    <row r="46" spans="1:52" ht="6" customHeight="1" x14ac:dyDescent="0.25">
      <c r="A46" s="1297" t="s">
        <v>789</v>
      </c>
      <c r="B46" s="1297"/>
      <c r="C46" s="1297"/>
      <c r="D46" s="1297"/>
      <c r="E46" s="1297"/>
      <c r="F46" s="1297"/>
      <c r="G46" s="1297"/>
      <c r="H46" s="1297"/>
      <c r="I46" s="1297"/>
      <c r="J46" s="1297"/>
      <c r="K46" s="1297"/>
      <c r="L46" s="1297"/>
      <c r="M46" s="1297"/>
      <c r="N46" s="1297"/>
      <c r="O46" s="1297"/>
      <c r="P46" s="1297"/>
      <c r="Q46" s="1297"/>
      <c r="R46" s="1297"/>
      <c r="S46" s="1297"/>
      <c r="T46" s="1297"/>
      <c r="U46" s="1297"/>
      <c r="V46" s="1297"/>
      <c r="W46" s="1297"/>
      <c r="X46" s="1297"/>
      <c r="Y46" s="1297"/>
      <c r="Z46" s="1297"/>
      <c r="AA46" s="1297"/>
      <c r="AB46" s="1297"/>
      <c r="AC46" s="1297"/>
      <c r="AD46" s="1297"/>
      <c r="AE46" s="1297"/>
      <c r="AF46" s="1297"/>
      <c r="AG46" s="1297"/>
      <c r="AH46" s="1297"/>
      <c r="AI46" s="1297"/>
      <c r="AJ46" s="1297"/>
      <c r="AK46" s="1297"/>
      <c r="AL46" s="1297"/>
      <c r="AM46" s="1297"/>
      <c r="AN46" s="1297"/>
      <c r="AO46" s="1297"/>
      <c r="AP46" s="1297"/>
      <c r="AQ46" s="1297"/>
      <c r="AR46" s="1297"/>
      <c r="AS46" s="1297"/>
      <c r="AT46" s="1297"/>
      <c r="AU46" s="1297"/>
      <c r="AV46" s="1297"/>
      <c r="AW46" s="1297"/>
      <c r="AX46" s="1297"/>
      <c r="AY46" s="1297"/>
      <c r="AZ46" s="1297"/>
    </row>
    <row r="47" spans="1:52" ht="12" customHeight="1" x14ac:dyDescent="0.25">
      <c r="A47" s="1298"/>
      <c r="B47" s="1298"/>
      <c r="C47" s="1298"/>
      <c r="D47" s="1298"/>
      <c r="E47" s="1298"/>
      <c r="F47" s="1298"/>
      <c r="G47" s="1298"/>
      <c r="H47" s="1298"/>
      <c r="I47" s="1298"/>
      <c r="J47" s="1298"/>
      <c r="K47" s="1298"/>
      <c r="L47" s="1298"/>
      <c r="M47" s="1298"/>
      <c r="N47" s="1298"/>
      <c r="O47" s="1298"/>
      <c r="P47" s="1298"/>
      <c r="Q47" s="1298"/>
      <c r="R47" s="1298"/>
      <c r="S47" s="1298"/>
      <c r="T47" s="1298"/>
      <c r="U47" s="1298"/>
      <c r="V47" s="1298"/>
      <c r="W47" s="1298"/>
      <c r="X47" s="1298"/>
      <c r="Y47" s="1298"/>
      <c r="Z47" s="1298"/>
      <c r="AA47" s="1298"/>
      <c r="AB47" s="1298"/>
      <c r="AC47" s="1298"/>
      <c r="AD47" s="1298"/>
      <c r="AE47" s="1298"/>
      <c r="AF47" s="1298"/>
      <c r="AG47" s="1298"/>
      <c r="AH47" s="1298"/>
      <c r="AI47" s="1298"/>
      <c r="AJ47" s="1298"/>
      <c r="AK47" s="1298"/>
      <c r="AL47" s="1298"/>
      <c r="AM47" s="1298"/>
      <c r="AN47" s="1298"/>
      <c r="AO47" s="1298"/>
      <c r="AP47" s="1298"/>
      <c r="AQ47" s="1298"/>
      <c r="AR47" s="1298"/>
      <c r="AS47" s="1298"/>
      <c r="AT47" s="1298"/>
      <c r="AU47" s="1298"/>
      <c r="AV47" s="1298"/>
      <c r="AW47" s="1298"/>
      <c r="AX47" s="1298"/>
      <c r="AY47" s="1298"/>
      <c r="AZ47" s="1298"/>
    </row>
    <row r="48" spans="1:52" ht="15" customHeight="1" x14ac:dyDescent="0.25">
      <c r="A48" s="1297" t="s">
        <v>790</v>
      </c>
      <c r="B48" s="1297"/>
      <c r="C48" s="1297"/>
      <c r="D48" s="1297"/>
      <c r="E48" s="1297"/>
      <c r="F48" s="1297"/>
      <c r="G48" s="1297"/>
      <c r="H48" s="1297"/>
      <c r="I48" s="1297"/>
      <c r="J48" s="1297"/>
      <c r="K48" s="1297"/>
      <c r="L48" s="1297"/>
      <c r="M48" s="1297"/>
      <c r="N48" s="1297"/>
      <c r="O48" s="1297"/>
      <c r="P48" s="1297"/>
      <c r="Q48" s="1297"/>
      <c r="R48" s="1297"/>
      <c r="S48" s="1297"/>
      <c r="T48" s="1297"/>
      <c r="U48" s="1297"/>
      <c r="V48" s="1297"/>
      <c r="W48" s="1297"/>
      <c r="X48" s="1297"/>
      <c r="Y48" s="1297"/>
      <c r="Z48" s="1297"/>
      <c r="AA48" s="1297"/>
      <c r="AB48" s="1297"/>
      <c r="AC48" s="1297"/>
      <c r="AD48" s="1297"/>
      <c r="AE48" s="1297"/>
      <c r="AF48" s="1297"/>
      <c r="AG48" s="1297"/>
      <c r="AH48" s="1297"/>
      <c r="AI48" s="1297"/>
      <c r="AJ48" s="1297"/>
      <c r="AK48" s="1297"/>
      <c r="AL48" s="1297"/>
      <c r="AM48" s="1297"/>
      <c r="AN48" s="1297"/>
      <c r="AO48" s="1297"/>
      <c r="AP48" s="1297"/>
      <c r="AQ48" s="1297"/>
      <c r="AR48" s="1297"/>
      <c r="AS48" s="1297"/>
      <c r="AT48" s="1297"/>
      <c r="AU48" s="1297"/>
      <c r="AV48" s="1297"/>
      <c r="AW48" s="1297"/>
      <c r="AX48" s="1297"/>
      <c r="AY48" s="1297"/>
      <c r="AZ48" s="1297"/>
    </row>
    <row r="49" spans="1:54" ht="36" customHeight="1" x14ac:dyDescent="0.25">
      <c r="A49" s="1340" t="s">
        <v>816</v>
      </c>
      <c r="B49" s="1340"/>
      <c r="C49" s="1340"/>
      <c r="D49" s="1340"/>
      <c r="E49" s="1340"/>
      <c r="F49" s="1340"/>
      <c r="G49" s="1340"/>
      <c r="H49" s="1340"/>
      <c r="I49" s="1340"/>
      <c r="J49" s="1340"/>
      <c r="K49" s="1340"/>
      <c r="L49" s="1340"/>
      <c r="M49" s="1340"/>
      <c r="N49" s="1340"/>
      <c r="O49" s="1340"/>
      <c r="P49" s="1340"/>
      <c r="Q49" s="1340"/>
      <c r="R49" s="1340"/>
      <c r="S49" s="1340"/>
      <c r="T49" s="1340"/>
      <c r="U49" s="1340"/>
      <c r="V49" s="1340"/>
      <c r="W49" s="1340"/>
      <c r="X49" s="1340"/>
      <c r="Y49" s="1340"/>
      <c r="Z49" s="1340"/>
      <c r="AA49" s="1340"/>
      <c r="AB49" s="1340"/>
      <c r="AC49" s="1340"/>
      <c r="AD49" s="1340"/>
      <c r="AE49" s="1340"/>
      <c r="AF49" s="1340"/>
      <c r="AG49" s="1340"/>
      <c r="AH49" s="1340"/>
      <c r="AI49" s="1340"/>
      <c r="AJ49" s="1340"/>
      <c r="AK49" s="1340"/>
      <c r="AL49" s="1340"/>
      <c r="AM49" s="1340"/>
      <c r="AN49" s="1340"/>
      <c r="AO49" s="1340"/>
      <c r="AP49" s="1340"/>
      <c r="AQ49" s="1340"/>
      <c r="AR49" s="1340"/>
      <c r="AS49" s="1340"/>
      <c r="AT49" s="1340"/>
      <c r="AU49" s="1340"/>
      <c r="AV49" s="1340"/>
      <c r="AW49" s="1340"/>
      <c r="AX49" s="1340"/>
      <c r="AY49" s="1340"/>
      <c r="AZ49" s="1340"/>
    </row>
    <row r="50" spans="1:54" ht="12" customHeight="1" x14ac:dyDescent="0.3">
      <c r="A50" s="1341" t="str">
        <f>ПОДПИСИ!B14</f>
        <v>Начальник геодезического отдела ООО «Электромонтаж-110»</v>
      </c>
      <c r="B50" s="1341"/>
      <c r="C50" s="1341"/>
      <c r="D50" s="1341"/>
      <c r="E50" s="1341"/>
      <c r="F50" s="1341"/>
      <c r="G50" s="1341"/>
      <c r="H50" s="1341"/>
      <c r="I50" s="1341"/>
      <c r="J50" s="1341"/>
      <c r="K50" s="1341"/>
      <c r="L50" s="1341"/>
      <c r="M50" s="1341"/>
      <c r="N50" s="1341"/>
      <c r="O50" s="1341"/>
      <c r="P50" s="1341"/>
      <c r="Q50" s="1341"/>
      <c r="R50" s="1341"/>
      <c r="S50" s="1341"/>
      <c r="T50" s="1341"/>
      <c r="U50" s="1341"/>
      <c r="V50" s="1341"/>
      <c r="W50" s="1341"/>
      <c r="X50" s="1341"/>
      <c r="Y50" s="1341"/>
      <c r="Z50" s="1341"/>
      <c r="AA50" s="1341"/>
      <c r="AB50" s="1341"/>
      <c r="AC50" s="1341"/>
      <c r="AD50" s="1341"/>
      <c r="AE50" s="1341"/>
      <c r="AF50" s="1341"/>
      <c r="AG50" s="1341"/>
      <c r="AH50" s="1341"/>
      <c r="AI50" s="1341"/>
      <c r="AJ50" s="1341"/>
      <c r="AK50" s="1341"/>
      <c r="AL50" s="1341"/>
      <c r="AM50" s="1341"/>
      <c r="AN50" s="1341"/>
      <c r="AO50" s="1341"/>
      <c r="AP50" s="1341"/>
      <c r="AQ50" s="1341"/>
      <c r="AR50" s="1341"/>
      <c r="AS50" s="1341"/>
      <c r="AT50" s="1341"/>
      <c r="AU50" s="1341"/>
      <c r="AV50" s="1341"/>
      <c r="AW50" s="1341"/>
      <c r="AX50" s="1341"/>
      <c r="AY50" s="1341"/>
      <c r="AZ50" s="1341"/>
      <c r="BA50" s="323"/>
      <c r="BB50" s="294"/>
    </row>
    <row r="51" spans="1:54" ht="12" customHeight="1" x14ac:dyDescent="0.25">
      <c r="A51" s="1256" t="str">
        <f>CONCATENATE(ПОДПИСИ!C14," ",ПОДПИСИ!F14)</f>
        <v xml:space="preserve">Фатахова Е.Я. </v>
      </c>
      <c r="B51" s="1256"/>
      <c r="C51" s="1256"/>
      <c r="D51" s="1256"/>
      <c r="E51" s="1256"/>
      <c r="F51" s="1256"/>
      <c r="G51" s="1256"/>
      <c r="H51" s="1256"/>
      <c r="I51" s="1256"/>
      <c r="J51" s="1256"/>
      <c r="K51" s="1256"/>
      <c r="L51" s="1256"/>
      <c r="M51" s="1256"/>
      <c r="N51" s="1256"/>
      <c r="O51" s="1256"/>
      <c r="P51" s="1256"/>
      <c r="Q51" s="1256"/>
      <c r="R51" s="1256"/>
      <c r="S51" s="1256"/>
      <c r="T51" s="1256"/>
      <c r="U51" s="1256"/>
      <c r="V51" s="1256"/>
      <c r="W51" s="1256"/>
      <c r="X51" s="1256"/>
      <c r="Y51" s="1256"/>
      <c r="Z51" s="1256"/>
      <c r="AA51" s="1256"/>
      <c r="AB51" s="1256"/>
      <c r="AC51" s="1256"/>
      <c r="AD51" s="1256"/>
      <c r="AE51" s="1256"/>
      <c r="AF51" s="1256"/>
      <c r="AG51" s="1256"/>
      <c r="AH51" s="1256"/>
      <c r="AI51" s="1256"/>
      <c r="AJ51" s="1256"/>
      <c r="AK51" s="1256"/>
      <c r="AL51" s="1256"/>
      <c r="AM51" s="1256"/>
      <c r="AN51" s="1256"/>
      <c r="AO51" s="1256"/>
      <c r="AP51" s="1256"/>
      <c r="AQ51" s="1256"/>
      <c r="AR51" s="1256"/>
      <c r="AS51" s="1256"/>
      <c r="AT51" s="1256"/>
      <c r="AU51" s="1256"/>
      <c r="AV51" s="1256"/>
      <c r="AW51" s="1256"/>
      <c r="AX51" s="1256"/>
      <c r="AY51" s="1256"/>
      <c r="AZ51" s="1256"/>
    </row>
    <row r="52" spans="1:54" ht="6" customHeight="1" x14ac:dyDescent="0.25">
      <c r="A52" s="1342" t="s">
        <v>789</v>
      </c>
      <c r="B52" s="1342"/>
      <c r="C52" s="1342"/>
      <c r="D52" s="1342"/>
      <c r="E52" s="1342"/>
      <c r="F52" s="1342"/>
      <c r="G52" s="1342"/>
      <c r="H52" s="1342"/>
      <c r="I52" s="1342"/>
      <c r="J52" s="1342"/>
      <c r="K52" s="1342"/>
      <c r="L52" s="1342"/>
      <c r="M52" s="1342"/>
      <c r="N52" s="1342"/>
      <c r="O52" s="1342"/>
      <c r="P52" s="1342"/>
      <c r="Q52" s="1342"/>
      <c r="R52" s="1342"/>
      <c r="S52" s="1342"/>
      <c r="T52" s="1342"/>
      <c r="U52" s="1342"/>
      <c r="V52" s="1342"/>
      <c r="W52" s="1342"/>
      <c r="X52" s="1342"/>
      <c r="Y52" s="1342"/>
      <c r="Z52" s="1342"/>
      <c r="AA52" s="1342"/>
      <c r="AB52" s="1342"/>
      <c r="AC52" s="1342"/>
      <c r="AD52" s="1342"/>
      <c r="AE52" s="1342"/>
      <c r="AF52" s="1342"/>
      <c r="AG52" s="1342"/>
      <c r="AH52" s="1342"/>
      <c r="AI52" s="1342"/>
      <c r="AJ52" s="1342"/>
      <c r="AK52" s="1342"/>
      <c r="AL52" s="1342"/>
      <c r="AM52" s="1342"/>
      <c r="AN52" s="1342"/>
      <c r="AO52" s="1342"/>
      <c r="AP52" s="1342"/>
      <c r="AQ52" s="1342"/>
      <c r="AR52" s="1342"/>
      <c r="AS52" s="1342"/>
      <c r="AT52" s="1342"/>
      <c r="AU52" s="1342"/>
      <c r="AV52" s="1342"/>
      <c r="AW52" s="1342"/>
      <c r="AX52" s="1342"/>
      <c r="AY52" s="1342"/>
      <c r="AZ52" s="1342"/>
    </row>
    <row r="53" spans="1:54" ht="9.6" customHeight="1" x14ac:dyDescent="0.25">
      <c r="A53" s="1343"/>
      <c r="B53" s="1343"/>
      <c r="C53" s="1343"/>
      <c r="D53" s="1343"/>
      <c r="E53" s="1343"/>
      <c r="F53" s="1343"/>
      <c r="G53" s="1343"/>
      <c r="H53" s="1343"/>
      <c r="I53" s="1343"/>
      <c r="J53" s="1343"/>
      <c r="K53" s="1343"/>
      <c r="L53" s="1343"/>
      <c r="M53" s="1343"/>
      <c r="N53" s="1343"/>
      <c r="O53" s="1343"/>
      <c r="P53" s="1343"/>
      <c r="Q53" s="1343"/>
      <c r="R53" s="1343"/>
      <c r="S53" s="1343"/>
      <c r="T53" s="1343"/>
      <c r="U53" s="1343"/>
      <c r="V53" s="1343"/>
      <c r="W53" s="1343"/>
      <c r="X53" s="1343"/>
      <c r="Y53" s="1343"/>
      <c r="Z53" s="1343"/>
      <c r="AA53" s="1343"/>
      <c r="AB53" s="1343"/>
      <c r="AC53" s="1343"/>
      <c r="AD53" s="1343"/>
      <c r="AE53" s="1343"/>
      <c r="AF53" s="1343"/>
      <c r="AG53" s="1343"/>
      <c r="AH53" s="1343"/>
      <c r="AI53" s="1343"/>
      <c r="AJ53" s="1343"/>
      <c r="AK53" s="1343"/>
      <c r="AL53" s="1343"/>
      <c r="AM53" s="1343"/>
      <c r="AN53" s="1343"/>
      <c r="AO53" s="1343"/>
      <c r="AP53" s="1343"/>
      <c r="AQ53" s="1343"/>
      <c r="AR53" s="1343"/>
      <c r="AS53" s="1343"/>
      <c r="AT53" s="1343"/>
      <c r="AU53" s="1343"/>
      <c r="AV53" s="1343"/>
      <c r="AW53" s="1343"/>
      <c r="AX53" s="1343"/>
      <c r="AY53" s="1343"/>
      <c r="AZ53" s="1343"/>
    </row>
    <row r="54" spans="1:54" ht="12" customHeight="1" x14ac:dyDescent="0.25">
      <c r="A54" s="1297" t="s">
        <v>790</v>
      </c>
      <c r="B54" s="1297"/>
      <c r="C54" s="1297"/>
      <c r="D54" s="1297"/>
      <c r="E54" s="1297"/>
      <c r="F54" s="1297"/>
      <c r="G54" s="1297"/>
      <c r="H54" s="1297"/>
      <c r="I54" s="1297"/>
      <c r="J54" s="1297"/>
      <c r="K54" s="1297"/>
      <c r="L54" s="1297"/>
      <c r="M54" s="1297"/>
      <c r="N54" s="1297"/>
      <c r="O54" s="1297"/>
      <c r="P54" s="1297"/>
      <c r="Q54" s="1297"/>
      <c r="R54" s="1297"/>
      <c r="S54" s="1297"/>
      <c r="T54" s="1297"/>
      <c r="U54" s="1297"/>
      <c r="V54" s="1297"/>
      <c r="W54" s="1297"/>
      <c r="X54" s="1297"/>
      <c r="Y54" s="1297"/>
      <c r="Z54" s="1297"/>
      <c r="AA54" s="1297"/>
      <c r="AB54" s="1297"/>
      <c r="AC54" s="1297"/>
      <c r="AD54" s="1297"/>
      <c r="AE54" s="1297"/>
      <c r="AF54" s="1297"/>
      <c r="AG54" s="1297"/>
      <c r="AH54" s="1297"/>
      <c r="AI54" s="1297"/>
      <c r="AJ54" s="1297"/>
      <c r="AK54" s="1297"/>
      <c r="AL54" s="1297"/>
      <c r="AM54" s="1297"/>
      <c r="AN54" s="1297"/>
      <c r="AO54" s="1297"/>
      <c r="AP54" s="1297"/>
      <c r="AQ54" s="1297"/>
      <c r="AR54" s="1297"/>
      <c r="AS54" s="1297"/>
      <c r="AT54" s="1297"/>
      <c r="AU54" s="1297"/>
      <c r="AV54" s="1297"/>
      <c r="AW54" s="1297"/>
      <c r="AX54" s="1297"/>
      <c r="AY54" s="1297"/>
      <c r="AZ54" s="1297"/>
    </row>
    <row r="55" spans="1:54" ht="15" customHeight="1" outlineLevel="1" x14ac:dyDescent="0.25">
      <c r="A55" s="1264" t="s">
        <v>79</v>
      </c>
      <c r="B55" s="1264"/>
      <c r="C55" s="1264"/>
      <c r="D55" s="1264"/>
      <c r="E55" s="1264"/>
      <c r="F55" s="1264"/>
      <c r="G55" s="1264"/>
      <c r="H55" s="1264"/>
      <c r="I55" s="1264"/>
      <c r="J55" s="1264"/>
      <c r="K55" s="1264"/>
      <c r="L55" s="1264"/>
      <c r="M55" s="1264"/>
      <c r="N55" s="1264"/>
      <c r="O55" s="1264"/>
      <c r="P55" s="1264"/>
      <c r="Q55" s="1264"/>
      <c r="R55" s="1264"/>
      <c r="S55" s="1264"/>
      <c r="T55" s="1264"/>
      <c r="U55" s="1264"/>
      <c r="V55" s="1264"/>
      <c r="W55" s="1264"/>
      <c r="X55" s="1264"/>
      <c r="Y55" s="1264"/>
      <c r="Z55" s="1264"/>
      <c r="AA55" s="1264"/>
      <c r="AB55" s="1264"/>
      <c r="AC55" s="1264"/>
      <c r="AD55" s="1264"/>
      <c r="AE55" s="1264"/>
      <c r="AF55" s="1264"/>
      <c r="AG55" s="1264"/>
      <c r="AH55" s="1264"/>
      <c r="AI55" s="1264"/>
      <c r="AJ55" s="1264"/>
      <c r="AK55" s="1264"/>
    </row>
    <row r="56" spans="1:54" ht="24.75" customHeight="1" outlineLevel="1" x14ac:dyDescent="0.25">
      <c r="A56" s="1260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260"/>
      <c r="C56" s="1260"/>
      <c r="D56" s="1260"/>
      <c r="E56" s="1260"/>
      <c r="F56" s="1260"/>
      <c r="G56" s="1260"/>
      <c r="H56" s="1260"/>
      <c r="I56" s="1260"/>
      <c r="J56" s="1260"/>
      <c r="K56" s="1260"/>
      <c r="L56" s="1260"/>
      <c r="M56" s="1260"/>
      <c r="N56" s="1260"/>
      <c r="O56" s="1260"/>
      <c r="P56" s="1260"/>
      <c r="Q56" s="1260"/>
      <c r="R56" s="1260"/>
      <c r="S56" s="1260"/>
      <c r="T56" s="1260"/>
      <c r="U56" s="1260"/>
      <c r="V56" s="1260"/>
      <c r="W56" s="1260"/>
      <c r="X56" s="1260"/>
      <c r="Y56" s="1260"/>
      <c r="Z56" s="1260"/>
      <c r="AA56" s="1260"/>
      <c r="AB56" s="1260"/>
      <c r="AC56" s="1260"/>
      <c r="AD56" s="1260"/>
      <c r="AE56" s="1260"/>
      <c r="AF56" s="1260"/>
      <c r="AG56" s="1260"/>
      <c r="AH56" s="1260"/>
      <c r="AI56" s="1260"/>
      <c r="AJ56" s="1260"/>
      <c r="AK56" s="1260"/>
      <c r="AL56" s="1260"/>
      <c r="AM56" s="1260"/>
      <c r="AN56" s="1260"/>
      <c r="AO56" s="1260"/>
      <c r="AP56" s="1260"/>
      <c r="AQ56" s="1260"/>
      <c r="AR56" s="1260"/>
      <c r="AS56" s="1260"/>
      <c r="AT56" s="1260"/>
      <c r="AU56" s="1260"/>
      <c r="AV56" s="1260"/>
      <c r="AW56" s="1260"/>
      <c r="AX56" s="1260"/>
      <c r="AY56" s="1260"/>
      <c r="AZ56" s="1260"/>
    </row>
    <row r="57" spans="1:54" ht="8.25" customHeight="1" outlineLevel="1" x14ac:dyDescent="0.25">
      <c r="A57" s="1236" t="s">
        <v>523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</row>
    <row r="58" spans="1:54" ht="12" customHeight="1" x14ac:dyDescent="0.25">
      <c r="A58" s="1334" t="s">
        <v>429</v>
      </c>
      <c r="B58" s="1334"/>
      <c r="C58" s="1334"/>
      <c r="D58" s="1334"/>
      <c r="E58" s="1334"/>
      <c r="F58" s="1334"/>
      <c r="G58" s="1334"/>
      <c r="H58" s="1334"/>
      <c r="I58" s="1334"/>
      <c r="J58" s="1334"/>
      <c r="K58" s="1334"/>
      <c r="L58" s="1334"/>
      <c r="M58" s="1334"/>
      <c r="N58" s="1334"/>
      <c r="O58" s="1334"/>
      <c r="P58" s="1334"/>
      <c r="Q58" s="1334"/>
      <c r="R58" s="1334"/>
      <c r="S58" s="1334"/>
      <c r="T58" s="1334"/>
      <c r="U58" s="1334"/>
      <c r="V58" s="1334"/>
      <c r="W58" s="1334"/>
      <c r="X58" s="1334"/>
      <c r="Y58" s="1334"/>
      <c r="Z58" s="1334"/>
      <c r="AA58" s="1334"/>
      <c r="AB58" s="1334"/>
      <c r="AC58" s="1334"/>
      <c r="AD58" s="1334"/>
      <c r="AE58" s="1334"/>
      <c r="AF58" s="1334"/>
      <c r="AG58" s="1334"/>
      <c r="AH58" s="1334"/>
      <c r="AI58" s="1334"/>
      <c r="AJ58" s="1334"/>
      <c r="AK58" s="1334"/>
      <c r="AL58" s="1334"/>
      <c r="AM58" s="1334"/>
      <c r="AN58" s="1334"/>
      <c r="AO58" s="1334"/>
      <c r="AP58" s="1334"/>
      <c r="AQ58" s="1334"/>
      <c r="AR58" s="1334"/>
      <c r="AS58" s="1334"/>
      <c r="AT58" s="1334"/>
      <c r="AU58" s="1334"/>
      <c r="AV58" s="1334"/>
      <c r="AW58" s="1334"/>
      <c r="AX58" s="1334"/>
      <c r="AY58" s="1334"/>
      <c r="AZ58" s="1334"/>
    </row>
    <row r="59" spans="1:54" ht="12" customHeight="1" x14ac:dyDescent="0.25">
      <c r="A59" s="1336" t="str">
        <f>ФОРМА!D28</f>
        <v>трансформаторной подстанции</v>
      </c>
      <c r="B59" s="1336"/>
      <c r="C59" s="1336"/>
      <c r="D59" s="1336"/>
      <c r="E59" s="1336"/>
      <c r="F59" s="1336"/>
      <c r="G59" s="1336"/>
      <c r="H59" s="1336"/>
      <c r="I59" s="1336"/>
      <c r="J59" s="1336"/>
      <c r="K59" s="1336"/>
      <c r="L59" s="1336"/>
      <c r="M59" s="1336"/>
      <c r="N59" s="1336"/>
      <c r="O59" s="1336"/>
      <c r="P59" s="1336"/>
      <c r="Q59" s="1336"/>
      <c r="R59" s="1336"/>
      <c r="S59" s="1336"/>
      <c r="T59" s="1336"/>
      <c r="U59" s="1336"/>
      <c r="V59" s="1336"/>
      <c r="W59" s="1336"/>
      <c r="X59" s="1336"/>
      <c r="Y59" s="1336"/>
      <c r="Z59" s="1336"/>
      <c r="AA59" s="1336"/>
      <c r="AB59" s="1336"/>
      <c r="AC59" s="1336"/>
      <c r="AD59" s="1336"/>
      <c r="AE59" s="1336"/>
      <c r="AF59" s="1336"/>
      <c r="AG59" s="1336"/>
      <c r="AH59" s="1336"/>
      <c r="AI59" s="1336"/>
      <c r="AJ59" s="1336"/>
      <c r="AK59" s="1336"/>
      <c r="AL59" s="1336"/>
      <c r="AM59" s="1336"/>
      <c r="AN59" s="1336"/>
      <c r="AO59" s="1336"/>
      <c r="AP59" s="1336"/>
      <c r="AQ59" s="1336"/>
      <c r="AR59" s="1336"/>
      <c r="AS59" s="1336"/>
      <c r="AT59" s="1336"/>
      <c r="AU59" s="1336"/>
      <c r="AV59" s="1336"/>
      <c r="AW59" s="1336"/>
      <c r="AX59" s="1336"/>
      <c r="AY59" s="1336"/>
      <c r="AZ59" s="1336"/>
    </row>
    <row r="60" spans="1:54" ht="12" customHeight="1" x14ac:dyDescent="0.25">
      <c r="A60" s="1338" t="s">
        <v>430</v>
      </c>
      <c r="B60" s="1338"/>
      <c r="C60" s="1338"/>
      <c r="D60" s="1338"/>
      <c r="E60" s="1338"/>
      <c r="F60" s="1338"/>
      <c r="G60" s="1338"/>
      <c r="H60" s="1338"/>
      <c r="I60" s="1338"/>
      <c r="J60" s="1338"/>
      <c r="K60" s="1338"/>
      <c r="L60" s="1338"/>
      <c r="M60" s="1338"/>
      <c r="N60" s="1338"/>
      <c r="O60" s="1338"/>
      <c r="P60" s="1338"/>
      <c r="Q60" s="1338"/>
      <c r="R60" s="1338"/>
      <c r="S60" s="1338"/>
      <c r="T60" s="1338"/>
      <c r="U60" s="1338"/>
      <c r="V60" s="1338"/>
      <c r="W60" s="1338"/>
      <c r="X60" s="1338"/>
      <c r="Y60" s="1338"/>
      <c r="Z60" s="1338"/>
      <c r="AA60" s="1338"/>
      <c r="AB60" s="1338"/>
      <c r="AC60" s="1338"/>
      <c r="AD60" s="1338"/>
      <c r="AE60" s="1338"/>
      <c r="AF60" s="1338"/>
      <c r="AG60" s="1338"/>
      <c r="AH60" s="1338"/>
      <c r="AI60" s="1338"/>
      <c r="AJ60" s="1338"/>
      <c r="AK60" s="1338"/>
      <c r="AL60" s="1338"/>
      <c r="AM60" s="1338"/>
      <c r="AN60" s="1338"/>
      <c r="AO60" s="1338"/>
      <c r="AP60" s="1338"/>
      <c r="AQ60" s="1338"/>
      <c r="AR60" s="1338"/>
      <c r="AS60" s="1338"/>
      <c r="AT60" s="1338"/>
      <c r="AU60" s="1338"/>
      <c r="AV60" s="1338"/>
      <c r="AW60" s="1338"/>
      <c r="AX60" s="1338"/>
      <c r="AY60" s="1338"/>
      <c r="AZ60" s="1338"/>
    </row>
    <row r="61" spans="1:54" ht="37.5" customHeight="1" x14ac:dyDescent="0.25">
      <c r="A61" s="13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339"/>
      <c r="C61" s="1339"/>
      <c r="D61" s="1339"/>
      <c r="E61" s="1339"/>
      <c r="F61" s="1339"/>
      <c r="G61" s="1339"/>
      <c r="H61" s="1339"/>
      <c r="I61" s="1339"/>
      <c r="J61" s="1339"/>
      <c r="K61" s="1339"/>
      <c r="L61" s="1339"/>
      <c r="M61" s="1339"/>
      <c r="N61" s="1339"/>
      <c r="O61" s="1339"/>
      <c r="P61" s="1339"/>
      <c r="Q61" s="1339"/>
      <c r="R61" s="1339"/>
      <c r="S61" s="1339"/>
      <c r="T61" s="1339"/>
      <c r="U61" s="1339"/>
      <c r="V61" s="1339"/>
      <c r="W61" s="1339"/>
      <c r="X61" s="1339"/>
      <c r="Y61" s="1339"/>
      <c r="Z61" s="1339"/>
      <c r="AA61" s="1339"/>
      <c r="AB61" s="1339"/>
      <c r="AC61" s="1339"/>
      <c r="AD61" s="1339"/>
      <c r="AE61" s="1339"/>
      <c r="AF61" s="1339"/>
      <c r="AG61" s="1339"/>
      <c r="AH61" s="1339"/>
      <c r="AI61" s="1339"/>
      <c r="AJ61" s="1339"/>
      <c r="AK61" s="1339"/>
      <c r="AL61" s="1339"/>
      <c r="AM61" s="1339"/>
      <c r="AN61" s="1339"/>
      <c r="AO61" s="1339"/>
      <c r="AP61" s="1339"/>
      <c r="AQ61" s="1339"/>
      <c r="AR61" s="1339"/>
      <c r="AS61" s="1339"/>
      <c r="AT61" s="1339"/>
      <c r="AU61" s="1339"/>
      <c r="AV61" s="1339"/>
      <c r="AW61" s="1339"/>
      <c r="AX61" s="1339"/>
      <c r="AY61" s="1339"/>
      <c r="AZ61" s="1339"/>
    </row>
    <row r="62" spans="1:54" ht="6" customHeight="1" x14ac:dyDescent="0.25">
      <c r="A62" s="1337" t="s">
        <v>431</v>
      </c>
      <c r="B62" s="1337"/>
      <c r="C62" s="1337"/>
      <c r="D62" s="1337"/>
      <c r="E62" s="1337"/>
      <c r="F62" s="1337"/>
      <c r="G62" s="1337"/>
      <c r="H62" s="1337"/>
      <c r="I62" s="1337"/>
      <c r="J62" s="1337"/>
      <c r="K62" s="1337"/>
      <c r="L62" s="1337"/>
      <c r="M62" s="1337"/>
      <c r="N62" s="1337"/>
      <c r="O62" s="1337"/>
      <c r="P62" s="1337"/>
      <c r="Q62" s="1337"/>
      <c r="R62" s="1337"/>
      <c r="S62" s="1337"/>
      <c r="T62" s="1337"/>
      <c r="U62" s="1337"/>
      <c r="V62" s="1337"/>
      <c r="W62" s="1337"/>
      <c r="X62" s="1337"/>
      <c r="Y62" s="1337"/>
      <c r="Z62" s="1337"/>
      <c r="AA62" s="1337"/>
      <c r="AB62" s="1337"/>
      <c r="AC62" s="1337"/>
      <c r="AD62" s="1337"/>
      <c r="AE62" s="1337"/>
      <c r="AF62" s="1337"/>
      <c r="AG62" s="1337"/>
      <c r="AH62" s="1337"/>
      <c r="AI62" s="1337"/>
      <c r="AJ62" s="1337"/>
      <c r="AK62" s="1337"/>
      <c r="AL62" s="1337"/>
      <c r="AM62" s="1337"/>
      <c r="AN62" s="1337"/>
      <c r="AO62" s="1337"/>
      <c r="AP62" s="1337"/>
      <c r="AQ62" s="1337"/>
      <c r="AR62" s="1337"/>
      <c r="AS62" s="1337"/>
      <c r="AT62" s="1337"/>
      <c r="AU62" s="1337"/>
      <c r="AV62" s="1337"/>
      <c r="AW62" s="1337"/>
      <c r="AX62" s="1337"/>
      <c r="AY62" s="1337"/>
      <c r="AZ62" s="1337"/>
    </row>
    <row r="63" spans="1:54" ht="12" customHeight="1" x14ac:dyDescent="0.25">
      <c r="A63" s="1335" t="s">
        <v>432</v>
      </c>
      <c r="B63" s="1335"/>
      <c r="C63" s="1335"/>
      <c r="D63" s="1335"/>
      <c r="E63" s="1335"/>
      <c r="F63" s="1335"/>
      <c r="G63" s="1335"/>
      <c r="H63" s="1335"/>
      <c r="I63" s="1335"/>
      <c r="J63" s="1335"/>
      <c r="K63" s="1335"/>
      <c r="L63" s="1335"/>
      <c r="M63" s="1335"/>
      <c r="N63" s="1335"/>
      <c r="O63" s="1335"/>
      <c r="P63" s="1335"/>
      <c r="Q63" s="1335"/>
      <c r="R63" s="1335"/>
      <c r="S63" s="1335"/>
      <c r="T63" s="1335"/>
      <c r="U63" s="1335"/>
      <c r="V63" s="1335"/>
      <c r="W63" s="1335"/>
      <c r="X63" s="1335"/>
      <c r="Y63" s="1335"/>
      <c r="Z63" s="1335"/>
      <c r="AA63" s="1335"/>
      <c r="AB63" s="1335"/>
      <c r="AC63" s="1335"/>
      <c r="AD63" s="1335"/>
      <c r="AE63" s="1335"/>
      <c r="AF63" s="1335"/>
      <c r="AG63" s="1335"/>
      <c r="AH63" s="1335"/>
      <c r="AI63" s="1335"/>
      <c r="AJ63" s="1335"/>
      <c r="AK63" s="1335"/>
      <c r="AL63" s="1335"/>
      <c r="AM63" s="1335"/>
      <c r="AN63" s="1335"/>
      <c r="AO63" s="1335"/>
      <c r="AP63" s="1335"/>
      <c r="AQ63" s="1335"/>
      <c r="AR63" s="1335"/>
      <c r="AS63" s="1335"/>
      <c r="AT63" s="1335"/>
      <c r="AU63" s="1335"/>
      <c r="AV63" s="1335"/>
      <c r="AW63" s="1335"/>
      <c r="AX63" s="1335"/>
      <c r="AY63" s="1335"/>
      <c r="AZ63" s="1335"/>
    </row>
    <row r="64" spans="1:54" ht="12" customHeight="1" x14ac:dyDescent="0.25">
      <c r="A64" s="1335" t="s">
        <v>433</v>
      </c>
      <c r="B64" s="1335"/>
      <c r="C64" s="1335"/>
      <c r="D64" s="1335"/>
      <c r="E64" s="1335"/>
      <c r="F64" s="1335"/>
      <c r="G64" s="1335"/>
      <c r="H64" s="1335"/>
      <c r="I64" s="1335"/>
      <c r="J64" s="1335"/>
      <c r="K64" s="1335"/>
      <c r="L64" s="1335"/>
      <c r="M64" s="1335"/>
      <c r="N64" s="1335"/>
      <c r="O64" s="1335"/>
      <c r="P64" s="1335"/>
      <c r="Q64" s="1335"/>
      <c r="R64" s="1335"/>
      <c r="S64" s="1335"/>
      <c r="T64" s="1335"/>
      <c r="U64" s="1336" t="str">
        <f>ФОРМА!B9</f>
        <v>СЭС-23-32939-ЭС-ИЛО</v>
      </c>
      <c r="V64" s="1336"/>
      <c r="W64" s="1336"/>
      <c r="X64" s="1336"/>
      <c r="Y64" s="1336"/>
      <c r="Z64" s="1336"/>
      <c r="AA64" s="1336"/>
      <c r="AB64" s="1336"/>
      <c r="AC64" s="1336"/>
      <c r="AD64" s="1336"/>
      <c r="AE64" s="1336"/>
      <c r="AF64" s="1336"/>
      <c r="AG64" s="1336"/>
      <c r="AH64" s="1336"/>
      <c r="AI64" s="1336"/>
      <c r="AJ64" s="1336"/>
      <c r="AK64" s="1336"/>
      <c r="AL64" s="1336"/>
      <c r="AM64" s="1336"/>
      <c r="AN64" s="1336"/>
      <c r="AO64" s="1336"/>
      <c r="AP64" s="1336"/>
      <c r="AQ64" s="1336"/>
      <c r="AR64" s="1336"/>
      <c r="AS64" s="1336"/>
      <c r="AT64" s="1336"/>
      <c r="AU64" s="1336"/>
      <c r="AV64" s="1336"/>
      <c r="AW64" s="1336"/>
      <c r="AX64" s="1336"/>
      <c r="AY64" s="1336"/>
      <c r="AZ64" s="1336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310" t="s">
        <v>568</v>
      </c>
      <c r="V65" s="1310"/>
      <c r="W65" s="1310"/>
      <c r="X65" s="1310"/>
      <c r="Y65" s="1310"/>
      <c r="Z65" s="1310"/>
      <c r="AA65" s="1310"/>
      <c r="AB65" s="1310"/>
      <c r="AC65" s="1310"/>
      <c r="AD65" s="1310"/>
      <c r="AE65" s="1310"/>
      <c r="AF65" s="1310"/>
      <c r="AG65" s="1310"/>
      <c r="AH65" s="1310"/>
      <c r="AI65" s="1310"/>
      <c r="AJ65" s="1310"/>
      <c r="AK65" s="1310"/>
      <c r="AL65" s="1310"/>
      <c r="AM65" s="1310"/>
      <c r="AN65" s="1310"/>
      <c r="AO65" s="1310"/>
      <c r="AP65" s="1310"/>
      <c r="AQ65" s="1310"/>
      <c r="AR65" s="1310"/>
      <c r="AS65" s="1310"/>
      <c r="AT65" s="1310"/>
      <c r="AU65" s="1310"/>
      <c r="AV65" s="1310"/>
      <c r="AW65" s="1310"/>
      <c r="AX65" s="1310"/>
      <c r="AY65" s="1310"/>
      <c r="AZ65" s="1310"/>
    </row>
    <row r="66" spans="1:56" ht="12" customHeight="1" x14ac:dyDescent="0.25">
      <c r="A66" s="1336" t="str">
        <f>ФОРМА!B8</f>
        <v>ООО «Строительные энергетические технологии»</v>
      </c>
      <c r="B66" s="1336"/>
      <c r="C66" s="1336"/>
      <c r="D66" s="1336"/>
      <c r="E66" s="1336"/>
      <c r="F66" s="1336"/>
      <c r="G66" s="1336"/>
      <c r="H66" s="1336"/>
      <c r="I66" s="1336"/>
      <c r="J66" s="1336"/>
      <c r="K66" s="1336"/>
      <c r="L66" s="1336"/>
      <c r="M66" s="1336"/>
      <c r="N66" s="1336"/>
      <c r="O66" s="1336"/>
      <c r="P66" s="1336"/>
      <c r="Q66" s="1336"/>
      <c r="R66" s="1336"/>
      <c r="S66" s="1336"/>
      <c r="T66" s="1336"/>
      <c r="U66" s="1336"/>
      <c r="V66" s="1336"/>
      <c r="W66" s="1336"/>
      <c r="X66" s="1336"/>
      <c r="Y66" s="1336"/>
      <c r="Z66" s="1336"/>
      <c r="AA66" s="1336"/>
      <c r="AB66" s="1336"/>
      <c r="AC66" s="1336"/>
      <c r="AD66" s="1336"/>
      <c r="AE66" s="1336"/>
      <c r="AF66" s="1336"/>
      <c r="AG66" s="1336"/>
      <c r="AH66" s="1336"/>
      <c r="AI66" s="1336"/>
      <c r="AJ66" s="1336"/>
      <c r="AK66" s="1336"/>
      <c r="AL66" s="1336"/>
      <c r="AM66" s="1336"/>
      <c r="AN66" s="1336"/>
      <c r="AO66" s="1336"/>
      <c r="AP66" s="1336"/>
      <c r="AQ66" s="1336"/>
      <c r="AR66" s="1336"/>
      <c r="AS66" s="1336"/>
      <c r="AT66" s="1336"/>
      <c r="AU66" s="1336"/>
      <c r="AV66" s="1336"/>
      <c r="AW66" s="1336"/>
      <c r="AX66" s="1336"/>
      <c r="AY66" s="1336"/>
      <c r="AZ66" s="1336"/>
    </row>
    <row r="67" spans="1:56" s="302" customFormat="1" ht="6" customHeight="1" x14ac:dyDescent="0.3">
      <c r="A67" s="1337" t="s">
        <v>571</v>
      </c>
      <c r="B67" s="1337"/>
      <c r="C67" s="1337"/>
      <c r="D67" s="1337"/>
      <c r="E67" s="1337"/>
      <c r="F67" s="1337"/>
      <c r="G67" s="1337"/>
      <c r="H67" s="1337"/>
      <c r="I67" s="1337"/>
      <c r="J67" s="1337"/>
      <c r="K67" s="1337"/>
      <c r="L67" s="1337"/>
      <c r="M67" s="1337"/>
      <c r="N67" s="1337"/>
      <c r="O67" s="1337"/>
      <c r="P67" s="1337"/>
      <c r="Q67" s="1337"/>
      <c r="R67" s="1337"/>
      <c r="S67" s="1337"/>
      <c r="T67" s="1337"/>
      <c r="U67" s="1337"/>
      <c r="V67" s="1337"/>
      <c r="W67" s="1337"/>
      <c r="X67" s="1337"/>
      <c r="Y67" s="1337"/>
      <c r="Z67" s="1337"/>
      <c r="AA67" s="1337"/>
      <c r="AB67" s="1337"/>
      <c r="AC67" s="1337"/>
      <c r="AD67" s="1337"/>
      <c r="AE67" s="1337"/>
      <c r="AF67" s="1337"/>
      <c r="AG67" s="1337"/>
      <c r="AH67" s="1337"/>
      <c r="AI67" s="1337"/>
      <c r="AJ67" s="1337"/>
      <c r="AK67" s="1337"/>
      <c r="AL67" s="1337"/>
      <c r="AM67" s="1337"/>
      <c r="AN67" s="1337"/>
      <c r="AO67" s="1337"/>
      <c r="AP67" s="1337"/>
      <c r="AQ67" s="1337"/>
      <c r="AR67" s="1337"/>
      <c r="AS67" s="1337"/>
      <c r="AT67" s="1337"/>
      <c r="AU67" s="1337"/>
      <c r="AV67" s="1337"/>
      <c r="AW67" s="1337"/>
      <c r="AX67" s="1337"/>
      <c r="AY67" s="1337"/>
      <c r="AZ67" s="1337"/>
      <c r="BA67" s="1337"/>
    </row>
    <row r="68" spans="1:56" ht="12" customHeight="1" x14ac:dyDescent="0.25">
      <c r="A68" s="1331" t="s">
        <v>434</v>
      </c>
      <c r="B68" s="1331"/>
      <c r="C68" s="1331"/>
      <c r="D68" s="1331"/>
      <c r="E68" s="1331"/>
      <c r="F68" s="1331"/>
      <c r="G68" s="1331"/>
      <c r="H68" s="1331"/>
      <c r="I68" s="1331"/>
      <c r="J68" s="1331"/>
      <c r="K68" s="1331"/>
      <c r="L68" s="1331"/>
      <c r="M68" s="1331"/>
      <c r="N68" s="1331"/>
      <c r="O68" s="1331"/>
      <c r="P68" s="1331"/>
      <c r="Q68" s="1331"/>
      <c r="R68" s="1331"/>
      <c r="S68" s="1332" t="s">
        <v>435</v>
      </c>
      <c r="T68" s="1332"/>
      <c r="U68" s="1332"/>
      <c r="V68" s="1332"/>
      <c r="W68" s="1332"/>
      <c r="X68" s="1332"/>
      <c r="Y68" s="1332"/>
      <c r="Z68" s="1332"/>
      <c r="AA68" s="1332"/>
      <c r="AB68" s="1332"/>
      <c r="AC68" s="1332"/>
      <c r="AD68" s="1332"/>
      <c r="AE68" s="1332"/>
      <c r="AF68" s="1332"/>
      <c r="AG68" s="1332"/>
      <c r="AH68" s="1332"/>
      <c r="AI68" s="1332"/>
      <c r="AJ68" s="1332"/>
      <c r="AK68" s="1332"/>
      <c r="AL68" s="1332"/>
      <c r="AM68" s="1332"/>
      <c r="AN68" s="1332"/>
      <c r="AO68" s="1332"/>
      <c r="AP68" s="1332"/>
      <c r="AQ68" s="1332"/>
      <c r="AR68" s="1332"/>
      <c r="AS68" s="1332"/>
      <c r="AT68" s="1332"/>
      <c r="AU68" s="1332"/>
      <c r="AV68" s="1332"/>
      <c r="AW68" s="1332"/>
      <c r="AX68" s="1332"/>
      <c r="AY68" s="1332"/>
      <c r="AZ68" s="1332"/>
    </row>
    <row r="69" spans="1:56" ht="12" customHeight="1" x14ac:dyDescent="0.25">
      <c r="A69" s="1333" t="s">
        <v>520</v>
      </c>
      <c r="B69" s="1333"/>
      <c r="C69" s="1333"/>
      <c r="D69" s="1333"/>
      <c r="E69" s="1333"/>
      <c r="F69" s="1333"/>
      <c r="G69" s="1333"/>
      <c r="H69" s="1333"/>
      <c r="I69" s="1333"/>
      <c r="J69" s="1333"/>
      <c r="K69" s="1333"/>
      <c r="L69" s="1333"/>
      <c r="M69" s="1333"/>
      <c r="N69" s="1333"/>
      <c r="O69" s="1333"/>
      <c r="P69" s="1333"/>
      <c r="Q69" s="1333"/>
      <c r="R69" s="1333"/>
      <c r="S69" s="1333"/>
      <c r="T69" s="1333"/>
      <c r="U69" s="1333"/>
      <c r="V69" s="1333"/>
      <c r="W69" s="1333"/>
      <c r="X69" s="1333"/>
      <c r="Y69" s="1333"/>
      <c r="Z69" s="1333"/>
      <c r="AA69" s="1333"/>
      <c r="AB69" s="1333"/>
      <c r="AC69" s="1333"/>
      <c r="AD69" s="1333"/>
      <c r="AE69" s="1333"/>
      <c r="AF69" s="1333"/>
      <c r="AG69" s="1333"/>
      <c r="AH69" s="1333"/>
      <c r="AI69" s="1333"/>
      <c r="AJ69" s="1333"/>
      <c r="AK69" s="1333"/>
      <c r="AL69" s="1333"/>
      <c r="AM69" s="1333"/>
      <c r="AN69" s="1333"/>
      <c r="AO69" s="1333"/>
      <c r="AP69" s="1333"/>
      <c r="AQ69" s="1333"/>
      <c r="AR69" s="1333"/>
      <c r="AS69" s="1333"/>
      <c r="AT69" s="1333"/>
      <c r="AU69" s="1333"/>
      <c r="AV69" s="1333"/>
      <c r="AW69" s="1333"/>
      <c r="AX69" s="1333"/>
      <c r="AY69" s="1333"/>
      <c r="AZ69" s="1333"/>
      <c r="BD69" s="291"/>
    </row>
    <row r="70" spans="1:56" ht="12" customHeight="1" x14ac:dyDescent="0.25">
      <c r="A70" s="1334" t="s">
        <v>436</v>
      </c>
      <c r="B70" s="1334"/>
      <c r="C70" s="1334"/>
      <c r="D70" s="1334"/>
      <c r="E70" s="1334"/>
      <c r="F70" s="1334"/>
      <c r="G70" s="1334"/>
      <c r="H70" s="1334"/>
      <c r="I70" s="1334"/>
      <c r="J70" s="1334"/>
      <c r="K70" s="1334"/>
      <c r="L70" s="1334"/>
      <c r="M70" s="1334"/>
      <c r="N70" s="1334"/>
      <c r="O70" s="1334"/>
      <c r="P70" s="1334"/>
      <c r="Q70" s="1334"/>
      <c r="R70" s="1334"/>
      <c r="S70" s="1334"/>
      <c r="T70" s="1334"/>
      <c r="U70" s="1334"/>
      <c r="V70" s="1334"/>
      <c r="W70" s="1334"/>
      <c r="X70" s="1334"/>
      <c r="Y70" s="1334"/>
      <c r="Z70" s="1334"/>
      <c r="AA70" s="1334"/>
      <c r="AB70" s="1334"/>
      <c r="AC70" s="1334"/>
      <c r="AD70" s="1334"/>
      <c r="AE70" s="1334"/>
      <c r="AF70" s="1334"/>
      <c r="AG70" s="1334"/>
      <c r="AH70" s="1334"/>
      <c r="AI70" s="1334"/>
      <c r="AJ70" s="1334"/>
      <c r="AK70" s="1334"/>
      <c r="AL70" s="1334"/>
      <c r="AM70" s="1334"/>
      <c r="AN70" s="1334"/>
      <c r="AO70" s="1334"/>
      <c r="AP70" s="1334"/>
      <c r="AQ70" s="1334"/>
      <c r="AR70" s="1334"/>
      <c r="AS70" s="1334"/>
      <c r="AT70" s="1334"/>
      <c r="AU70" s="1334"/>
      <c r="AV70" s="1334"/>
      <c r="AW70" s="1334"/>
      <c r="AX70" s="1334"/>
      <c r="AY70" s="1334"/>
      <c r="AZ70" s="1334"/>
      <c r="BA70" s="1334"/>
      <c r="BD70" s="291"/>
    </row>
    <row r="71" spans="1:56" ht="12" customHeight="1" x14ac:dyDescent="0.25">
      <c r="A71" s="1334" t="s">
        <v>521</v>
      </c>
      <c r="B71" s="1334"/>
      <c r="C71" s="1334"/>
      <c r="D71" s="1334"/>
      <c r="E71" s="1334"/>
      <c r="F71" s="1334"/>
      <c r="G71" s="1334"/>
      <c r="H71" s="1334"/>
      <c r="I71" s="1334"/>
      <c r="J71" s="1334"/>
      <c r="K71" s="1334"/>
      <c r="L71" s="1334"/>
      <c r="M71" s="1334"/>
      <c r="N71" s="1334"/>
      <c r="O71" s="1334"/>
      <c r="P71" s="1334"/>
      <c r="Q71" s="1334"/>
      <c r="R71" s="1334"/>
      <c r="S71" s="1334"/>
      <c r="T71" s="1334"/>
      <c r="U71" s="1334"/>
      <c r="V71" s="1334"/>
      <c r="W71" s="1334"/>
      <c r="X71" s="1334"/>
      <c r="Y71" s="1334"/>
      <c r="Z71" s="1334"/>
      <c r="AA71" s="1334"/>
      <c r="AB71" s="1334"/>
      <c r="AC71" s="1334"/>
      <c r="AD71" s="1334"/>
      <c r="AE71" s="1334"/>
      <c r="AF71" s="1334"/>
      <c r="AG71" s="1334"/>
      <c r="AH71" s="1334"/>
      <c r="AI71" s="1334"/>
      <c r="AJ71" s="1334"/>
      <c r="AK71" s="1334"/>
      <c r="AL71" s="1334"/>
      <c r="AM71" s="1334"/>
      <c r="AN71" s="1334"/>
      <c r="AO71" s="1334"/>
      <c r="AP71" s="1334"/>
      <c r="AQ71" s="1334"/>
      <c r="AR71" s="1334"/>
      <c r="AS71" s="1334"/>
      <c r="AT71" s="1334"/>
      <c r="AU71" s="1334"/>
      <c r="AV71" s="1334"/>
      <c r="AW71" s="1334"/>
      <c r="AX71" s="1334"/>
      <c r="AY71" s="1334"/>
      <c r="AZ71" s="1334"/>
      <c r="BA71" s="326"/>
      <c r="BD71" s="297"/>
    </row>
    <row r="72" spans="1:56" ht="12" customHeight="1" x14ac:dyDescent="0.25">
      <c r="A72" s="1332" t="str">
        <f>ФОРМА!B9</f>
        <v>СЭС-23-32939-ЭС-ИЛО</v>
      </c>
      <c r="B72" s="1332"/>
      <c r="C72" s="1332"/>
      <c r="D72" s="1332"/>
      <c r="E72" s="1332"/>
      <c r="F72" s="1332"/>
      <c r="G72" s="1332"/>
      <c r="H72" s="1332"/>
      <c r="I72" s="1332"/>
      <c r="J72" s="1332"/>
      <c r="K72" s="1332"/>
      <c r="L72" s="1332"/>
      <c r="M72" s="1332"/>
      <c r="N72" s="1332"/>
      <c r="O72" s="1332"/>
      <c r="P72" s="1332"/>
      <c r="Q72" s="1332"/>
      <c r="R72" s="1332"/>
      <c r="S72" s="1332"/>
      <c r="T72" s="1332"/>
      <c r="U72" s="1332"/>
      <c r="V72" s="1332"/>
      <c r="W72" s="1332"/>
      <c r="X72" s="1332"/>
      <c r="Y72" s="1332"/>
      <c r="Z72" s="1332"/>
      <c r="AA72" s="1332"/>
      <c r="AB72" s="1332"/>
      <c r="AC72" s="1332"/>
      <c r="AD72" s="1332"/>
      <c r="AE72" s="1332"/>
      <c r="AF72" s="1332"/>
      <c r="AG72" s="1332"/>
      <c r="AH72" s="1332"/>
      <c r="AI72" s="1332"/>
      <c r="AJ72" s="1332"/>
      <c r="AK72" s="1332"/>
      <c r="AL72" s="1332"/>
      <c r="AM72" s="1332"/>
      <c r="AN72" s="1332"/>
      <c r="AO72" s="1332"/>
      <c r="AP72" s="1332"/>
      <c r="AQ72" s="1332"/>
      <c r="AR72" s="1332"/>
      <c r="AS72" s="1332"/>
      <c r="AT72" s="1332"/>
      <c r="AU72" s="1332"/>
      <c r="AV72" s="1332"/>
      <c r="AW72" s="1332"/>
      <c r="AX72" s="1332"/>
      <c r="AY72" s="1332"/>
      <c r="AZ72" s="1332"/>
      <c r="BD72" s="297"/>
    </row>
    <row r="73" spans="1:56" s="327" customFormat="1" ht="6" customHeight="1" x14ac:dyDescent="0.3">
      <c r="A73" s="1328" t="s">
        <v>568</v>
      </c>
      <c r="B73" s="1328"/>
      <c r="C73" s="1328"/>
      <c r="D73" s="1328"/>
      <c r="E73" s="1328"/>
      <c r="F73" s="1328"/>
      <c r="G73" s="1328"/>
      <c r="H73" s="1328"/>
      <c r="I73" s="1328"/>
      <c r="J73" s="1328"/>
      <c r="K73" s="1328"/>
      <c r="L73" s="1328"/>
      <c r="M73" s="1328"/>
      <c r="N73" s="1328"/>
      <c r="O73" s="1328"/>
      <c r="P73" s="1328"/>
      <c r="Q73" s="1328"/>
      <c r="R73" s="1328"/>
      <c r="S73" s="1328"/>
      <c r="T73" s="1328"/>
      <c r="U73" s="1328"/>
      <c r="V73" s="1328"/>
      <c r="W73" s="1328"/>
      <c r="X73" s="1328"/>
      <c r="Y73" s="1328"/>
      <c r="Z73" s="1328"/>
      <c r="AA73" s="1328"/>
      <c r="AB73" s="1328"/>
      <c r="AC73" s="1328"/>
      <c r="AD73" s="1328"/>
      <c r="AE73" s="1328"/>
      <c r="AF73" s="1328"/>
      <c r="AG73" s="1328"/>
      <c r="AH73" s="1328"/>
      <c r="AI73" s="1328"/>
      <c r="AJ73" s="1328"/>
      <c r="AK73" s="1328"/>
      <c r="AL73" s="1328"/>
      <c r="AM73" s="1328"/>
      <c r="AN73" s="1328"/>
      <c r="AO73" s="1328"/>
      <c r="AP73" s="1328"/>
      <c r="AQ73" s="1328"/>
      <c r="AR73" s="1328"/>
      <c r="AS73" s="1328"/>
      <c r="AT73" s="1328"/>
      <c r="AU73" s="1328"/>
      <c r="AV73" s="1328"/>
      <c r="AW73" s="1328"/>
      <c r="AX73" s="1328"/>
      <c r="AY73" s="1328"/>
      <c r="AZ73" s="1328"/>
    </row>
    <row r="74" spans="1:56" ht="12" customHeight="1" x14ac:dyDescent="0.25">
      <c r="A74" s="1263" t="str">
        <f>ФОРМА!B8</f>
        <v>ООО «Строительные энергетические технологии»</v>
      </c>
      <c r="B74" s="1263"/>
      <c r="C74" s="1263"/>
      <c r="D74" s="1263"/>
      <c r="E74" s="1263"/>
      <c r="F74" s="1263"/>
      <c r="G74" s="1263"/>
      <c r="H74" s="1263"/>
      <c r="I74" s="1263"/>
      <c r="J74" s="1263"/>
      <c r="K74" s="1263"/>
      <c r="L74" s="1263"/>
      <c r="M74" s="1263"/>
      <c r="N74" s="1263"/>
      <c r="O74" s="1263"/>
      <c r="P74" s="1263"/>
      <c r="Q74" s="1263"/>
      <c r="R74" s="1263"/>
      <c r="S74" s="1263"/>
      <c r="T74" s="1263"/>
      <c r="U74" s="1263"/>
      <c r="V74" s="1263"/>
      <c r="W74" s="1263"/>
      <c r="X74" s="1263"/>
      <c r="Y74" s="1263"/>
      <c r="Z74" s="1263"/>
      <c r="AA74" s="1263"/>
      <c r="AB74" s="1263"/>
      <c r="AC74" s="1263"/>
      <c r="AD74" s="1263"/>
      <c r="AE74" s="1263"/>
      <c r="AF74" s="1263"/>
      <c r="AG74" s="1263"/>
      <c r="AH74" s="1263"/>
      <c r="AI74" s="1263"/>
      <c r="AJ74" s="1263"/>
      <c r="AK74" s="1263"/>
      <c r="AL74" s="1263"/>
      <c r="AM74" s="1263"/>
      <c r="AN74" s="1263"/>
      <c r="AO74" s="1263"/>
      <c r="AP74" s="1263"/>
      <c r="AQ74" s="1263"/>
      <c r="AR74" s="1263"/>
      <c r="AS74" s="1263"/>
      <c r="AT74" s="1263"/>
      <c r="AU74" s="1263"/>
      <c r="AV74" s="1263"/>
      <c r="AW74" s="1263"/>
      <c r="AX74" s="1263"/>
      <c r="AY74" s="1263"/>
      <c r="AZ74" s="1263"/>
      <c r="BD74" s="297"/>
    </row>
    <row r="75" spans="1:56" s="328" customFormat="1" ht="6" customHeight="1" x14ac:dyDescent="0.3">
      <c r="A75" s="1328" t="s">
        <v>570</v>
      </c>
      <c r="B75" s="1328"/>
      <c r="C75" s="1328"/>
      <c r="D75" s="1328"/>
      <c r="E75" s="1328"/>
      <c r="F75" s="1328"/>
      <c r="G75" s="1328"/>
      <c r="H75" s="1328"/>
      <c r="I75" s="1328"/>
      <c r="J75" s="1328"/>
      <c r="K75" s="1328"/>
      <c r="L75" s="1328"/>
      <c r="M75" s="1328"/>
      <c r="N75" s="1328"/>
      <c r="O75" s="1328"/>
      <c r="P75" s="1328"/>
      <c r="Q75" s="1328"/>
      <c r="R75" s="1328"/>
      <c r="S75" s="1328"/>
      <c r="T75" s="1328"/>
      <c r="U75" s="1328"/>
      <c r="V75" s="1328"/>
      <c r="W75" s="1328"/>
      <c r="X75" s="1328"/>
      <c r="Y75" s="1328"/>
      <c r="Z75" s="1328"/>
      <c r="AA75" s="1328"/>
      <c r="AB75" s="1328"/>
      <c r="AC75" s="1328"/>
      <c r="AD75" s="1328"/>
      <c r="AE75" s="1328"/>
      <c r="AF75" s="1328"/>
      <c r="AG75" s="1328"/>
      <c r="AH75" s="1328"/>
      <c r="AI75" s="1328"/>
      <c r="AJ75" s="1328"/>
      <c r="AK75" s="1328"/>
      <c r="AL75" s="1328"/>
      <c r="AM75" s="1328"/>
      <c r="AN75" s="1328"/>
      <c r="AO75" s="1328"/>
      <c r="AP75" s="1328"/>
      <c r="AQ75" s="1328"/>
      <c r="AR75" s="1328"/>
      <c r="AS75" s="1328"/>
      <c r="AT75" s="1328"/>
      <c r="AU75" s="1328"/>
      <c r="AV75" s="1328"/>
      <c r="AW75" s="1328"/>
      <c r="AX75" s="1328"/>
      <c r="AY75" s="1328"/>
      <c r="AZ75" s="1328"/>
    </row>
    <row r="76" spans="1:56" ht="12" customHeight="1" x14ac:dyDescent="0.25">
      <c r="A76" s="1329" t="s">
        <v>728</v>
      </c>
      <c r="B76" s="1329"/>
      <c r="C76" s="1329"/>
      <c r="D76" s="1329"/>
      <c r="E76" s="1329"/>
      <c r="F76" s="1329"/>
      <c r="G76" s="1329"/>
      <c r="H76" s="1329"/>
      <c r="I76" s="1329"/>
      <c r="J76" s="1329"/>
      <c r="K76" s="1329"/>
      <c r="L76" s="1329"/>
      <c r="M76" s="1329"/>
      <c r="N76" s="1329"/>
      <c r="O76" s="1329"/>
      <c r="P76" s="1329"/>
      <c r="Q76" s="1329"/>
      <c r="R76" s="1329"/>
      <c r="S76" s="1329"/>
      <c r="T76" s="1329"/>
      <c r="U76" s="1329"/>
      <c r="V76" s="1329"/>
      <c r="W76" s="1329"/>
      <c r="X76" s="1329"/>
      <c r="Y76" s="1329"/>
      <c r="Z76" s="1329"/>
      <c r="AA76" s="1329"/>
      <c r="AB76" s="1329"/>
      <c r="AC76" s="1329"/>
      <c r="AD76" s="1329"/>
      <c r="AE76" s="1329"/>
      <c r="AF76" s="1329"/>
      <c r="AG76" s="1329"/>
      <c r="AH76" s="1329"/>
      <c r="AI76" s="1329"/>
      <c r="AJ76" s="1329"/>
      <c r="AK76" s="1329"/>
      <c r="AL76" s="1329"/>
      <c r="AM76" s="1329"/>
      <c r="AN76" s="1329"/>
      <c r="AO76" s="1329"/>
      <c r="AP76" s="1329"/>
      <c r="AQ76" s="1329"/>
      <c r="AR76" s="1329"/>
      <c r="AS76" s="1329"/>
      <c r="AT76" s="1329"/>
      <c r="AU76" s="1329"/>
      <c r="AV76" s="1329"/>
      <c r="AW76" s="1329"/>
      <c r="AX76" s="1329"/>
      <c r="AY76" s="1329"/>
      <c r="AZ76" s="1329"/>
    </row>
    <row r="77" spans="1:56" s="314" customFormat="1" ht="6" customHeight="1" x14ac:dyDescent="0.3">
      <c r="A77" s="1330" t="s">
        <v>569</v>
      </c>
      <c r="B77" s="1330"/>
      <c r="C77" s="1330"/>
      <c r="D77" s="1330"/>
      <c r="E77" s="1330"/>
      <c r="F77" s="1330"/>
      <c r="G77" s="1330"/>
      <c r="H77" s="1330"/>
      <c r="I77" s="1330"/>
      <c r="J77" s="1330"/>
      <c r="K77" s="1330"/>
      <c r="L77" s="1330"/>
      <c r="M77" s="1330"/>
      <c r="N77" s="1330"/>
      <c r="O77" s="1330"/>
      <c r="P77" s="1330"/>
      <c r="Q77" s="1330"/>
      <c r="R77" s="1330"/>
      <c r="S77" s="1330"/>
      <c r="T77" s="1330"/>
      <c r="U77" s="1330"/>
      <c r="V77" s="1330"/>
      <c r="W77" s="1330"/>
      <c r="X77" s="1330"/>
      <c r="Y77" s="1330"/>
      <c r="Z77" s="1330"/>
      <c r="AA77" s="1330"/>
      <c r="AB77" s="1330"/>
      <c r="AC77" s="1330"/>
      <c r="AD77" s="1330"/>
      <c r="AE77" s="1330"/>
      <c r="AF77" s="1330"/>
      <c r="AG77" s="1330"/>
      <c r="AH77" s="1330"/>
      <c r="AI77" s="1330"/>
      <c r="AJ77" s="1330"/>
      <c r="AK77" s="1330"/>
      <c r="AL77" s="1330"/>
      <c r="AM77" s="1330"/>
      <c r="AN77" s="1330"/>
      <c r="AO77" s="1330"/>
      <c r="AP77" s="1330"/>
      <c r="AQ77" s="1330"/>
      <c r="AR77" s="1330"/>
      <c r="AS77" s="1330"/>
      <c r="AT77" s="1330"/>
      <c r="AU77" s="1330"/>
      <c r="AV77" s="1330"/>
      <c r="AW77" s="1330"/>
      <c r="AX77" s="1330"/>
      <c r="AY77" s="1330"/>
      <c r="AZ77" s="1330"/>
    </row>
    <row r="78" spans="1:56" x14ac:dyDescent="0.25">
      <c r="A78" s="1319" t="s">
        <v>437</v>
      </c>
      <c r="B78" s="1319"/>
      <c r="C78" s="1319"/>
      <c r="D78" s="1319"/>
      <c r="E78" s="1319"/>
      <c r="F78" s="1319"/>
      <c r="G78" s="1319"/>
      <c r="H78" s="1319"/>
      <c r="I78" s="1319"/>
      <c r="J78" s="1319"/>
      <c r="K78" s="1319"/>
      <c r="L78" s="1319"/>
      <c r="M78" s="1319"/>
      <c r="N78" s="1319"/>
      <c r="O78" s="1319"/>
      <c r="P78" s="1319"/>
      <c r="Q78" s="1319"/>
      <c r="R78" s="1319"/>
      <c r="S78" s="1319"/>
      <c r="T78" s="1319"/>
      <c r="U78" s="1319"/>
      <c r="V78" s="1319"/>
      <c r="W78" s="1319"/>
      <c r="X78" s="1319"/>
      <c r="Y78" s="1319"/>
      <c r="Z78" s="1319"/>
      <c r="AA78" s="1319"/>
      <c r="AB78" s="1319"/>
      <c r="AC78" s="1319"/>
      <c r="AD78" s="1319"/>
      <c r="AE78" s="1319"/>
      <c r="AF78" s="1319"/>
      <c r="AG78" s="1319"/>
      <c r="AH78" s="1319"/>
      <c r="AI78" s="1319"/>
      <c r="AJ78" s="1319"/>
      <c r="AK78" s="1319"/>
    </row>
    <row r="79" spans="1:56" ht="14.4" x14ac:dyDescent="0.3">
      <c r="U79" s="1325"/>
      <c r="V79" s="1325"/>
      <c r="W79" s="1325"/>
      <c r="X79" s="1325"/>
      <c r="Y79" s="1325"/>
      <c r="Z79" s="1325"/>
      <c r="AA79" s="1325"/>
      <c r="AB79" s="1325"/>
      <c r="AC79" s="1325"/>
      <c r="AD79" s="1325"/>
      <c r="AE79" s="1325"/>
      <c r="AF79" s="1325"/>
      <c r="AG79" s="1325"/>
      <c r="AH79" s="1325"/>
      <c r="AI79" s="1325"/>
      <c r="AJ79" s="1325"/>
      <c r="AK79" s="1325"/>
      <c r="AL79" s="1325"/>
      <c r="AM79" s="1325"/>
      <c r="AN79" s="1325"/>
      <c r="AO79" s="1325"/>
      <c r="AP79" s="1325"/>
      <c r="AQ79" s="1325"/>
      <c r="AR79" s="1325"/>
      <c r="AS79" s="1325"/>
      <c r="AT79" s="1325"/>
      <c r="AU79" s="1325"/>
      <c r="AV79" s="1325"/>
      <c r="AW79" s="1325"/>
      <c r="AX79" s="1325"/>
      <c r="AY79" s="1325"/>
      <c r="AZ79" s="1325"/>
    </row>
    <row r="80" spans="1:56" ht="12" customHeight="1" x14ac:dyDescent="0.25">
      <c r="A80" s="1264" t="s">
        <v>86</v>
      </c>
      <c r="B80" s="1264"/>
      <c r="C80" s="1264"/>
      <c r="D80" s="1264"/>
      <c r="E80" s="1264"/>
      <c r="F80" s="1264"/>
      <c r="G80" s="1264"/>
      <c r="H80" s="1264"/>
      <c r="I80" s="1264"/>
      <c r="J80" s="1264"/>
      <c r="K80" s="1264"/>
      <c r="L80" s="1264"/>
      <c r="M80" s="1264"/>
      <c r="N80" s="1264"/>
      <c r="O80" s="1264"/>
      <c r="P80" s="1326" t="s">
        <v>65</v>
      </c>
      <c r="Q80" s="1326"/>
      <c r="R80" s="1326"/>
      <c r="S80" s="1326"/>
      <c r="T80" s="1326"/>
      <c r="U80" s="1326"/>
      <c r="V80" s="1326"/>
      <c r="W80" s="1326"/>
      <c r="X80" s="1326"/>
      <c r="Y80" s="1326"/>
      <c r="Z80" s="1326"/>
      <c r="AA80" s="1326"/>
      <c r="AB80" s="1326"/>
      <c r="AC80" s="1326"/>
      <c r="AD80" s="1326"/>
      <c r="AE80" s="1326"/>
      <c r="AF80" s="1326"/>
      <c r="AG80" s="1326"/>
      <c r="AH80" s="1326"/>
      <c r="AI80" s="1326"/>
      <c r="AJ80" s="1326"/>
      <c r="AK80" s="1326"/>
      <c r="AL80" s="1326"/>
      <c r="AM80" s="1326"/>
      <c r="AN80" s="1326"/>
      <c r="AO80" s="1326"/>
      <c r="AP80" s="1326"/>
      <c r="AQ80" s="1326"/>
      <c r="AR80" s="1326"/>
      <c r="AS80" s="1326"/>
      <c r="AT80" s="1326"/>
      <c r="AU80" s="1326"/>
      <c r="AV80" s="1326"/>
      <c r="AW80" s="1326"/>
      <c r="AX80" s="1326"/>
      <c r="AY80" s="1326"/>
      <c r="AZ80" s="1326"/>
    </row>
    <row r="81" spans="1:53" ht="11.25" customHeight="1" x14ac:dyDescent="0.25"/>
    <row r="82" spans="1:53" ht="12" customHeight="1" x14ac:dyDescent="0.25">
      <c r="A82" s="1319" t="s">
        <v>90</v>
      </c>
      <c r="B82" s="1319"/>
      <c r="C82" s="1319"/>
      <c r="D82" s="1319"/>
      <c r="E82" s="1319"/>
      <c r="F82" s="1319"/>
      <c r="G82" s="1319"/>
      <c r="H82" s="1319"/>
      <c r="I82" s="1319"/>
      <c r="J82" s="1327">
        <f>ФОРМА!F5</f>
        <v>2</v>
      </c>
      <c r="K82" s="1327"/>
      <c r="L82" s="1327"/>
      <c r="M82" s="1327"/>
      <c r="N82" s="1327"/>
      <c r="O82" s="1327"/>
      <c r="P82" s="1264" t="s">
        <v>798</v>
      </c>
      <c r="Q82" s="1264"/>
      <c r="R82" s="1264"/>
      <c r="S82" s="1264"/>
      <c r="T82" s="1264"/>
      <c r="U82" s="1264"/>
      <c r="V82" s="1264"/>
      <c r="W82" s="1264"/>
      <c r="X82" s="1264"/>
      <c r="Y82" s="1264"/>
      <c r="Z82" s="1264"/>
      <c r="AA82" s="1264"/>
      <c r="AB82" s="1264"/>
      <c r="AC82" s="1264"/>
      <c r="AD82" s="1264"/>
      <c r="AE82" s="1264"/>
      <c r="AF82" s="1264"/>
      <c r="AG82" s="1264"/>
      <c r="AH82" s="1264"/>
      <c r="AI82" s="1264"/>
      <c r="AJ82" s="1264"/>
      <c r="AK82" s="1264"/>
      <c r="AL82" s="1264"/>
      <c r="AM82" s="1264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/>
      <c r="AX82" s="1264"/>
      <c r="AY82" s="1264"/>
      <c r="AZ82" s="1264"/>
    </row>
    <row r="84" spans="1:53" ht="12" customHeight="1" x14ac:dyDescent="0.25">
      <c r="A84" s="1319" t="s">
        <v>87</v>
      </c>
      <c r="B84" s="1319"/>
      <c r="C84" s="1319"/>
      <c r="D84" s="1319"/>
      <c r="E84" s="1319"/>
      <c r="F84" s="1319"/>
      <c r="G84" s="1319"/>
      <c r="H84" s="1320" t="str">
        <f>ФОРМА!E28</f>
        <v>План строительства</v>
      </c>
      <c r="I84" s="1320"/>
      <c r="J84" s="1320"/>
      <c r="K84" s="1320"/>
      <c r="L84" s="1320"/>
      <c r="M84" s="1320"/>
      <c r="N84" s="1320"/>
      <c r="O84" s="1320"/>
      <c r="P84" s="1320"/>
      <c r="Q84" s="1320"/>
      <c r="R84" s="1320"/>
      <c r="S84" s="1320"/>
      <c r="T84" s="1320"/>
      <c r="U84" s="1320"/>
      <c r="V84" s="1320"/>
      <c r="W84" s="1320"/>
      <c r="X84" s="1320"/>
      <c r="Y84" s="1320"/>
      <c r="Z84" s="1320"/>
      <c r="AA84" s="1320"/>
      <c r="AB84" s="1320"/>
      <c r="AC84" s="1320"/>
      <c r="AD84" s="1320"/>
      <c r="AE84" s="1320"/>
      <c r="AF84" s="1320"/>
      <c r="AG84" s="1320"/>
      <c r="AH84" s="1320"/>
      <c r="AI84" s="1320"/>
      <c r="AJ84" s="1320"/>
      <c r="AK84" s="1320"/>
      <c r="AL84" s="1320"/>
      <c r="AM84" s="1320"/>
      <c r="AN84" s="1320"/>
      <c r="AO84" s="1320"/>
      <c r="AP84" s="1320"/>
      <c r="AQ84" s="1320"/>
      <c r="AR84" s="1320"/>
      <c r="AS84" s="1320"/>
      <c r="AT84" s="1320"/>
      <c r="AU84" s="1320"/>
      <c r="AV84" s="1320"/>
      <c r="AW84" s="1320"/>
      <c r="AX84" s="1320"/>
      <c r="AY84" s="1320"/>
      <c r="AZ84" s="1320"/>
    </row>
    <row r="85" spans="1:53" s="325" customFormat="1" ht="6" customHeight="1" x14ac:dyDescent="0.3">
      <c r="H85" s="1321" t="s">
        <v>522</v>
      </c>
      <c r="I85" s="1321"/>
      <c r="J85" s="1321"/>
      <c r="K85" s="1321"/>
      <c r="L85" s="1321"/>
      <c r="M85" s="1321"/>
      <c r="N85" s="1321"/>
      <c r="O85" s="1321"/>
      <c r="P85" s="1321"/>
      <c r="Q85" s="1321"/>
      <c r="R85" s="1321"/>
      <c r="S85" s="1321"/>
      <c r="T85" s="1321"/>
      <c r="U85" s="1321"/>
      <c r="V85" s="1321"/>
      <c r="W85" s="1321"/>
      <c r="X85" s="1321"/>
      <c r="Y85" s="1321"/>
      <c r="Z85" s="1321"/>
      <c r="AA85" s="1321"/>
      <c r="AB85" s="1321"/>
      <c r="AC85" s="1321"/>
      <c r="AD85" s="1321"/>
      <c r="AE85" s="1321"/>
      <c r="AF85" s="1321"/>
      <c r="AG85" s="1321"/>
      <c r="AH85" s="1321"/>
      <c r="AI85" s="1321"/>
      <c r="AJ85" s="1321"/>
      <c r="AK85" s="1321"/>
      <c r="AL85" s="1321"/>
      <c r="AM85" s="1321"/>
      <c r="AN85" s="1321"/>
      <c r="AO85" s="1321"/>
      <c r="AP85" s="1321"/>
      <c r="AQ85" s="1321"/>
      <c r="AR85" s="1321"/>
      <c r="AS85" s="1321"/>
      <c r="AT85" s="1321"/>
      <c r="AU85" s="1321"/>
      <c r="AV85" s="1321"/>
      <c r="AW85" s="1321"/>
      <c r="AX85" s="1321"/>
      <c r="AY85" s="1321"/>
      <c r="AZ85" s="1321"/>
    </row>
    <row r="86" spans="1:53" ht="24" customHeight="1" x14ac:dyDescent="0.25">
      <c r="A86" s="1318" t="s">
        <v>782</v>
      </c>
      <c r="B86" s="1318"/>
      <c r="C86" s="1318"/>
      <c r="D86" s="1318"/>
      <c r="E86" s="1318"/>
      <c r="F86" s="1318"/>
      <c r="G86" s="1318"/>
      <c r="H86" s="1318"/>
      <c r="I86" s="1318"/>
      <c r="J86" s="1318"/>
      <c r="K86" s="1318"/>
      <c r="L86" s="1318"/>
      <c r="M86" s="1318"/>
      <c r="N86" s="1318"/>
      <c r="O86" s="1318"/>
      <c r="P86" s="1318"/>
      <c r="Q86" s="1318"/>
      <c r="R86" s="1318"/>
      <c r="S86" s="1318"/>
      <c r="T86" s="1318"/>
      <c r="U86" s="1318"/>
      <c r="V86" s="1318"/>
      <c r="W86" s="1318"/>
      <c r="X86" s="1318"/>
      <c r="Y86" s="1318"/>
      <c r="Z86" s="1318"/>
      <c r="AA86" s="1318"/>
      <c r="AB86" s="1318"/>
      <c r="AC86" s="1318"/>
      <c r="AD86" s="1318"/>
      <c r="AE86" s="1318"/>
      <c r="AF86" s="1318"/>
      <c r="AG86" s="1318"/>
      <c r="AH86" s="1318"/>
      <c r="AI86" s="1318"/>
      <c r="AJ86" s="1318"/>
      <c r="AK86" s="1318"/>
      <c r="AL86" s="1318"/>
      <c r="AM86" s="1318"/>
      <c r="AN86" s="1318"/>
      <c r="AO86" s="1318"/>
      <c r="AP86" s="1318"/>
      <c r="AQ86" s="1318"/>
      <c r="AR86" s="1318"/>
      <c r="AS86" s="1318"/>
      <c r="AT86" s="1318"/>
      <c r="AU86" s="1318"/>
      <c r="AV86" s="1318"/>
      <c r="AW86" s="1318"/>
      <c r="AX86" s="1318"/>
      <c r="AY86" s="1318"/>
      <c r="AZ86" s="1318"/>
    </row>
    <row r="87" spans="1:53" ht="28.95" customHeight="1" x14ac:dyDescent="0.3">
      <c r="A87" s="1322" t="str">
        <f>IF(ПОДПИСИ!B9="",ПОДПИСИ!D5,ПОДПИСИ!D9)</f>
        <v>Филёва Н.О.</v>
      </c>
      <c r="B87" s="1322"/>
      <c r="C87" s="1322"/>
      <c r="D87" s="1322"/>
      <c r="E87" s="1322"/>
      <c r="F87" s="1322"/>
      <c r="G87" s="1322"/>
      <c r="H87" s="1322"/>
      <c r="I87" s="1322"/>
      <c r="J87" s="1322"/>
      <c r="K87" s="1322"/>
      <c r="L87" s="1322"/>
      <c r="M87" s="1322"/>
      <c r="N87" s="1322"/>
      <c r="O87" s="1322"/>
      <c r="P87" s="1322"/>
      <c r="Q87" s="1322"/>
      <c r="R87" s="1322"/>
      <c r="S87" s="1322"/>
      <c r="T87" s="1322"/>
      <c r="U87" s="1322"/>
      <c r="V87" s="1322"/>
      <c r="W87" s="1322"/>
      <c r="X87" s="1322"/>
      <c r="Y87" s="1322"/>
      <c r="Z87" s="1323"/>
      <c r="AA87" s="1323"/>
      <c r="AB87" s="1323"/>
      <c r="AC87" s="1323"/>
      <c r="AD87" s="1323"/>
      <c r="AE87" s="1323"/>
      <c r="AF87" s="1323"/>
      <c r="AG87" s="1323"/>
      <c r="AH87" s="1323"/>
      <c r="AI87" s="1323"/>
      <c r="AJ87" s="1323"/>
      <c r="AK87" s="1323"/>
      <c r="AL87" s="1323"/>
      <c r="AM87" s="1323"/>
      <c r="AN87" s="1323"/>
      <c r="AO87" s="1324"/>
      <c r="AP87" s="1324"/>
      <c r="AQ87" s="1324"/>
      <c r="AR87" s="1324"/>
      <c r="AS87" s="1324"/>
      <c r="AT87" s="1324"/>
      <c r="AU87" s="1324"/>
      <c r="AV87" s="1324"/>
      <c r="AW87" s="1324"/>
      <c r="AX87" s="1324"/>
      <c r="AY87" s="1324"/>
      <c r="AZ87" s="1324"/>
    </row>
    <row r="88" spans="1:53" s="314" customFormat="1" ht="6" customHeight="1" x14ac:dyDescent="0.3">
      <c r="A88" s="1310" t="s">
        <v>801</v>
      </c>
      <c r="B88" s="1310"/>
      <c r="C88" s="1310"/>
      <c r="D88" s="1310"/>
      <c r="E88" s="1310"/>
      <c r="F88" s="1310"/>
      <c r="G88" s="1310"/>
      <c r="H88" s="1310"/>
      <c r="I88" s="1310"/>
      <c r="J88" s="1310"/>
      <c r="K88" s="1310"/>
      <c r="L88" s="1310"/>
      <c r="M88" s="1310"/>
      <c r="N88" s="1310"/>
      <c r="O88" s="1310"/>
      <c r="P88" s="1310"/>
      <c r="Q88" s="1310"/>
      <c r="R88" s="1310"/>
      <c r="S88" s="1310"/>
      <c r="T88" s="1310"/>
      <c r="U88" s="1310"/>
      <c r="V88" s="1310"/>
      <c r="W88" s="1310"/>
      <c r="X88" s="1310"/>
      <c r="Y88" s="1310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310" t="s">
        <v>49</v>
      </c>
      <c r="AP88" s="1310"/>
      <c r="AQ88" s="1310"/>
      <c r="AR88" s="1310"/>
      <c r="AS88" s="1310"/>
      <c r="AT88" s="1310"/>
      <c r="AU88" s="1310"/>
      <c r="AV88" s="1310"/>
      <c r="AW88" s="1310"/>
      <c r="AX88" s="1310"/>
      <c r="AY88" s="1310"/>
      <c r="AZ88" s="1310"/>
    </row>
    <row r="89" spans="1:53" ht="6" customHeight="1" x14ac:dyDescent="0.25"/>
    <row r="90" spans="1:53" ht="12" customHeight="1" x14ac:dyDescent="0.25">
      <c r="A90" s="1318" t="s">
        <v>817</v>
      </c>
      <c r="B90" s="1264"/>
      <c r="C90" s="1264"/>
      <c r="D90" s="1264"/>
      <c r="E90" s="1264"/>
      <c r="F90" s="1264"/>
      <c r="G90" s="1264"/>
      <c r="H90" s="1264"/>
      <c r="I90" s="1264"/>
      <c r="J90" s="1264"/>
      <c r="K90" s="1264"/>
      <c r="L90" s="1264"/>
      <c r="M90" s="1264"/>
      <c r="N90" s="1264"/>
      <c r="O90" s="1264"/>
      <c r="P90" s="1264"/>
      <c r="Q90" s="1264"/>
      <c r="R90" s="1264"/>
      <c r="S90" s="1264"/>
      <c r="T90" s="1264"/>
      <c r="U90" s="1264"/>
      <c r="V90" s="1264"/>
      <c r="W90" s="1264"/>
      <c r="X90" s="1264"/>
      <c r="Y90" s="1264"/>
      <c r="Z90" s="1264"/>
      <c r="AA90" s="1264"/>
      <c r="AB90" s="1264"/>
      <c r="AC90" s="1264"/>
      <c r="AD90" s="1264"/>
      <c r="AE90" s="1264"/>
      <c r="AF90" s="1264"/>
      <c r="AG90" s="1264"/>
      <c r="AH90" s="1264"/>
      <c r="AI90" s="1264"/>
      <c r="AJ90" s="1264"/>
      <c r="AK90" s="1264"/>
      <c r="AL90" s="1264"/>
      <c r="AM90" s="1264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</row>
    <row r="91" spans="1:53" ht="28.95" customHeight="1" x14ac:dyDescent="0.3">
      <c r="A91" s="1312" t="str">
        <f>ПОДПИСИ!D15</f>
        <v>Шлёнский С.В.</v>
      </c>
      <c r="B91" s="1312"/>
      <c r="C91" s="1312"/>
      <c r="D91" s="1312"/>
      <c r="E91" s="1312"/>
      <c r="F91" s="1312"/>
      <c r="G91" s="1312"/>
      <c r="H91" s="1312"/>
      <c r="I91" s="1312"/>
      <c r="J91" s="1312"/>
      <c r="K91" s="1312"/>
      <c r="L91" s="1312"/>
      <c r="M91" s="1312"/>
      <c r="N91" s="1312"/>
      <c r="O91" s="1312"/>
      <c r="P91" s="1312"/>
      <c r="Q91" s="1312"/>
      <c r="R91" s="1312"/>
      <c r="S91" s="1312"/>
      <c r="T91" s="1312"/>
      <c r="U91" s="1312"/>
      <c r="V91" s="1312"/>
      <c r="W91" s="1312"/>
      <c r="X91" s="1312"/>
      <c r="Y91" s="1312"/>
      <c r="Z91" s="1313"/>
      <c r="AA91" s="1313"/>
      <c r="AB91" s="1313"/>
      <c r="AC91" s="1313"/>
      <c r="AD91" s="1313"/>
      <c r="AE91" s="1313"/>
      <c r="AF91" s="1313"/>
      <c r="AG91" s="1313"/>
      <c r="AH91" s="1313"/>
      <c r="AI91" s="1313"/>
      <c r="AJ91" s="1313"/>
      <c r="AK91" s="1313"/>
      <c r="AL91" s="1313"/>
      <c r="AM91" s="1313"/>
      <c r="AN91" s="1313"/>
      <c r="AO91" s="1314"/>
      <c r="AP91" s="1314"/>
      <c r="AQ91" s="1314"/>
      <c r="AR91" s="1314"/>
      <c r="AS91" s="1314"/>
      <c r="AT91" s="1314"/>
      <c r="AU91" s="1314"/>
      <c r="AV91" s="1314"/>
      <c r="AW91" s="1314"/>
      <c r="AX91" s="1314"/>
      <c r="AY91" s="1314"/>
      <c r="AZ91" s="1314"/>
      <c r="BA91" s="330"/>
    </row>
    <row r="92" spans="1:53" s="333" customFormat="1" ht="6" customHeight="1" x14ac:dyDescent="0.15">
      <c r="A92" s="1310" t="s">
        <v>801</v>
      </c>
      <c r="B92" s="1310"/>
      <c r="C92" s="1310"/>
      <c r="D92" s="1310"/>
      <c r="E92" s="1310"/>
      <c r="F92" s="1310"/>
      <c r="G92" s="1310"/>
      <c r="H92" s="1310"/>
      <c r="I92" s="1310"/>
      <c r="J92" s="1310"/>
      <c r="K92" s="1310"/>
      <c r="L92" s="1310"/>
      <c r="M92" s="1310"/>
      <c r="N92" s="1310"/>
      <c r="O92" s="1310"/>
      <c r="P92" s="1310"/>
      <c r="Q92" s="1310"/>
      <c r="R92" s="1310"/>
      <c r="S92" s="1310"/>
      <c r="T92" s="1310"/>
      <c r="U92" s="1310"/>
      <c r="V92" s="1310"/>
      <c r="W92" s="1310"/>
      <c r="X92" s="1310"/>
      <c r="Y92" s="1310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310" t="s">
        <v>49</v>
      </c>
      <c r="AP92" s="1310"/>
      <c r="AQ92" s="1310"/>
      <c r="AR92" s="1310"/>
      <c r="AS92" s="1310"/>
      <c r="AT92" s="1310"/>
      <c r="AU92" s="1310"/>
      <c r="AV92" s="1310"/>
      <c r="AW92" s="1310"/>
      <c r="AX92" s="1310"/>
      <c r="AY92" s="1310"/>
      <c r="AZ92" s="1310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316" t="s">
        <v>813</v>
      </c>
      <c r="B94" s="1316"/>
      <c r="C94" s="1316"/>
      <c r="D94" s="1316"/>
      <c r="E94" s="1316"/>
      <c r="F94" s="1316"/>
      <c r="G94" s="1316"/>
      <c r="H94" s="1316"/>
      <c r="I94" s="1316"/>
      <c r="J94" s="1316"/>
      <c r="K94" s="1316"/>
      <c r="L94" s="1316"/>
      <c r="M94" s="1316"/>
      <c r="N94" s="1316"/>
      <c r="O94" s="1316"/>
      <c r="P94" s="1316"/>
      <c r="Q94" s="1316"/>
      <c r="R94" s="1316"/>
      <c r="S94" s="1316"/>
      <c r="T94" s="1316"/>
      <c r="U94" s="1316"/>
      <c r="V94" s="1316"/>
      <c r="W94" s="1316"/>
      <c r="X94" s="1316"/>
      <c r="Y94" s="1316"/>
      <c r="Z94" s="1316"/>
      <c r="AA94" s="1316"/>
      <c r="AB94" s="1316"/>
      <c r="AC94" s="1316"/>
      <c r="AD94" s="1316"/>
      <c r="AE94" s="1316"/>
      <c r="AF94" s="1316"/>
      <c r="AG94" s="1316"/>
      <c r="AH94" s="1316"/>
      <c r="AI94" s="1316"/>
      <c r="AJ94" s="1316"/>
      <c r="AK94" s="1316"/>
      <c r="AL94" s="1316"/>
      <c r="AM94" s="1316"/>
      <c r="AN94" s="1316"/>
      <c r="AO94" s="1316"/>
      <c r="AP94" s="1316"/>
      <c r="AQ94" s="1316"/>
      <c r="AR94" s="1316"/>
      <c r="AS94" s="1316"/>
      <c r="AT94" s="1316"/>
      <c r="AU94" s="1316"/>
      <c r="AV94" s="1316"/>
      <c r="AW94" s="1316"/>
      <c r="AX94" s="1316"/>
      <c r="AY94" s="1316"/>
      <c r="AZ94" s="1316"/>
      <c r="BA94" s="330"/>
    </row>
    <row r="95" spans="1:53" ht="28.95" customHeight="1" x14ac:dyDescent="0.3">
      <c r="A95" s="1312" t="str">
        <f>ПОДПИСИ!D17</f>
        <v>Шлёнский С.В.</v>
      </c>
      <c r="B95" s="1312"/>
      <c r="C95" s="1312"/>
      <c r="D95" s="1312"/>
      <c r="E95" s="1312"/>
      <c r="F95" s="1312"/>
      <c r="G95" s="1312"/>
      <c r="H95" s="1312"/>
      <c r="I95" s="1312"/>
      <c r="J95" s="1312"/>
      <c r="K95" s="1312"/>
      <c r="L95" s="1312"/>
      <c r="M95" s="1312"/>
      <c r="N95" s="1312"/>
      <c r="O95" s="1312"/>
      <c r="P95" s="1312"/>
      <c r="Q95" s="1312"/>
      <c r="R95" s="1312"/>
      <c r="S95" s="1312"/>
      <c r="T95" s="1312"/>
      <c r="U95" s="1312"/>
      <c r="V95" s="1312"/>
      <c r="W95" s="1312"/>
      <c r="X95" s="1312"/>
      <c r="Y95" s="1312"/>
      <c r="Z95" s="1313"/>
      <c r="AA95" s="1313"/>
      <c r="AB95" s="1313"/>
      <c r="AC95" s="1313"/>
      <c r="AD95" s="1313"/>
      <c r="AE95" s="1313"/>
      <c r="AF95" s="1313"/>
      <c r="AG95" s="1313"/>
      <c r="AH95" s="1313"/>
      <c r="AI95" s="1313"/>
      <c r="AJ95" s="1313"/>
      <c r="AK95" s="1313"/>
      <c r="AL95" s="1313"/>
      <c r="AM95" s="1313"/>
      <c r="AN95" s="1313"/>
      <c r="AO95" s="1317" t="s">
        <v>64</v>
      </c>
      <c r="AP95" s="1317"/>
      <c r="AQ95" s="1317"/>
      <c r="AR95" s="1317"/>
      <c r="AS95" s="1317"/>
      <c r="AT95" s="1317"/>
      <c r="AU95" s="1317"/>
      <c r="AV95" s="1317"/>
      <c r="AW95" s="1317"/>
      <c r="AX95" s="1317"/>
      <c r="AY95" s="1317"/>
      <c r="AZ95" s="1317"/>
      <c r="BA95" s="1317"/>
    </row>
    <row r="96" spans="1:53" ht="6" customHeight="1" x14ac:dyDescent="0.25">
      <c r="A96" s="1310" t="s">
        <v>801</v>
      </c>
      <c r="B96" s="1310"/>
      <c r="C96" s="1310"/>
      <c r="D96" s="1310"/>
      <c r="E96" s="1310"/>
      <c r="F96" s="1310"/>
      <c r="G96" s="1310"/>
      <c r="H96" s="1310"/>
      <c r="I96" s="1310"/>
      <c r="J96" s="1310"/>
      <c r="K96" s="1310"/>
      <c r="L96" s="1310"/>
      <c r="M96" s="1310"/>
      <c r="N96" s="1310"/>
      <c r="O96" s="1310"/>
      <c r="P96" s="1310"/>
      <c r="Q96" s="1310"/>
      <c r="R96" s="1310"/>
      <c r="S96" s="1310"/>
      <c r="T96" s="1310"/>
      <c r="U96" s="1310"/>
      <c r="V96" s="1310"/>
      <c r="W96" s="1310"/>
      <c r="X96" s="1310"/>
      <c r="Y96" s="1310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310" t="s">
        <v>49</v>
      </c>
      <c r="AP96" s="1310"/>
      <c r="AQ96" s="1310"/>
      <c r="AR96" s="1310"/>
      <c r="AS96" s="1310"/>
      <c r="AT96" s="1310"/>
      <c r="AU96" s="1310"/>
      <c r="AV96" s="1310"/>
      <c r="AW96" s="1310"/>
      <c r="AX96" s="1310"/>
      <c r="AY96" s="1310"/>
      <c r="AZ96" s="1310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311" t="s">
        <v>803</v>
      </c>
      <c r="B98" s="1315"/>
      <c r="C98" s="1315"/>
      <c r="D98" s="1315"/>
      <c r="E98" s="1315"/>
      <c r="F98" s="1315"/>
      <c r="G98" s="1315"/>
      <c r="H98" s="1315"/>
      <c r="I98" s="1315"/>
      <c r="J98" s="1315"/>
      <c r="K98" s="1315"/>
      <c r="L98" s="1315"/>
      <c r="M98" s="1315"/>
      <c r="N98" s="1315"/>
      <c r="O98" s="1315"/>
      <c r="P98" s="1315"/>
      <c r="Q98" s="1315"/>
      <c r="R98" s="1315"/>
      <c r="S98" s="1315"/>
      <c r="T98" s="1315"/>
      <c r="U98" s="1315"/>
      <c r="V98" s="1315"/>
      <c r="W98" s="1315"/>
      <c r="X98" s="1315"/>
      <c r="Y98" s="1315"/>
      <c r="Z98" s="1315"/>
      <c r="AA98" s="1315"/>
      <c r="AB98" s="1315"/>
      <c r="AC98" s="1315"/>
      <c r="AD98" s="1315"/>
      <c r="AE98" s="1315"/>
      <c r="AF98" s="1315"/>
      <c r="AG98" s="1315"/>
      <c r="AH98" s="1315"/>
      <c r="AI98" s="1315"/>
      <c r="AJ98" s="1315"/>
      <c r="AK98" s="1315"/>
      <c r="AL98" s="1315"/>
      <c r="AM98" s="1315"/>
      <c r="AN98" s="1315"/>
      <c r="AO98" s="1315"/>
      <c r="AP98" s="1315"/>
      <c r="AQ98" s="1315"/>
      <c r="AR98" s="1315"/>
      <c r="AS98" s="1315"/>
      <c r="AT98" s="1315"/>
      <c r="AU98" s="1315"/>
      <c r="AV98" s="1315"/>
      <c r="AW98" s="1315"/>
      <c r="AX98" s="1315"/>
      <c r="AY98" s="1315"/>
      <c r="AZ98" s="1315"/>
      <c r="BA98" s="330"/>
    </row>
    <row r="99" spans="1:55" ht="28.95" customHeight="1" x14ac:dyDescent="0.3">
      <c r="A99" s="1312" t="str">
        <f>ПОДПИСИ!C19</f>
        <v xml:space="preserve"> </v>
      </c>
      <c r="B99" s="1312"/>
      <c r="C99" s="1312"/>
      <c r="D99" s="1312"/>
      <c r="E99" s="1312"/>
      <c r="F99" s="1312"/>
      <c r="G99" s="1312"/>
      <c r="H99" s="1312"/>
      <c r="I99" s="1312"/>
      <c r="J99" s="1312"/>
      <c r="K99" s="1312"/>
      <c r="L99" s="1312"/>
      <c r="M99" s="1312"/>
      <c r="N99" s="1312"/>
      <c r="O99" s="1312"/>
      <c r="P99" s="1312"/>
      <c r="Q99" s="1312"/>
      <c r="R99" s="1312"/>
      <c r="S99" s="1312"/>
      <c r="T99" s="1312"/>
      <c r="U99" s="1312"/>
      <c r="V99" s="1312"/>
      <c r="W99" s="1312"/>
      <c r="X99" s="1312"/>
      <c r="Y99" s="1312"/>
      <c r="Z99" s="1313"/>
      <c r="AA99" s="1313"/>
      <c r="AB99" s="1313"/>
      <c r="AC99" s="1313"/>
      <c r="AD99" s="1313"/>
      <c r="AE99" s="1313"/>
      <c r="AF99" s="1313"/>
      <c r="AG99" s="1313"/>
      <c r="AH99" s="1313"/>
      <c r="AI99" s="1313"/>
      <c r="AJ99" s="1313"/>
      <c r="AK99" s="1313"/>
      <c r="AL99" s="1313"/>
      <c r="AM99" s="1313"/>
      <c r="AN99" s="1313"/>
      <c r="AO99" s="1314" t="s">
        <v>64</v>
      </c>
      <c r="AP99" s="1314"/>
      <c r="AQ99" s="1314"/>
      <c r="AR99" s="1314"/>
      <c r="AS99" s="1314"/>
      <c r="AT99" s="1314"/>
      <c r="AU99" s="1314"/>
      <c r="AV99" s="1314"/>
      <c r="AW99" s="1314"/>
      <c r="AX99" s="1314"/>
      <c r="AY99" s="1314"/>
      <c r="AZ99" s="1314"/>
      <c r="BA99" s="336"/>
    </row>
    <row r="100" spans="1:55" ht="6" customHeight="1" x14ac:dyDescent="0.25">
      <c r="A100" s="1310" t="s">
        <v>801</v>
      </c>
      <c r="B100" s="1310"/>
      <c r="C100" s="1310"/>
      <c r="D100" s="1310"/>
      <c r="E100" s="1310"/>
      <c r="F100" s="1310"/>
      <c r="G100" s="1310"/>
      <c r="H100" s="1310"/>
      <c r="I100" s="1310"/>
      <c r="J100" s="1310"/>
      <c r="K100" s="1310"/>
      <c r="L100" s="1310"/>
      <c r="M100" s="1310"/>
      <c r="N100" s="1310"/>
      <c r="O100" s="1310"/>
      <c r="P100" s="1310"/>
      <c r="Q100" s="1310"/>
      <c r="R100" s="1310"/>
      <c r="S100" s="1310"/>
      <c r="T100" s="1310"/>
      <c r="U100" s="1310"/>
      <c r="V100" s="1310"/>
      <c r="W100" s="1310"/>
      <c r="X100" s="1310"/>
      <c r="Y100" s="1310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310" t="s">
        <v>49</v>
      </c>
      <c r="AP100" s="1310"/>
      <c r="AQ100" s="1310"/>
      <c r="AR100" s="1310"/>
      <c r="AS100" s="1310"/>
      <c r="AT100" s="1310"/>
      <c r="AU100" s="1310"/>
      <c r="AV100" s="1310"/>
      <c r="AW100" s="1310"/>
      <c r="AX100" s="1310"/>
      <c r="AY100" s="1310"/>
      <c r="AZ100" s="1310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311" t="s">
        <v>818</v>
      </c>
      <c r="B102" s="1311"/>
      <c r="C102" s="1311"/>
      <c r="D102" s="1311"/>
      <c r="E102" s="1311"/>
      <c r="F102" s="1311"/>
      <c r="G102" s="1311"/>
      <c r="H102" s="1311"/>
      <c r="I102" s="1311"/>
      <c r="J102" s="1311"/>
      <c r="K102" s="1311"/>
      <c r="L102" s="1311"/>
      <c r="M102" s="1311"/>
      <c r="N102" s="1311"/>
      <c r="O102" s="1311"/>
      <c r="P102" s="1311"/>
      <c r="Q102" s="1311"/>
      <c r="R102" s="1311"/>
      <c r="S102" s="1311"/>
      <c r="T102" s="1311"/>
      <c r="U102" s="1311"/>
      <c r="V102" s="1311"/>
      <c r="W102" s="1311"/>
      <c r="X102" s="1311"/>
      <c r="Y102" s="1311"/>
      <c r="Z102" s="1311"/>
      <c r="AA102" s="1311"/>
      <c r="AB102" s="1311"/>
      <c r="AC102" s="1311"/>
      <c r="AD102" s="1311"/>
      <c r="AE102" s="1311"/>
      <c r="AF102" s="1311"/>
      <c r="AG102" s="1311"/>
      <c r="AH102" s="1311"/>
      <c r="AI102" s="1311"/>
      <c r="AJ102" s="1311"/>
      <c r="AK102" s="1311"/>
      <c r="AL102" s="1311"/>
      <c r="AM102" s="1311"/>
      <c r="AN102" s="1311"/>
      <c r="AO102" s="1311"/>
      <c r="AP102" s="1311"/>
      <c r="AQ102" s="1311"/>
      <c r="AR102" s="1311"/>
      <c r="AS102" s="1311"/>
      <c r="AT102" s="1311"/>
      <c r="AU102" s="1311"/>
      <c r="AV102" s="1311"/>
      <c r="AW102" s="1311"/>
      <c r="AX102" s="1311"/>
      <c r="AY102" s="1311"/>
      <c r="AZ102" s="1311"/>
      <c r="BA102" s="330"/>
    </row>
    <row r="103" spans="1:55" ht="28.95" customHeight="1" x14ac:dyDescent="0.3">
      <c r="A103" s="1312" t="str">
        <f>ПОДПИСИ!D14</f>
        <v>Фатахова Е.Я.</v>
      </c>
      <c r="B103" s="1312"/>
      <c r="C103" s="1312"/>
      <c r="D103" s="1312"/>
      <c r="E103" s="1312"/>
      <c r="F103" s="1312"/>
      <c r="G103" s="1312"/>
      <c r="H103" s="1312"/>
      <c r="I103" s="1312"/>
      <c r="J103" s="1312"/>
      <c r="K103" s="1312"/>
      <c r="L103" s="1312"/>
      <c r="M103" s="1312"/>
      <c r="N103" s="1312"/>
      <c r="O103" s="1312"/>
      <c r="P103" s="1312"/>
      <c r="Q103" s="1312"/>
      <c r="R103" s="1312"/>
      <c r="S103" s="1312"/>
      <c r="T103" s="1312"/>
      <c r="U103" s="1312"/>
      <c r="V103" s="1312"/>
      <c r="W103" s="1312"/>
      <c r="X103" s="1312"/>
      <c r="Y103" s="1312"/>
      <c r="Z103" s="1313"/>
      <c r="AA103" s="1313"/>
      <c r="AB103" s="1313"/>
      <c r="AC103" s="1313"/>
      <c r="AD103" s="1313"/>
      <c r="AE103" s="1313"/>
      <c r="AF103" s="1313"/>
      <c r="AG103" s="1313"/>
      <c r="AH103" s="1313"/>
      <c r="AI103" s="1313"/>
      <c r="AJ103" s="1313"/>
      <c r="AK103" s="1313"/>
      <c r="AL103" s="1313"/>
      <c r="AM103" s="1313"/>
      <c r="AN103" s="1313"/>
      <c r="AO103" s="1314"/>
      <c r="AP103" s="1314"/>
      <c r="AQ103" s="1314"/>
      <c r="AR103" s="1314"/>
      <c r="AS103" s="1314"/>
      <c r="AT103" s="1314"/>
      <c r="AU103" s="1314"/>
      <c r="AV103" s="1314"/>
      <c r="AW103" s="1314"/>
      <c r="AX103" s="1314"/>
      <c r="AY103" s="1314"/>
      <c r="AZ103" s="1314"/>
      <c r="BA103" s="337"/>
      <c r="BB103" s="316"/>
      <c r="BC103" s="316"/>
    </row>
    <row r="104" spans="1:55" s="305" customFormat="1" ht="6" customHeight="1" x14ac:dyDescent="0.2">
      <c r="A104" s="1310" t="s">
        <v>801</v>
      </c>
      <c r="B104" s="1310"/>
      <c r="C104" s="1310"/>
      <c r="D104" s="1310"/>
      <c r="E104" s="1310"/>
      <c r="F104" s="1310"/>
      <c r="G104" s="1310"/>
      <c r="H104" s="1310"/>
      <c r="I104" s="1310"/>
      <c r="J104" s="1310"/>
      <c r="K104" s="1310"/>
      <c r="L104" s="1310"/>
      <c r="M104" s="1310"/>
      <c r="N104" s="1310"/>
      <c r="O104" s="1310"/>
      <c r="P104" s="1310"/>
      <c r="Q104" s="1310"/>
      <c r="R104" s="1310"/>
      <c r="S104" s="1310"/>
      <c r="T104" s="1310"/>
      <c r="U104" s="1310"/>
      <c r="V104" s="1310"/>
      <c r="W104" s="1310"/>
      <c r="X104" s="1310"/>
      <c r="Y104" s="1310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310" t="s">
        <v>49</v>
      </c>
      <c r="AP104" s="1310"/>
      <c r="AQ104" s="1310"/>
      <c r="AR104" s="1310"/>
      <c r="AS104" s="1310"/>
      <c r="AT104" s="1310"/>
      <c r="AU104" s="1310"/>
      <c r="AV104" s="1310"/>
      <c r="AW104" s="1310"/>
      <c r="AX104" s="1310"/>
      <c r="AY104" s="1310"/>
      <c r="AZ104" s="1310"/>
    </row>
    <row r="105" spans="1:55" x14ac:dyDescent="0.25">
      <c r="A105" s="1273" t="s">
        <v>947</v>
      </c>
      <c r="B105" s="1273"/>
      <c r="C105" s="1273"/>
      <c r="D105" s="1273"/>
      <c r="E105" s="1273"/>
      <c r="F105" s="1273"/>
      <c r="G105" s="1273"/>
      <c r="H105" s="1273"/>
      <c r="I105" s="1273"/>
      <c r="J105" s="1273"/>
      <c r="K105" s="1273"/>
      <c r="L105" s="1273"/>
      <c r="M105" s="1273"/>
      <c r="N105" s="1273"/>
      <c r="O105" s="1273"/>
      <c r="P105" s="1273"/>
      <c r="Q105" s="1273"/>
      <c r="R105" s="1273"/>
      <c r="S105" s="1273"/>
      <c r="T105" s="1273"/>
      <c r="U105" s="1273"/>
      <c r="V105" s="1273"/>
      <c r="W105" s="1273"/>
      <c r="X105" s="1273"/>
      <c r="Y105" s="1273"/>
      <c r="Z105" s="1273"/>
      <c r="AA105" s="1273"/>
      <c r="AB105" s="1273"/>
      <c r="AC105" s="1273"/>
      <c r="AD105" s="1273"/>
      <c r="AE105" s="1273"/>
      <c r="AF105" s="1273"/>
      <c r="AG105" s="1273"/>
      <c r="AH105" s="1273"/>
      <c r="AI105" s="1273"/>
      <c r="AJ105" s="1273"/>
      <c r="AK105" s="1273"/>
      <c r="AL105" s="1273"/>
      <c r="AM105" s="1273"/>
      <c r="AN105" s="1273"/>
      <c r="AO105" s="1273"/>
      <c r="AP105" s="1273"/>
      <c r="AQ105" s="1273"/>
      <c r="AR105" s="1273"/>
      <c r="AS105" s="1273"/>
      <c r="AT105" s="1273"/>
      <c r="AU105" s="1273"/>
      <c r="AV105" s="1273"/>
      <c r="AW105" s="1273"/>
      <c r="AX105" s="1273"/>
      <c r="AY105" s="1273"/>
      <c r="AZ105" s="1273"/>
    </row>
    <row r="106" spans="1:55" ht="28.95" customHeight="1" x14ac:dyDescent="0.3">
      <c r="A106" s="1274" t="str">
        <f>IF(ПОДПИСИ!D9="","",ПОДПИСИ!D5)</f>
        <v>Чечин Д.М.</v>
      </c>
      <c r="B106" s="1274"/>
      <c r="C106" s="1274"/>
      <c r="D106" s="1274"/>
      <c r="E106" s="1274"/>
      <c r="F106" s="1274"/>
      <c r="G106" s="1274"/>
      <c r="H106" s="1274"/>
      <c r="I106" s="1274"/>
      <c r="J106" s="1274"/>
      <c r="K106" s="1274"/>
      <c r="L106" s="1274"/>
      <c r="M106" s="1274"/>
      <c r="N106" s="1274"/>
      <c r="O106" s="1274"/>
      <c r="P106" s="1274"/>
      <c r="Q106" s="1274"/>
      <c r="R106" s="1274"/>
      <c r="S106" s="1274"/>
      <c r="T106" s="1274"/>
      <c r="U106" s="1274"/>
      <c r="V106" s="1274"/>
      <c r="W106" s="1274"/>
      <c r="X106" s="1274"/>
      <c r="Y106" s="1274"/>
      <c r="Z106" s="1275"/>
      <c r="AA106" s="1275"/>
      <c r="AB106" s="1275"/>
      <c r="AC106" s="1275"/>
      <c r="AD106" s="1275"/>
      <c r="AE106" s="1275"/>
      <c r="AF106" s="1275"/>
      <c r="AG106" s="1275"/>
      <c r="AH106" s="1275"/>
      <c r="AI106" s="1275"/>
      <c r="AJ106" s="1275"/>
      <c r="AK106" s="1275"/>
      <c r="AL106" s="1275"/>
      <c r="AM106" s="1275"/>
      <c r="AN106" s="1275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</row>
    <row r="107" spans="1:55" ht="9.75" customHeight="1" x14ac:dyDescent="0.25">
      <c r="A107" s="1277" t="s">
        <v>801</v>
      </c>
      <c r="B107" s="1277"/>
      <c r="C107" s="1277"/>
      <c r="D107" s="1277"/>
      <c r="E107" s="1277"/>
      <c r="F107" s="1277"/>
      <c r="G107" s="1277"/>
      <c r="H107" s="1277"/>
      <c r="I107" s="1277"/>
      <c r="J107" s="1277"/>
      <c r="K107" s="1277"/>
      <c r="L107" s="1277"/>
      <c r="M107" s="1277"/>
      <c r="N107" s="1277"/>
      <c r="O107" s="1277"/>
      <c r="P107" s="1277"/>
      <c r="Q107" s="1277"/>
      <c r="R107" s="1277"/>
      <c r="S107" s="1277"/>
      <c r="T107" s="1277"/>
      <c r="U107" s="1277"/>
      <c r="V107" s="1277"/>
      <c r="W107" s="1277"/>
      <c r="X107" s="1277"/>
      <c r="Y107" s="1277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277" t="s">
        <v>49</v>
      </c>
      <c r="AP107" s="1277"/>
      <c r="AQ107" s="1277"/>
      <c r="AR107" s="1277"/>
      <c r="AS107" s="1277"/>
      <c r="AT107" s="1277"/>
      <c r="AU107" s="1277"/>
      <c r="AV107" s="1277"/>
      <c r="AW107" s="1277"/>
      <c r="AX107" s="1277"/>
      <c r="AY107" s="1277"/>
      <c r="AZ107" s="1277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9.109375" style="284"/>
    <col min="255" max="307" width="1.5546875" style="284" customWidth="1"/>
    <col min="308" max="308" width="0.109375" style="284" customWidth="1"/>
    <col min="309" max="510" width="9.109375" style="284"/>
    <col min="511" max="563" width="1.5546875" style="284" customWidth="1"/>
    <col min="564" max="564" width="0.109375" style="284" customWidth="1"/>
    <col min="565" max="766" width="9.109375" style="284"/>
    <col min="767" max="819" width="1.5546875" style="284" customWidth="1"/>
    <col min="820" max="820" width="0.109375" style="284" customWidth="1"/>
    <col min="821" max="1022" width="9.109375" style="284"/>
    <col min="1023" max="1075" width="1.5546875" style="284" customWidth="1"/>
    <col min="1076" max="1076" width="0.109375" style="284" customWidth="1"/>
    <col min="1077" max="1278" width="9.109375" style="284"/>
    <col min="1279" max="1331" width="1.5546875" style="284" customWidth="1"/>
    <col min="1332" max="1332" width="0.109375" style="284" customWidth="1"/>
    <col min="1333" max="1534" width="9.109375" style="284"/>
    <col min="1535" max="1587" width="1.5546875" style="284" customWidth="1"/>
    <col min="1588" max="1588" width="0.109375" style="284" customWidth="1"/>
    <col min="1589" max="1790" width="9.109375" style="284"/>
    <col min="1791" max="1843" width="1.5546875" style="284" customWidth="1"/>
    <col min="1844" max="1844" width="0.109375" style="284" customWidth="1"/>
    <col min="1845" max="2046" width="9.109375" style="284"/>
    <col min="2047" max="2099" width="1.5546875" style="284" customWidth="1"/>
    <col min="2100" max="2100" width="0.109375" style="284" customWidth="1"/>
    <col min="2101" max="2302" width="9.109375" style="284"/>
    <col min="2303" max="2355" width="1.5546875" style="284" customWidth="1"/>
    <col min="2356" max="2356" width="0.109375" style="284" customWidth="1"/>
    <col min="2357" max="2558" width="9.109375" style="284"/>
    <col min="2559" max="2611" width="1.5546875" style="284" customWidth="1"/>
    <col min="2612" max="2612" width="0.109375" style="284" customWidth="1"/>
    <col min="2613" max="2814" width="9.109375" style="284"/>
    <col min="2815" max="2867" width="1.5546875" style="284" customWidth="1"/>
    <col min="2868" max="2868" width="0.109375" style="284" customWidth="1"/>
    <col min="2869" max="3070" width="9.109375" style="284"/>
    <col min="3071" max="3123" width="1.5546875" style="284" customWidth="1"/>
    <col min="3124" max="3124" width="0.109375" style="284" customWidth="1"/>
    <col min="3125" max="3326" width="9.109375" style="284"/>
    <col min="3327" max="3379" width="1.5546875" style="284" customWidth="1"/>
    <col min="3380" max="3380" width="0.109375" style="284" customWidth="1"/>
    <col min="3381" max="3582" width="9.109375" style="284"/>
    <col min="3583" max="3635" width="1.5546875" style="284" customWidth="1"/>
    <col min="3636" max="3636" width="0.109375" style="284" customWidth="1"/>
    <col min="3637" max="3838" width="9.109375" style="284"/>
    <col min="3839" max="3891" width="1.5546875" style="284" customWidth="1"/>
    <col min="3892" max="3892" width="0.109375" style="284" customWidth="1"/>
    <col min="3893" max="4094" width="9.109375" style="284"/>
    <col min="4095" max="4147" width="1.5546875" style="284" customWidth="1"/>
    <col min="4148" max="4148" width="0.109375" style="284" customWidth="1"/>
    <col min="4149" max="4350" width="9.109375" style="284"/>
    <col min="4351" max="4403" width="1.5546875" style="284" customWidth="1"/>
    <col min="4404" max="4404" width="0.109375" style="284" customWidth="1"/>
    <col min="4405" max="4606" width="9.109375" style="284"/>
    <col min="4607" max="4659" width="1.5546875" style="284" customWidth="1"/>
    <col min="4660" max="4660" width="0.109375" style="284" customWidth="1"/>
    <col min="4661" max="4862" width="9.109375" style="284"/>
    <col min="4863" max="4915" width="1.5546875" style="284" customWidth="1"/>
    <col min="4916" max="4916" width="0.109375" style="284" customWidth="1"/>
    <col min="4917" max="5118" width="9.109375" style="284"/>
    <col min="5119" max="5171" width="1.5546875" style="284" customWidth="1"/>
    <col min="5172" max="5172" width="0.109375" style="284" customWidth="1"/>
    <col min="5173" max="5374" width="9.109375" style="284"/>
    <col min="5375" max="5427" width="1.5546875" style="284" customWidth="1"/>
    <col min="5428" max="5428" width="0.109375" style="284" customWidth="1"/>
    <col min="5429" max="5630" width="9.109375" style="284"/>
    <col min="5631" max="5683" width="1.5546875" style="284" customWidth="1"/>
    <col min="5684" max="5684" width="0.109375" style="284" customWidth="1"/>
    <col min="5685" max="5886" width="9.109375" style="284"/>
    <col min="5887" max="5939" width="1.5546875" style="284" customWidth="1"/>
    <col min="5940" max="5940" width="0.109375" style="284" customWidth="1"/>
    <col min="5941" max="6142" width="9.109375" style="284"/>
    <col min="6143" max="6195" width="1.5546875" style="284" customWidth="1"/>
    <col min="6196" max="6196" width="0.109375" style="284" customWidth="1"/>
    <col min="6197" max="6398" width="9.109375" style="284"/>
    <col min="6399" max="6451" width="1.5546875" style="284" customWidth="1"/>
    <col min="6452" max="6452" width="0.109375" style="284" customWidth="1"/>
    <col min="6453" max="6654" width="9.109375" style="284"/>
    <col min="6655" max="6707" width="1.5546875" style="284" customWidth="1"/>
    <col min="6708" max="6708" width="0.109375" style="284" customWidth="1"/>
    <col min="6709" max="6910" width="9.109375" style="284"/>
    <col min="6911" max="6963" width="1.5546875" style="284" customWidth="1"/>
    <col min="6964" max="6964" width="0.109375" style="284" customWidth="1"/>
    <col min="6965" max="7166" width="9.109375" style="284"/>
    <col min="7167" max="7219" width="1.5546875" style="284" customWidth="1"/>
    <col min="7220" max="7220" width="0.109375" style="284" customWidth="1"/>
    <col min="7221" max="7422" width="9.109375" style="284"/>
    <col min="7423" max="7475" width="1.5546875" style="284" customWidth="1"/>
    <col min="7476" max="7476" width="0.109375" style="284" customWidth="1"/>
    <col min="7477" max="7678" width="9.109375" style="284"/>
    <col min="7679" max="7731" width="1.5546875" style="284" customWidth="1"/>
    <col min="7732" max="7732" width="0.109375" style="284" customWidth="1"/>
    <col min="7733" max="7934" width="9.109375" style="284"/>
    <col min="7935" max="7987" width="1.5546875" style="284" customWidth="1"/>
    <col min="7988" max="7988" width="0.109375" style="284" customWidth="1"/>
    <col min="7989" max="8190" width="9.109375" style="284"/>
    <col min="8191" max="8243" width="1.5546875" style="284" customWidth="1"/>
    <col min="8244" max="8244" width="0.109375" style="284" customWidth="1"/>
    <col min="8245" max="8446" width="9.109375" style="284"/>
    <col min="8447" max="8499" width="1.5546875" style="284" customWidth="1"/>
    <col min="8500" max="8500" width="0.109375" style="284" customWidth="1"/>
    <col min="8501" max="8702" width="9.109375" style="284"/>
    <col min="8703" max="8755" width="1.5546875" style="284" customWidth="1"/>
    <col min="8756" max="8756" width="0.109375" style="284" customWidth="1"/>
    <col min="8757" max="8958" width="9.109375" style="284"/>
    <col min="8959" max="9011" width="1.5546875" style="284" customWidth="1"/>
    <col min="9012" max="9012" width="0.109375" style="284" customWidth="1"/>
    <col min="9013" max="9214" width="9.109375" style="284"/>
    <col min="9215" max="9267" width="1.5546875" style="284" customWidth="1"/>
    <col min="9268" max="9268" width="0.109375" style="284" customWidth="1"/>
    <col min="9269" max="9470" width="9.109375" style="284"/>
    <col min="9471" max="9523" width="1.5546875" style="284" customWidth="1"/>
    <col min="9524" max="9524" width="0.109375" style="284" customWidth="1"/>
    <col min="9525" max="9726" width="9.109375" style="284"/>
    <col min="9727" max="9779" width="1.5546875" style="284" customWidth="1"/>
    <col min="9780" max="9780" width="0.109375" style="284" customWidth="1"/>
    <col min="9781" max="9982" width="9.109375" style="284"/>
    <col min="9983" max="10035" width="1.5546875" style="284" customWidth="1"/>
    <col min="10036" max="10036" width="0.109375" style="284" customWidth="1"/>
    <col min="10037" max="10238" width="9.109375" style="284"/>
    <col min="10239" max="10291" width="1.5546875" style="284" customWidth="1"/>
    <col min="10292" max="10292" width="0.109375" style="284" customWidth="1"/>
    <col min="10293" max="10494" width="9.109375" style="284"/>
    <col min="10495" max="10547" width="1.5546875" style="284" customWidth="1"/>
    <col min="10548" max="10548" width="0.109375" style="284" customWidth="1"/>
    <col min="10549" max="10750" width="9.109375" style="284"/>
    <col min="10751" max="10803" width="1.5546875" style="284" customWidth="1"/>
    <col min="10804" max="10804" width="0.109375" style="284" customWidth="1"/>
    <col min="10805" max="11006" width="9.109375" style="284"/>
    <col min="11007" max="11059" width="1.5546875" style="284" customWidth="1"/>
    <col min="11060" max="11060" width="0.109375" style="284" customWidth="1"/>
    <col min="11061" max="11262" width="9.109375" style="284"/>
    <col min="11263" max="11315" width="1.5546875" style="284" customWidth="1"/>
    <col min="11316" max="11316" width="0.109375" style="284" customWidth="1"/>
    <col min="11317" max="11518" width="9.109375" style="284"/>
    <col min="11519" max="11571" width="1.5546875" style="284" customWidth="1"/>
    <col min="11572" max="11572" width="0.109375" style="284" customWidth="1"/>
    <col min="11573" max="11774" width="9.109375" style="284"/>
    <col min="11775" max="11827" width="1.5546875" style="284" customWidth="1"/>
    <col min="11828" max="11828" width="0.109375" style="284" customWidth="1"/>
    <col min="11829" max="12030" width="9.109375" style="284"/>
    <col min="12031" max="12083" width="1.5546875" style="284" customWidth="1"/>
    <col min="12084" max="12084" width="0.109375" style="284" customWidth="1"/>
    <col min="12085" max="12286" width="9.109375" style="284"/>
    <col min="12287" max="12339" width="1.5546875" style="284" customWidth="1"/>
    <col min="12340" max="12340" width="0.109375" style="284" customWidth="1"/>
    <col min="12341" max="12542" width="9.109375" style="284"/>
    <col min="12543" max="12595" width="1.5546875" style="284" customWidth="1"/>
    <col min="12596" max="12596" width="0.109375" style="284" customWidth="1"/>
    <col min="12597" max="12798" width="9.109375" style="284"/>
    <col min="12799" max="12851" width="1.5546875" style="284" customWidth="1"/>
    <col min="12852" max="12852" width="0.109375" style="284" customWidth="1"/>
    <col min="12853" max="13054" width="9.109375" style="284"/>
    <col min="13055" max="13107" width="1.5546875" style="284" customWidth="1"/>
    <col min="13108" max="13108" width="0.109375" style="284" customWidth="1"/>
    <col min="13109" max="13310" width="9.109375" style="284"/>
    <col min="13311" max="13363" width="1.5546875" style="284" customWidth="1"/>
    <col min="13364" max="13364" width="0.109375" style="284" customWidth="1"/>
    <col min="13365" max="13566" width="9.109375" style="284"/>
    <col min="13567" max="13619" width="1.5546875" style="284" customWidth="1"/>
    <col min="13620" max="13620" width="0.109375" style="284" customWidth="1"/>
    <col min="13621" max="13822" width="9.109375" style="284"/>
    <col min="13823" max="13875" width="1.5546875" style="284" customWidth="1"/>
    <col min="13876" max="13876" width="0.109375" style="284" customWidth="1"/>
    <col min="13877" max="14078" width="9.109375" style="284"/>
    <col min="14079" max="14131" width="1.5546875" style="284" customWidth="1"/>
    <col min="14132" max="14132" width="0.109375" style="284" customWidth="1"/>
    <col min="14133" max="14334" width="9.109375" style="284"/>
    <col min="14335" max="14387" width="1.5546875" style="284" customWidth="1"/>
    <col min="14388" max="14388" width="0.109375" style="284" customWidth="1"/>
    <col min="14389" max="14590" width="9.109375" style="284"/>
    <col min="14591" max="14643" width="1.5546875" style="284" customWidth="1"/>
    <col min="14644" max="14644" width="0.109375" style="284" customWidth="1"/>
    <col min="14645" max="14846" width="9.109375" style="284"/>
    <col min="14847" max="14899" width="1.5546875" style="284" customWidth="1"/>
    <col min="14900" max="14900" width="0.109375" style="284" customWidth="1"/>
    <col min="14901" max="15102" width="9.109375" style="284"/>
    <col min="15103" max="15155" width="1.5546875" style="284" customWidth="1"/>
    <col min="15156" max="15156" width="0.109375" style="284" customWidth="1"/>
    <col min="15157" max="15358" width="9.109375" style="284"/>
    <col min="15359" max="15411" width="1.5546875" style="284" customWidth="1"/>
    <col min="15412" max="15412" width="0.109375" style="284" customWidth="1"/>
    <col min="15413" max="15614" width="9.109375" style="284"/>
    <col min="15615" max="15667" width="1.5546875" style="284" customWidth="1"/>
    <col min="15668" max="15668" width="0.109375" style="284" customWidth="1"/>
    <col min="15669" max="15870" width="9.109375" style="284"/>
    <col min="15871" max="15923" width="1.5546875" style="284" customWidth="1"/>
    <col min="15924" max="15924" width="0.109375" style="284" customWidth="1"/>
    <col min="15925" max="16126" width="9.109375" style="284"/>
    <col min="16127" max="16179" width="1.5546875" style="284" customWidth="1"/>
    <col min="16180" max="16180" width="0.109375" style="284" customWidth="1"/>
    <col min="16181" max="16384" width="9.1093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2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1-ОП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13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Разработка котлована для установки стоек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Не применялись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11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13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Установка опор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-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3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2-ОП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13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Установка опор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11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13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 76.13330.2016 "Электротехнические устройства"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4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3-ОП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13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Вырытый грунт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11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13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Монтаж провода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-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5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1-КЗ_КК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13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Разработка грунта траншеи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Не применялись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№1 Монтаж контура заземления КК-0,4кВ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12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13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Монтаж вертикальных электродов контура заземления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-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№1 Монтаж контура заземления КК-0,4кВ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6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2-КЗ_КК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13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Монтаж вертикальных электродов контура заземления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№1 Монтаж контура заземления КК-0,4кВ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12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13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 76.13330.2016 "Электротехнические устройства"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Монтаж горизонтального заземлителя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№1 Монтаж контура заземления КК-0,4кВ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7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3-КЗ_КК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13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Монтаж горизонтального заземлителя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№1 Монтаж контура заземления КК-0,4кВ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12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13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 76.13330.2016 "Электротехнические устройства"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Огрунтовка и окраска сварных соединений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№1 Монтаж контура заземления КК-0,4кВ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8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4-КЗ_КК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13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Огрунтовка и окраска сварных соединений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№1 Монтаж контура заземления КК-0,4кВ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12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13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 76.13330.2016 "Электротехнические устройства"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Обратная засыпка траншеи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Отказное письмо исх. №60-12/2020 от 12.05.2020 ООО "Биквест-Центр"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№1 Монтаж контура заземления КК-0,4кВ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9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5-КЗ_КК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13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Обратная засыпка траншеи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Вырытый грунт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№1 Монтаж контура заземления КК-0,4кВ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12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13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 xml:space="preserve"> -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-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№1 Монтаж контура заземления КК-0,4кВ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10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1-КЛ0,4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>
        <f ca="1">INDIRECT("'АКТЫ скрытых работ'!R"&amp;BE3&amp;"C7",0)</f>
        <v>28</v>
      </c>
      <c r="AU23" s="1369"/>
      <c r="AV23" s="1369"/>
      <c r="AW23" s="293" t="s">
        <v>77</v>
      </c>
      <c r="AX23" s="1369" t="str">
        <f ca="1">INDIRECT("'АКТЫ скрытых работ'!R"&amp;BE3&amp;"C8",0)</f>
        <v>января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Разработка грунта траншеи, приемных и стартовых котлованов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Не применялись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>
        <f ca="1">INDIRECT("'АКТЫ скрытых работ'!R"&amp;BE3&amp;"C4",0)</f>
        <v>27</v>
      </c>
      <c r="T66" s="1360"/>
      <c r="U66" s="1360"/>
      <c r="V66" s="500"/>
      <c r="W66" s="1361" t="str">
        <f ca="1">INDIRECT("'АКТЫ скрытых работ'!R"&amp;BE3&amp;"C5",0)</f>
        <v>января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>
        <f ca="1">INDIRECT("'АКТЫ скрытых работ'!R"&amp;BE3&amp;"C7",0)</f>
        <v>28</v>
      </c>
      <c r="T67" s="1362"/>
      <c r="U67" s="1362"/>
      <c r="V67" s="500"/>
      <c r="W67" s="1363" t="str">
        <f ca="1">INDIRECT("'АКТЫ скрытых работ'!R"&amp;BE3&amp;"C8",0)</f>
        <v>января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Устройство песчанного основания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-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11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2-КЛ0,4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>
        <f ca="1">INDIRECT("'АКТЫ скрытых работ'!R"&amp;BE3&amp;"C7",0)</f>
        <v>28</v>
      </c>
      <c r="AU23" s="1369"/>
      <c r="AV23" s="1369"/>
      <c r="AW23" s="293" t="s">
        <v>77</v>
      </c>
      <c r="AX23" s="1369" t="str">
        <f ca="1">INDIRECT("'АКТЫ скрытых работ'!R"&amp;BE3&amp;"C8",0)</f>
        <v>января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Устройство песчанного основания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>
        <f ca="1">INDIRECT("'АКТЫ скрытых работ'!R"&amp;BE3&amp;"C4",0)</f>
        <v>27</v>
      </c>
      <c r="T66" s="1360"/>
      <c r="U66" s="1360"/>
      <c r="V66" s="500"/>
      <c r="W66" s="1361" t="str">
        <f ca="1">INDIRECT("'АКТЫ скрытых работ'!R"&amp;BE3&amp;"C5",0)</f>
        <v>января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>
        <f ca="1">INDIRECT("'АКТЫ скрытых работ'!R"&amp;BE3&amp;"C7",0)</f>
        <v>28</v>
      </c>
      <c r="T67" s="1362"/>
      <c r="U67" s="1362"/>
      <c r="V67" s="500"/>
      <c r="W67" s="1363" t="str">
        <f ca="1">INDIRECT("'АКТЫ скрытых работ'!R"&amp;BE3&amp;"C8",0)</f>
        <v>января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Прокладка труб в траншее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Паспорт №31/08/22 от 31.08.2022 ООО "ДК "Горизонт"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12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4-КЛ0,4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>
        <f ca="1">INDIRECT("'АКТЫ скрытых работ'!R"&amp;BE3&amp;"C7",0)</f>
        <v>28</v>
      </c>
      <c r="AU23" s="1369"/>
      <c r="AV23" s="1369"/>
      <c r="AW23" s="293" t="s">
        <v>77</v>
      </c>
      <c r="AX23" s="1369" t="str">
        <f ca="1">INDIRECT("'АКТЫ скрытых работ'!R"&amp;BE3&amp;"C8",0)</f>
        <v>января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Устройство ГНБ перехода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>
        <f ca="1">INDIRECT("'АКТЫ скрытых работ'!R"&amp;BE3&amp;"C4",0)</f>
        <v>27</v>
      </c>
      <c r="T66" s="1360"/>
      <c r="U66" s="1360"/>
      <c r="V66" s="500"/>
      <c r="W66" s="1361" t="str">
        <f ca="1">INDIRECT("'АКТЫ скрытых работ'!R"&amp;BE3&amp;"C5",0)</f>
        <v>января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>
        <f ca="1">INDIRECT("'АКТЫ скрытых работ'!R"&amp;BE3&amp;"C7",0)</f>
        <v>28</v>
      </c>
      <c r="T67" s="1362"/>
      <c r="U67" s="1362"/>
      <c r="V67" s="500"/>
      <c r="W67" s="1363" t="str">
        <f ca="1">INDIRECT("'АКТЫ скрытых работ'!R"&amp;BE3&amp;"C8",0)</f>
        <v>января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 76.13330.2016 "Электротехнические устройства"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Прокладка КЛ-0,4 кВ с нанесением огнезащитного покрытия Огракс В1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13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5-КЛ0,4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29</v>
      </c>
      <c r="AU23" s="1369"/>
      <c r="AV23" s="1369"/>
      <c r="AW23" s="293" t="s">
        <v>77</v>
      </c>
      <c r="AX23" s="1369" t="str">
        <f ca="1">INDIRECT("'АКТЫ скрытых работ'!R"&amp;BE3&amp;"C8",0)</f>
        <v>января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Прокладка КЛ-0,4 кВ с нанесением огнезащитного покрытия Огракс В1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29</v>
      </c>
      <c r="T66" s="1360"/>
      <c r="U66" s="1360"/>
      <c r="V66" s="500"/>
      <c r="W66" s="1361" t="str">
        <f ca="1">INDIRECT("'АКТЫ скрытых работ'!R"&amp;BE3&amp;"C5",0)</f>
        <v>января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29</v>
      </c>
      <c r="T67" s="1362"/>
      <c r="U67" s="1362"/>
      <c r="V67" s="500"/>
      <c r="W67" s="1363" t="str">
        <f ca="1">INDIRECT("'АКТЫ скрытых работ'!R"&amp;BE3&amp;"C8",0)</f>
        <v>января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 76.13330.2016 "Электротехнические устройства"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Засыпка кабеля песком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14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6-КЛ0,4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>
        <f ca="1">INDIRECT("'АКТЫ скрытых работ'!R"&amp;BE3&amp;"C7",0)</f>
        <v>29</v>
      </c>
      <c r="AU23" s="1369"/>
      <c r="AV23" s="1369"/>
      <c r="AW23" s="293" t="s">
        <v>77</v>
      </c>
      <c r="AX23" s="1369" t="str">
        <f ca="1">INDIRECT("'АКТЫ скрытых работ'!R"&amp;BE3&amp;"C8",0)</f>
        <v>января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Засыпка кабеля песком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29</v>
      </c>
      <c r="T66" s="1360"/>
      <c r="U66" s="1360"/>
      <c r="V66" s="500"/>
      <c r="W66" s="1361" t="str">
        <f ca="1">INDIRECT("'АКТЫ скрытых работ'!R"&amp;BE3&amp;"C5",0)</f>
        <v>января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>
        <f ca="1">INDIRECT("'АКТЫ скрытых работ'!R"&amp;BE3&amp;"C7",0)</f>
        <v>29</v>
      </c>
      <c r="T67" s="1362"/>
      <c r="U67" s="1362"/>
      <c r="V67" s="500"/>
      <c r="W67" s="1363" t="str">
        <f ca="1">INDIRECT("'АКТЫ скрытых работ'!R"&amp;BE3&amp;"C8",0)</f>
        <v>января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 76.13330.2016 "Электротехнические устройства"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Заводска кабеля в КК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Паспорт №31/08/22 от 31.08.2022 ООО "ДК "Горизонт"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15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7-КЛ0,4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29</v>
      </c>
      <c r="AU23" s="1369"/>
      <c r="AV23" s="1369"/>
      <c r="AW23" s="293" t="s">
        <v>77</v>
      </c>
      <c r="AX23" s="1369" t="str">
        <f ca="1">INDIRECT("'АКТЫ скрытых работ'!R"&amp;BE3&amp;"C8",0)</f>
        <v>января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Засыпка кабеля песком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29</v>
      </c>
      <c r="T66" s="1360"/>
      <c r="U66" s="1360"/>
      <c r="V66" s="500"/>
      <c r="W66" s="1361" t="str">
        <f ca="1">INDIRECT("'АКТЫ скрытых работ'!R"&amp;BE3&amp;"C5",0)</f>
        <v>января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29</v>
      </c>
      <c r="T67" s="1362"/>
      <c r="U67" s="1362"/>
      <c r="V67" s="500"/>
      <c r="W67" s="1363" t="str">
        <f ca="1">INDIRECT("'АКТЫ скрытых работ'!R"&amp;BE3&amp;"C8",0)</f>
        <v>января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 76.13330.2016 "Электротехнические устройства"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Разработка грунта траншеи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Паспорт №31/08/22 от 31.08.2022 ООО "ДК "Горизонт"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16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3-КЛ0,4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>
        <f ca="1">INDIRECT("'АКТЫ скрытых работ'!R"&amp;BE3&amp;"C7",0)</f>
        <v>28</v>
      </c>
      <c r="AU23" s="1369"/>
      <c r="AV23" s="1369"/>
      <c r="AW23" s="293" t="s">
        <v>77</v>
      </c>
      <c r="AX23" s="1369" t="str">
        <f ca="1">INDIRECT("'АКТЫ скрытых работ'!R"&amp;BE3&amp;"C8",0)</f>
        <v>января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Прокладка труб в траншее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>
        <f ca="1">INDIRECT("'АКТЫ скрытых работ'!R"&amp;BE3&amp;"C4",0)</f>
        <v>27</v>
      </c>
      <c r="T66" s="1360"/>
      <c r="U66" s="1360"/>
      <c r="V66" s="500"/>
      <c r="W66" s="1361" t="str">
        <f ca="1">INDIRECT("'АКТЫ скрытых работ'!R"&amp;BE3&amp;"C5",0)</f>
        <v>января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>
        <f ca="1">INDIRECT("'АКТЫ скрытых работ'!R"&amp;BE3&amp;"C7",0)</f>
        <v>28</v>
      </c>
      <c r="T67" s="1362"/>
      <c r="U67" s="1362"/>
      <c r="V67" s="500"/>
      <c r="W67" s="1363" t="str">
        <f ca="1">INDIRECT("'АКТЫ скрытых работ'!R"&amp;BE3&amp;"C8",0)</f>
        <v>января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Устройство ГНБ перехода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 xml:space="preserve">Сертификат соответсвия №РОСС.RU.HX37.H02706 с 07.07.2020 по 06.07.2023 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17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1-КЗ_ОП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29</v>
      </c>
      <c r="AU23" s="1369"/>
      <c r="AV23" s="1369"/>
      <c r="AW23" s="293" t="s">
        <v>77</v>
      </c>
      <c r="AX23" s="1369" t="str">
        <f ca="1">INDIRECT("'АКТЫ скрытых работ'!R"&amp;BE3&amp;"C8",0)</f>
        <v>февраля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Разработка грунта траншеи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Не применялись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28</v>
      </c>
      <c r="T66" s="1360"/>
      <c r="U66" s="1360"/>
      <c r="V66" s="500"/>
      <c r="W66" s="1361" t="str">
        <f ca="1">INDIRECT("'АКТЫ скрытых работ'!R"&amp;BE3&amp;"C5",0)</f>
        <v>февраля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29</v>
      </c>
      <c r="T67" s="1362"/>
      <c r="U67" s="1362"/>
      <c r="V67" s="500"/>
      <c r="W67" s="1363" t="str">
        <f ca="1">INDIRECT("'АКТЫ скрытых работ'!R"&amp;BE3&amp;"C8",0)</f>
        <v>февраля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Монтаж вертикальных электродов контура заземления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-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18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2-КЗ_ОП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29</v>
      </c>
      <c r="AU23" s="1369"/>
      <c r="AV23" s="1369"/>
      <c r="AW23" s="293" t="s">
        <v>77</v>
      </c>
      <c r="AX23" s="1369" t="str">
        <f ca="1">INDIRECT("'АКТЫ скрытых работ'!R"&amp;BE3&amp;"C8",0)</f>
        <v>февраля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Монтаж вертикальных электродов контура заземления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28</v>
      </c>
      <c r="T66" s="1360"/>
      <c r="U66" s="1360"/>
      <c r="V66" s="500"/>
      <c r="W66" s="1361" t="str">
        <f ca="1">INDIRECT("'АКТЫ скрытых работ'!R"&amp;BE3&amp;"C5",0)</f>
        <v>февраля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29</v>
      </c>
      <c r="T67" s="1362"/>
      <c r="U67" s="1362"/>
      <c r="V67" s="500"/>
      <c r="W67" s="1363" t="str">
        <f ca="1">INDIRECT("'АКТЫ скрытых работ'!R"&amp;BE3&amp;"C8",0)</f>
        <v>февраля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 76.13330.2016 "Электротехнические устройства"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Монтаж горизонтального заземлителя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19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3-КЗ_ОП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29</v>
      </c>
      <c r="AU23" s="1369"/>
      <c r="AV23" s="1369"/>
      <c r="AW23" s="293" t="s">
        <v>77</v>
      </c>
      <c r="AX23" s="1369" t="str">
        <f ca="1">INDIRECT("'АКТЫ скрытых работ'!R"&amp;BE3&amp;"C8",0)</f>
        <v>февраля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Монтаж горизонтального заземлителя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28</v>
      </c>
      <c r="T66" s="1360"/>
      <c r="U66" s="1360"/>
      <c r="V66" s="500"/>
      <c r="W66" s="1361" t="str">
        <f ca="1">INDIRECT("'АКТЫ скрытых работ'!R"&amp;BE3&amp;"C5",0)</f>
        <v>февраля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29</v>
      </c>
      <c r="T67" s="1362"/>
      <c r="U67" s="1362"/>
      <c r="V67" s="500"/>
      <c r="W67" s="1363" t="str">
        <f ca="1">INDIRECT("'АКТЫ скрытых работ'!R"&amp;BE3&amp;"C8",0)</f>
        <v>февраля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 76.13330.2016 "Электротехнические устройства"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Огрунтовка и окраска сварных соединений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20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4-КЗ_ОП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29</v>
      </c>
      <c r="AU23" s="1369"/>
      <c r="AV23" s="1369"/>
      <c r="AW23" s="293" t="s">
        <v>77</v>
      </c>
      <c r="AX23" s="1369" t="str">
        <f ca="1">INDIRECT("'АКТЫ скрытых работ'!R"&amp;BE3&amp;"C8",0)</f>
        <v>февраля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Огрунтовка и окраска сварных соединений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28</v>
      </c>
      <c r="T66" s="1360"/>
      <c r="U66" s="1360"/>
      <c r="V66" s="500"/>
      <c r="W66" s="1361" t="str">
        <f ca="1">INDIRECT("'АКТЫ скрытых работ'!R"&amp;BE3&amp;"C5",0)</f>
        <v>февраля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29</v>
      </c>
      <c r="T67" s="1362"/>
      <c r="U67" s="1362"/>
      <c r="V67" s="500"/>
      <c r="W67" s="1363" t="str">
        <f ca="1">INDIRECT("'АКТЫ скрытых работ'!R"&amp;BE3&amp;"C8",0)</f>
        <v>февраля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 76.13330.2016 "Электротехнические устройства"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Обратная засыпка траншеи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Отказное письмо исх. №60-12/2020 от 12.05.2020 ООО "Биквест-Центр"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21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5-КЗ_ОП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29</v>
      </c>
      <c r="AU23" s="1369"/>
      <c r="AV23" s="1369"/>
      <c r="AW23" s="293" t="s">
        <v>77</v>
      </c>
      <c r="AX23" s="1369" t="str">
        <f ca="1">INDIRECT("'АКТЫ скрытых работ'!R"&amp;BE3&amp;"C8",0)</f>
        <v>февраля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Обратная засыпка траншеи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Вырытый грунт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28</v>
      </c>
      <c r="T66" s="1360"/>
      <c r="U66" s="1360"/>
      <c r="V66" s="500"/>
      <c r="W66" s="1361" t="str">
        <f ca="1">INDIRECT("'АКТЫ скрытых работ'!R"&amp;BE3&amp;"C5",0)</f>
        <v>февраля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29</v>
      </c>
      <c r="T67" s="1362"/>
      <c r="U67" s="1362"/>
      <c r="V67" s="500"/>
      <c r="W67" s="1363" t="str">
        <f ca="1">INDIRECT("'АКТЫ скрытых работ'!R"&amp;BE3&amp;"C8",0)</f>
        <v>февраля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 xml:space="preserve"> -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-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22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1-Ф_КТП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04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Разработка грунта котлована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Не применялись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04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04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Укладка геотекстиля «ДОРНИТ» на дно котлована в 1 слой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-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23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2-Ф_КТП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04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Укладка геотекстиля «ДОРНИТ» на дно котлована в 1 слой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№1.2. Укладка геотекстиля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04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04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Устройство песчанного основания с послойным трамбованием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№1.2. Укладка геотекстиля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24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3-Ф_КТП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05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Устройство песчанного основания с послойным трамбованием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№1.3. Устройство песчаного основания котлована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05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05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Устройство щебеночного основания с послойным трамбованием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№1.3. Устройство песчаного основания котлована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25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4-Ф_КТП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05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Устройство щебеночного основания с послойным трамбованием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05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05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Монтаж блоков ФБС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26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5-Ф_КТП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05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Монтаж блоков ФБС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Блоки ФБС. Отказное письмо исх. №3358 от 04.07.2014 ООО "АБЛОК ЖБИ"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№1.5. Монтаж блоков ФБС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05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05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Установка КТП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Отказное письмо исх. №3358 от 04.07.2014 ООО "АБЛОК ЖБИ"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№1.5. Монтаж блоков ФБС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27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1-КЗ_КТП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05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Разработка грунта траншеи для монтажа контура заземления КТП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Не применялись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05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05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Монтаж вертикальных электродов контура заземления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-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28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2-КЗ_КТП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05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Монтаж вертикальных электродов контура заземления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№2.2 Монтаж вертикальных электродов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05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05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 76.13330.2016 "Электротехнические устройства"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Монтаж горизонтального заземлителя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№2.2 Монтаж вертикальных электродов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29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3-КЗ_КТП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05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Монтаж горизонтального заземлителя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№2.3 Монтаж горизонтального заземлителя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05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05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 76.13330.2016 "Электротехнические устройства"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>Обратная засыпка траншеи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№2.3 Монтаж горизонтального заземлителя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9" sqref="A9:BB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370" t="s">
        <v>819</v>
      </c>
      <c r="V1" s="1370"/>
      <c r="W1" s="1370"/>
      <c r="X1" s="1370"/>
      <c r="Y1" s="1370"/>
      <c r="Z1" s="1370"/>
      <c r="AA1" s="1370"/>
      <c r="AB1" s="1370"/>
      <c r="AC1" s="1370"/>
      <c r="AD1" s="1370"/>
      <c r="AE1" s="1370"/>
      <c r="AF1" s="1370"/>
      <c r="AG1" s="1370"/>
      <c r="AH1" s="1370"/>
      <c r="AI1" s="1370"/>
      <c r="AJ1" s="1370"/>
      <c r="AK1" s="1370"/>
      <c r="AL1" s="1370"/>
      <c r="AM1" s="1370"/>
      <c r="AN1" s="1370"/>
      <c r="AO1" s="1370"/>
      <c r="AP1" s="1370"/>
      <c r="AQ1" s="1370"/>
      <c r="AR1" s="1370"/>
      <c r="AS1" s="1370"/>
      <c r="AT1" s="1370"/>
      <c r="AU1" s="1370"/>
      <c r="AV1" s="1370"/>
      <c r="AW1" s="1370"/>
      <c r="AX1" s="1370"/>
      <c r="AY1" s="1370"/>
      <c r="AZ1" s="1370"/>
      <c r="BA1" s="1370"/>
      <c r="BB1" s="1370"/>
    </row>
    <row r="2" spans="1:63" ht="15" customHeight="1" x14ac:dyDescent="0.25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L3" s="1235"/>
      <c r="M3" s="1235"/>
      <c r="N3" s="1235"/>
      <c r="O3" s="1235"/>
      <c r="P3" s="1235"/>
      <c r="Q3" s="1235"/>
      <c r="R3" s="1235"/>
      <c r="S3" s="1235"/>
      <c r="T3" s="1235"/>
      <c r="U3" s="1235"/>
      <c r="V3" s="1235"/>
      <c r="W3" s="1235"/>
      <c r="X3" s="1235"/>
      <c r="Y3" s="1235"/>
      <c r="Z3" s="1235"/>
      <c r="AA3" s="1235"/>
      <c r="AB3" s="1235"/>
      <c r="AC3" s="1235"/>
      <c r="AD3" s="1235"/>
      <c r="AE3" s="1235"/>
      <c r="AF3" s="1235"/>
      <c r="AG3" s="1235"/>
      <c r="AH3" s="1235"/>
      <c r="AI3" s="1235"/>
      <c r="AJ3" s="1235"/>
      <c r="AK3" s="1235"/>
      <c r="AL3" s="1235"/>
      <c r="AM3" s="1235"/>
      <c r="AN3" s="1235"/>
      <c r="AO3" s="1235"/>
      <c r="AP3" s="1235"/>
      <c r="AQ3" s="1235"/>
      <c r="AR3" s="1235"/>
      <c r="AS3" s="1235"/>
      <c r="AT3" s="1235"/>
      <c r="AU3" s="1235"/>
      <c r="AV3" s="1235"/>
      <c r="AW3" s="1235"/>
      <c r="AX3" s="1235"/>
      <c r="AY3" s="1235"/>
      <c r="AZ3" s="1235"/>
      <c r="BA3" s="1235"/>
      <c r="BB3" s="1235"/>
      <c r="BC3" s="287"/>
      <c r="BD3" s="288"/>
      <c r="BE3" s="289">
        <f ca="1">RIGHT(BE2,LEN(BE2)-5)+1</f>
        <v>30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236" t="s">
        <v>806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237" t="s">
        <v>377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  <c r="L5" s="1237"/>
      <c r="M5" s="1237"/>
      <c r="N5" s="1237"/>
      <c r="O5" s="1237"/>
      <c r="P5" s="1237"/>
      <c r="Q5" s="1237"/>
      <c r="R5" s="1237"/>
      <c r="S5" s="1237"/>
      <c r="T5" s="1237"/>
      <c r="U5" s="1237"/>
      <c r="V5" s="1237"/>
      <c r="W5" s="1237"/>
      <c r="X5" s="1237"/>
      <c r="Y5" s="1237"/>
      <c r="Z5" s="1237"/>
      <c r="AA5" s="1237"/>
      <c r="AB5" s="1237"/>
      <c r="AC5" s="1237"/>
      <c r="AD5" s="1237"/>
      <c r="AE5" s="1237"/>
      <c r="AF5" s="1237"/>
      <c r="AG5" s="1237"/>
      <c r="AH5" s="1237"/>
      <c r="AI5" s="1237"/>
      <c r="AJ5" s="1237"/>
      <c r="AK5" s="1237"/>
      <c r="AL5" s="1237"/>
      <c r="AM5" s="1237"/>
      <c r="AN5" s="1237"/>
      <c r="AO5" s="1237"/>
      <c r="AP5" s="1237"/>
      <c r="AQ5" s="1237"/>
      <c r="AR5" s="1237"/>
      <c r="AS5" s="1237"/>
      <c r="AT5" s="1237"/>
      <c r="AU5" s="1237"/>
      <c r="AV5" s="1237"/>
      <c r="AW5" s="1237"/>
      <c r="AX5" s="1237"/>
      <c r="AY5" s="1237"/>
      <c r="AZ5" s="1237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243" t="s">
        <v>807</v>
      </c>
      <c r="B7" s="1243"/>
      <c r="C7" s="1243"/>
      <c r="D7" s="1243"/>
      <c r="E7" s="1243"/>
      <c r="F7" s="1243"/>
      <c r="G7" s="1243"/>
      <c r="H7" s="1243"/>
      <c r="I7" s="1243"/>
      <c r="J7" s="1243"/>
      <c r="K7" s="1243"/>
      <c r="L7" s="1243"/>
      <c r="M7" s="1243"/>
      <c r="N7" s="1243"/>
      <c r="O7" s="1243"/>
      <c r="P7" s="1243"/>
      <c r="Q7" s="1243"/>
      <c r="R7" s="1243"/>
      <c r="S7" s="1243"/>
      <c r="T7" s="1243"/>
      <c r="U7" s="1243"/>
      <c r="V7" s="1243"/>
      <c r="W7" s="1243"/>
      <c r="X7" s="1243"/>
      <c r="Y7" s="1243"/>
      <c r="Z7" s="1243"/>
      <c r="AA7" s="1243"/>
      <c r="AB7" s="1243"/>
      <c r="AC7" s="1243"/>
      <c r="AD7" s="1243"/>
      <c r="AE7" s="1243"/>
      <c r="AF7" s="1243"/>
      <c r="AG7" s="1243"/>
      <c r="AH7" s="1243"/>
      <c r="AI7" s="1243"/>
      <c r="AJ7" s="1243"/>
      <c r="AK7" s="1243"/>
      <c r="AL7" s="1243"/>
      <c r="AM7" s="1243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23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5"/>
      <c r="C8" s="1235"/>
      <c r="D8" s="1235"/>
      <c r="E8" s="1235"/>
      <c r="F8" s="1235"/>
      <c r="G8" s="1235"/>
      <c r="H8" s="1235"/>
      <c r="I8" s="1235"/>
      <c r="J8" s="1235"/>
      <c r="K8" s="1235"/>
      <c r="L8" s="1235"/>
      <c r="M8" s="1235"/>
      <c r="N8" s="1235"/>
      <c r="O8" s="1235"/>
      <c r="P8" s="1235"/>
      <c r="Q8" s="1235"/>
      <c r="R8" s="1235"/>
      <c r="S8" s="1235"/>
      <c r="T8" s="1235"/>
      <c r="U8" s="1235"/>
      <c r="V8" s="1235"/>
      <c r="W8" s="1235"/>
      <c r="X8" s="1235"/>
      <c r="Y8" s="1235"/>
      <c r="Z8" s="1235"/>
      <c r="AA8" s="1235"/>
      <c r="AB8" s="1235"/>
      <c r="AC8" s="1235"/>
      <c r="AD8" s="1235"/>
      <c r="AE8" s="1235"/>
      <c r="AF8" s="1235"/>
      <c r="AG8" s="1235"/>
      <c r="AH8" s="1235"/>
      <c r="AI8" s="1235"/>
      <c r="AJ8" s="1235"/>
      <c r="AK8" s="1235"/>
      <c r="AL8" s="1235"/>
      <c r="AM8" s="1235"/>
      <c r="AN8" s="1235"/>
      <c r="AO8" s="1235"/>
      <c r="AP8" s="1235"/>
      <c r="AQ8" s="1235"/>
      <c r="AR8" s="1235"/>
      <c r="AS8" s="1235"/>
      <c r="AT8" s="1235"/>
      <c r="AU8" s="1235"/>
      <c r="AV8" s="1235"/>
      <c r="AW8" s="1235"/>
      <c r="AX8" s="1235"/>
      <c r="AY8" s="1235"/>
      <c r="AZ8" s="1235"/>
      <c r="BA8" s="1235"/>
      <c r="BB8" s="1235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244" t="s">
        <v>1086</v>
      </c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237" t="s">
        <v>766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239" t="str">
        <f>ФОРМА!B3</f>
        <v>ООО «Электромонтаж-110»</v>
      </c>
      <c r="B11" s="1239"/>
      <c r="C11" s="1239"/>
      <c r="D11" s="1239"/>
      <c r="E11" s="1239"/>
      <c r="F11" s="1239"/>
      <c r="G11" s="1239"/>
      <c r="H11" s="1239"/>
      <c r="I11" s="1239"/>
      <c r="J11" s="1239"/>
      <c r="K11" s="1239"/>
      <c r="L11" s="1239"/>
      <c r="M11" s="1239"/>
      <c r="N11" s="1239"/>
      <c r="O11" s="1239"/>
      <c r="P11" s="1239"/>
      <c r="Q11" s="1239"/>
      <c r="R11" s="1239"/>
      <c r="S11" s="1239"/>
      <c r="T11" s="1239"/>
      <c r="U11" s="1239"/>
      <c r="V11" s="1239"/>
      <c r="W11" s="1239"/>
      <c r="X11" s="1239"/>
      <c r="Y11" s="1239"/>
      <c r="Z11" s="1239"/>
      <c r="AA11" s="1239"/>
      <c r="AB11" s="1239"/>
      <c r="AC11" s="1239"/>
      <c r="AD11" s="1239"/>
      <c r="AE11" s="1239"/>
      <c r="AF11" s="1239"/>
      <c r="AG11" s="1239"/>
      <c r="AH11" s="1239"/>
      <c r="AI11" s="1239"/>
      <c r="AJ11" s="1239"/>
      <c r="AK11" s="1239"/>
      <c r="AL11" s="1239"/>
      <c r="AM11" s="1239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240" t="s">
        <v>822</v>
      </c>
      <c r="B12" s="1240"/>
      <c r="C12" s="1240"/>
      <c r="D12" s="1240"/>
      <c r="E12" s="1240"/>
      <c r="F12" s="1240"/>
      <c r="G12" s="1240"/>
      <c r="H12" s="1240"/>
      <c r="I12" s="1240"/>
      <c r="J12" s="1240"/>
      <c r="K12" s="1240"/>
      <c r="L12" s="1240"/>
      <c r="M12" s="1240"/>
      <c r="N12" s="1240"/>
      <c r="O12" s="1240"/>
      <c r="P12" s="1240"/>
      <c r="Q12" s="1240"/>
      <c r="R12" s="1240"/>
      <c r="S12" s="1240"/>
      <c r="T12" s="1240"/>
      <c r="U12" s="1240"/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</row>
    <row r="13" spans="1:63" ht="28.5" customHeight="1" x14ac:dyDescent="0.25">
      <c r="A13" s="1235" t="str">
        <f>ФОРМА!D3</f>
        <v>ОГРН 1089847302225, ИНН 7842391090, КПП 780101001, 199004, город Санкт-Петербург, пр-кт Средний В.О., д. 4 литер а, пом/ком 6н/177</v>
      </c>
      <c r="B13" s="1235"/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  <c r="P13" s="1235"/>
      <c r="Q13" s="1235"/>
      <c r="R13" s="1235"/>
      <c r="S13" s="1235"/>
      <c r="T13" s="1235"/>
      <c r="U13" s="1235"/>
      <c r="V13" s="1235"/>
      <c r="W13" s="1235"/>
      <c r="X13" s="1235"/>
      <c r="Y13" s="1235"/>
      <c r="Z13" s="1235"/>
      <c r="AA13" s="1235"/>
      <c r="AB13" s="1235"/>
      <c r="AC13" s="1235"/>
      <c r="AD13" s="1235"/>
      <c r="AE13" s="1235"/>
      <c r="AF13" s="1235"/>
      <c r="AG13" s="1235"/>
      <c r="AH13" s="1235"/>
      <c r="AI13" s="1235"/>
      <c r="AJ13" s="1235"/>
      <c r="AK13" s="1235"/>
      <c r="AL13" s="1235"/>
      <c r="AM13" s="1235"/>
      <c r="AN13" s="1235"/>
      <c r="AO13" s="1235"/>
      <c r="AP13" s="1235"/>
      <c r="AQ13" s="1235"/>
      <c r="AR13" s="1235"/>
      <c r="AS13" s="1235"/>
      <c r="AT13" s="1235"/>
      <c r="AU13" s="1235"/>
      <c r="AV13" s="1235"/>
      <c r="AW13" s="1235"/>
      <c r="AX13" s="1235"/>
      <c r="AY13" s="1235"/>
      <c r="AZ13" s="1235"/>
      <c r="BA13" s="1235"/>
      <c r="BB13" s="1235"/>
    </row>
    <row r="14" spans="1:63" ht="19.95" customHeight="1" x14ac:dyDescent="0.25">
      <c r="A14" s="1241" t="s">
        <v>823</v>
      </c>
      <c r="B14" s="1241"/>
      <c r="C14" s="1241"/>
      <c r="D14" s="1241"/>
      <c r="E14" s="1241"/>
      <c r="F14" s="1241"/>
      <c r="G14" s="1241"/>
      <c r="H14" s="1241"/>
      <c r="I14" s="1241"/>
      <c r="J14" s="1241"/>
      <c r="K14" s="1241"/>
      <c r="L14" s="1241"/>
      <c r="M14" s="1241"/>
      <c r="N14" s="1241"/>
      <c r="O14" s="1241"/>
      <c r="P14" s="1241"/>
      <c r="Q14" s="1241"/>
      <c r="R14" s="1241"/>
      <c r="S14" s="1241"/>
      <c r="T14" s="1241"/>
      <c r="U14" s="1241"/>
      <c r="V14" s="1241"/>
      <c r="W14" s="1241"/>
      <c r="X14" s="1241"/>
      <c r="Y14" s="1241"/>
      <c r="Z14" s="1241"/>
      <c r="AA14" s="1241"/>
      <c r="AB14" s="1241"/>
      <c r="AC14" s="1241"/>
      <c r="AD14" s="1241"/>
      <c r="AE14" s="1241"/>
      <c r="AF14" s="1241"/>
      <c r="AG14" s="1241"/>
      <c r="AH14" s="1241"/>
      <c r="AI14" s="1241"/>
      <c r="AJ14" s="1241"/>
      <c r="AK14" s="1241"/>
      <c r="AL14" s="1241"/>
      <c r="AM14" s="1241"/>
      <c r="AN14" s="1241"/>
      <c r="AO14" s="1241"/>
      <c r="AP14" s="1241"/>
      <c r="AQ14" s="1241"/>
      <c r="AR14" s="1241"/>
      <c r="AS14" s="1241"/>
      <c r="AT14" s="1241"/>
      <c r="AU14" s="1241"/>
      <c r="AV14" s="1241"/>
      <c r="AW14" s="1241"/>
      <c r="AX14" s="1241"/>
      <c r="AY14" s="1241"/>
      <c r="AZ14" s="1241"/>
      <c r="BA14" s="1241"/>
      <c r="BB14" s="1241"/>
    </row>
    <row r="15" spans="1:63" ht="13.5" customHeight="1" x14ac:dyDescent="0.25">
      <c r="A15" s="1237" t="s">
        <v>74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242" t="str">
        <f>ФОРМА!B8</f>
        <v>ООО «Строительные энергетические технологии»</v>
      </c>
      <c r="B16" s="1242"/>
      <c r="C16" s="1242"/>
      <c r="D16" s="1242"/>
      <c r="E16" s="1242"/>
      <c r="F16" s="1242"/>
      <c r="G16" s="1242"/>
      <c r="H16" s="1242"/>
      <c r="I16" s="1242"/>
      <c r="J16" s="1242"/>
      <c r="K16" s="1242"/>
      <c r="L16" s="1242"/>
      <c r="M16" s="1242"/>
      <c r="N16" s="1242"/>
      <c r="O16" s="1242"/>
      <c r="P16" s="1242"/>
      <c r="Q16" s="1242"/>
      <c r="R16" s="1242"/>
      <c r="S16" s="1242"/>
      <c r="T16" s="1242"/>
      <c r="U16" s="1242"/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</row>
    <row r="17" spans="1:54" ht="9" customHeight="1" x14ac:dyDescent="0.25">
      <c r="A17" s="1236" t="s">
        <v>822</v>
      </c>
      <c r="B17" s="1251"/>
      <c r="C17" s="1251"/>
      <c r="D17" s="1251"/>
      <c r="E17" s="1251"/>
      <c r="F17" s="1251"/>
      <c r="G17" s="1251"/>
      <c r="H17" s="1251"/>
      <c r="I17" s="1251"/>
      <c r="J17" s="1251"/>
      <c r="K17" s="1251"/>
      <c r="L17" s="1251"/>
      <c r="M17" s="1251"/>
      <c r="N17" s="1251"/>
      <c r="O17" s="1251"/>
      <c r="P17" s="1251"/>
      <c r="Q17" s="1251"/>
      <c r="R17" s="1251"/>
      <c r="S17" s="1251"/>
      <c r="T17" s="1251"/>
      <c r="U17" s="1251"/>
      <c r="V17" s="1251"/>
      <c r="W17" s="1251"/>
      <c r="X17" s="1251"/>
      <c r="Y17" s="1251"/>
      <c r="Z17" s="1251"/>
      <c r="AA17" s="1251"/>
      <c r="AB17" s="1251"/>
      <c r="AC17" s="1251"/>
      <c r="AD17" s="1251"/>
      <c r="AE17" s="1251"/>
      <c r="AF17" s="1251"/>
      <c r="AG17" s="1251"/>
      <c r="AH17" s="1251"/>
      <c r="AI17" s="1251"/>
      <c r="AJ17" s="1251"/>
      <c r="AK17" s="1251"/>
      <c r="AL17" s="1251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</row>
    <row r="18" spans="1:54" ht="27.75" customHeight="1" x14ac:dyDescent="0.25">
      <c r="A18" s="12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2"/>
      <c r="C18" s="1242"/>
      <c r="D18" s="1242"/>
      <c r="E18" s="1242"/>
      <c r="F18" s="1242"/>
      <c r="G18" s="1242"/>
      <c r="H18" s="1242"/>
      <c r="I18" s="1242"/>
      <c r="J18" s="1242"/>
      <c r="K18" s="1242"/>
      <c r="L18" s="1242"/>
      <c r="M18" s="1242"/>
      <c r="N18" s="1242"/>
      <c r="O18" s="1242"/>
      <c r="P18" s="1242"/>
      <c r="Q18" s="1242"/>
      <c r="R18" s="1242"/>
      <c r="S18" s="1242"/>
      <c r="T18" s="1242"/>
      <c r="U18" s="1242"/>
      <c r="V18" s="1242"/>
      <c r="W18" s="1242"/>
      <c r="X18" s="1242"/>
      <c r="Y18" s="1242"/>
      <c r="Z18" s="1242"/>
      <c r="AA18" s="1242"/>
      <c r="AB18" s="1242"/>
      <c r="AC18" s="1242"/>
      <c r="AD18" s="1242"/>
      <c r="AE18" s="1242"/>
      <c r="AF18" s="1242"/>
      <c r="AG18" s="1242"/>
      <c r="AH18" s="1242"/>
      <c r="AI18" s="1242"/>
      <c r="AJ18" s="1242"/>
      <c r="AK18" s="1242"/>
      <c r="AL18" s="124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</row>
    <row r="19" spans="1:54" ht="7.95" customHeight="1" x14ac:dyDescent="0.25">
      <c r="A19" s="1241" t="s">
        <v>767</v>
      </c>
      <c r="B19" s="1241"/>
      <c r="C19" s="1241"/>
      <c r="D19" s="1241"/>
      <c r="E19" s="1241"/>
      <c r="F19" s="1241"/>
      <c r="G19" s="1241"/>
      <c r="H19" s="1241"/>
      <c r="I19" s="1241"/>
      <c r="J19" s="1241"/>
      <c r="K19" s="1241"/>
      <c r="L19" s="1241"/>
      <c r="M19" s="1241"/>
      <c r="N19" s="1241"/>
      <c r="O19" s="1241"/>
      <c r="P19" s="1241"/>
      <c r="Q19" s="1241"/>
      <c r="R19" s="1241"/>
      <c r="S19" s="1241"/>
      <c r="T19" s="1241"/>
      <c r="U19" s="1241"/>
      <c r="V19" s="1241"/>
      <c r="W19" s="1241"/>
      <c r="X19" s="1241"/>
      <c r="Y19" s="1241"/>
      <c r="Z19" s="1241"/>
      <c r="AA19" s="1241"/>
      <c r="AB19" s="1241"/>
      <c r="AC19" s="1241"/>
      <c r="AD19" s="1241"/>
      <c r="AE19" s="1241"/>
      <c r="AF19" s="1241"/>
      <c r="AG19" s="1241"/>
      <c r="AH19" s="1241"/>
      <c r="AI19" s="1241"/>
      <c r="AJ19" s="1241"/>
      <c r="AK19" s="1241"/>
      <c r="AL19" s="1241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241"/>
      <c r="AX19" s="1241"/>
      <c r="AY19" s="1241"/>
      <c r="AZ19" s="1241"/>
      <c r="BA19" s="1241"/>
      <c r="BB19" s="1241"/>
    </row>
    <row r="20" spans="1:54" ht="19.5" customHeight="1" x14ac:dyDescent="0.25">
      <c r="A20" s="1252" t="s">
        <v>67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  <c r="L20" s="1252"/>
      <c r="M20" s="1252"/>
      <c r="N20" s="1252"/>
      <c r="O20" s="1252"/>
      <c r="P20" s="1252"/>
      <c r="Q20" s="1252"/>
      <c r="R20" s="1252"/>
      <c r="S20" s="1252"/>
      <c r="T20" s="1252"/>
      <c r="U20" s="1252"/>
      <c r="V20" s="1252"/>
      <c r="W20" s="1252"/>
      <c r="X20" s="1252"/>
      <c r="Y20" s="1252"/>
      <c r="Z20" s="1252"/>
      <c r="AA20" s="1252"/>
      <c r="AB20" s="1252"/>
      <c r="AC20" s="1252"/>
      <c r="AD20" s="1252"/>
      <c r="AE20" s="1252"/>
      <c r="AF20" s="1252"/>
      <c r="AG20" s="1252"/>
      <c r="AH20" s="1252"/>
      <c r="AI20" s="1252"/>
      <c r="AJ20" s="1252"/>
      <c r="AK20" s="1252"/>
      <c r="AL20" s="1252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</row>
    <row r="21" spans="1:54" ht="12.75" customHeight="1" x14ac:dyDescent="0.25">
      <c r="A21" s="1252" t="s">
        <v>75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252"/>
      <c r="M21" s="1252"/>
      <c r="N21" s="1252"/>
      <c r="O21" s="1252"/>
      <c r="P21" s="1252"/>
      <c r="Q21" s="1252"/>
      <c r="R21" s="1252"/>
      <c r="S21" s="1252"/>
      <c r="T21" s="1252"/>
      <c r="U21" s="1252"/>
      <c r="V21" s="1252"/>
      <c r="W21" s="1252"/>
      <c r="X21" s="1252"/>
      <c r="Y21" s="1252"/>
      <c r="Z21" s="1252"/>
      <c r="AA21" s="1252"/>
      <c r="AB21" s="1252"/>
      <c r="AC21" s="1252"/>
      <c r="AD21" s="1252"/>
      <c r="AE21" s="1252"/>
      <c r="AF21" s="1252"/>
      <c r="AG21" s="1252"/>
      <c r="AH21" s="1252"/>
      <c r="AI21" s="1252"/>
      <c r="AJ21" s="1252"/>
      <c r="AK21" s="1252"/>
      <c r="AL21" s="1252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</row>
    <row r="22" spans="1:54" ht="2.4" customHeight="1" x14ac:dyDescent="0.25"/>
    <row r="23" spans="1:54" ht="14.25" customHeight="1" x14ac:dyDescent="0.3">
      <c r="A23" s="284" t="s">
        <v>19</v>
      </c>
      <c r="C23" s="1253" t="str">
        <f ca="1">INDIRECT("'АКТЫ скрытых работ'!R"&amp;BE3&amp;"C2",0)</f>
        <v>4-КЗ_КТП</v>
      </c>
      <c r="D23" s="1253"/>
      <c r="E23" s="1253"/>
      <c r="F23" s="1253"/>
      <c r="G23" s="1253"/>
      <c r="H23" s="1253"/>
      <c r="I23" s="1253"/>
      <c r="J23" s="1253"/>
      <c r="K23" s="1253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369" t="str">
        <f ca="1">INDIRECT("'АКТЫ скрытых работ'!R"&amp;BE3&amp;"C7",0)</f>
        <v>05</v>
      </c>
      <c r="AU23" s="1369"/>
      <c r="AV23" s="1369"/>
      <c r="AW23" s="293" t="s">
        <v>77</v>
      </c>
      <c r="AX23" s="1369" t="str">
        <f ca="1">INDIRECT("'АКТЫ скрытых работ'!R"&amp;BE3&amp;"C8",0)</f>
        <v>марта</v>
      </c>
      <c r="AY23" s="1369"/>
      <c r="AZ23" s="1369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50" t="s">
        <v>782</v>
      </c>
      <c r="B25" s="1250"/>
      <c r="C25" s="1250"/>
      <c r="D25" s="1250"/>
      <c r="E25" s="1250"/>
      <c r="F25" s="1250"/>
      <c r="G25" s="1250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250"/>
      <c r="U25" s="1250"/>
      <c r="V25" s="1250"/>
      <c r="W25" s="1250"/>
      <c r="X25" s="1250"/>
      <c r="Y25" s="1250"/>
      <c r="Z25" s="1250"/>
      <c r="AA25" s="1250"/>
      <c r="AB25" s="1250"/>
      <c r="AC25" s="1250"/>
      <c r="AD25" s="1250"/>
      <c r="AE25" s="1250"/>
      <c r="AF25" s="1250"/>
      <c r="AG25" s="1250"/>
      <c r="AH25" s="1250"/>
      <c r="AI25" s="1250"/>
      <c r="AJ25" s="1250"/>
      <c r="AK25" s="1250"/>
      <c r="AL25" s="1250"/>
      <c r="AM25" s="1250"/>
      <c r="AN25" s="1250"/>
      <c r="AO25" s="1250"/>
      <c r="AP25" s="1250"/>
      <c r="AQ25" s="1250"/>
      <c r="AR25" s="1250"/>
      <c r="AS25" s="1250"/>
      <c r="AT25" s="1250"/>
      <c r="AU25" s="1250"/>
      <c r="AV25" s="1250"/>
      <c r="AW25" s="1250"/>
      <c r="AX25" s="1250"/>
      <c r="AY25" s="1250"/>
      <c r="AZ25" s="1250"/>
      <c r="BA25" s="1250"/>
      <c r="BB25" s="1250"/>
    </row>
    <row r="26" spans="1:54" ht="12.75" customHeight="1" x14ac:dyDescent="0.25">
      <c r="A26" s="124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247"/>
      <c r="C26" s="1247"/>
      <c r="D26" s="1247"/>
      <c r="E26" s="1247"/>
      <c r="F26" s="1247"/>
      <c r="G26" s="1247"/>
      <c r="H26" s="1247"/>
      <c r="I26" s="1247"/>
      <c r="J26" s="1247"/>
      <c r="K26" s="1247"/>
      <c r="L26" s="1247"/>
      <c r="M26" s="1247"/>
      <c r="N26" s="1247"/>
      <c r="O26" s="1247"/>
      <c r="P26" s="1247"/>
      <c r="Q26" s="1247"/>
      <c r="R26" s="1247"/>
      <c r="S26" s="1247"/>
      <c r="T26" s="1247"/>
      <c r="U26" s="1247"/>
      <c r="V26" s="1247"/>
      <c r="W26" s="1247"/>
      <c r="X26" s="1247"/>
      <c r="Y26" s="1247"/>
      <c r="Z26" s="1247"/>
      <c r="AA26" s="1247"/>
      <c r="AB26" s="1247"/>
      <c r="AC26" s="1247"/>
      <c r="AD26" s="1247"/>
      <c r="AE26" s="1247"/>
      <c r="AF26" s="1247"/>
      <c r="AG26" s="1247"/>
      <c r="AH26" s="1247"/>
      <c r="AI26" s="1247"/>
      <c r="AJ26" s="1247"/>
      <c r="AK26" s="1247"/>
      <c r="AL26" s="1247"/>
      <c r="AM26" s="1247"/>
      <c r="AN26" s="1247"/>
      <c r="AO26" s="1247"/>
      <c r="AP26" s="1247"/>
      <c r="AQ26" s="1247"/>
      <c r="AR26" s="1247"/>
      <c r="AS26" s="1247"/>
      <c r="AT26" s="1247"/>
      <c r="AU26" s="1247"/>
      <c r="AV26" s="1247"/>
      <c r="AW26" s="1247"/>
      <c r="AX26" s="1247"/>
      <c r="AY26" s="1247"/>
      <c r="AZ26" s="1247"/>
      <c r="BA26" s="1247"/>
      <c r="BB26" s="1247"/>
    </row>
    <row r="27" spans="1:54" ht="13.5" customHeight="1" x14ac:dyDescent="0.25">
      <c r="A27" s="124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  <c r="L27" s="1247"/>
      <c r="M27" s="1247"/>
      <c r="N27" s="1247"/>
      <c r="O27" s="1247"/>
      <c r="P27" s="1247"/>
      <c r="Q27" s="1247"/>
      <c r="R27" s="1247"/>
      <c r="S27" s="1247"/>
      <c r="T27" s="1247"/>
      <c r="U27" s="1247"/>
      <c r="V27" s="1247"/>
      <c r="W27" s="1247"/>
      <c r="X27" s="1247"/>
      <c r="Y27" s="1247"/>
      <c r="Z27" s="1247"/>
      <c r="AA27" s="1247"/>
      <c r="AB27" s="1247"/>
      <c r="AC27" s="1247"/>
      <c r="AD27" s="1247"/>
      <c r="AE27" s="1247"/>
      <c r="AF27" s="1247"/>
      <c r="AG27" s="1247"/>
      <c r="AH27" s="1247"/>
      <c r="AI27" s="1247"/>
      <c r="AJ27" s="1247"/>
      <c r="AK27" s="1247"/>
      <c r="AL27" s="1247"/>
      <c r="AM27" s="1247"/>
      <c r="AN27" s="1247"/>
      <c r="AO27" s="1247"/>
      <c r="AP27" s="1247"/>
      <c r="AQ27" s="1247"/>
      <c r="AR27" s="1247"/>
      <c r="AS27" s="1247"/>
      <c r="AT27" s="1247"/>
      <c r="AU27" s="1247"/>
      <c r="AV27" s="1247"/>
      <c r="AW27" s="1247"/>
      <c r="AX27" s="1247"/>
      <c r="AY27" s="1247"/>
      <c r="AZ27" s="1247"/>
      <c r="BA27" s="1247"/>
      <c r="BB27" s="1247"/>
    </row>
    <row r="28" spans="1:54" ht="14.4" customHeight="1" x14ac:dyDescent="0.25">
      <c r="A28" s="1364" t="s">
        <v>825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1364"/>
      <c r="BB28" s="1364"/>
    </row>
    <row r="29" spans="1:54" x14ac:dyDescent="0.25">
      <c r="A29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21" customHeight="1" x14ac:dyDescent="0.25">
      <c r="A30" s="1365" t="s">
        <v>811</v>
      </c>
      <c r="B30" s="1365"/>
      <c r="C30" s="1365"/>
      <c r="D30" s="1365"/>
      <c r="E30" s="1365"/>
      <c r="F30" s="1365"/>
      <c r="G30" s="1365"/>
      <c r="H30" s="1365"/>
      <c r="I30" s="1365"/>
      <c r="J30" s="1365"/>
      <c r="K30" s="1365"/>
      <c r="L30" s="1365"/>
      <c r="M30" s="1365"/>
      <c r="N30" s="1365"/>
      <c r="O30" s="1365"/>
      <c r="P30" s="1365"/>
      <c r="Q30" s="1365"/>
      <c r="R30" s="1365"/>
      <c r="S30" s="1365"/>
      <c r="T30" s="1365"/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  <c r="AK30" s="1365"/>
      <c r="AL30" s="1365"/>
      <c r="AM30" s="1365"/>
      <c r="AN30" s="1365"/>
      <c r="AO30" s="1365"/>
      <c r="AP30" s="1365"/>
      <c r="AQ30" s="1365"/>
      <c r="AR30" s="1365"/>
      <c r="AS30" s="1365"/>
      <c r="AT30" s="1365"/>
      <c r="AU30" s="1365"/>
      <c r="AV30" s="1365"/>
      <c r="AW30" s="1365"/>
      <c r="AX30" s="1365"/>
      <c r="AY30" s="1365"/>
      <c r="AZ30" s="1365"/>
      <c r="BA30" s="1365"/>
      <c r="BB30" s="1365"/>
    </row>
    <row r="31" spans="1:54" ht="13.5" customHeight="1" x14ac:dyDescent="0.25">
      <c r="A31" s="1237" t="s">
        <v>768</v>
      </c>
      <c r="B31" s="1237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7"/>
      <c r="O31" s="1237"/>
      <c r="P31" s="1237"/>
      <c r="Q31" s="1237"/>
      <c r="R31" s="1237"/>
      <c r="S31" s="1237"/>
      <c r="T31" s="1237"/>
      <c r="U31" s="1237"/>
      <c r="V31" s="1237"/>
      <c r="W31" s="1237"/>
      <c r="X31" s="1237"/>
      <c r="Y31" s="1237"/>
      <c r="Z31" s="1237"/>
      <c r="AA31" s="1237"/>
      <c r="AB31" s="1237"/>
      <c r="AC31" s="1237"/>
      <c r="AD31" s="1237"/>
      <c r="AE31" s="1237"/>
      <c r="AF31" s="1237"/>
      <c r="AG31" s="1237"/>
      <c r="AH31" s="1237"/>
      <c r="AI31" s="1237"/>
      <c r="AJ31" s="1237"/>
      <c r="AK31" s="1237"/>
      <c r="AL31" s="1237"/>
      <c r="AM31" s="1237"/>
      <c r="AN31" s="1237"/>
      <c r="AO31" s="1237"/>
      <c r="AP31" s="1237"/>
      <c r="AQ31" s="1237"/>
      <c r="AR31" s="1237"/>
      <c r="AS31" s="1237"/>
      <c r="AT31" s="1237"/>
      <c r="AU31" s="1237"/>
      <c r="AV31" s="1237"/>
      <c r="AW31" s="1237"/>
      <c r="AX31" s="1237"/>
      <c r="AY31" s="290"/>
      <c r="AZ31" s="290"/>
      <c r="BA31" s="290"/>
      <c r="BB31" s="290"/>
    </row>
    <row r="32" spans="1:54" ht="15" customHeight="1" x14ac:dyDescent="0.25">
      <c r="A32" s="1247" t="str">
        <f>ПОДПИСИ!B15</f>
        <v>Заместитель генерального директора по капитальному  строительству ООО «Электромонтаж-110»</v>
      </c>
      <c r="B32" s="1247"/>
      <c r="C32" s="1247"/>
      <c r="D32" s="1247"/>
      <c r="E32" s="1247"/>
      <c r="F32" s="1247"/>
      <c r="G32" s="1247"/>
      <c r="H32" s="1247"/>
      <c r="I32" s="1247"/>
      <c r="J32" s="1247"/>
      <c r="K32" s="1247"/>
      <c r="L32" s="1247"/>
      <c r="M32" s="1247"/>
      <c r="N32" s="1247"/>
      <c r="O32" s="1247"/>
      <c r="P32" s="1247"/>
      <c r="Q32" s="1247"/>
      <c r="R32" s="1247"/>
      <c r="S32" s="1247"/>
      <c r="T32" s="1247"/>
      <c r="U32" s="1247"/>
      <c r="V32" s="1247"/>
      <c r="W32" s="1247"/>
      <c r="X32" s="1247"/>
      <c r="Y32" s="1247"/>
      <c r="Z32" s="1247"/>
      <c r="AA32" s="1247"/>
      <c r="AB32" s="1247"/>
      <c r="AC32" s="1247"/>
      <c r="AD32" s="1247"/>
      <c r="AE32" s="1247"/>
      <c r="AF32" s="1247"/>
      <c r="AG32" s="1247"/>
      <c r="AH32" s="1247"/>
      <c r="AI32" s="1247"/>
      <c r="AJ32" s="1247"/>
      <c r="AK32" s="1247"/>
      <c r="AL32" s="1247"/>
      <c r="AM32" s="1247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</row>
    <row r="33" spans="1:54" ht="15" customHeight="1" x14ac:dyDescent="0.25">
      <c r="A33" s="1247" t="str">
        <f>CONCATENATE(ПОДПИСИ!C15,", ",ПОДПИСИ!F15)</f>
        <v xml:space="preserve">Шлёнский С.В., </v>
      </c>
      <c r="B33" s="1247"/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1247"/>
      <c r="N33" s="1247"/>
      <c r="O33" s="1247"/>
      <c r="P33" s="1247"/>
      <c r="Q33" s="1247"/>
      <c r="R33" s="1247"/>
      <c r="S33" s="1247"/>
      <c r="T33" s="1247"/>
      <c r="U33" s="1247"/>
      <c r="V33" s="1247"/>
      <c r="W33" s="1247"/>
      <c r="X33" s="1247"/>
      <c r="Y33" s="1247"/>
      <c r="Z33" s="1247"/>
      <c r="AA33" s="1247"/>
      <c r="AB33" s="1247"/>
      <c r="AC33" s="1247"/>
      <c r="AD33" s="1247"/>
      <c r="AE33" s="1247"/>
      <c r="AF33" s="1247"/>
      <c r="AG33" s="1247"/>
      <c r="AH33" s="1247"/>
      <c r="AI33" s="1247"/>
      <c r="AJ33" s="1247"/>
      <c r="AK33" s="1247"/>
      <c r="AL33" s="1247"/>
      <c r="AM33" s="1247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</row>
    <row r="34" spans="1:54" ht="9" customHeight="1" x14ac:dyDescent="0.25">
      <c r="A34" s="1249" t="s">
        <v>826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</row>
    <row r="35" spans="1:54" ht="12.75" customHeight="1" x14ac:dyDescent="0.25">
      <c r="A35" s="1237" t="s">
        <v>769</v>
      </c>
      <c r="B35" s="1237"/>
      <c r="C35" s="1237"/>
      <c r="D35" s="1237"/>
      <c r="E35" s="1237"/>
      <c r="F35" s="1237"/>
      <c r="G35" s="1237"/>
      <c r="H35" s="1237"/>
      <c r="I35" s="1237"/>
      <c r="J35" s="1237"/>
      <c r="K35" s="1237"/>
      <c r="L35" s="1237"/>
      <c r="M35" s="1237"/>
      <c r="N35" s="1237"/>
      <c r="O35" s="1237"/>
      <c r="P35" s="1237"/>
      <c r="Q35" s="1237"/>
      <c r="R35" s="1237"/>
      <c r="S35" s="1237"/>
      <c r="T35" s="1237"/>
      <c r="U35" s="1237"/>
      <c r="V35" s="1237"/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7"/>
      <c r="AG35" s="1237"/>
      <c r="AH35" s="1237"/>
      <c r="AI35" s="1237"/>
      <c r="AJ35" s="1237"/>
      <c r="AK35" s="1237"/>
      <c r="AL35" s="1237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</row>
    <row r="36" spans="1:54" x14ac:dyDescent="0.25">
      <c r="A36" s="1247" t="str">
        <f>ПОДПИСИ!B17</f>
        <v>Заместитель генерального директора по капитальному  строительству ООО «Электромонтаж-110»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7"/>
      <c r="Z36" s="1247"/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7"/>
      <c r="AL36" s="1247"/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</row>
    <row r="37" spans="1:54" x14ac:dyDescent="0.25">
      <c r="A37" s="1247" t="str">
        <f>CONCATENATE(ПОДПИСИ!C17,", ",ПОДПИСИ!F17)</f>
        <v xml:space="preserve">Шлёнский С.В., </v>
      </c>
      <c r="B37" s="1247"/>
      <c r="C37" s="1247"/>
      <c r="D37" s="1247"/>
      <c r="E37" s="1247"/>
      <c r="F37" s="1247"/>
      <c r="G37" s="1247"/>
      <c r="H37" s="1247"/>
      <c r="I37" s="1247"/>
      <c r="J37" s="1247"/>
      <c r="K37" s="1247"/>
      <c r="L37" s="1247"/>
      <c r="M37" s="1247"/>
      <c r="N37" s="1247"/>
      <c r="O37" s="1247"/>
      <c r="P37" s="1247"/>
      <c r="Q37" s="1247"/>
      <c r="R37" s="1247"/>
      <c r="S37" s="1247"/>
      <c r="T37" s="1247"/>
      <c r="U37" s="1247"/>
      <c r="V37" s="1247"/>
      <c r="W37" s="1247"/>
      <c r="X37" s="1247"/>
      <c r="Y37" s="1247"/>
      <c r="Z37" s="1247"/>
      <c r="AA37" s="1247"/>
      <c r="AB37" s="1247"/>
      <c r="AC37" s="1247"/>
      <c r="AD37" s="1247"/>
      <c r="AE37" s="1247"/>
      <c r="AF37" s="1247"/>
      <c r="AG37" s="1247"/>
      <c r="AH37" s="1247"/>
      <c r="AI37" s="1247"/>
      <c r="AJ37" s="1247"/>
      <c r="AK37" s="1247"/>
      <c r="AL37" s="1247"/>
      <c r="AM37" s="1247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</row>
    <row r="38" spans="1:54" ht="14.4" customHeight="1" x14ac:dyDescent="0.25">
      <c r="A38" s="1244" t="s">
        <v>827</v>
      </c>
      <c r="B38" s="1240"/>
      <c r="C38" s="1240"/>
      <c r="D38" s="1240"/>
      <c r="E38" s="1240"/>
      <c r="F38" s="1240"/>
      <c r="G38" s="1240"/>
      <c r="H38" s="1240"/>
      <c r="I38" s="1240"/>
      <c r="J38" s="1240"/>
      <c r="K38" s="1240"/>
      <c r="L38" s="1240"/>
      <c r="M38" s="1240"/>
      <c r="N38" s="1240"/>
      <c r="O38" s="1240"/>
      <c r="P38" s="1240"/>
      <c r="Q38" s="1240"/>
      <c r="R38" s="1240"/>
      <c r="S38" s="1240"/>
      <c r="T38" s="1240"/>
      <c r="U38" s="1240"/>
      <c r="V38" s="1240"/>
      <c r="W38" s="1240"/>
      <c r="X38" s="1240"/>
      <c r="Y38" s="1240"/>
      <c r="Z38" s="1240"/>
      <c r="AA38" s="1240"/>
      <c r="AB38" s="1240"/>
      <c r="AC38" s="1240"/>
      <c r="AD38" s="1240"/>
      <c r="AE38" s="1240"/>
      <c r="AF38" s="1240"/>
      <c r="AG38" s="1240"/>
      <c r="AH38" s="1240"/>
      <c r="AI38" s="1240"/>
      <c r="AJ38" s="1240"/>
      <c r="AK38" s="1240"/>
      <c r="AL38" s="1240"/>
      <c r="AM38" s="1240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</row>
    <row r="39" spans="1:54" ht="38.25" customHeight="1" x14ac:dyDescent="0.25">
      <c r="A39" s="1254" t="s">
        <v>1004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  <c r="L39" s="1254"/>
      <c r="M39" s="1254"/>
      <c r="N39" s="1254"/>
      <c r="O39" s="1254"/>
      <c r="P39" s="1254"/>
      <c r="Q39" s="1254"/>
      <c r="R39" s="1254"/>
      <c r="S39" s="1254"/>
      <c r="T39" s="1254"/>
      <c r="U39" s="1254"/>
      <c r="V39" s="1254"/>
      <c r="W39" s="1254"/>
      <c r="X39" s="1254"/>
      <c r="Y39" s="1254"/>
      <c r="Z39" s="1254"/>
      <c r="AA39" s="1254"/>
      <c r="AB39" s="1254"/>
      <c r="AC39" s="1254"/>
      <c r="AD39" s="1254"/>
      <c r="AE39" s="1254"/>
      <c r="AF39" s="1254"/>
      <c r="AG39" s="1254"/>
      <c r="AH39" s="1254"/>
      <c r="AI39" s="1254"/>
      <c r="AJ39" s="1254"/>
      <c r="AK39" s="1254"/>
      <c r="AL39" s="1254"/>
      <c r="AM39" s="1254"/>
      <c r="AN39" s="1254"/>
      <c r="AO39" s="1254"/>
      <c r="AP39" s="1254"/>
      <c r="AQ39" s="1254"/>
      <c r="AR39" s="1254"/>
      <c r="AS39" s="1254"/>
      <c r="AT39" s="1254"/>
      <c r="AU39" s="1254"/>
      <c r="AV39" s="1254"/>
      <c r="AW39" s="1254"/>
      <c r="AX39" s="1254"/>
      <c r="AY39" s="1254"/>
      <c r="AZ39" s="1254"/>
      <c r="BA39" s="1254"/>
      <c r="BB39" s="1254"/>
    </row>
    <row r="40" spans="1:54" x14ac:dyDescent="0.25">
      <c r="A40" s="1247" t="str">
        <f>ПОДПИСИ!B19</f>
        <v xml:space="preserve"> </v>
      </c>
      <c r="B40" s="1247"/>
      <c r="C40" s="1247"/>
      <c r="D40" s="1247"/>
      <c r="E40" s="1247"/>
      <c r="F40" s="1247"/>
      <c r="G40" s="1247"/>
      <c r="H40" s="1247"/>
      <c r="I40" s="1247"/>
      <c r="J40" s="1247"/>
      <c r="K40" s="1247"/>
      <c r="L40" s="1247"/>
      <c r="M40" s="1247"/>
      <c r="N40" s="1247"/>
      <c r="O40" s="1247"/>
      <c r="P40" s="1247"/>
      <c r="Q40" s="1247"/>
      <c r="R40" s="1247"/>
      <c r="S40" s="1247"/>
      <c r="T40" s="1247"/>
      <c r="U40" s="1247"/>
      <c r="V40" s="1247"/>
      <c r="W40" s="1247"/>
      <c r="X40" s="1247"/>
      <c r="Y40" s="1247"/>
      <c r="Z40" s="1247"/>
      <c r="AA40" s="1247"/>
      <c r="AB40" s="1247"/>
      <c r="AC40" s="1247"/>
      <c r="AD40" s="1247"/>
      <c r="AE40" s="1247"/>
      <c r="AF40" s="1247"/>
      <c r="AG40" s="1247"/>
      <c r="AH40" s="1247"/>
      <c r="AI40" s="1247"/>
      <c r="AJ40" s="1247"/>
      <c r="AK40" s="1247"/>
      <c r="AL40" s="1247"/>
      <c r="AM40" s="1247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</row>
    <row r="41" spans="1:54" x14ac:dyDescent="0.25">
      <c r="A41" s="1247" t="str">
        <f>CONCATENATE(ПОДПИСИ!C19," ",ПОДПИСИ!F19)</f>
        <v xml:space="preserve">  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7"/>
      <c r="L41" s="1247"/>
      <c r="M41" s="1247"/>
      <c r="N41" s="1247"/>
      <c r="O41" s="1247"/>
      <c r="P41" s="1247"/>
      <c r="Q41" s="1247"/>
      <c r="R41" s="1247"/>
      <c r="S41" s="1247"/>
      <c r="T41" s="1247"/>
      <c r="U41" s="1247"/>
      <c r="V41" s="1247"/>
      <c r="W41" s="1247"/>
      <c r="X41" s="1247"/>
      <c r="Y41" s="1247"/>
      <c r="Z41" s="1247"/>
      <c r="AA41" s="1247"/>
      <c r="AB41" s="1247"/>
      <c r="AC41" s="1247"/>
      <c r="AD41" s="1247"/>
      <c r="AE41" s="1247"/>
      <c r="AF41" s="1247"/>
      <c r="AG41" s="1247"/>
      <c r="AH41" s="1247"/>
      <c r="AI41" s="1247"/>
      <c r="AJ41" s="1247"/>
      <c r="AK41" s="1247"/>
      <c r="AL41" s="1247"/>
      <c r="AM41" s="1247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</row>
    <row r="42" spans="1:54" ht="15" customHeight="1" x14ac:dyDescent="0.25">
      <c r="A42" s="1241" t="s">
        <v>1037</v>
      </c>
      <c r="B42" s="1241"/>
      <c r="C42" s="1241"/>
      <c r="D42" s="1241"/>
      <c r="E42" s="1241"/>
      <c r="F42" s="1241"/>
      <c r="G42" s="1241"/>
      <c r="H42" s="1241"/>
      <c r="I42" s="1241"/>
      <c r="J42" s="1241"/>
      <c r="K42" s="1241"/>
      <c r="L42" s="1241"/>
      <c r="M42" s="1241"/>
      <c r="N42" s="1241"/>
      <c r="O42" s="1241"/>
      <c r="P42" s="1241"/>
      <c r="Q42" s="1241"/>
      <c r="R42" s="1241"/>
      <c r="S42" s="1241"/>
      <c r="T42" s="1241"/>
      <c r="U42" s="1241"/>
      <c r="V42" s="1241"/>
      <c r="W42" s="1241"/>
      <c r="X42" s="1241"/>
      <c r="Y42" s="1241"/>
      <c r="Z42" s="1241"/>
      <c r="AA42" s="1241"/>
      <c r="AB42" s="1241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</row>
    <row r="43" spans="1:54" ht="33.75" customHeight="1" x14ac:dyDescent="0.25">
      <c r="A43" s="1254" t="s">
        <v>829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  <c r="BA43" s="1254"/>
      <c r="BB43" s="1254"/>
    </row>
    <row r="44" spans="1:54" x14ac:dyDescent="0.25">
      <c r="A44" s="1247" t="str">
        <f>ПОДПИСИ!B12</f>
        <v>Начальник участка ООО «Электромонтаж-110»</v>
      </c>
      <c r="B44" s="1247"/>
      <c r="C44" s="1247"/>
      <c r="D44" s="1247"/>
      <c r="E44" s="1247"/>
      <c r="F44" s="1247"/>
      <c r="G44" s="1247"/>
      <c r="H44" s="1247"/>
      <c r="I44" s="1247"/>
      <c r="J44" s="1247"/>
      <c r="K44" s="1247"/>
      <c r="L44" s="1247"/>
      <c r="M44" s="1247"/>
      <c r="N44" s="1247"/>
      <c r="O44" s="1247"/>
      <c r="P44" s="1247"/>
      <c r="Q44" s="1247"/>
      <c r="R44" s="1247"/>
      <c r="S44" s="1247"/>
      <c r="T44" s="1247"/>
      <c r="U44" s="1247"/>
      <c r="V44" s="1247"/>
      <c r="W44" s="1247"/>
      <c r="X44" s="1247"/>
      <c r="Y44" s="1247"/>
      <c r="Z44" s="1247"/>
      <c r="AA44" s="1247"/>
      <c r="AB44" s="1247"/>
      <c r="AC44" s="1247"/>
      <c r="AD44" s="1247"/>
      <c r="AE44" s="1247"/>
      <c r="AF44" s="1247"/>
      <c r="AG44" s="1247"/>
      <c r="AH44" s="1247"/>
      <c r="AI44" s="1247"/>
      <c r="AJ44" s="1247"/>
      <c r="AK44" s="1247"/>
      <c r="AL44" s="1247"/>
      <c r="AM44" s="1247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</row>
    <row r="45" spans="1:54" ht="15" customHeight="1" x14ac:dyDescent="0.25">
      <c r="A45" s="1247" t="str">
        <f>CONCATENATE(ПОДПИСИ!C12,", ",ПОДПИСИ!F12)</f>
        <v xml:space="preserve">Курбатов А.В., </v>
      </c>
      <c r="B45" s="1247"/>
      <c r="C45" s="1247"/>
      <c r="D45" s="1247"/>
      <c r="E45" s="1247"/>
      <c r="F45" s="1247"/>
      <c r="G45" s="1247"/>
      <c r="H45" s="1247"/>
      <c r="I45" s="1247"/>
      <c r="J45" s="1247"/>
      <c r="K45" s="1247"/>
      <c r="L45" s="1247"/>
      <c r="M45" s="1247"/>
      <c r="N45" s="1247"/>
      <c r="O45" s="1247"/>
      <c r="P45" s="1247"/>
      <c r="Q45" s="1247"/>
      <c r="R45" s="1247"/>
      <c r="S45" s="1247"/>
      <c r="T45" s="1247"/>
      <c r="U45" s="1247"/>
      <c r="V45" s="1247"/>
      <c r="W45" s="1247"/>
      <c r="X45" s="1247"/>
      <c r="Y45" s="1247"/>
      <c r="Z45" s="1247"/>
      <c r="AA45" s="1247"/>
      <c r="AB45" s="1247"/>
      <c r="AC45" s="1247"/>
      <c r="AD45" s="1247"/>
      <c r="AE45" s="1247"/>
      <c r="AF45" s="1247"/>
      <c r="AG45" s="1247"/>
      <c r="AH45" s="1247"/>
      <c r="AI45" s="1247"/>
      <c r="AJ45" s="1247"/>
      <c r="AK45" s="1247"/>
      <c r="AL45" s="1247"/>
      <c r="AM45" s="1247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</row>
    <row r="46" spans="1:54" ht="15.6" customHeight="1" x14ac:dyDescent="0.25">
      <c r="A46" s="1367" t="s">
        <v>1037</v>
      </c>
      <c r="B46" s="1367"/>
      <c r="C46" s="1367"/>
      <c r="D46" s="1367"/>
      <c r="E46" s="1367"/>
      <c r="F46" s="1367"/>
      <c r="G46" s="1367"/>
      <c r="H46" s="1367"/>
      <c r="I46" s="1367"/>
      <c r="J46" s="1367"/>
      <c r="K46" s="1367"/>
      <c r="L46" s="1367"/>
      <c r="M46" s="1367"/>
      <c r="N46" s="1367"/>
      <c r="O46" s="1367"/>
      <c r="P46" s="1367"/>
      <c r="Q46" s="1367"/>
      <c r="R46" s="1367"/>
      <c r="S46" s="1367"/>
      <c r="T46" s="1367"/>
      <c r="U46" s="1367"/>
      <c r="V46" s="1367"/>
      <c r="W46" s="1367"/>
      <c r="X46" s="1367"/>
      <c r="Y46" s="1367"/>
      <c r="Z46" s="1367"/>
      <c r="AA46" s="1367"/>
      <c r="AB46" s="1367"/>
      <c r="AC46" s="1367"/>
      <c r="AD46" s="1367"/>
      <c r="AE46" s="1367"/>
      <c r="AF46" s="1367"/>
      <c r="AG46" s="1367"/>
      <c r="AH46" s="1367"/>
      <c r="AI46" s="1367"/>
      <c r="AJ46" s="1367"/>
      <c r="AK46" s="1367"/>
      <c r="AL46" s="1367"/>
      <c r="AM46" s="1367"/>
      <c r="AN46" s="1367"/>
      <c r="AO46" s="1367"/>
      <c r="AP46" s="1367"/>
      <c r="AQ46" s="1367"/>
      <c r="AR46" s="1367"/>
      <c r="AS46" s="1367"/>
      <c r="AT46" s="1367"/>
      <c r="AU46" s="1367"/>
      <c r="AV46" s="1367"/>
      <c r="AW46" s="1367"/>
      <c r="AX46" s="1367"/>
      <c r="AY46" s="1367"/>
      <c r="AZ46" s="1367"/>
      <c r="BA46" s="1367"/>
      <c r="BB46" s="1367"/>
    </row>
    <row r="47" spans="1:54" x14ac:dyDescent="0.25">
      <c r="A47" s="1237" t="s">
        <v>79</v>
      </c>
      <c r="B47" s="1237"/>
      <c r="C47" s="1237"/>
      <c r="D47" s="1237"/>
      <c r="E47" s="1237"/>
      <c r="F47" s="1237"/>
      <c r="G47" s="1237"/>
      <c r="H47" s="1237"/>
      <c r="I47" s="1237"/>
      <c r="J47" s="1237"/>
      <c r="K47" s="1237"/>
      <c r="L47" s="1237"/>
      <c r="M47" s="1237"/>
      <c r="N47" s="1237"/>
      <c r="O47" s="1237"/>
      <c r="P47" s="1237"/>
      <c r="Q47" s="1237"/>
      <c r="R47" s="1237"/>
      <c r="S47" s="1237"/>
      <c r="T47" s="1237"/>
      <c r="U47" s="1237"/>
      <c r="V47" s="1237"/>
      <c r="W47" s="1237"/>
      <c r="X47" s="1237"/>
      <c r="Y47" s="1237"/>
      <c r="Z47" s="1237"/>
      <c r="AA47" s="1237"/>
      <c r="AB47" s="1237"/>
      <c r="AC47" s="1237"/>
      <c r="AD47" s="1237"/>
      <c r="AE47" s="1237"/>
      <c r="AF47" s="1237"/>
      <c r="AG47" s="1237"/>
      <c r="AH47" s="1237"/>
      <c r="AI47" s="1237"/>
      <c r="AJ47" s="1237"/>
      <c r="AK47" s="1237"/>
    </row>
    <row r="48" spans="1:54" x14ac:dyDescent="0.25">
      <c r="A48" s="1256"/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56"/>
      <c r="AI48" s="1256"/>
      <c r="AJ48" s="1256"/>
      <c r="AK48" s="1256"/>
      <c r="AL48" s="1256"/>
      <c r="AM48" s="1256"/>
      <c r="AN48" s="1256"/>
      <c r="AO48" s="1256"/>
      <c r="AP48" s="1256"/>
      <c r="AQ48" s="1256"/>
      <c r="AR48" s="1256"/>
      <c r="AS48" s="1256"/>
      <c r="AT48" s="1256"/>
      <c r="AU48" s="1256"/>
      <c r="AV48" s="1256"/>
      <c r="AW48" s="1256"/>
      <c r="AX48" s="1256"/>
      <c r="AY48" s="1256"/>
      <c r="AZ48" s="1256"/>
      <c r="BA48" s="1256"/>
      <c r="BB48" s="1256"/>
    </row>
    <row r="49" spans="1:56" ht="7.5" customHeight="1" x14ac:dyDescent="0.25">
      <c r="A49" s="1236" t="s">
        <v>523</v>
      </c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  <c r="BA49" s="1236"/>
      <c r="BB49" s="1236"/>
    </row>
    <row r="50" spans="1:56" ht="14.25" customHeight="1" x14ac:dyDescent="0.25">
      <c r="A50" s="1368" t="s">
        <v>80</v>
      </c>
      <c r="B50" s="1368"/>
      <c r="C50" s="1368"/>
      <c r="D50" s="1368"/>
      <c r="E50" s="1368"/>
      <c r="F50" s="1368"/>
      <c r="G50" s="1368"/>
      <c r="H50" s="1368"/>
      <c r="I50" s="1368"/>
      <c r="J50" s="1368"/>
      <c r="K50" s="1368"/>
      <c r="L50" s="1368"/>
      <c r="M50" s="1368"/>
      <c r="N50" s="1368"/>
      <c r="O50" s="1368"/>
      <c r="P50" s="1368"/>
      <c r="Q50" s="1368"/>
      <c r="R50" s="1368"/>
      <c r="S50" s="1368"/>
      <c r="T50" s="1368"/>
      <c r="U50" s="1368"/>
      <c r="V50" s="1368"/>
      <c r="W50" s="1368"/>
      <c r="X50" s="1239" t="str">
        <f>ФОРМА!B4</f>
        <v>ООО «Электромонтаж-110»</v>
      </c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1239"/>
      <c r="BB50" s="1239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241" t="s">
        <v>830</v>
      </c>
      <c r="Y51" s="1241"/>
      <c r="Z51" s="1241"/>
      <c r="AA51" s="1241"/>
      <c r="AB51" s="1241"/>
      <c r="AC51" s="1241"/>
      <c r="AD51" s="1241"/>
      <c r="AE51" s="1241"/>
      <c r="AF51" s="1241"/>
      <c r="AG51" s="1241"/>
      <c r="AH51" s="1241"/>
      <c r="AI51" s="1241"/>
      <c r="AJ51" s="1241"/>
      <c r="AK51" s="1241"/>
      <c r="AL51" s="1241"/>
      <c r="AM51" s="1241"/>
      <c r="AN51" s="1241"/>
      <c r="AO51" s="1241"/>
      <c r="AP51" s="1241"/>
      <c r="AQ51" s="1241"/>
      <c r="AR51" s="1241"/>
      <c r="AS51" s="1241"/>
      <c r="AT51" s="1241"/>
      <c r="AU51" s="1241"/>
      <c r="AV51" s="1241"/>
      <c r="AW51" s="1241"/>
      <c r="AX51" s="1241"/>
      <c r="AY51" s="1241"/>
      <c r="AZ51" s="1241"/>
      <c r="BA51" s="1241"/>
      <c r="BB51" s="1241"/>
    </row>
    <row r="52" spans="1:56" ht="12" customHeight="1" x14ac:dyDescent="0.25">
      <c r="A52" s="341" t="s">
        <v>9</v>
      </c>
    </row>
    <row r="53" spans="1:56" ht="13.5" customHeight="1" x14ac:dyDescent="0.25">
      <c r="A53" s="1237" t="s">
        <v>524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</row>
    <row r="54" spans="1:56" ht="21.75" customHeight="1" x14ac:dyDescent="0.25">
      <c r="A54" s="1242" t="str">
        <f ca="1">INDIRECT("'АКТЫ скрытых работ'!R"&amp;BE3&amp;"C3",0)</f>
        <v>Обратная засыпка траншеи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7.5" customHeight="1" x14ac:dyDescent="0.25">
      <c r="A55" s="1236" t="s">
        <v>81</v>
      </c>
      <c r="B55" s="1236"/>
      <c r="C55" s="1236"/>
      <c r="D55" s="1236"/>
      <c r="E55" s="1236"/>
      <c r="F55" s="1236"/>
      <c r="G55" s="1236"/>
      <c r="H55" s="1236"/>
      <c r="I55" s="1236"/>
      <c r="J55" s="1236"/>
      <c r="K55" s="1236"/>
      <c r="L55" s="1236"/>
      <c r="M55" s="1236"/>
      <c r="N55" s="1236"/>
      <c r="O55" s="1236"/>
      <c r="P55" s="1236"/>
      <c r="Q55" s="1236"/>
      <c r="R55" s="1236"/>
      <c r="S55" s="1236"/>
      <c r="T55" s="1236"/>
      <c r="U55" s="1236"/>
      <c r="V55" s="1236"/>
      <c r="W55" s="1236"/>
      <c r="X55" s="1236"/>
      <c r="Y55" s="1236"/>
      <c r="Z55" s="1236"/>
      <c r="AA55" s="1236"/>
      <c r="AB55" s="1236"/>
      <c r="AC55" s="1236"/>
      <c r="AD55" s="1236"/>
      <c r="AE55" s="1236"/>
      <c r="AF55" s="1236"/>
      <c r="AG55" s="1236"/>
      <c r="AH55" s="1236"/>
      <c r="AI55" s="1236"/>
      <c r="AJ55" s="1236"/>
      <c r="AK55" s="1236"/>
      <c r="AL55" s="1236"/>
      <c r="AM55" s="1236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</row>
    <row r="56" spans="1:56" x14ac:dyDescent="0.25">
      <c r="A56" s="1237" t="s">
        <v>82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9" t="str">
        <f>ФОРМА!B8</f>
        <v>ООО «Строительные энергетические технологии»</v>
      </c>
      <c r="AC56" s="1239"/>
      <c r="AD56" s="1239"/>
      <c r="AE56" s="1239"/>
      <c r="AF56" s="1239"/>
      <c r="AG56" s="1239"/>
      <c r="AH56" s="1239"/>
      <c r="AI56" s="1239"/>
      <c r="AJ56" s="1239"/>
      <c r="AK56" s="1239"/>
      <c r="AL56" s="1239"/>
      <c r="AM56" s="1239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240" t="s">
        <v>831</v>
      </c>
      <c r="AC57" s="1240"/>
      <c r="AD57" s="1240"/>
      <c r="AE57" s="1240"/>
      <c r="AF57" s="1240"/>
      <c r="AG57" s="1240"/>
      <c r="AH57" s="1240"/>
      <c r="AI57" s="1240"/>
      <c r="AJ57" s="1240"/>
      <c r="AK57" s="1240"/>
      <c r="AL57" s="1240"/>
      <c r="AM57" s="1240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</row>
    <row r="58" spans="1:56" x14ac:dyDescent="0.25">
      <c r="A58" s="1256" t="str">
        <f>CONCATENATE("Проект Шифр ",ФОРМА!B9)</f>
        <v>Проект Шифр СЭС-23-32939-ЭС-ИЛО</v>
      </c>
      <c r="B58" s="1256"/>
      <c r="C58" s="1256"/>
      <c r="D58" s="1256"/>
      <c r="E58" s="1256"/>
      <c r="F58" s="1256"/>
      <c r="G58" s="1256"/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56"/>
      <c r="AI58" s="1256"/>
      <c r="AJ58" s="1256"/>
      <c r="AK58" s="1256"/>
      <c r="AL58" s="1256"/>
      <c r="AM58" s="1256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</row>
    <row r="59" spans="1:56" ht="8.25" customHeight="1" x14ac:dyDescent="0.25">
      <c r="A59" s="1236" t="s">
        <v>832</v>
      </c>
      <c r="B59" s="1236"/>
      <c r="C59" s="1236"/>
      <c r="D59" s="1236"/>
      <c r="E59" s="1236"/>
      <c r="F59" s="1236"/>
      <c r="G59" s="1236"/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236"/>
      <c r="U59" s="1236"/>
      <c r="V59" s="1236"/>
      <c r="W59" s="1236"/>
      <c r="X59" s="1236"/>
      <c r="Y59" s="1236"/>
      <c r="Z59" s="1236"/>
      <c r="AA59" s="1236"/>
      <c r="AB59" s="1236"/>
      <c r="AC59" s="1236"/>
      <c r="AD59" s="1236"/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</row>
    <row r="60" spans="1:56" x14ac:dyDescent="0.25">
      <c r="A60" s="1237" t="s">
        <v>770</v>
      </c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37"/>
      <c r="AE60" s="1237"/>
      <c r="AF60" s="1237"/>
      <c r="AG60" s="1237"/>
      <c r="AH60" s="1237"/>
      <c r="AI60" s="1237"/>
      <c r="AJ60" s="1237"/>
      <c r="AK60" s="1237"/>
      <c r="AL60" s="1237"/>
      <c r="AM60" s="1237"/>
      <c r="AN60" s="1237"/>
      <c r="AO60" s="1237"/>
      <c r="AP60" s="1237"/>
      <c r="AQ60" s="1237"/>
      <c r="AR60" s="1237"/>
      <c r="AS60" s="1237"/>
      <c r="AT60" s="1237"/>
      <c r="AU60" s="1237"/>
      <c r="AV60" s="1237"/>
      <c r="AW60" s="1237"/>
      <c r="AX60" s="1237"/>
      <c r="AY60" s="1237"/>
      <c r="AZ60" s="1237"/>
    </row>
    <row r="61" spans="1:56" ht="34.5" customHeight="1" x14ac:dyDescent="0.25">
      <c r="A61" s="1366" t="str">
        <f ca="1">INDIRECT("'АКТЫ скрытых работ'!R"&amp;BE3&amp;"C10",0)</f>
        <v>Вырытый грунт</v>
      </c>
      <c r="B61" s="1366"/>
      <c r="C61" s="1366"/>
      <c r="D61" s="1366"/>
      <c r="E61" s="1366"/>
      <c r="F61" s="1366"/>
      <c r="G61" s="1366"/>
      <c r="H61" s="1366"/>
      <c r="I61" s="1366"/>
      <c r="J61" s="1366"/>
      <c r="K61" s="1366"/>
      <c r="L61" s="1366"/>
      <c r="M61" s="1366"/>
      <c r="N61" s="1366"/>
      <c r="O61" s="1366"/>
      <c r="P61" s="1366"/>
      <c r="Q61" s="1366"/>
      <c r="R61" s="1366"/>
      <c r="S61" s="1366"/>
      <c r="T61" s="1366"/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366"/>
      <c r="AJ61" s="1366"/>
      <c r="AK61" s="1366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6"/>
      <c r="BB61" s="1366"/>
      <c r="BD61" s="291"/>
    </row>
    <row r="62" spans="1:56" x14ac:dyDescent="0.25">
      <c r="A62" s="1241" t="s">
        <v>833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91"/>
    </row>
    <row r="63" spans="1:56" x14ac:dyDescent="0.25">
      <c r="A63" s="1237" t="s">
        <v>84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291"/>
    </row>
    <row r="64" spans="1:56" ht="27.75" customHeight="1" x14ac:dyDescent="0.25">
      <c r="A64" s="1260" t="str">
        <f ca="1">INDIRECT("'АКТЫ скрытых работ'!R"&amp;BE3&amp;"C11",0)</f>
        <v>Исполнительная схема №2.4 Обратная засыпка траншеи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D64" s="297"/>
    </row>
    <row r="65" spans="1:54" ht="9" customHeight="1" x14ac:dyDescent="0.25">
      <c r="A65" s="1241" t="s">
        <v>525</v>
      </c>
      <c r="B65" s="1241"/>
      <c r="C65" s="1241"/>
      <c r="D65" s="1241"/>
      <c r="E65" s="1241"/>
      <c r="F65" s="1241"/>
      <c r="G65" s="1241"/>
      <c r="H65" s="1241"/>
      <c r="I65" s="1241"/>
      <c r="J65" s="1241"/>
      <c r="K65" s="1241"/>
      <c r="L65" s="1241"/>
      <c r="M65" s="1241"/>
      <c r="N65" s="1241"/>
      <c r="O65" s="1241"/>
      <c r="P65" s="1241"/>
      <c r="Q65" s="1241"/>
      <c r="R65" s="1241"/>
      <c r="S65" s="1241"/>
      <c r="T65" s="1241"/>
      <c r="U65" s="1241"/>
      <c r="V65" s="1241"/>
      <c r="W65" s="1241"/>
      <c r="X65" s="1241"/>
      <c r="Y65" s="1241"/>
      <c r="Z65" s="1241"/>
      <c r="AA65" s="1241"/>
      <c r="AB65" s="1241"/>
      <c r="AC65" s="1241"/>
      <c r="AD65" s="1241"/>
      <c r="AE65" s="1241"/>
      <c r="AF65" s="1241"/>
      <c r="AG65" s="1241"/>
      <c r="AH65" s="1241"/>
      <c r="AI65" s="1241"/>
      <c r="AJ65" s="1241"/>
      <c r="AK65" s="1241"/>
      <c r="AL65" s="1241"/>
      <c r="AM65" s="1241"/>
      <c r="AN65" s="1241"/>
      <c r="AO65" s="1241"/>
      <c r="AP65" s="1241"/>
      <c r="AQ65" s="1241"/>
      <c r="AR65" s="1241"/>
      <c r="AS65" s="1241"/>
      <c r="AT65" s="1241"/>
      <c r="AU65" s="1241"/>
      <c r="AV65" s="1241"/>
      <c r="AW65" s="1241"/>
      <c r="AX65" s="1241"/>
      <c r="AY65" s="1241"/>
      <c r="AZ65" s="1241"/>
      <c r="BA65" s="1241"/>
      <c r="BB65" s="1241"/>
    </row>
    <row r="66" spans="1:54" ht="12.75" customHeight="1" x14ac:dyDescent="0.3">
      <c r="A66" s="1237" t="s">
        <v>526</v>
      </c>
      <c r="B66" s="1237"/>
      <c r="C66" s="1237"/>
      <c r="D66" s="1237"/>
      <c r="E66" s="1237"/>
      <c r="F66" s="1237" t="s">
        <v>527</v>
      </c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346"/>
      <c r="S66" s="1360" t="str">
        <f ca="1">INDIRECT("'АКТЫ скрытых работ'!R"&amp;BE3&amp;"C4",0)</f>
        <v>05</v>
      </c>
      <c r="T66" s="1360"/>
      <c r="U66" s="1360"/>
      <c r="V66" s="500"/>
      <c r="W66" s="1361" t="str">
        <f ca="1">INDIRECT("'АКТЫ скрытых работ'!R"&amp;BE3&amp;"C5",0)</f>
        <v>марта</v>
      </c>
      <c r="X66" s="1361"/>
      <c r="Y66" s="1361"/>
      <c r="Z66" s="1361"/>
      <c r="AA66" s="1361"/>
      <c r="AB66" s="1361"/>
      <c r="AC66" s="1361"/>
      <c r="AD66" s="501"/>
      <c r="AE66" s="1336">
        <f ca="1">INDIRECT("'АКТЫ скрытых работ'!R"&amp;BE3&amp;"C6",0)</f>
        <v>2024</v>
      </c>
      <c r="AF66" s="1336"/>
      <c r="AG66" s="1336"/>
      <c r="AH66" s="133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237" t="s">
        <v>89</v>
      </c>
      <c r="G67" s="1237"/>
      <c r="H67" s="1237"/>
      <c r="I67" s="1237"/>
      <c r="J67" s="1237"/>
      <c r="K67" s="1237"/>
      <c r="L67" s="1237"/>
      <c r="M67" s="1237"/>
      <c r="N67" s="1237"/>
      <c r="O67" s="1237"/>
      <c r="P67" s="1237"/>
      <c r="Q67" s="1237"/>
      <c r="R67" s="341"/>
      <c r="S67" s="1362" t="str">
        <f ca="1">INDIRECT("'АКТЫ скрытых работ'!R"&amp;BE3&amp;"C7",0)</f>
        <v>05</v>
      </c>
      <c r="T67" s="1362"/>
      <c r="U67" s="1362"/>
      <c r="V67" s="500"/>
      <c r="W67" s="1363" t="str">
        <f ca="1">INDIRECT("'АКТЫ скрытых работ'!R"&amp;BE3&amp;"C8",0)</f>
        <v>марта</v>
      </c>
      <c r="X67" s="1363"/>
      <c r="Y67" s="1363"/>
      <c r="Z67" s="1363"/>
      <c r="AA67" s="1363"/>
      <c r="AB67" s="1363"/>
      <c r="AC67" s="1363"/>
      <c r="AD67" s="501"/>
      <c r="AE67" s="1336">
        <f ca="1">INDIRECT("'АКТЫ скрытых работ'!R"&amp;BE3&amp;"C9",0)</f>
        <v>2024</v>
      </c>
      <c r="AF67" s="1336"/>
      <c r="AG67" s="1336"/>
      <c r="AH67" s="133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237" t="s">
        <v>85</v>
      </c>
      <c r="B69" s="1237"/>
      <c r="C69" s="1237"/>
      <c r="D69" s="1237"/>
      <c r="E69" s="1237"/>
      <c r="F69" s="1237"/>
      <c r="G69" s="1237"/>
      <c r="H69" s="1237"/>
      <c r="I69" s="1237"/>
      <c r="J69" s="1237"/>
      <c r="K69" s="1237"/>
      <c r="L69" s="1237"/>
      <c r="M69" s="1237"/>
      <c r="N69" s="1237"/>
      <c r="O69" s="1237"/>
      <c r="P69" s="1237"/>
      <c r="Q69" s="1237"/>
      <c r="R69" s="1237"/>
      <c r="S69" s="1237"/>
      <c r="T69" s="1237"/>
      <c r="U69" s="1237"/>
      <c r="V69" s="1359" t="str">
        <f ca="1">INDIRECT("'АКТЫ скрытых работ'!R"&amp;BE3&amp;"C12",0)</f>
        <v>ПУЭ изд. 7, СП45.13330.2017 «Земляные сооружения, основания и фундаменты»</v>
      </c>
      <c r="W69" s="1359"/>
      <c r="X69" s="1359"/>
      <c r="Y69" s="1359"/>
      <c r="Z69" s="1359"/>
      <c r="AA69" s="1359"/>
      <c r="AB69" s="1359"/>
      <c r="AC69" s="1359"/>
      <c r="AD69" s="1359"/>
      <c r="AE69" s="1359"/>
      <c r="AF69" s="1359"/>
      <c r="AG69" s="1359"/>
      <c r="AH69" s="1359"/>
      <c r="AI69" s="1359"/>
      <c r="AJ69" s="1359"/>
      <c r="AK69" s="1359"/>
      <c r="AL69" s="1359"/>
      <c r="AM69" s="1359"/>
      <c r="AN69" s="1359"/>
      <c r="AO69" s="1359"/>
      <c r="AP69" s="1359"/>
      <c r="AQ69" s="1359"/>
      <c r="AR69" s="1359"/>
      <c r="AS69" s="1359"/>
      <c r="AT69" s="1359"/>
      <c r="AU69" s="1359"/>
      <c r="AV69" s="1359"/>
      <c r="AW69" s="1359"/>
      <c r="AX69" s="1359"/>
      <c r="AY69" s="1359"/>
      <c r="AZ69" s="1359"/>
      <c r="BA69" s="1359"/>
      <c r="BB69" s="1359"/>
    </row>
    <row r="70" spans="1:54" ht="9" customHeight="1" x14ac:dyDescent="0.25">
      <c r="U70" s="296"/>
      <c r="V70" s="1240" t="s">
        <v>528</v>
      </c>
      <c r="W70" s="1240"/>
      <c r="X70" s="1240"/>
      <c r="Y70" s="1240"/>
      <c r="Z70" s="1240"/>
      <c r="AA70" s="1240"/>
      <c r="AB70" s="1240"/>
      <c r="AC70" s="1240"/>
      <c r="AD70" s="1240"/>
      <c r="AE70" s="1240"/>
      <c r="AF70" s="1240"/>
      <c r="AG70" s="1240"/>
      <c r="AH70" s="1240"/>
      <c r="AI70" s="1240"/>
      <c r="AJ70" s="1240"/>
      <c r="AK70" s="1240"/>
      <c r="AL70" s="1240"/>
      <c r="AM70" s="1240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</row>
    <row r="71" spans="1:54" ht="13.5" customHeight="1" x14ac:dyDescent="0.25">
      <c r="A71" s="1256" t="str">
        <f>CONCATENATE("Проект Шифр ",ФОРМА!B9)</f>
        <v>Проект Шифр СЭС-23-32939-ЭС-ИЛО</v>
      </c>
      <c r="B71" s="1256"/>
      <c r="C71" s="1256"/>
      <c r="D71" s="1256"/>
      <c r="E71" s="1256"/>
      <c r="F71" s="1256"/>
      <c r="G71" s="1256"/>
      <c r="H71" s="1256"/>
      <c r="I71" s="1256"/>
      <c r="J71" s="1256"/>
      <c r="K71" s="1256"/>
      <c r="L71" s="1256"/>
      <c r="M71" s="1256"/>
      <c r="N71" s="1256"/>
      <c r="O71" s="1256"/>
      <c r="P71" s="1256"/>
      <c r="Q71" s="1256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1256"/>
      <c r="AF71" s="1256"/>
      <c r="AG71" s="1256"/>
      <c r="AH71" s="1256"/>
      <c r="AI71" s="1256"/>
      <c r="AJ71" s="1256"/>
      <c r="AK71" s="1256"/>
      <c r="AL71" s="1256"/>
      <c r="AM71" s="1256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</row>
    <row r="72" spans="1:54" ht="8.25" customHeight="1" x14ac:dyDescent="0.25">
      <c r="A72" s="1236" t="s">
        <v>836</v>
      </c>
      <c r="B72" s="1236"/>
      <c r="C72" s="1236"/>
      <c r="D72" s="1236"/>
      <c r="E72" s="1236"/>
      <c r="F72" s="1236"/>
      <c r="G72" s="1236"/>
      <c r="H72" s="1236"/>
      <c r="I72" s="1236"/>
      <c r="J72" s="1236"/>
      <c r="K72" s="1236"/>
      <c r="L72" s="1236"/>
      <c r="M72" s="1236"/>
      <c r="N72" s="1236"/>
      <c r="O72" s="1236"/>
      <c r="P72" s="1236"/>
      <c r="Q72" s="1236"/>
      <c r="R72" s="1236"/>
      <c r="S72" s="1236"/>
      <c r="T72" s="1236"/>
      <c r="U72" s="1236"/>
      <c r="V72" s="1236"/>
      <c r="W72" s="1236"/>
      <c r="X72" s="1236"/>
      <c r="Y72" s="1236"/>
      <c r="Z72" s="1236"/>
      <c r="AA72" s="1236"/>
      <c r="AB72" s="1236"/>
      <c r="AC72" s="1236"/>
      <c r="AD72" s="1236"/>
      <c r="AE72" s="1236"/>
      <c r="AF72" s="1236"/>
      <c r="AG72" s="1236"/>
      <c r="AH72" s="1236"/>
      <c r="AI72" s="1236"/>
      <c r="AJ72" s="1236"/>
      <c r="AK72" s="1236"/>
      <c r="AL72" s="1236"/>
      <c r="AM72" s="1236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</row>
    <row r="73" spans="1:54" x14ac:dyDescent="0.25">
      <c r="A73" s="1237" t="s">
        <v>771</v>
      </c>
      <c r="B73" s="1237"/>
      <c r="C73" s="1237"/>
      <c r="D73" s="1237"/>
      <c r="E73" s="1237"/>
      <c r="F73" s="1237"/>
      <c r="G73" s="1237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237"/>
      <c r="U73" s="1237"/>
      <c r="V73" s="1237"/>
      <c r="W73" s="1237"/>
      <c r="X73" s="1237"/>
      <c r="Y73" s="1237"/>
      <c r="Z73" s="1237"/>
      <c r="AA73" s="1237"/>
      <c r="AB73" s="1237"/>
      <c r="AC73" s="1237"/>
      <c r="AD73" s="1237"/>
      <c r="AE73" s="1237"/>
      <c r="AF73" s="1237"/>
      <c r="AG73" s="1237"/>
      <c r="AH73" s="1237"/>
      <c r="AI73" s="1237"/>
      <c r="AJ73" s="1237"/>
      <c r="AK73" s="1237"/>
      <c r="AL73" s="1237"/>
      <c r="AM73" s="1237"/>
      <c r="AN73" s="1237"/>
      <c r="AO73" s="1237"/>
      <c r="AP73" s="1237"/>
      <c r="AQ73" s="1237"/>
      <c r="AR73" s="1237"/>
      <c r="AS73" s="1237"/>
      <c r="AT73" s="1237"/>
      <c r="AU73" s="1237"/>
      <c r="AV73" s="1237"/>
      <c r="AW73" s="1237"/>
      <c r="AX73" s="1237"/>
      <c r="AY73" s="1237"/>
      <c r="AZ73" s="1237"/>
      <c r="BA73" s="1237"/>
      <c r="BB73" s="1237"/>
    </row>
    <row r="74" spans="1:54" x14ac:dyDescent="0.25">
      <c r="A74" s="1256" t="str">
        <f ca="1">INDIRECT("'АКТЫ скрытых работ'!R"&amp;BE3&amp;"C13",0)</f>
        <v xml:space="preserve"> -</v>
      </c>
      <c r="B74" s="1256"/>
      <c r="C74" s="1256"/>
      <c r="D74" s="1256"/>
      <c r="E74" s="1256"/>
      <c r="F74" s="1256"/>
      <c r="G74" s="1256"/>
      <c r="H74" s="1256"/>
      <c r="I74" s="1256"/>
      <c r="J74" s="1256"/>
      <c r="K74" s="1256"/>
      <c r="L74" s="1256"/>
      <c r="M74" s="1256"/>
      <c r="N74" s="1256"/>
      <c r="O74" s="1256"/>
      <c r="P74" s="1256"/>
      <c r="Q74" s="1256"/>
      <c r="R74" s="1256"/>
      <c r="S74" s="1256"/>
      <c r="T74" s="1256"/>
      <c r="U74" s="1256"/>
      <c r="V74" s="1256"/>
      <c r="W74" s="1256"/>
      <c r="X74" s="1256"/>
      <c r="Y74" s="1256"/>
      <c r="Z74" s="1256"/>
      <c r="AA74" s="1256"/>
      <c r="AB74" s="1256"/>
      <c r="AC74" s="1256"/>
      <c r="AD74" s="1256"/>
      <c r="AE74" s="1256"/>
      <c r="AF74" s="1256"/>
      <c r="AG74" s="1256"/>
      <c r="AH74" s="1256"/>
      <c r="AI74" s="1256"/>
      <c r="AJ74" s="1256"/>
      <c r="AK74" s="1256"/>
      <c r="AL74" s="1256"/>
      <c r="AM74" s="1256"/>
      <c r="AN74" s="1256"/>
      <c r="AO74" s="1256"/>
      <c r="AP74" s="1256"/>
      <c r="AQ74" s="1256"/>
      <c r="AR74" s="1256"/>
      <c r="AS74" s="1256"/>
      <c r="AT74" s="1256"/>
      <c r="AU74" s="1256"/>
      <c r="AV74" s="1256"/>
      <c r="AW74" s="1256"/>
      <c r="AX74" s="1256"/>
      <c r="AY74" s="1256"/>
      <c r="AZ74" s="1256"/>
      <c r="BA74" s="1256"/>
      <c r="BB74" s="1256"/>
    </row>
    <row r="75" spans="1:54" ht="8.25" customHeight="1" x14ac:dyDescent="0.25">
      <c r="A75" s="1236" t="s">
        <v>529</v>
      </c>
      <c r="B75" s="1236"/>
      <c r="C75" s="1236"/>
      <c r="D75" s="1236"/>
      <c r="E75" s="1236"/>
      <c r="F75" s="1236"/>
      <c r="G75" s="1236"/>
      <c r="H75" s="1236"/>
      <c r="I75" s="1236"/>
      <c r="J75" s="1236"/>
      <c r="K75" s="1236"/>
      <c r="L75" s="1236"/>
      <c r="M75" s="1236"/>
      <c r="N75" s="1236"/>
      <c r="O75" s="1236"/>
      <c r="P75" s="1236"/>
      <c r="Q75" s="1236"/>
      <c r="R75" s="1236"/>
      <c r="S75" s="1236"/>
      <c r="T75" s="1236"/>
      <c r="U75" s="1236"/>
      <c r="V75" s="1236"/>
      <c r="W75" s="1236"/>
      <c r="X75" s="1236"/>
      <c r="Y75" s="1236"/>
      <c r="Z75" s="1236"/>
      <c r="AA75" s="1236"/>
      <c r="AB75" s="1236"/>
      <c r="AC75" s="1236"/>
      <c r="AD75" s="1236"/>
      <c r="AE75" s="1236"/>
      <c r="AF75" s="1236"/>
      <c r="AG75" s="1236"/>
      <c r="AH75" s="1236"/>
      <c r="AI75" s="1236"/>
      <c r="AJ75" s="1236"/>
      <c r="AK75" s="1236"/>
      <c r="AL75" s="1236"/>
      <c r="AM75" s="1236"/>
      <c r="AN75" s="1236"/>
      <c r="AO75" s="1236"/>
      <c r="AP75" s="1236"/>
      <c r="AQ75" s="1236"/>
      <c r="AR75" s="1236"/>
      <c r="AS75" s="1236"/>
      <c r="AT75" s="1236"/>
      <c r="AU75" s="1236"/>
      <c r="AV75" s="1236"/>
      <c r="AW75" s="1236"/>
      <c r="AX75" s="1236"/>
      <c r="AY75" s="1236"/>
      <c r="AZ75" s="1236"/>
      <c r="BA75" s="1236"/>
      <c r="BB75" s="1236"/>
    </row>
    <row r="76" spans="1:54" x14ac:dyDescent="0.25">
      <c r="A76" s="1237" t="s">
        <v>86</v>
      </c>
      <c r="B76" s="1237"/>
      <c r="C76" s="1237"/>
      <c r="D76" s="1237"/>
      <c r="E76" s="1237"/>
      <c r="F76" s="1237"/>
      <c r="G76" s="1237"/>
      <c r="H76" s="1237"/>
      <c r="I76" s="1237"/>
      <c r="J76" s="1237"/>
      <c r="K76" s="1237"/>
      <c r="L76" s="1237"/>
      <c r="M76" s="1237"/>
      <c r="N76" s="1237"/>
      <c r="O76" s="1237"/>
      <c r="P76" s="341"/>
      <c r="Q76" s="1262" t="s">
        <v>65</v>
      </c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</row>
    <row r="77" spans="1:54" x14ac:dyDescent="0.25">
      <c r="A77" s="1237" t="s">
        <v>90</v>
      </c>
      <c r="B77" s="1237"/>
      <c r="C77" s="1237"/>
      <c r="D77" s="1237"/>
      <c r="E77" s="1237"/>
      <c r="F77" s="1237"/>
      <c r="G77" s="1237"/>
      <c r="H77" s="1237"/>
      <c r="I77" s="1237"/>
      <c r="J77" s="1263">
        <f>ФОРМА!F5</f>
        <v>2</v>
      </c>
      <c r="K77" s="1263"/>
      <c r="L77" s="1264" t="s">
        <v>837</v>
      </c>
      <c r="M77" s="1264"/>
      <c r="N77" s="1264"/>
      <c r="O77" s="1264"/>
      <c r="P77" s="1264"/>
      <c r="Q77" s="1264"/>
      <c r="R77" s="1264"/>
      <c r="S77" s="1264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264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265" t="s">
        <v>87</v>
      </c>
      <c r="B78" s="1265"/>
      <c r="C78" s="1265"/>
      <c r="D78" s="1265"/>
      <c r="E78" s="1265"/>
      <c r="F78" s="1265"/>
      <c r="G78" s="1265"/>
      <c r="H78" s="299"/>
      <c r="I78" s="1247" t="str">
        <f ca="1">INDIRECT("'АКТЫ скрытых работ'!R"&amp;BE3&amp;"C14",0)</f>
        <v>-</v>
      </c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</row>
    <row r="79" spans="1:54" ht="27.75" customHeight="1" x14ac:dyDescent="0.25">
      <c r="A79" s="1260" t="str">
        <f ca="1">INDIRECT("'АКТЫ скрытых работ'!R"&amp;BE3&amp;"C11",0)</f>
        <v>Исполнительная схема №2.4 Обратная засыпка траншеи</v>
      </c>
      <c r="B79" s="1260"/>
      <c r="C79" s="1260"/>
      <c r="D79" s="1260"/>
      <c r="E79" s="1260"/>
      <c r="F79" s="1260"/>
      <c r="G79" s="1260"/>
      <c r="H79" s="1260"/>
      <c r="I79" s="1260"/>
      <c r="J79" s="1260"/>
      <c r="K79" s="1260"/>
      <c r="L79" s="1260"/>
      <c r="M79" s="1260"/>
      <c r="N79" s="1260"/>
      <c r="O79" s="1260"/>
      <c r="P79" s="1260"/>
      <c r="Q79" s="1260"/>
      <c r="R79" s="1260"/>
      <c r="S79" s="1260"/>
      <c r="T79" s="1260"/>
      <c r="U79" s="1260"/>
      <c r="V79" s="1260"/>
      <c r="W79" s="1260"/>
      <c r="X79" s="1260"/>
      <c r="Y79" s="1260"/>
      <c r="Z79" s="1260"/>
      <c r="AA79" s="1260"/>
      <c r="AB79" s="1260"/>
      <c r="AC79" s="1260"/>
      <c r="AD79" s="1260"/>
      <c r="AE79" s="1260"/>
      <c r="AF79" s="1260"/>
      <c r="AG79" s="1260"/>
      <c r="AH79" s="1260"/>
      <c r="AI79" s="1260"/>
      <c r="AJ79" s="1260"/>
      <c r="AK79" s="1260"/>
      <c r="AL79" s="1260"/>
      <c r="AM79" s="1260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</row>
    <row r="80" spans="1:54" ht="9" customHeight="1" x14ac:dyDescent="0.25">
      <c r="A80" s="1270" t="s">
        <v>772</v>
      </c>
      <c r="B80" s="1270"/>
      <c r="C80" s="1270"/>
      <c r="D80" s="1270"/>
      <c r="E80" s="1270"/>
      <c r="F80" s="1270"/>
      <c r="G80" s="1270"/>
      <c r="H80" s="1270"/>
      <c r="I80" s="1270"/>
      <c r="J80" s="1270"/>
      <c r="K80" s="1270"/>
      <c r="L80" s="1270"/>
      <c r="M80" s="1270"/>
      <c r="N80" s="1270"/>
      <c r="O80" s="1270"/>
      <c r="P80" s="1270"/>
      <c r="Q80" s="1270"/>
      <c r="R80" s="1270"/>
      <c r="S80" s="1270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0"/>
      <c r="AF80" s="1270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</row>
    <row r="81" spans="1:54" ht="26.25" customHeight="1" x14ac:dyDescent="0.25">
      <c r="A81" s="1269" t="s">
        <v>546</v>
      </c>
      <c r="B81" s="1269"/>
      <c r="C81" s="1269"/>
      <c r="D81" s="1269"/>
      <c r="E81" s="1269"/>
      <c r="F81" s="1269"/>
      <c r="G81" s="1269"/>
      <c r="H81" s="1269"/>
      <c r="I81" s="1269"/>
      <c r="J81" s="1269"/>
      <c r="K81" s="1269"/>
      <c r="L81" s="1269"/>
      <c r="M81" s="1269"/>
      <c r="N81" s="1269"/>
      <c r="O81" s="1269"/>
      <c r="P81" s="1269"/>
      <c r="Q81" s="1269"/>
      <c r="R81" s="1269"/>
      <c r="S81" s="1269"/>
      <c r="T81" s="1269"/>
      <c r="U81" s="1269"/>
      <c r="V81" s="1269"/>
      <c r="W81" s="1269"/>
      <c r="X81" s="1269"/>
      <c r="Y81" s="1269"/>
      <c r="Z81" s="1269"/>
      <c r="AA81" s="1269"/>
      <c r="AB81" s="1269"/>
      <c r="AC81" s="1269"/>
      <c r="AD81" s="1269"/>
      <c r="AE81" s="1269"/>
      <c r="AF81" s="1269"/>
      <c r="AG81" s="1269"/>
      <c r="AH81" s="1269"/>
      <c r="AI81" s="1269"/>
      <c r="AJ81" s="1269"/>
      <c r="AK81" s="1269"/>
      <c r="AL81" s="1269"/>
      <c r="AM81" s="1269"/>
      <c r="AN81" s="1269"/>
      <c r="AO81" s="1269"/>
      <c r="AP81" s="1269"/>
      <c r="AQ81" s="1269"/>
      <c r="AR81" s="1269"/>
      <c r="AS81" s="1269"/>
      <c r="AT81" s="1269"/>
      <c r="AU81" s="1269"/>
      <c r="AV81" s="1269"/>
      <c r="AW81" s="1269"/>
      <c r="AX81" s="1269"/>
      <c r="AY81" s="1269"/>
      <c r="AZ81" s="1269"/>
      <c r="BA81" s="1269"/>
      <c r="BB81" s="1269"/>
    </row>
    <row r="82" spans="1:54" ht="23.4" customHeight="1" x14ac:dyDescent="0.3">
      <c r="A82" s="126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267"/>
      <c r="BA82" s="1267"/>
      <c r="BB82" s="1267"/>
    </row>
    <row r="83" spans="1:54" ht="9" customHeight="1" x14ac:dyDescent="0.3">
      <c r="A83" s="1268" t="s">
        <v>801</v>
      </c>
      <c r="B83" s="1268"/>
      <c r="C83" s="1268"/>
      <c r="D83" s="1268"/>
      <c r="E83" s="1268"/>
      <c r="F83" s="1268"/>
      <c r="G83" s="1268"/>
      <c r="H83" s="1268"/>
      <c r="I83" s="1268"/>
      <c r="J83" s="1268"/>
      <c r="K83" s="1268"/>
      <c r="L83" s="1268"/>
      <c r="M83" s="1268"/>
      <c r="N83" s="1268"/>
      <c r="O83" s="1268"/>
      <c r="P83" s="1268"/>
      <c r="Q83" s="1268"/>
      <c r="R83" s="1268"/>
      <c r="S83" s="1268"/>
      <c r="T83" s="1268"/>
      <c r="U83" s="1268"/>
      <c r="V83" s="126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268" t="s">
        <v>49</v>
      </c>
      <c r="BA83" s="1268"/>
      <c r="BB83" s="1268"/>
    </row>
    <row r="84" spans="1:54" ht="23.4" customHeight="1" x14ac:dyDescent="0.3">
      <c r="A84" s="1266" t="str">
        <f>IF(ПОДПИСИ!B10="","",ПОДПИСИ!D10)</f>
        <v>Величко А.А.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267"/>
      <c r="BA84" s="1267"/>
      <c r="BB84" s="1267"/>
    </row>
    <row r="85" spans="1:54" ht="9" customHeight="1" x14ac:dyDescent="0.3">
      <c r="A85" s="1268" t="s">
        <v>801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268" t="s">
        <v>49</v>
      </c>
      <c r="BA85" s="1268"/>
      <c r="BB85" s="1268"/>
    </row>
    <row r="86" spans="1:54" x14ac:dyDescent="0.25">
      <c r="A86" s="1269" t="s">
        <v>785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1269"/>
      <c r="AA86" s="1269"/>
      <c r="AB86" s="1269"/>
      <c r="AC86" s="1269"/>
      <c r="AD86" s="1269"/>
      <c r="AE86" s="1269"/>
      <c r="AF86" s="1269"/>
      <c r="AG86" s="1269"/>
      <c r="AH86" s="1269"/>
      <c r="AI86" s="1269"/>
      <c r="AJ86" s="1269"/>
      <c r="AK86" s="1269"/>
      <c r="AL86" s="1269"/>
      <c r="AM86" s="1269"/>
      <c r="AN86" s="1269"/>
      <c r="AO86" s="1269"/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1269"/>
      <c r="BB86" s="1269"/>
    </row>
    <row r="87" spans="1:54" ht="23.4" customHeight="1" x14ac:dyDescent="0.3">
      <c r="A87" s="1266" t="str">
        <f>ПОДПИСИ!D15</f>
        <v>Шлёнский С.В.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267"/>
      <c r="BA87" s="1267"/>
      <c r="BB87" s="1267"/>
    </row>
    <row r="88" spans="1:54" ht="9" customHeight="1" x14ac:dyDescent="0.3">
      <c r="A88" s="1268" t="s">
        <v>801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268" t="s">
        <v>49</v>
      </c>
      <c r="BA88" s="1268"/>
      <c r="BB88" s="1268"/>
    </row>
    <row r="89" spans="1:54" ht="27.75" customHeight="1" x14ac:dyDescent="0.25">
      <c r="A89" s="1269" t="s">
        <v>813</v>
      </c>
      <c r="B89" s="1269"/>
      <c r="C89" s="1269"/>
      <c r="D89" s="1269"/>
      <c r="E89" s="1269"/>
      <c r="F89" s="1269"/>
      <c r="G89" s="1269"/>
      <c r="H89" s="1269"/>
      <c r="I89" s="1269"/>
      <c r="J89" s="1269"/>
      <c r="K89" s="1269"/>
      <c r="L89" s="1269"/>
      <c r="M89" s="1269"/>
      <c r="N89" s="1269"/>
      <c r="O89" s="1269"/>
      <c r="P89" s="1269"/>
      <c r="Q89" s="1269"/>
      <c r="R89" s="1269"/>
      <c r="S89" s="1269"/>
      <c r="T89" s="1269"/>
      <c r="U89" s="1269"/>
      <c r="V89" s="1269"/>
      <c r="W89" s="1269"/>
      <c r="X89" s="1269"/>
      <c r="Y89" s="1269"/>
      <c r="Z89" s="1269"/>
      <c r="AA89" s="1269"/>
      <c r="AB89" s="1269"/>
      <c r="AC89" s="1269"/>
      <c r="AD89" s="1269"/>
      <c r="AE89" s="1269"/>
      <c r="AF89" s="1269"/>
      <c r="AG89" s="1269"/>
      <c r="AH89" s="1269"/>
      <c r="AI89" s="1269"/>
      <c r="AJ89" s="1269"/>
      <c r="AK89" s="1269"/>
      <c r="AL89" s="1269"/>
      <c r="AM89" s="1269"/>
      <c r="AN89" s="1269"/>
      <c r="AO89" s="1269"/>
      <c r="AP89" s="1269"/>
      <c r="AQ89" s="1269"/>
      <c r="AR89" s="1269"/>
      <c r="AS89" s="1269"/>
      <c r="AT89" s="1269"/>
      <c r="AU89" s="1269"/>
      <c r="AV89" s="1269"/>
      <c r="AW89" s="1269"/>
      <c r="AX89" s="1269"/>
      <c r="AY89" s="1269"/>
      <c r="AZ89" s="1269"/>
      <c r="BA89" s="1269"/>
      <c r="BB89" s="1269"/>
    </row>
    <row r="90" spans="1:54" ht="23.4" customHeight="1" x14ac:dyDescent="0.3">
      <c r="A90" s="1266" t="str">
        <f>ПОДПИСИ!D17</f>
        <v>Шлёнский С.В.</v>
      </c>
      <c r="B90" s="1266"/>
      <c r="C90" s="1266"/>
      <c r="D90" s="1266"/>
      <c r="E90" s="1266"/>
      <c r="F90" s="1266"/>
      <c r="G90" s="1266"/>
      <c r="H90" s="1266"/>
      <c r="I90" s="1266"/>
      <c r="J90" s="1266"/>
      <c r="K90" s="1266"/>
      <c r="L90" s="1266"/>
      <c r="M90" s="1266"/>
      <c r="N90" s="1266"/>
      <c r="O90" s="1266"/>
      <c r="P90" s="1266"/>
      <c r="Q90" s="1266"/>
      <c r="R90" s="1266"/>
      <c r="S90" s="1266"/>
      <c r="T90" s="1266"/>
      <c r="U90" s="1266"/>
      <c r="V90" s="126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267"/>
      <c r="BA90" s="1267"/>
      <c r="BB90" s="1267"/>
    </row>
    <row r="91" spans="1:54" ht="9" customHeight="1" x14ac:dyDescent="0.3">
      <c r="A91" s="1268" t="s">
        <v>801</v>
      </c>
      <c r="B91" s="1268"/>
      <c r="C91" s="1268"/>
      <c r="D91" s="1268"/>
      <c r="E91" s="1268"/>
      <c r="F91" s="1268"/>
      <c r="G91" s="1268"/>
      <c r="H91" s="1268"/>
      <c r="I91" s="1268"/>
      <c r="J91" s="1268"/>
      <c r="K91" s="1268"/>
      <c r="L91" s="1268"/>
      <c r="M91" s="1268"/>
      <c r="N91" s="1268"/>
      <c r="O91" s="1268"/>
      <c r="P91" s="1268"/>
      <c r="Q91" s="1268"/>
      <c r="R91" s="1268"/>
      <c r="S91" s="1268"/>
      <c r="T91" s="1268"/>
      <c r="U91" s="1268"/>
      <c r="V91" s="126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268" t="s">
        <v>49</v>
      </c>
      <c r="BA91" s="1268"/>
      <c r="BB91" s="1268"/>
    </row>
    <row r="92" spans="1:54" ht="37.5" customHeight="1" x14ac:dyDescent="0.25">
      <c r="A92" s="1269" t="s">
        <v>803</v>
      </c>
      <c r="B92" s="1269"/>
      <c r="C92" s="1269"/>
      <c r="D92" s="1269"/>
      <c r="E92" s="1269"/>
      <c r="F92" s="1269"/>
      <c r="G92" s="1269"/>
      <c r="H92" s="1269"/>
      <c r="I92" s="1269"/>
      <c r="J92" s="1269"/>
      <c r="K92" s="1269"/>
      <c r="L92" s="1269"/>
      <c r="M92" s="1269"/>
      <c r="N92" s="1269"/>
      <c r="O92" s="1269"/>
      <c r="P92" s="1269"/>
      <c r="Q92" s="1269"/>
      <c r="R92" s="1269"/>
      <c r="S92" s="1269"/>
      <c r="T92" s="1269"/>
      <c r="U92" s="1269"/>
      <c r="V92" s="1269"/>
      <c r="W92" s="1269"/>
      <c r="X92" s="1269"/>
      <c r="Y92" s="1269"/>
      <c r="Z92" s="1269"/>
      <c r="AA92" s="1269"/>
      <c r="AB92" s="1269"/>
      <c r="AC92" s="1269"/>
      <c r="AD92" s="1269"/>
      <c r="AE92" s="1269"/>
      <c r="AF92" s="1269"/>
      <c r="AG92" s="1269"/>
      <c r="AH92" s="1269"/>
      <c r="AI92" s="1269"/>
      <c r="AJ92" s="1269"/>
      <c r="AK92" s="1269"/>
      <c r="AL92" s="1269"/>
      <c r="AM92" s="1269"/>
      <c r="AN92" s="1269"/>
      <c r="AO92" s="1269"/>
      <c r="AP92" s="1269"/>
      <c r="AQ92" s="1269"/>
      <c r="AR92" s="1269"/>
      <c r="AS92" s="1269"/>
      <c r="AT92" s="1269"/>
      <c r="AU92" s="1269"/>
      <c r="AV92" s="1269"/>
      <c r="AW92" s="1269"/>
      <c r="AX92" s="1269"/>
      <c r="AY92" s="1269"/>
      <c r="AZ92" s="1269"/>
      <c r="BA92" s="1269"/>
      <c r="BB92" s="1269"/>
    </row>
    <row r="93" spans="1:54" ht="23.4" customHeight="1" x14ac:dyDescent="0.3">
      <c r="A93" s="1266" t="str">
        <f>ПОДПИСИ!C19</f>
        <v xml:space="preserve"> </v>
      </c>
      <c r="B93" s="1266"/>
      <c r="C93" s="1266"/>
      <c r="D93" s="1266"/>
      <c r="E93" s="1266"/>
      <c r="F93" s="1266"/>
      <c r="G93" s="1266"/>
      <c r="H93" s="1266"/>
      <c r="I93" s="1266"/>
      <c r="J93" s="1266"/>
      <c r="K93" s="1266"/>
      <c r="L93" s="1266"/>
      <c r="M93" s="1266"/>
      <c r="N93" s="1266"/>
      <c r="O93" s="1266"/>
      <c r="P93" s="1266"/>
      <c r="Q93" s="1266"/>
      <c r="R93" s="1266"/>
      <c r="S93" s="1266"/>
      <c r="T93" s="1266"/>
      <c r="U93" s="1266"/>
      <c r="V93" s="126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267"/>
      <c r="BA93" s="1267"/>
      <c r="BB93" s="1267"/>
    </row>
    <row r="94" spans="1:54" ht="9" customHeight="1" x14ac:dyDescent="0.3">
      <c r="A94" s="1268" t="s">
        <v>801</v>
      </c>
      <c r="B94" s="1268"/>
      <c r="C94" s="1268"/>
      <c r="D94" s="1268"/>
      <c r="E94" s="1268"/>
      <c r="F94" s="1268"/>
      <c r="G94" s="1268"/>
      <c r="H94" s="1268"/>
      <c r="I94" s="1268"/>
      <c r="J94" s="1268"/>
      <c r="K94" s="1268"/>
      <c r="L94" s="1268"/>
      <c r="M94" s="1268"/>
      <c r="N94" s="1268"/>
      <c r="O94" s="1268"/>
      <c r="P94" s="1268"/>
      <c r="Q94" s="1268"/>
      <c r="R94" s="1268"/>
      <c r="S94" s="1268"/>
      <c r="T94" s="1268"/>
      <c r="U94" s="1268"/>
      <c r="V94" s="126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268" t="s">
        <v>49</v>
      </c>
      <c r="BA94" s="1268"/>
      <c r="BB94" s="1268"/>
    </row>
    <row r="95" spans="1:54" ht="25.5" customHeight="1" x14ac:dyDescent="0.25">
      <c r="A95" s="1269" t="s">
        <v>838</v>
      </c>
      <c r="B95" s="1269"/>
      <c r="C95" s="1269"/>
      <c r="D95" s="1269"/>
      <c r="E95" s="1269"/>
      <c r="F95" s="1269"/>
      <c r="G95" s="1269"/>
      <c r="H95" s="1269"/>
      <c r="I95" s="1269"/>
      <c r="J95" s="1269"/>
      <c r="K95" s="1269"/>
      <c r="L95" s="1269"/>
      <c r="M95" s="1269"/>
      <c r="N95" s="1269"/>
      <c r="O95" s="1269"/>
      <c r="P95" s="1269"/>
      <c r="Q95" s="1269"/>
      <c r="R95" s="1269"/>
      <c r="S95" s="1269"/>
      <c r="T95" s="1269"/>
      <c r="U95" s="1269"/>
      <c r="V95" s="1269"/>
      <c r="W95" s="1269"/>
      <c r="X95" s="1269"/>
      <c r="Y95" s="1269"/>
      <c r="Z95" s="1269"/>
      <c r="AA95" s="1269"/>
      <c r="AB95" s="1269"/>
      <c r="AC95" s="1269"/>
      <c r="AD95" s="1269"/>
      <c r="AE95" s="1269"/>
      <c r="AF95" s="1269"/>
      <c r="AG95" s="1269"/>
      <c r="AH95" s="1269"/>
      <c r="AI95" s="1269"/>
      <c r="AJ95" s="1269"/>
      <c r="AK95" s="1269"/>
      <c r="AL95" s="1269"/>
      <c r="AM95" s="1269"/>
      <c r="AN95" s="1269"/>
      <c r="AO95" s="1269"/>
      <c r="AP95" s="1269"/>
      <c r="AQ95" s="1269"/>
      <c r="AR95" s="1269"/>
      <c r="AS95" s="1269"/>
      <c r="AT95" s="1269"/>
      <c r="AU95" s="1269"/>
      <c r="AV95" s="1269"/>
      <c r="AW95" s="1269"/>
      <c r="AX95" s="1269"/>
      <c r="AY95" s="1269"/>
      <c r="AZ95" s="1269"/>
      <c r="BA95" s="1269"/>
      <c r="BB95" s="1269"/>
    </row>
    <row r="96" spans="1:54" ht="23.4" customHeight="1" x14ac:dyDescent="0.3">
      <c r="A96" s="1266" t="str">
        <f>ПОДПИСИ!D12</f>
        <v>Курбатов А.В.</v>
      </c>
      <c r="B96" s="1266"/>
      <c r="C96" s="1266"/>
      <c r="D96" s="1266"/>
      <c r="E96" s="1266"/>
      <c r="F96" s="1266"/>
      <c r="G96" s="1266"/>
      <c r="H96" s="1266"/>
      <c r="I96" s="1266"/>
      <c r="J96" s="1266"/>
      <c r="K96" s="1266"/>
      <c r="L96" s="1266"/>
      <c r="M96" s="1266"/>
      <c r="N96" s="1266"/>
      <c r="O96" s="1266"/>
      <c r="P96" s="1266"/>
      <c r="Q96" s="1266"/>
      <c r="R96" s="1266"/>
      <c r="S96" s="1266"/>
      <c r="T96" s="1266"/>
      <c r="U96" s="1266"/>
      <c r="V96" s="126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267"/>
      <c r="BA96" s="1267"/>
      <c r="BB96" s="1267"/>
    </row>
    <row r="97" spans="1:54" ht="9" customHeight="1" x14ac:dyDescent="0.3">
      <c r="A97" s="1268" t="s">
        <v>801</v>
      </c>
      <c r="B97" s="1268"/>
      <c r="C97" s="1268"/>
      <c r="D97" s="1268"/>
      <c r="E97" s="1268"/>
      <c r="F97" s="1268"/>
      <c r="G97" s="1268"/>
      <c r="H97" s="1268"/>
      <c r="I97" s="1268"/>
      <c r="J97" s="1268"/>
      <c r="K97" s="1268"/>
      <c r="L97" s="1268"/>
      <c r="M97" s="1268"/>
      <c r="N97" s="1268"/>
      <c r="O97" s="1268"/>
      <c r="P97" s="1268"/>
      <c r="Q97" s="1268"/>
      <c r="R97" s="1268"/>
      <c r="S97" s="1268"/>
      <c r="T97" s="1268"/>
      <c r="U97" s="1268"/>
      <c r="V97" s="126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268" t="s">
        <v>49</v>
      </c>
      <c r="BA97" s="1268"/>
      <c r="BB97" s="1268"/>
    </row>
    <row r="98" spans="1:54" x14ac:dyDescent="0.25">
      <c r="A98" s="1269" t="s">
        <v>530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1269"/>
      <c r="X98" s="1269"/>
      <c r="Y98" s="1269"/>
      <c r="Z98" s="1269"/>
      <c r="AA98" s="1269"/>
      <c r="AB98" s="1269"/>
      <c r="AC98" s="1269"/>
      <c r="AD98" s="1269"/>
      <c r="AE98" s="1269"/>
      <c r="AF98" s="1269"/>
      <c r="AG98" s="1269"/>
      <c r="AH98" s="1269"/>
      <c r="AI98" s="1269"/>
      <c r="AJ98" s="1269"/>
      <c r="AK98" s="1269"/>
      <c r="AL98" s="1269"/>
      <c r="AM98" s="1269"/>
      <c r="AN98" s="1269"/>
      <c r="AO98" s="1269"/>
      <c r="AP98" s="1269"/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  <c r="BA98" s="1269"/>
      <c r="BB98" s="1269"/>
    </row>
    <row r="99" spans="1:54" ht="23.4" customHeight="1" x14ac:dyDescent="0.3">
      <c r="A99" s="1266"/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267"/>
      <c r="BA99" s="1267"/>
      <c r="BB99" s="1267"/>
    </row>
    <row r="100" spans="1:54" ht="9" customHeight="1" x14ac:dyDescent="0.3">
      <c r="A100" s="1268" t="s">
        <v>801</v>
      </c>
      <c r="B100" s="1268"/>
      <c r="C100" s="1268"/>
      <c r="D100" s="1268"/>
      <c r="E100" s="1268"/>
      <c r="F100" s="1268"/>
      <c r="G100" s="1268"/>
      <c r="H100" s="1268"/>
      <c r="I100" s="1268"/>
      <c r="J100" s="1268"/>
      <c r="K100" s="1268"/>
      <c r="L100" s="1268"/>
      <c r="M100" s="1268"/>
      <c r="N100" s="1268"/>
      <c r="O100" s="1268"/>
      <c r="P100" s="1268"/>
      <c r="Q100" s="1268"/>
      <c r="R100" s="1268"/>
      <c r="S100" s="1268"/>
      <c r="T100" s="1268"/>
      <c r="U100" s="1268"/>
      <c r="V100" s="126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268" t="s">
        <v>49</v>
      </c>
      <c r="BA100" s="1268"/>
      <c r="BB100" s="126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26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71" t="s">
        <v>516</v>
      </c>
      <c r="V1" s="1371"/>
      <c r="W1" s="1371"/>
      <c r="X1" s="1371"/>
      <c r="Y1" s="1371"/>
      <c r="Z1" s="1371"/>
      <c r="AA1" s="1371"/>
      <c r="AB1" s="1371"/>
      <c r="AC1" s="1371"/>
      <c r="AD1" s="1371"/>
      <c r="AE1" s="1371"/>
      <c r="AF1" s="1371"/>
      <c r="AG1" s="1371"/>
      <c r="AH1" s="1371"/>
      <c r="AI1" s="1371"/>
      <c r="AJ1" s="1371"/>
      <c r="AK1" s="1371"/>
      <c r="AL1" s="1371"/>
      <c r="AM1" s="1371"/>
      <c r="AN1" s="1371"/>
      <c r="AO1" s="1371"/>
      <c r="AP1" s="1371"/>
      <c r="AQ1" s="1371"/>
      <c r="AR1" s="1371"/>
      <c r="AS1" s="1371"/>
      <c r="AT1" s="1371"/>
      <c r="AU1" s="1371"/>
      <c r="AV1" s="1371"/>
      <c r="AW1" s="1371"/>
      <c r="AX1" s="1371"/>
      <c r="AY1" s="1371"/>
      <c r="AZ1" s="1371"/>
    </row>
    <row r="2" spans="1:63" ht="14.4" x14ac:dyDescent="0.25">
      <c r="A2" s="1379" t="s">
        <v>72</v>
      </c>
      <c r="B2" s="1379"/>
      <c r="C2" s="1379"/>
      <c r="D2" s="1379"/>
      <c r="E2" s="1379"/>
      <c r="F2" s="1379"/>
      <c r="G2" s="1379"/>
      <c r="H2" s="1379"/>
      <c r="I2" s="1379"/>
      <c r="J2" s="1379"/>
      <c r="K2" s="1379"/>
      <c r="L2" s="1379"/>
      <c r="M2" s="1379"/>
      <c r="N2" s="1379"/>
      <c r="O2" s="1379"/>
      <c r="P2" s="1379"/>
      <c r="Q2" s="1379"/>
      <c r="R2" s="1379"/>
      <c r="S2" s="1379"/>
      <c r="T2" s="1379"/>
      <c r="U2" s="1379"/>
      <c r="V2" s="1379"/>
      <c r="W2" s="1379"/>
      <c r="X2" s="1379"/>
      <c r="Y2" s="1379"/>
      <c r="Z2" s="1379"/>
      <c r="AA2" s="1379"/>
      <c r="AB2" s="1379"/>
      <c r="AC2" s="1379"/>
      <c r="AD2" s="1379"/>
      <c r="AE2" s="1379"/>
      <c r="AF2" s="1379"/>
      <c r="AG2" s="1379"/>
      <c r="AH2" s="1379"/>
      <c r="AI2" s="1379"/>
      <c r="AJ2" s="1379"/>
      <c r="AK2" s="1379"/>
      <c r="AL2" s="1379"/>
      <c r="AM2" s="1379"/>
      <c r="AN2" s="1379"/>
      <c r="AO2" s="1379"/>
      <c r="AP2" s="1379"/>
      <c r="AQ2" s="1379"/>
      <c r="AR2" s="1379"/>
      <c r="AS2" s="1379"/>
      <c r="AT2" s="1379"/>
      <c r="AU2" s="1379"/>
      <c r="AV2" s="1379"/>
      <c r="AW2" s="1379"/>
      <c r="AX2" s="1379"/>
      <c r="AY2" s="1379"/>
      <c r="AZ2" s="1379"/>
      <c r="BC2" s="12"/>
      <c r="BD2" s="13"/>
      <c r="BE2" s="286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72"/>
      <c r="C3" s="1372"/>
      <c r="D3" s="1372"/>
      <c r="E3" s="1372"/>
      <c r="F3" s="1372"/>
      <c r="G3" s="1372"/>
      <c r="H3" s="1372"/>
      <c r="I3" s="1372"/>
      <c r="J3" s="1372"/>
      <c r="K3" s="1372"/>
      <c r="L3" s="1372"/>
      <c r="M3" s="1372"/>
      <c r="N3" s="1372"/>
      <c r="O3" s="1372"/>
      <c r="P3" s="1372"/>
      <c r="Q3" s="1372"/>
      <c r="R3" s="1372"/>
      <c r="S3" s="1372"/>
      <c r="T3" s="1372"/>
      <c r="U3" s="1372"/>
      <c r="V3" s="1372"/>
      <c r="W3" s="1372"/>
      <c r="X3" s="1372"/>
      <c r="Y3" s="1372"/>
      <c r="Z3" s="1372"/>
      <c r="AA3" s="1372"/>
      <c r="AB3" s="1372"/>
      <c r="AC3" s="1372"/>
      <c r="AD3" s="1372"/>
      <c r="AE3" s="1372"/>
      <c r="AF3" s="1372"/>
      <c r="AG3" s="1372"/>
      <c r="AH3" s="1372"/>
      <c r="AI3" s="1372"/>
      <c r="AJ3" s="1372"/>
      <c r="AK3" s="1372"/>
      <c r="AL3" s="1372"/>
      <c r="AM3" s="1372"/>
      <c r="AN3" s="1372"/>
      <c r="AO3" s="1372"/>
      <c r="AP3" s="1372"/>
      <c r="AQ3" s="1372"/>
      <c r="AR3" s="1372"/>
      <c r="AS3" s="1372"/>
      <c r="AT3" s="1372"/>
      <c r="AU3" s="1372"/>
      <c r="AV3" s="1372"/>
      <c r="AW3" s="1372"/>
      <c r="AX3" s="1372"/>
      <c r="AY3" s="1372"/>
      <c r="AZ3" s="1372"/>
      <c r="BC3" s="12"/>
      <c r="BD3" s="10"/>
      <c r="BE3" s="289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373" t="s">
        <v>515</v>
      </c>
      <c r="B4" s="1373"/>
      <c r="C4" s="1373"/>
      <c r="D4" s="1373"/>
      <c r="E4" s="1373"/>
      <c r="F4" s="1373"/>
      <c r="G4" s="1373"/>
      <c r="H4" s="1373"/>
      <c r="I4" s="1373"/>
      <c r="J4" s="1373"/>
      <c r="K4" s="1373"/>
      <c r="L4" s="1373"/>
      <c r="M4" s="1373"/>
      <c r="N4" s="1373"/>
      <c r="O4" s="1373"/>
      <c r="P4" s="1373"/>
      <c r="Q4" s="1373"/>
      <c r="R4" s="1373"/>
      <c r="S4" s="1373"/>
      <c r="T4" s="1373"/>
      <c r="U4" s="1373"/>
      <c r="V4" s="1373"/>
      <c r="W4" s="1373"/>
      <c r="X4" s="1373"/>
      <c r="Y4" s="1373"/>
      <c r="Z4" s="1373"/>
      <c r="AA4" s="1373"/>
      <c r="AB4" s="1373"/>
      <c r="AC4" s="1373"/>
      <c r="AD4" s="1373"/>
      <c r="AE4" s="1373"/>
      <c r="AF4" s="1373"/>
      <c r="AG4" s="1373"/>
      <c r="AH4" s="1373"/>
      <c r="AI4" s="1373"/>
      <c r="AJ4" s="1373"/>
      <c r="AK4" s="1373"/>
      <c r="AL4" s="1373"/>
      <c r="AM4" s="1373"/>
      <c r="AN4" s="1373"/>
      <c r="AO4" s="1373"/>
      <c r="AP4" s="1373"/>
      <c r="AQ4" s="1373"/>
      <c r="AR4" s="1373"/>
      <c r="AS4" s="1373"/>
      <c r="AT4" s="1373"/>
      <c r="AU4" s="1373"/>
      <c r="AV4" s="1373"/>
      <c r="AW4" s="1373"/>
      <c r="AX4" s="1373"/>
      <c r="AY4" s="1373"/>
      <c r="AZ4" s="1373"/>
      <c r="BD4" s="10"/>
      <c r="BF4" s="10"/>
      <c r="BG4" s="10"/>
      <c r="BH4" s="10"/>
      <c r="BI4" s="10"/>
      <c r="BJ4" s="10"/>
      <c r="BK4" s="10"/>
    </row>
    <row r="5" spans="1:63" x14ac:dyDescent="0.25">
      <c r="A5" s="1380" t="s">
        <v>377</v>
      </c>
      <c r="B5" s="1379"/>
      <c r="C5" s="1379"/>
      <c r="D5" s="1379"/>
      <c r="E5" s="1379"/>
      <c r="F5" s="1379"/>
      <c r="G5" s="1379"/>
      <c r="H5" s="1379"/>
      <c r="I5" s="1379"/>
      <c r="J5" s="1379"/>
      <c r="K5" s="1379"/>
      <c r="L5" s="1379"/>
      <c r="M5" s="1379"/>
      <c r="N5" s="1379"/>
      <c r="O5" s="1379"/>
      <c r="P5" s="1379"/>
      <c r="Q5" s="1379"/>
      <c r="R5" s="1379"/>
      <c r="S5" s="1379"/>
      <c r="T5" s="1379"/>
      <c r="U5" s="1379"/>
      <c r="V5" s="1379"/>
      <c r="W5" s="1379"/>
      <c r="X5" s="1379"/>
      <c r="Y5" s="1379"/>
      <c r="Z5" s="1379"/>
      <c r="AA5" s="1379"/>
      <c r="AB5" s="1379"/>
      <c r="AC5" s="1379"/>
      <c r="AD5" s="1379"/>
      <c r="AE5" s="1379"/>
      <c r="AF5" s="1379"/>
      <c r="AG5" s="1379"/>
      <c r="AH5" s="1379"/>
      <c r="AI5" s="1379"/>
      <c r="AJ5" s="1379"/>
      <c r="AK5" s="1379"/>
      <c r="AL5" s="1379"/>
      <c r="AM5" s="1379"/>
      <c r="AN5" s="1379"/>
      <c r="AO5" s="1379"/>
      <c r="AP5" s="1379"/>
      <c r="AQ5" s="1379"/>
      <c r="AR5" s="1379"/>
      <c r="AS5" s="1379"/>
      <c r="AT5" s="1379"/>
      <c r="AU5" s="1379"/>
      <c r="AV5" s="1379"/>
      <c r="AW5" s="1379"/>
      <c r="AX5" s="1379"/>
      <c r="AY5" s="1379"/>
      <c r="AZ5" s="1379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78" t="str">
        <f>ФОРМА!B2</f>
        <v>ПАО "Россети Ленэнерго"</v>
      </c>
      <c r="B6" s="1378"/>
      <c r="C6" s="1378"/>
      <c r="D6" s="1378"/>
      <c r="E6" s="1378"/>
      <c r="F6" s="1378"/>
      <c r="G6" s="1378"/>
      <c r="H6" s="1378"/>
      <c r="I6" s="1378"/>
      <c r="J6" s="1378"/>
      <c r="K6" s="1378"/>
      <c r="L6" s="1378"/>
      <c r="M6" s="1378"/>
      <c r="N6" s="1378"/>
      <c r="O6" s="1378"/>
      <c r="P6" s="1378"/>
      <c r="Q6" s="1378"/>
      <c r="R6" s="1378"/>
      <c r="S6" s="1378"/>
      <c r="T6" s="1378"/>
      <c r="U6" s="1378"/>
      <c r="V6" s="1378"/>
      <c r="W6" s="1378"/>
      <c r="X6" s="1378"/>
      <c r="Y6" s="1378"/>
      <c r="Z6" s="1378"/>
      <c r="AA6" s="1378"/>
      <c r="AB6" s="1378"/>
      <c r="AC6" s="1378"/>
      <c r="AD6" s="1378"/>
      <c r="AE6" s="1378"/>
      <c r="AF6" s="1378"/>
      <c r="AG6" s="1378"/>
      <c r="AH6" s="1378"/>
      <c r="AI6" s="1378"/>
      <c r="AJ6" s="1378"/>
      <c r="AK6" s="1378"/>
      <c r="AL6" s="1378"/>
      <c r="AM6" s="1378"/>
      <c r="AN6" s="1378"/>
      <c r="AO6" s="1378"/>
      <c r="AP6" s="1378"/>
      <c r="AQ6" s="1378"/>
      <c r="AR6" s="1378"/>
      <c r="AS6" s="1378"/>
      <c r="AT6" s="1378"/>
      <c r="AU6" s="1378"/>
      <c r="AV6" s="1378"/>
      <c r="AW6" s="1378"/>
      <c r="AX6" s="1378"/>
      <c r="AY6" s="1378"/>
      <c r="AZ6" s="137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376" t="s">
        <v>807</v>
      </c>
      <c r="B7" s="1376"/>
      <c r="C7" s="1376"/>
      <c r="D7" s="1376"/>
      <c r="E7" s="1376"/>
      <c r="F7" s="1376"/>
      <c r="G7" s="1376"/>
      <c r="H7" s="1376"/>
      <c r="I7" s="1376"/>
      <c r="J7" s="1376"/>
      <c r="K7" s="1376"/>
      <c r="L7" s="1376"/>
      <c r="M7" s="1376"/>
      <c r="N7" s="1376"/>
      <c r="O7" s="1376"/>
      <c r="P7" s="1376"/>
      <c r="Q7" s="1376"/>
      <c r="R7" s="1376"/>
      <c r="S7" s="1376"/>
      <c r="T7" s="1376"/>
      <c r="U7" s="1376"/>
      <c r="V7" s="1376"/>
      <c r="W7" s="1376"/>
      <c r="X7" s="1376"/>
      <c r="Y7" s="1376"/>
      <c r="Z7" s="1376"/>
      <c r="AA7" s="1376"/>
      <c r="AB7" s="1376"/>
      <c r="AC7" s="1376"/>
      <c r="AD7" s="1376"/>
      <c r="AE7" s="1376"/>
      <c r="AF7" s="1376"/>
      <c r="AG7" s="1376"/>
      <c r="AH7" s="1376"/>
      <c r="AI7" s="1376"/>
      <c r="AJ7" s="1376"/>
      <c r="AK7" s="1376"/>
      <c r="AL7" s="1376"/>
      <c r="AM7" s="1376"/>
      <c r="AN7" s="1376"/>
      <c r="AO7" s="1376"/>
      <c r="AP7" s="1376"/>
      <c r="AQ7" s="1376"/>
      <c r="AR7" s="1376"/>
      <c r="AS7" s="1376"/>
      <c r="AT7" s="1376"/>
      <c r="AU7" s="1376"/>
      <c r="AV7" s="1376"/>
      <c r="AW7" s="1376"/>
      <c r="AX7" s="1376"/>
      <c r="AY7" s="1376"/>
      <c r="AZ7" s="1376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7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78"/>
      <c r="C8" s="1378"/>
      <c r="D8" s="1378"/>
      <c r="E8" s="1378"/>
      <c r="F8" s="1378"/>
      <c r="G8" s="1378"/>
      <c r="H8" s="1378"/>
      <c r="I8" s="1378"/>
      <c r="J8" s="1378"/>
      <c r="K8" s="1378"/>
      <c r="L8" s="1378"/>
      <c r="M8" s="1378"/>
      <c r="N8" s="1378"/>
      <c r="O8" s="1378"/>
      <c r="P8" s="1378"/>
      <c r="Q8" s="1378"/>
      <c r="R8" s="1378"/>
      <c r="S8" s="1378"/>
      <c r="T8" s="1378"/>
      <c r="U8" s="1378"/>
      <c r="V8" s="1378"/>
      <c r="W8" s="1378"/>
      <c r="X8" s="1378"/>
      <c r="Y8" s="1378"/>
      <c r="Z8" s="1378"/>
      <c r="AA8" s="1378"/>
      <c r="AB8" s="1378"/>
      <c r="AC8" s="1378"/>
      <c r="AD8" s="1378"/>
      <c r="AE8" s="1378"/>
      <c r="AF8" s="1378"/>
      <c r="AG8" s="1378"/>
      <c r="AH8" s="1378"/>
      <c r="AI8" s="1378"/>
      <c r="AJ8" s="1378"/>
      <c r="AK8" s="1378"/>
      <c r="AL8" s="1378"/>
      <c r="AM8" s="1378"/>
      <c r="AN8" s="1378"/>
      <c r="AO8" s="1378"/>
      <c r="AP8" s="1378"/>
      <c r="AQ8" s="1378"/>
      <c r="AR8" s="1378"/>
      <c r="AS8" s="1378"/>
      <c r="AT8" s="1378"/>
      <c r="AU8" s="1378"/>
      <c r="AV8" s="1378"/>
      <c r="AW8" s="1378"/>
      <c r="AX8" s="1378"/>
      <c r="AY8" s="1378"/>
      <c r="AZ8" s="137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376" t="s">
        <v>820</v>
      </c>
      <c r="B9" s="1377"/>
      <c r="C9" s="1377"/>
      <c r="D9" s="1377"/>
      <c r="E9" s="1377"/>
      <c r="F9" s="1377"/>
      <c r="G9" s="1377"/>
      <c r="H9" s="1377"/>
      <c r="I9" s="1377"/>
      <c r="J9" s="1377"/>
      <c r="K9" s="1377"/>
      <c r="L9" s="1377"/>
      <c r="M9" s="1377"/>
      <c r="N9" s="1377"/>
      <c r="O9" s="1377"/>
      <c r="P9" s="1377"/>
      <c r="Q9" s="1377"/>
      <c r="R9" s="1377"/>
      <c r="S9" s="1377"/>
      <c r="T9" s="1377"/>
      <c r="U9" s="1377"/>
      <c r="V9" s="1377"/>
      <c r="W9" s="1377"/>
      <c r="X9" s="1377"/>
      <c r="Y9" s="1377"/>
      <c r="Z9" s="1377"/>
      <c r="AA9" s="1377"/>
      <c r="AB9" s="1377"/>
      <c r="AC9" s="1377"/>
      <c r="AD9" s="1377"/>
      <c r="AE9" s="1377"/>
      <c r="AF9" s="1377"/>
      <c r="AG9" s="1377"/>
      <c r="AH9" s="1377"/>
      <c r="AI9" s="1377"/>
      <c r="AJ9" s="1377"/>
      <c r="AK9" s="1377"/>
      <c r="AL9" s="1377"/>
      <c r="AM9" s="1377"/>
      <c r="AN9" s="1377"/>
      <c r="AO9" s="1377"/>
      <c r="AP9" s="1377"/>
      <c r="AQ9" s="1377"/>
      <c r="AR9" s="1377"/>
      <c r="AS9" s="1377"/>
      <c r="AT9" s="1377"/>
      <c r="AU9" s="1377"/>
      <c r="AV9" s="1377"/>
      <c r="AW9" s="1377"/>
      <c r="AX9" s="1377"/>
      <c r="AY9" s="1377"/>
      <c r="AZ9" s="1377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381" t="s">
        <v>73</v>
      </c>
      <c r="B10" s="1381"/>
      <c r="C10" s="1381"/>
      <c r="D10" s="1381"/>
      <c r="E10" s="1381"/>
      <c r="F10" s="1381"/>
      <c r="G10" s="1381"/>
      <c r="H10" s="1381"/>
      <c r="I10" s="1381"/>
      <c r="J10" s="1381"/>
      <c r="K10" s="1381"/>
      <c r="L10" s="1381"/>
      <c r="M10" s="1381"/>
      <c r="N10" s="1381"/>
      <c r="O10" s="1381"/>
      <c r="P10" s="1381"/>
      <c r="Q10" s="1381"/>
      <c r="R10" s="1381"/>
      <c r="S10" s="1381"/>
      <c r="T10" s="1381"/>
      <c r="U10" s="1381"/>
      <c r="V10" s="1381"/>
      <c r="W10" s="1381"/>
      <c r="X10" s="1381"/>
      <c r="Y10" s="1381"/>
      <c r="Z10" s="1381"/>
      <c r="AA10" s="1381"/>
      <c r="AB10" s="1381"/>
      <c r="AC10" s="1381"/>
      <c r="AD10" s="1381"/>
      <c r="AE10" s="1381"/>
      <c r="AF10" s="1381"/>
      <c r="AG10" s="1381"/>
      <c r="AH10" s="1381"/>
      <c r="AI10" s="1381"/>
      <c r="AJ10" s="1381"/>
      <c r="AK10" s="1381"/>
      <c r="AL10" s="1381"/>
      <c r="AM10" s="1381"/>
      <c r="AN10" s="1381"/>
      <c r="AO10" s="1381"/>
      <c r="AP10" s="1381"/>
      <c r="AQ10" s="1381"/>
      <c r="AR10" s="1381"/>
      <c r="AS10" s="1381"/>
      <c r="AT10" s="1381"/>
      <c r="AU10" s="1381"/>
      <c r="AV10" s="1381"/>
      <c r="AW10" s="1381"/>
      <c r="AX10" s="1381"/>
      <c r="AY10" s="1381"/>
      <c r="AZ10" s="138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78" t="str">
        <f>ФОРМА!B4</f>
        <v>ООО «Электромонтаж-110»</v>
      </c>
      <c r="B11" s="1378"/>
      <c r="C11" s="1378"/>
      <c r="D11" s="1378"/>
      <c r="E11" s="1378"/>
      <c r="F11" s="1378"/>
      <c r="G11" s="1378"/>
      <c r="H11" s="1378"/>
      <c r="I11" s="1378"/>
      <c r="J11" s="1378"/>
      <c r="K11" s="1378"/>
      <c r="L11" s="1378"/>
      <c r="M11" s="1378"/>
      <c r="N11" s="1378"/>
      <c r="O11" s="1378"/>
      <c r="P11" s="1378"/>
      <c r="Q11" s="1378"/>
      <c r="R11" s="1378"/>
      <c r="S11" s="1378"/>
      <c r="T11" s="1378"/>
      <c r="U11" s="1378"/>
      <c r="V11" s="1378"/>
      <c r="W11" s="1378"/>
      <c r="X11" s="1378"/>
      <c r="Y11" s="1378"/>
      <c r="Z11" s="1378"/>
      <c r="AA11" s="1378"/>
      <c r="AB11" s="1378"/>
      <c r="AC11" s="1378"/>
      <c r="AD11" s="1378"/>
      <c r="AE11" s="1378"/>
      <c r="AF11" s="1378"/>
      <c r="AG11" s="1378"/>
      <c r="AH11" s="1378"/>
      <c r="AI11" s="1378"/>
      <c r="AJ11" s="1378"/>
      <c r="AK11" s="1378"/>
      <c r="AL11" s="1378"/>
      <c r="AM11" s="1378"/>
      <c r="AN11" s="1378"/>
      <c r="AO11" s="1378"/>
      <c r="AP11" s="1378"/>
      <c r="AQ11" s="1378"/>
      <c r="AR11" s="1378"/>
      <c r="AS11" s="1378"/>
      <c r="AT11" s="1378"/>
      <c r="AU11" s="1378"/>
      <c r="AV11" s="1378"/>
      <c r="AW11" s="1378"/>
      <c r="AX11" s="1378"/>
      <c r="AY11" s="1378"/>
      <c r="AZ11" s="1378"/>
      <c r="BA11" s="1378"/>
    </row>
    <row r="12" spans="1:63" s="127" customFormat="1" ht="6.6" customHeight="1" x14ac:dyDescent="0.2">
      <c r="A12" s="1376" t="s">
        <v>822</v>
      </c>
      <c r="B12" s="1376"/>
      <c r="C12" s="1376"/>
      <c r="D12" s="1376"/>
      <c r="E12" s="1376"/>
      <c r="F12" s="1376"/>
      <c r="G12" s="1376"/>
      <c r="H12" s="1376"/>
      <c r="I12" s="1376"/>
      <c r="J12" s="1376"/>
      <c r="K12" s="1376"/>
      <c r="L12" s="1376"/>
      <c r="M12" s="1376"/>
      <c r="N12" s="1376"/>
      <c r="O12" s="1376"/>
      <c r="P12" s="1376"/>
      <c r="Q12" s="1376"/>
      <c r="R12" s="1376"/>
      <c r="S12" s="1376"/>
      <c r="T12" s="1376"/>
      <c r="U12" s="1376"/>
      <c r="V12" s="1376"/>
      <c r="W12" s="1376"/>
      <c r="X12" s="1376"/>
      <c r="Y12" s="1376"/>
      <c r="Z12" s="1376"/>
      <c r="AA12" s="1376"/>
      <c r="AB12" s="1376"/>
      <c r="AC12" s="1376"/>
      <c r="AD12" s="1376"/>
      <c r="AE12" s="1376"/>
      <c r="AF12" s="1376"/>
      <c r="AG12" s="1376"/>
      <c r="AH12" s="1376"/>
      <c r="AI12" s="1376"/>
      <c r="AJ12" s="1376"/>
      <c r="AK12" s="1376"/>
      <c r="AL12" s="1376"/>
      <c r="AM12" s="1376"/>
      <c r="AN12" s="1376"/>
      <c r="AO12" s="1376"/>
      <c r="AP12" s="1376"/>
      <c r="AQ12" s="1376"/>
      <c r="AR12" s="1376"/>
      <c r="AS12" s="1376"/>
      <c r="AT12" s="1376"/>
      <c r="AU12" s="1376"/>
      <c r="AV12" s="1376"/>
      <c r="AW12" s="1376"/>
      <c r="AX12" s="1376"/>
      <c r="AY12" s="1376"/>
      <c r="AZ12" s="1376"/>
    </row>
    <row r="13" spans="1:63" ht="24.6" customHeight="1" x14ac:dyDescent="0.25">
      <c r="A13" s="1378" t="str">
        <f>ФОРМА!D4</f>
        <v>ОГРН 1089847302225, ИНН 7842391090, КПП 780101001, 199004, город Санкт-Петербург, пр-кт Средний В.О., д. 4 литер а, пом/ком 6н/177</v>
      </c>
      <c r="B13" s="1378"/>
      <c r="C13" s="1378"/>
      <c r="D13" s="1378"/>
      <c r="E13" s="1378"/>
      <c r="F13" s="1378"/>
      <c r="G13" s="1378"/>
      <c r="H13" s="1378"/>
      <c r="I13" s="1378"/>
      <c r="J13" s="1378"/>
      <c r="K13" s="1378"/>
      <c r="L13" s="1378"/>
      <c r="M13" s="1378"/>
      <c r="N13" s="1378"/>
      <c r="O13" s="1378"/>
      <c r="P13" s="1378"/>
      <c r="Q13" s="1378"/>
      <c r="R13" s="1378"/>
      <c r="S13" s="1378"/>
      <c r="T13" s="1378"/>
      <c r="U13" s="1378"/>
      <c r="V13" s="1378"/>
      <c r="W13" s="1378"/>
      <c r="X13" s="1378"/>
      <c r="Y13" s="1378"/>
      <c r="Z13" s="1378"/>
      <c r="AA13" s="1378"/>
      <c r="AB13" s="1378"/>
      <c r="AC13" s="1378"/>
      <c r="AD13" s="1378"/>
      <c r="AE13" s="1378"/>
      <c r="AF13" s="1378"/>
      <c r="AG13" s="1378"/>
      <c r="AH13" s="1378"/>
      <c r="AI13" s="1378"/>
      <c r="AJ13" s="1378"/>
      <c r="AK13" s="1378"/>
      <c r="AL13" s="1378"/>
      <c r="AM13" s="1378"/>
      <c r="AN13" s="1378"/>
      <c r="AO13" s="1378"/>
      <c r="AP13" s="1378"/>
      <c r="AQ13" s="1378"/>
      <c r="AR13" s="1378"/>
      <c r="AS13" s="1378"/>
      <c r="AT13" s="1378"/>
      <c r="AU13" s="1378"/>
      <c r="AV13" s="1378"/>
      <c r="AW13" s="1378"/>
      <c r="AX13" s="1378"/>
      <c r="AY13" s="1378"/>
      <c r="AZ13" s="1378"/>
      <c r="BA13" s="1378"/>
    </row>
    <row r="14" spans="1:63" s="127" customFormat="1" ht="21.6" customHeight="1" x14ac:dyDescent="0.2">
      <c r="A14" s="1376" t="s">
        <v>823</v>
      </c>
      <c r="B14" s="1376"/>
      <c r="C14" s="1376"/>
      <c r="D14" s="1376"/>
      <c r="E14" s="1376"/>
      <c r="F14" s="1376"/>
      <c r="G14" s="1376"/>
      <c r="H14" s="1376"/>
      <c r="I14" s="1376"/>
      <c r="J14" s="1376"/>
      <c r="K14" s="1376"/>
      <c r="L14" s="1376"/>
      <c r="M14" s="1376"/>
      <c r="N14" s="1376"/>
      <c r="O14" s="1376"/>
      <c r="P14" s="1376"/>
      <c r="Q14" s="1376"/>
      <c r="R14" s="1376"/>
      <c r="S14" s="1376"/>
      <c r="T14" s="1376"/>
      <c r="U14" s="1376"/>
      <c r="V14" s="1376"/>
      <c r="W14" s="1376"/>
      <c r="X14" s="1376"/>
      <c r="Y14" s="1376"/>
      <c r="Z14" s="1376"/>
      <c r="AA14" s="1376"/>
      <c r="AB14" s="1376"/>
      <c r="AC14" s="1376"/>
      <c r="AD14" s="1376"/>
      <c r="AE14" s="1376"/>
      <c r="AF14" s="1376"/>
      <c r="AG14" s="1376"/>
      <c r="AH14" s="1376"/>
      <c r="AI14" s="1376"/>
      <c r="AJ14" s="1376"/>
      <c r="AK14" s="1376"/>
      <c r="AL14" s="1376"/>
      <c r="AM14" s="1376"/>
      <c r="AN14" s="1376"/>
      <c r="AO14" s="1376"/>
      <c r="AP14" s="1376"/>
      <c r="AQ14" s="1376"/>
      <c r="AR14" s="1376"/>
      <c r="AS14" s="1376"/>
      <c r="AT14" s="1376"/>
      <c r="AU14" s="1376"/>
      <c r="AV14" s="1376"/>
      <c r="AW14" s="1376"/>
      <c r="AX14" s="1376"/>
      <c r="AY14" s="1376"/>
      <c r="AZ14" s="1376"/>
    </row>
    <row r="15" spans="1:63" x14ac:dyDescent="0.25">
      <c r="A15" s="1381" t="s">
        <v>74</v>
      </c>
      <c r="B15" s="1381"/>
      <c r="C15" s="1381"/>
      <c r="D15" s="1381"/>
      <c r="E15" s="1381"/>
      <c r="F15" s="1381"/>
      <c r="G15" s="1381"/>
      <c r="H15" s="1381"/>
      <c r="I15" s="1381"/>
      <c r="J15" s="1381"/>
      <c r="K15" s="1381"/>
      <c r="L15" s="1381"/>
      <c r="M15" s="1381"/>
      <c r="N15" s="1381"/>
      <c r="O15" s="1381"/>
      <c r="P15" s="1381"/>
      <c r="Q15" s="1381"/>
      <c r="R15" s="1381"/>
      <c r="S15" s="1381"/>
      <c r="T15" s="1381"/>
      <c r="U15" s="1381"/>
      <c r="V15" s="1381"/>
      <c r="W15" s="1381"/>
      <c r="X15" s="1381"/>
      <c r="Y15" s="1381"/>
      <c r="Z15" s="1381"/>
      <c r="AA15" s="1381"/>
      <c r="AB15" s="1381"/>
      <c r="AC15" s="1381"/>
      <c r="AD15" s="1381"/>
      <c r="AE15" s="1381"/>
      <c r="AF15" s="1381"/>
      <c r="AG15" s="1381"/>
      <c r="AH15" s="1381"/>
      <c r="AI15" s="1381"/>
      <c r="AJ15" s="1381"/>
      <c r="AK15" s="1381"/>
      <c r="AL15" s="1381"/>
      <c r="AM15" s="1381"/>
      <c r="AN15" s="1381"/>
      <c r="AO15" s="1381"/>
      <c r="AP15" s="1381"/>
      <c r="AQ15" s="1381"/>
      <c r="AR15" s="1381"/>
      <c r="AS15" s="1381"/>
      <c r="AT15" s="1381"/>
      <c r="AU15" s="1381"/>
      <c r="AV15" s="1381"/>
      <c r="AW15" s="1381"/>
      <c r="AX15" s="1381"/>
      <c r="AY15" s="1381"/>
      <c r="AZ15" s="1381"/>
    </row>
    <row r="16" spans="1:63" ht="15" customHeight="1" x14ac:dyDescent="0.25">
      <c r="A16" s="1375" t="str">
        <f>IF(ФОРМА!B8=0," ",ФОРМА!B8)</f>
        <v>ООО «Строительные энергетические технологии»</v>
      </c>
      <c r="B16" s="1375"/>
      <c r="C16" s="1375"/>
      <c r="D16" s="1375"/>
      <c r="E16" s="1375"/>
      <c r="F16" s="1375"/>
      <c r="G16" s="1375"/>
      <c r="H16" s="1375"/>
      <c r="I16" s="1375"/>
      <c r="J16" s="1375"/>
      <c r="K16" s="1375"/>
      <c r="L16" s="1375"/>
      <c r="M16" s="1375"/>
      <c r="N16" s="1375"/>
      <c r="O16" s="1375"/>
      <c r="P16" s="1375"/>
      <c r="Q16" s="1375"/>
      <c r="R16" s="1375"/>
      <c r="S16" s="1375"/>
      <c r="T16" s="1375"/>
      <c r="U16" s="1375"/>
      <c r="V16" s="1375"/>
      <c r="W16" s="1375"/>
      <c r="X16" s="1375"/>
      <c r="Y16" s="1375"/>
      <c r="Z16" s="1375"/>
      <c r="AA16" s="1375"/>
      <c r="AB16" s="1375"/>
      <c r="AC16" s="1375"/>
      <c r="AD16" s="1375"/>
      <c r="AE16" s="1375"/>
      <c r="AF16" s="1375"/>
      <c r="AG16" s="1375"/>
      <c r="AH16" s="1375"/>
      <c r="AI16" s="1375"/>
      <c r="AJ16" s="1375"/>
      <c r="AK16" s="1375"/>
      <c r="AL16" s="1375"/>
      <c r="AM16" s="1375"/>
      <c r="AN16" s="1375"/>
      <c r="AO16" s="1375"/>
      <c r="AP16" s="1375"/>
      <c r="AQ16" s="1375"/>
      <c r="AR16" s="1375"/>
      <c r="AS16" s="1375"/>
      <c r="AT16" s="1375"/>
      <c r="AU16" s="1375"/>
      <c r="AV16" s="1375"/>
      <c r="AW16" s="1375"/>
      <c r="AX16" s="1375"/>
      <c r="AY16" s="1375"/>
      <c r="AZ16" s="1375"/>
    </row>
    <row r="17" spans="1:54" s="127" customFormat="1" ht="9.6" customHeight="1" x14ac:dyDescent="0.2">
      <c r="A17" s="1376" t="s">
        <v>822</v>
      </c>
      <c r="B17" s="1376"/>
      <c r="C17" s="1376"/>
      <c r="D17" s="1376"/>
      <c r="E17" s="1376"/>
      <c r="F17" s="1376"/>
      <c r="G17" s="1376"/>
      <c r="H17" s="1376"/>
      <c r="I17" s="1376"/>
      <c r="J17" s="1376"/>
      <c r="K17" s="1376"/>
      <c r="L17" s="1376"/>
      <c r="M17" s="1376"/>
      <c r="N17" s="1376"/>
      <c r="O17" s="1376"/>
      <c r="P17" s="1376"/>
      <c r="Q17" s="1376"/>
      <c r="R17" s="1376"/>
      <c r="S17" s="1376"/>
      <c r="T17" s="1376"/>
      <c r="U17" s="1376"/>
      <c r="V17" s="1376"/>
      <c r="W17" s="1376"/>
      <c r="X17" s="1376"/>
      <c r="Y17" s="1376"/>
      <c r="Z17" s="1376"/>
      <c r="AA17" s="1376"/>
      <c r="AB17" s="1376"/>
      <c r="AC17" s="1376"/>
      <c r="AD17" s="1376"/>
      <c r="AE17" s="1376"/>
      <c r="AF17" s="1376"/>
      <c r="AG17" s="1376"/>
      <c r="AH17" s="1376"/>
      <c r="AI17" s="1376"/>
      <c r="AJ17" s="1376"/>
      <c r="AK17" s="1376"/>
      <c r="AL17" s="1376"/>
      <c r="AM17" s="1376"/>
      <c r="AN17" s="1376"/>
      <c r="AO17" s="1376"/>
      <c r="AP17" s="1376"/>
      <c r="AQ17" s="1376"/>
      <c r="AR17" s="1376"/>
      <c r="AS17" s="1376"/>
      <c r="AT17" s="1376"/>
      <c r="AU17" s="1376"/>
      <c r="AV17" s="1376"/>
      <c r="AW17" s="1376"/>
      <c r="AX17" s="1376"/>
      <c r="AY17" s="1376"/>
      <c r="AZ17" s="1376"/>
    </row>
    <row r="18" spans="1:54" ht="24" customHeight="1" x14ac:dyDescent="0.25">
      <c r="A18" s="1375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75"/>
      <c r="C18" s="1375"/>
      <c r="D18" s="1375"/>
      <c r="E18" s="1375"/>
      <c r="F18" s="1375"/>
      <c r="G18" s="1375"/>
      <c r="H18" s="1375"/>
      <c r="I18" s="1375"/>
      <c r="J18" s="1375"/>
      <c r="K18" s="1375"/>
      <c r="L18" s="1375"/>
      <c r="M18" s="1375"/>
      <c r="N18" s="1375"/>
      <c r="O18" s="1375"/>
      <c r="P18" s="1375"/>
      <c r="Q18" s="1375"/>
      <c r="R18" s="1375"/>
      <c r="S18" s="1375"/>
      <c r="T18" s="1375"/>
      <c r="U18" s="1375"/>
      <c r="V18" s="1375"/>
      <c r="W18" s="1375"/>
      <c r="X18" s="1375"/>
      <c r="Y18" s="1375"/>
      <c r="Z18" s="1375"/>
      <c r="AA18" s="1375"/>
      <c r="AB18" s="1375"/>
      <c r="AC18" s="1375"/>
      <c r="AD18" s="1375"/>
      <c r="AE18" s="1375"/>
      <c r="AF18" s="1375"/>
      <c r="AG18" s="1375"/>
      <c r="AH18" s="1375"/>
      <c r="AI18" s="1375"/>
      <c r="AJ18" s="1375"/>
      <c r="AK18" s="1375"/>
      <c r="AL18" s="1375"/>
      <c r="AM18" s="1375"/>
      <c r="AN18" s="1375"/>
      <c r="AO18" s="1375"/>
      <c r="AP18" s="1375"/>
      <c r="AQ18" s="1375"/>
      <c r="AR18" s="1375"/>
      <c r="AS18" s="1375"/>
      <c r="AT18" s="1375"/>
      <c r="AU18" s="1375"/>
      <c r="AV18" s="1375"/>
      <c r="AW18" s="1375"/>
      <c r="AX18" s="1375"/>
      <c r="AY18" s="1375"/>
      <c r="AZ18" s="1375"/>
    </row>
    <row r="19" spans="1:54" s="127" customFormat="1" ht="9.6" customHeight="1" x14ac:dyDescent="0.2">
      <c r="A19" s="1376" t="s">
        <v>767</v>
      </c>
      <c r="B19" s="1376"/>
      <c r="C19" s="1376"/>
      <c r="D19" s="1376"/>
      <c r="E19" s="1376"/>
      <c r="F19" s="1376"/>
      <c r="G19" s="1376"/>
      <c r="H19" s="1376"/>
      <c r="I19" s="1376"/>
      <c r="J19" s="1376"/>
      <c r="K19" s="1376"/>
      <c r="L19" s="1376"/>
      <c r="M19" s="1376"/>
      <c r="N19" s="1376"/>
      <c r="O19" s="1376"/>
      <c r="P19" s="1376"/>
      <c r="Q19" s="1376"/>
      <c r="R19" s="1376"/>
      <c r="S19" s="1376"/>
      <c r="T19" s="1376"/>
      <c r="U19" s="1376"/>
      <c r="V19" s="1376"/>
      <c r="W19" s="1376"/>
      <c r="X19" s="1376"/>
      <c r="Y19" s="1376"/>
      <c r="Z19" s="1376"/>
      <c r="AA19" s="1376"/>
      <c r="AB19" s="1376"/>
      <c r="AC19" s="1376"/>
      <c r="AD19" s="1376"/>
      <c r="AE19" s="1376"/>
      <c r="AF19" s="1376"/>
      <c r="AG19" s="1376"/>
      <c r="AH19" s="1376"/>
      <c r="AI19" s="1376"/>
      <c r="AJ19" s="1376"/>
      <c r="AK19" s="1376"/>
      <c r="AL19" s="1376"/>
      <c r="AM19" s="1376"/>
      <c r="AN19" s="1376"/>
      <c r="AO19" s="1376"/>
      <c r="AP19" s="1376"/>
      <c r="AQ19" s="1376"/>
      <c r="AR19" s="1376"/>
      <c r="AS19" s="1376"/>
      <c r="AT19" s="1376"/>
      <c r="AU19" s="1376"/>
      <c r="AV19" s="1376"/>
      <c r="AW19" s="1376"/>
      <c r="AX19" s="1376"/>
      <c r="AY19" s="1376"/>
      <c r="AZ19" s="1376"/>
    </row>
    <row r="20" spans="1:54" ht="5.25" customHeight="1" x14ac:dyDescent="0.25"/>
    <row r="21" spans="1:54" ht="12.75" customHeight="1" x14ac:dyDescent="0.25">
      <c r="A21" s="1374" t="s">
        <v>67</v>
      </c>
      <c r="B21" s="1374"/>
      <c r="C21" s="1374"/>
      <c r="D21" s="1374"/>
      <c r="E21" s="1374"/>
      <c r="F21" s="1374"/>
      <c r="G21" s="1374"/>
      <c r="H21" s="1374"/>
      <c r="I21" s="1374"/>
      <c r="J21" s="1374"/>
      <c r="K21" s="1374"/>
      <c r="L21" s="1374"/>
      <c r="M21" s="1374"/>
      <c r="N21" s="1374"/>
      <c r="O21" s="1374"/>
      <c r="P21" s="1374"/>
      <c r="Q21" s="1374"/>
      <c r="R21" s="1374"/>
      <c r="S21" s="1374"/>
      <c r="T21" s="1374"/>
      <c r="U21" s="1374"/>
      <c r="V21" s="1374"/>
      <c r="W21" s="1374"/>
      <c r="X21" s="1374"/>
      <c r="Y21" s="1374"/>
      <c r="Z21" s="1374"/>
      <c r="AA21" s="1374"/>
      <c r="AB21" s="1374"/>
      <c r="AC21" s="1374"/>
      <c r="AD21" s="1374"/>
      <c r="AE21" s="1374"/>
      <c r="AF21" s="1374"/>
      <c r="AG21" s="1374"/>
      <c r="AH21" s="1374"/>
      <c r="AI21" s="1374"/>
      <c r="AJ21" s="1374"/>
      <c r="AK21" s="1374"/>
      <c r="AL21" s="1374"/>
      <c r="AM21" s="1374"/>
      <c r="AN21" s="1374"/>
      <c r="AO21" s="1374"/>
      <c r="AP21" s="1374"/>
      <c r="AQ21" s="1374"/>
      <c r="AR21" s="1374"/>
      <c r="AS21" s="1374"/>
      <c r="AT21" s="1374"/>
      <c r="AU21" s="1374"/>
      <c r="AV21" s="1374"/>
      <c r="AW21" s="1374"/>
      <c r="AX21" s="1374"/>
      <c r="AY21" s="1374"/>
      <c r="AZ21" s="1374"/>
    </row>
    <row r="22" spans="1:54" ht="12.75" customHeight="1" x14ac:dyDescent="0.25">
      <c r="A22" s="1374" t="s">
        <v>378</v>
      </c>
      <c r="B22" s="1374"/>
      <c r="C22" s="1374"/>
      <c r="D22" s="1374"/>
      <c r="E22" s="1374"/>
      <c r="F22" s="1374"/>
      <c r="G22" s="1374"/>
      <c r="H22" s="1374"/>
      <c r="I22" s="1374"/>
      <c r="J22" s="1374"/>
      <c r="K22" s="1374"/>
      <c r="L22" s="1374"/>
      <c r="M22" s="1374"/>
      <c r="N22" s="1374"/>
      <c r="O22" s="1374"/>
      <c r="P22" s="1374"/>
      <c r="Q22" s="1374"/>
      <c r="R22" s="1374"/>
      <c r="S22" s="1374"/>
      <c r="T22" s="1374"/>
      <c r="U22" s="1374"/>
      <c r="V22" s="1374"/>
      <c r="W22" s="1374"/>
      <c r="X22" s="1374"/>
      <c r="Y22" s="1374"/>
      <c r="Z22" s="1374"/>
      <c r="AA22" s="1374"/>
      <c r="AB22" s="1374"/>
      <c r="AC22" s="1374"/>
      <c r="AD22" s="1374"/>
      <c r="AE22" s="1374"/>
      <c r="AF22" s="1374"/>
      <c r="AG22" s="1374"/>
      <c r="AH22" s="1374"/>
      <c r="AI22" s="1374"/>
      <c r="AJ22" s="1374"/>
      <c r="AK22" s="1374"/>
      <c r="AL22" s="1374"/>
      <c r="AM22" s="1374"/>
      <c r="AN22" s="1374"/>
      <c r="AO22" s="1374"/>
      <c r="AP22" s="1374"/>
      <c r="AQ22" s="1374"/>
      <c r="AR22" s="1374"/>
      <c r="AS22" s="1374"/>
      <c r="AT22" s="1374"/>
      <c r="AU22" s="1374"/>
      <c r="AV22" s="1374"/>
      <c r="AW22" s="1374"/>
      <c r="AX22" s="1374"/>
      <c r="AY22" s="1374"/>
      <c r="AZ22" s="1374"/>
    </row>
    <row r="23" spans="1:54" ht="6.75" customHeight="1" x14ac:dyDescent="0.25"/>
    <row r="24" spans="1:54" ht="14.25" customHeight="1" x14ac:dyDescent="0.3">
      <c r="A24" s="7" t="s">
        <v>19</v>
      </c>
      <c r="C24" s="1385" t="str">
        <f ca="1">INDIRECT("'АКТЫ скрытых работ'!R"&amp;BE3&amp;"C2",0)</f>
        <v>1_ОП_10</v>
      </c>
      <c r="D24" s="1385"/>
      <c r="E24" s="1385"/>
      <c r="F24" s="1385"/>
      <c r="G24" s="1385"/>
      <c r="H24" s="1385"/>
      <c r="I24" s="1385"/>
      <c r="J24" s="1385"/>
      <c r="K24" s="1385"/>
      <c r="AH24" s="8" t="s">
        <v>76</v>
      </c>
      <c r="AI24" s="1386" t="str">
        <f ca="1">INDIRECT("'АКТЫ скрытых работ'!R"&amp;BE3&amp;"C7",0)</f>
        <v>13</v>
      </c>
      <c r="AJ24" s="1387"/>
      <c r="AK24" s="1387"/>
      <c r="AL24" s="8" t="s">
        <v>77</v>
      </c>
      <c r="AN24" s="1397" t="str">
        <f ca="1">INDIRECT("'АКТЫ скрытых работ'!R"&amp;BE3&amp;"C8",0)</f>
        <v>декабря</v>
      </c>
      <c r="AO24" s="1397"/>
      <c r="AP24" s="1397"/>
      <c r="AQ24" s="1397"/>
      <c r="AR24" s="1397"/>
      <c r="AS24" s="1397"/>
      <c r="AT24" s="1397"/>
      <c r="AU24" s="9"/>
      <c r="AV24" s="1387">
        <f ca="1">INDIRECT("'АКТЫ скрытых работ'!R"&amp;BE3&amp;"C9",0)</f>
        <v>2024</v>
      </c>
      <c r="AW24" s="1387"/>
      <c r="AX24" s="1387"/>
      <c r="AY24" s="1387"/>
      <c r="AZ24" s="9"/>
    </row>
    <row r="25" spans="1:54" ht="4.2" customHeight="1" x14ac:dyDescent="0.25"/>
    <row r="26" spans="1:54" ht="27.6" customHeight="1" x14ac:dyDescent="0.25">
      <c r="A26" s="1391" t="s">
        <v>782</v>
      </c>
      <c r="B26" s="1392"/>
      <c r="C26" s="1392"/>
      <c r="D26" s="1392"/>
      <c r="E26" s="1392"/>
      <c r="F26" s="1392"/>
      <c r="G26" s="1392"/>
      <c r="H26" s="1392"/>
      <c r="I26" s="1392"/>
      <c r="J26" s="1392"/>
      <c r="K26" s="1392"/>
      <c r="L26" s="1392"/>
      <c r="M26" s="1392"/>
      <c r="N26" s="1392"/>
      <c r="O26" s="1392"/>
      <c r="P26" s="1392"/>
      <c r="Q26" s="1392"/>
      <c r="R26" s="1392"/>
      <c r="S26" s="1392"/>
      <c r="T26" s="1392"/>
      <c r="U26" s="1392"/>
      <c r="V26" s="1392"/>
      <c r="W26" s="1392"/>
      <c r="X26" s="1392"/>
      <c r="Y26" s="1392"/>
      <c r="Z26" s="1392"/>
      <c r="AA26" s="1392"/>
      <c r="AB26" s="1392"/>
      <c r="AC26" s="1392"/>
      <c r="AD26" s="1392"/>
      <c r="AE26" s="1392"/>
      <c r="AF26" s="1392"/>
      <c r="AG26" s="1392"/>
      <c r="AH26" s="1392"/>
      <c r="AI26" s="1392"/>
      <c r="AJ26" s="1392"/>
      <c r="AK26" s="1392"/>
      <c r="AL26" s="1392"/>
      <c r="AM26" s="1392"/>
      <c r="AN26" s="1392"/>
      <c r="AO26" s="1392"/>
      <c r="AP26" s="1392"/>
      <c r="AQ26" s="1392"/>
      <c r="AR26" s="1392"/>
      <c r="AS26" s="1392"/>
      <c r="AT26" s="1392"/>
      <c r="AU26" s="1392"/>
      <c r="AV26" s="1392"/>
      <c r="AW26" s="1392"/>
      <c r="AX26" s="1392"/>
      <c r="AY26" s="1392"/>
      <c r="AZ26" s="1392"/>
    </row>
    <row r="27" spans="1:54" ht="12" customHeight="1" x14ac:dyDescent="0.25">
      <c r="A27" s="1393" t="str">
        <f>ПОДПИСИ!B6</f>
        <v>Начальник мастерского участка №1 Курортного РЭС ПАО «Россети Ленэнерго» «СЭС»</v>
      </c>
      <c r="B27" s="1393"/>
      <c r="C27" s="1393"/>
      <c r="D27" s="1393"/>
      <c r="E27" s="1393"/>
      <c r="F27" s="1393"/>
      <c r="G27" s="1393"/>
      <c r="H27" s="1393"/>
      <c r="I27" s="1393"/>
      <c r="J27" s="1393"/>
      <c r="K27" s="1393"/>
      <c r="L27" s="1393"/>
      <c r="M27" s="1393"/>
      <c r="N27" s="1393"/>
      <c r="O27" s="1393"/>
      <c r="P27" s="1393"/>
      <c r="Q27" s="1393"/>
      <c r="R27" s="1393"/>
      <c r="S27" s="1393"/>
      <c r="T27" s="1393"/>
      <c r="U27" s="1393"/>
      <c r="V27" s="1393"/>
      <c r="W27" s="1393"/>
      <c r="X27" s="1393"/>
      <c r="Y27" s="1393"/>
      <c r="Z27" s="1393"/>
      <c r="AA27" s="1393"/>
      <c r="AB27" s="1393"/>
      <c r="AC27" s="1393"/>
      <c r="AD27" s="1393"/>
      <c r="AE27" s="1393"/>
      <c r="AF27" s="1393"/>
      <c r="AG27" s="1393"/>
      <c r="AH27" s="1393"/>
      <c r="AI27" s="1393"/>
      <c r="AJ27" s="1393"/>
      <c r="AK27" s="1393"/>
      <c r="AL27" s="1393"/>
      <c r="AM27" s="1393"/>
      <c r="AN27" s="1393"/>
      <c r="AO27" s="1393"/>
      <c r="AP27" s="1393"/>
      <c r="AQ27" s="1393"/>
      <c r="AR27" s="1393"/>
      <c r="AS27" s="1393"/>
      <c r="AT27" s="1393"/>
      <c r="AU27" s="1393"/>
      <c r="AV27" s="1393"/>
      <c r="AW27" s="1393"/>
      <c r="AX27" s="1393"/>
      <c r="AY27" s="1393"/>
      <c r="AZ27" s="1393"/>
    </row>
    <row r="28" spans="1:54" ht="12" customHeight="1" x14ac:dyDescent="0.25">
      <c r="A28" s="1394" t="str">
        <f>CONCATENATE(ПОДПИСИ!C6,ПОДПИСИ!F6)</f>
        <v xml:space="preserve">Чечин Д.М. </v>
      </c>
      <c r="B28" s="1394"/>
      <c r="C28" s="1394"/>
      <c r="D28" s="1394"/>
      <c r="E28" s="1394"/>
      <c r="F28" s="1394"/>
      <c r="G28" s="1394"/>
      <c r="H28" s="1394"/>
      <c r="I28" s="1394"/>
      <c r="J28" s="1394"/>
      <c r="K28" s="1394"/>
      <c r="L28" s="1394"/>
      <c r="M28" s="1394"/>
      <c r="N28" s="1394"/>
      <c r="O28" s="1394"/>
      <c r="P28" s="1394"/>
      <c r="Q28" s="1394"/>
      <c r="R28" s="1394"/>
      <c r="S28" s="1394"/>
      <c r="T28" s="1394"/>
      <c r="U28" s="1394"/>
      <c r="V28" s="1394"/>
      <c r="W28" s="1394"/>
      <c r="X28" s="1394"/>
      <c r="Y28" s="1394"/>
      <c r="Z28" s="1394"/>
      <c r="AA28" s="1394"/>
      <c r="AB28" s="1394"/>
      <c r="AC28" s="1394"/>
      <c r="AD28" s="1394"/>
      <c r="AE28" s="1394"/>
      <c r="AF28" s="1394"/>
      <c r="AG28" s="1394"/>
      <c r="AH28" s="1394"/>
      <c r="AI28" s="1394"/>
      <c r="AJ28" s="1394"/>
      <c r="AK28" s="1394"/>
      <c r="AL28" s="1394"/>
      <c r="AM28" s="1394"/>
      <c r="AN28" s="1394"/>
      <c r="AO28" s="1394"/>
      <c r="AP28" s="1394"/>
      <c r="AQ28" s="1394"/>
      <c r="AR28" s="1394"/>
      <c r="AS28" s="1394"/>
      <c r="AT28" s="1394"/>
      <c r="AU28" s="1394"/>
      <c r="AV28" s="1394"/>
      <c r="AW28" s="1394"/>
      <c r="AX28" s="1394"/>
      <c r="AY28" s="1394"/>
      <c r="AZ28" s="1394"/>
    </row>
    <row r="29" spans="1:54" ht="13.2" customHeight="1" x14ac:dyDescent="0.25">
      <c r="A29" s="1395" t="s">
        <v>825</v>
      </c>
      <c r="B29" s="1396"/>
      <c r="C29" s="1396"/>
      <c r="D29" s="1396"/>
      <c r="E29" s="1396"/>
      <c r="F29" s="1396"/>
      <c r="G29" s="1396"/>
      <c r="H29" s="1396"/>
      <c r="I29" s="1396"/>
      <c r="J29" s="1396"/>
      <c r="K29" s="1396"/>
      <c r="L29" s="1396"/>
      <c r="M29" s="1396"/>
      <c r="N29" s="1396"/>
      <c r="O29" s="1396"/>
      <c r="P29" s="1396"/>
      <c r="Q29" s="1396"/>
      <c r="R29" s="1396"/>
      <c r="S29" s="1396"/>
      <c r="T29" s="1396"/>
      <c r="U29" s="1396"/>
      <c r="V29" s="1396"/>
      <c r="W29" s="1396"/>
      <c r="X29" s="1396"/>
      <c r="Y29" s="1396"/>
      <c r="Z29" s="1396"/>
      <c r="AA29" s="1396"/>
      <c r="AB29" s="1396"/>
      <c r="AC29" s="1396"/>
      <c r="AD29" s="1396"/>
      <c r="AE29" s="1396"/>
      <c r="AF29" s="1396"/>
      <c r="AG29" s="1396"/>
      <c r="AH29" s="1396"/>
      <c r="AI29" s="1396"/>
      <c r="AJ29" s="1396"/>
      <c r="AK29" s="1396"/>
      <c r="AL29" s="1396"/>
      <c r="AM29" s="1396"/>
      <c r="AN29" s="1396"/>
      <c r="AO29" s="1396"/>
      <c r="AP29" s="1396"/>
      <c r="AQ29" s="1396"/>
      <c r="AR29" s="1396"/>
      <c r="AS29" s="1396"/>
      <c r="AT29" s="1396"/>
      <c r="AU29" s="1396"/>
      <c r="AV29" s="1396"/>
      <c r="AW29" s="1396"/>
      <c r="AX29" s="1396"/>
      <c r="AY29" s="1396"/>
      <c r="AZ29" s="1396"/>
    </row>
    <row r="30" spans="1:54" s="284" customFormat="1" x14ac:dyDescent="0.25">
      <c r="A30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247"/>
      <c r="C30" s="1247"/>
      <c r="D30" s="1247"/>
      <c r="E30" s="1247"/>
      <c r="F30" s="1247"/>
      <c r="G30" s="1247"/>
      <c r="H30" s="1247"/>
      <c r="I30" s="1247"/>
      <c r="J30" s="1247"/>
      <c r="K30" s="1247"/>
      <c r="L30" s="1247"/>
      <c r="M30" s="1247"/>
      <c r="N30" s="1247"/>
      <c r="O30" s="1247"/>
      <c r="P30" s="1247"/>
      <c r="Q30" s="1247"/>
      <c r="R30" s="1247"/>
      <c r="S30" s="1247"/>
      <c r="T30" s="1247"/>
      <c r="U30" s="1247"/>
      <c r="V30" s="1247"/>
      <c r="W30" s="1247"/>
      <c r="X30" s="1247"/>
      <c r="Y30" s="1247"/>
      <c r="Z30" s="1247"/>
      <c r="AA30" s="1247"/>
      <c r="AB30" s="1247"/>
      <c r="AC30" s="1247"/>
      <c r="AD30" s="1247"/>
      <c r="AE30" s="1247"/>
      <c r="AF30" s="1247"/>
      <c r="AG30" s="1247"/>
      <c r="AH30" s="1247"/>
      <c r="AI30" s="1247"/>
      <c r="AJ30" s="1247"/>
      <c r="AK30" s="1247"/>
      <c r="AL30" s="1247"/>
      <c r="AM30" s="1247"/>
      <c r="AN30" s="1247"/>
      <c r="AO30" s="1247"/>
      <c r="AP30" s="1247"/>
      <c r="AQ30" s="1247"/>
      <c r="AR30" s="1247"/>
      <c r="AS30" s="1247"/>
      <c r="AT30" s="1247"/>
      <c r="AU30" s="1247"/>
      <c r="AV30" s="1247"/>
      <c r="AW30" s="1247"/>
      <c r="AX30" s="1247"/>
      <c r="AY30" s="1247"/>
      <c r="AZ30" s="1247"/>
      <c r="BA30" s="584"/>
      <c r="BB30" s="585"/>
    </row>
    <row r="31" spans="1:54" s="284" customFormat="1" ht="21" customHeight="1" x14ac:dyDescent="0.25">
      <c r="A31" s="1365" t="s">
        <v>811</v>
      </c>
      <c r="B31" s="1365"/>
      <c r="C31" s="1365"/>
      <c r="D31" s="1365"/>
      <c r="E31" s="1365"/>
      <c r="F31" s="1365"/>
      <c r="G31" s="1365"/>
      <c r="H31" s="1365"/>
      <c r="I31" s="1365"/>
      <c r="J31" s="1365"/>
      <c r="K31" s="1365"/>
      <c r="L31" s="1365"/>
      <c r="M31" s="1365"/>
      <c r="N31" s="1365"/>
      <c r="O31" s="1365"/>
      <c r="P31" s="1365"/>
      <c r="Q31" s="1365"/>
      <c r="R31" s="1365"/>
      <c r="S31" s="1365"/>
      <c r="T31" s="1365"/>
      <c r="U31" s="1365"/>
      <c r="V31" s="1365"/>
      <c r="W31" s="1365"/>
      <c r="X31" s="1365"/>
      <c r="Y31" s="1365"/>
      <c r="Z31" s="1365"/>
      <c r="AA31" s="1365"/>
      <c r="AB31" s="1365"/>
      <c r="AC31" s="1365"/>
      <c r="AD31" s="1365"/>
      <c r="AE31" s="1365"/>
      <c r="AF31" s="1365"/>
      <c r="AG31" s="1365"/>
      <c r="AH31" s="1365"/>
      <c r="AI31" s="1365"/>
      <c r="AJ31" s="1365"/>
      <c r="AK31" s="1365"/>
      <c r="AL31" s="1365"/>
      <c r="AM31" s="1365"/>
      <c r="AN31" s="1365"/>
      <c r="AO31" s="1365"/>
      <c r="AP31" s="1365"/>
      <c r="AQ31" s="1365"/>
      <c r="AR31" s="1365"/>
      <c r="AS31" s="1365"/>
      <c r="AT31" s="1365"/>
      <c r="AU31" s="1365"/>
      <c r="AV31" s="1365"/>
      <c r="AW31" s="1365"/>
      <c r="AX31" s="1365"/>
      <c r="AY31" s="1365"/>
      <c r="AZ31" s="1365"/>
      <c r="BA31" s="583"/>
      <c r="BB31" s="586"/>
    </row>
    <row r="32" spans="1:54" ht="12" customHeight="1" x14ac:dyDescent="0.25">
      <c r="A32" s="1381" t="s">
        <v>768</v>
      </c>
      <c r="B32" s="1381"/>
      <c r="C32" s="1381"/>
      <c r="D32" s="1381"/>
      <c r="E32" s="1381"/>
      <c r="F32" s="1381"/>
      <c r="G32" s="1381"/>
      <c r="H32" s="1381"/>
      <c r="I32" s="1381"/>
      <c r="J32" s="1381"/>
      <c r="K32" s="1381"/>
      <c r="L32" s="1381"/>
      <c r="M32" s="1381"/>
      <c r="N32" s="1381"/>
      <c r="O32" s="1381"/>
      <c r="P32" s="1381"/>
      <c r="Q32" s="1381"/>
      <c r="R32" s="1381"/>
      <c r="S32" s="1381"/>
      <c r="T32" s="1381"/>
      <c r="U32" s="1381"/>
      <c r="V32" s="1381"/>
      <c r="W32" s="1381"/>
      <c r="X32" s="1381"/>
      <c r="Y32" s="1381"/>
      <c r="Z32" s="1381"/>
      <c r="AA32" s="1381"/>
      <c r="AB32" s="1381"/>
      <c r="AC32" s="1381"/>
      <c r="AD32" s="1381"/>
      <c r="AE32" s="1381"/>
      <c r="AF32" s="1381"/>
      <c r="AG32" s="1381"/>
      <c r="AH32" s="1381"/>
      <c r="AI32" s="1381"/>
      <c r="AJ32" s="1381"/>
      <c r="AK32" s="1381"/>
      <c r="AL32" s="1381"/>
      <c r="AM32" s="1381"/>
      <c r="AN32" s="1381"/>
      <c r="AO32" s="1381"/>
      <c r="AP32" s="1381"/>
      <c r="AQ32" s="1381"/>
      <c r="AR32" s="1381"/>
      <c r="AS32" s="1381"/>
      <c r="AT32" s="1381"/>
      <c r="AU32" s="1381"/>
      <c r="AV32" s="1381"/>
      <c r="AW32" s="1381"/>
      <c r="AX32" s="1381"/>
      <c r="AY32" s="1381"/>
      <c r="AZ32" s="1381"/>
    </row>
    <row r="33" spans="1:54" ht="12" customHeight="1" x14ac:dyDescent="0.25">
      <c r="A33" s="1388" t="str">
        <f>ПОДПИСИ!B15</f>
        <v>Заместитель генерального директора по капитальному  строительству ООО «Электромонтаж-110»</v>
      </c>
      <c r="B33" s="1388"/>
      <c r="C33" s="1388"/>
      <c r="D33" s="1388"/>
      <c r="E33" s="1388"/>
      <c r="F33" s="1388"/>
      <c r="G33" s="1388"/>
      <c r="H33" s="1388"/>
      <c r="I33" s="1388"/>
      <c r="J33" s="1388"/>
      <c r="K33" s="1388"/>
      <c r="L33" s="1388"/>
      <c r="M33" s="1388"/>
      <c r="N33" s="1388"/>
      <c r="O33" s="1388"/>
      <c r="P33" s="1388"/>
      <c r="Q33" s="1388"/>
      <c r="R33" s="1388"/>
      <c r="S33" s="1388"/>
      <c r="T33" s="1388"/>
      <c r="U33" s="1388"/>
      <c r="V33" s="1388"/>
      <c r="W33" s="1388"/>
      <c r="X33" s="1388"/>
      <c r="Y33" s="1388"/>
      <c r="Z33" s="1388"/>
      <c r="AA33" s="1388"/>
      <c r="AB33" s="1388"/>
      <c r="AC33" s="1388"/>
      <c r="AD33" s="1388"/>
      <c r="AE33" s="1388"/>
      <c r="AF33" s="1388"/>
      <c r="AG33" s="1388"/>
      <c r="AH33" s="1388"/>
      <c r="AI33" s="1388"/>
      <c r="AJ33" s="1388"/>
      <c r="AK33" s="1388"/>
      <c r="AL33" s="1388"/>
      <c r="AM33" s="1388"/>
      <c r="AN33" s="1388"/>
      <c r="AO33" s="1388"/>
      <c r="AP33" s="1388"/>
      <c r="AQ33" s="1388"/>
      <c r="AR33" s="1388"/>
      <c r="AS33" s="1388"/>
      <c r="AT33" s="1388"/>
      <c r="AU33" s="1388"/>
      <c r="AV33" s="1388"/>
      <c r="AW33" s="1388"/>
      <c r="AX33" s="1388"/>
      <c r="AY33" s="1388"/>
      <c r="AZ33" s="1388"/>
    </row>
    <row r="34" spans="1:54" ht="12" customHeight="1" x14ac:dyDescent="0.25">
      <c r="A34" s="1383" t="str">
        <f>CONCATENATE(ПОДПИСИ!C15,", ",ПОДПИСИ!F15)</f>
        <v xml:space="preserve">Шлёнский С.В., </v>
      </c>
      <c r="B34" s="1383"/>
      <c r="C34" s="1383"/>
      <c r="D34" s="1383"/>
      <c r="E34" s="1383"/>
      <c r="F34" s="1383"/>
      <c r="G34" s="1383"/>
      <c r="H34" s="1383"/>
      <c r="I34" s="1383"/>
      <c r="J34" s="1383"/>
      <c r="K34" s="1383"/>
      <c r="L34" s="1383"/>
      <c r="M34" s="1383"/>
      <c r="N34" s="1383"/>
      <c r="O34" s="1383"/>
      <c r="P34" s="1383"/>
      <c r="Q34" s="1383"/>
      <c r="R34" s="1383"/>
      <c r="S34" s="1383"/>
      <c r="T34" s="1383"/>
      <c r="U34" s="1383"/>
      <c r="V34" s="1383"/>
      <c r="W34" s="1383"/>
      <c r="X34" s="1383"/>
      <c r="Y34" s="1383"/>
      <c r="Z34" s="1383"/>
      <c r="AA34" s="1383"/>
      <c r="AB34" s="1383"/>
      <c r="AC34" s="1383"/>
      <c r="AD34" s="1383"/>
      <c r="AE34" s="1383"/>
      <c r="AF34" s="1383"/>
      <c r="AG34" s="1383"/>
      <c r="AH34" s="1383"/>
      <c r="AI34" s="1383"/>
      <c r="AJ34" s="1383"/>
      <c r="AK34" s="1383"/>
      <c r="AL34" s="1383"/>
      <c r="AM34" s="1383"/>
      <c r="AN34" s="1383"/>
      <c r="AO34" s="1383"/>
      <c r="AP34" s="1383"/>
      <c r="AQ34" s="1383"/>
      <c r="AR34" s="1383"/>
      <c r="AS34" s="1383"/>
      <c r="AT34" s="1383"/>
      <c r="AU34" s="1383"/>
      <c r="AV34" s="1383"/>
      <c r="AW34" s="1383"/>
      <c r="AX34" s="1383"/>
      <c r="AY34" s="1383"/>
      <c r="AZ34" s="1383"/>
    </row>
    <row r="35" spans="1:54" ht="7.2" customHeight="1" x14ac:dyDescent="0.25">
      <c r="A35" s="1373" t="s">
        <v>519</v>
      </c>
      <c r="B35" s="1373"/>
      <c r="C35" s="1373"/>
      <c r="D35" s="1373"/>
      <c r="E35" s="1373"/>
      <c r="F35" s="1373"/>
      <c r="G35" s="1373"/>
      <c r="H35" s="1373"/>
      <c r="I35" s="1373"/>
      <c r="J35" s="1373"/>
      <c r="K35" s="1373"/>
      <c r="L35" s="1373"/>
      <c r="M35" s="1373"/>
      <c r="N35" s="1373"/>
      <c r="O35" s="1373"/>
      <c r="P35" s="1373"/>
      <c r="Q35" s="1373"/>
      <c r="R35" s="1373"/>
      <c r="S35" s="1373"/>
      <c r="T35" s="1373"/>
      <c r="U35" s="1373"/>
      <c r="V35" s="1373"/>
      <c r="W35" s="1373"/>
      <c r="X35" s="1373"/>
      <c r="Y35" s="1373"/>
      <c r="Z35" s="1373"/>
      <c r="AA35" s="1373"/>
      <c r="AB35" s="1373"/>
      <c r="AC35" s="1373"/>
      <c r="AD35" s="1373"/>
      <c r="AE35" s="1373"/>
      <c r="AF35" s="1373"/>
      <c r="AG35" s="1373"/>
      <c r="AH35" s="1373"/>
      <c r="AI35" s="1373"/>
      <c r="AJ35" s="1373"/>
      <c r="AK35" s="1373"/>
      <c r="AL35" s="1373"/>
      <c r="AM35" s="1373"/>
      <c r="AN35" s="1373"/>
      <c r="AO35" s="1373"/>
      <c r="AP35" s="1373"/>
      <c r="AQ35" s="1373"/>
      <c r="AR35" s="1373"/>
      <c r="AS35" s="1373"/>
      <c r="AT35" s="1373"/>
      <c r="AU35" s="1373"/>
      <c r="AV35" s="1373"/>
      <c r="AW35" s="1373"/>
      <c r="AX35" s="1373"/>
      <c r="AY35" s="1373"/>
      <c r="AZ35" s="1373"/>
    </row>
    <row r="36" spans="1:54" ht="12" customHeight="1" x14ac:dyDescent="0.25">
      <c r="A36" s="1382" t="s">
        <v>769</v>
      </c>
      <c r="B36" s="1381"/>
      <c r="C36" s="1381"/>
      <c r="D36" s="1381"/>
      <c r="E36" s="1381"/>
      <c r="F36" s="1381"/>
      <c r="G36" s="1381"/>
      <c r="H36" s="1381"/>
      <c r="I36" s="1381"/>
      <c r="J36" s="1381"/>
      <c r="K36" s="1381"/>
      <c r="L36" s="1381"/>
      <c r="M36" s="1381"/>
      <c r="N36" s="1381"/>
      <c r="O36" s="1381"/>
      <c r="P36" s="1381"/>
      <c r="Q36" s="1381"/>
      <c r="R36" s="1381"/>
      <c r="S36" s="1381"/>
      <c r="T36" s="1381"/>
      <c r="U36" s="1381"/>
      <c r="V36" s="1381"/>
      <c r="W36" s="1381"/>
      <c r="X36" s="1381"/>
      <c r="Y36" s="1381"/>
      <c r="Z36" s="1381"/>
      <c r="AA36" s="1381"/>
      <c r="AB36" s="1381"/>
      <c r="AC36" s="1381"/>
      <c r="AD36" s="1381"/>
      <c r="AE36" s="1381"/>
      <c r="AF36" s="1381"/>
      <c r="AG36" s="1381"/>
      <c r="AH36" s="1381"/>
      <c r="AI36" s="1381"/>
      <c r="AJ36" s="1381"/>
      <c r="AK36" s="1381"/>
      <c r="AL36" s="1381"/>
      <c r="AM36" s="1381"/>
      <c r="AN36" s="1381"/>
      <c r="AO36" s="1381"/>
      <c r="AP36" s="1381"/>
      <c r="AQ36" s="1381"/>
      <c r="AR36" s="1381"/>
      <c r="AS36" s="1381"/>
      <c r="AT36" s="1381"/>
      <c r="AU36" s="1381"/>
      <c r="AV36" s="1381"/>
      <c r="AW36" s="1381"/>
      <c r="AX36" s="1381"/>
      <c r="AY36" s="1381"/>
      <c r="AZ36" s="1381"/>
    </row>
    <row r="37" spans="1:54" ht="12" customHeight="1" x14ac:dyDescent="0.25">
      <c r="A37" s="1388" t="str">
        <f>ПОДПИСИ!B17</f>
        <v>Заместитель генерального директора по капитальному  строительству ООО «Электромонтаж-110»</v>
      </c>
      <c r="B37" s="1388"/>
      <c r="C37" s="1388"/>
      <c r="D37" s="1388"/>
      <c r="E37" s="1388"/>
      <c r="F37" s="1388"/>
      <c r="G37" s="1388"/>
      <c r="H37" s="1388"/>
      <c r="I37" s="1388"/>
      <c r="J37" s="1388"/>
      <c r="K37" s="1388"/>
      <c r="L37" s="1388"/>
      <c r="M37" s="1388"/>
      <c r="N37" s="1388"/>
      <c r="O37" s="1388"/>
      <c r="P37" s="1388"/>
      <c r="Q37" s="1388"/>
      <c r="R37" s="1388"/>
      <c r="S37" s="1388"/>
      <c r="T37" s="1388"/>
      <c r="U37" s="1388"/>
      <c r="V37" s="1388"/>
      <c r="W37" s="1388"/>
      <c r="X37" s="1388"/>
      <c r="Y37" s="1388"/>
      <c r="Z37" s="1388"/>
      <c r="AA37" s="1388"/>
      <c r="AB37" s="1388"/>
      <c r="AC37" s="1388"/>
      <c r="AD37" s="1388"/>
      <c r="AE37" s="1388"/>
      <c r="AF37" s="1388"/>
      <c r="AG37" s="1388"/>
      <c r="AH37" s="1388"/>
      <c r="AI37" s="1388"/>
      <c r="AJ37" s="1388"/>
      <c r="AK37" s="1388"/>
      <c r="AL37" s="1388"/>
      <c r="AM37" s="1388"/>
      <c r="AN37" s="1388"/>
      <c r="AO37" s="1388"/>
      <c r="AP37" s="1388"/>
      <c r="AQ37" s="1388"/>
      <c r="AR37" s="1388"/>
      <c r="AS37" s="1388"/>
      <c r="AT37" s="1388"/>
      <c r="AU37" s="1388"/>
      <c r="AV37" s="1388"/>
      <c r="AW37" s="1388"/>
      <c r="AX37" s="1388"/>
      <c r="AY37" s="1388"/>
      <c r="AZ37" s="1388"/>
    </row>
    <row r="38" spans="1:54" ht="12" customHeight="1" x14ac:dyDescent="0.25">
      <c r="A38" s="1383" t="str">
        <f>CONCATENATE(ПОДПИСИ!C17,", ",ПОДПИСИ!F17)</f>
        <v xml:space="preserve">Шлёнский С.В., </v>
      </c>
      <c r="B38" s="1383"/>
      <c r="C38" s="1383"/>
      <c r="D38" s="1383"/>
      <c r="E38" s="1383"/>
      <c r="F38" s="1383"/>
      <c r="G38" s="1383"/>
      <c r="H38" s="1383"/>
      <c r="I38" s="1383"/>
      <c r="J38" s="1383"/>
      <c r="K38" s="1383"/>
      <c r="L38" s="1383"/>
      <c r="M38" s="1383"/>
      <c r="N38" s="1383"/>
      <c r="O38" s="1383"/>
      <c r="P38" s="1383"/>
      <c r="Q38" s="1383"/>
      <c r="R38" s="1383"/>
      <c r="S38" s="1383"/>
      <c r="T38" s="1383"/>
      <c r="U38" s="1383"/>
      <c r="V38" s="1383"/>
      <c r="W38" s="1383"/>
      <c r="X38" s="1383"/>
      <c r="Y38" s="1383"/>
      <c r="Z38" s="1383"/>
      <c r="AA38" s="1383"/>
      <c r="AB38" s="1383"/>
      <c r="AC38" s="1383"/>
      <c r="AD38" s="1383"/>
      <c r="AE38" s="1383"/>
      <c r="AF38" s="1383"/>
      <c r="AG38" s="1383"/>
      <c r="AH38" s="1383"/>
      <c r="AI38" s="1383"/>
      <c r="AJ38" s="1383"/>
      <c r="AK38" s="1383"/>
      <c r="AL38" s="1383"/>
      <c r="AM38" s="1383"/>
      <c r="AN38" s="1383"/>
      <c r="AO38" s="1383"/>
      <c r="AP38" s="1383"/>
      <c r="AQ38" s="1383"/>
      <c r="AR38" s="1383"/>
      <c r="AS38" s="1383"/>
      <c r="AT38" s="1383"/>
      <c r="AU38" s="1383"/>
      <c r="AV38" s="1383"/>
      <c r="AW38" s="1383"/>
      <c r="AX38" s="1383"/>
      <c r="AY38" s="1383"/>
      <c r="AZ38" s="1383"/>
    </row>
    <row r="39" spans="1:54" ht="16.2" customHeight="1" x14ac:dyDescent="0.25">
      <c r="A39" s="1389" t="s">
        <v>999</v>
      </c>
      <c r="B39" s="1390"/>
      <c r="C39" s="1390"/>
      <c r="D39" s="1390"/>
      <c r="E39" s="1390"/>
      <c r="F39" s="1390"/>
      <c r="G39" s="1390"/>
      <c r="H39" s="1390"/>
      <c r="I39" s="1390"/>
      <c r="J39" s="1390"/>
      <c r="K39" s="1390"/>
      <c r="L39" s="1390"/>
      <c r="M39" s="1390"/>
      <c r="N39" s="1390"/>
      <c r="O39" s="1390"/>
      <c r="P39" s="1390"/>
      <c r="Q39" s="1390"/>
      <c r="R39" s="1390"/>
      <c r="S39" s="1390"/>
      <c r="T39" s="1390"/>
      <c r="U39" s="1390"/>
      <c r="V39" s="1390"/>
      <c r="W39" s="1390"/>
      <c r="X39" s="1390"/>
      <c r="Y39" s="1390"/>
      <c r="Z39" s="1390"/>
      <c r="AA39" s="1390"/>
      <c r="AB39" s="1390"/>
      <c r="AC39" s="1390"/>
      <c r="AD39" s="1390"/>
      <c r="AE39" s="1390"/>
      <c r="AF39" s="1390"/>
      <c r="AG39" s="1390"/>
      <c r="AH39" s="1390"/>
      <c r="AI39" s="1390"/>
      <c r="AJ39" s="1390"/>
      <c r="AK39" s="1390"/>
      <c r="AL39" s="1390"/>
      <c r="AM39" s="1390"/>
      <c r="AN39" s="1390"/>
      <c r="AO39" s="1390"/>
      <c r="AP39" s="1390"/>
      <c r="AQ39" s="1390"/>
      <c r="AR39" s="1390"/>
      <c r="AS39" s="1390"/>
      <c r="AT39" s="1390"/>
      <c r="AU39" s="1390"/>
      <c r="AV39" s="1390"/>
      <c r="AW39" s="1390"/>
      <c r="AX39" s="1390"/>
      <c r="AY39" s="1390"/>
      <c r="AZ39" s="1390"/>
    </row>
    <row r="40" spans="1:54" ht="39" customHeight="1" x14ac:dyDescent="0.25">
      <c r="A40" s="1382" t="s">
        <v>828</v>
      </c>
      <c r="B40" s="1382"/>
      <c r="C40" s="1382"/>
      <c r="D40" s="1382"/>
      <c r="E40" s="1382"/>
      <c r="F40" s="1382"/>
      <c r="G40" s="1382"/>
      <c r="H40" s="1382"/>
      <c r="I40" s="1382"/>
      <c r="J40" s="1382"/>
      <c r="K40" s="1382"/>
      <c r="L40" s="1382"/>
      <c r="M40" s="1382"/>
      <c r="N40" s="1382"/>
      <c r="O40" s="1382"/>
      <c r="P40" s="1382"/>
      <c r="Q40" s="1382"/>
      <c r="R40" s="1382"/>
      <c r="S40" s="1382"/>
      <c r="T40" s="1382"/>
      <c r="U40" s="1382"/>
      <c r="V40" s="1382"/>
      <c r="W40" s="1382"/>
      <c r="X40" s="1382"/>
      <c r="Y40" s="1382"/>
      <c r="Z40" s="1382"/>
      <c r="AA40" s="1382"/>
      <c r="AB40" s="1382"/>
      <c r="AC40" s="1382"/>
      <c r="AD40" s="1382"/>
      <c r="AE40" s="1382"/>
      <c r="AF40" s="1382"/>
      <c r="AG40" s="1382"/>
      <c r="AH40" s="1382"/>
      <c r="AI40" s="1382"/>
      <c r="AJ40" s="1382"/>
      <c r="AK40" s="1382"/>
      <c r="AL40" s="1382"/>
      <c r="AM40" s="1382"/>
      <c r="AN40" s="1382"/>
      <c r="AO40" s="1382"/>
      <c r="AP40" s="1382"/>
      <c r="AQ40" s="1382"/>
      <c r="AR40" s="1382"/>
      <c r="AS40" s="1382"/>
      <c r="AT40" s="1382"/>
      <c r="AU40" s="1382"/>
      <c r="AV40" s="1382"/>
      <c r="AW40" s="1382"/>
      <c r="AX40" s="1382"/>
      <c r="AY40" s="1382"/>
      <c r="AZ40" s="1382"/>
    </row>
    <row r="41" spans="1:54" x14ac:dyDescent="0.25">
      <c r="A41" s="1388" t="str">
        <f>IF(ПОДПИСИ!B19=0," ",ПОДПИСИ!B19)</f>
        <v xml:space="preserve"> </v>
      </c>
      <c r="B41" s="1388"/>
      <c r="C41" s="1388"/>
      <c r="D41" s="1388"/>
      <c r="E41" s="1388"/>
      <c r="F41" s="1388"/>
      <c r="G41" s="1388"/>
      <c r="H41" s="1388"/>
      <c r="I41" s="1388"/>
      <c r="J41" s="1388"/>
      <c r="K41" s="1388"/>
      <c r="L41" s="1388"/>
      <c r="M41" s="1388"/>
      <c r="N41" s="1388"/>
      <c r="O41" s="1388"/>
      <c r="P41" s="1388"/>
      <c r="Q41" s="1388"/>
      <c r="R41" s="1388"/>
      <c r="S41" s="1388"/>
      <c r="T41" s="1388"/>
      <c r="U41" s="1388"/>
      <c r="V41" s="1388"/>
      <c r="W41" s="1388"/>
      <c r="X41" s="1388"/>
      <c r="Y41" s="1388"/>
      <c r="Z41" s="1388"/>
      <c r="AA41" s="1388"/>
      <c r="AB41" s="1388"/>
      <c r="AC41" s="1388"/>
      <c r="AD41" s="1388"/>
      <c r="AE41" s="1388"/>
      <c r="AF41" s="1388"/>
      <c r="AG41" s="1388"/>
      <c r="AH41" s="1388"/>
      <c r="AI41" s="1388"/>
      <c r="AJ41" s="1388"/>
      <c r="AK41" s="1388"/>
      <c r="AL41" s="1388"/>
      <c r="AM41" s="1388"/>
      <c r="AN41" s="1388"/>
      <c r="AO41" s="1388"/>
      <c r="AP41" s="1388"/>
      <c r="AQ41" s="1388"/>
      <c r="AR41" s="1388"/>
      <c r="AS41" s="1388"/>
      <c r="AT41" s="1388"/>
      <c r="AU41" s="1388"/>
      <c r="AV41" s="1388"/>
      <c r="AW41" s="1388"/>
      <c r="AX41" s="1388"/>
      <c r="AY41" s="1388"/>
      <c r="AZ41" s="1388"/>
    </row>
    <row r="42" spans="1:54" x14ac:dyDescent="0.25">
      <c r="A42" s="1383" t="str">
        <f>CONCATENATE(ПОДПИСИ!C19," ",ПОДПИСИ!F19)</f>
        <v xml:space="preserve">  </v>
      </c>
      <c r="B42" s="1383"/>
      <c r="C42" s="1383"/>
      <c r="D42" s="1383"/>
      <c r="E42" s="1383"/>
      <c r="F42" s="1383"/>
      <c r="G42" s="1383"/>
      <c r="H42" s="1383"/>
      <c r="I42" s="1383"/>
      <c r="J42" s="1383"/>
      <c r="K42" s="1383"/>
      <c r="L42" s="1383"/>
      <c r="M42" s="1383"/>
      <c r="N42" s="1383"/>
      <c r="O42" s="1383"/>
      <c r="P42" s="1383"/>
      <c r="Q42" s="1383"/>
      <c r="R42" s="1383"/>
      <c r="S42" s="1383"/>
      <c r="T42" s="1383"/>
      <c r="U42" s="1383"/>
      <c r="V42" s="1383"/>
      <c r="W42" s="1383"/>
      <c r="X42" s="1383"/>
      <c r="Y42" s="1383"/>
      <c r="Z42" s="1383"/>
      <c r="AA42" s="1383"/>
      <c r="AB42" s="1383"/>
      <c r="AC42" s="1383"/>
      <c r="AD42" s="1383"/>
      <c r="AE42" s="1383"/>
      <c r="AF42" s="1383"/>
      <c r="AG42" s="1383"/>
      <c r="AH42" s="1383"/>
      <c r="AI42" s="1383"/>
      <c r="AJ42" s="1383"/>
      <c r="AK42" s="1383"/>
      <c r="AL42" s="1383"/>
      <c r="AM42" s="1383"/>
      <c r="AN42" s="1383"/>
      <c r="AO42" s="1383"/>
      <c r="AP42" s="1383"/>
      <c r="AQ42" s="1383"/>
      <c r="AR42" s="1383"/>
      <c r="AS42" s="1383"/>
      <c r="AT42" s="1383"/>
      <c r="AU42" s="1383"/>
      <c r="AV42" s="1383"/>
      <c r="AW42" s="1383"/>
      <c r="AX42" s="1383"/>
      <c r="AY42" s="1383"/>
      <c r="AZ42" s="1383"/>
    </row>
    <row r="43" spans="1:54" ht="13.95" customHeight="1" x14ac:dyDescent="0.25">
      <c r="A43" s="1376" t="s">
        <v>1085</v>
      </c>
      <c r="B43" s="1373"/>
      <c r="C43" s="1373"/>
      <c r="D43" s="1373"/>
      <c r="E43" s="1373"/>
      <c r="F43" s="1373"/>
      <c r="G43" s="1373"/>
      <c r="H43" s="1373"/>
      <c r="I43" s="1373"/>
      <c r="J43" s="1373"/>
      <c r="K43" s="1373"/>
      <c r="L43" s="1373"/>
      <c r="M43" s="1373"/>
      <c r="N43" s="1373"/>
      <c r="O43" s="1373"/>
      <c r="P43" s="1373"/>
      <c r="Q43" s="1373"/>
      <c r="R43" s="1373"/>
      <c r="S43" s="1373"/>
      <c r="T43" s="1373"/>
      <c r="U43" s="1373"/>
      <c r="V43" s="1373"/>
      <c r="W43" s="1373"/>
      <c r="X43" s="1373"/>
      <c r="Y43" s="1373"/>
      <c r="Z43" s="1373"/>
      <c r="AA43" s="1373"/>
      <c r="AB43" s="1373"/>
      <c r="AC43" s="1373"/>
      <c r="AD43" s="1373"/>
      <c r="AE43" s="1373"/>
      <c r="AF43" s="1373"/>
      <c r="AG43" s="1373"/>
      <c r="AH43" s="1373"/>
      <c r="AI43" s="1373"/>
      <c r="AJ43" s="1373"/>
      <c r="AK43" s="1373"/>
      <c r="AL43" s="1373"/>
      <c r="AM43" s="1373"/>
      <c r="AN43" s="1373"/>
      <c r="AO43" s="1373"/>
      <c r="AP43" s="1373"/>
      <c r="AQ43" s="1373"/>
      <c r="AR43" s="1373"/>
      <c r="AS43" s="1373"/>
      <c r="AT43" s="1373"/>
      <c r="AU43" s="1373"/>
      <c r="AV43" s="1373"/>
      <c r="AW43" s="1373"/>
      <c r="AX43" s="1373"/>
      <c r="AY43" s="1373"/>
      <c r="AZ43" s="1373"/>
    </row>
    <row r="44" spans="1:54" ht="12" customHeight="1" x14ac:dyDescent="0.25">
      <c r="A44" s="1382" t="s">
        <v>531</v>
      </c>
      <c r="B44" s="1382"/>
      <c r="C44" s="1382"/>
      <c r="D44" s="1382"/>
      <c r="E44" s="1382"/>
      <c r="F44" s="1382"/>
      <c r="G44" s="1382"/>
      <c r="H44" s="1382"/>
      <c r="I44" s="1382"/>
      <c r="J44" s="1382"/>
      <c r="K44" s="1382"/>
      <c r="L44" s="1382"/>
      <c r="M44" s="1382"/>
      <c r="N44" s="1382"/>
      <c r="O44" s="1382"/>
      <c r="P44" s="1382"/>
      <c r="Q44" s="1382"/>
      <c r="R44" s="1382"/>
      <c r="S44" s="1382"/>
      <c r="T44" s="1382"/>
      <c r="U44" s="1382"/>
      <c r="V44" s="1382"/>
      <c r="W44" s="1382"/>
      <c r="X44" s="1382"/>
      <c r="Y44" s="1382"/>
      <c r="Z44" s="1382"/>
      <c r="AA44" s="1382"/>
      <c r="AB44" s="1382"/>
      <c r="AC44" s="1382"/>
      <c r="AD44" s="1382"/>
      <c r="AE44" s="1382"/>
      <c r="AF44" s="1382"/>
      <c r="AG44" s="1382"/>
      <c r="AH44" s="1382"/>
      <c r="AI44" s="1382"/>
      <c r="AJ44" s="1382"/>
      <c r="AK44" s="1382"/>
      <c r="AL44" s="1382"/>
      <c r="AM44" s="1382"/>
      <c r="AN44" s="1382"/>
      <c r="AO44" s="1382"/>
      <c r="AP44" s="1382"/>
      <c r="AQ44" s="1382"/>
      <c r="AR44" s="1382"/>
      <c r="AS44" s="1382"/>
      <c r="AT44" s="1382"/>
      <c r="AU44" s="1382"/>
      <c r="AV44" s="1382"/>
      <c r="AW44" s="1382"/>
      <c r="AX44" s="1382"/>
      <c r="AY44" s="1382"/>
      <c r="AZ44" s="1382"/>
    </row>
    <row r="45" spans="1:54" ht="12" customHeight="1" x14ac:dyDescent="0.3">
      <c r="A45" s="1384" t="str">
        <f>ПОДПИСИ!B12</f>
        <v>Начальник участка ООО «Электромонтаж-110»</v>
      </c>
      <c r="B45" s="1384"/>
      <c r="C45" s="1384"/>
      <c r="D45" s="1384"/>
      <c r="E45" s="1384"/>
      <c r="F45" s="1384"/>
      <c r="G45" s="1384"/>
      <c r="H45" s="1384"/>
      <c r="I45" s="1384"/>
      <c r="J45" s="1384"/>
      <c r="K45" s="1384"/>
      <c r="L45" s="1384"/>
      <c r="M45" s="1384"/>
      <c r="N45" s="1384"/>
      <c r="O45" s="1384"/>
      <c r="P45" s="1384"/>
      <c r="Q45" s="1384"/>
      <c r="R45" s="1384"/>
      <c r="S45" s="1384"/>
      <c r="T45" s="1384"/>
      <c r="U45" s="1384"/>
      <c r="V45" s="1384"/>
      <c r="W45" s="1384"/>
      <c r="X45" s="1384"/>
      <c r="Y45" s="1384"/>
      <c r="Z45" s="1384"/>
      <c r="AA45" s="1384"/>
      <c r="AB45" s="1384"/>
      <c r="AC45" s="1384"/>
      <c r="AD45" s="1384"/>
      <c r="AE45" s="1384"/>
      <c r="AF45" s="1384"/>
      <c r="AG45" s="1384"/>
      <c r="AH45" s="1384"/>
      <c r="AI45" s="1384"/>
      <c r="AJ45" s="1384"/>
      <c r="AK45" s="1384"/>
      <c r="AL45" s="1384"/>
      <c r="AM45" s="1384"/>
      <c r="AN45" s="1384"/>
      <c r="AO45" s="1384"/>
      <c r="AP45" s="1384"/>
      <c r="AQ45" s="1384"/>
      <c r="AR45" s="1384"/>
      <c r="AS45" s="1384"/>
      <c r="AT45" s="1384"/>
      <c r="AU45" s="1384"/>
      <c r="AV45" s="1384"/>
      <c r="AW45" s="1384"/>
      <c r="AX45" s="1384"/>
      <c r="AY45" s="1384"/>
      <c r="AZ45" s="1384"/>
      <c r="BA45" s="31"/>
      <c r="BB45" s="9"/>
    </row>
    <row r="46" spans="1:54" ht="12" customHeight="1" x14ac:dyDescent="0.25">
      <c r="A46" s="1403" t="str">
        <f>CONCATENATE(ПОДПИСИ!C12,ПОДПИСИ!F12)</f>
        <v>Курбатов А.В.</v>
      </c>
      <c r="B46" s="1403"/>
      <c r="C46" s="1403"/>
      <c r="D46" s="1403"/>
      <c r="E46" s="1403"/>
      <c r="F46" s="1403"/>
      <c r="G46" s="1403"/>
      <c r="H46" s="1403"/>
      <c r="I46" s="1403"/>
      <c r="J46" s="1403"/>
      <c r="K46" s="1403"/>
      <c r="L46" s="1403"/>
      <c r="M46" s="1403"/>
      <c r="N46" s="1403"/>
      <c r="O46" s="1403"/>
      <c r="P46" s="1403"/>
      <c r="Q46" s="1403"/>
      <c r="R46" s="1403"/>
      <c r="S46" s="1403"/>
      <c r="T46" s="1403"/>
      <c r="U46" s="1403"/>
      <c r="V46" s="1403"/>
      <c r="W46" s="1403"/>
      <c r="X46" s="1403"/>
      <c r="Y46" s="1403"/>
      <c r="Z46" s="1403"/>
      <c r="AA46" s="1403"/>
      <c r="AB46" s="1403"/>
      <c r="AC46" s="1403"/>
      <c r="AD46" s="1403"/>
      <c r="AE46" s="1403"/>
      <c r="AF46" s="1403"/>
      <c r="AG46" s="1403"/>
      <c r="AH46" s="1403"/>
      <c r="AI46" s="1403"/>
      <c r="AJ46" s="1403"/>
      <c r="AK46" s="1403"/>
      <c r="AL46" s="1403"/>
      <c r="AM46" s="1403"/>
      <c r="AN46" s="1403"/>
      <c r="AO46" s="1403"/>
      <c r="AP46" s="1403"/>
      <c r="AQ46" s="1403"/>
      <c r="AR46" s="1403"/>
      <c r="AS46" s="1403"/>
      <c r="AT46" s="1403"/>
      <c r="AU46" s="1403"/>
      <c r="AV46" s="1403"/>
      <c r="AW46" s="1403"/>
      <c r="AX46" s="1403"/>
      <c r="AY46" s="1403"/>
      <c r="AZ46" s="1403"/>
    </row>
    <row r="47" spans="1:54" ht="7.95" customHeight="1" x14ac:dyDescent="0.25">
      <c r="A47" s="1404" t="s">
        <v>518</v>
      </c>
      <c r="B47" s="1405"/>
      <c r="C47" s="1405"/>
      <c r="D47" s="1405"/>
      <c r="E47" s="1405"/>
      <c r="F47" s="1405"/>
      <c r="G47" s="1405"/>
      <c r="H47" s="1405"/>
      <c r="I47" s="1405"/>
      <c r="J47" s="1405"/>
      <c r="K47" s="1405"/>
      <c r="L47" s="1405"/>
      <c r="M47" s="1405"/>
      <c r="N47" s="1405"/>
      <c r="O47" s="1405"/>
      <c r="P47" s="1405"/>
      <c r="Q47" s="1405"/>
      <c r="R47" s="1405"/>
      <c r="S47" s="1405"/>
      <c r="T47" s="1405"/>
      <c r="U47" s="1405"/>
      <c r="V47" s="1405"/>
      <c r="W47" s="1405"/>
      <c r="X47" s="1405"/>
      <c r="Y47" s="1405"/>
      <c r="Z47" s="1405"/>
      <c r="AA47" s="1405"/>
      <c r="AB47" s="1405"/>
      <c r="AC47" s="1405"/>
      <c r="AD47" s="1405"/>
      <c r="AE47" s="1405"/>
      <c r="AF47" s="1405"/>
      <c r="AG47" s="1405"/>
      <c r="AH47" s="1405"/>
      <c r="AI47" s="1405"/>
      <c r="AJ47" s="1405"/>
      <c r="AK47" s="1405"/>
      <c r="AL47" s="1405"/>
      <c r="AM47" s="1405"/>
      <c r="AN47" s="1405"/>
      <c r="AO47" s="1405"/>
      <c r="AP47" s="1405"/>
      <c r="AQ47" s="1405"/>
      <c r="AR47" s="1405"/>
      <c r="AS47" s="1405"/>
      <c r="AT47" s="1405"/>
      <c r="AU47" s="1405"/>
      <c r="AV47" s="1405"/>
      <c r="AW47" s="1405"/>
      <c r="AX47" s="1405"/>
      <c r="AY47" s="1405"/>
      <c r="AZ47" s="1405"/>
    </row>
    <row r="48" spans="1:54" ht="12" hidden="1" customHeight="1" x14ac:dyDescent="0.25">
      <c r="A48" s="1381" t="s">
        <v>79</v>
      </c>
      <c r="B48" s="1381"/>
      <c r="C48" s="1381"/>
      <c r="D48" s="1381"/>
      <c r="E48" s="1381"/>
      <c r="F48" s="1381"/>
      <c r="G48" s="1381"/>
      <c r="H48" s="1381"/>
      <c r="I48" s="1381"/>
      <c r="J48" s="1381"/>
      <c r="K48" s="1381"/>
      <c r="L48" s="1381"/>
      <c r="M48" s="1381"/>
      <c r="N48" s="1381"/>
      <c r="O48" s="1381"/>
      <c r="P48" s="1381"/>
      <c r="Q48" s="1381"/>
      <c r="R48" s="1381"/>
      <c r="S48" s="1381"/>
      <c r="T48" s="1381"/>
      <c r="U48" s="1381"/>
      <c r="V48" s="1381"/>
      <c r="W48" s="1381"/>
      <c r="X48" s="1381"/>
      <c r="Y48" s="1381"/>
      <c r="Z48" s="1381"/>
      <c r="AA48" s="1381"/>
      <c r="AB48" s="1381"/>
      <c r="AC48" s="1381"/>
      <c r="AD48" s="1381"/>
      <c r="AE48" s="1381"/>
      <c r="AF48" s="1381"/>
      <c r="AG48" s="1381"/>
      <c r="AH48" s="1381"/>
      <c r="AI48" s="1381"/>
      <c r="AJ48" s="1381"/>
      <c r="AK48" s="1381"/>
      <c r="AL48" s="1381"/>
      <c r="AM48" s="1381"/>
      <c r="AN48" s="1381"/>
      <c r="AO48" s="1381"/>
      <c r="AP48" s="1381"/>
      <c r="AQ48" s="1381"/>
      <c r="AR48" s="1381"/>
      <c r="AS48" s="1381"/>
      <c r="AT48" s="1381"/>
      <c r="AU48" s="1381"/>
      <c r="AV48" s="1381"/>
      <c r="AW48" s="1381"/>
      <c r="AX48" s="1381"/>
      <c r="AY48" s="1381"/>
      <c r="AZ48" s="1381"/>
    </row>
    <row r="49" spans="1:56" ht="12" hidden="1" customHeight="1" x14ac:dyDescent="0.25">
      <c r="A49" s="1402"/>
      <c r="B49" s="1402"/>
      <c r="C49" s="1402"/>
      <c r="D49" s="1402"/>
      <c r="E49" s="1402"/>
      <c r="F49" s="1402"/>
      <c r="G49" s="1402"/>
      <c r="H49" s="1402"/>
      <c r="I49" s="1402"/>
      <c r="J49" s="1402"/>
      <c r="K49" s="1402"/>
      <c r="L49" s="1402"/>
      <c r="M49" s="1402"/>
      <c r="N49" s="1402"/>
      <c r="O49" s="1402"/>
      <c r="P49" s="1402"/>
      <c r="Q49" s="1402"/>
      <c r="R49" s="1402"/>
      <c r="S49" s="1402"/>
      <c r="T49" s="1402"/>
      <c r="U49" s="1402"/>
      <c r="V49" s="1402"/>
      <c r="W49" s="1402"/>
      <c r="X49" s="1402"/>
      <c r="Y49" s="1402"/>
      <c r="Z49" s="1402"/>
      <c r="AA49" s="1402"/>
      <c r="AB49" s="1402"/>
      <c r="AC49" s="1402"/>
      <c r="AD49" s="1402"/>
      <c r="AE49" s="1402"/>
      <c r="AF49" s="1402"/>
      <c r="AG49" s="1402"/>
      <c r="AH49" s="1402"/>
      <c r="AI49" s="1402"/>
      <c r="AJ49" s="1402"/>
      <c r="AK49" s="1402"/>
      <c r="AL49" s="1402"/>
      <c r="AM49" s="1402"/>
      <c r="AN49" s="1402"/>
      <c r="AO49" s="1402"/>
      <c r="AP49" s="1402"/>
      <c r="AQ49" s="1402"/>
      <c r="AR49" s="1402"/>
      <c r="AS49" s="1402"/>
      <c r="AT49" s="1402"/>
      <c r="AU49" s="1402"/>
      <c r="AV49" s="1402"/>
      <c r="AW49" s="1402"/>
      <c r="AX49" s="1402"/>
      <c r="AY49" s="1402"/>
      <c r="AZ49" s="1402"/>
    </row>
    <row r="50" spans="1:56" ht="12" hidden="1" customHeight="1" x14ac:dyDescent="0.25">
      <c r="A50" s="1388"/>
      <c r="B50" s="1388"/>
      <c r="C50" s="1388"/>
      <c r="D50" s="1388"/>
      <c r="E50" s="1388"/>
      <c r="F50" s="1388"/>
      <c r="G50" s="1388"/>
      <c r="H50" s="1388"/>
      <c r="I50" s="1388"/>
      <c r="J50" s="1388"/>
      <c r="K50" s="1388"/>
      <c r="L50" s="1388"/>
      <c r="M50" s="1388"/>
      <c r="N50" s="1388"/>
      <c r="O50" s="1388"/>
      <c r="P50" s="1388"/>
      <c r="Q50" s="1388"/>
      <c r="R50" s="1388"/>
      <c r="S50" s="1388"/>
      <c r="T50" s="1388"/>
      <c r="U50" s="1388"/>
      <c r="V50" s="1388"/>
      <c r="W50" s="1388"/>
      <c r="X50" s="1388"/>
      <c r="Y50" s="1388"/>
      <c r="Z50" s="1388"/>
      <c r="AA50" s="1388"/>
      <c r="AB50" s="1388"/>
      <c r="AC50" s="1388"/>
      <c r="AD50" s="1388"/>
      <c r="AE50" s="1388"/>
      <c r="AF50" s="1388"/>
      <c r="AG50" s="1388"/>
      <c r="AH50" s="1388"/>
      <c r="AI50" s="1388"/>
      <c r="AJ50" s="1388"/>
      <c r="AK50" s="1388"/>
      <c r="AL50" s="1388"/>
      <c r="AM50" s="1388"/>
      <c r="AN50" s="1388"/>
      <c r="AO50" s="1388"/>
      <c r="AP50" s="1388"/>
      <c r="AQ50" s="1388"/>
      <c r="AR50" s="1388"/>
      <c r="AS50" s="1388"/>
      <c r="AT50" s="1388"/>
      <c r="AU50" s="1388"/>
      <c r="AV50" s="1388"/>
      <c r="AW50" s="1388"/>
      <c r="AX50" s="1388"/>
      <c r="AY50" s="1388"/>
      <c r="AZ50" s="1388"/>
    </row>
    <row r="51" spans="1:56" ht="7.5" hidden="1" customHeight="1" x14ac:dyDescent="0.25">
      <c r="A51" s="1373" t="s">
        <v>523</v>
      </c>
      <c r="B51" s="1373"/>
      <c r="C51" s="1373"/>
      <c r="D51" s="1373"/>
      <c r="E51" s="1373"/>
      <c r="F51" s="1373"/>
      <c r="G51" s="1373"/>
      <c r="H51" s="1373"/>
      <c r="I51" s="1373"/>
      <c r="J51" s="1373"/>
      <c r="K51" s="1373"/>
      <c r="L51" s="1373"/>
      <c r="M51" s="1373"/>
      <c r="N51" s="1373"/>
      <c r="O51" s="1373"/>
      <c r="P51" s="1373"/>
      <c r="Q51" s="1373"/>
      <c r="R51" s="1373"/>
      <c r="S51" s="1373"/>
      <c r="T51" s="1373"/>
      <c r="U51" s="1373"/>
      <c r="V51" s="1373"/>
      <c r="W51" s="1373"/>
      <c r="X51" s="1373"/>
      <c r="Y51" s="1373"/>
      <c r="Z51" s="1373"/>
      <c r="AA51" s="1373"/>
      <c r="AB51" s="1373"/>
      <c r="AC51" s="1373"/>
      <c r="AD51" s="1373"/>
      <c r="AE51" s="1373"/>
      <c r="AF51" s="1373"/>
      <c r="AG51" s="1373"/>
      <c r="AH51" s="1373"/>
      <c r="AI51" s="1373"/>
      <c r="AJ51" s="1373"/>
      <c r="AK51" s="1373"/>
      <c r="AL51" s="1373"/>
      <c r="AM51" s="1373"/>
      <c r="AN51" s="1373"/>
      <c r="AO51" s="1373"/>
      <c r="AP51" s="1373"/>
      <c r="AQ51" s="1373"/>
      <c r="AR51" s="1373"/>
      <c r="AS51" s="1373"/>
      <c r="AT51" s="1373"/>
      <c r="AU51" s="1373"/>
      <c r="AV51" s="1373"/>
      <c r="AW51" s="1373"/>
      <c r="AX51" s="1373"/>
      <c r="AY51" s="1373"/>
      <c r="AZ51" s="1373"/>
    </row>
    <row r="52" spans="1:56" ht="12" customHeight="1" x14ac:dyDescent="0.25">
      <c r="A52" s="1381" t="s">
        <v>379</v>
      </c>
      <c r="B52" s="1381"/>
      <c r="C52" s="1381"/>
      <c r="D52" s="1381"/>
      <c r="E52" s="1381"/>
      <c r="F52" s="1381"/>
      <c r="G52" s="1381"/>
      <c r="H52" s="1381"/>
      <c r="I52" s="1381"/>
      <c r="J52" s="1381"/>
      <c r="K52" s="1381"/>
      <c r="L52" s="1381"/>
      <c r="M52" s="1381"/>
      <c r="N52" s="1381"/>
      <c r="O52" s="1381"/>
      <c r="P52" s="1381"/>
      <c r="Q52" s="1381"/>
      <c r="R52" s="1381"/>
      <c r="S52" s="1381"/>
      <c r="T52" s="1381"/>
      <c r="U52" s="1381"/>
      <c r="V52" s="1381"/>
      <c r="W52" s="1381"/>
      <c r="X52" s="1381"/>
      <c r="Y52" s="1381"/>
      <c r="Z52" s="1381"/>
      <c r="AA52" s="1381"/>
      <c r="AB52" s="1381"/>
      <c r="AC52" s="1381"/>
      <c r="AD52" s="1381"/>
      <c r="AE52" s="1381"/>
      <c r="AF52" s="1381"/>
      <c r="AG52" s="1381"/>
      <c r="AH52" s="1381"/>
      <c r="AI52" s="1381"/>
      <c r="AJ52" s="1381"/>
      <c r="AK52" s="1381"/>
      <c r="AL52" s="1381"/>
      <c r="AM52" s="1381"/>
      <c r="AN52" s="1381"/>
      <c r="AO52" s="1381"/>
      <c r="AP52" s="1381"/>
      <c r="AQ52" s="1381"/>
      <c r="AR52" s="1381"/>
      <c r="AS52" s="1381"/>
      <c r="AT52" s="1381"/>
      <c r="AU52" s="1381"/>
      <c r="AV52" s="1381"/>
      <c r="AW52" s="1381"/>
      <c r="AX52" s="1381"/>
      <c r="AY52" s="1381"/>
      <c r="AZ52" s="1381"/>
    </row>
    <row r="53" spans="1:56" ht="13.5" customHeight="1" x14ac:dyDescent="0.25">
      <c r="A53" s="1385" t="str">
        <f>ФОРМА!B4</f>
        <v>ООО «Электромонтаж-110»</v>
      </c>
      <c r="B53" s="1385"/>
      <c r="C53" s="1385"/>
      <c r="D53" s="1385"/>
      <c r="E53" s="1385"/>
      <c r="F53" s="1385"/>
      <c r="G53" s="1385"/>
      <c r="H53" s="1385"/>
      <c r="I53" s="1385"/>
      <c r="J53" s="1385"/>
      <c r="K53" s="1385"/>
      <c r="L53" s="1385"/>
      <c r="M53" s="1385"/>
      <c r="N53" s="1385"/>
      <c r="O53" s="1385"/>
      <c r="P53" s="1385"/>
      <c r="Q53" s="1385"/>
      <c r="R53" s="1385"/>
      <c r="S53" s="1385"/>
      <c r="T53" s="1385"/>
      <c r="U53" s="1385"/>
      <c r="V53" s="1385"/>
      <c r="W53" s="1385"/>
      <c r="X53" s="1385"/>
      <c r="Y53" s="1385"/>
      <c r="Z53" s="1385"/>
      <c r="AA53" s="1385"/>
      <c r="AB53" s="1385"/>
      <c r="AC53" s="1385"/>
      <c r="AD53" s="1385"/>
      <c r="AE53" s="1385"/>
      <c r="AF53" s="1385"/>
      <c r="AG53" s="1385"/>
      <c r="AH53" s="1385"/>
      <c r="AI53" s="1385"/>
      <c r="AJ53" s="1385"/>
      <c r="AK53" s="1385"/>
      <c r="AL53" s="1385"/>
      <c r="AM53" s="1385"/>
      <c r="AN53" s="1385"/>
      <c r="AO53" s="1385"/>
      <c r="AP53" s="1385"/>
      <c r="AQ53" s="1385"/>
      <c r="AR53" s="1385"/>
      <c r="AS53" s="1385"/>
      <c r="AT53" s="1385"/>
      <c r="AU53" s="1385"/>
      <c r="AV53" s="1385"/>
      <c r="AW53" s="1385"/>
      <c r="AX53" s="1385"/>
      <c r="AY53" s="1385"/>
      <c r="AZ53" s="1385"/>
    </row>
    <row r="54" spans="1:56" s="127" customFormat="1" ht="7.2" customHeight="1" x14ac:dyDescent="0.2">
      <c r="A54" s="1404" t="s">
        <v>830</v>
      </c>
      <c r="B54" s="1389"/>
      <c r="C54" s="1389"/>
      <c r="D54" s="1389"/>
      <c r="E54" s="1389"/>
      <c r="F54" s="1389"/>
      <c r="G54" s="1389"/>
      <c r="H54" s="1389"/>
      <c r="I54" s="1389"/>
      <c r="J54" s="1389"/>
      <c r="K54" s="1389"/>
      <c r="L54" s="1389"/>
      <c r="M54" s="1389"/>
      <c r="N54" s="1389"/>
      <c r="O54" s="1389"/>
      <c r="P54" s="1389"/>
      <c r="Q54" s="1389"/>
      <c r="R54" s="1389"/>
      <c r="S54" s="1389"/>
      <c r="T54" s="1389"/>
      <c r="U54" s="1389"/>
      <c r="V54" s="1389"/>
      <c r="W54" s="1389"/>
      <c r="X54" s="1389"/>
      <c r="Y54" s="1389"/>
      <c r="Z54" s="1389"/>
      <c r="AA54" s="1389"/>
      <c r="AB54" s="1389"/>
      <c r="AC54" s="1389"/>
      <c r="AD54" s="1389"/>
      <c r="AE54" s="1389"/>
      <c r="AF54" s="1389"/>
      <c r="AG54" s="1389"/>
      <c r="AH54" s="1389"/>
      <c r="AI54" s="1389"/>
      <c r="AJ54" s="1389"/>
      <c r="AK54" s="1389"/>
      <c r="AL54" s="1389"/>
      <c r="AM54" s="1389"/>
      <c r="AN54" s="1389"/>
      <c r="AO54" s="1389"/>
      <c r="AP54" s="1389"/>
      <c r="AQ54" s="1389"/>
      <c r="AR54" s="1389"/>
      <c r="AS54" s="1389"/>
      <c r="AT54" s="1389"/>
      <c r="AU54" s="1389"/>
      <c r="AV54" s="1389"/>
      <c r="AW54" s="1389"/>
      <c r="AX54" s="1389"/>
      <c r="AY54" s="1389"/>
      <c r="AZ54" s="1389"/>
    </row>
    <row r="55" spans="1:56" ht="12" customHeight="1" x14ac:dyDescent="0.25">
      <c r="A55" s="1381" t="s">
        <v>9</v>
      </c>
      <c r="B55" s="1381"/>
      <c r="C55" s="1381"/>
      <c r="D55" s="1381"/>
      <c r="E55" s="1381"/>
      <c r="F55" s="1381"/>
      <c r="G55" s="1381"/>
      <c r="H55" s="1381"/>
      <c r="I55" s="1381"/>
      <c r="J55" s="1381"/>
      <c r="K55" s="1381"/>
      <c r="L55" s="1381"/>
      <c r="M55" s="1381"/>
      <c r="N55" s="1381"/>
      <c r="O55" s="1381"/>
      <c r="P55" s="1381"/>
      <c r="Q55" s="1381"/>
      <c r="R55" s="1381"/>
      <c r="S55" s="1381"/>
      <c r="T55" s="1381"/>
      <c r="U55" s="1381"/>
      <c r="V55" s="1381"/>
      <c r="W55" s="1381"/>
      <c r="X55" s="1381"/>
      <c r="Y55" s="1381"/>
      <c r="Z55" s="1381"/>
      <c r="AA55" s="1381"/>
      <c r="AB55" s="1381"/>
      <c r="AC55" s="1381"/>
      <c r="AD55" s="1381"/>
      <c r="AE55" s="1381"/>
      <c r="AF55" s="1381"/>
      <c r="AG55" s="1381"/>
      <c r="AH55" s="1381"/>
      <c r="AI55" s="1381"/>
      <c r="AJ55" s="1381"/>
      <c r="AK55" s="1381"/>
      <c r="AL55" s="1381"/>
      <c r="AM55" s="1381"/>
      <c r="AN55" s="1381"/>
      <c r="AO55" s="1381"/>
      <c r="AP55" s="1381"/>
      <c r="AQ55" s="1381"/>
      <c r="AR55" s="1381"/>
      <c r="AS55" s="1381"/>
      <c r="AT55" s="1381"/>
      <c r="AU55" s="1381"/>
      <c r="AV55" s="1381"/>
      <c r="AW55" s="1381"/>
      <c r="AX55" s="1381"/>
      <c r="AY55" s="1381"/>
      <c r="AZ55" s="1381"/>
    </row>
    <row r="56" spans="1:56" ht="12" customHeight="1" x14ac:dyDescent="0.25">
      <c r="A56" s="1381" t="s">
        <v>390</v>
      </c>
      <c r="B56" s="1381"/>
      <c r="C56" s="1381"/>
      <c r="D56" s="1381"/>
      <c r="E56" s="1381"/>
      <c r="F56" s="1381"/>
      <c r="G56" s="1381"/>
      <c r="H56" s="1381"/>
      <c r="I56" s="1381"/>
      <c r="J56" s="1381"/>
      <c r="K56" s="1381"/>
      <c r="L56" s="1381"/>
      <c r="M56" s="1381"/>
      <c r="N56" s="1381"/>
      <c r="O56" s="1381"/>
      <c r="P56" s="1381"/>
      <c r="Q56" s="1381"/>
      <c r="R56" s="1381"/>
      <c r="S56" s="1381"/>
      <c r="T56" s="1381"/>
      <c r="U56" s="1381"/>
      <c r="V56" s="1381"/>
      <c r="W56" s="1381"/>
      <c r="X56" s="1381"/>
      <c r="Y56" s="1381"/>
      <c r="Z56" s="1381"/>
      <c r="AA56" s="1381"/>
      <c r="AB56" s="1381"/>
      <c r="AC56" s="1381"/>
      <c r="AD56" s="1381"/>
      <c r="AE56" s="1381"/>
      <c r="AF56" s="1381"/>
      <c r="AG56" s="1381"/>
      <c r="AH56" s="1381"/>
      <c r="AI56" s="1381"/>
      <c r="AJ56" s="1381"/>
      <c r="AK56" s="1381"/>
      <c r="AL56" s="1381"/>
      <c r="AM56" s="1381"/>
      <c r="AN56" s="1381"/>
      <c r="AO56" s="1381"/>
      <c r="AP56" s="1381"/>
      <c r="AQ56" s="1381"/>
      <c r="AR56" s="1381"/>
      <c r="AS56" s="1381"/>
      <c r="AT56" s="1381"/>
      <c r="AU56" s="1381"/>
      <c r="AV56" s="1381"/>
      <c r="AW56" s="1381"/>
      <c r="AX56" s="1381"/>
      <c r="AY56" s="1381"/>
      <c r="AZ56" s="1381"/>
    </row>
    <row r="57" spans="1:56" ht="14.25" customHeight="1" x14ac:dyDescent="0.25">
      <c r="A57" s="1408" t="str">
        <f ca="1">INDIRECT("'АКТЫ скрытых работ'!R"&amp;BE3&amp;"C3",0)</f>
        <v>опоры типа А20-3Н, П20-3Н, П23</v>
      </c>
      <c r="B57" s="1408"/>
      <c r="C57" s="1408"/>
      <c r="D57" s="1408"/>
      <c r="E57" s="1408"/>
      <c r="F57" s="1408"/>
      <c r="G57" s="1408"/>
      <c r="H57" s="1408"/>
      <c r="I57" s="1408"/>
      <c r="J57" s="1408"/>
      <c r="K57" s="1408"/>
      <c r="L57" s="1408"/>
      <c r="M57" s="1408"/>
      <c r="N57" s="1408"/>
      <c r="O57" s="1408"/>
      <c r="P57" s="1408"/>
      <c r="Q57" s="1408"/>
      <c r="R57" s="1408"/>
      <c r="S57" s="1408"/>
      <c r="T57" s="1408"/>
      <c r="U57" s="1408"/>
      <c r="V57" s="1408"/>
      <c r="W57" s="1408"/>
      <c r="X57" s="1408"/>
      <c r="Y57" s="1408"/>
      <c r="Z57" s="1408"/>
      <c r="AA57" s="1408"/>
      <c r="AB57" s="1408"/>
      <c r="AC57" s="1408"/>
      <c r="AD57" s="1408"/>
      <c r="AE57" s="1408"/>
      <c r="AF57" s="1408"/>
      <c r="AG57" s="1408"/>
      <c r="AH57" s="1408"/>
      <c r="AI57" s="1408"/>
      <c r="AJ57" s="1408"/>
      <c r="AK57" s="1408"/>
      <c r="AL57" s="1408"/>
      <c r="AM57" s="1408"/>
      <c r="AN57" s="1408"/>
      <c r="AO57" s="1408"/>
      <c r="AP57" s="1408"/>
      <c r="AQ57" s="1408"/>
      <c r="AR57" s="1408"/>
      <c r="AS57" s="1408"/>
      <c r="AT57" s="1408"/>
      <c r="AU57" s="1408"/>
      <c r="AV57" s="1408"/>
      <c r="AW57" s="1408"/>
      <c r="AX57" s="1408"/>
      <c r="AY57" s="1408"/>
      <c r="AZ57" s="1408"/>
    </row>
    <row r="58" spans="1:56" ht="10.5" customHeight="1" x14ac:dyDescent="0.25">
      <c r="A58" s="1401" t="s">
        <v>532</v>
      </c>
      <c r="B58" s="1401"/>
      <c r="C58" s="1401"/>
      <c r="D58" s="1401"/>
      <c r="E58" s="1401"/>
      <c r="F58" s="1401"/>
      <c r="G58" s="1401"/>
      <c r="H58" s="1401"/>
      <c r="I58" s="1401"/>
      <c r="J58" s="1401"/>
      <c r="K58" s="1401"/>
      <c r="L58" s="1401"/>
      <c r="M58" s="1401"/>
      <c r="N58" s="1401"/>
      <c r="O58" s="1401"/>
      <c r="P58" s="1401"/>
      <c r="Q58" s="1401"/>
      <c r="R58" s="1401"/>
      <c r="S58" s="1401"/>
      <c r="T58" s="1401"/>
      <c r="U58" s="1401"/>
      <c r="V58" s="1401"/>
      <c r="W58" s="1401"/>
      <c r="X58" s="1401"/>
      <c r="Y58" s="1401"/>
      <c r="Z58" s="1401"/>
      <c r="AA58" s="1401"/>
      <c r="AB58" s="1401"/>
      <c r="AC58" s="1401"/>
      <c r="AD58" s="1401"/>
      <c r="AE58" s="1401"/>
      <c r="AF58" s="1401"/>
      <c r="AG58" s="1401"/>
      <c r="AH58" s="1401"/>
      <c r="AI58" s="1401"/>
      <c r="AJ58" s="1401"/>
      <c r="AK58" s="1401"/>
      <c r="AL58" s="1401"/>
      <c r="AM58" s="1401"/>
      <c r="AN58" s="1401"/>
      <c r="AO58" s="1401"/>
      <c r="AP58" s="1401"/>
      <c r="AQ58" s="1401"/>
      <c r="AR58" s="1401"/>
      <c r="AS58" s="1401"/>
      <c r="AT58" s="1401"/>
      <c r="AU58" s="1401"/>
      <c r="AV58" s="1401"/>
      <c r="AW58" s="1401"/>
      <c r="AX58" s="1401"/>
      <c r="AY58" s="1401"/>
      <c r="AZ58" s="1401"/>
    </row>
    <row r="59" spans="1:56" ht="12" customHeight="1" x14ac:dyDescent="0.3">
      <c r="A59" s="421" t="s">
        <v>391</v>
      </c>
      <c r="Z59" s="9"/>
      <c r="AA59" s="9"/>
      <c r="AB59" s="9"/>
      <c r="AC59" s="9"/>
      <c r="AD59" s="1408" t="str">
        <f>IF(ФОРМА!B8=0," ",ФОРМА!B8)</f>
        <v>ООО «Строительные энергетические технологии»</v>
      </c>
      <c r="AE59" s="1408"/>
      <c r="AF59" s="1408"/>
      <c r="AG59" s="1408"/>
      <c r="AH59" s="1408"/>
      <c r="AI59" s="1408"/>
      <c r="AJ59" s="1408"/>
      <c r="AK59" s="1408"/>
      <c r="AL59" s="1408"/>
      <c r="AM59" s="1408"/>
      <c r="AN59" s="1408"/>
      <c r="AO59" s="1408"/>
      <c r="AP59" s="1408"/>
      <c r="AQ59" s="1408"/>
      <c r="AR59" s="1408"/>
      <c r="AS59" s="1408"/>
      <c r="AT59" s="1408"/>
      <c r="AU59" s="1408"/>
      <c r="AV59" s="1408"/>
      <c r="AW59" s="1408"/>
      <c r="AX59" s="1408"/>
      <c r="AY59" s="1408"/>
      <c r="AZ59" s="1408"/>
    </row>
    <row r="60" spans="1:56" ht="8.25" customHeight="1" x14ac:dyDescent="0.25">
      <c r="A60" s="1406"/>
      <c r="B60" s="1406"/>
      <c r="C60" s="1406"/>
      <c r="D60" s="1406"/>
      <c r="E60" s="1406"/>
      <c r="F60" s="1406"/>
      <c r="G60" s="1406"/>
      <c r="H60" s="1406"/>
      <c r="I60" s="1406"/>
      <c r="J60" s="1406"/>
      <c r="K60" s="1406"/>
      <c r="L60" s="1406"/>
      <c r="M60" s="1406"/>
      <c r="N60" s="1406"/>
      <c r="O60" s="1406"/>
      <c r="P60" s="1406"/>
      <c r="Q60" s="1406"/>
      <c r="R60" s="1406"/>
      <c r="S60" s="1406"/>
      <c r="T60" s="1406"/>
      <c r="U60" s="1406"/>
      <c r="V60" s="1406"/>
      <c r="W60" s="1406"/>
      <c r="X60" s="1406"/>
      <c r="Y60" s="1406"/>
      <c r="Z60" s="1406"/>
      <c r="AA60" s="1406"/>
      <c r="AB60" s="1406"/>
      <c r="AC60" s="1406"/>
      <c r="AD60" s="1373" t="s">
        <v>83</v>
      </c>
      <c r="AE60" s="1373"/>
      <c r="AF60" s="1373"/>
      <c r="AG60" s="1373"/>
      <c r="AH60" s="1373"/>
      <c r="AI60" s="1373"/>
      <c r="AJ60" s="1373"/>
      <c r="AK60" s="1373"/>
      <c r="AL60" s="1373"/>
      <c r="AM60" s="1373"/>
      <c r="AN60" s="1373"/>
      <c r="AO60" s="1373"/>
      <c r="AP60" s="1373"/>
      <c r="AQ60" s="1373"/>
      <c r="AR60" s="1373"/>
      <c r="AS60" s="1373"/>
      <c r="AT60" s="1373"/>
      <c r="AU60" s="1373"/>
      <c r="AV60" s="1373"/>
      <c r="AW60" s="1373"/>
      <c r="AX60" s="1373"/>
      <c r="AY60" s="1373"/>
      <c r="AZ60" s="1373"/>
    </row>
    <row r="61" spans="1:56" ht="12" customHeight="1" x14ac:dyDescent="0.25">
      <c r="A61" s="1383" t="str">
        <f>IF(ФОРМА!B9=0," ",CONCATENATE("Проект Шифр ",ФОРМА!B9))</f>
        <v>Проект Шифр СЭС-23-32939-ЭС-ИЛО</v>
      </c>
      <c r="B61" s="1383"/>
      <c r="C61" s="1383"/>
      <c r="D61" s="1383"/>
      <c r="E61" s="1383"/>
      <c r="F61" s="1383"/>
      <c r="G61" s="1383"/>
      <c r="H61" s="1383"/>
      <c r="I61" s="1383"/>
      <c r="J61" s="1383"/>
      <c r="K61" s="1383"/>
      <c r="L61" s="1383"/>
      <c r="M61" s="1383"/>
      <c r="N61" s="1383"/>
      <c r="O61" s="1383"/>
      <c r="P61" s="1383"/>
      <c r="Q61" s="1383"/>
      <c r="R61" s="1383"/>
      <c r="S61" s="1383"/>
      <c r="T61" s="1383"/>
      <c r="U61" s="1383"/>
      <c r="V61" s="1383"/>
      <c r="W61" s="1383"/>
      <c r="X61" s="1383"/>
      <c r="Y61" s="1383"/>
      <c r="Z61" s="1383"/>
      <c r="AA61" s="1383"/>
      <c r="AB61" s="1383"/>
      <c r="AC61" s="1383"/>
      <c r="AD61" s="1383"/>
      <c r="AE61" s="1383"/>
      <c r="AF61" s="1383"/>
      <c r="AG61" s="1383"/>
      <c r="AH61" s="1383"/>
      <c r="AI61" s="1383"/>
      <c r="AJ61" s="1383"/>
      <c r="AK61" s="1383"/>
      <c r="AL61" s="1383"/>
      <c r="AM61" s="1383"/>
      <c r="AN61" s="1383"/>
      <c r="AO61" s="1383"/>
      <c r="AP61" s="1383"/>
      <c r="AQ61" s="1383"/>
      <c r="AR61" s="1383"/>
      <c r="AS61" s="1383"/>
      <c r="AT61" s="1383"/>
      <c r="AU61" s="1383"/>
      <c r="AV61" s="1383"/>
      <c r="AW61" s="1383"/>
      <c r="AX61" s="1383"/>
      <c r="AY61" s="1383"/>
      <c r="AZ61" s="1383"/>
    </row>
    <row r="62" spans="1:56" ht="7.2" customHeight="1" x14ac:dyDescent="0.25">
      <c r="A62" s="1373" t="s">
        <v>533</v>
      </c>
      <c r="B62" s="1373"/>
      <c r="C62" s="1373"/>
      <c r="D62" s="1373"/>
      <c r="E62" s="1373"/>
      <c r="F62" s="1373"/>
      <c r="G62" s="1373"/>
      <c r="H62" s="1373"/>
      <c r="I62" s="1373"/>
      <c r="J62" s="1373"/>
      <c r="K62" s="1373"/>
      <c r="L62" s="1373"/>
      <c r="M62" s="1373"/>
      <c r="N62" s="1373"/>
      <c r="O62" s="1373"/>
      <c r="P62" s="1373"/>
      <c r="Q62" s="1373"/>
      <c r="R62" s="1373"/>
      <c r="S62" s="1373"/>
      <c r="T62" s="1373"/>
      <c r="U62" s="1373"/>
      <c r="V62" s="1373"/>
      <c r="W62" s="1373"/>
      <c r="X62" s="1373"/>
      <c r="Y62" s="1373"/>
      <c r="Z62" s="1373"/>
      <c r="AA62" s="1373"/>
      <c r="AB62" s="1373"/>
      <c r="AC62" s="1373"/>
      <c r="AD62" s="1373"/>
      <c r="AE62" s="1373"/>
      <c r="AF62" s="1373"/>
      <c r="AG62" s="1373"/>
      <c r="AH62" s="1373"/>
      <c r="AI62" s="1373"/>
      <c r="AJ62" s="1373"/>
      <c r="AK62" s="1373"/>
      <c r="AL62" s="1373"/>
      <c r="AM62" s="1373"/>
      <c r="AN62" s="1373"/>
      <c r="AO62" s="1373"/>
      <c r="AP62" s="1373"/>
      <c r="AQ62" s="1373"/>
      <c r="AR62" s="1373"/>
      <c r="AS62" s="1373"/>
      <c r="AT62" s="1373"/>
      <c r="AU62" s="1373"/>
      <c r="AV62" s="1373"/>
      <c r="AW62" s="1373"/>
      <c r="AX62" s="1373"/>
      <c r="AY62" s="1373"/>
      <c r="AZ62" s="1373"/>
    </row>
    <row r="63" spans="1:56" ht="12" customHeight="1" x14ac:dyDescent="0.25">
      <c r="A63" s="1381" t="s">
        <v>534</v>
      </c>
      <c r="B63" s="1381"/>
      <c r="C63" s="1381"/>
      <c r="D63" s="1381"/>
      <c r="E63" s="1381"/>
      <c r="F63" s="1381"/>
      <c r="G63" s="1381"/>
      <c r="H63" s="1381"/>
      <c r="I63" s="1381"/>
      <c r="J63" s="1381"/>
      <c r="K63" s="1381"/>
      <c r="L63" s="1381"/>
      <c r="M63" s="1381"/>
      <c r="N63" s="1381"/>
      <c r="O63" s="1381"/>
      <c r="P63" s="1381"/>
      <c r="Q63" s="1381"/>
      <c r="R63" s="1381"/>
      <c r="S63" s="1381"/>
      <c r="T63" s="1381"/>
      <c r="U63" s="1381"/>
      <c r="V63" s="1381"/>
      <c r="W63" s="1381"/>
      <c r="X63" s="1381"/>
      <c r="Y63" s="1381"/>
      <c r="Z63" s="1381"/>
      <c r="AA63" s="1381"/>
      <c r="AB63" s="1381"/>
      <c r="AC63" s="1381"/>
      <c r="AD63" s="1381"/>
      <c r="AE63" s="1381"/>
      <c r="AF63" s="1381"/>
      <c r="AG63" s="1381"/>
      <c r="AH63" s="1381"/>
      <c r="AI63" s="1381"/>
      <c r="AJ63" s="1381"/>
      <c r="AK63" s="1381"/>
      <c r="AL63" s="1381"/>
      <c r="AM63" s="1381"/>
      <c r="AN63" s="1381"/>
      <c r="AO63" s="1381"/>
      <c r="AP63" s="1381"/>
      <c r="AQ63" s="1381"/>
      <c r="AR63" s="1381"/>
      <c r="AS63" s="1381"/>
      <c r="AT63" s="1381"/>
      <c r="AU63" s="1381"/>
      <c r="AV63" s="1381"/>
      <c r="AW63" s="1381"/>
      <c r="AX63" s="1381"/>
      <c r="AY63" s="1381"/>
      <c r="AZ63" s="1381"/>
      <c r="BD63" s="11"/>
    </row>
    <row r="64" spans="1:56" ht="24" customHeight="1" x14ac:dyDescent="0.25">
      <c r="A64" s="1409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402"/>
      <c r="C64" s="1402"/>
      <c r="D64" s="1402"/>
      <c r="E64" s="1402"/>
      <c r="F64" s="1402"/>
      <c r="G64" s="1402"/>
      <c r="H64" s="1402"/>
      <c r="I64" s="1402"/>
      <c r="J64" s="1402"/>
      <c r="K64" s="1402"/>
      <c r="L64" s="1402"/>
      <c r="M64" s="1402"/>
      <c r="N64" s="1402"/>
      <c r="O64" s="1402"/>
      <c r="P64" s="1402"/>
      <c r="Q64" s="1402"/>
      <c r="R64" s="1402"/>
      <c r="S64" s="1402"/>
      <c r="T64" s="1402"/>
      <c r="U64" s="1402"/>
      <c r="V64" s="1402"/>
      <c r="W64" s="1402"/>
      <c r="X64" s="1402"/>
      <c r="Y64" s="1402"/>
      <c r="Z64" s="1402"/>
      <c r="AA64" s="1402"/>
      <c r="AB64" s="1402"/>
      <c r="AC64" s="1402"/>
      <c r="AD64" s="1402"/>
      <c r="AE64" s="1402"/>
      <c r="AF64" s="1402"/>
      <c r="AG64" s="1402"/>
      <c r="AH64" s="1402"/>
      <c r="AI64" s="1402"/>
      <c r="AJ64" s="1402"/>
      <c r="AK64" s="1402"/>
      <c r="AL64" s="1402"/>
      <c r="AM64" s="1402"/>
      <c r="AN64" s="1402"/>
      <c r="AO64" s="1402"/>
      <c r="AP64" s="1402"/>
      <c r="AQ64" s="1402"/>
      <c r="AR64" s="1402"/>
      <c r="AS64" s="1402"/>
      <c r="AT64" s="1402"/>
      <c r="AU64" s="1402"/>
      <c r="AV64" s="1402"/>
      <c r="AW64" s="1402"/>
      <c r="AX64" s="1402"/>
      <c r="AY64" s="1402"/>
      <c r="AZ64" s="1402"/>
      <c r="BD64" s="15"/>
    </row>
    <row r="65" spans="1:56" ht="7.95" customHeight="1" x14ac:dyDescent="0.25">
      <c r="A65" s="1376" t="s">
        <v>380</v>
      </c>
      <c r="B65" s="1376"/>
      <c r="C65" s="1376"/>
      <c r="D65" s="1376"/>
      <c r="E65" s="1376"/>
      <c r="F65" s="1376"/>
      <c r="G65" s="1376"/>
      <c r="H65" s="1376"/>
      <c r="I65" s="1376"/>
      <c r="J65" s="1376"/>
      <c r="K65" s="1376"/>
      <c r="L65" s="1376"/>
      <c r="M65" s="1376"/>
      <c r="N65" s="1376"/>
      <c r="O65" s="1376"/>
      <c r="P65" s="1376"/>
      <c r="Q65" s="1376"/>
      <c r="R65" s="1376"/>
      <c r="S65" s="1376"/>
      <c r="T65" s="1376"/>
      <c r="U65" s="1376"/>
      <c r="V65" s="1376"/>
      <c r="W65" s="1376"/>
      <c r="X65" s="1376"/>
      <c r="Y65" s="1376"/>
      <c r="Z65" s="1376"/>
      <c r="AA65" s="1376"/>
      <c r="AB65" s="1376"/>
      <c r="AC65" s="1376"/>
      <c r="AD65" s="1376"/>
      <c r="AE65" s="1376"/>
      <c r="AF65" s="1376"/>
      <c r="AG65" s="1376"/>
      <c r="AH65" s="1376"/>
      <c r="AI65" s="1376"/>
      <c r="AJ65" s="1376"/>
      <c r="AK65" s="1376"/>
      <c r="AL65" s="1376"/>
      <c r="AM65" s="1376"/>
      <c r="AN65" s="1376"/>
      <c r="AO65" s="1376"/>
      <c r="AP65" s="1376"/>
      <c r="AQ65" s="1376"/>
      <c r="AR65" s="1376"/>
      <c r="AS65" s="1376"/>
      <c r="AT65" s="1376"/>
      <c r="AU65" s="1376"/>
      <c r="AV65" s="1376"/>
      <c r="AW65" s="1376"/>
      <c r="AX65" s="1376"/>
      <c r="AY65" s="1376"/>
      <c r="AZ65" s="1376"/>
    </row>
    <row r="66" spans="1:56" ht="12" customHeight="1" x14ac:dyDescent="0.25">
      <c r="A66" s="1381" t="s">
        <v>536</v>
      </c>
      <c r="B66" s="1381"/>
      <c r="C66" s="1381"/>
      <c r="D66" s="1381"/>
      <c r="E66" s="1381"/>
      <c r="F66" s="1381"/>
      <c r="G66" s="1381"/>
      <c r="H66" s="1381"/>
      <c r="I66" s="1381"/>
      <c r="J66" s="1381"/>
      <c r="K66" s="1381"/>
      <c r="L66" s="1381"/>
      <c r="M66" s="1381"/>
      <c r="N66" s="1381"/>
      <c r="O66" s="1381"/>
      <c r="P66" s="1381"/>
      <c r="Q66" s="1381"/>
      <c r="R66" s="1381"/>
      <c r="S66" s="1381"/>
      <c r="T66" s="1381"/>
      <c r="U66" s="1381"/>
      <c r="V66" s="1381"/>
      <c r="W66" s="1381"/>
      <c r="X66" s="1381"/>
      <c r="Y66" s="1381"/>
      <c r="Z66" s="1381"/>
      <c r="AA66" s="1381"/>
      <c r="AB66" s="1381"/>
      <c r="AC66" s="1381"/>
      <c r="AD66" s="1381"/>
      <c r="AE66" s="1381"/>
      <c r="AF66" s="1381"/>
      <c r="AG66" s="1381"/>
      <c r="AH66" s="1381"/>
      <c r="AI66" s="1381"/>
      <c r="AJ66" s="1381"/>
      <c r="AK66" s="1381"/>
      <c r="AL66" s="1381"/>
      <c r="AM66" s="1381"/>
      <c r="AN66" s="1381"/>
      <c r="AO66" s="1381"/>
      <c r="AP66" s="1381"/>
      <c r="AQ66" s="1381"/>
      <c r="AR66" s="1381"/>
      <c r="AS66" s="1381"/>
      <c r="AT66" s="1381"/>
      <c r="AU66" s="1381"/>
      <c r="AV66" s="1381"/>
      <c r="AW66" s="1381"/>
      <c r="AX66" s="1381"/>
      <c r="AY66" s="1381"/>
      <c r="AZ66" s="1381"/>
    </row>
    <row r="67" spans="1:56" ht="25.2" customHeight="1" x14ac:dyDescent="0.25">
      <c r="A67" s="1410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410"/>
      <c r="C67" s="1410"/>
      <c r="D67" s="1410"/>
      <c r="E67" s="1410"/>
      <c r="F67" s="1410"/>
      <c r="G67" s="1410"/>
      <c r="H67" s="1410"/>
      <c r="I67" s="1410"/>
      <c r="J67" s="1410"/>
      <c r="K67" s="1410"/>
      <c r="L67" s="1410"/>
      <c r="M67" s="1410"/>
      <c r="N67" s="1410"/>
      <c r="O67" s="1410"/>
      <c r="P67" s="1410"/>
      <c r="Q67" s="1410"/>
      <c r="R67" s="1410"/>
      <c r="S67" s="1410"/>
      <c r="T67" s="1410"/>
      <c r="U67" s="1410"/>
      <c r="V67" s="1410"/>
      <c r="W67" s="1410"/>
      <c r="X67" s="1410"/>
      <c r="Y67" s="1410"/>
      <c r="Z67" s="1410"/>
      <c r="AA67" s="1410"/>
      <c r="AB67" s="1410"/>
      <c r="AC67" s="1410"/>
      <c r="AD67" s="1410"/>
      <c r="AE67" s="1410"/>
      <c r="AF67" s="1410"/>
      <c r="AG67" s="1410"/>
      <c r="AH67" s="1410"/>
      <c r="AI67" s="1410"/>
      <c r="AJ67" s="1410"/>
      <c r="AK67" s="1410"/>
      <c r="AL67" s="1410"/>
      <c r="AM67" s="1410"/>
      <c r="AN67" s="1410"/>
      <c r="AO67" s="1410"/>
      <c r="AP67" s="1410"/>
      <c r="AQ67" s="1410"/>
      <c r="AR67" s="1410"/>
      <c r="AS67" s="1410"/>
      <c r="AT67" s="1410"/>
      <c r="AU67" s="1410"/>
      <c r="AV67" s="1410"/>
      <c r="AW67" s="1410"/>
      <c r="AX67" s="1410"/>
      <c r="AY67" s="1410"/>
      <c r="AZ67" s="1410"/>
      <c r="BD67" s="11"/>
    </row>
    <row r="68" spans="1:56" s="127" customFormat="1" ht="8.25" customHeight="1" x14ac:dyDescent="0.2">
      <c r="A68" s="1373" t="s">
        <v>535</v>
      </c>
      <c r="B68" s="1401"/>
      <c r="C68" s="1401"/>
      <c r="D68" s="1401"/>
      <c r="E68" s="1401"/>
      <c r="F68" s="1401"/>
      <c r="G68" s="1401"/>
      <c r="H68" s="1401"/>
      <c r="I68" s="1401"/>
      <c r="J68" s="1401"/>
      <c r="K68" s="1401"/>
      <c r="L68" s="1401"/>
      <c r="M68" s="1401"/>
      <c r="N68" s="1401"/>
      <c r="O68" s="1401"/>
      <c r="P68" s="1401"/>
      <c r="Q68" s="1401"/>
      <c r="R68" s="1401"/>
      <c r="S68" s="1401"/>
      <c r="T68" s="1401"/>
      <c r="U68" s="1401"/>
      <c r="V68" s="1401"/>
      <c r="W68" s="1401"/>
      <c r="X68" s="1401"/>
      <c r="Y68" s="1401"/>
      <c r="Z68" s="1401"/>
      <c r="AA68" s="1401"/>
      <c r="AB68" s="1401"/>
      <c r="AC68" s="1401"/>
      <c r="AD68" s="1401"/>
      <c r="AE68" s="1401"/>
      <c r="AF68" s="1401"/>
      <c r="AG68" s="1401"/>
      <c r="AH68" s="1401"/>
      <c r="AI68" s="1401"/>
      <c r="AJ68" s="1401"/>
      <c r="AK68" s="1401"/>
      <c r="AL68" s="1401"/>
      <c r="AM68" s="1401"/>
      <c r="AN68" s="1401"/>
      <c r="AO68" s="1401"/>
      <c r="AP68" s="1401"/>
      <c r="AQ68" s="1401"/>
      <c r="AR68" s="1401"/>
      <c r="AS68" s="1401"/>
      <c r="AT68" s="1401"/>
      <c r="AU68" s="1401"/>
      <c r="AV68" s="1401"/>
      <c r="AW68" s="1401"/>
      <c r="AX68" s="1401"/>
      <c r="AY68" s="1401"/>
      <c r="AZ68" s="1401"/>
      <c r="BD68" s="129"/>
    </row>
    <row r="69" spans="1:56" ht="12" customHeight="1" x14ac:dyDescent="0.25">
      <c r="A69" s="1382" t="s">
        <v>537</v>
      </c>
      <c r="B69" s="1382"/>
      <c r="C69" s="1382"/>
      <c r="D69" s="1382"/>
      <c r="E69" s="1382"/>
      <c r="F69" s="1382"/>
      <c r="G69" s="1382"/>
      <c r="H69" s="1382"/>
      <c r="I69" s="1382"/>
      <c r="J69" s="1382"/>
      <c r="K69" s="1382"/>
      <c r="L69" s="1382"/>
      <c r="M69" s="1382"/>
      <c r="N69" s="1382"/>
      <c r="O69" s="1382"/>
      <c r="P69" s="1382"/>
      <c r="Q69" s="1382"/>
      <c r="R69" s="1382"/>
      <c r="S69" s="1382"/>
      <c r="T69" s="1382"/>
      <c r="U69" s="1382"/>
      <c r="V69" s="1382"/>
      <c r="W69" s="1382"/>
      <c r="X69" s="1382"/>
      <c r="Y69" s="1382"/>
      <c r="Z69" s="1382"/>
      <c r="AA69" s="1382"/>
      <c r="AB69" s="1382"/>
      <c r="AC69" s="1382"/>
      <c r="AD69" s="1382"/>
      <c r="AE69" s="1382"/>
      <c r="AF69" s="1382"/>
      <c r="AG69" s="1382"/>
      <c r="AH69" s="1382"/>
      <c r="AI69" s="1382"/>
      <c r="AJ69" s="1382"/>
      <c r="AK69" s="1382"/>
      <c r="AL69" s="1382"/>
      <c r="AM69" s="1382"/>
      <c r="AN69" s="1382"/>
      <c r="AO69" s="1382"/>
      <c r="AP69" s="1382"/>
      <c r="AQ69" s="1382"/>
      <c r="AR69" s="1382"/>
      <c r="AS69" s="1382"/>
      <c r="AT69" s="1382"/>
      <c r="AU69" s="1382"/>
      <c r="AV69" s="1382"/>
      <c r="AW69" s="1382"/>
      <c r="AX69" s="1382"/>
      <c r="AY69" s="1382"/>
      <c r="AZ69" s="1382"/>
    </row>
    <row r="70" spans="1:56" ht="12" customHeight="1" x14ac:dyDescent="0.25">
      <c r="A70" s="1381" t="s">
        <v>381</v>
      </c>
      <c r="B70" s="1381"/>
      <c r="C70" s="1381"/>
      <c r="D70" s="1381"/>
      <c r="E70" s="1381"/>
      <c r="F70" s="1381"/>
      <c r="G70" s="1381"/>
      <c r="H70" s="1381"/>
      <c r="I70" s="1381"/>
      <c r="J70" s="1381"/>
      <c r="K70" s="1381"/>
      <c r="L70" s="1381"/>
      <c r="M70" s="1381"/>
      <c r="N70" s="1381"/>
      <c r="O70" s="1381"/>
      <c r="P70" s="1381"/>
      <c r="Q70" s="1381"/>
      <c r="R70" s="1381"/>
      <c r="S70" s="1381"/>
      <c r="T70" s="1381"/>
      <c r="U70" s="1381"/>
      <c r="V70" s="1381"/>
      <c r="W70" s="1381"/>
      <c r="X70" s="1381"/>
      <c r="Y70" s="1381"/>
      <c r="Z70" s="1381"/>
      <c r="AA70" s="1381"/>
      <c r="AB70" s="1381"/>
      <c r="AC70" s="1381"/>
      <c r="AD70" s="1381"/>
      <c r="AE70" s="1381"/>
      <c r="AF70" s="1381"/>
      <c r="AG70" s="1381"/>
      <c r="AH70" s="1381"/>
      <c r="AI70" s="1381"/>
      <c r="AJ70" s="1381"/>
      <c r="AK70" s="1381"/>
      <c r="AL70" s="1381"/>
      <c r="AM70" s="1381"/>
      <c r="AN70" s="1381"/>
      <c r="AO70" s="1381"/>
      <c r="AP70" s="1381"/>
      <c r="AQ70" s="1381"/>
      <c r="AR70" s="1381"/>
      <c r="AS70" s="1381"/>
      <c r="AT70" s="1381"/>
      <c r="AU70" s="1381"/>
      <c r="AV70" s="1381"/>
      <c r="AW70" s="1381"/>
      <c r="AX70" s="1381"/>
      <c r="AY70" s="1381"/>
      <c r="AZ70" s="1381"/>
    </row>
    <row r="71" spans="1:56" ht="24" customHeight="1" x14ac:dyDescent="0.25">
      <c r="A71" s="1402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402"/>
      <c r="C71" s="1402"/>
      <c r="D71" s="1402"/>
      <c r="E71" s="1402"/>
      <c r="F71" s="1402"/>
      <c r="G71" s="1402"/>
      <c r="H71" s="1402"/>
      <c r="I71" s="1402"/>
      <c r="J71" s="1402"/>
      <c r="K71" s="1402"/>
      <c r="L71" s="1402"/>
      <c r="M71" s="1402"/>
      <c r="N71" s="1402"/>
      <c r="O71" s="1402"/>
      <c r="P71" s="1402"/>
      <c r="Q71" s="1402"/>
      <c r="R71" s="1402"/>
      <c r="S71" s="1402"/>
      <c r="T71" s="1402"/>
      <c r="U71" s="1402"/>
      <c r="V71" s="1402"/>
      <c r="W71" s="1402"/>
      <c r="X71" s="1402"/>
      <c r="Y71" s="1402"/>
      <c r="Z71" s="1402"/>
      <c r="AA71" s="1402"/>
      <c r="AB71" s="1402"/>
      <c r="AC71" s="1402"/>
      <c r="AD71" s="1402"/>
      <c r="AE71" s="1402"/>
      <c r="AF71" s="1402"/>
      <c r="AG71" s="1402"/>
      <c r="AH71" s="1402"/>
      <c r="AI71" s="1402"/>
      <c r="AJ71" s="1402"/>
      <c r="AK71" s="1402"/>
      <c r="AL71" s="1402"/>
      <c r="AM71" s="1402"/>
      <c r="AN71" s="1402"/>
      <c r="AO71" s="1402"/>
      <c r="AP71" s="1402"/>
      <c r="AQ71" s="1402"/>
      <c r="AR71" s="1402"/>
      <c r="AS71" s="1402"/>
      <c r="AT71" s="1402"/>
      <c r="AU71" s="1402"/>
      <c r="AV71" s="1402"/>
      <c r="AW71" s="1402"/>
      <c r="AX71" s="1402"/>
      <c r="AY71" s="1402"/>
      <c r="AZ71" s="1402"/>
    </row>
    <row r="72" spans="1:56" s="127" customFormat="1" ht="9.6" x14ac:dyDescent="0.2">
      <c r="A72" s="1407" t="s">
        <v>382</v>
      </c>
      <c r="B72" s="1407"/>
      <c r="C72" s="1407"/>
      <c r="D72" s="1407"/>
      <c r="E72" s="1407"/>
      <c r="F72" s="1407"/>
      <c r="G72" s="1407"/>
      <c r="H72" s="1407"/>
      <c r="I72" s="1407"/>
      <c r="J72" s="1407"/>
      <c r="K72" s="1407"/>
      <c r="L72" s="1407"/>
      <c r="M72" s="1407"/>
      <c r="N72" s="1407"/>
      <c r="O72" s="1407"/>
      <c r="P72" s="1407"/>
      <c r="Q72" s="1407"/>
      <c r="R72" s="1407"/>
      <c r="S72" s="1407"/>
      <c r="T72" s="1407"/>
      <c r="U72" s="1407"/>
      <c r="V72" s="1407"/>
      <c r="W72" s="1407"/>
      <c r="X72" s="1407"/>
      <c r="Y72" s="1407"/>
      <c r="Z72" s="1407"/>
      <c r="AA72" s="1407"/>
      <c r="AB72" s="1407"/>
      <c r="AC72" s="1407"/>
      <c r="AD72" s="1407"/>
      <c r="AE72" s="1407"/>
      <c r="AF72" s="1407"/>
      <c r="AG72" s="1407"/>
      <c r="AH72" s="1407"/>
      <c r="AI72" s="1407"/>
      <c r="AJ72" s="1407"/>
      <c r="AK72" s="1407"/>
      <c r="AL72" s="1407"/>
      <c r="AM72" s="1407"/>
      <c r="AN72" s="1407"/>
      <c r="AO72" s="1407"/>
      <c r="AP72" s="1407"/>
      <c r="AQ72" s="1407"/>
      <c r="AR72" s="1407"/>
      <c r="AS72" s="1407"/>
      <c r="AT72" s="1407"/>
      <c r="AU72" s="1407"/>
      <c r="AV72" s="1407"/>
      <c r="AW72" s="1407"/>
      <c r="AX72" s="1407"/>
      <c r="AY72" s="1407"/>
      <c r="AZ72" s="1407"/>
    </row>
    <row r="73" spans="1:56" ht="24" customHeight="1" x14ac:dyDescent="0.25">
      <c r="A73" s="1382" t="s">
        <v>538</v>
      </c>
      <c r="B73" s="1382"/>
      <c r="C73" s="1382"/>
      <c r="D73" s="1382"/>
      <c r="E73" s="1382"/>
      <c r="F73" s="1382"/>
      <c r="G73" s="1382"/>
      <c r="H73" s="1382"/>
      <c r="I73" s="1382"/>
      <c r="J73" s="1382"/>
      <c r="K73" s="1382"/>
      <c r="L73" s="1382"/>
      <c r="M73" s="1382"/>
      <c r="N73" s="1382"/>
      <c r="O73" s="1382"/>
      <c r="P73" s="1382"/>
      <c r="Q73" s="1382"/>
      <c r="R73" s="1382"/>
      <c r="S73" s="1382"/>
      <c r="T73" s="1382"/>
      <c r="U73" s="1382"/>
      <c r="V73" s="1382"/>
      <c r="W73" s="1382"/>
      <c r="X73" s="1382"/>
      <c r="Y73" s="1382"/>
      <c r="Z73" s="1382"/>
      <c r="AA73" s="1382"/>
      <c r="AB73" s="1382"/>
      <c r="AC73" s="1382"/>
      <c r="AD73" s="1382"/>
      <c r="AE73" s="1382"/>
      <c r="AF73" s="1382"/>
      <c r="AG73" s="1382"/>
      <c r="AH73" s="1382"/>
      <c r="AI73" s="1382"/>
      <c r="AJ73" s="1382"/>
      <c r="AK73" s="1382"/>
      <c r="AL73" s="1382"/>
      <c r="AM73" s="1382"/>
      <c r="AN73" s="1382"/>
      <c r="AO73" s="1382"/>
      <c r="AP73" s="1382"/>
      <c r="AQ73" s="1382"/>
      <c r="AR73" s="1382"/>
      <c r="AS73" s="1382"/>
      <c r="AT73" s="1382"/>
      <c r="AU73" s="1382"/>
      <c r="AV73" s="1382"/>
      <c r="AW73" s="1382"/>
      <c r="AX73" s="1382"/>
      <c r="AY73" s="1382"/>
      <c r="AZ73" s="1382"/>
    </row>
    <row r="74" spans="1:56" ht="15.75" customHeight="1" x14ac:dyDescent="0.3">
      <c r="A74" s="1418"/>
      <c r="B74" s="1418"/>
      <c r="C74" s="1418"/>
      <c r="D74" s="1418"/>
      <c r="E74" s="1418"/>
      <c r="F74" s="1418"/>
      <c r="G74" s="1418"/>
      <c r="H74" s="1418"/>
      <c r="I74" s="1418"/>
      <c r="J74" s="1418"/>
      <c r="K74" s="1418"/>
      <c r="L74" s="1418"/>
      <c r="M74" s="1418"/>
      <c r="N74" s="1418"/>
      <c r="O74" s="1418"/>
      <c r="P74" s="1418"/>
      <c r="Q74" s="1418"/>
      <c r="R74" s="1418"/>
      <c r="S74" s="1418"/>
      <c r="T74" s="1418"/>
      <c r="U74" s="1418"/>
      <c r="V74" s="1418"/>
      <c r="W74" s="1418"/>
      <c r="X74" s="1418"/>
      <c r="Y74" s="1418"/>
      <c r="Z74" s="1418"/>
      <c r="AA74" s="1418"/>
      <c r="AB74" s="1418"/>
      <c r="AC74" s="1418"/>
      <c r="AD74" s="1418"/>
      <c r="AE74" s="1418"/>
      <c r="AF74" s="1418"/>
      <c r="AG74" s="1418"/>
      <c r="AH74" s="1418"/>
      <c r="AI74" s="1418"/>
      <c r="AJ74" s="1418"/>
      <c r="AK74" s="1418"/>
      <c r="AL74" s="1418"/>
      <c r="AM74" s="1418"/>
      <c r="AN74" s="1418"/>
      <c r="AO74" s="1418"/>
      <c r="AP74" s="1418"/>
      <c r="AQ74" s="1418"/>
      <c r="AR74" s="1418"/>
      <c r="AS74" s="1418"/>
      <c r="AT74" s="1418"/>
      <c r="AU74" s="1418"/>
      <c r="AV74" s="1418"/>
      <c r="AW74" s="1418"/>
      <c r="AX74" s="1418"/>
      <c r="AY74" s="1418"/>
      <c r="AZ74" s="1418"/>
    </row>
    <row r="75" spans="1:56" ht="9.75" customHeight="1" x14ac:dyDescent="0.25">
      <c r="A75" s="1398" t="s">
        <v>382</v>
      </c>
      <c r="B75" s="1399"/>
      <c r="C75" s="1399"/>
      <c r="D75" s="1399"/>
      <c r="E75" s="1399"/>
      <c r="F75" s="1399"/>
      <c r="G75" s="1399"/>
      <c r="H75" s="1399"/>
      <c r="I75" s="1399"/>
      <c r="J75" s="1399"/>
      <c r="K75" s="1399"/>
      <c r="L75" s="1399"/>
      <c r="M75" s="1399"/>
      <c r="N75" s="1399"/>
      <c r="O75" s="1399"/>
      <c r="P75" s="1399"/>
      <c r="Q75" s="1399"/>
      <c r="R75" s="1399"/>
      <c r="S75" s="1399"/>
      <c r="T75" s="1399"/>
      <c r="U75" s="1399"/>
      <c r="V75" s="1399"/>
      <c r="W75" s="1399"/>
      <c r="X75" s="1399"/>
      <c r="Y75" s="1399"/>
      <c r="Z75" s="1399"/>
      <c r="AA75" s="1399"/>
      <c r="AB75" s="1399"/>
      <c r="AC75" s="1399"/>
      <c r="AD75" s="1399"/>
      <c r="AE75" s="1399"/>
      <c r="AF75" s="1399"/>
      <c r="AG75" s="1399"/>
      <c r="AH75" s="1399"/>
      <c r="AI75" s="1399"/>
      <c r="AJ75" s="1399"/>
      <c r="AK75" s="1399"/>
      <c r="AL75" s="1399"/>
      <c r="AM75" s="1399"/>
      <c r="AN75" s="1399"/>
      <c r="AO75" s="1399"/>
      <c r="AP75" s="1399"/>
      <c r="AQ75" s="1399"/>
      <c r="AR75" s="1399"/>
      <c r="AS75" s="1399"/>
      <c r="AT75" s="1399"/>
      <c r="AU75" s="1399"/>
      <c r="AV75" s="1399"/>
      <c r="AW75" s="1399"/>
      <c r="AX75" s="1399"/>
      <c r="AY75" s="1399"/>
      <c r="AZ75" s="1399"/>
    </row>
    <row r="76" spans="1:56" ht="12" customHeight="1" x14ac:dyDescent="0.25">
      <c r="A76" s="421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400"/>
      <c r="AD76" s="1400"/>
      <c r="AE76" s="1400"/>
      <c r="AF76" s="1400"/>
      <c r="AG76" s="1400"/>
      <c r="AH76" s="1400"/>
      <c r="AI76" s="1400"/>
      <c r="AJ76" s="1400"/>
      <c r="AK76" s="1400"/>
      <c r="AL76" s="1400"/>
      <c r="AM76" s="1400"/>
      <c r="AN76" s="1400"/>
      <c r="AO76" s="1400"/>
      <c r="AP76" s="1400"/>
      <c r="AQ76" s="1400"/>
      <c r="AR76" s="1400"/>
      <c r="AS76" s="1400"/>
      <c r="AT76" s="1400"/>
      <c r="AU76" s="1400"/>
      <c r="AV76" s="1400"/>
      <c r="AW76" s="1400"/>
      <c r="AX76" s="1400"/>
      <c r="AY76" s="1400"/>
      <c r="AZ76" s="1400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401" t="s">
        <v>382</v>
      </c>
      <c r="AD77" s="1401"/>
      <c r="AE77" s="1401"/>
      <c r="AF77" s="1401"/>
      <c r="AG77" s="1401"/>
      <c r="AH77" s="1401"/>
      <c r="AI77" s="1401"/>
      <c r="AJ77" s="1401"/>
      <c r="AK77" s="1401"/>
      <c r="AL77" s="1401"/>
      <c r="AM77" s="1401"/>
      <c r="AN77" s="1401"/>
      <c r="AO77" s="1401"/>
      <c r="AP77" s="1401"/>
      <c r="AQ77" s="1401"/>
      <c r="AR77" s="1401"/>
      <c r="AS77" s="1401"/>
      <c r="AT77" s="1401"/>
      <c r="AU77" s="1401"/>
      <c r="AV77" s="1401"/>
      <c r="AW77" s="1401"/>
      <c r="AX77" s="1401"/>
      <c r="AY77" s="1401"/>
      <c r="AZ77" s="1401"/>
    </row>
    <row r="78" spans="1:56" ht="14.4" x14ac:dyDescent="0.3">
      <c r="A78" s="1381" t="s">
        <v>539</v>
      </c>
      <c r="B78" s="1381"/>
      <c r="C78" s="1381"/>
      <c r="D78" s="1381"/>
      <c r="E78" s="1381"/>
      <c r="G78" s="1416" t="s">
        <v>527</v>
      </c>
      <c r="H78" s="1416"/>
      <c r="I78" s="1416"/>
      <c r="J78" s="1416"/>
      <c r="K78" s="1416"/>
      <c r="L78" s="1416"/>
      <c r="M78" s="1416"/>
      <c r="N78" s="1416"/>
      <c r="O78" s="1416"/>
      <c r="P78" s="1416"/>
      <c r="Q78" s="8"/>
      <c r="R78" s="103" t="s">
        <v>76</v>
      </c>
      <c r="S78" s="1412" t="str">
        <f ca="1">INDIRECT("'АКТЫ скрытых работ'!R"&amp;BE3&amp;"C4",0)</f>
        <v>11</v>
      </c>
      <c r="T78" s="1412"/>
      <c r="U78" s="1412"/>
      <c r="V78" s="103" t="s">
        <v>77</v>
      </c>
      <c r="W78" s="1413" t="str">
        <f ca="1">INDIRECT("'АКТЫ скрытых работ'!R"&amp;BE3&amp;"C5",0)</f>
        <v>декабря</v>
      </c>
      <c r="X78" s="1413"/>
      <c r="Y78" s="1413"/>
      <c r="Z78" s="1413"/>
      <c r="AA78" s="1413"/>
      <c r="AB78" s="1413"/>
      <c r="AC78" s="1413"/>
      <c r="AE78" s="1408">
        <f ca="1">INDIRECT("'АКТЫ скрытых работ'!R"&amp;BE3&amp;"C6",0)</f>
        <v>2024</v>
      </c>
      <c r="AF78" s="1408"/>
      <c r="AG78" s="1408"/>
      <c r="AH78" s="1408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381" t="s">
        <v>89</v>
      </c>
      <c r="H79" s="1381"/>
      <c r="I79" s="1381"/>
      <c r="J79" s="1381"/>
      <c r="K79" s="1381"/>
      <c r="L79" s="1381"/>
      <c r="M79" s="1381"/>
      <c r="N79" s="1381"/>
      <c r="O79" s="1381"/>
      <c r="P79" s="1381"/>
      <c r="Q79" s="8"/>
      <c r="R79" s="103" t="s">
        <v>76</v>
      </c>
      <c r="S79" s="1412" t="str">
        <f ca="1">INDIRECT("'АКТЫ скрытых работ'!R"&amp;BE3&amp;"C7",0)</f>
        <v>13</v>
      </c>
      <c r="T79" s="1412"/>
      <c r="U79" s="1412"/>
      <c r="V79" s="103" t="s">
        <v>77</v>
      </c>
      <c r="W79" s="1414" t="str">
        <f ca="1">INDIRECT("'АКТЫ скрытых работ'!R"&amp;BE3&amp;"C8",0)</f>
        <v>декабря</v>
      </c>
      <c r="X79" s="1414"/>
      <c r="Y79" s="1414"/>
      <c r="Z79" s="1414"/>
      <c r="AA79" s="1414"/>
      <c r="AB79" s="1414"/>
      <c r="AC79" s="1414"/>
      <c r="AE79" s="1415">
        <f ca="1">INDIRECT("'АКТЫ скрытых работ'!R"&amp;BE3&amp;"C9",0)</f>
        <v>2024</v>
      </c>
      <c r="AF79" s="1415"/>
      <c r="AG79" s="1415"/>
      <c r="AH79" s="1415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417" t="s">
        <v>540</v>
      </c>
      <c r="B81" s="1417"/>
      <c r="C81" s="1417"/>
      <c r="D81" s="1417"/>
      <c r="E81" s="1417"/>
      <c r="F81" s="1417"/>
      <c r="G81" s="1417"/>
      <c r="H81" s="1417"/>
      <c r="I81" s="1417"/>
      <c r="J81" s="1417"/>
      <c r="K81" s="1417"/>
      <c r="L81" s="1417"/>
      <c r="M81" s="1417"/>
      <c r="N81" s="1417"/>
      <c r="O81" s="1417"/>
      <c r="P81" s="1417"/>
      <c r="Q81" s="1417"/>
      <c r="R81" s="1417"/>
      <c r="S81" s="1417"/>
      <c r="T81" s="1417"/>
      <c r="U81" s="1417"/>
      <c r="V81" s="1417"/>
      <c r="W81" s="1417"/>
      <c r="X81" s="1417"/>
      <c r="Y81" s="1417"/>
      <c r="Z81" s="1417"/>
      <c r="AA81" s="1417"/>
      <c r="AB81" s="1417"/>
      <c r="AC81" s="1417"/>
      <c r="AD81" s="1417"/>
      <c r="AE81" s="1417"/>
      <c r="AF81" s="1417"/>
      <c r="AG81" s="1417"/>
      <c r="AH81" s="1417"/>
      <c r="AI81" s="1417"/>
      <c r="AJ81" s="1417"/>
      <c r="AK81" s="1417"/>
      <c r="AL81" s="1417"/>
      <c r="AM81" s="1417"/>
      <c r="AN81" s="1417"/>
      <c r="AO81" s="1417"/>
      <c r="AP81" s="1417"/>
      <c r="AQ81" s="1417"/>
      <c r="AR81" s="1417"/>
      <c r="AS81" s="1417"/>
      <c r="AT81" s="1417"/>
      <c r="AU81" s="1417"/>
      <c r="AV81" s="1417"/>
      <c r="AW81" s="1417"/>
      <c r="AX81" s="1417"/>
      <c r="AY81" s="1417"/>
      <c r="AZ81" s="1417"/>
    </row>
    <row r="82" spans="1:54" x14ac:dyDescent="0.25">
      <c r="A82" s="1410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410"/>
      <c r="C82" s="1410"/>
      <c r="D82" s="1410"/>
      <c r="E82" s="1410"/>
      <c r="F82" s="1410"/>
      <c r="G82" s="1410"/>
      <c r="H82" s="1410"/>
      <c r="I82" s="1410"/>
      <c r="J82" s="1410"/>
      <c r="K82" s="1410"/>
      <c r="L82" s="1410"/>
      <c r="M82" s="1410"/>
      <c r="N82" s="1410"/>
      <c r="O82" s="1410"/>
      <c r="P82" s="1410"/>
      <c r="Q82" s="1410"/>
      <c r="R82" s="1410"/>
      <c r="S82" s="1410"/>
      <c r="T82" s="1410"/>
      <c r="U82" s="1410"/>
      <c r="V82" s="1410"/>
      <c r="W82" s="1410"/>
      <c r="X82" s="1410"/>
      <c r="Y82" s="1410"/>
      <c r="Z82" s="1410"/>
      <c r="AA82" s="1410"/>
      <c r="AB82" s="1410"/>
      <c r="AC82" s="1410"/>
      <c r="AD82" s="1410"/>
      <c r="AE82" s="1410"/>
      <c r="AF82" s="1410"/>
      <c r="AG82" s="1410"/>
      <c r="AH82" s="1410"/>
      <c r="AI82" s="1410"/>
      <c r="AJ82" s="1410"/>
      <c r="AK82" s="1410"/>
      <c r="AL82" s="1410"/>
      <c r="AM82" s="1410"/>
      <c r="AN82" s="1410"/>
      <c r="AO82" s="1410"/>
      <c r="AP82" s="1410"/>
      <c r="AQ82" s="1410"/>
      <c r="AR82" s="1410"/>
      <c r="AS82" s="1410"/>
      <c r="AT82" s="1410"/>
      <c r="AU82" s="1410"/>
      <c r="AV82" s="1410"/>
      <c r="AW82" s="1410"/>
      <c r="AX82" s="1410"/>
      <c r="AY82" s="1410"/>
      <c r="AZ82" s="1410"/>
    </row>
    <row r="83" spans="1:54" s="127" customFormat="1" ht="10.5" customHeight="1" x14ac:dyDescent="0.2">
      <c r="A83" s="1376" t="s">
        <v>541</v>
      </c>
      <c r="B83" s="1376"/>
      <c r="C83" s="1376"/>
      <c r="D83" s="1376"/>
      <c r="E83" s="1376"/>
      <c r="F83" s="1376"/>
      <c r="G83" s="1376"/>
      <c r="H83" s="1376"/>
      <c r="I83" s="1376"/>
      <c r="J83" s="1376"/>
      <c r="K83" s="1376"/>
      <c r="L83" s="1376"/>
      <c r="M83" s="1376"/>
      <c r="N83" s="1376"/>
      <c r="O83" s="1376"/>
      <c r="P83" s="1376"/>
      <c r="Q83" s="1376"/>
      <c r="R83" s="1376"/>
      <c r="S83" s="1376"/>
      <c r="T83" s="1376"/>
      <c r="U83" s="1376"/>
      <c r="V83" s="1376"/>
      <c r="W83" s="1376"/>
      <c r="X83" s="1376"/>
      <c r="Y83" s="1376"/>
      <c r="Z83" s="1376"/>
      <c r="AA83" s="1376"/>
      <c r="AB83" s="1376"/>
      <c r="AC83" s="1376"/>
      <c r="AD83" s="1376"/>
      <c r="AE83" s="1376"/>
      <c r="AF83" s="1376"/>
      <c r="AG83" s="1376"/>
      <c r="AH83" s="1376"/>
      <c r="AI83" s="1376"/>
      <c r="AJ83" s="1376"/>
      <c r="AK83" s="1376"/>
      <c r="AL83" s="1376"/>
      <c r="AM83" s="1376"/>
      <c r="AN83" s="1376"/>
      <c r="AO83" s="1376"/>
      <c r="AP83" s="1376"/>
      <c r="AQ83" s="1376"/>
      <c r="AR83" s="1376"/>
      <c r="AS83" s="1376"/>
      <c r="AT83" s="1376"/>
      <c r="AU83" s="1376"/>
      <c r="AV83" s="1376"/>
      <c r="AW83" s="1376"/>
      <c r="AX83" s="1376"/>
      <c r="AY83" s="1376"/>
      <c r="AZ83" s="1376"/>
    </row>
    <row r="84" spans="1:54" ht="12" customHeight="1" x14ac:dyDescent="0.3">
      <c r="A84" s="1381" t="s">
        <v>384</v>
      </c>
      <c r="B84" s="1381"/>
      <c r="C84" s="1381"/>
      <c r="D84" s="1381"/>
      <c r="E84" s="1381"/>
      <c r="F84" s="1381"/>
      <c r="G84" s="1381"/>
      <c r="H84" s="1381"/>
      <c r="I84" s="1381"/>
      <c r="J84" s="1381"/>
      <c r="K84" s="1381"/>
      <c r="L84" s="1381"/>
      <c r="M84" s="1381"/>
      <c r="N84" s="1381"/>
      <c r="O84" s="1381"/>
      <c r="P84" s="1381"/>
      <c r="Q84" s="1381"/>
      <c r="R84" s="1381"/>
      <c r="S84" s="1381"/>
      <c r="T84" s="1381"/>
      <c r="U84" s="1381"/>
      <c r="V84" s="1381"/>
      <c r="W84" s="1381"/>
      <c r="X84" s="1381"/>
      <c r="Y84" s="1381"/>
      <c r="Z84" s="1381"/>
      <c r="AA84" s="1381"/>
      <c r="AB84" s="1381"/>
      <c r="AC84" s="1381"/>
      <c r="AD84" s="1381"/>
      <c r="AE84" s="1381"/>
      <c r="AF84" s="1381"/>
      <c r="AG84" s="1381"/>
      <c r="AH84" s="1381"/>
      <c r="AI84" s="1381"/>
      <c r="AJ84" s="1381"/>
      <c r="AK84" s="1381"/>
      <c r="AL84" s="1381"/>
      <c r="AM84" s="1381"/>
      <c r="AN84" s="1381"/>
      <c r="AO84" s="1381"/>
      <c r="AP84" s="1381"/>
      <c r="AQ84" s="1381"/>
      <c r="AR84" s="1381"/>
      <c r="AS84" s="1381"/>
      <c r="AT84" s="1381"/>
      <c r="AU84" s="1381"/>
      <c r="AV84" s="1381"/>
      <c r="AW84" s="1381"/>
      <c r="AX84" s="1381"/>
      <c r="AY84" s="1381"/>
      <c r="AZ84" s="1381"/>
      <c r="BA84" s="31"/>
    </row>
    <row r="85" spans="1:54" ht="12" customHeight="1" x14ac:dyDescent="0.3">
      <c r="A85" s="1381" t="s">
        <v>385</v>
      </c>
      <c r="B85" s="1381"/>
      <c r="C85" s="1381"/>
      <c r="D85" s="1381"/>
      <c r="E85" s="1381"/>
      <c r="F85" s="1381"/>
      <c r="G85" s="1381"/>
      <c r="H85" s="1381"/>
      <c r="I85" s="1381"/>
      <c r="J85" s="1381"/>
      <c r="K85" s="1381"/>
      <c r="L85" s="1381"/>
      <c r="M85" s="1381"/>
      <c r="N85" s="1381"/>
      <c r="O85" s="1381"/>
      <c r="P85" s="1381"/>
      <c r="Q85" s="1381"/>
      <c r="R85" s="1381"/>
      <c r="S85" s="1381"/>
      <c r="T85" s="1381"/>
      <c r="U85" s="1381"/>
      <c r="V85" s="1381"/>
      <c r="W85" s="1381"/>
      <c r="X85" s="1381"/>
      <c r="Y85" s="1381"/>
      <c r="Z85" s="1381"/>
      <c r="AA85" s="1381"/>
      <c r="AB85" s="1381"/>
      <c r="AC85" s="1381"/>
      <c r="AD85" s="1381"/>
      <c r="AE85" s="1381"/>
      <c r="AF85" s="1411" t="s">
        <v>386</v>
      </c>
      <c r="AG85" s="1411"/>
      <c r="AH85" s="1411"/>
      <c r="AI85" s="1411"/>
      <c r="AJ85" s="1411"/>
      <c r="AK85" s="1411"/>
      <c r="AL85" s="1411"/>
      <c r="AM85" s="1411"/>
      <c r="AN85" s="1411"/>
      <c r="AO85" s="1411"/>
      <c r="AP85" s="1411"/>
      <c r="AQ85" s="1411"/>
      <c r="AR85" s="1411"/>
      <c r="AS85" s="1411"/>
      <c r="AT85" s="1411"/>
      <c r="AU85" s="1411"/>
      <c r="AV85" s="1411"/>
      <c r="AW85" s="1411"/>
      <c r="AX85" s="1411"/>
      <c r="AY85" s="1411"/>
      <c r="AZ85" s="421" t="s">
        <v>387</v>
      </c>
      <c r="BA85" s="9"/>
    </row>
    <row r="86" spans="1:54" ht="12" customHeight="1" x14ac:dyDescent="0.3">
      <c r="A86" s="1381" t="s">
        <v>542</v>
      </c>
      <c r="B86" s="1381"/>
      <c r="C86" s="1381"/>
      <c r="D86" s="1381"/>
      <c r="E86" s="1381"/>
      <c r="F86" s="1381"/>
      <c r="G86" s="1381"/>
      <c r="H86" s="1381"/>
      <c r="I86" s="1381"/>
      <c r="J86" s="1381"/>
      <c r="K86" s="1381"/>
      <c r="L86" s="1381"/>
      <c r="M86" s="1381"/>
      <c r="N86" s="1381"/>
      <c r="O86" s="1381"/>
      <c r="P86" s="1381"/>
      <c r="Q86" s="1381"/>
      <c r="R86" s="1381"/>
      <c r="S86" s="1381"/>
      <c r="T86" s="1381"/>
      <c r="U86" s="1381"/>
      <c r="V86" s="1381"/>
      <c r="W86" s="1381"/>
      <c r="X86" s="1381"/>
      <c r="Y86" s="1381"/>
      <c r="Z86" s="1381"/>
      <c r="AA86" s="1381"/>
      <c r="AB86" s="1381"/>
      <c r="AC86" s="1381"/>
      <c r="AD86" s="1381"/>
      <c r="AE86" s="1381"/>
      <c r="AF86" s="1381"/>
      <c r="AG86" s="1381"/>
      <c r="AH86" s="1381"/>
      <c r="AI86" s="1381"/>
      <c r="AJ86" s="1381"/>
      <c r="AK86" s="1381"/>
      <c r="AL86" s="1381"/>
      <c r="AM86" s="1381"/>
      <c r="AN86" s="1381"/>
      <c r="AO86" s="1381"/>
      <c r="AP86" s="1381"/>
      <c r="AQ86" s="1381"/>
      <c r="AR86" s="1381"/>
      <c r="AS86" s="1381"/>
      <c r="AT86" s="1422"/>
      <c r="AU86" s="1422"/>
      <c r="AV86" s="1422"/>
      <c r="AW86" s="1422"/>
      <c r="AX86" s="1422"/>
      <c r="AY86" s="423" t="s">
        <v>388</v>
      </c>
      <c r="AZ86" s="423"/>
      <c r="BA86" s="9"/>
    </row>
    <row r="87" spans="1:54" ht="12" customHeight="1" x14ac:dyDescent="0.3">
      <c r="A87" s="1381" t="s">
        <v>543</v>
      </c>
      <c r="B87" s="1381"/>
      <c r="C87" s="1381"/>
      <c r="D87" s="1381"/>
      <c r="E87" s="1381"/>
      <c r="F87" s="1381"/>
      <c r="G87" s="1381"/>
      <c r="H87" s="1381"/>
      <c r="I87" s="1381"/>
      <c r="J87" s="1381"/>
      <c r="K87" s="1381"/>
      <c r="L87" s="1381"/>
      <c r="M87" s="1381"/>
      <c r="N87" s="1381"/>
      <c r="O87" s="1381"/>
      <c r="P87" s="1381"/>
      <c r="Q87" s="1381"/>
      <c r="R87" s="1381"/>
      <c r="S87" s="1381"/>
      <c r="T87" s="1381"/>
      <c r="U87" s="1381"/>
      <c r="V87" s="1381"/>
      <c r="W87" s="1381"/>
      <c r="X87" s="1381"/>
      <c r="Y87" s="1381"/>
      <c r="Z87" s="1381"/>
      <c r="AA87" s="1381"/>
      <c r="AB87" s="1381"/>
      <c r="AC87" s="1381"/>
      <c r="AD87" s="1381"/>
      <c r="AE87" s="1381"/>
      <c r="AF87" s="1381"/>
      <c r="AG87" s="1381"/>
      <c r="AH87" s="1381"/>
      <c r="AI87" s="1381"/>
      <c r="AJ87" s="1381"/>
      <c r="AK87" s="1381"/>
      <c r="AL87" s="1381"/>
      <c r="AM87" s="1381"/>
      <c r="AN87" s="1381"/>
      <c r="AO87" s="1381"/>
      <c r="AP87" s="1381"/>
      <c r="AQ87" s="1381"/>
      <c r="AR87" s="1381"/>
      <c r="AS87" s="1381"/>
      <c r="AT87" s="1381"/>
      <c r="AU87" s="1381"/>
      <c r="AV87" s="1381"/>
      <c r="AW87" s="1381"/>
      <c r="AX87" s="1381"/>
      <c r="AY87" s="1381"/>
      <c r="AZ87" s="1381"/>
      <c r="BA87" s="9"/>
    </row>
    <row r="88" spans="1:54" ht="12" customHeight="1" x14ac:dyDescent="0.3">
      <c r="A88" s="1381" t="s">
        <v>544</v>
      </c>
      <c r="B88" s="1381"/>
      <c r="C88" s="1381"/>
      <c r="D88" s="1381"/>
      <c r="E88" s="1381"/>
      <c r="F88" s="1381"/>
      <c r="G88" s="1381"/>
      <c r="H88" s="1381"/>
      <c r="I88" s="1381"/>
      <c r="J88" s="1381"/>
      <c r="K88" s="1381"/>
      <c r="L88" s="1381"/>
      <c r="M88" s="1381"/>
      <c r="N88" s="1381"/>
      <c r="O88" s="1381"/>
      <c r="P88" s="1381"/>
      <c r="Q88" s="1381"/>
      <c r="R88" s="1381"/>
      <c r="S88" s="1381"/>
      <c r="T88" s="1381"/>
      <c r="U88" s="1381"/>
      <c r="V88" s="1381"/>
      <c r="W88" s="1381"/>
      <c r="X88" s="1381"/>
      <c r="Y88" s="1381"/>
      <c r="Z88" s="1381"/>
      <c r="AA88" s="1381"/>
      <c r="AB88" s="1381"/>
      <c r="AC88" s="1381"/>
      <c r="AD88" s="1381"/>
      <c r="AE88" s="1381"/>
      <c r="AF88" s="1381"/>
      <c r="AG88" s="1381"/>
      <c r="AH88" s="1381"/>
      <c r="AI88" s="1381"/>
      <c r="AJ88" s="1381"/>
      <c r="AK88" s="1381"/>
      <c r="AL88" s="1381"/>
      <c r="AM88" s="1381"/>
      <c r="AN88" s="1381"/>
      <c r="AO88" s="1381"/>
      <c r="AP88" s="1381"/>
      <c r="AQ88" s="1381"/>
      <c r="AR88" s="1381"/>
      <c r="AS88" s="1381"/>
      <c r="AT88" s="1381"/>
      <c r="AU88" s="1381"/>
      <c r="AV88" s="1381"/>
      <c r="AW88" s="1381"/>
      <c r="AX88" s="1381"/>
      <c r="AY88" s="1381"/>
      <c r="AZ88" s="1381"/>
      <c r="BA88" s="9"/>
    </row>
    <row r="89" spans="1:54" ht="12" customHeight="1" x14ac:dyDescent="0.3">
      <c r="A89" s="1411"/>
      <c r="B89" s="1411"/>
      <c r="C89" s="1411"/>
      <c r="D89" s="1411"/>
      <c r="E89" s="1411"/>
      <c r="F89" s="1411"/>
      <c r="G89" s="1411"/>
      <c r="H89" s="1411"/>
      <c r="I89" s="1411"/>
      <c r="J89" s="1411"/>
      <c r="K89" s="1411"/>
      <c r="L89" s="1411"/>
      <c r="M89" s="1411"/>
      <c r="N89" s="1411"/>
      <c r="O89" s="1411"/>
      <c r="P89" s="1411"/>
      <c r="Q89" s="1411"/>
      <c r="R89" s="1411"/>
      <c r="S89" s="1411"/>
      <c r="T89" s="1411"/>
      <c r="U89" s="1411"/>
      <c r="V89" s="1411"/>
      <c r="W89" s="1411"/>
      <c r="X89" s="1411"/>
      <c r="Y89" s="1411"/>
      <c r="Z89" s="1411"/>
      <c r="AA89" s="1411"/>
      <c r="AB89" s="1411"/>
      <c r="AC89" s="1411"/>
      <c r="AD89" s="1411"/>
      <c r="AE89" s="1411"/>
      <c r="AF89" s="1411"/>
      <c r="AG89" s="1411"/>
      <c r="AH89" s="1411"/>
      <c r="AI89" s="1411"/>
      <c r="AJ89" s="1411"/>
      <c r="AK89" s="1411"/>
      <c r="AL89" s="1411"/>
      <c r="AM89" s="1411"/>
      <c r="AN89" s="1411"/>
      <c r="AO89" s="1411"/>
      <c r="AP89" s="1411"/>
      <c r="AQ89" s="1411"/>
      <c r="AR89" s="1411"/>
      <c r="AS89" s="1411"/>
      <c r="AT89" s="1411"/>
      <c r="AU89" s="1411"/>
      <c r="AV89" s="1411"/>
      <c r="AW89" s="1411"/>
      <c r="AX89" s="1411"/>
      <c r="AY89" s="1411"/>
      <c r="AZ89" s="1411"/>
      <c r="BA89" s="9"/>
    </row>
    <row r="90" spans="1:54" ht="12" customHeight="1" x14ac:dyDescent="0.3">
      <c r="A90" s="1423" t="s">
        <v>545</v>
      </c>
      <c r="B90" s="1423"/>
      <c r="C90" s="1423"/>
      <c r="D90" s="1423"/>
      <c r="E90" s="1423"/>
      <c r="F90" s="1423"/>
      <c r="G90" s="1423"/>
      <c r="H90" s="1423"/>
      <c r="I90" s="1423"/>
      <c r="J90" s="1423"/>
      <c r="K90" s="1423"/>
      <c r="L90" s="1423"/>
      <c r="M90" s="1423"/>
      <c r="N90" s="1423"/>
      <c r="O90" s="1423"/>
      <c r="P90" s="1423"/>
      <c r="Q90" s="1423"/>
      <c r="R90" s="1423"/>
      <c r="S90" s="1423"/>
      <c r="T90" s="1423"/>
      <c r="U90" s="1423"/>
      <c r="V90" s="1423"/>
      <c r="W90" s="1423"/>
      <c r="X90" s="1423"/>
      <c r="Y90" s="1423"/>
      <c r="Z90" s="1423"/>
      <c r="AA90" s="1423"/>
      <c r="AB90" s="1423"/>
      <c r="AC90" s="1423"/>
      <c r="AD90" s="1423"/>
      <c r="AE90" s="1423"/>
      <c r="AF90" s="1423"/>
      <c r="AG90" s="1423"/>
      <c r="AH90" s="1423"/>
      <c r="AI90" s="1423"/>
      <c r="AJ90" s="1423"/>
      <c r="AK90" s="1423"/>
      <c r="AL90" s="1423"/>
      <c r="AM90" s="1423"/>
      <c r="AN90" s="1423"/>
      <c r="AO90" s="1423"/>
      <c r="AP90" s="1423"/>
      <c r="AQ90" s="1423"/>
      <c r="AR90" s="1423"/>
      <c r="AS90" s="1423"/>
      <c r="AT90" s="1423"/>
      <c r="AU90" s="1423"/>
      <c r="AV90" s="1423"/>
      <c r="AW90" s="1423"/>
      <c r="AX90" s="1423"/>
      <c r="AY90" s="1423"/>
      <c r="AZ90" s="1423"/>
      <c r="BA90" s="9"/>
    </row>
    <row r="91" spans="1:54" ht="12" customHeight="1" x14ac:dyDescent="0.3">
      <c r="A91" s="1385" t="str">
        <f ca="1">INDIRECT("'АКТЫ скрытых работ'!R"&amp;BE3&amp;"C13",0)</f>
        <v>Монтаж вертикальных электродов контура заземления</v>
      </c>
      <c r="B91" s="1385"/>
      <c r="C91" s="1385"/>
      <c r="D91" s="1385"/>
      <c r="E91" s="1385"/>
      <c r="F91" s="1385"/>
      <c r="G91" s="1385"/>
      <c r="H91" s="1385"/>
      <c r="I91" s="1385"/>
      <c r="J91" s="1385"/>
      <c r="K91" s="1385"/>
      <c r="L91" s="1385"/>
      <c r="M91" s="1385"/>
      <c r="N91" s="1385"/>
      <c r="O91" s="1385"/>
      <c r="P91" s="1385"/>
      <c r="Q91" s="1385"/>
      <c r="R91" s="1385"/>
      <c r="S91" s="1385"/>
      <c r="T91" s="1385"/>
      <c r="U91" s="1385"/>
      <c r="V91" s="1385"/>
      <c r="W91" s="1385"/>
      <c r="X91" s="1385"/>
      <c r="Y91" s="1385"/>
      <c r="Z91" s="1385"/>
      <c r="AA91" s="1385"/>
      <c r="AB91" s="1385"/>
      <c r="AC91" s="1385"/>
      <c r="AD91" s="1385"/>
      <c r="AE91" s="1385"/>
      <c r="AF91" s="1385"/>
      <c r="AG91" s="1385"/>
      <c r="AH91" s="1385"/>
      <c r="AI91" s="1385"/>
      <c r="AJ91" s="1385"/>
      <c r="AK91" s="1385"/>
      <c r="AL91" s="1385"/>
      <c r="AM91" s="1385"/>
      <c r="AN91" s="1385"/>
      <c r="AO91" s="1385"/>
      <c r="AP91" s="1385"/>
      <c r="AQ91" s="1385"/>
      <c r="AR91" s="1385"/>
      <c r="AS91" s="1385"/>
      <c r="AT91" s="1385"/>
      <c r="AU91" s="1385"/>
      <c r="AV91" s="1385"/>
      <c r="AW91" s="1385"/>
      <c r="AX91" s="1385"/>
      <c r="AY91" s="1385"/>
      <c r="AZ91" s="1385"/>
      <c r="BA91" s="9"/>
    </row>
    <row r="92" spans="1:54" s="127" customFormat="1" ht="8.25" customHeight="1" x14ac:dyDescent="0.2">
      <c r="A92" s="1420" t="s">
        <v>389</v>
      </c>
      <c r="B92" s="1420"/>
      <c r="C92" s="1420"/>
      <c r="D92" s="1420"/>
      <c r="E92" s="1420"/>
      <c r="F92" s="1420"/>
      <c r="G92" s="1420"/>
      <c r="H92" s="1420"/>
      <c r="I92" s="1420"/>
      <c r="J92" s="1420"/>
      <c r="K92" s="1420"/>
      <c r="L92" s="1420"/>
      <c r="M92" s="1420"/>
      <c r="N92" s="1420"/>
      <c r="O92" s="1420"/>
      <c r="P92" s="1420"/>
      <c r="Q92" s="1420"/>
      <c r="R92" s="1420"/>
      <c r="S92" s="1420"/>
      <c r="T92" s="1420"/>
      <c r="U92" s="1420"/>
      <c r="V92" s="1420"/>
      <c r="W92" s="1420"/>
      <c r="X92" s="1420"/>
      <c r="Y92" s="1420"/>
      <c r="Z92" s="1420"/>
      <c r="AA92" s="1420"/>
      <c r="AB92" s="1420"/>
      <c r="AC92" s="1420"/>
      <c r="AD92" s="1420"/>
      <c r="AE92" s="1420"/>
      <c r="AF92" s="1420"/>
      <c r="AG92" s="1420"/>
      <c r="AH92" s="1420"/>
      <c r="AI92" s="1420"/>
      <c r="AJ92" s="1420"/>
      <c r="AK92" s="1420"/>
      <c r="AL92" s="1420"/>
      <c r="AM92" s="1420"/>
      <c r="AN92" s="1420"/>
      <c r="AO92" s="1420"/>
      <c r="AP92" s="1420"/>
      <c r="AQ92" s="1420"/>
      <c r="AR92" s="1420"/>
      <c r="AS92" s="1420"/>
      <c r="AT92" s="1420"/>
      <c r="AU92" s="1420"/>
      <c r="AV92" s="1420"/>
      <c r="AW92" s="1420"/>
      <c r="AX92" s="1420"/>
      <c r="AY92" s="1420"/>
      <c r="AZ92" s="1420"/>
      <c r="BA92" s="137"/>
    </row>
    <row r="93" spans="1:54" s="138" customFormat="1" ht="12" customHeight="1" x14ac:dyDescent="0.25">
      <c r="A93" s="1424" t="s">
        <v>86</v>
      </c>
      <c r="B93" s="1424"/>
      <c r="C93" s="1424"/>
      <c r="D93" s="1424"/>
      <c r="E93" s="1424"/>
      <c r="F93" s="1424"/>
      <c r="G93" s="1424"/>
      <c r="H93" s="1424"/>
      <c r="I93" s="1424"/>
      <c r="J93" s="1424"/>
      <c r="K93" s="1424"/>
      <c r="L93" s="1424"/>
      <c r="M93" s="1424"/>
      <c r="N93" s="1424"/>
      <c r="O93" s="1424"/>
      <c r="P93" s="1425" t="s">
        <v>65</v>
      </c>
      <c r="Q93" s="1425"/>
      <c r="R93" s="1425"/>
      <c r="S93" s="1425"/>
      <c r="T93" s="1425"/>
      <c r="U93" s="1425"/>
      <c r="V93" s="1425"/>
      <c r="W93" s="1425"/>
      <c r="X93" s="1425"/>
      <c r="Y93" s="1425"/>
      <c r="Z93" s="1425"/>
      <c r="AA93" s="1425"/>
      <c r="AB93" s="1425"/>
      <c r="AC93" s="1425"/>
      <c r="AD93" s="1425"/>
      <c r="AE93" s="1425"/>
      <c r="AF93" s="1425"/>
      <c r="AG93" s="1425"/>
      <c r="AH93" s="1425"/>
      <c r="AI93" s="1425"/>
      <c r="AJ93" s="1425"/>
      <c r="AK93" s="1425"/>
      <c r="AL93" s="1425"/>
      <c r="AM93" s="1425"/>
      <c r="AN93" s="1425"/>
      <c r="AO93" s="1425"/>
      <c r="AP93" s="1425"/>
      <c r="AQ93" s="1425"/>
      <c r="AR93" s="1425"/>
      <c r="AS93" s="1425"/>
      <c r="AT93" s="1425"/>
      <c r="AU93" s="1425"/>
      <c r="AV93" s="1425"/>
      <c r="AW93" s="1425"/>
      <c r="AX93" s="1425"/>
      <c r="AY93" s="1425"/>
      <c r="AZ93" s="1425"/>
    </row>
    <row r="94" spans="1:54" ht="12" customHeight="1" x14ac:dyDescent="0.3">
      <c r="A94" s="421" t="s">
        <v>90</v>
      </c>
      <c r="J94" s="1385">
        <f>ФОРМА!F5</f>
        <v>2</v>
      </c>
      <c r="K94" s="1385"/>
      <c r="L94" s="1385"/>
      <c r="M94" s="424"/>
      <c r="N94" s="421" t="s">
        <v>91</v>
      </c>
      <c r="O94" s="424"/>
      <c r="R94" s="421"/>
    </row>
    <row r="95" spans="1:54" ht="35.25" customHeight="1" x14ac:dyDescent="0.25">
      <c r="A95" s="1381" t="s">
        <v>87</v>
      </c>
      <c r="B95" s="1381"/>
      <c r="C95" s="1381"/>
      <c r="D95" s="1381"/>
      <c r="E95" s="1381"/>
      <c r="F95" s="1381"/>
      <c r="G95" s="1381"/>
      <c r="H95" s="1402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402"/>
      <c r="J95" s="1402"/>
      <c r="K95" s="1402"/>
      <c r="L95" s="1402"/>
      <c r="M95" s="1402"/>
      <c r="N95" s="1402"/>
      <c r="O95" s="1402"/>
      <c r="P95" s="1402"/>
      <c r="Q95" s="1402"/>
      <c r="R95" s="1402"/>
      <c r="S95" s="1402"/>
      <c r="T95" s="1402"/>
      <c r="U95" s="1402"/>
      <c r="V95" s="1402"/>
      <c r="W95" s="1402"/>
      <c r="X95" s="1402"/>
      <c r="Y95" s="1402"/>
      <c r="Z95" s="1402"/>
      <c r="AA95" s="1402"/>
      <c r="AB95" s="1402"/>
      <c r="AC95" s="1402"/>
      <c r="AD95" s="1402"/>
      <c r="AE95" s="1402"/>
      <c r="AF95" s="1402"/>
      <c r="AG95" s="1402"/>
      <c r="AH95" s="1402"/>
      <c r="AI95" s="1402"/>
      <c r="AJ95" s="1402"/>
      <c r="AK95" s="1402"/>
      <c r="AL95" s="1402"/>
      <c r="AM95" s="1402"/>
      <c r="AN95" s="1402"/>
      <c r="AO95" s="1402"/>
      <c r="AP95" s="1402"/>
      <c r="AQ95" s="1402"/>
      <c r="AR95" s="1402"/>
      <c r="AS95" s="1402"/>
      <c r="AT95" s="1402"/>
      <c r="AU95" s="1402"/>
      <c r="AV95" s="1402"/>
      <c r="AW95" s="1402"/>
      <c r="AX95" s="1402"/>
      <c r="AY95" s="1402"/>
      <c r="AZ95" s="1402"/>
    </row>
    <row r="96" spans="1:54" ht="24" customHeight="1" x14ac:dyDescent="0.25">
      <c r="A96" s="1419" t="s">
        <v>546</v>
      </c>
      <c r="B96" s="1419"/>
      <c r="C96" s="1419"/>
      <c r="D96" s="1419"/>
      <c r="E96" s="1419"/>
      <c r="F96" s="1419"/>
      <c r="G96" s="1419"/>
      <c r="H96" s="1419"/>
      <c r="I96" s="1419"/>
      <c r="J96" s="1419"/>
      <c r="K96" s="1419"/>
      <c r="L96" s="1419"/>
      <c r="M96" s="1419"/>
      <c r="N96" s="1419"/>
      <c r="O96" s="1419"/>
      <c r="P96" s="1419"/>
      <c r="Q96" s="1419"/>
      <c r="R96" s="1419"/>
      <c r="S96" s="1419"/>
      <c r="T96" s="1419"/>
      <c r="U96" s="1419"/>
      <c r="V96" s="1419"/>
      <c r="W96" s="1419"/>
      <c r="X96" s="1419"/>
      <c r="Y96" s="1419"/>
      <c r="Z96" s="1419"/>
      <c r="AA96" s="1419"/>
      <c r="AB96" s="1419"/>
      <c r="AC96" s="1419"/>
      <c r="AD96" s="1419"/>
      <c r="AE96" s="1419"/>
      <c r="AF96" s="1419"/>
      <c r="AG96" s="1419"/>
      <c r="AH96" s="1419"/>
      <c r="AI96" s="1419"/>
      <c r="AJ96" s="1419"/>
      <c r="AK96" s="1419"/>
      <c r="AL96" s="1419"/>
      <c r="AM96" s="1419"/>
      <c r="AN96" s="1419"/>
      <c r="AO96" s="1419"/>
      <c r="AP96" s="1419"/>
      <c r="AQ96" s="1419"/>
      <c r="AR96" s="1419"/>
      <c r="AS96" s="1419"/>
      <c r="AT96" s="1419"/>
      <c r="AU96" s="1419"/>
      <c r="AV96" s="1419"/>
      <c r="AW96" s="1419"/>
      <c r="AX96" s="1419"/>
      <c r="AY96" s="1419"/>
      <c r="AZ96" s="1419"/>
      <c r="BA96" s="425"/>
      <c r="BB96" s="425"/>
    </row>
    <row r="97" spans="1:54" ht="16.5" customHeight="1" x14ac:dyDescent="0.3">
      <c r="A97" s="1266" t="str">
        <f>ПОДПИСИ!D6</f>
        <v>Чечин Д.М.</v>
      </c>
      <c r="B97" s="1266"/>
      <c r="C97" s="1266"/>
      <c r="D97" s="1266"/>
      <c r="E97" s="1266"/>
      <c r="F97" s="1266"/>
      <c r="G97" s="1266"/>
      <c r="H97" s="1266"/>
      <c r="I97" s="1266"/>
      <c r="J97" s="1266"/>
      <c r="K97" s="1266"/>
      <c r="L97" s="1266"/>
      <c r="M97" s="1266"/>
      <c r="N97" s="1266"/>
      <c r="O97" s="1266"/>
      <c r="P97" s="1266"/>
      <c r="Q97" s="1266"/>
      <c r="R97" s="1266"/>
      <c r="S97" s="1266"/>
      <c r="T97" s="1266"/>
      <c r="U97" s="1266"/>
      <c r="V97" s="126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267"/>
      <c r="AQ97" s="1267"/>
      <c r="AR97" s="1267"/>
      <c r="AS97" s="1267"/>
      <c r="AT97" s="1267"/>
      <c r="AU97" s="1267"/>
      <c r="AV97" s="1267"/>
      <c r="AW97" s="1267"/>
      <c r="AX97" s="1267"/>
      <c r="AY97" s="1267"/>
      <c r="AZ97" s="1267"/>
    </row>
    <row r="98" spans="1:54" s="499" customFormat="1" ht="6" customHeight="1" x14ac:dyDescent="0.3">
      <c r="A98" s="1421" t="s">
        <v>801</v>
      </c>
      <c r="B98" s="1421"/>
      <c r="C98" s="1421"/>
      <c r="D98" s="1421"/>
      <c r="E98" s="1421"/>
      <c r="F98" s="1421"/>
      <c r="G98" s="1421"/>
      <c r="H98" s="1421"/>
      <c r="I98" s="1421"/>
      <c r="J98" s="1421"/>
      <c r="K98" s="1421"/>
      <c r="L98" s="1421"/>
      <c r="M98" s="1421"/>
      <c r="N98" s="1421"/>
      <c r="O98" s="1421"/>
      <c r="P98" s="1421"/>
      <c r="Q98" s="1421"/>
      <c r="R98" s="1421"/>
      <c r="S98" s="1421"/>
      <c r="T98" s="1421"/>
      <c r="U98" s="1421"/>
      <c r="V98" s="1421"/>
      <c r="W98" s="494"/>
      <c r="X98" s="494"/>
      <c r="Y98" s="494"/>
      <c r="Z98" s="494"/>
      <c r="AA98" s="494"/>
      <c r="AB98" s="494"/>
      <c r="AC98" s="494"/>
      <c r="AD98" s="494"/>
      <c r="AE98" s="494"/>
      <c r="AF98" s="494"/>
      <c r="AG98" s="495"/>
      <c r="AH98" s="495"/>
      <c r="AI98" s="495"/>
      <c r="AJ98" s="495"/>
      <c r="AK98" s="495"/>
      <c r="AL98" s="495"/>
      <c r="AM98" s="495"/>
      <c r="AN98" s="495"/>
      <c r="AP98" s="1421" t="s">
        <v>49</v>
      </c>
      <c r="AQ98" s="1421"/>
      <c r="AR98" s="1421"/>
      <c r="AS98" s="1421"/>
      <c r="AT98" s="1421"/>
      <c r="AU98" s="1421"/>
      <c r="AV98" s="1421"/>
      <c r="AW98" s="1421"/>
      <c r="AX98" s="1421"/>
      <c r="AY98" s="1421"/>
      <c r="AZ98" s="1421"/>
    </row>
    <row r="99" spans="1:54" s="499" customFormat="1" ht="23.4" customHeight="1" x14ac:dyDescent="0.3">
      <c r="A99" s="1266" t="str">
        <f>IF(ПОДПИСИ!B10="","",ПОДПИСИ!D10)</f>
        <v>Величко А.А.</v>
      </c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267"/>
      <c r="AQ99" s="1267"/>
      <c r="AR99" s="1267"/>
      <c r="AS99" s="1267"/>
      <c r="AT99" s="1267"/>
      <c r="AU99" s="1267"/>
      <c r="AV99" s="1267"/>
      <c r="AW99" s="1267"/>
      <c r="AX99" s="1267"/>
      <c r="AY99" s="1267"/>
      <c r="AZ99" s="1267"/>
    </row>
    <row r="100" spans="1:54" s="499" customFormat="1" ht="6" customHeight="1" x14ac:dyDescent="0.3">
      <c r="A100" s="1421" t="s">
        <v>801</v>
      </c>
      <c r="B100" s="1421"/>
      <c r="C100" s="1421"/>
      <c r="D100" s="1421"/>
      <c r="E100" s="1421"/>
      <c r="F100" s="1421"/>
      <c r="G100" s="1421"/>
      <c r="H100" s="1421"/>
      <c r="I100" s="1421"/>
      <c r="J100" s="1421"/>
      <c r="K100" s="1421"/>
      <c r="L100" s="1421"/>
      <c r="M100" s="1421"/>
      <c r="N100" s="1421"/>
      <c r="O100" s="1421"/>
      <c r="P100" s="1421"/>
      <c r="Q100" s="1421"/>
      <c r="R100" s="1421"/>
      <c r="S100" s="1421"/>
      <c r="T100" s="1421"/>
      <c r="U100" s="1421"/>
      <c r="V100" s="1421"/>
      <c r="W100" s="494"/>
      <c r="X100" s="494"/>
      <c r="Y100" s="494"/>
      <c r="Z100" s="494"/>
      <c r="AA100" s="494"/>
      <c r="AB100" s="494"/>
      <c r="AC100" s="494"/>
      <c r="AD100" s="494"/>
      <c r="AE100" s="494"/>
      <c r="AF100" s="494"/>
      <c r="AG100" s="495"/>
      <c r="AH100" s="495"/>
      <c r="AI100" s="495"/>
      <c r="AJ100" s="495"/>
      <c r="AK100" s="495"/>
      <c r="AL100" s="495"/>
      <c r="AM100" s="495"/>
      <c r="AN100" s="495"/>
      <c r="AP100" s="1421" t="s">
        <v>49</v>
      </c>
      <c r="AQ100" s="1421"/>
      <c r="AR100" s="1421"/>
      <c r="AS100" s="1421"/>
      <c r="AT100" s="1421"/>
      <c r="AU100" s="1421"/>
      <c r="AV100" s="1421"/>
      <c r="AW100" s="1421"/>
      <c r="AX100" s="1421"/>
      <c r="AY100" s="1421"/>
      <c r="AZ100" s="1421"/>
    </row>
    <row r="101" spans="1:54" ht="15" customHeight="1" x14ac:dyDescent="0.25">
      <c r="A101" s="1419" t="s">
        <v>785</v>
      </c>
      <c r="B101" s="1419"/>
      <c r="C101" s="1419"/>
      <c r="D101" s="1419"/>
      <c r="E101" s="1419"/>
      <c r="F101" s="1419"/>
      <c r="G101" s="1419"/>
      <c r="H101" s="1419"/>
      <c r="I101" s="1419"/>
      <c r="J101" s="1419"/>
      <c r="K101" s="1419"/>
      <c r="L101" s="1419"/>
      <c r="M101" s="1419"/>
      <c r="N101" s="1419"/>
      <c r="O101" s="1419"/>
      <c r="P101" s="1419"/>
      <c r="Q101" s="1419"/>
      <c r="R101" s="1419"/>
      <c r="S101" s="1419"/>
      <c r="T101" s="1419"/>
      <c r="U101" s="1419"/>
      <c r="V101" s="1419"/>
      <c r="W101" s="1419"/>
      <c r="X101" s="1419"/>
      <c r="Y101" s="1419"/>
      <c r="Z101" s="1419"/>
      <c r="AA101" s="1419"/>
      <c r="AB101" s="1419"/>
      <c r="AC101" s="1419"/>
      <c r="AD101" s="1419"/>
      <c r="AE101" s="1419"/>
      <c r="AF101" s="1419"/>
      <c r="AG101" s="1419"/>
      <c r="AH101" s="1419"/>
      <c r="AI101" s="1419"/>
      <c r="AJ101" s="1419"/>
      <c r="AK101" s="1419"/>
      <c r="AL101" s="1419"/>
      <c r="AM101" s="1419"/>
      <c r="AN101" s="1419"/>
      <c r="AO101" s="1419"/>
      <c r="AP101" s="1419"/>
      <c r="AQ101" s="1419"/>
      <c r="AR101" s="1419"/>
      <c r="AS101" s="1419"/>
      <c r="AT101" s="1419"/>
      <c r="AU101" s="1419"/>
      <c r="AV101" s="1419"/>
      <c r="AW101" s="1419"/>
      <c r="AX101" s="1419"/>
      <c r="AY101" s="1419"/>
      <c r="AZ101" s="1419"/>
      <c r="BA101" s="425"/>
      <c r="BB101" s="425"/>
    </row>
    <row r="102" spans="1:54" ht="16.5" customHeight="1" x14ac:dyDescent="0.3">
      <c r="A102" s="1266" t="str">
        <f>ПОДПИСИ!D15</f>
        <v>Шлёнский С.В.</v>
      </c>
      <c r="B102" s="1266"/>
      <c r="C102" s="1266"/>
      <c r="D102" s="1266"/>
      <c r="E102" s="1266"/>
      <c r="F102" s="1266"/>
      <c r="G102" s="1266"/>
      <c r="H102" s="1266"/>
      <c r="I102" s="1266"/>
      <c r="J102" s="1266"/>
      <c r="K102" s="1266"/>
      <c r="L102" s="1266"/>
      <c r="M102" s="1266"/>
      <c r="N102" s="1266"/>
      <c r="O102" s="1266"/>
      <c r="P102" s="1266"/>
      <c r="Q102" s="1266"/>
      <c r="R102" s="1266"/>
      <c r="S102" s="1266"/>
      <c r="T102" s="1266"/>
      <c r="U102" s="1266"/>
      <c r="V102" s="1266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267"/>
      <c r="AQ102" s="1267"/>
      <c r="AR102" s="1267"/>
      <c r="AS102" s="1267"/>
      <c r="AT102" s="1267"/>
      <c r="AU102" s="1267"/>
      <c r="AV102" s="1267"/>
      <c r="AW102" s="1267"/>
      <c r="AX102" s="1267"/>
      <c r="AY102" s="1267"/>
      <c r="AZ102" s="1267"/>
      <c r="BA102" s="351"/>
      <c r="BB102" s="351"/>
    </row>
    <row r="103" spans="1:54" s="499" customFormat="1" ht="6" customHeight="1" x14ac:dyDescent="0.3">
      <c r="A103" s="1421" t="s">
        <v>801</v>
      </c>
      <c r="B103" s="1421"/>
      <c r="C103" s="1421"/>
      <c r="D103" s="1421"/>
      <c r="E103" s="1421"/>
      <c r="F103" s="1421"/>
      <c r="G103" s="1421"/>
      <c r="H103" s="1421"/>
      <c r="I103" s="1421"/>
      <c r="J103" s="1421"/>
      <c r="K103" s="1421"/>
      <c r="L103" s="1421"/>
      <c r="M103" s="1421"/>
      <c r="N103" s="1421"/>
      <c r="O103" s="1421"/>
      <c r="P103" s="1421"/>
      <c r="Q103" s="1421"/>
      <c r="R103" s="1421"/>
      <c r="S103" s="1421"/>
      <c r="T103" s="1421"/>
      <c r="U103" s="1421"/>
      <c r="V103" s="1421"/>
      <c r="W103" s="494"/>
      <c r="X103" s="494"/>
      <c r="Y103" s="494"/>
      <c r="Z103" s="494"/>
      <c r="AA103" s="494"/>
      <c r="AB103" s="494"/>
      <c r="AC103" s="494"/>
      <c r="AD103" s="494"/>
      <c r="AE103" s="494"/>
      <c r="AF103" s="494"/>
      <c r="AG103" s="495"/>
      <c r="AH103" s="495"/>
      <c r="AI103" s="495"/>
      <c r="AJ103" s="495"/>
      <c r="AK103" s="495"/>
      <c r="AL103" s="495"/>
      <c r="AM103" s="495"/>
      <c r="AN103" s="495"/>
      <c r="AO103" s="495"/>
      <c r="AP103" s="1421" t="s">
        <v>49</v>
      </c>
      <c r="AQ103" s="1421"/>
      <c r="AR103" s="1421"/>
      <c r="AS103" s="1421"/>
      <c r="AT103" s="1421"/>
      <c r="AU103" s="1421"/>
      <c r="AV103" s="1421"/>
      <c r="AW103" s="1421"/>
      <c r="AX103" s="1421"/>
      <c r="AY103" s="1421"/>
      <c r="AZ103" s="1421"/>
      <c r="BA103" s="498"/>
      <c r="BB103" s="498"/>
    </row>
    <row r="104" spans="1:54" ht="25.5" customHeight="1" x14ac:dyDescent="0.25">
      <c r="A104" s="1419" t="s">
        <v>813</v>
      </c>
      <c r="B104" s="1419"/>
      <c r="C104" s="1419"/>
      <c r="D104" s="1419"/>
      <c r="E104" s="1419"/>
      <c r="F104" s="1419"/>
      <c r="G104" s="1419"/>
      <c r="H104" s="1419"/>
      <c r="I104" s="1419"/>
      <c r="J104" s="1419"/>
      <c r="K104" s="1419"/>
      <c r="L104" s="1419"/>
      <c r="M104" s="1419"/>
      <c r="N104" s="1419"/>
      <c r="O104" s="1419"/>
      <c r="P104" s="1419"/>
      <c r="Q104" s="1419"/>
      <c r="R104" s="1419"/>
      <c r="S104" s="1419"/>
      <c r="T104" s="1419"/>
      <c r="U104" s="1419"/>
      <c r="V104" s="1419"/>
      <c r="W104" s="1419"/>
      <c r="X104" s="1419"/>
      <c r="Y104" s="1419"/>
      <c r="Z104" s="1419"/>
      <c r="AA104" s="1419"/>
      <c r="AB104" s="1419"/>
      <c r="AC104" s="1419"/>
      <c r="AD104" s="1419"/>
      <c r="AE104" s="1419"/>
      <c r="AF104" s="1419"/>
      <c r="AG104" s="1419"/>
      <c r="AH104" s="1419"/>
      <c r="AI104" s="1419"/>
      <c r="AJ104" s="1419"/>
      <c r="AK104" s="1419"/>
      <c r="AL104" s="1419"/>
      <c r="AM104" s="1419"/>
      <c r="AN104" s="1419"/>
      <c r="AO104" s="1419"/>
      <c r="AP104" s="1419"/>
      <c r="AQ104" s="1419"/>
      <c r="AR104" s="1419"/>
      <c r="AS104" s="1419"/>
      <c r="AT104" s="1419"/>
      <c r="AU104" s="1419"/>
      <c r="AV104" s="1419"/>
      <c r="AW104" s="1419"/>
      <c r="AX104" s="1419"/>
      <c r="AY104" s="1419"/>
      <c r="AZ104" s="1419"/>
      <c r="BA104" s="425"/>
      <c r="BB104" s="425"/>
    </row>
    <row r="105" spans="1:54" ht="16.5" customHeight="1" x14ac:dyDescent="0.3">
      <c r="A105" s="1266" t="str">
        <f>ПОДПИСИ!D17</f>
        <v>Шлёнский С.В.</v>
      </c>
      <c r="B105" s="1266"/>
      <c r="C105" s="1266"/>
      <c r="D105" s="1266"/>
      <c r="E105" s="1266"/>
      <c r="F105" s="1266"/>
      <c r="G105" s="1266"/>
      <c r="H105" s="1266"/>
      <c r="I105" s="1266"/>
      <c r="J105" s="1266"/>
      <c r="K105" s="1266"/>
      <c r="L105" s="1266"/>
      <c r="M105" s="1266"/>
      <c r="N105" s="1266"/>
      <c r="O105" s="1266"/>
      <c r="P105" s="1266"/>
      <c r="Q105" s="1266"/>
      <c r="R105" s="1266"/>
      <c r="S105" s="1266"/>
      <c r="T105" s="1266"/>
      <c r="U105" s="1266"/>
      <c r="V105" s="1266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267"/>
      <c r="AQ105" s="1267"/>
      <c r="AR105" s="1267"/>
      <c r="AS105" s="1267"/>
      <c r="AT105" s="1267"/>
      <c r="AU105" s="1267"/>
      <c r="AV105" s="1267"/>
      <c r="AW105" s="1267"/>
      <c r="AX105" s="1267"/>
      <c r="AY105" s="1267"/>
      <c r="AZ105" s="1267"/>
      <c r="BA105" s="351"/>
      <c r="BB105" s="351"/>
    </row>
    <row r="106" spans="1:54" s="499" customFormat="1" ht="6" customHeight="1" x14ac:dyDescent="0.3">
      <c r="A106" s="1421" t="s">
        <v>801</v>
      </c>
      <c r="B106" s="1421"/>
      <c r="C106" s="1421"/>
      <c r="D106" s="1421"/>
      <c r="E106" s="1421"/>
      <c r="F106" s="1421"/>
      <c r="G106" s="1421"/>
      <c r="H106" s="1421"/>
      <c r="I106" s="1421"/>
      <c r="J106" s="1421"/>
      <c r="K106" s="1421"/>
      <c r="L106" s="1421"/>
      <c r="M106" s="1421"/>
      <c r="N106" s="1421"/>
      <c r="O106" s="1421"/>
      <c r="P106" s="1421"/>
      <c r="Q106" s="1421"/>
      <c r="R106" s="1421"/>
      <c r="S106" s="1421"/>
      <c r="T106" s="1421"/>
      <c r="U106" s="1421"/>
      <c r="V106" s="1421"/>
      <c r="W106" s="494"/>
      <c r="X106" s="494"/>
      <c r="Y106" s="494"/>
      <c r="Z106" s="494"/>
      <c r="AA106" s="494"/>
      <c r="AB106" s="494"/>
      <c r="AC106" s="494"/>
      <c r="AD106" s="494"/>
      <c r="AE106" s="494"/>
      <c r="AF106" s="494"/>
      <c r="AG106" s="495"/>
      <c r="AH106" s="495"/>
      <c r="AI106" s="495"/>
      <c r="AJ106" s="495"/>
      <c r="AK106" s="495"/>
      <c r="AL106" s="495"/>
      <c r="AM106" s="495"/>
      <c r="AN106" s="495"/>
      <c r="AO106" s="495"/>
      <c r="AP106" s="1421" t="s">
        <v>49</v>
      </c>
      <c r="AQ106" s="1421"/>
      <c r="AR106" s="1421"/>
      <c r="AS106" s="1421"/>
      <c r="AT106" s="1421"/>
      <c r="AU106" s="1421"/>
      <c r="AV106" s="1421"/>
      <c r="AW106" s="1421"/>
      <c r="AX106" s="1421"/>
      <c r="AY106" s="1421"/>
      <c r="AZ106" s="1421"/>
      <c r="BA106" s="498"/>
      <c r="BB106" s="498"/>
    </row>
    <row r="107" spans="1:54" ht="39.75" customHeight="1" x14ac:dyDescent="0.25">
      <c r="A107" s="1419" t="s">
        <v>803</v>
      </c>
      <c r="B107" s="1419"/>
      <c r="C107" s="1419"/>
      <c r="D107" s="1419"/>
      <c r="E107" s="1419"/>
      <c r="F107" s="1419"/>
      <c r="G107" s="1419"/>
      <c r="H107" s="1419"/>
      <c r="I107" s="1419"/>
      <c r="J107" s="1419"/>
      <c r="K107" s="1419"/>
      <c r="L107" s="1419"/>
      <c r="M107" s="1419"/>
      <c r="N107" s="1419"/>
      <c r="O107" s="1419"/>
      <c r="P107" s="1419"/>
      <c r="Q107" s="1419"/>
      <c r="R107" s="1419"/>
      <c r="S107" s="1419"/>
      <c r="T107" s="1419"/>
      <c r="U107" s="1419"/>
      <c r="V107" s="1419"/>
      <c r="W107" s="1419"/>
      <c r="X107" s="1419"/>
      <c r="Y107" s="1419"/>
      <c r="Z107" s="1419"/>
      <c r="AA107" s="1419"/>
      <c r="AB107" s="1419"/>
      <c r="AC107" s="1419"/>
      <c r="AD107" s="1419"/>
      <c r="AE107" s="1419"/>
      <c r="AF107" s="1419"/>
      <c r="AG107" s="1419"/>
      <c r="AH107" s="1419"/>
      <c r="AI107" s="1419"/>
      <c r="AJ107" s="1419"/>
      <c r="AK107" s="1419"/>
      <c r="AL107" s="1419"/>
      <c r="AM107" s="1419"/>
      <c r="AN107" s="1419"/>
      <c r="AO107" s="1419"/>
      <c r="AP107" s="1419"/>
      <c r="AQ107" s="1419"/>
      <c r="AR107" s="1419"/>
      <c r="AS107" s="1419"/>
      <c r="AT107" s="1419"/>
      <c r="AU107" s="1419"/>
      <c r="AV107" s="1419"/>
      <c r="AW107" s="1419"/>
      <c r="AX107" s="1419"/>
      <c r="AY107" s="1419"/>
      <c r="AZ107" s="1419"/>
      <c r="BA107" s="425"/>
      <c r="BB107" s="425"/>
    </row>
    <row r="108" spans="1:54" ht="16.5" customHeight="1" x14ac:dyDescent="0.3">
      <c r="A108" s="1266" t="str">
        <f>ПОДПИСИ!C19</f>
        <v xml:space="preserve"> </v>
      </c>
      <c r="B108" s="1266"/>
      <c r="C108" s="1266"/>
      <c r="D108" s="1266"/>
      <c r="E108" s="1266"/>
      <c r="F108" s="1266"/>
      <c r="G108" s="1266"/>
      <c r="H108" s="1266"/>
      <c r="I108" s="1266"/>
      <c r="J108" s="1266"/>
      <c r="K108" s="1266"/>
      <c r="L108" s="1266"/>
      <c r="M108" s="1266"/>
      <c r="N108" s="1266"/>
      <c r="O108" s="1266"/>
      <c r="P108" s="1266"/>
      <c r="Q108" s="1266"/>
      <c r="R108" s="1266"/>
      <c r="S108" s="1266"/>
      <c r="T108" s="1266"/>
      <c r="U108" s="1266"/>
      <c r="V108" s="1266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267"/>
      <c r="AQ108" s="1267"/>
      <c r="AR108" s="1267"/>
      <c r="AS108" s="1267"/>
      <c r="AT108" s="1267"/>
      <c r="AU108" s="1267"/>
      <c r="AV108" s="1267"/>
      <c r="AW108" s="1267"/>
      <c r="AX108" s="1267"/>
      <c r="AY108" s="1267"/>
      <c r="AZ108" s="1267"/>
      <c r="BA108" s="351"/>
      <c r="BB108" s="351"/>
    </row>
    <row r="109" spans="1:54" s="499" customFormat="1" ht="6" customHeight="1" x14ac:dyDescent="0.3">
      <c r="A109" s="1421" t="s">
        <v>801</v>
      </c>
      <c r="B109" s="1421"/>
      <c r="C109" s="1421"/>
      <c r="D109" s="1421"/>
      <c r="E109" s="1421"/>
      <c r="F109" s="1421"/>
      <c r="G109" s="1421"/>
      <c r="H109" s="1421"/>
      <c r="I109" s="1421"/>
      <c r="J109" s="1421"/>
      <c r="K109" s="1421"/>
      <c r="L109" s="1421"/>
      <c r="M109" s="1421"/>
      <c r="N109" s="1421"/>
      <c r="O109" s="1421"/>
      <c r="P109" s="1421"/>
      <c r="Q109" s="1421"/>
      <c r="R109" s="1421"/>
      <c r="S109" s="1421"/>
      <c r="T109" s="1421"/>
      <c r="U109" s="1421"/>
      <c r="V109" s="1421"/>
      <c r="W109" s="494"/>
      <c r="X109" s="494"/>
      <c r="Y109" s="494"/>
      <c r="Z109" s="494"/>
      <c r="AA109" s="494"/>
      <c r="AB109" s="494"/>
      <c r="AC109" s="494"/>
      <c r="AD109" s="494"/>
      <c r="AE109" s="494"/>
      <c r="AF109" s="494"/>
      <c r="AG109" s="495"/>
      <c r="AH109" s="495"/>
      <c r="AI109" s="495"/>
      <c r="AJ109" s="495"/>
      <c r="AK109" s="495"/>
      <c r="AL109" s="495"/>
      <c r="AM109" s="495"/>
      <c r="AN109" s="495"/>
      <c r="AO109" s="495"/>
      <c r="AP109" s="1421" t="s">
        <v>49</v>
      </c>
      <c r="AQ109" s="1421"/>
      <c r="AR109" s="1421"/>
      <c r="AS109" s="1421"/>
      <c r="AT109" s="1421"/>
      <c r="AU109" s="1421"/>
      <c r="AV109" s="1421"/>
      <c r="AW109" s="1421"/>
      <c r="AX109" s="1421"/>
      <c r="AY109" s="1421"/>
      <c r="AZ109" s="1421"/>
      <c r="BA109" s="498"/>
      <c r="BB109" s="498"/>
    </row>
    <row r="110" spans="1:54" ht="39.75" customHeight="1" x14ac:dyDescent="0.25">
      <c r="A110" s="1419" t="s">
        <v>1000</v>
      </c>
      <c r="B110" s="1419"/>
      <c r="C110" s="1419"/>
      <c r="D110" s="1419"/>
      <c r="E110" s="1419"/>
      <c r="F110" s="1419"/>
      <c r="G110" s="1419"/>
      <c r="H110" s="1419"/>
      <c r="I110" s="1419"/>
      <c r="J110" s="1419"/>
      <c r="K110" s="1419"/>
      <c r="L110" s="1419"/>
      <c r="M110" s="1419"/>
      <c r="N110" s="1419"/>
      <c r="O110" s="1419"/>
      <c r="P110" s="1419"/>
      <c r="Q110" s="1419"/>
      <c r="R110" s="1419"/>
      <c r="S110" s="1419"/>
      <c r="T110" s="1419"/>
      <c r="U110" s="1419"/>
      <c r="V110" s="1419"/>
      <c r="W110" s="1419"/>
      <c r="X110" s="1419"/>
      <c r="Y110" s="1419"/>
      <c r="Z110" s="1419"/>
      <c r="AA110" s="1419"/>
      <c r="AB110" s="1419"/>
      <c r="AC110" s="1419"/>
      <c r="AD110" s="1419"/>
      <c r="AE110" s="1419"/>
      <c r="AF110" s="1419"/>
      <c r="AG110" s="1419"/>
      <c r="AH110" s="1419"/>
      <c r="AI110" s="1419"/>
      <c r="AJ110" s="1419"/>
      <c r="AK110" s="1419"/>
      <c r="AL110" s="1419"/>
      <c r="AM110" s="1419"/>
      <c r="AN110" s="1419"/>
      <c r="AO110" s="1419"/>
      <c r="AP110" s="1419"/>
      <c r="AQ110" s="1419"/>
      <c r="AR110" s="1419"/>
      <c r="AS110" s="1419"/>
      <c r="AT110" s="1419"/>
      <c r="AU110" s="1419"/>
      <c r="AV110" s="1419"/>
      <c r="AW110" s="1419"/>
      <c r="AX110" s="1419"/>
      <c r="AY110" s="1419"/>
      <c r="AZ110" s="1419"/>
      <c r="BA110" s="425"/>
      <c r="BB110" s="425"/>
    </row>
    <row r="111" spans="1:54" ht="16.5" customHeight="1" x14ac:dyDescent="0.3">
      <c r="A111" s="1266" t="str">
        <f>ПОДПИСИ!D12</f>
        <v>Курбатов А.В.</v>
      </c>
      <c r="B111" s="1266"/>
      <c r="C111" s="1266"/>
      <c r="D111" s="1266"/>
      <c r="E111" s="1266"/>
      <c r="F111" s="1266"/>
      <c r="G111" s="1266"/>
      <c r="H111" s="1266"/>
      <c r="I111" s="1266"/>
      <c r="J111" s="1266"/>
      <c r="K111" s="1266"/>
      <c r="L111" s="1266"/>
      <c r="M111" s="1266"/>
      <c r="N111" s="1266"/>
      <c r="O111" s="1266"/>
      <c r="P111" s="1266"/>
      <c r="Q111" s="1266"/>
      <c r="R111" s="1266"/>
      <c r="S111" s="1266"/>
      <c r="T111" s="1266"/>
      <c r="U111" s="1266"/>
      <c r="V111" s="1266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267"/>
      <c r="AQ111" s="1267"/>
      <c r="AR111" s="1267"/>
      <c r="AS111" s="1267"/>
      <c r="AT111" s="1267"/>
      <c r="AU111" s="1267"/>
      <c r="AV111" s="1267"/>
      <c r="AW111" s="1267"/>
      <c r="AX111" s="1267"/>
      <c r="AY111" s="1267"/>
      <c r="AZ111" s="1267"/>
      <c r="BA111" s="351"/>
      <c r="BB111" s="351"/>
    </row>
    <row r="112" spans="1:54" s="499" customFormat="1" ht="6" customHeight="1" x14ac:dyDescent="0.3">
      <c r="A112" s="1421" t="s">
        <v>801</v>
      </c>
      <c r="B112" s="1421"/>
      <c r="C112" s="1421"/>
      <c r="D112" s="1421"/>
      <c r="E112" s="1421"/>
      <c r="F112" s="1421"/>
      <c r="G112" s="1421"/>
      <c r="H112" s="1421"/>
      <c r="I112" s="1421"/>
      <c r="J112" s="1421"/>
      <c r="K112" s="1421"/>
      <c r="L112" s="1421"/>
      <c r="M112" s="1421"/>
      <c r="N112" s="1421"/>
      <c r="O112" s="1421"/>
      <c r="P112" s="1421"/>
      <c r="Q112" s="1421"/>
      <c r="R112" s="1421"/>
      <c r="S112" s="1421"/>
      <c r="T112" s="1421"/>
      <c r="U112" s="1421"/>
      <c r="V112" s="1421"/>
      <c r="W112" s="494"/>
      <c r="X112" s="494"/>
      <c r="Y112" s="494"/>
      <c r="Z112" s="494"/>
      <c r="AA112" s="494"/>
      <c r="AB112" s="494"/>
      <c r="AC112" s="494"/>
      <c r="AD112" s="494"/>
      <c r="AE112" s="494"/>
      <c r="AF112" s="494"/>
      <c r="AG112" s="495"/>
      <c r="AH112" s="495"/>
      <c r="AI112" s="495"/>
      <c r="AJ112" s="495"/>
      <c r="AK112" s="495"/>
      <c r="AL112" s="495"/>
      <c r="AM112" s="495"/>
      <c r="AN112" s="495"/>
      <c r="AO112" s="495"/>
      <c r="AP112" s="1421" t="s">
        <v>49</v>
      </c>
      <c r="AQ112" s="1421"/>
      <c r="AR112" s="1421"/>
      <c r="AS112" s="1421"/>
      <c r="AT112" s="1421"/>
      <c r="AU112" s="1421"/>
      <c r="AV112" s="1421"/>
      <c r="AW112" s="1421"/>
      <c r="AX112" s="1421"/>
      <c r="AY112" s="1421"/>
      <c r="AZ112" s="1421"/>
      <c r="BA112" s="498"/>
      <c r="BB112" s="498"/>
    </row>
    <row r="113" spans="1:54" hidden="1" x14ac:dyDescent="0.25">
      <c r="A113" s="1419" t="s">
        <v>530</v>
      </c>
      <c r="B113" s="1419"/>
      <c r="C113" s="1419"/>
      <c r="D113" s="1419"/>
      <c r="E113" s="1419"/>
      <c r="F113" s="1419"/>
      <c r="G113" s="1419"/>
      <c r="H113" s="1419"/>
      <c r="I113" s="1419"/>
      <c r="J113" s="1419"/>
      <c r="K113" s="1419"/>
      <c r="L113" s="1419"/>
      <c r="M113" s="1419"/>
      <c r="N113" s="1419"/>
      <c r="O113" s="1419"/>
      <c r="P113" s="1419"/>
      <c r="Q113" s="1419"/>
      <c r="R113" s="1419"/>
      <c r="S113" s="1419"/>
      <c r="T113" s="1419"/>
      <c r="U113" s="1419"/>
      <c r="V113" s="1419"/>
      <c r="W113" s="1419"/>
      <c r="X113" s="1419"/>
      <c r="Y113" s="1419"/>
      <c r="Z113" s="1419"/>
      <c r="AA113" s="1419"/>
      <c r="AB113" s="1419"/>
      <c r="AC113" s="1419"/>
      <c r="AD113" s="1419"/>
      <c r="AE113" s="1419"/>
      <c r="AF113" s="1419"/>
      <c r="AG113" s="1419"/>
      <c r="AH113" s="1419"/>
      <c r="AI113" s="1419"/>
      <c r="AJ113" s="1419"/>
      <c r="AK113" s="1419"/>
      <c r="AL113" s="1419"/>
      <c r="AM113" s="1419"/>
      <c r="AN113" s="1419"/>
      <c r="AO113" s="1419"/>
      <c r="AP113" s="1419"/>
      <c r="AQ113" s="1419"/>
      <c r="AR113" s="1419"/>
      <c r="AS113" s="1419"/>
      <c r="AT113" s="1419"/>
      <c r="AU113" s="1419"/>
      <c r="AV113" s="1419"/>
      <c r="AW113" s="1419"/>
      <c r="AX113" s="1419"/>
      <c r="AY113" s="1419"/>
      <c r="AZ113" s="1419"/>
      <c r="BA113" s="1419"/>
      <c r="BB113" s="1419"/>
    </row>
    <row r="114" spans="1:54" ht="16.5" hidden="1" customHeight="1" x14ac:dyDescent="0.3">
      <c r="A114" s="1266"/>
      <c r="B114" s="1266"/>
      <c r="C114" s="1266"/>
      <c r="D114" s="1266"/>
      <c r="E114" s="1266"/>
      <c r="F114" s="1266"/>
      <c r="G114" s="1266"/>
      <c r="H114" s="1266"/>
      <c r="I114" s="1266"/>
      <c r="J114" s="1266"/>
      <c r="K114" s="1266"/>
      <c r="L114" s="1266"/>
      <c r="M114" s="1266"/>
      <c r="N114" s="1266"/>
      <c r="O114" s="1266"/>
      <c r="P114" s="1266"/>
      <c r="Q114" s="1266"/>
      <c r="R114" s="1266"/>
      <c r="S114" s="1266"/>
      <c r="T114" s="1266"/>
      <c r="U114" s="1266"/>
      <c r="V114" s="1266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267"/>
      <c r="AU114" s="1267"/>
      <c r="AV114" s="1267"/>
      <c r="AW114" s="1267"/>
      <c r="AX114" s="1267"/>
      <c r="AY114" s="1267"/>
      <c r="AZ114" s="1267"/>
      <c r="BA114" s="351"/>
      <c r="BB114" s="351"/>
    </row>
    <row r="115" spans="1:54" s="499" customFormat="1" ht="6" hidden="1" customHeight="1" x14ac:dyDescent="0.3">
      <c r="A115" s="1421" t="s">
        <v>801</v>
      </c>
      <c r="B115" s="1421"/>
      <c r="C115" s="1421"/>
      <c r="D115" s="1421"/>
      <c r="E115" s="1421"/>
      <c r="F115" s="1421"/>
      <c r="G115" s="1421"/>
      <c r="H115" s="1421"/>
      <c r="I115" s="1421"/>
      <c r="J115" s="1421"/>
      <c r="K115" s="1421"/>
      <c r="L115" s="1421"/>
      <c r="M115" s="1421"/>
      <c r="N115" s="1421"/>
      <c r="O115" s="1421"/>
      <c r="P115" s="1421"/>
      <c r="Q115" s="1421"/>
      <c r="R115" s="1421"/>
      <c r="S115" s="1421"/>
      <c r="T115" s="1421"/>
      <c r="U115" s="1421"/>
      <c r="V115" s="1421"/>
      <c r="W115" s="494"/>
      <c r="X115" s="494"/>
      <c r="Y115" s="494"/>
      <c r="Z115" s="494"/>
      <c r="AA115" s="494"/>
      <c r="AB115" s="494"/>
      <c r="AC115" s="494"/>
      <c r="AD115" s="494"/>
      <c r="AE115" s="494"/>
      <c r="AF115" s="494"/>
      <c r="AG115" s="495"/>
      <c r="AH115" s="495"/>
      <c r="AI115" s="495"/>
      <c r="AJ115" s="495"/>
      <c r="AK115" s="495"/>
      <c r="AL115" s="495"/>
      <c r="AM115" s="495"/>
      <c r="AN115" s="495"/>
      <c r="AO115" s="495"/>
      <c r="AP115" s="495"/>
      <c r="AQ115" s="496"/>
      <c r="AR115" s="496"/>
      <c r="AS115" s="497"/>
      <c r="AT115" s="1421" t="s">
        <v>49</v>
      </c>
      <c r="AU115" s="1421"/>
      <c r="AV115" s="1421"/>
      <c r="AW115" s="1421"/>
      <c r="AX115" s="1421"/>
      <c r="AY115" s="1421"/>
      <c r="AZ115" s="1421"/>
      <c r="BA115" s="498"/>
      <c r="BB115" s="498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71" t="s">
        <v>516</v>
      </c>
      <c r="V1" s="1371"/>
      <c r="W1" s="1371"/>
      <c r="X1" s="1371"/>
      <c r="Y1" s="1371"/>
      <c r="Z1" s="1371"/>
      <c r="AA1" s="1371"/>
      <c r="AB1" s="1371"/>
      <c r="AC1" s="1371"/>
      <c r="AD1" s="1371"/>
      <c r="AE1" s="1371"/>
      <c r="AF1" s="1371"/>
      <c r="AG1" s="1371"/>
      <c r="AH1" s="1371"/>
      <c r="AI1" s="1371"/>
      <c r="AJ1" s="1371"/>
      <c r="AK1" s="1371"/>
      <c r="AL1" s="1371"/>
      <c r="AM1" s="1371"/>
      <c r="AN1" s="1371"/>
      <c r="AO1" s="1371"/>
      <c r="AP1" s="1371"/>
      <c r="AQ1" s="1371"/>
      <c r="AR1" s="1371"/>
      <c r="AS1" s="1371"/>
      <c r="AT1" s="1371"/>
      <c r="AU1" s="1371"/>
      <c r="AV1" s="1371"/>
      <c r="AW1" s="1371"/>
      <c r="AX1" s="1371"/>
      <c r="AY1" s="1371"/>
      <c r="AZ1" s="1371"/>
    </row>
    <row r="2" spans="1:63" ht="14.4" x14ac:dyDescent="0.25">
      <c r="A2" s="1379" t="s">
        <v>72</v>
      </c>
      <c r="B2" s="1379"/>
      <c r="C2" s="1379"/>
      <c r="D2" s="1379"/>
      <c r="E2" s="1379"/>
      <c r="F2" s="1379"/>
      <c r="G2" s="1379"/>
      <c r="H2" s="1379"/>
      <c r="I2" s="1379"/>
      <c r="J2" s="1379"/>
      <c r="K2" s="1379"/>
      <c r="L2" s="1379"/>
      <c r="M2" s="1379"/>
      <c r="N2" s="1379"/>
      <c r="O2" s="1379"/>
      <c r="P2" s="1379"/>
      <c r="Q2" s="1379"/>
      <c r="R2" s="1379"/>
      <c r="S2" s="1379"/>
      <c r="T2" s="1379"/>
      <c r="U2" s="1379"/>
      <c r="V2" s="1379"/>
      <c r="W2" s="1379"/>
      <c r="X2" s="1379"/>
      <c r="Y2" s="1379"/>
      <c r="Z2" s="1379"/>
      <c r="AA2" s="1379"/>
      <c r="AB2" s="1379"/>
      <c r="AC2" s="1379"/>
      <c r="AD2" s="1379"/>
      <c r="AE2" s="1379"/>
      <c r="AF2" s="1379"/>
      <c r="AG2" s="1379"/>
      <c r="AH2" s="1379"/>
      <c r="AI2" s="1379"/>
      <c r="AJ2" s="1379"/>
      <c r="AK2" s="1379"/>
      <c r="AL2" s="1379"/>
      <c r="AM2" s="1379"/>
      <c r="AN2" s="1379"/>
      <c r="AO2" s="1379"/>
      <c r="AP2" s="1379"/>
      <c r="AQ2" s="1379"/>
      <c r="AR2" s="1379"/>
      <c r="AS2" s="1379"/>
      <c r="AT2" s="1379"/>
      <c r="AU2" s="1379"/>
      <c r="AV2" s="1379"/>
      <c r="AW2" s="1379"/>
      <c r="AX2" s="1379"/>
      <c r="AY2" s="1379"/>
      <c r="AZ2" s="1379"/>
      <c r="BC2" s="12"/>
      <c r="BD2" s="13"/>
      <c r="BE2" s="286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72"/>
      <c r="C3" s="1372"/>
      <c r="D3" s="1372"/>
      <c r="E3" s="1372"/>
      <c r="F3" s="1372"/>
      <c r="G3" s="1372"/>
      <c r="H3" s="1372"/>
      <c r="I3" s="1372"/>
      <c r="J3" s="1372"/>
      <c r="K3" s="1372"/>
      <c r="L3" s="1372"/>
      <c r="M3" s="1372"/>
      <c r="N3" s="1372"/>
      <c r="O3" s="1372"/>
      <c r="P3" s="1372"/>
      <c r="Q3" s="1372"/>
      <c r="R3" s="1372"/>
      <c r="S3" s="1372"/>
      <c r="T3" s="1372"/>
      <c r="U3" s="1372"/>
      <c r="V3" s="1372"/>
      <c r="W3" s="1372"/>
      <c r="X3" s="1372"/>
      <c r="Y3" s="1372"/>
      <c r="Z3" s="1372"/>
      <c r="AA3" s="1372"/>
      <c r="AB3" s="1372"/>
      <c r="AC3" s="1372"/>
      <c r="AD3" s="1372"/>
      <c r="AE3" s="1372"/>
      <c r="AF3" s="1372"/>
      <c r="AG3" s="1372"/>
      <c r="AH3" s="1372"/>
      <c r="AI3" s="1372"/>
      <c r="AJ3" s="1372"/>
      <c r="AK3" s="1372"/>
      <c r="AL3" s="1372"/>
      <c r="AM3" s="1372"/>
      <c r="AN3" s="1372"/>
      <c r="AO3" s="1372"/>
      <c r="AP3" s="1372"/>
      <c r="AQ3" s="1372"/>
      <c r="AR3" s="1372"/>
      <c r="AS3" s="1372"/>
      <c r="AT3" s="1372"/>
      <c r="AU3" s="1372"/>
      <c r="AV3" s="1372"/>
      <c r="AW3" s="1372"/>
      <c r="AX3" s="1372"/>
      <c r="AY3" s="1372"/>
      <c r="AZ3" s="1372"/>
      <c r="BC3" s="12"/>
      <c r="BD3" s="10"/>
      <c r="BE3" s="289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373" t="s">
        <v>515</v>
      </c>
      <c r="B4" s="1373"/>
      <c r="C4" s="1373"/>
      <c r="D4" s="1373"/>
      <c r="E4" s="1373"/>
      <c r="F4" s="1373"/>
      <c r="G4" s="1373"/>
      <c r="H4" s="1373"/>
      <c r="I4" s="1373"/>
      <c r="J4" s="1373"/>
      <c r="K4" s="1373"/>
      <c r="L4" s="1373"/>
      <c r="M4" s="1373"/>
      <c r="N4" s="1373"/>
      <c r="O4" s="1373"/>
      <c r="P4" s="1373"/>
      <c r="Q4" s="1373"/>
      <c r="R4" s="1373"/>
      <c r="S4" s="1373"/>
      <c r="T4" s="1373"/>
      <c r="U4" s="1373"/>
      <c r="V4" s="1373"/>
      <c r="W4" s="1373"/>
      <c r="X4" s="1373"/>
      <c r="Y4" s="1373"/>
      <c r="Z4" s="1373"/>
      <c r="AA4" s="1373"/>
      <c r="AB4" s="1373"/>
      <c r="AC4" s="1373"/>
      <c r="AD4" s="1373"/>
      <c r="AE4" s="1373"/>
      <c r="AF4" s="1373"/>
      <c r="AG4" s="1373"/>
      <c r="AH4" s="1373"/>
      <c r="AI4" s="1373"/>
      <c r="AJ4" s="1373"/>
      <c r="AK4" s="1373"/>
      <c r="AL4" s="1373"/>
      <c r="AM4" s="1373"/>
      <c r="AN4" s="1373"/>
      <c r="AO4" s="1373"/>
      <c r="AP4" s="1373"/>
      <c r="AQ4" s="1373"/>
      <c r="AR4" s="1373"/>
      <c r="AS4" s="1373"/>
      <c r="AT4" s="1373"/>
      <c r="AU4" s="1373"/>
      <c r="AV4" s="1373"/>
      <c r="AW4" s="1373"/>
      <c r="AX4" s="1373"/>
      <c r="AY4" s="1373"/>
      <c r="AZ4" s="1373"/>
      <c r="BD4" s="10"/>
      <c r="BF4" s="10"/>
      <c r="BG4" s="10"/>
      <c r="BH4" s="10"/>
      <c r="BI4" s="10"/>
      <c r="BJ4" s="10"/>
      <c r="BK4" s="10"/>
    </row>
    <row r="5" spans="1:63" x14ac:dyDescent="0.25">
      <c r="A5" s="1380" t="s">
        <v>377</v>
      </c>
      <c r="B5" s="1379"/>
      <c r="C5" s="1379"/>
      <c r="D5" s="1379"/>
      <c r="E5" s="1379"/>
      <c r="F5" s="1379"/>
      <c r="G5" s="1379"/>
      <c r="H5" s="1379"/>
      <c r="I5" s="1379"/>
      <c r="J5" s="1379"/>
      <c r="K5" s="1379"/>
      <c r="L5" s="1379"/>
      <c r="M5" s="1379"/>
      <c r="N5" s="1379"/>
      <c r="O5" s="1379"/>
      <c r="P5" s="1379"/>
      <c r="Q5" s="1379"/>
      <c r="R5" s="1379"/>
      <c r="S5" s="1379"/>
      <c r="T5" s="1379"/>
      <c r="U5" s="1379"/>
      <c r="V5" s="1379"/>
      <c r="W5" s="1379"/>
      <c r="X5" s="1379"/>
      <c r="Y5" s="1379"/>
      <c r="Z5" s="1379"/>
      <c r="AA5" s="1379"/>
      <c r="AB5" s="1379"/>
      <c r="AC5" s="1379"/>
      <c r="AD5" s="1379"/>
      <c r="AE5" s="1379"/>
      <c r="AF5" s="1379"/>
      <c r="AG5" s="1379"/>
      <c r="AH5" s="1379"/>
      <c r="AI5" s="1379"/>
      <c r="AJ5" s="1379"/>
      <c r="AK5" s="1379"/>
      <c r="AL5" s="1379"/>
      <c r="AM5" s="1379"/>
      <c r="AN5" s="1379"/>
      <c r="AO5" s="1379"/>
      <c r="AP5" s="1379"/>
      <c r="AQ5" s="1379"/>
      <c r="AR5" s="1379"/>
      <c r="AS5" s="1379"/>
      <c r="AT5" s="1379"/>
      <c r="AU5" s="1379"/>
      <c r="AV5" s="1379"/>
      <c r="AW5" s="1379"/>
      <c r="AX5" s="1379"/>
      <c r="AY5" s="1379"/>
      <c r="AZ5" s="1379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78" t="str">
        <f>ФОРМА!B2</f>
        <v>ПАО "Россети Ленэнерго"</v>
      </c>
      <c r="B6" s="1378"/>
      <c r="C6" s="1378"/>
      <c r="D6" s="1378"/>
      <c r="E6" s="1378"/>
      <c r="F6" s="1378"/>
      <c r="G6" s="1378"/>
      <c r="H6" s="1378"/>
      <c r="I6" s="1378"/>
      <c r="J6" s="1378"/>
      <c r="K6" s="1378"/>
      <c r="L6" s="1378"/>
      <c r="M6" s="1378"/>
      <c r="N6" s="1378"/>
      <c r="O6" s="1378"/>
      <c r="P6" s="1378"/>
      <c r="Q6" s="1378"/>
      <c r="R6" s="1378"/>
      <c r="S6" s="1378"/>
      <c r="T6" s="1378"/>
      <c r="U6" s="1378"/>
      <c r="V6" s="1378"/>
      <c r="W6" s="1378"/>
      <c r="X6" s="1378"/>
      <c r="Y6" s="1378"/>
      <c r="Z6" s="1378"/>
      <c r="AA6" s="1378"/>
      <c r="AB6" s="1378"/>
      <c r="AC6" s="1378"/>
      <c r="AD6" s="1378"/>
      <c r="AE6" s="1378"/>
      <c r="AF6" s="1378"/>
      <c r="AG6" s="1378"/>
      <c r="AH6" s="1378"/>
      <c r="AI6" s="1378"/>
      <c r="AJ6" s="1378"/>
      <c r="AK6" s="1378"/>
      <c r="AL6" s="1378"/>
      <c r="AM6" s="1378"/>
      <c r="AN6" s="1378"/>
      <c r="AO6" s="1378"/>
      <c r="AP6" s="1378"/>
      <c r="AQ6" s="1378"/>
      <c r="AR6" s="1378"/>
      <c r="AS6" s="1378"/>
      <c r="AT6" s="1378"/>
      <c r="AU6" s="1378"/>
      <c r="AV6" s="1378"/>
      <c r="AW6" s="1378"/>
      <c r="AX6" s="1378"/>
      <c r="AY6" s="1378"/>
      <c r="AZ6" s="137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376" t="s">
        <v>807</v>
      </c>
      <c r="B7" s="1376"/>
      <c r="C7" s="1376"/>
      <c r="D7" s="1376"/>
      <c r="E7" s="1376"/>
      <c r="F7" s="1376"/>
      <c r="G7" s="1376"/>
      <c r="H7" s="1376"/>
      <c r="I7" s="1376"/>
      <c r="J7" s="1376"/>
      <c r="K7" s="1376"/>
      <c r="L7" s="1376"/>
      <c r="M7" s="1376"/>
      <c r="N7" s="1376"/>
      <c r="O7" s="1376"/>
      <c r="P7" s="1376"/>
      <c r="Q7" s="1376"/>
      <c r="R7" s="1376"/>
      <c r="S7" s="1376"/>
      <c r="T7" s="1376"/>
      <c r="U7" s="1376"/>
      <c r="V7" s="1376"/>
      <c r="W7" s="1376"/>
      <c r="X7" s="1376"/>
      <c r="Y7" s="1376"/>
      <c r="Z7" s="1376"/>
      <c r="AA7" s="1376"/>
      <c r="AB7" s="1376"/>
      <c r="AC7" s="1376"/>
      <c r="AD7" s="1376"/>
      <c r="AE7" s="1376"/>
      <c r="AF7" s="1376"/>
      <c r="AG7" s="1376"/>
      <c r="AH7" s="1376"/>
      <c r="AI7" s="1376"/>
      <c r="AJ7" s="1376"/>
      <c r="AK7" s="1376"/>
      <c r="AL7" s="1376"/>
      <c r="AM7" s="1376"/>
      <c r="AN7" s="1376"/>
      <c r="AO7" s="1376"/>
      <c r="AP7" s="1376"/>
      <c r="AQ7" s="1376"/>
      <c r="AR7" s="1376"/>
      <c r="AS7" s="1376"/>
      <c r="AT7" s="1376"/>
      <c r="AU7" s="1376"/>
      <c r="AV7" s="1376"/>
      <c r="AW7" s="1376"/>
      <c r="AX7" s="1376"/>
      <c r="AY7" s="1376"/>
      <c r="AZ7" s="1376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7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78"/>
      <c r="C8" s="1378"/>
      <c r="D8" s="1378"/>
      <c r="E8" s="1378"/>
      <c r="F8" s="1378"/>
      <c r="G8" s="1378"/>
      <c r="H8" s="1378"/>
      <c r="I8" s="1378"/>
      <c r="J8" s="1378"/>
      <c r="K8" s="1378"/>
      <c r="L8" s="1378"/>
      <c r="M8" s="1378"/>
      <c r="N8" s="1378"/>
      <c r="O8" s="1378"/>
      <c r="P8" s="1378"/>
      <c r="Q8" s="1378"/>
      <c r="R8" s="1378"/>
      <c r="S8" s="1378"/>
      <c r="T8" s="1378"/>
      <c r="U8" s="1378"/>
      <c r="V8" s="1378"/>
      <c r="W8" s="1378"/>
      <c r="X8" s="1378"/>
      <c r="Y8" s="1378"/>
      <c r="Z8" s="1378"/>
      <c r="AA8" s="1378"/>
      <c r="AB8" s="1378"/>
      <c r="AC8" s="1378"/>
      <c r="AD8" s="1378"/>
      <c r="AE8" s="1378"/>
      <c r="AF8" s="1378"/>
      <c r="AG8" s="1378"/>
      <c r="AH8" s="1378"/>
      <c r="AI8" s="1378"/>
      <c r="AJ8" s="1378"/>
      <c r="AK8" s="1378"/>
      <c r="AL8" s="1378"/>
      <c r="AM8" s="1378"/>
      <c r="AN8" s="1378"/>
      <c r="AO8" s="1378"/>
      <c r="AP8" s="1378"/>
      <c r="AQ8" s="1378"/>
      <c r="AR8" s="1378"/>
      <c r="AS8" s="1378"/>
      <c r="AT8" s="1378"/>
      <c r="AU8" s="1378"/>
      <c r="AV8" s="1378"/>
      <c r="AW8" s="1378"/>
      <c r="AX8" s="1378"/>
      <c r="AY8" s="1378"/>
      <c r="AZ8" s="137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376" t="s">
        <v>820</v>
      </c>
      <c r="B9" s="1377"/>
      <c r="C9" s="1377"/>
      <c r="D9" s="1377"/>
      <c r="E9" s="1377"/>
      <c r="F9" s="1377"/>
      <c r="G9" s="1377"/>
      <c r="H9" s="1377"/>
      <c r="I9" s="1377"/>
      <c r="J9" s="1377"/>
      <c r="K9" s="1377"/>
      <c r="L9" s="1377"/>
      <c r="M9" s="1377"/>
      <c r="N9" s="1377"/>
      <c r="O9" s="1377"/>
      <c r="P9" s="1377"/>
      <c r="Q9" s="1377"/>
      <c r="R9" s="1377"/>
      <c r="S9" s="1377"/>
      <c r="T9" s="1377"/>
      <c r="U9" s="1377"/>
      <c r="V9" s="1377"/>
      <c r="W9" s="1377"/>
      <c r="X9" s="1377"/>
      <c r="Y9" s="1377"/>
      <c r="Z9" s="1377"/>
      <c r="AA9" s="1377"/>
      <c r="AB9" s="1377"/>
      <c r="AC9" s="1377"/>
      <c r="AD9" s="1377"/>
      <c r="AE9" s="1377"/>
      <c r="AF9" s="1377"/>
      <c r="AG9" s="1377"/>
      <c r="AH9" s="1377"/>
      <c r="AI9" s="1377"/>
      <c r="AJ9" s="1377"/>
      <c r="AK9" s="1377"/>
      <c r="AL9" s="1377"/>
      <c r="AM9" s="1377"/>
      <c r="AN9" s="1377"/>
      <c r="AO9" s="1377"/>
      <c r="AP9" s="1377"/>
      <c r="AQ9" s="1377"/>
      <c r="AR9" s="1377"/>
      <c r="AS9" s="1377"/>
      <c r="AT9" s="1377"/>
      <c r="AU9" s="1377"/>
      <c r="AV9" s="1377"/>
      <c r="AW9" s="1377"/>
      <c r="AX9" s="1377"/>
      <c r="AY9" s="1377"/>
      <c r="AZ9" s="1377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381" t="s">
        <v>73</v>
      </c>
      <c r="B10" s="1381"/>
      <c r="C10" s="1381"/>
      <c r="D10" s="1381"/>
      <c r="E10" s="1381"/>
      <c r="F10" s="1381"/>
      <c r="G10" s="1381"/>
      <c r="H10" s="1381"/>
      <c r="I10" s="1381"/>
      <c r="J10" s="1381"/>
      <c r="K10" s="1381"/>
      <c r="L10" s="1381"/>
      <c r="M10" s="1381"/>
      <c r="N10" s="1381"/>
      <c r="O10" s="1381"/>
      <c r="P10" s="1381"/>
      <c r="Q10" s="1381"/>
      <c r="R10" s="1381"/>
      <c r="S10" s="1381"/>
      <c r="T10" s="1381"/>
      <c r="U10" s="1381"/>
      <c r="V10" s="1381"/>
      <c r="W10" s="1381"/>
      <c r="X10" s="1381"/>
      <c r="Y10" s="1381"/>
      <c r="Z10" s="1381"/>
      <c r="AA10" s="1381"/>
      <c r="AB10" s="1381"/>
      <c r="AC10" s="1381"/>
      <c r="AD10" s="1381"/>
      <c r="AE10" s="1381"/>
      <c r="AF10" s="1381"/>
      <c r="AG10" s="1381"/>
      <c r="AH10" s="1381"/>
      <c r="AI10" s="1381"/>
      <c r="AJ10" s="1381"/>
      <c r="AK10" s="1381"/>
      <c r="AL10" s="1381"/>
      <c r="AM10" s="1381"/>
      <c r="AN10" s="1381"/>
      <c r="AO10" s="1381"/>
      <c r="AP10" s="1381"/>
      <c r="AQ10" s="1381"/>
      <c r="AR10" s="1381"/>
      <c r="AS10" s="1381"/>
      <c r="AT10" s="1381"/>
      <c r="AU10" s="1381"/>
      <c r="AV10" s="1381"/>
      <c r="AW10" s="1381"/>
      <c r="AX10" s="1381"/>
      <c r="AY10" s="1381"/>
      <c r="AZ10" s="138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78" t="str">
        <f>ФОРМА!B4</f>
        <v>ООО «Электромонтаж-110»</v>
      </c>
      <c r="B11" s="1378"/>
      <c r="C11" s="1378"/>
      <c r="D11" s="1378"/>
      <c r="E11" s="1378"/>
      <c r="F11" s="1378"/>
      <c r="G11" s="1378"/>
      <c r="H11" s="1378"/>
      <c r="I11" s="1378"/>
      <c r="J11" s="1378"/>
      <c r="K11" s="1378"/>
      <c r="L11" s="1378"/>
      <c r="M11" s="1378"/>
      <c r="N11" s="1378"/>
      <c r="O11" s="1378"/>
      <c r="P11" s="1378"/>
      <c r="Q11" s="1378"/>
      <c r="R11" s="1378"/>
      <c r="S11" s="1378"/>
      <c r="T11" s="1378"/>
      <c r="U11" s="1378"/>
      <c r="V11" s="1378"/>
      <c r="W11" s="1378"/>
      <c r="X11" s="1378"/>
      <c r="Y11" s="1378"/>
      <c r="Z11" s="1378"/>
      <c r="AA11" s="1378"/>
      <c r="AB11" s="1378"/>
      <c r="AC11" s="1378"/>
      <c r="AD11" s="1378"/>
      <c r="AE11" s="1378"/>
      <c r="AF11" s="1378"/>
      <c r="AG11" s="1378"/>
      <c r="AH11" s="1378"/>
      <c r="AI11" s="1378"/>
      <c r="AJ11" s="1378"/>
      <c r="AK11" s="1378"/>
      <c r="AL11" s="1378"/>
      <c r="AM11" s="1378"/>
      <c r="AN11" s="1378"/>
      <c r="AO11" s="1378"/>
      <c r="AP11" s="1378"/>
      <c r="AQ11" s="1378"/>
      <c r="AR11" s="1378"/>
      <c r="AS11" s="1378"/>
      <c r="AT11" s="1378"/>
      <c r="AU11" s="1378"/>
      <c r="AV11" s="1378"/>
      <c r="AW11" s="1378"/>
      <c r="AX11" s="1378"/>
      <c r="AY11" s="1378"/>
      <c r="AZ11" s="1378"/>
      <c r="BA11" s="1378"/>
    </row>
    <row r="12" spans="1:63" s="127" customFormat="1" ht="6.6" customHeight="1" x14ac:dyDescent="0.2">
      <c r="A12" s="1376" t="s">
        <v>822</v>
      </c>
      <c r="B12" s="1376"/>
      <c r="C12" s="1376"/>
      <c r="D12" s="1376"/>
      <c r="E12" s="1376"/>
      <c r="F12" s="1376"/>
      <c r="G12" s="1376"/>
      <c r="H12" s="1376"/>
      <c r="I12" s="1376"/>
      <c r="J12" s="1376"/>
      <c r="K12" s="1376"/>
      <c r="L12" s="1376"/>
      <c r="M12" s="1376"/>
      <c r="N12" s="1376"/>
      <c r="O12" s="1376"/>
      <c r="P12" s="1376"/>
      <c r="Q12" s="1376"/>
      <c r="R12" s="1376"/>
      <c r="S12" s="1376"/>
      <c r="T12" s="1376"/>
      <c r="U12" s="1376"/>
      <c r="V12" s="1376"/>
      <c r="W12" s="1376"/>
      <c r="X12" s="1376"/>
      <c r="Y12" s="1376"/>
      <c r="Z12" s="1376"/>
      <c r="AA12" s="1376"/>
      <c r="AB12" s="1376"/>
      <c r="AC12" s="1376"/>
      <c r="AD12" s="1376"/>
      <c r="AE12" s="1376"/>
      <c r="AF12" s="1376"/>
      <c r="AG12" s="1376"/>
      <c r="AH12" s="1376"/>
      <c r="AI12" s="1376"/>
      <c r="AJ12" s="1376"/>
      <c r="AK12" s="1376"/>
      <c r="AL12" s="1376"/>
      <c r="AM12" s="1376"/>
      <c r="AN12" s="1376"/>
      <c r="AO12" s="1376"/>
      <c r="AP12" s="1376"/>
      <c r="AQ12" s="1376"/>
      <c r="AR12" s="1376"/>
      <c r="AS12" s="1376"/>
      <c r="AT12" s="1376"/>
      <c r="AU12" s="1376"/>
      <c r="AV12" s="1376"/>
      <c r="AW12" s="1376"/>
      <c r="AX12" s="1376"/>
      <c r="AY12" s="1376"/>
      <c r="AZ12" s="1376"/>
    </row>
    <row r="13" spans="1:63" ht="24.6" customHeight="1" x14ac:dyDescent="0.25">
      <c r="A13" s="1378" t="str">
        <f>ФОРМА!D4</f>
        <v>ОГРН 1089847302225, ИНН 7842391090, КПП 780101001, 199004, город Санкт-Петербург, пр-кт Средний В.О., д. 4 литер а, пом/ком 6н/177</v>
      </c>
      <c r="B13" s="1378"/>
      <c r="C13" s="1378"/>
      <c r="D13" s="1378"/>
      <c r="E13" s="1378"/>
      <c r="F13" s="1378"/>
      <c r="G13" s="1378"/>
      <c r="H13" s="1378"/>
      <c r="I13" s="1378"/>
      <c r="J13" s="1378"/>
      <c r="K13" s="1378"/>
      <c r="L13" s="1378"/>
      <c r="M13" s="1378"/>
      <c r="N13" s="1378"/>
      <c r="O13" s="1378"/>
      <c r="P13" s="1378"/>
      <c r="Q13" s="1378"/>
      <c r="R13" s="1378"/>
      <c r="S13" s="1378"/>
      <c r="T13" s="1378"/>
      <c r="U13" s="1378"/>
      <c r="V13" s="1378"/>
      <c r="W13" s="1378"/>
      <c r="X13" s="1378"/>
      <c r="Y13" s="1378"/>
      <c r="Z13" s="1378"/>
      <c r="AA13" s="1378"/>
      <c r="AB13" s="1378"/>
      <c r="AC13" s="1378"/>
      <c r="AD13" s="1378"/>
      <c r="AE13" s="1378"/>
      <c r="AF13" s="1378"/>
      <c r="AG13" s="1378"/>
      <c r="AH13" s="1378"/>
      <c r="AI13" s="1378"/>
      <c r="AJ13" s="1378"/>
      <c r="AK13" s="1378"/>
      <c r="AL13" s="1378"/>
      <c r="AM13" s="1378"/>
      <c r="AN13" s="1378"/>
      <c r="AO13" s="1378"/>
      <c r="AP13" s="1378"/>
      <c r="AQ13" s="1378"/>
      <c r="AR13" s="1378"/>
      <c r="AS13" s="1378"/>
      <c r="AT13" s="1378"/>
      <c r="AU13" s="1378"/>
      <c r="AV13" s="1378"/>
      <c r="AW13" s="1378"/>
      <c r="AX13" s="1378"/>
      <c r="AY13" s="1378"/>
      <c r="AZ13" s="1378"/>
      <c r="BA13" s="1378"/>
    </row>
    <row r="14" spans="1:63" s="127" customFormat="1" ht="21.6" customHeight="1" x14ac:dyDescent="0.2">
      <c r="A14" s="1376" t="s">
        <v>823</v>
      </c>
      <c r="B14" s="1376"/>
      <c r="C14" s="1376"/>
      <c r="D14" s="1376"/>
      <c r="E14" s="1376"/>
      <c r="F14" s="1376"/>
      <c r="G14" s="1376"/>
      <c r="H14" s="1376"/>
      <c r="I14" s="1376"/>
      <c r="J14" s="1376"/>
      <c r="K14" s="1376"/>
      <c r="L14" s="1376"/>
      <c r="M14" s="1376"/>
      <c r="N14" s="1376"/>
      <c r="O14" s="1376"/>
      <c r="P14" s="1376"/>
      <c r="Q14" s="1376"/>
      <c r="R14" s="1376"/>
      <c r="S14" s="1376"/>
      <c r="T14" s="1376"/>
      <c r="U14" s="1376"/>
      <c r="V14" s="1376"/>
      <c r="W14" s="1376"/>
      <c r="X14" s="1376"/>
      <c r="Y14" s="1376"/>
      <c r="Z14" s="1376"/>
      <c r="AA14" s="1376"/>
      <c r="AB14" s="1376"/>
      <c r="AC14" s="1376"/>
      <c r="AD14" s="1376"/>
      <c r="AE14" s="1376"/>
      <c r="AF14" s="1376"/>
      <c r="AG14" s="1376"/>
      <c r="AH14" s="1376"/>
      <c r="AI14" s="1376"/>
      <c r="AJ14" s="1376"/>
      <c r="AK14" s="1376"/>
      <c r="AL14" s="1376"/>
      <c r="AM14" s="1376"/>
      <c r="AN14" s="1376"/>
      <c r="AO14" s="1376"/>
      <c r="AP14" s="1376"/>
      <c r="AQ14" s="1376"/>
      <c r="AR14" s="1376"/>
      <c r="AS14" s="1376"/>
      <c r="AT14" s="1376"/>
      <c r="AU14" s="1376"/>
      <c r="AV14" s="1376"/>
      <c r="AW14" s="1376"/>
      <c r="AX14" s="1376"/>
      <c r="AY14" s="1376"/>
      <c r="AZ14" s="1376"/>
    </row>
    <row r="15" spans="1:63" x14ac:dyDescent="0.25">
      <c r="A15" s="1381" t="s">
        <v>74</v>
      </c>
      <c r="B15" s="1381"/>
      <c r="C15" s="1381"/>
      <c r="D15" s="1381"/>
      <c r="E15" s="1381"/>
      <c r="F15" s="1381"/>
      <c r="G15" s="1381"/>
      <c r="H15" s="1381"/>
      <c r="I15" s="1381"/>
      <c r="J15" s="1381"/>
      <c r="K15" s="1381"/>
      <c r="L15" s="1381"/>
      <c r="M15" s="1381"/>
      <c r="N15" s="1381"/>
      <c r="O15" s="1381"/>
      <c r="P15" s="1381"/>
      <c r="Q15" s="1381"/>
      <c r="R15" s="1381"/>
      <c r="S15" s="1381"/>
      <c r="T15" s="1381"/>
      <c r="U15" s="1381"/>
      <c r="V15" s="1381"/>
      <c r="W15" s="1381"/>
      <c r="X15" s="1381"/>
      <c r="Y15" s="1381"/>
      <c r="Z15" s="1381"/>
      <c r="AA15" s="1381"/>
      <c r="AB15" s="1381"/>
      <c r="AC15" s="1381"/>
      <c r="AD15" s="1381"/>
      <c r="AE15" s="1381"/>
      <c r="AF15" s="1381"/>
      <c r="AG15" s="1381"/>
      <c r="AH15" s="1381"/>
      <c r="AI15" s="1381"/>
      <c r="AJ15" s="1381"/>
      <c r="AK15" s="1381"/>
      <c r="AL15" s="1381"/>
      <c r="AM15" s="1381"/>
      <c r="AN15" s="1381"/>
      <c r="AO15" s="1381"/>
      <c r="AP15" s="1381"/>
      <c r="AQ15" s="1381"/>
      <c r="AR15" s="1381"/>
      <c r="AS15" s="1381"/>
      <c r="AT15" s="1381"/>
      <c r="AU15" s="1381"/>
      <c r="AV15" s="1381"/>
      <c r="AW15" s="1381"/>
      <c r="AX15" s="1381"/>
      <c r="AY15" s="1381"/>
      <c r="AZ15" s="1381"/>
    </row>
    <row r="16" spans="1:63" ht="15" customHeight="1" x14ac:dyDescent="0.25">
      <c r="A16" s="1375" t="str">
        <f>IF(ФОРМА!B8=0," ",ФОРМА!B8)</f>
        <v>ООО «Строительные энергетические технологии»</v>
      </c>
      <c r="B16" s="1375"/>
      <c r="C16" s="1375"/>
      <c r="D16" s="1375"/>
      <c r="E16" s="1375"/>
      <c r="F16" s="1375"/>
      <c r="G16" s="1375"/>
      <c r="H16" s="1375"/>
      <c r="I16" s="1375"/>
      <c r="J16" s="1375"/>
      <c r="K16" s="1375"/>
      <c r="L16" s="1375"/>
      <c r="M16" s="1375"/>
      <c r="N16" s="1375"/>
      <c r="O16" s="1375"/>
      <c r="P16" s="1375"/>
      <c r="Q16" s="1375"/>
      <c r="R16" s="1375"/>
      <c r="S16" s="1375"/>
      <c r="T16" s="1375"/>
      <c r="U16" s="1375"/>
      <c r="V16" s="1375"/>
      <c r="W16" s="1375"/>
      <c r="X16" s="1375"/>
      <c r="Y16" s="1375"/>
      <c r="Z16" s="1375"/>
      <c r="AA16" s="1375"/>
      <c r="AB16" s="1375"/>
      <c r="AC16" s="1375"/>
      <c r="AD16" s="1375"/>
      <c r="AE16" s="1375"/>
      <c r="AF16" s="1375"/>
      <c r="AG16" s="1375"/>
      <c r="AH16" s="1375"/>
      <c r="AI16" s="1375"/>
      <c r="AJ16" s="1375"/>
      <c r="AK16" s="1375"/>
      <c r="AL16" s="1375"/>
      <c r="AM16" s="1375"/>
      <c r="AN16" s="1375"/>
      <c r="AO16" s="1375"/>
      <c r="AP16" s="1375"/>
      <c r="AQ16" s="1375"/>
      <c r="AR16" s="1375"/>
      <c r="AS16" s="1375"/>
      <c r="AT16" s="1375"/>
      <c r="AU16" s="1375"/>
      <c r="AV16" s="1375"/>
      <c r="AW16" s="1375"/>
      <c r="AX16" s="1375"/>
      <c r="AY16" s="1375"/>
      <c r="AZ16" s="1375"/>
    </row>
    <row r="17" spans="1:54" s="127" customFormat="1" ht="9.6" customHeight="1" x14ac:dyDescent="0.2">
      <c r="A17" s="1376" t="s">
        <v>822</v>
      </c>
      <c r="B17" s="1376"/>
      <c r="C17" s="1376"/>
      <c r="D17" s="1376"/>
      <c r="E17" s="1376"/>
      <c r="F17" s="1376"/>
      <c r="G17" s="1376"/>
      <c r="H17" s="1376"/>
      <c r="I17" s="1376"/>
      <c r="J17" s="1376"/>
      <c r="K17" s="1376"/>
      <c r="L17" s="1376"/>
      <c r="M17" s="1376"/>
      <c r="N17" s="1376"/>
      <c r="O17" s="1376"/>
      <c r="P17" s="1376"/>
      <c r="Q17" s="1376"/>
      <c r="R17" s="1376"/>
      <c r="S17" s="1376"/>
      <c r="T17" s="1376"/>
      <c r="U17" s="1376"/>
      <c r="V17" s="1376"/>
      <c r="W17" s="1376"/>
      <c r="X17" s="1376"/>
      <c r="Y17" s="1376"/>
      <c r="Z17" s="1376"/>
      <c r="AA17" s="1376"/>
      <c r="AB17" s="1376"/>
      <c r="AC17" s="1376"/>
      <c r="AD17" s="1376"/>
      <c r="AE17" s="1376"/>
      <c r="AF17" s="1376"/>
      <c r="AG17" s="1376"/>
      <c r="AH17" s="1376"/>
      <c r="AI17" s="1376"/>
      <c r="AJ17" s="1376"/>
      <c r="AK17" s="1376"/>
      <c r="AL17" s="1376"/>
      <c r="AM17" s="1376"/>
      <c r="AN17" s="1376"/>
      <c r="AO17" s="1376"/>
      <c r="AP17" s="1376"/>
      <c r="AQ17" s="1376"/>
      <c r="AR17" s="1376"/>
      <c r="AS17" s="1376"/>
      <c r="AT17" s="1376"/>
      <c r="AU17" s="1376"/>
      <c r="AV17" s="1376"/>
      <c r="AW17" s="1376"/>
      <c r="AX17" s="1376"/>
      <c r="AY17" s="1376"/>
      <c r="AZ17" s="1376"/>
    </row>
    <row r="18" spans="1:54" ht="24" customHeight="1" x14ac:dyDescent="0.25">
      <c r="A18" s="1375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75"/>
      <c r="C18" s="1375"/>
      <c r="D18" s="1375"/>
      <c r="E18" s="1375"/>
      <c r="F18" s="1375"/>
      <c r="G18" s="1375"/>
      <c r="H18" s="1375"/>
      <c r="I18" s="1375"/>
      <c r="J18" s="1375"/>
      <c r="K18" s="1375"/>
      <c r="L18" s="1375"/>
      <c r="M18" s="1375"/>
      <c r="N18" s="1375"/>
      <c r="O18" s="1375"/>
      <c r="P18" s="1375"/>
      <c r="Q18" s="1375"/>
      <c r="R18" s="1375"/>
      <c r="S18" s="1375"/>
      <c r="T18" s="1375"/>
      <c r="U18" s="1375"/>
      <c r="V18" s="1375"/>
      <c r="W18" s="1375"/>
      <c r="X18" s="1375"/>
      <c r="Y18" s="1375"/>
      <c r="Z18" s="1375"/>
      <c r="AA18" s="1375"/>
      <c r="AB18" s="1375"/>
      <c r="AC18" s="1375"/>
      <c r="AD18" s="1375"/>
      <c r="AE18" s="1375"/>
      <c r="AF18" s="1375"/>
      <c r="AG18" s="1375"/>
      <c r="AH18" s="1375"/>
      <c r="AI18" s="1375"/>
      <c r="AJ18" s="1375"/>
      <c r="AK18" s="1375"/>
      <c r="AL18" s="1375"/>
      <c r="AM18" s="1375"/>
      <c r="AN18" s="1375"/>
      <c r="AO18" s="1375"/>
      <c r="AP18" s="1375"/>
      <c r="AQ18" s="1375"/>
      <c r="AR18" s="1375"/>
      <c r="AS18" s="1375"/>
      <c r="AT18" s="1375"/>
      <c r="AU18" s="1375"/>
      <c r="AV18" s="1375"/>
      <c r="AW18" s="1375"/>
      <c r="AX18" s="1375"/>
      <c r="AY18" s="1375"/>
      <c r="AZ18" s="1375"/>
    </row>
    <row r="19" spans="1:54" s="127" customFormat="1" ht="9.6" customHeight="1" x14ac:dyDescent="0.2">
      <c r="A19" s="1376" t="s">
        <v>767</v>
      </c>
      <c r="B19" s="1376"/>
      <c r="C19" s="1376"/>
      <c r="D19" s="1376"/>
      <c r="E19" s="1376"/>
      <c r="F19" s="1376"/>
      <c r="G19" s="1376"/>
      <c r="H19" s="1376"/>
      <c r="I19" s="1376"/>
      <c r="J19" s="1376"/>
      <c r="K19" s="1376"/>
      <c r="L19" s="1376"/>
      <c r="M19" s="1376"/>
      <c r="N19" s="1376"/>
      <c r="O19" s="1376"/>
      <c r="P19" s="1376"/>
      <c r="Q19" s="1376"/>
      <c r="R19" s="1376"/>
      <c r="S19" s="1376"/>
      <c r="T19" s="1376"/>
      <c r="U19" s="1376"/>
      <c r="V19" s="1376"/>
      <c r="W19" s="1376"/>
      <c r="X19" s="1376"/>
      <c r="Y19" s="1376"/>
      <c r="Z19" s="1376"/>
      <c r="AA19" s="1376"/>
      <c r="AB19" s="1376"/>
      <c r="AC19" s="1376"/>
      <c r="AD19" s="1376"/>
      <c r="AE19" s="1376"/>
      <c r="AF19" s="1376"/>
      <c r="AG19" s="1376"/>
      <c r="AH19" s="1376"/>
      <c r="AI19" s="1376"/>
      <c r="AJ19" s="1376"/>
      <c r="AK19" s="1376"/>
      <c r="AL19" s="1376"/>
      <c r="AM19" s="1376"/>
      <c r="AN19" s="1376"/>
      <c r="AO19" s="1376"/>
      <c r="AP19" s="1376"/>
      <c r="AQ19" s="1376"/>
      <c r="AR19" s="1376"/>
      <c r="AS19" s="1376"/>
      <c r="AT19" s="1376"/>
      <c r="AU19" s="1376"/>
      <c r="AV19" s="1376"/>
      <c r="AW19" s="1376"/>
      <c r="AX19" s="1376"/>
      <c r="AY19" s="1376"/>
      <c r="AZ19" s="1376"/>
    </row>
    <row r="20" spans="1:54" ht="5.25" customHeight="1" x14ac:dyDescent="0.25"/>
    <row r="21" spans="1:54" ht="12.75" customHeight="1" x14ac:dyDescent="0.25">
      <c r="A21" s="1374" t="s">
        <v>67</v>
      </c>
      <c r="B21" s="1374"/>
      <c r="C21" s="1374"/>
      <c r="D21" s="1374"/>
      <c r="E21" s="1374"/>
      <c r="F21" s="1374"/>
      <c r="G21" s="1374"/>
      <c r="H21" s="1374"/>
      <c r="I21" s="1374"/>
      <c r="J21" s="1374"/>
      <c r="K21" s="1374"/>
      <c r="L21" s="1374"/>
      <c r="M21" s="1374"/>
      <c r="N21" s="1374"/>
      <c r="O21" s="1374"/>
      <c r="P21" s="1374"/>
      <c r="Q21" s="1374"/>
      <c r="R21" s="1374"/>
      <c r="S21" s="1374"/>
      <c r="T21" s="1374"/>
      <c r="U21" s="1374"/>
      <c r="V21" s="1374"/>
      <c r="W21" s="1374"/>
      <c r="X21" s="1374"/>
      <c r="Y21" s="1374"/>
      <c r="Z21" s="1374"/>
      <c r="AA21" s="1374"/>
      <c r="AB21" s="1374"/>
      <c r="AC21" s="1374"/>
      <c r="AD21" s="1374"/>
      <c r="AE21" s="1374"/>
      <c r="AF21" s="1374"/>
      <c r="AG21" s="1374"/>
      <c r="AH21" s="1374"/>
      <c r="AI21" s="1374"/>
      <c r="AJ21" s="1374"/>
      <c r="AK21" s="1374"/>
      <c r="AL21" s="1374"/>
      <c r="AM21" s="1374"/>
      <c r="AN21" s="1374"/>
      <c r="AO21" s="1374"/>
      <c r="AP21" s="1374"/>
      <c r="AQ21" s="1374"/>
      <c r="AR21" s="1374"/>
      <c r="AS21" s="1374"/>
      <c r="AT21" s="1374"/>
      <c r="AU21" s="1374"/>
      <c r="AV21" s="1374"/>
      <c r="AW21" s="1374"/>
      <c r="AX21" s="1374"/>
      <c r="AY21" s="1374"/>
      <c r="AZ21" s="1374"/>
    </row>
    <row r="22" spans="1:54" ht="12.75" customHeight="1" x14ac:dyDescent="0.25">
      <c r="A22" s="1374" t="s">
        <v>378</v>
      </c>
      <c r="B22" s="1374"/>
      <c r="C22" s="1374"/>
      <c r="D22" s="1374"/>
      <c r="E22" s="1374"/>
      <c r="F22" s="1374"/>
      <c r="G22" s="1374"/>
      <c r="H22" s="1374"/>
      <c r="I22" s="1374"/>
      <c r="J22" s="1374"/>
      <c r="K22" s="1374"/>
      <c r="L22" s="1374"/>
      <c r="M22" s="1374"/>
      <c r="N22" s="1374"/>
      <c r="O22" s="1374"/>
      <c r="P22" s="1374"/>
      <c r="Q22" s="1374"/>
      <c r="R22" s="1374"/>
      <c r="S22" s="1374"/>
      <c r="T22" s="1374"/>
      <c r="U22" s="1374"/>
      <c r="V22" s="1374"/>
      <c r="W22" s="1374"/>
      <c r="X22" s="1374"/>
      <c r="Y22" s="1374"/>
      <c r="Z22" s="1374"/>
      <c r="AA22" s="1374"/>
      <c r="AB22" s="1374"/>
      <c r="AC22" s="1374"/>
      <c r="AD22" s="1374"/>
      <c r="AE22" s="1374"/>
      <c r="AF22" s="1374"/>
      <c r="AG22" s="1374"/>
      <c r="AH22" s="1374"/>
      <c r="AI22" s="1374"/>
      <c r="AJ22" s="1374"/>
      <c r="AK22" s="1374"/>
      <c r="AL22" s="1374"/>
      <c r="AM22" s="1374"/>
      <c r="AN22" s="1374"/>
      <c r="AO22" s="1374"/>
      <c r="AP22" s="1374"/>
      <c r="AQ22" s="1374"/>
      <c r="AR22" s="1374"/>
      <c r="AS22" s="1374"/>
      <c r="AT22" s="1374"/>
      <c r="AU22" s="1374"/>
      <c r="AV22" s="1374"/>
      <c r="AW22" s="1374"/>
      <c r="AX22" s="1374"/>
      <c r="AY22" s="1374"/>
      <c r="AZ22" s="1374"/>
    </row>
    <row r="23" spans="1:54" ht="6.75" customHeight="1" x14ac:dyDescent="0.25"/>
    <row r="24" spans="1:54" ht="14.25" customHeight="1" x14ac:dyDescent="0.3">
      <c r="A24" s="7" t="s">
        <v>19</v>
      </c>
      <c r="C24" s="1385" t="str">
        <f ca="1">INDIRECT("'АКТЫ скрытых работ'!R"&amp;BE3&amp;"C2",0)</f>
        <v>2_ОП_10</v>
      </c>
      <c r="D24" s="1385"/>
      <c r="E24" s="1385"/>
      <c r="F24" s="1385"/>
      <c r="G24" s="1385"/>
      <c r="H24" s="1385"/>
      <c r="I24" s="1385"/>
      <c r="J24" s="1385"/>
      <c r="K24" s="1385"/>
      <c r="AH24" s="8" t="s">
        <v>76</v>
      </c>
      <c r="AI24" s="1386" t="str">
        <f ca="1">INDIRECT("'АКТЫ скрытых работ'!R"&amp;BE3&amp;"C7",0)</f>
        <v>13</v>
      </c>
      <c r="AJ24" s="1387"/>
      <c r="AK24" s="1387"/>
      <c r="AL24" s="8" t="s">
        <v>77</v>
      </c>
      <c r="AN24" s="1397" t="str">
        <f ca="1">INDIRECT("'АКТЫ скрытых работ'!R"&amp;BE3&amp;"C8",0)</f>
        <v>декабря</v>
      </c>
      <c r="AO24" s="1397"/>
      <c r="AP24" s="1397"/>
      <c r="AQ24" s="1397"/>
      <c r="AR24" s="1397"/>
      <c r="AS24" s="1397"/>
      <c r="AT24" s="1397"/>
      <c r="AU24" s="9"/>
      <c r="AV24" s="1387">
        <f ca="1">INDIRECT("'АКТЫ скрытых работ'!R"&amp;BE3&amp;"C9",0)</f>
        <v>2024</v>
      </c>
      <c r="AW24" s="1387"/>
      <c r="AX24" s="1387"/>
      <c r="AY24" s="1387"/>
      <c r="AZ24" s="9"/>
    </row>
    <row r="25" spans="1:54" ht="4.2" customHeight="1" x14ac:dyDescent="0.25"/>
    <row r="26" spans="1:54" ht="27.6" customHeight="1" x14ac:dyDescent="0.25">
      <c r="A26" s="1391" t="s">
        <v>782</v>
      </c>
      <c r="B26" s="1392"/>
      <c r="C26" s="1392"/>
      <c r="D26" s="1392"/>
      <c r="E26" s="1392"/>
      <c r="F26" s="1392"/>
      <c r="G26" s="1392"/>
      <c r="H26" s="1392"/>
      <c r="I26" s="1392"/>
      <c r="J26" s="1392"/>
      <c r="K26" s="1392"/>
      <c r="L26" s="1392"/>
      <c r="M26" s="1392"/>
      <c r="N26" s="1392"/>
      <c r="O26" s="1392"/>
      <c r="P26" s="1392"/>
      <c r="Q26" s="1392"/>
      <c r="R26" s="1392"/>
      <c r="S26" s="1392"/>
      <c r="T26" s="1392"/>
      <c r="U26" s="1392"/>
      <c r="V26" s="1392"/>
      <c r="W26" s="1392"/>
      <c r="X26" s="1392"/>
      <c r="Y26" s="1392"/>
      <c r="Z26" s="1392"/>
      <c r="AA26" s="1392"/>
      <c r="AB26" s="1392"/>
      <c r="AC26" s="1392"/>
      <c r="AD26" s="1392"/>
      <c r="AE26" s="1392"/>
      <c r="AF26" s="1392"/>
      <c r="AG26" s="1392"/>
      <c r="AH26" s="1392"/>
      <c r="AI26" s="1392"/>
      <c r="AJ26" s="1392"/>
      <c r="AK26" s="1392"/>
      <c r="AL26" s="1392"/>
      <c r="AM26" s="1392"/>
      <c r="AN26" s="1392"/>
      <c r="AO26" s="1392"/>
      <c r="AP26" s="1392"/>
      <c r="AQ26" s="1392"/>
      <c r="AR26" s="1392"/>
      <c r="AS26" s="1392"/>
      <c r="AT26" s="1392"/>
      <c r="AU26" s="1392"/>
      <c r="AV26" s="1392"/>
      <c r="AW26" s="1392"/>
      <c r="AX26" s="1392"/>
      <c r="AY26" s="1392"/>
      <c r="AZ26" s="1392"/>
    </row>
    <row r="27" spans="1:54" ht="12" customHeight="1" x14ac:dyDescent="0.25">
      <c r="A27" s="1393" t="str">
        <f>ПОДПИСИ!B6</f>
        <v>Начальник мастерского участка №1 Курортного РЭС ПАО «Россети Ленэнерго» «СЭС»</v>
      </c>
      <c r="B27" s="1393"/>
      <c r="C27" s="1393"/>
      <c r="D27" s="1393"/>
      <c r="E27" s="1393"/>
      <c r="F27" s="1393"/>
      <c r="G27" s="1393"/>
      <c r="H27" s="1393"/>
      <c r="I27" s="1393"/>
      <c r="J27" s="1393"/>
      <c r="K27" s="1393"/>
      <c r="L27" s="1393"/>
      <c r="M27" s="1393"/>
      <c r="N27" s="1393"/>
      <c r="O27" s="1393"/>
      <c r="P27" s="1393"/>
      <c r="Q27" s="1393"/>
      <c r="R27" s="1393"/>
      <c r="S27" s="1393"/>
      <c r="T27" s="1393"/>
      <c r="U27" s="1393"/>
      <c r="V27" s="1393"/>
      <c r="W27" s="1393"/>
      <c r="X27" s="1393"/>
      <c r="Y27" s="1393"/>
      <c r="Z27" s="1393"/>
      <c r="AA27" s="1393"/>
      <c r="AB27" s="1393"/>
      <c r="AC27" s="1393"/>
      <c r="AD27" s="1393"/>
      <c r="AE27" s="1393"/>
      <c r="AF27" s="1393"/>
      <c r="AG27" s="1393"/>
      <c r="AH27" s="1393"/>
      <c r="AI27" s="1393"/>
      <c r="AJ27" s="1393"/>
      <c r="AK27" s="1393"/>
      <c r="AL27" s="1393"/>
      <c r="AM27" s="1393"/>
      <c r="AN27" s="1393"/>
      <c r="AO27" s="1393"/>
      <c r="AP27" s="1393"/>
      <c r="AQ27" s="1393"/>
      <c r="AR27" s="1393"/>
      <c r="AS27" s="1393"/>
      <c r="AT27" s="1393"/>
      <c r="AU27" s="1393"/>
      <c r="AV27" s="1393"/>
      <c r="AW27" s="1393"/>
      <c r="AX27" s="1393"/>
      <c r="AY27" s="1393"/>
      <c r="AZ27" s="1393"/>
    </row>
    <row r="28" spans="1:54" ht="12" customHeight="1" x14ac:dyDescent="0.25">
      <c r="A28" s="1394" t="str">
        <f>CONCATENATE(ПОДПИСИ!C6,ПОДПИСИ!F6)</f>
        <v xml:space="preserve">Чечин Д.М. </v>
      </c>
      <c r="B28" s="1394"/>
      <c r="C28" s="1394"/>
      <c r="D28" s="1394"/>
      <c r="E28" s="1394"/>
      <c r="F28" s="1394"/>
      <c r="G28" s="1394"/>
      <c r="H28" s="1394"/>
      <c r="I28" s="1394"/>
      <c r="J28" s="1394"/>
      <c r="K28" s="1394"/>
      <c r="L28" s="1394"/>
      <c r="M28" s="1394"/>
      <c r="N28" s="1394"/>
      <c r="O28" s="1394"/>
      <c r="P28" s="1394"/>
      <c r="Q28" s="1394"/>
      <c r="R28" s="1394"/>
      <c r="S28" s="1394"/>
      <c r="T28" s="1394"/>
      <c r="U28" s="1394"/>
      <c r="V28" s="1394"/>
      <c r="W28" s="1394"/>
      <c r="X28" s="1394"/>
      <c r="Y28" s="1394"/>
      <c r="Z28" s="1394"/>
      <c r="AA28" s="1394"/>
      <c r="AB28" s="1394"/>
      <c r="AC28" s="1394"/>
      <c r="AD28" s="1394"/>
      <c r="AE28" s="1394"/>
      <c r="AF28" s="1394"/>
      <c r="AG28" s="1394"/>
      <c r="AH28" s="1394"/>
      <c r="AI28" s="1394"/>
      <c r="AJ28" s="1394"/>
      <c r="AK28" s="1394"/>
      <c r="AL28" s="1394"/>
      <c r="AM28" s="1394"/>
      <c r="AN28" s="1394"/>
      <c r="AO28" s="1394"/>
      <c r="AP28" s="1394"/>
      <c r="AQ28" s="1394"/>
      <c r="AR28" s="1394"/>
      <c r="AS28" s="1394"/>
      <c r="AT28" s="1394"/>
      <c r="AU28" s="1394"/>
      <c r="AV28" s="1394"/>
      <c r="AW28" s="1394"/>
      <c r="AX28" s="1394"/>
      <c r="AY28" s="1394"/>
      <c r="AZ28" s="1394"/>
    </row>
    <row r="29" spans="1:54" ht="13.2" customHeight="1" x14ac:dyDescent="0.25">
      <c r="A29" s="1395" t="s">
        <v>825</v>
      </c>
      <c r="B29" s="1396"/>
      <c r="C29" s="1396"/>
      <c r="D29" s="1396"/>
      <c r="E29" s="1396"/>
      <c r="F29" s="1396"/>
      <c r="G29" s="1396"/>
      <c r="H29" s="1396"/>
      <c r="I29" s="1396"/>
      <c r="J29" s="1396"/>
      <c r="K29" s="1396"/>
      <c r="L29" s="1396"/>
      <c r="M29" s="1396"/>
      <c r="N29" s="1396"/>
      <c r="O29" s="1396"/>
      <c r="P29" s="1396"/>
      <c r="Q29" s="1396"/>
      <c r="R29" s="1396"/>
      <c r="S29" s="1396"/>
      <c r="T29" s="1396"/>
      <c r="U29" s="1396"/>
      <c r="V29" s="1396"/>
      <c r="W29" s="1396"/>
      <c r="X29" s="1396"/>
      <c r="Y29" s="1396"/>
      <c r="Z29" s="1396"/>
      <c r="AA29" s="1396"/>
      <c r="AB29" s="1396"/>
      <c r="AC29" s="1396"/>
      <c r="AD29" s="1396"/>
      <c r="AE29" s="1396"/>
      <c r="AF29" s="1396"/>
      <c r="AG29" s="1396"/>
      <c r="AH29" s="1396"/>
      <c r="AI29" s="1396"/>
      <c r="AJ29" s="1396"/>
      <c r="AK29" s="1396"/>
      <c r="AL29" s="1396"/>
      <c r="AM29" s="1396"/>
      <c r="AN29" s="1396"/>
      <c r="AO29" s="1396"/>
      <c r="AP29" s="1396"/>
      <c r="AQ29" s="1396"/>
      <c r="AR29" s="1396"/>
      <c r="AS29" s="1396"/>
      <c r="AT29" s="1396"/>
      <c r="AU29" s="1396"/>
      <c r="AV29" s="1396"/>
      <c r="AW29" s="1396"/>
      <c r="AX29" s="1396"/>
      <c r="AY29" s="1396"/>
      <c r="AZ29" s="1396"/>
    </row>
    <row r="30" spans="1:54" s="284" customFormat="1" x14ac:dyDescent="0.25">
      <c r="A30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247"/>
      <c r="C30" s="1247"/>
      <c r="D30" s="1247"/>
      <c r="E30" s="1247"/>
      <c r="F30" s="1247"/>
      <c r="G30" s="1247"/>
      <c r="H30" s="1247"/>
      <c r="I30" s="1247"/>
      <c r="J30" s="1247"/>
      <c r="K30" s="1247"/>
      <c r="L30" s="1247"/>
      <c r="M30" s="1247"/>
      <c r="N30" s="1247"/>
      <c r="O30" s="1247"/>
      <c r="P30" s="1247"/>
      <c r="Q30" s="1247"/>
      <c r="R30" s="1247"/>
      <c r="S30" s="1247"/>
      <c r="T30" s="1247"/>
      <c r="U30" s="1247"/>
      <c r="V30" s="1247"/>
      <c r="W30" s="1247"/>
      <c r="X30" s="1247"/>
      <c r="Y30" s="1247"/>
      <c r="Z30" s="1247"/>
      <c r="AA30" s="1247"/>
      <c r="AB30" s="1247"/>
      <c r="AC30" s="1247"/>
      <c r="AD30" s="1247"/>
      <c r="AE30" s="1247"/>
      <c r="AF30" s="1247"/>
      <c r="AG30" s="1247"/>
      <c r="AH30" s="1247"/>
      <c r="AI30" s="1247"/>
      <c r="AJ30" s="1247"/>
      <c r="AK30" s="1247"/>
      <c r="AL30" s="1247"/>
      <c r="AM30" s="1247"/>
      <c r="AN30" s="1247"/>
      <c r="AO30" s="1247"/>
      <c r="AP30" s="1247"/>
      <c r="AQ30" s="1247"/>
      <c r="AR30" s="1247"/>
      <c r="AS30" s="1247"/>
      <c r="AT30" s="1247"/>
      <c r="AU30" s="1247"/>
      <c r="AV30" s="1247"/>
      <c r="AW30" s="1247"/>
      <c r="AX30" s="1247"/>
      <c r="AY30" s="1247"/>
      <c r="AZ30" s="1247"/>
      <c r="BA30" s="584"/>
      <c r="BB30" s="585"/>
    </row>
    <row r="31" spans="1:54" s="284" customFormat="1" ht="21" customHeight="1" x14ac:dyDescent="0.25">
      <c r="A31" s="1365" t="s">
        <v>811</v>
      </c>
      <c r="B31" s="1365"/>
      <c r="C31" s="1365"/>
      <c r="D31" s="1365"/>
      <c r="E31" s="1365"/>
      <c r="F31" s="1365"/>
      <c r="G31" s="1365"/>
      <c r="H31" s="1365"/>
      <c r="I31" s="1365"/>
      <c r="J31" s="1365"/>
      <c r="K31" s="1365"/>
      <c r="L31" s="1365"/>
      <c r="M31" s="1365"/>
      <c r="N31" s="1365"/>
      <c r="O31" s="1365"/>
      <c r="P31" s="1365"/>
      <c r="Q31" s="1365"/>
      <c r="R31" s="1365"/>
      <c r="S31" s="1365"/>
      <c r="T31" s="1365"/>
      <c r="U31" s="1365"/>
      <c r="V31" s="1365"/>
      <c r="W31" s="1365"/>
      <c r="X31" s="1365"/>
      <c r="Y31" s="1365"/>
      <c r="Z31" s="1365"/>
      <c r="AA31" s="1365"/>
      <c r="AB31" s="1365"/>
      <c r="AC31" s="1365"/>
      <c r="AD31" s="1365"/>
      <c r="AE31" s="1365"/>
      <c r="AF31" s="1365"/>
      <c r="AG31" s="1365"/>
      <c r="AH31" s="1365"/>
      <c r="AI31" s="1365"/>
      <c r="AJ31" s="1365"/>
      <c r="AK31" s="1365"/>
      <c r="AL31" s="1365"/>
      <c r="AM31" s="1365"/>
      <c r="AN31" s="1365"/>
      <c r="AO31" s="1365"/>
      <c r="AP31" s="1365"/>
      <c r="AQ31" s="1365"/>
      <c r="AR31" s="1365"/>
      <c r="AS31" s="1365"/>
      <c r="AT31" s="1365"/>
      <c r="AU31" s="1365"/>
      <c r="AV31" s="1365"/>
      <c r="AW31" s="1365"/>
      <c r="AX31" s="1365"/>
      <c r="AY31" s="1365"/>
      <c r="AZ31" s="1365"/>
      <c r="BA31" s="583"/>
      <c r="BB31" s="586"/>
    </row>
    <row r="32" spans="1:54" ht="12" customHeight="1" x14ac:dyDescent="0.25">
      <c r="A32" s="1381" t="s">
        <v>768</v>
      </c>
      <c r="B32" s="1381"/>
      <c r="C32" s="1381"/>
      <c r="D32" s="1381"/>
      <c r="E32" s="1381"/>
      <c r="F32" s="1381"/>
      <c r="G32" s="1381"/>
      <c r="H32" s="1381"/>
      <c r="I32" s="1381"/>
      <c r="J32" s="1381"/>
      <c r="K32" s="1381"/>
      <c r="L32" s="1381"/>
      <c r="M32" s="1381"/>
      <c r="N32" s="1381"/>
      <c r="O32" s="1381"/>
      <c r="P32" s="1381"/>
      <c r="Q32" s="1381"/>
      <c r="R32" s="1381"/>
      <c r="S32" s="1381"/>
      <c r="T32" s="1381"/>
      <c r="U32" s="1381"/>
      <c r="V32" s="1381"/>
      <c r="W32" s="1381"/>
      <c r="X32" s="1381"/>
      <c r="Y32" s="1381"/>
      <c r="Z32" s="1381"/>
      <c r="AA32" s="1381"/>
      <c r="AB32" s="1381"/>
      <c r="AC32" s="1381"/>
      <c r="AD32" s="1381"/>
      <c r="AE32" s="1381"/>
      <c r="AF32" s="1381"/>
      <c r="AG32" s="1381"/>
      <c r="AH32" s="1381"/>
      <c r="AI32" s="1381"/>
      <c r="AJ32" s="1381"/>
      <c r="AK32" s="1381"/>
      <c r="AL32" s="1381"/>
      <c r="AM32" s="1381"/>
      <c r="AN32" s="1381"/>
      <c r="AO32" s="1381"/>
      <c r="AP32" s="1381"/>
      <c r="AQ32" s="1381"/>
      <c r="AR32" s="1381"/>
      <c r="AS32" s="1381"/>
      <c r="AT32" s="1381"/>
      <c r="AU32" s="1381"/>
      <c r="AV32" s="1381"/>
      <c r="AW32" s="1381"/>
      <c r="AX32" s="1381"/>
      <c r="AY32" s="1381"/>
      <c r="AZ32" s="1381"/>
    </row>
    <row r="33" spans="1:54" ht="12" customHeight="1" x14ac:dyDescent="0.25">
      <c r="A33" s="1388" t="str">
        <f>ПОДПИСИ!B15</f>
        <v>Заместитель генерального директора по капитальному  строительству ООО «Электромонтаж-110»</v>
      </c>
      <c r="B33" s="1388"/>
      <c r="C33" s="1388"/>
      <c r="D33" s="1388"/>
      <c r="E33" s="1388"/>
      <c r="F33" s="1388"/>
      <c r="G33" s="1388"/>
      <c r="H33" s="1388"/>
      <c r="I33" s="1388"/>
      <c r="J33" s="1388"/>
      <c r="K33" s="1388"/>
      <c r="L33" s="1388"/>
      <c r="M33" s="1388"/>
      <c r="N33" s="1388"/>
      <c r="O33" s="1388"/>
      <c r="P33" s="1388"/>
      <c r="Q33" s="1388"/>
      <c r="R33" s="1388"/>
      <c r="S33" s="1388"/>
      <c r="T33" s="1388"/>
      <c r="U33" s="1388"/>
      <c r="V33" s="1388"/>
      <c r="W33" s="1388"/>
      <c r="X33" s="1388"/>
      <c r="Y33" s="1388"/>
      <c r="Z33" s="1388"/>
      <c r="AA33" s="1388"/>
      <c r="AB33" s="1388"/>
      <c r="AC33" s="1388"/>
      <c r="AD33" s="1388"/>
      <c r="AE33" s="1388"/>
      <c r="AF33" s="1388"/>
      <c r="AG33" s="1388"/>
      <c r="AH33" s="1388"/>
      <c r="AI33" s="1388"/>
      <c r="AJ33" s="1388"/>
      <c r="AK33" s="1388"/>
      <c r="AL33" s="1388"/>
      <c r="AM33" s="1388"/>
      <c r="AN33" s="1388"/>
      <c r="AO33" s="1388"/>
      <c r="AP33" s="1388"/>
      <c r="AQ33" s="1388"/>
      <c r="AR33" s="1388"/>
      <c r="AS33" s="1388"/>
      <c r="AT33" s="1388"/>
      <c r="AU33" s="1388"/>
      <c r="AV33" s="1388"/>
      <c r="AW33" s="1388"/>
      <c r="AX33" s="1388"/>
      <c r="AY33" s="1388"/>
      <c r="AZ33" s="1388"/>
    </row>
    <row r="34" spans="1:54" ht="12" customHeight="1" x14ac:dyDescent="0.25">
      <c r="A34" s="1383" t="str">
        <f>CONCATENATE(ПОДПИСИ!C15,", ",ПОДПИСИ!F15)</f>
        <v xml:space="preserve">Шлёнский С.В., </v>
      </c>
      <c r="B34" s="1383"/>
      <c r="C34" s="1383"/>
      <c r="D34" s="1383"/>
      <c r="E34" s="1383"/>
      <c r="F34" s="1383"/>
      <c r="G34" s="1383"/>
      <c r="H34" s="1383"/>
      <c r="I34" s="1383"/>
      <c r="J34" s="1383"/>
      <c r="K34" s="1383"/>
      <c r="L34" s="1383"/>
      <c r="M34" s="1383"/>
      <c r="N34" s="1383"/>
      <c r="O34" s="1383"/>
      <c r="P34" s="1383"/>
      <c r="Q34" s="1383"/>
      <c r="R34" s="1383"/>
      <c r="S34" s="1383"/>
      <c r="T34" s="1383"/>
      <c r="U34" s="1383"/>
      <c r="V34" s="1383"/>
      <c r="W34" s="1383"/>
      <c r="X34" s="1383"/>
      <c r="Y34" s="1383"/>
      <c r="Z34" s="1383"/>
      <c r="AA34" s="1383"/>
      <c r="AB34" s="1383"/>
      <c r="AC34" s="1383"/>
      <c r="AD34" s="1383"/>
      <c r="AE34" s="1383"/>
      <c r="AF34" s="1383"/>
      <c r="AG34" s="1383"/>
      <c r="AH34" s="1383"/>
      <c r="AI34" s="1383"/>
      <c r="AJ34" s="1383"/>
      <c r="AK34" s="1383"/>
      <c r="AL34" s="1383"/>
      <c r="AM34" s="1383"/>
      <c r="AN34" s="1383"/>
      <c r="AO34" s="1383"/>
      <c r="AP34" s="1383"/>
      <c r="AQ34" s="1383"/>
      <c r="AR34" s="1383"/>
      <c r="AS34" s="1383"/>
      <c r="AT34" s="1383"/>
      <c r="AU34" s="1383"/>
      <c r="AV34" s="1383"/>
      <c r="AW34" s="1383"/>
      <c r="AX34" s="1383"/>
      <c r="AY34" s="1383"/>
      <c r="AZ34" s="1383"/>
    </row>
    <row r="35" spans="1:54" ht="7.2" customHeight="1" x14ac:dyDescent="0.25">
      <c r="A35" s="1373" t="s">
        <v>519</v>
      </c>
      <c r="B35" s="1373"/>
      <c r="C35" s="1373"/>
      <c r="D35" s="1373"/>
      <c r="E35" s="1373"/>
      <c r="F35" s="1373"/>
      <c r="G35" s="1373"/>
      <c r="H35" s="1373"/>
      <c r="I35" s="1373"/>
      <c r="J35" s="1373"/>
      <c r="K35" s="1373"/>
      <c r="L35" s="1373"/>
      <c r="M35" s="1373"/>
      <c r="N35" s="1373"/>
      <c r="O35" s="1373"/>
      <c r="P35" s="1373"/>
      <c r="Q35" s="1373"/>
      <c r="R35" s="1373"/>
      <c r="S35" s="1373"/>
      <c r="T35" s="1373"/>
      <c r="U35" s="1373"/>
      <c r="V35" s="1373"/>
      <c r="W35" s="1373"/>
      <c r="X35" s="1373"/>
      <c r="Y35" s="1373"/>
      <c r="Z35" s="1373"/>
      <c r="AA35" s="1373"/>
      <c r="AB35" s="1373"/>
      <c r="AC35" s="1373"/>
      <c r="AD35" s="1373"/>
      <c r="AE35" s="1373"/>
      <c r="AF35" s="1373"/>
      <c r="AG35" s="1373"/>
      <c r="AH35" s="1373"/>
      <c r="AI35" s="1373"/>
      <c r="AJ35" s="1373"/>
      <c r="AK35" s="1373"/>
      <c r="AL35" s="1373"/>
      <c r="AM35" s="1373"/>
      <c r="AN35" s="1373"/>
      <c r="AO35" s="1373"/>
      <c r="AP35" s="1373"/>
      <c r="AQ35" s="1373"/>
      <c r="AR35" s="1373"/>
      <c r="AS35" s="1373"/>
      <c r="AT35" s="1373"/>
      <c r="AU35" s="1373"/>
      <c r="AV35" s="1373"/>
      <c r="AW35" s="1373"/>
      <c r="AX35" s="1373"/>
      <c r="AY35" s="1373"/>
      <c r="AZ35" s="1373"/>
    </row>
    <row r="36" spans="1:54" ht="12" customHeight="1" x14ac:dyDescent="0.25">
      <c r="A36" s="1382" t="s">
        <v>769</v>
      </c>
      <c r="B36" s="1381"/>
      <c r="C36" s="1381"/>
      <c r="D36" s="1381"/>
      <c r="E36" s="1381"/>
      <c r="F36" s="1381"/>
      <c r="G36" s="1381"/>
      <c r="H36" s="1381"/>
      <c r="I36" s="1381"/>
      <c r="J36" s="1381"/>
      <c r="K36" s="1381"/>
      <c r="L36" s="1381"/>
      <c r="M36" s="1381"/>
      <c r="N36" s="1381"/>
      <c r="O36" s="1381"/>
      <c r="P36" s="1381"/>
      <c r="Q36" s="1381"/>
      <c r="R36" s="1381"/>
      <c r="S36" s="1381"/>
      <c r="T36" s="1381"/>
      <c r="U36" s="1381"/>
      <c r="V36" s="1381"/>
      <c r="W36" s="1381"/>
      <c r="X36" s="1381"/>
      <c r="Y36" s="1381"/>
      <c r="Z36" s="1381"/>
      <c r="AA36" s="1381"/>
      <c r="AB36" s="1381"/>
      <c r="AC36" s="1381"/>
      <c r="AD36" s="1381"/>
      <c r="AE36" s="1381"/>
      <c r="AF36" s="1381"/>
      <c r="AG36" s="1381"/>
      <c r="AH36" s="1381"/>
      <c r="AI36" s="1381"/>
      <c r="AJ36" s="1381"/>
      <c r="AK36" s="1381"/>
      <c r="AL36" s="1381"/>
      <c r="AM36" s="1381"/>
      <c r="AN36" s="1381"/>
      <c r="AO36" s="1381"/>
      <c r="AP36" s="1381"/>
      <c r="AQ36" s="1381"/>
      <c r="AR36" s="1381"/>
      <c r="AS36" s="1381"/>
      <c r="AT36" s="1381"/>
      <c r="AU36" s="1381"/>
      <c r="AV36" s="1381"/>
      <c r="AW36" s="1381"/>
      <c r="AX36" s="1381"/>
      <c r="AY36" s="1381"/>
      <c r="AZ36" s="1381"/>
    </row>
    <row r="37" spans="1:54" ht="12" customHeight="1" x14ac:dyDescent="0.25">
      <c r="A37" s="1388" t="str">
        <f>ПОДПИСИ!B17</f>
        <v>Заместитель генерального директора по капитальному  строительству ООО «Электромонтаж-110»</v>
      </c>
      <c r="B37" s="1388"/>
      <c r="C37" s="1388"/>
      <c r="D37" s="1388"/>
      <c r="E37" s="1388"/>
      <c r="F37" s="1388"/>
      <c r="G37" s="1388"/>
      <c r="H37" s="1388"/>
      <c r="I37" s="1388"/>
      <c r="J37" s="1388"/>
      <c r="K37" s="1388"/>
      <c r="L37" s="1388"/>
      <c r="M37" s="1388"/>
      <c r="N37" s="1388"/>
      <c r="O37" s="1388"/>
      <c r="P37" s="1388"/>
      <c r="Q37" s="1388"/>
      <c r="R37" s="1388"/>
      <c r="S37" s="1388"/>
      <c r="T37" s="1388"/>
      <c r="U37" s="1388"/>
      <c r="V37" s="1388"/>
      <c r="W37" s="1388"/>
      <c r="X37" s="1388"/>
      <c r="Y37" s="1388"/>
      <c r="Z37" s="1388"/>
      <c r="AA37" s="1388"/>
      <c r="AB37" s="1388"/>
      <c r="AC37" s="1388"/>
      <c r="AD37" s="1388"/>
      <c r="AE37" s="1388"/>
      <c r="AF37" s="1388"/>
      <c r="AG37" s="1388"/>
      <c r="AH37" s="1388"/>
      <c r="AI37" s="1388"/>
      <c r="AJ37" s="1388"/>
      <c r="AK37" s="1388"/>
      <c r="AL37" s="1388"/>
      <c r="AM37" s="1388"/>
      <c r="AN37" s="1388"/>
      <c r="AO37" s="1388"/>
      <c r="AP37" s="1388"/>
      <c r="AQ37" s="1388"/>
      <c r="AR37" s="1388"/>
      <c r="AS37" s="1388"/>
      <c r="AT37" s="1388"/>
      <c r="AU37" s="1388"/>
      <c r="AV37" s="1388"/>
      <c r="AW37" s="1388"/>
      <c r="AX37" s="1388"/>
      <c r="AY37" s="1388"/>
      <c r="AZ37" s="1388"/>
    </row>
    <row r="38" spans="1:54" ht="12" customHeight="1" x14ac:dyDescent="0.25">
      <c r="A38" s="1383" t="str">
        <f>CONCATENATE(ПОДПИСИ!C17,", ",ПОДПИСИ!F17)</f>
        <v xml:space="preserve">Шлёнский С.В., </v>
      </c>
      <c r="B38" s="1383"/>
      <c r="C38" s="1383"/>
      <c r="D38" s="1383"/>
      <c r="E38" s="1383"/>
      <c r="F38" s="1383"/>
      <c r="G38" s="1383"/>
      <c r="H38" s="1383"/>
      <c r="I38" s="1383"/>
      <c r="J38" s="1383"/>
      <c r="K38" s="1383"/>
      <c r="L38" s="1383"/>
      <c r="M38" s="1383"/>
      <c r="N38" s="1383"/>
      <c r="O38" s="1383"/>
      <c r="P38" s="1383"/>
      <c r="Q38" s="1383"/>
      <c r="R38" s="1383"/>
      <c r="S38" s="1383"/>
      <c r="T38" s="1383"/>
      <c r="U38" s="1383"/>
      <c r="V38" s="1383"/>
      <c r="W38" s="1383"/>
      <c r="X38" s="1383"/>
      <c r="Y38" s="1383"/>
      <c r="Z38" s="1383"/>
      <c r="AA38" s="1383"/>
      <c r="AB38" s="1383"/>
      <c r="AC38" s="1383"/>
      <c r="AD38" s="1383"/>
      <c r="AE38" s="1383"/>
      <c r="AF38" s="1383"/>
      <c r="AG38" s="1383"/>
      <c r="AH38" s="1383"/>
      <c r="AI38" s="1383"/>
      <c r="AJ38" s="1383"/>
      <c r="AK38" s="1383"/>
      <c r="AL38" s="1383"/>
      <c r="AM38" s="1383"/>
      <c r="AN38" s="1383"/>
      <c r="AO38" s="1383"/>
      <c r="AP38" s="1383"/>
      <c r="AQ38" s="1383"/>
      <c r="AR38" s="1383"/>
      <c r="AS38" s="1383"/>
      <c r="AT38" s="1383"/>
      <c r="AU38" s="1383"/>
      <c r="AV38" s="1383"/>
      <c r="AW38" s="1383"/>
      <c r="AX38" s="1383"/>
      <c r="AY38" s="1383"/>
      <c r="AZ38" s="1383"/>
    </row>
    <row r="39" spans="1:54" ht="16.2" customHeight="1" x14ac:dyDescent="0.25">
      <c r="A39" s="1389" t="s">
        <v>999</v>
      </c>
      <c r="B39" s="1390"/>
      <c r="C39" s="1390"/>
      <c r="D39" s="1390"/>
      <c r="E39" s="1390"/>
      <c r="F39" s="1390"/>
      <c r="G39" s="1390"/>
      <c r="H39" s="1390"/>
      <c r="I39" s="1390"/>
      <c r="J39" s="1390"/>
      <c r="K39" s="1390"/>
      <c r="L39" s="1390"/>
      <c r="M39" s="1390"/>
      <c r="N39" s="1390"/>
      <c r="O39" s="1390"/>
      <c r="P39" s="1390"/>
      <c r="Q39" s="1390"/>
      <c r="R39" s="1390"/>
      <c r="S39" s="1390"/>
      <c r="T39" s="1390"/>
      <c r="U39" s="1390"/>
      <c r="V39" s="1390"/>
      <c r="W39" s="1390"/>
      <c r="X39" s="1390"/>
      <c r="Y39" s="1390"/>
      <c r="Z39" s="1390"/>
      <c r="AA39" s="1390"/>
      <c r="AB39" s="1390"/>
      <c r="AC39" s="1390"/>
      <c r="AD39" s="1390"/>
      <c r="AE39" s="1390"/>
      <c r="AF39" s="1390"/>
      <c r="AG39" s="1390"/>
      <c r="AH39" s="1390"/>
      <c r="AI39" s="1390"/>
      <c r="AJ39" s="1390"/>
      <c r="AK39" s="1390"/>
      <c r="AL39" s="1390"/>
      <c r="AM39" s="1390"/>
      <c r="AN39" s="1390"/>
      <c r="AO39" s="1390"/>
      <c r="AP39" s="1390"/>
      <c r="AQ39" s="1390"/>
      <c r="AR39" s="1390"/>
      <c r="AS39" s="1390"/>
      <c r="AT39" s="1390"/>
      <c r="AU39" s="1390"/>
      <c r="AV39" s="1390"/>
      <c r="AW39" s="1390"/>
      <c r="AX39" s="1390"/>
      <c r="AY39" s="1390"/>
      <c r="AZ39" s="1390"/>
    </row>
    <row r="40" spans="1:54" ht="39" customHeight="1" x14ac:dyDescent="0.25">
      <c r="A40" s="1382" t="s">
        <v>828</v>
      </c>
      <c r="B40" s="1382"/>
      <c r="C40" s="1382"/>
      <c r="D40" s="1382"/>
      <c r="E40" s="1382"/>
      <c r="F40" s="1382"/>
      <c r="G40" s="1382"/>
      <c r="H40" s="1382"/>
      <c r="I40" s="1382"/>
      <c r="J40" s="1382"/>
      <c r="K40" s="1382"/>
      <c r="L40" s="1382"/>
      <c r="M40" s="1382"/>
      <c r="N40" s="1382"/>
      <c r="O40" s="1382"/>
      <c r="P40" s="1382"/>
      <c r="Q40" s="1382"/>
      <c r="R40" s="1382"/>
      <c r="S40" s="1382"/>
      <c r="T40" s="1382"/>
      <c r="U40" s="1382"/>
      <c r="V40" s="1382"/>
      <c r="W40" s="1382"/>
      <c r="X40" s="1382"/>
      <c r="Y40" s="1382"/>
      <c r="Z40" s="1382"/>
      <c r="AA40" s="1382"/>
      <c r="AB40" s="1382"/>
      <c r="AC40" s="1382"/>
      <c r="AD40" s="1382"/>
      <c r="AE40" s="1382"/>
      <c r="AF40" s="1382"/>
      <c r="AG40" s="1382"/>
      <c r="AH40" s="1382"/>
      <c r="AI40" s="1382"/>
      <c r="AJ40" s="1382"/>
      <c r="AK40" s="1382"/>
      <c r="AL40" s="1382"/>
      <c r="AM40" s="1382"/>
      <c r="AN40" s="1382"/>
      <c r="AO40" s="1382"/>
      <c r="AP40" s="1382"/>
      <c r="AQ40" s="1382"/>
      <c r="AR40" s="1382"/>
      <c r="AS40" s="1382"/>
      <c r="AT40" s="1382"/>
      <c r="AU40" s="1382"/>
      <c r="AV40" s="1382"/>
      <c r="AW40" s="1382"/>
      <c r="AX40" s="1382"/>
      <c r="AY40" s="1382"/>
      <c r="AZ40" s="1382"/>
    </row>
    <row r="41" spans="1:54" x14ac:dyDescent="0.25">
      <c r="A41" s="1388" t="str">
        <f>IF(ПОДПИСИ!B19=0," ",ПОДПИСИ!B19)</f>
        <v xml:space="preserve"> </v>
      </c>
      <c r="B41" s="1388"/>
      <c r="C41" s="1388"/>
      <c r="D41" s="1388"/>
      <c r="E41" s="1388"/>
      <c r="F41" s="1388"/>
      <c r="G41" s="1388"/>
      <c r="H41" s="1388"/>
      <c r="I41" s="1388"/>
      <c r="J41" s="1388"/>
      <c r="K41" s="1388"/>
      <c r="L41" s="1388"/>
      <c r="M41" s="1388"/>
      <c r="N41" s="1388"/>
      <c r="O41" s="1388"/>
      <c r="P41" s="1388"/>
      <c r="Q41" s="1388"/>
      <c r="R41" s="1388"/>
      <c r="S41" s="1388"/>
      <c r="T41" s="1388"/>
      <c r="U41" s="1388"/>
      <c r="V41" s="1388"/>
      <c r="W41" s="1388"/>
      <c r="X41" s="1388"/>
      <c r="Y41" s="1388"/>
      <c r="Z41" s="1388"/>
      <c r="AA41" s="1388"/>
      <c r="AB41" s="1388"/>
      <c r="AC41" s="1388"/>
      <c r="AD41" s="1388"/>
      <c r="AE41" s="1388"/>
      <c r="AF41" s="1388"/>
      <c r="AG41" s="1388"/>
      <c r="AH41" s="1388"/>
      <c r="AI41" s="1388"/>
      <c r="AJ41" s="1388"/>
      <c r="AK41" s="1388"/>
      <c r="AL41" s="1388"/>
      <c r="AM41" s="1388"/>
      <c r="AN41" s="1388"/>
      <c r="AO41" s="1388"/>
      <c r="AP41" s="1388"/>
      <c r="AQ41" s="1388"/>
      <c r="AR41" s="1388"/>
      <c r="AS41" s="1388"/>
      <c r="AT41" s="1388"/>
      <c r="AU41" s="1388"/>
      <c r="AV41" s="1388"/>
      <c r="AW41" s="1388"/>
      <c r="AX41" s="1388"/>
      <c r="AY41" s="1388"/>
      <c r="AZ41" s="1388"/>
    </row>
    <row r="42" spans="1:54" x14ac:dyDescent="0.25">
      <c r="A42" s="1383" t="str">
        <f>CONCATENATE(ПОДПИСИ!C19," ",ПОДПИСИ!F19)</f>
        <v xml:space="preserve">  </v>
      </c>
      <c r="B42" s="1383"/>
      <c r="C42" s="1383"/>
      <c r="D42" s="1383"/>
      <c r="E42" s="1383"/>
      <c r="F42" s="1383"/>
      <c r="G42" s="1383"/>
      <c r="H42" s="1383"/>
      <c r="I42" s="1383"/>
      <c r="J42" s="1383"/>
      <c r="K42" s="1383"/>
      <c r="L42" s="1383"/>
      <c r="M42" s="1383"/>
      <c r="N42" s="1383"/>
      <c r="O42" s="1383"/>
      <c r="P42" s="1383"/>
      <c r="Q42" s="1383"/>
      <c r="R42" s="1383"/>
      <c r="S42" s="1383"/>
      <c r="T42" s="1383"/>
      <c r="U42" s="1383"/>
      <c r="V42" s="1383"/>
      <c r="W42" s="1383"/>
      <c r="X42" s="1383"/>
      <c r="Y42" s="1383"/>
      <c r="Z42" s="1383"/>
      <c r="AA42" s="1383"/>
      <c r="AB42" s="1383"/>
      <c r="AC42" s="1383"/>
      <c r="AD42" s="1383"/>
      <c r="AE42" s="1383"/>
      <c r="AF42" s="1383"/>
      <c r="AG42" s="1383"/>
      <c r="AH42" s="1383"/>
      <c r="AI42" s="1383"/>
      <c r="AJ42" s="1383"/>
      <c r="AK42" s="1383"/>
      <c r="AL42" s="1383"/>
      <c r="AM42" s="1383"/>
      <c r="AN42" s="1383"/>
      <c r="AO42" s="1383"/>
      <c r="AP42" s="1383"/>
      <c r="AQ42" s="1383"/>
      <c r="AR42" s="1383"/>
      <c r="AS42" s="1383"/>
      <c r="AT42" s="1383"/>
      <c r="AU42" s="1383"/>
      <c r="AV42" s="1383"/>
      <c r="AW42" s="1383"/>
      <c r="AX42" s="1383"/>
      <c r="AY42" s="1383"/>
      <c r="AZ42" s="1383"/>
    </row>
    <row r="43" spans="1:54" ht="13.95" customHeight="1" x14ac:dyDescent="0.25">
      <c r="A43" s="1376" t="s">
        <v>1085</v>
      </c>
      <c r="B43" s="1373"/>
      <c r="C43" s="1373"/>
      <c r="D43" s="1373"/>
      <c r="E43" s="1373"/>
      <c r="F43" s="1373"/>
      <c r="G43" s="1373"/>
      <c r="H43" s="1373"/>
      <c r="I43" s="1373"/>
      <c r="J43" s="1373"/>
      <c r="K43" s="1373"/>
      <c r="L43" s="1373"/>
      <c r="M43" s="1373"/>
      <c r="N43" s="1373"/>
      <c r="O43" s="1373"/>
      <c r="P43" s="1373"/>
      <c r="Q43" s="1373"/>
      <c r="R43" s="1373"/>
      <c r="S43" s="1373"/>
      <c r="T43" s="1373"/>
      <c r="U43" s="1373"/>
      <c r="V43" s="1373"/>
      <c r="W43" s="1373"/>
      <c r="X43" s="1373"/>
      <c r="Y43" s="1373"/>
      <c r="Z43" s="1373"/>
      <c r="AA43" s="1373"/>
      <c r="AB43" s="1373"/>
      <c r="AC43" s="1373"/>
      <c r="AD43" s="1373"/>
      <c r="AE43" s="1373"/>
      <c r="AF43" s="1373"/>
      <c r="AG43" s="1373"/>
      <c r="AH43" s="1373"/>
      <c r="AI43" s="1373"/>
      <c r="AJ43" s="1373"/>
      <c r="AK43" s="1373"/>
      <c r="AL43" s="1373"/>
      <c r="AM43" s="1373"/>
      <c r="AN43" s="1373"/>
      <c r="AO43" s="1373"/>
      <c r="AP43" s="1373"/>
      <c r="AQ43" s="1373"/>
      <c r="AR43" s="1373"/>
      <c r="AS43" s="1373"/>
      <c r="AT43" s="1373"/>
      <c r="AU43" s="1373"/>
      <c r="AV43" s="1373"/>
      <c r="AW43" s="1373"/>
      <c r="AX43" s="1373"/>
      <c r="AY43" s="1373"/>
      <c r="AZ43" s="1373"/>
    </row>
    <row r="44" spans="1:54" ht="12" customHeight="1" x14ac:dyDescent="0.25">
      <c r="A44" s="1382" t="s">
        <v>531</v>
      </c>
      <c r="B44" s="1382"/>
      <c r="C44" s="1382"/>
      <c r="D44" s="1382"/>
      <c r="E44" s="1382"/>
      <c r="F44" s="1382"/>
      <c r="G44" s="1382"/>
      <c r="H44" s="1382"/>
      <c r="I44" s="1382"/>
      <c r="J44" s="1382"/>
      <c r="K44" s="1382"/>
      <c r="L44" s="1382"/>
      <c r="M44" s="1382"/>
      <c r="N44" s="1382"/>
      <c r="O44" s="1382"/>
      <c r="P44" s="1382"/>
      <c r="Q44" s="1382"/>
      <c r="R44" s="1382"/>
      <c r="S44" s="1382"/>
      <c r="T44" s="1382"/>
      <c r="U44" s="1382"/>
      <c r="V44" s="1382"/>
      <c r="W44" s="1382"/>
      <c r="X44" s="1382"/>
      <c r="Y44" s="1382"/>
      <c r="Z44" s="1382"/>
      <c r="AA44" s="1382"/>
      <c r="AB44" s="1382"/>
      <c r="AC44" s="1382"/>
      <c r="AD44" s="1382"/>
      <c r="AE44" s="1382"/>
      <c r="AF44" s="1382"/>
      <c r="AG44" s="1382"/>
      <c r="AH44" s="1382"/>
      <c r="AI44" s="1382"/>
      <c r="AJ44" s="1382"/>
      <c r="AK44" s="1382"/>
      <c r="AL44" s="1382"/>
      <c r="AM44" s="1382"/>
      <c r="AN44" s="1382"/>
      <c r="AO44" s="1382"/>
      <c r="AP44" s="1382"/>
      <c r="AQ44" s="1382"/>
      <c r="AR44" s="1382"/>
      <c r="AS44" s="1382"/>
      <c r="AT44" s="1382"/>
      <c r="AU44" s="1382"/>
      <c r="AV44" s="1382"/>
      <c r="AW44" s="1382"/>
      <c r="AX44" s="1382"/>
      <c r="AY44" s="1382"/>
      <c r="AZ44" s="1382"/>
    </row>
    <row r="45" spans="1:54" ht="12" customHeight="1" x14ac:dyDescent="0.3">
      <c r="A45" s="1384" t="str">
        <f>ПОДПИСИ!B12</f>
        <v>Начальник участка ООО «Электромонтаж-110»</v>
      </c>
      <c r="B45" s="1384"/>
      <c r="C45" s="1384"/>
      <c r="D45" s="1384"/>
      <c r="E45" s="1384"/>
      <c r="F45" s="1384"/>
      <c r="G45" s="1384"/>
      <c r="H45" s="1384"/>
      <c r="I45" s="1384"/>
      <c r="J45" s="1384"/>
      <c r="K45" s="1384"/>
      <c r="L45" s="1384"/>
      <c r="M45" s="1384"/>
      <c r="N45" s="1384"/>
      <c r="O45" s="1384"/>
      <c r="P45" s="1384"/>
      <c r="Q45" s="1384"/>
      <c r="R45" s="1384"/>
      <c r="S45" s="1384"/>
      <c r="T45" s="1384"/>
      <c r="U45" s="1384"/>
      <c r="V45" s="1384"/>
      <c r="W45" s="1384"/>
      <c r="X45" s="1384"/>
      <c r="Y45" s="1384"/>
      <c r="Z45" s="1384"/>
      <c r="AA45" s="1384"/>
      <c r="AB45" s="1384"/>
      <c r="AC45" s="1384"/>
      <c r="AD45" s="1384"/>
      <c r="AE45" s="1384"/>
      <c r="AF45" s="1384"/>
      <c r="AG45" s="1384"/>
      <c r="AH45" s="1384"/>
      <c r="AI45" s="1384"/>
      <c r="AJ45" s="1384"/>
      <c r="AK45" s="1384"/>
      <c r="AL45" s="1384"/>
      <c r="AM45" s="1384"/>
      <c r="AN45" s="1384"/>
      <c r="AO45" s="1384"/>
      <c r="AP45" s="1384"/>
      <c r="AQ45" s="1384"/>
      <c r="AR45" s="1384"/>
      <c r="AS45" s="1384"/>
      <c r="AT45" s="1384"/>
      <c r="AU45" s="1384"/>
      <c r="AV45" s="1384"/>
      <c r="AW45" s="1384"/>
      <c r="AX45" s="1384"/>
      <c r="AY45" s="1384"/>
      <c r="AZ45" s="1384"/>
      <c r="BA45" s="31"/>
      <c r="BB45" s="9"/>
    </row>
    <row r="46" spans="1:54" ht="12" customHeight="1" x14ac:dyDescent="0.25">
      <c r="A46" s="1403" t="str">
        <f>CONCATENATE(ПОДПИСИ!C12,ПОДПИСИ!F12)</f>
        <v>Курбатов А.В.</v>
      </c>
      <c r="B46" s="1403"/>
      <c r="C46" s="1403"/>
      <c r="D46" s="1403"/>
      <c r="E46" s="1403"/>
      <c r="F46" s="1403"/>
      <c r="G46" s="1403"/>
      <c r="H46" s="1403"/>
      <c r="I46" s="1403"/>
      <c r="J46" s="1403"/>
      <c r="K46" s="1403"/>
      <c r="L46" s="1403"/>
      <c r="M46" s="1403"/>
      <c r="N46" s="1403"/>
      <c r="O46" s="1403"/>
      <c r="P46" s="1403"/>
      <c r="Q46" s="1403"/>
      <c r="R46" s="1403"/>
      <c r="S46" s="1403"/>
      <c r="T46" s="1403"/>
      <c r="U46" s="1403"/>
      <c r="V46" s="1403"/>
      <c r="W46" s="1403"/>
      <c r="X46" s="1403"/>
      <c r="Y46" s="1403"/>
      <c r="Z46" s="1403"/>
      <c r="AA46" s="1403"/>
      <c r="AB46" s="1403"/>
      <c r="AC46" s="1403"/>
      <c r="AD46" s="1403"/>
      <c r="AE46" s="1403"/>
      <c r="AF46" s="1403"/>
      <c r="AG46" s="1403"/>
      <c r="AH46" s="1403"/>
      <c r="AI46" s="1403"/>
      <c r="AJ46" s="1403"/>
      <c r="AK46" s="1403"/>
      <c r="AL46" s="1403"/>
      <c r="AM46" s="1403"/>
      <c r="AN46" s="1403"/>
      <c r="AO46" s="1403"/>
      <c r="AP46" s="1403"/>
      <c r="AQ46" s="1403"/>
      <c r="AR46" s="1403"/>
      <c r="AS46" s="1403"/>
      <c r="AT46" s="1403"/>
      <c r="AU46" s="1403"/>
      <c r="AV46" s="1403"/>
      <c r="AW46" s="1403"/>
      <c r="AX46" s="1403"/>
      <c r="AY46" s="1403"/>
      <c r="AZ46" s="1403"/>
    </row>
    <row r="47" spans="1:54" ht="7.95" customHeight="1" x14ac:dyDescent="0.25">
      <c r="A47" s="1404" t="s">
        <v>518</v>
      </c>
      <c r="B47" s="1405"/>
      <c r="C47" s="1405"/>
      <c r="D47" s="1405"/>
      <c r="E47" s="1405"/>
      <c r="F47" s="1405"/>
      <c r="G47" s="1405"/>
      <c r="H47" s="1405"/>
      <c r="I47" s="1405"/>
      <c r="J47" s="1405"/>
      <c r="K47" s="1405"/>
      <c r="L47" s="1405"/>
      <c r="M47" s="1405"/>
      <c r="N47" s="1405"/>
      <c r="O47" s="1405"/>
      <c r="P47" s="1405"/>
      <c r="Q47" s="1405"/>
      <c r="R47" s="1405"/>
      <c r="S47" s="1405"/>
      <c r="T47" s="1405"/>
      <c r="U47" s="1405"/>
      <c r="V47" s="1405"/>
      <c r="W47" s="1405"/>
      <c r="X47" s="1405"/>
      <c r="Y47" s="1405"/>
      <c r="Z47" s="1405"/>
      <c r="AA47" s="1405"/>
      <c r="AB47" s="1405"/>
      <c r="AC47" s="1405"/>
      <c r="AD47" s="1405"/>
      <c r="AE47" s="1405"/>
      <c r="AF47" s="1405"/>
      <c r="AG47" s="1405"/>
      <c r="AH47" s="1405"/>
      <c r="AI47" s="1405"/>
      <c r="AJ47" s="1405"/>
      <c r="AK47" s="1405"/>
      <c r="AL47" s="1405"/>
      <c r="AM47" s="1405"/>
      <c r="AN47" s="1405"/>
      <c r="AO47" s="1405"/>
      <c r="AP47" s="1405"/>
      <c r="AQ47" s="1405"/>
      <c r="AR47" s="1405"/>
      <c r="AS47" s="1405"/>
      <c r="AT47" s="1405"/>
      <c r="AU47" s="1405"/>
      <c r="AV47" s="1405"/>
      <c r="AW47" s="1405"/>
      <c r="AX47" s="1405"/>
      <c r="AY47" s="1405"/>
      <c r="AZ47" s="1405"/>
    </row>
    <row r="48" spans="1:54" ht="12" hidden="1" customHeight="1" x14ac:dyDescent="0.25">
      <c r="A48" s="1381" t="s">
        <v>79</v>
      </c>
      <c r="B48" s="1381"/>
      <c r="C48" s="1381"/>
      <c r="D48" s="1381"/>
      <c r="E48" s="1381"/>
      <c r="F48" s="1381"/>
      <c r="G48" s="1381"/>
      <c r="H48" s="1381"/>
      <c r="I48" s="1381"/>
      <c r="J48" s="1381"/>
      <c r="K48" s="1381"/>
      <c r="L48" s="1381"/>
      <c r="M48" s="1381"/>
      <c r="N48" s="1381"/>
      <c r="O48" s="1381"/>
      <c r="P48" s="1381"/>
      <c r="Q48" s="1381"/>
      <c r="R48" s="1381"/>
      <c r="S48" s="1381"/>
      <c r="T48" s="1381"/>
      <c r="U48" s="1381"/>
      <c r="V48" s="1381"/>
      <c r="W48" s="1381"/>
      <c r="X48" s="1381"/>
      <c r="Y48" s="1381"/>
      <c r="Z48" s="1381"/>
      <c r="AA48" s="1381"/>
      <c r="AB48" s="1381"/>
      <c r="AC48" s="1381"/>
      <c r="AD48" s="1381"/>
      <c r="AE48" s="1381"/>
      <c r="AF48" s="1381"/>
      <c r="AG48" s="1381"/>
      <c r="AH48" s="1381"/>
      <c r="AI48" s="1381"/>
      <c r="AJ48" s="1381"/>
      <c r="AK48" s="1381"/>
      <c r="AL48" s="1381"/>
      <c r="AM48" s="1381"/>
      <c r="AN48" s="1381"/>
      <c r="AO48" s="1381"/>
      <c r="AP48" s="1381"/>
      <c r="AQ48" s="1381"/>
      <c r="AR48" s="1381"/>
      <c r="AS48" s="1381"/>
      <c r="AT48" s="1381"/>
      <c r="AU48" s="1381"/>
      <c r="AV48" s="1381"/>
      <c r="AW48" s="1381"/>
      <c r="AX48" s="1381"/>
      <c r="AY48" s="1381"/>
      <c r="AZ48" s="1381"/>
    </row>
    <row r="49" spans="1:56" ht="12" hidden="1" customHeight="1" x14ac:dyDescent="0.25">
      <c r="A49" s="1402"/>
      <c r="B49" s="1402"/>
      <c r="C49" s="1402"/>
      <c r="D49" s="1402"/>
      <c r="E49" s="1402"/>
      <c r="F49" s="1402"/>
      <c r="G49" s="1402"/>
      <c r="H49" s="1402"/>
      <c r="I49" s="1402"/>
      <c r="J49" s="1402"/>
      <c r="K49" s="1402"/>
      <c r="L49" s="1402"/>
      <c r="M49" s="1402"/>
      <c r="N49" s="1402"/>
      <c r="O49" s="1402"/>
      <c r="P49" s="1402"/>
      <c r="Q49" s="1402"/>
      <c r="R49" s="1402"/>
      <c r="S49" s="1402"/>
      <c r="T49" s="1402"/>
      <c r="U49" s="1402"/>
      <c r="V49" s="1402"/>
      <c r="W49" s="1402"/>
      <c r="X49" s="1402"/>
      <c r="Y49" s="1402"/>
      <c r="Z49" s="1402"/>
      <c r="AA49" s="1402"/>
      <c r="AB49" s="1402"/>
      <c r="AC49" s="1402"/>
      <c r="AD49" s="1402"/>
      <c r="AE49" s="1402"/>
      <c r="AF49" s="1402"/>
      <c r="AG49" s="1402"/>
      <c r="AH49" s="1402"/>
      <c r="AI49" s="1402"/>
      <c r="AJ49" s="1402"/>
      <c r="AK49" s="1402"/>
      <c r="AL49" s="1402"/>
      <c r="AM49" s="1402"/>
      <c r="AN49" s="1402"/>
      <c r="AO49" s="1402"/>
      <c r="AP49" s="1402"/>
      <c r="AQ49" s="1402"/>
      <c r="AR49" s="1402"/>
      <c r="AS49" s="1402"/>
      <c r="AT49" s="1402"/>
      <c r="AU49" s="1402"/>
      <c r="AV49" s="1402"/>
      <c r="AW49" s="1402"/>
      <c r="AX49" s="1402"/>
      <c r="AY49" s="1402"/>
      <c r="AZ49" s="1402"/>
    </row>
    <row r="50" spans="1:56" ht="12" hidden="1" customHeight="1" x14ac:dyDescent="0.25">
      <c r="A50" s="1388"/>
      <c r="B50" s="1388"/>
      <c r="C50" s="1388"/>
      <c r="D50" s="1388"/>
      <c r="E50" s="1388"/>
      <c r="F50" s="1388"/>
      <c r="G50" s="1388"/>
      <c r="H50" s="1388"/>
      <c r="I50" s="1388"/>
      <c r="J50" s="1388"/>
      <c r="K50" s="1388"/>
      <c r="L50" s="1388"/>
      <c r="M50" s="1388"/>
      <c r="N50" s="1388"/>
      <c r="O50" s="1388"/>
      <c r="P50" s="1388"/>
      <c r="Q50" s="1388"/>
      <c r="R50" s="1388"/>
      <c r="S50" s="1388"/>
      <c r="T50" s="1388"/>
      <c r="U50" s="1388"/>
      <c r="V50" s="1388"/>
      <c r="W50" s="1388"/>
      <c r="X50" s="1388"/>
      <c r="Y50" s="1388"/>
      <c r="Z50" s="1388"/>
      <c r="AA50" s="1388"/>
      <c r="AB50" s="1388"/>
      <c r="AC50" s="1388"/>
      <c r="AD50" s="1388"/>
      <c r="AE50" s="1388"/>
      <c r="AF50" s="1388"/>
      <c r="AG50" s="1388"/>
      <c r="AH50" s="1388"/>
      <c r="AI50" s="1388"/>
      <c r="AJ50" s="1388"/>
      <c r="AK50" s="1388"/>
      <c r="AL50" s="1388"/>
      <c r="AM50" s="1388"/>
      <c r="AN50" s="1388"/>
      <c r="AO50" s="1388"/>
      <c r="AP50" s="1388"/>
      <c r="AQ50" s="1388"/>
      <c r="AR50" s="1388"/>
      <c r="AS50" s="1388"/>
      <c r="AT50" s="1388"/>
      <c r="AU50" s="1388"/>
      <c r="AV50" s="1388"/>
      <c r="AW50" s="1388"/>
      <c r="AX50" s="1388"/>
      <c r="AY50" s="1388"/>
      <c r="AZ50" s="1388"/>
    </row>
    <row r="51" spans="1:56" ht="7.5" hidden="1" customHeight="1" x14ac:dyDescent="0.25">
      <c r="A51" s="1373" t="s">
        <v>523</v>
      </c>
      <c r="B51" s="1373"/>
      <c r="C51" s="1373"/>
      <c r="D51" s="1373"/>
      <c r="E51" s="1373"/>
      <c r="F51" s="1373"/>
      <c r="G51" s="1373"/>
      <c r="H51" s="1373"/>
      <c r="I51" s="1373"/>
      <c r="J51" s="1373"/>
      <c r="K51" s="1373"/>
      <c r="L51" s="1373"/>
      <c r="M51" s="1373"/>
      <c r="N51" s="1373"/>
      <c r="O51" s="1373"/>
      <c r="P51" s="1373"/>
      <c r="Q51" s="1373"/>
      <c r="R51" s="1373"/>
      <c r="S51" s="1373"/>
      <c r="T51" s="1373"/>
      <c r="U51" s="1373"/>
      <c r="V51" s="1373"/>
      <c r="W51" s="1373"/>
      <c r="X51" s="1373"/>
      <c r="Y51" s="1373"/>
      <c r="Z51" s="1373"/>
      <c r="AA51" s="1373"/>
      <c r="AB51" s="1373"/>
      <c r="AC51" s="1373"/>
      <c r="AD51" s="1373"/>
      <c r="AE51" s="1373"/>
      <c r="AF51" s="1373"/>
      <c r="AG51" s="1373"/>
      <c r="AH51" s="1373"/>
      <c r="AI51" s="1373"/>
      <c r="AJ51" s="1373"/>
      <c r="AK51" s="1373"/>
      <c r="AL51" s="1373"/>
      <c r="AM51" s="1373"/>
      <c r="AN51" s="1373"/>
      <c r="AO51" s="1373"/>
      <c r="AP51" s="1373"/>
      <c r="AQ51" s="1373"/>
      <c r="AR51" s="1373"/>
      <c r="AS51" s="1373"/>
      <c r="AT51" s="1373"/>
      <c r="AU51" s="1373"/>
      <c r="AV51" s="1373"/>
      <c r="AW51" s="1373"/>
      <c r="AX51" s="1373"/>
      <c r="AY51" s="1373"/>
      <c r="AZ51" s="1373"/>
    </row>
    <row r="52" spans="1:56" ht="12" customHeight="1" x14ac:dyDescent="0.25">
      <c r="A52" s="1381" t="s">
        <v>379</v>
      </c>
      <c r="B52" s="1381"/>
      <c r="C52" s="1381"/>
      <c r="D52" s="1381"/>
      <c r="E52" s="1381"/>
      <c r="F52" s="1381"/>
      <c r="G52" s="1381"/>
      <c r="H52" s="1381"/>
      <c r="I52" s="1381"/>
      <c r="J52" s="1381"/>
      <c r="K52" s="1381"/>
      <c r="L52" s="1381"/>
      <c r="M52" s="1381"/>
      <c r="N52" s="1381"/>
      <c r="O52" s="1381"/>
      <c r="P52" s="1381"/>
      <c r="Q52" s="1381"/>
      <c r="R52" s="1381"/>
      <c r="S52" s="1381"/>
      <c r="T52" s="1381"/>
      <c r="U52" s="1381"/>
      <c r="V52" s="1381"/>
      <c r="W52" s="1381"/>
      <c r="X52" s="1381"/>
      <c r="Y52" s="1381"/>
      <c r="Z52" s="1381"/>
      <c r="AA52" s="1381"/>
      <c r="AB52" s="1381"/>
      <c r="AC52" s="1381"/>
      <c r="AD52" s="1381"/>
      <c r="AE52" s="1381"/>
      <c r="AF52" s="1381"/>
      <c r="AG52" s="1381"/>
      <c r="AH52" s="1381"/>
      <c r="AI52" s="1381"/>
      <c r="AJ52" s="1381"/>
      <c r="AK52" s="1381"/>
      <c r="AL52" s="1381"/>
      <c r="AM52" s="1381"/>
      <c r="AN52" s="1381"/>
      <c r="AO52" s="1381"/>
      <c r="AP52" s="1381"/>
      <c r="AQ52" s="1381"/>
      <c r="AR52" s="1381"/>
      <c r="AS52" s="1381"/>
      <c r="AT52" s="1381"/>
      <c r="AU52" s="1381"/>
      <c r="AV52" s="1381"/>
      <c r="AW52" s="1381"/>
      <c r="AX52" s="1381"/>
      <c r="AY52" s="1381"/>
      <c r="AZ52" s="1381"/>
    </row>
    <row r="53" spans="1:56" ht="13.5" customHeight="1" x14ac:dyDescent="0.25">
      <c r="A53" s="1385" t="str">
        <f>ФОРМА!B4</f>
        <v>ООО «Электромонтаж-110»</v>
      </c>
      <c r="B53" s="1385"/>
      <c r="C53" s="1385"/>
      <c r="D53" s="1385"/>
      <c r="E53" s="1385"/>
      <c r="F53" s="1385"/>
      <c r="G53" s="1385"/>
      <c r="H53" s="1385"/>
      <c r="I53" s="1385"/>
      <c r="J53" s="1385"/>
      <c r="K53" s="1385"/>
      <c r="L53" s="1385"/>
      <c r="M53" s="1385"/>
      <c r="N53" s="1385"/>
      <c r="O53" s="1385"/>
      <c r="P53" s="1385"/>
      <c r="Q53" s="1385"/>
      <c r="R53" s="1385"/>
      <c r="S53" s="1385"/>
      <c r="T53" s="1385"/>
      <c r="U53" s="1385"/>
      <c r="V53" s="1385"/>
      <c r="W53" s="1385"/>
      <c r="X53" s="1385"/>
      <c r="Y53" s="1385"/>
      <c r="Z53" s="1385"/>
      <c r="AA53" s="1385"/>
      <c r="AB53" s="1385"/>
      <c r="AC53" s="1385"/>
      <c r="AD53" s="1385"/>
      <c r="AE53" s="1385"/>
      <c r="AF53" s="1385"/>
      <c r="AG53" s="1385"/>
      <c r="AH53" s="1385"/>
      <c r="AI53" s="1385"/>
      <c r="AJ53" s="1385"/>
      <c r="AK53" s="1385"/>
      <c r="AL53" s="1385"/>
      <c r="AM53" s="1385"/>
      <c r="AN53" s="1385"/>
      <c r="AO53" s="1385"/>
      <c r="AP53" s="1385"/>
      <c r="AQ53" s="1385"/>
      <c r="AR53" s="1385"/>
      <c r="AS53" s="1385"/>
      <c r="AT53" s="1385"/>
      <c r="AU53" s="1385"/>
      <c r="AV53" s="1385"/>
      <c r="AW53" s="1385"/>
      <c r="AX53" s="1385"/>
      <c r="AY53" s="1385"/>
      <c r="AZ53" s="1385"/>
    </row>
    <row r="54" spans="1:56" s="127" customFormat="1" ht="7.2" customHeight="1" x14ac:dyDescent="0.2">
      <c r="A54" s="1404" t="s">
        <v>830</v>
      </c>
      <c r="B54" s="1389"/>
      <c r="C54" s="1389"/>
      <c r="D54" s="1389"/>
      <c r="E54" s="1389"/>
      <c r="F54" s="1389"/>
      <c r="G54" s="1389"/>
      <c r="H54" s="1389"/>
      <c r="I54" s="1389"/>
      <c r="J54" s="1389"/>
      <c r="K54" s="1389"/>
      <c r="L54" s="1389"/>
      <c r="M54" s="1389"/>
      <c r="N54" s="1389"/>
      <c r="O54" s="1389"/>
      <c r="P54" s="1389"/>
      <c r="Q54" s="1389"/>
      <c r="R54" s="1389"/>
      <c r="S54" s="1389"/>
      <c r="T54" s="1389"/>
      <c r="U54" s="1389"/>
      <c r="V54" s="1389"/>
      <c r="W54" s="1389"/>
      <c r="X54" s="1389"/>
      <c r="Y54" s="1389"/>
      <c r="Z54" s="1389"/>
      <c r="AA54" s="1389"/>
      <c r="AB54" s="1389"/>
      <c r="AC54" s="1389"/>
      <c r="AD54" s="1389"/>
      <c r="AE54" s="1389"/>
      <c r="AF54" s="1389"/>
      <c r="AG54" s="1389"/>
      <c r="AH54" s="1389"/>
      <c r="AI54" s="1389"/>
      <c r="AJ54" s="1389"/>
      <c r="AK54" s="1389"/>
      <c r="AL54" s="1389"/>
      <c r="AM54" s="1389"/>
      <c r="AN54" s="1389"/>
      <c r="AO54" s="1389"/>
      <c r="AP54" s="1389"/>
      <c r="AQ54" s="1389"/>
      <c r="AR54" s="1389"/>
      <c r="AS54" s="1389"/>
      <c r="AT54" s="1389"/>
      <c r="AU54" s="1389"/>
      <c r="AV54" s="1389"/>
      <c r="AW54" s="1389"/>
      <c r="AX54" s="1389"/>
      <c r="AY54" s="1389"/>
      <c r="AZ54" s="1389"/>
    </row>
    <row r="55" spans="1:56" ht="12" customHeight="1" x14ac:dyDescent="0.25">
      <c r="A55" s="1381" t="s">
        <v>9</v>
      </c>
      <c r="B55" s="1381"/>
      <c r="C55" s="1381"/>
      <c r="D55" s="1381"/>
      <c r="E55" s="1381"/>
      <c r="F55" s="1381"/>
      <c r="G55" s="1381"/>
      <c r="H55" s="1381"/>
      <c r="I55" s="1381"/>
      <c r="J55" s="1381"/>
      <c r="K55" s="1381"/>
      <c r="L55" s="1381"/>
      <c r="M55" s="1381"/>
      <c r="N55" s="1381"/>
      <c r="O55" s="1381"/>
      <c r="P55" s="1381"/>
      <c r="Q55" s="1381"/>
      <c r="R55" s="1381"/>
      <c r="S55" s="1381"/>
      <c r="T55" s="1381"/>
      <c r="U55" s="1381"/>
      <c r="V55" s="1381"/>
      <c r="W55" s="1381"/>
      <c r="X55" s="1381"/>
      <c r="Y55" s="1381"/>
      <c r="Z55" s="1381"/>
      <c r="AA55" s="1381"/>
      <c r="AB55" s="1381"/>
      <c r="AC55" s="1381"/>
      <c r="AD55" s="1381"/>
      <c r="AE55" s="1381"/>
      <c r="AF55" s="1381"/>
      <c r="AG55" s="1381"/>
      <c r="AH55" s="1381"/>
      <c r="AI55" s="1381"/>
      <c r="AJ55" s="1381"/>
      <c r="AK55" s="1381"/>
      <c r="AL55" s="1381"/>
      <c r="AM55" s="1381"/>
      <c r="AN55" s="1381"/>
      <c r="AO55" s="1381"/>
      <c r="AP55" s="1381"/>
      <c r="AQ55" s="1381"/>
      <c r="AR55" s="1381"/>
      <c r="AS55" s="1381"/>
      <c r="AT55" s="1381"/>
      <c r="AU55" s="1381"/>
      <c r="AV55" s="1381"/>
      <c r="AW55" s="1381"/>
      <c r="AX55" s="1381"/>
      <c r="AY55" s="1381"/>
      <c r="AZ55" s="1381"/>
    </row>
    <row r="56" spans="1:56" ht="12" customHeight="1" x14ac:dyDescent="0.25">
      <c r="A56" s="1381" t="s">
        <v>390</v>
      </c>
      <c r="B56" s="1381"/>
      <c r="C56" s="1381"/>
      <c r="D56" s="1381"/>
      <c r="E56" s="1381"/>
      <c r="F56" s="1381"/>
      <c r="G56" s="1381"/>
      <c r="H56" s="1381"/>
      <c r="I56" s="1381"/>
      <c r="J56" s="1381"/>
      <c r="K56" s="1381"/>
      <c r="L56" s="1381"/>
      <c r="M56" s="1381"/>
      <c r="N56" s="1381"/>
      <c r="O56" s="1381"/>
      <c r="P56" s="1381"/>
      <c r="Q56" s="1381"/>
      <c r="R56" s="1381"/>
      <c r="S56" s="1381"/>
      <c r="T56" s="1381"/>
      <c r="U56" s="1381"/>
      <c r="V56" s="1381"/>
      <c r="W56" s="1381"/>
      <c r="X56" s="1381"/>
      <c r="Y56" s="1381"/>
      <c r="Z56" s="1381"/>
      <c r="AA56" s="1381"/>
      <c r="AB56" s="1381"/>
      <c r="AC56" s="1381"/>
      <c r="AD56" s="1381"/>
      <c r="AE56" s="1381"/>
      <c r="AF56" s="1381"/>
      <c r="AG56" s="1381"/>
      <c r="AH56" s="1381"/>
      <c r="AI56" s="1381"/>
      <c r="AJ56" s="1381"/>
      <c r="AK56" s="1381"/>
      <c r="AL56" s="1381"/>
      <c r="AM56" s="1381"/>
      <c r="AN56" s="1381"/>
      <c r="AO56" s="1381"/>
      <c r="AP56" s="1381"/>
      <c r="AQ56" s="1381"/>
      <c r="AR56" s="1381"/>
      <c r="AS56" s="1381"/>
      <c r="AT56" s="1381"/>
      <c r="AU56" s="1381"/>
      <c r="AV56" s="1381"/>
      <c r="AW56" s="1381"/>
      <c r="AX56" s="1381"/>
      <c r="AY56" s="1381"/>
      <c r="AZ56" s="1381"/>
    </row>
    <row r="57" spans="1:56" ht="14.25" customHeight="1" x14ac:dyDescent="0.25">
      <c r="A57" s="1408" t="str">
        <f ca="1">INDIRECT("'АКТЫ скрытых работ'!R"&amp;BE3&amp;"C3",0)</f>
        <v>опоры типа А20-3Н, П20-3Н, П23</v>
      </c>
      <c r="B57" s="1408"/>
      <c r="C57" s="1408"/>
      <c r="D57" s="1408"/>
      <c r="E57" s="1408"/>
      <c r="F57" s="1408"/>
      <c r="G57" s="1408"/>
      <c r="H57" s="1408"/>
      <c r="I57" s="1408"/>
      <c r="J57" s="1408"/>
      <c r="K57" s="1408"/>
      <c r="L57" s="1408"/>
      <c r="M57" s="1408"/>
      <c r="N57" s="1408"/>
      <c r="O57" s="1408"/>
      <c r="P57" s="1408"/>
      <c r="Q57" s="1408"/>
      <c r="R57" s="1408"/>
      <c r="S57" s="1408"/>
      <c r="T57" s="1408"/>
      <c r="U57" s="1408"/>
      <c r="V57" s="1408"/>
      <c r="W57" s="1408"/>
      <c r="X57" s="1408"/>
      <c r="Y57" s="1408"/>
      <c r="Z57" s="1408"/>
      <c r="AA57" s="1408"/>
      <c r="AB57" s="1408"/>
      <c r="AC57" s="1408"/>
      <c r="AD57" s="1408"/>
      <c r="AE57" s="1408"/>
      <c r="AF57" s="1408"/>
      <c r="AG57" s="1408"/>
      <c r="AH57" s="1408"/>
      <c r="AI57" s="1408"/>
      <c r="AJ57" s="1408"/>
      <c r="AK57" s="1408"/>
      <c r="AL57" s="1408"/>
      <c r="AM57" s="1408"/>
      <c r="AN57" s="1408"/>
      <c r="AO57" s="1408"/>
      <c r="AP57" s="1408"/>
      <c r="AQ57" s="1408"/>
      <c r="AR57" s="1408"/>
      <c r="AS57" s="1408"/>
      <c r="AT57" s="1408"/>
      <c r="AU57" s="1408"/>
      <c r="AV57" s="1408"/>
      <c r="AW57" s="1408"/>
      <c r="AX57" s="1408"/>
      <c r="AY57" s="1408"/>
      <c r="AZ57" s="1408"/>
    </row>
    <row r="58" spans="1:56" ht="10.5" customHeight="1" x14ac:dyDescent="0.25">
      <c r="A58" s="1401" t="s">
        <v>532</v>
      </c>
      <c r="B58" s="1401"/>
      <c r="C58" s="1401"/>
      <c r="D58" s="1401"/>
      <c r="E58" s="1401"/>
      <c r="F58" s="1401"/>
      <c r="G58" s="1401"/>
      <c r="H58" s="1401"/>
      <c r="I58" s="1401"/>
      <c r="J58" s="1401"/>
      <c r="K58" s="1401"/>
      <c r="L58" s="1401"/>
      <c r="M58" s="1401"/>
      <c r="N58" s="1401"/>
      <c r="O58" s="1401"/>
      <c r="P58" s="1401"/>
      <c r="Q58" s="1401"/>
      <c r="R58" s="1401"/>
      <c r="S58" s="1401"/>
      <c r="T58" s="1401"/>
      <c r="U58" s="1401"/>
      <c r="V58" s="1401"/>
      <c r="W58" s="1401"/>
      <c r="X58" s="1401"/>
      <c r="Y58" s="1401"/>
      <c r="Z58" s="1401"/>
      <c r="AA58" s="1401"/>
      <c r="AB58" s="1401"/>
      <c r="AC58" s="1401"/>
      <c r="AD58" s="1401"/>
      <c r="AE58" s="1401"/>
      <c r="AF58" s="1401"/>
      <c r="AG58" s="1401"/>
      <c r="AH58" s="1401"/>
      <c r="AI58" s="1401"/>
      <c r="AJ58" s="1401"/>
      <c r="AK58" s="1401"/>
      <c r="AL58" s="1401"/>
      <c r="AM58" s="1401"/>
      <c r="AN58" s="1401"/>
      <c r="AO58" s="1401"/>
      <c r="AP58" s="1401"/>
      <c r="AQ58" s="1401"/>
      <c r="AR58" s="1401"/>
      <c r="AS58" s="1401"/>
      <c r="AT58" s="1401"/>
      <c r="AU58" s="1401"/>
      <c r="AV58" s="1401"/>
      <c r="AW58" s="1401"/>
      <c r="AX58" s="1401"/>
      <c r="AY58" s="1401"/>
      <c r="AZ58" s="1401"/>
    </row>
    <row r="59" spans="1:56" ht="12" customHeight="1" x14ac:dyDescent="0.3">
      <c r="A59" s="421" t="s">
        <v>391</v>
      </c>
      <c r="Z59" s="9"/>
      <c r="AA59" s="9"/>
      <c r="AB59" s="9"/>
      <c r="AC59" s="9"/>
      <c r="AD59" s="1408" t="str">
        <f>IF(ФОРМА!B8=0," ",ФОРМА!B8)</f>
        <v>ООО «Строительные энергетические технологии»</v>
      </c>
      <c r="AE59" s="1408"/>
      <c r="AF59" s="1408"/>
      <c r="AG59" s="1408"/>
      <c r="AH59" s="1408"/>
      <c r="AI59" s="1408"/>
      <c r="AJ59" s="1408"/>
      <c r="AK59" s="1408"/>
      <c r="AL59" s="1408"/>
      <c r="AM59" s="1408"/>
      <c r="AN59" s="1408"/>
      <c r="AO59" s="1408"/>
      <c r="AP59" s="1408"/>
      <c r="AQ59" s="1408"/>
      <c r="AR59" s="1408"/>
      <c r="AS59" s="1408"/>
      <c r="AT59" s="1408"/>
      <c r="AU59" s="1408"/>
      <c r="AV59" s="1408"/>
      <c r="AW59" s="1408"/>
      <c r="AX59" s="1408"/>
      <c r="AY59" s="1408"/>
      <c r="AZ59" s="1408"/>
    </row>
    <row r="60" spans="1:56" ht="8.25" customHeight="1" x14ac:dyDescent="0.25">
      <c r="A60" s="1406"/>
      <c r="B60" s="1406"/>
      <c r="C60" s="1406"/>
      <c r="D60" s="1406"/>
      <c r="E60" s="1406"/>
      <c r="F60" s="1406"/>
      <c r="G60" s="1406"/>
      <c r="H60" s="1406"/>
      <c r="I60" s="1406"/>
      <c r="J60" s="1406"/>
      <c r="K60" s="1406"/>
      <c r="L60" s="1406"/>
      <c r="M60" s="1406"/>
      <c r="N60" s="1406"/>
      <c r="O60" s="1406"/>
      <c r="P60" s="1406"/>
      <c r="Q60" s="1406"/>
      <c r="R60" s="1406"/>
      <c r="S60" s="1406"/>
      <c r="T60" s="1406"/>
      <c r="U60" s="1406"/>
      <c r="V60" s="1406"/>
      <c r="W60" s="1406"/>
      <c r="X60" s="1406"/>
      <c r="Y60" s="1406"/>
      <c r="Z60" s="1406"/>
      <c r="AA60" s="1406"/>
      <c r="AB60" s="1406"/>
      <c r="AC60" s="1406"/>
      <c r="AD60" s="1373" t="s">
        <v>83</v>
      </c>
      <c r="AE60" s="1373"/>
      <c r="AF60" s="1373"/>
      <c r="AG60" s="1373"/>
      <c r="AH60" s="1373"/>
      <c r="AI60" s="1373"/>
      <c r="AJ60" s="1373"/>
      <c r="AK60" s="1373"/>
      <c r="AL60" s="1373"/>
      <c r="AM60" s="1373"/>
      <c r="AN60" s="1373"/>
      <c r="AO60" s="1373"/>
      <c r="AP60" s="1373"/>
      <c r="AQ60" s="1373"/>
      <c r="AR60" s="1373"/>
      <c r="AS60" s="1373"/>
      <c r="AT60" s="1373"/>
      <c r="AU60" s="1373"/>
      <c r="AV60" s="1373"/>
      <c r="AW60" s="1373"/>
      <c r="AX60" s="1373"/>
      <c r="AY60" s="1373"/>
      <c r="AZ60" s="1373"/>
    </row>
    <row r="61" spans="1:56" ht="12" customHeight="1" x14ac:dyDescent="0.25">
      <c r="A61" s="1383" t="str">
        <f>IF(ФОРМА!B9=0," ",CONCATENATE("Проект Шифр ",ФОРМА!B9))</f>
        <v>Проект Шифр СЭС-23-32939-ЭС-ИЛО</v>
      </c>
      <c r="B61" s="1383"/>
      <c r="C61" s="1383"/>
      <c r="D61" s="1383"/>
      <c r="E61" s="1383"/>
      <c r="F61" s="1383"/>
      <c r="G61" s="1383"/>
      <c r="H61" s="1383"/>
      <c r="I61" s="1383"/>
      <c r="J61" s="1383"/>
      <c r="K61" s="1383"/>
      <c r="L61" s="1383"/>
      <c r="M61" s="1383"/>
      <c r="N61" s="1383"/>
      <c r="O61" s="1383"/>
      <c r="P61" s="1383"/>
      <c r="Q61" s="1383"/>
      <c r="R61" s="1383"/>
      <c r="S61" s="1383"/>
      <c r="T61" s="1383"/>
      <c r="U61" s="1383"/>
      <c r="V61" s="1383"/>
      <c r="W61" s="1383"/>
      <c r="X61" s="1383"/>
      <c r="Y61" s="1383"/>
      <c r="Z61" s="1383"/>
      <c r="AA61" s="1383"/>
      <c r="AB61" s="1383"/>
      <c r="AC61" s="1383"/>
      <c r="AD61" s="1383"/>
      <c r="AE61" s="1383"/>
      <c r="AF61" s="1383"/>
      <c r="AG61" s="1383"/>
      <c r="AH61" s="1383"/>
      <c r="AI61" s="1383"/>
      <c r="AJ61" s="1383"/>
      <c r="AK61" s="1383"/>
      <c r="AL61" s="1383"/>
      <c r="AM61" s="1383"/>
      <c r="AN61" s="1383"/>
      <c r="AO61" s="1383"/>
      <c r="AP61" s="1383"/>
      <c r="AQ61" s="1383"/>
      <c r="AR61" s="1383"/>
      <c r="AS61" s="1383"/>
      <c r="AT61" s="1383"/>
      <c r="AU61" s="1383"/>
      <c r="AV61" s="1383"/>
      <c r="AW61" s="1383"/>
      <c r="AX61" s="1383"/>
      <c r="AY61" s="1383"/>
      <c r="AZ61" s="1383"/>
    </row>
    <row r="62" spans="1:56" ht="7.2" customHeight="1" x14ac:dyDescent="0.25">
      <c r="A62" s="1373" t="s">
        <v>533</v>
      </c>
      <c r="B62" s="1373"/>
      <c r="C62" s="1373"/>
      <c r="D62" s="1373"/>
      <c r="E62" s="1373"/>
      <c r="F62" s="1373"/>
      <c r="G62" s="1373"/>
      <c r="H62" s="1373"/>
      <c r="I62" s="1373"/>
      <c r="J62" s="1373"/>
      <c r="K62" s="1373"/>
      <c r="L62" s="1373"/>
      <c r="M62" s="1373"/>
      <c r="N62" s="1373"/>
      <c r="O62" s="1373"/>
      <c r="P62" s="1373"/>
      <c r="Q62" s="1373"/>
      <c r="R62" s="1373"/>
      <c r="S62" s="1373"/>
      <c r="T62" s="1373"/>
      <c r="U62" s="1373"/>
      <c r="V62" s="1373"/>
      <c r="W62" s="1373"/>
      <c r="X62" s="1373"/>
      <c r="Y62" s="1373"/>
      <c r="Z62" s="1373"/>
      <c r="AA62" s="1373"/>
      <c r="AB62" s="1373"/>
      <c r="AC62" s="1373"/>
      <c r="AD62" s="1373"/>
      <c r="AE62" s="1373"/>
      <c r="AF62" s="1373"/>
      <c r="AG62" s="1373"/>
      <c r="AH62" s="1373"/>
      <c r="AI62" s="1373"/>
      <c r="AJ62" s="1373"/>
      <c r="AK62" s="1373"/>
      <c r="AL62" s="1373"/>
      <c r="AM62" s="1373"/>
      <c r="AN62" s="1373"/>
      <c r="AO62" s="1373"/>
      <c r="AP62" s="1373"/>
      <c r="AQ62" s="1373"/>
      <c r="AR62" s="1373"/>
      <c r="AS62" s="1373"/>
      <c r="AT62" s="1373"/>
      <c r="AU62" s="1373"/>
      <c r="AV62" s="1373"/>
      <c r="AW62" s="1373"/>
      <c r="AX62" s="1373"/>
      <c r="AY62" s="1373"/>
      <c r="AZ62" s="1373"/>
    </row>
    <row r="63" spans="1:56" ht="12" customHeight="1" x14ac:dyDescent="0.25">
      <c r="A63" s="1381" t="s">
        <v>534</v>
      </c>
      <c r="B63" s="1381"/>
      <c r="C63" s="1381"/>
      <c r="D63" s="1381"/>
      <c r="E63" s="1381"/>
      <c r="F63" s="1381"/>
      <c r="G63" s="1381"/>
      <c r="H63" s="1381"/>
      <c r="I63" s="1381"/>
      <c r="J63" s="1381"/>
      <c r="K63" s="1381"/>
      <c r="L63" s="1381"/>
      <c r="M63" s="1381"/>
      <c r="N63" s="1381"/>
      <c r="O63" s="1381"/>
      <c r="P63" s="1381"/>
      <c r="Q63" s="1381"/>
      <c r="R63" s="1381"/>
      <c r="S63" s="1381"/>
      <c r="T63" s="1381"/>
      <c r="U63" s="1381"/>
      <c r="V63" s="1381"/>
      <c r="W63" s="1381"/>
      <c r="X63" s="1381"/>
      <c r="Y63" s="1381"/>
      <c r="Z63" s="1381"/>
      <c r="AA63" s="1381"/>
      <c r="AB63" s="1381"/>
      <c r="AC63" s="1381"/>
      <c r="AD63" s="1381"/>
      <c r="AE63" s="1381"/>
      <c r="AF63" s="1381"/>
      <c r="AG63" s="1381"/>
      <c r="AH63" s="1381"/>
      <c r="AI63" s="1381"/>
      <c r="AJ63" s="1381"/>
      <c r="AK63" s="1381"/>
      <c r="AL63" s="1381"/>
      <c r="AM63" s="1381"/>
      <c r="AN63" s="1381"/>
      <c r="AO63" s="1381"/>
      <c r="AP63" s="1381"/>
      <c r="AQ63" s="1381"/>
      <c r="AR63" s="1381"/>
      <c r="AS63" s="1381"/>
      <c r="AT63" s="1381"/>
      <c r="AU63" s="1381"/>
      <c r="AV63" s="1381"/>
      <c r="AW63" s="1381"/>
      <c r="AX63" s="1381"/>
      <c r="AY63" s="1381"/>
      <c r="AZ63" s="1381"/>
      <c r="BD63" s="11"/>
    </row>
    <row r="64" spans="1:56" ht="24" customHeight="1" x14ac:dyDescent="0.25">
      <c r="A64" s="1409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402"/>
      <c r="C64" s="1402"/>
      <c r="D64" s="1402"/>
      <c r="E64" s="1402"/>
      <c r="F64" s="1402"/>
      <c r="G64" s="1402"/>
      <c r="H64" s="1402"/>
      <c r="I64" s="1402"/>
      <c r="J64" s="1402"/>
      <c r="K64" s="1402"/>
      <c r="L64" s="1402"/>
      <c r="M64" s="1402"/>
      <c r="N64" s="1402"/>
      <c r="O64" s="1402"/>
      <c r="P64" s="1402"/>
      <c r="Q64" s="1402"/>
      <c r="R64" s="1402"/>
      <c r="S64" s="1402"/>
      <c r="T64" s="1402"/>
      <c r="U64" s="1402"/>
      <c r="V64" s="1402"/>
      <c r="W64" s="1402"/>
      <c r="X64" s="1402"/>
      <c r="Y64" s="1402"/>
      <c r="Z64" s="1402"/>
      <c r="AA64" s="1402"/>
      <c r="AB64" s="1402"/>
      <c r="AC64" s="1402"/>
      <c r="AD64" s="1402"/>
      <c r="AE64" s="1402"/>
      <c r="AF64" s="1402"/>
      <c r="AG64" s="1402"/>
      <c r="AH64" s="1402"/>
      <c r="AI64" s="1402"/>
      <c r="AJ64" s="1402"/>
      <c r="AK64" s="1402"/>
      <c r="AL64" s="1402"/>
      <c r="AM64" s="1402"/>
      <c r="AN64" s="1402"/>
      <c r="AO64" s="1402"/>
      <c r="AP64" s="1402"/>
      <c r="AQ64" s="1402"/>
      <c r="AR64" s="1402"/>
      <c r="AS64" s="1402"/>
      <c r="AT64" s="1402"/>
      <c r="AU64" s="1402"/>
      <c r="AV64" s="1402"/>
      <c r="AW64" s="1402"/>
      <c r="AX64" s="1402"/>
      <c r="AY64" s="1402"/>
      <c r="AZ64" s="1402"/>
      <c r="BD64" s="15"/>
    </row>
    <row r="65" spans="1:56" ht="7.95" customHeight="1" x14ac:dyDescent="0.25">
      <c r="A65" s="1376" t="s">
        <v>380</v>
      </c>
      <c r="B65" s="1376"/>
      <c r="C65" s="1376"/>
      <c r="D65" s="1376"/>
      <c r="E65" s="1376"/>
      <c r="F65" s="1376"/>
      <c r="G65" s="1376"/>
      <c r="H65" s="1376"/>
      <c r="I65" s="1376"/>
      <c r="J65" s="1376"/>
      <c r="K65" s="1376"/>
      <c r="L65" s="1376"/>
      <c r="M65" s="1376"/>
      <c r="N65" s="1376"/>
      <c r="O65" s="1376"/>
      <c r="P65" s="1376"/>
      <c r="Q65" s="1376"/>
      <c r="R65" s="1376"/>
      <c r="S65" s="1376"/>
      <c r="T65" s="1376"/>
      <c r="U65" s="1376"/>
      <c r="V65" s="1376"/>
      <c r="W65" s="1376"/>
      <c r="X65" s="1376"/>
      <c r="Y65" s="1376"/>
      <c r="Z65" s="1376"/>
      <c r="AA65" s="1376"/>
      <c r="AB65" s="1376"/>
      <c r="AC65" s="1376"/>
      <c r="AD65" s="1376"/>
      <c r="AE65" s="1376"/>
      <c r="AF65" s="1376"/>
      <c r="AG65" s="1376"/>
      <c r="AH65" s="1376"/>
      <c r="AI65" s="1376"/>
      <c r="AJ65" s="1376"/>
      <c r="AK65" s="1376"/>
      <c r="AL65" s="1376"/>
      <c r="AM65" s="1376"/>
      <c r="AN65" s="1376"/>
      <c r="AO65" s="1376"/>
      <c r="AP65" s="1376"/>
      <c r="AQ65" s="1376"/>
      <c r="AR65" s="1376"/>
      <c r="AS65" s="1376"/>
      <c r="AT65" s="1376"/>
      <c r="AU65" s="1376"/>
      <c r="AV65" s="1376"/>
      <c r="AW65" s="1376"/>
      <c r="AX65" s="1376"/>
      <c r="AY65" s="1376"/>
      <c r="AZ65" s="1376"/>
    </row>
    <row r="66" spans="1:56" ht="12" customHeight="1" x14ac:dyDescent="0.25">
      <c r="A66" s="1381" t="s">
        <v>536</v>
      </c>
      <c r="B66" s="1381"/>
      <c r="C66" s="1381"/>
      <c r="D66" s="1381"/>
      <c r="E66" s="1381"/>
      <c r="F66" s="1381"/>
      <c r="G66" s="1381"/>
      <c r="H66" s="1381"/>
      <c r="I66" s="1381"/>
      <c r="J66" s="1381"/>
      <c r="K66" s="1381"/>
      <c r="L66" s="1381"/>
      <c r="M66" s="1381"/>
      <c r="N66" s="1381"/>
      <c r="O66" s="1381"/>
      <c r="P66" s="1381"/>
      <c r="Q66" s="1381"/>
      <c r="R66" s="1381"/>
      <c r="S66" s="1381"/>
      <c r="T66" s="1381"/>
      <c r="U66" s="1381"/>
      <c r="V66" s="1381"/>
      <c r="W66" s="1381"/>
      <c r="X66" s="1381"/>
      <c r="Y66" s="1381"/>
      <c r="Z66" s="1381"/>
      <c r="AA66" s="1381"/>
      <c r="AB66" s="1381"/>
      <c r="AC66" s="1381"/>
      <c r="AD66" s="1381"/>
      <c r="AE66" s="1381"/>
      <c r="AF66" s="1381"/>
      <c r="AG66" s="1381"/>
      <c r="AH66" s="1381"/>
      <c r="AI66" s="1381"/>
      <c r="AJ66" s="1381"/>
      <c r="AK66" s="1381"/>
      <c r="AL66" s="1381"/>
      <c r="AM66" s="1381"/>
      <c r="AN66" s="1381"/>
      <c r="AO66" s="1381"/>
      <c r="AP66" s="1381"/>
      <c r="AQ66" s="1381"/>
      <c r="AR66" s="1381"/>
      <c r="AS66" s="1381"/>
      <c r="AT66" s="1381"/>
      <c r="AU66" s="1381"/>
      <c r="AV66" s="1381"/>
      <c r="AW66" s="1381"/>
      <c r="AX66" s="1381"/>
      <c r="AY66" s="1381"/>
      <c r="AZ66" s="1381"/>
    </row>
    <row r="67" spans="1:56" ht="25.2" customHeight="1" x14ac:dyDescent="0.25">
      <c r="A67" s="1410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410"/>
      <c r="C67" s="1410"/>
      <c r="D67" s="1410"/>
      <c r="E67" s="1410"/>
      <c r="F67" s="1410"/>
      <c r="G67" s="1410"/>
      <c r="H67" s="1410"/>
      <c r="I67" s="1410"/>
      <c r="J67" s="1410"/>
      <c r="K67" s="1410"/>
      <c r="L67" s="1410"/>
      <c r="M67" s="1410"/>
      <c r="N67" s="1410"/>
      <c r="O67" s="1410"/>
      <c r="P67" s="1410"/>
      <c r="Q67" s="1410"/>
      <c r="R67" s="1410"/>
      <c r="S67" s="1410"/>
      <c r="T67" s="1410"/>
      <c r="U67" s="1410"/>
      <c r="V67" s="1410"/>
      <c r="W67" s="1410"/>
      <c r="X67" s="1410"/>
      <c r="Y67" s="1410"/>
      <c r="Z67" s="1410"/>
      <c r="AA67" s="1410"/>
      <c r="AB67" s="1410"/>
      <c r="AC67" s="1410"/>
      <c r="AD67" s="1410"/>
      <c r="AE67" s="1410"/>
      <c r="AF67" s="1410"/>
      <c r="AG67" s="1410"/>
      <c r="AH67" s="1410"/>
      <c r="AI67" s="1410"/>
      <c r="AJ67" s="1410"/>
      <c r="AK67" s="1410"/>
      <c r="AL67" s="1410"/>
      <c r="AM67" s="1410"/>
      <c r="AN67" s="1410"/>
      <c r="AO67" s="1410"/>
      <c r="AP67" s="1410"/>
      <c r="AQ67" s="1410"/>
      <c r="AR67" s="1410"/>
      <c r="AS67" s="1410"/>
      <c r="AT67" s="1410"/>
      <c r="AU67" s="1410"/>
      <c r="AV67" s="1410"/>
      <c r="AW67" s="1410"/>
      <c r="AX67" s="1410"/>
      <c r="AY67" s="1410"/>
      <c r="AZ67" s="1410"/>
      <c r="BD67" s="11"/>
    </row>
    <row r="68" spans="1:56" s="127" customFormat="1" ht="8.25" customHeight="1" x14ac:dyDescent="0.2">
      <c r="A68" s="1373" t="s">
        <v>535</v>
      </c>
      <c r="B68" s="1401"/>
      <c r="C68" s="1401"/>
      <c r="D68" s="1401"/>
      <c r="E68" s="1401"/>
      <c r="F68" s="1401"/>
      <c r="G68" s="1401"/>
      <c r="H68" s="1401"/>
      <c r="I68" s="1401"/>
      <c r="J68" s="1401"/>
      <c r="K68" s="1401"/>
      <c r="L68" s="1401"/>
      <c r="M68" s="1401"/>
      <c r="N68" s="1401"/>
      <c r="O68" s="1401"/>
      <c r="P68" s="1401"/>
      <c r="Q68" s="1401"/>
      <c r="R68" s="1401"/>
      <c r="S68" s="1401"/>
      <c r="T68" s="1401"/>
      <c r="U68" s="1401"/>
      <c r="V68" s="1401"/>
      <c r="W68" s="1401"/>
      <c r="X68" s="1401"/>
      <c r="Y68" s="1401"/>
      <c r="Z68" s="1401"/>
      <c r="AA68" s="1401"/>
      <c r="AB68" s="1401"/>
      <c r="AC68" s="1401"/>
      <c r="AD68" s="1401"/>
      <c r="AE68" s="1401"/>
      <c r="AF68" s="1401"/>
      <c r="AG68" s="1401"/>
      <c r="AH68" s="1401"/>
      <c r="AI68" s="1401"/>
      <c r="AJ68" s="1401"/>
      <c r="AK68" s="1401"/>
      <c r="AL68" s="1401"/>
      <c r="AM68" s="1401"/>
      <c r="AN68" s="1401"/>
      <c r="AO68" s="1401"/>
      <c r="AP68" s="1401"/>
      <c r="AQ68" s="1401"/>
      <c r="AR68" s="1401"/>
      <c r="AS68" s="1401"/>
      <c r="AT68" s="1401"/>
      <c r="AU68" s="1401"/>
      <c r="AV68" s="1401"/>
      <c r="AW68" s="1401"/>
      <c r="AX68" s="1401"/>
      <c r="AY68" s="1401"/>
      <c r="AZ68" s="1401"/>
      <c r="BD68" s="129"/>
    </row>
    <row r="69" spans="1:56" ht="12" customHeight="1" x14ac:dyDescent="0.25">
      <c r="A69" s="1382" t="s">
        <v>537</v>
      </c>
      <c r="B69" s="1382"/>
      <c r="C69" s="1382"/>
      <c r="D69" s="1382"/>
      <c r="E69" s="1382"/>
      <c r="F69" s="1382"/>
      <c r="G69" s="1382"/>
      <c r="H69" s="1382"/>
      <c r="I69" s="1382"/>
      <c r="J69" s="1382"/>
      <c r="K69" s="1382"/>
      <c r="L69" s="1382"/>
      <c r="M69" s="1382"/>
      <c r="N69" s="1382"/>
      <c r="O69" s="1382"/>
      <c r="P69" s="1382"/>
      <c r="Q69" s="1382"/>
      <c r="R69" s="1382"/>
      <c r="S69" s="1382"/>
      <c r="T69" s="1382"/>
      <c r="U69" s="1382"/>
      <c r="V69" s="1382"/>
      <c r="W69" s="1382"/>
      <c r="X69" s="1382"/>
      <c r="Y69" s="1382"/>
      <c r="Z69" s="1382"/>
      <c r="AA69" s="1382"/>
      <c r="AB69" s="1382"/>
      <c r="AC69" s="1382"/>
      <c r="AD69" s="1382"/>
      <c r="AE69" s="1382"/>
      <c r="AF69" s="1382"/>
      <c r="AG69" s="1382"/>
      <c r="AH69" s="1382"/>
      <c r="AI69" s="1382"/>
      <c r="AJ69" s="1382"/>
      <c r="AK69" s="1382"/>
      <c r="AL69" s="1382"/>
      <c r="AM69" s="1382"/>
      <c r="AN69" s="1382"/>
      <c r="AO69" s="1382"/>
      <c r="AP69" s="1382"/>
      <c r="AQ69" s="1382"/>
      <c r="AR69" s="1382"/>
      <c r="AS69" s="1382"/>
      <c r="AT69" s="1382"/>
      <c r="AU69" s="1382"/>
      <c r="AV69" s="1382"/>
      <c r="AW69" s="1382"/>
      <c r="AX69" s="1382"/>
      <c r="AY69" s="1382"/>
      <c r="AZ69" s="1382"/>
    </row>
    <row r="70" spans="1:56" ht="12" customHeight="1" x14ac:dyDescent="0.25">
      <c r="A70" s="1381" t="s">
        <v>381</v>
      </c>
      <c r="B70" s="1381"/>
      <c r="C70" s="1381"/>
      <c r="D70" s="1381"/>
      <c r="E70" s="1381"/>
      <c r="F70" s="1381"/>
      <c r="G70" s="1381"/>
      <c r="H70" s="1381"/>
      <c r="I70" s="1381"/>
      <c r="J70" s="1381"/>
      <c r="K70" s="1381"/>
      <c r="L70" s="1381"/>
      <c r="M70" s="1381"/>
      <c r="N70" s="1381"/>
      <c r="O70" s="1381"/>
      <c r="P70" s="1381"/>
      <c r="Q70" s="1381"/>
      <c r="R70" s="1381"/>
      <c r="S70" s="1381"/>
      <c r="T70" s="1381"/>
      <c r="U70" s="1381"/>
      <c r="V70" s="1381"/>
      <c r="W70" s="1381"/>
      <c r="X70" s="1381"/>
      <c r="Y70" s="1381"/>
      <c r="Z70" s="1381"/>
      <c r="AA70" s="1381"/>
      <c r="AB70" s="1381"/>
      <c r="AC70" s="1381"/>
      <c r="AD70" s="1381"/>
      <c r="AE70" s="1381"/>
      <c r="AF70" s="1381"/>
      <c r="AG70" s="1381"/>
      <c r="AH70" s="1381"/>
      <c r="AI70" s="1381"/>
      <c r="AJ70" s="1381"/>
      <c r="AK70" s="1381"/>
      <c r="AL70" s="1381"/>
      <c r="AM70" s="1381"/>
      <c r="AN70" s="1381"/>
      <c r="AO70" s="1381"/>
      <c r="AP70" s="1381"/>
      <c r="AQ70" s="1381"/>
      <c r="AR70" s="1381"/>
      <c r="AS70" s="1381"/>
      <c r="AT70" s="1381"/>
      <c r="AU70" s="1381"/>
      <c r="AV70" s="1381"/>
      <c r="AW70" s="1381"/>
      <c r="AX70" s="1381"/>
      <c r="AY70" s="1381"/>
      <c r="AZ70" s="1381"/>
    </row>
    <row r="71" spans="1:56" ht="24" customHeight="1" x14ac:dyDescent="0.25">
      <c r="A71" s="1402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402"/>
      <c r="C71" s="1402"/>
      <c r="D71" s="1402"/>
      <c r="E71" s="1402"/>
      <c r="F71" s="1402"/>
      <c r="G71" s="1402"/>
      <c r="H71" s="1402"/>
      <c r="I71" s="1402"/>
      <c r="J71" s="1402"/>
      <c r="K71" s="1402"/>
      <c r="L71" s="1402"/>
      <c r="M71" s="1402"/>
      <c r="N71" s="1402"/>
      <c r="O71" s="1402"/>
      <c r="P71" s="1402"/>
      <c r="Q71" s="1402"/>
      <c r="R71" s="1402"/>
      <c r="S71" s="1402"/>
      <c r="T71" s="1402"/>
      <c r="U71" s="1402"/>
      <c r="V71" s="1402"/>
      <c r="W71" s="1402"/>
      <c r="X71" s="1402"/>
      <c r="Y71" s="1402"/>
      <c r="Z71" s="1402"/>
      <c r="AA71" s="1402"/>
      <c r="AB71" s="1402"/>
      <c r="AC71" s="1402"/>
      <c r="AD71" s="1402"/>
      <c r="AE71" s="1402"/>
      <c r="AF71" s="1402"/>
      <c r="AG71" s="1402"/>
      <c r="AH71" s="1402"/>
      <c r="AI71" s="1402"/>
      <c r="AJ71" s="1402"/>
      <c r="AK71" s="1402"/>
      <c r="AL71" s="1402"/>
      <c r="AM71" s="1402"/>
      <c r="AN71" s="1402"/>
      <c r="AO71" s="1402"/>
      <c r="AP71" s="1402"/>
      <c r="AQ71" s="1402"/>
      <c r="AR71" s="1402"/>
      <c r="AS71" s="1402"/>
      <c r="AT71" s="1402"/>
      <c r="AU71" s="1402"/>
      <c r="AV71" s="1402"/>
      <c r="AW71" s="1402"/>
      <c r="AX71" s="1402"/>
      <c r="AY71" s="1402"/>
      <c r="AZ71" s="1402"/>
    </row>
    <row r="72" spans="1:56" s="127" customFormat="1" ht="9.6" x14ac:dyDescent="0.2">
      <c r="A72" s="1407" t="s">
        <v>382</v>
      </c>
      <c r="B72" s="1407"/>
      <c r="C72" s="1407"/>
      <c r="D72" s="1407"/>
      <c r="E72" s="1407"/>
      <c r="F72" s="1407"/>
      <c r="G72" s="1407"/>
      <c r="H72" s="1407"/>
      <c r="I72" s="1407"/>
      <c r="J72" s="1407"/>
      <c r="K72" s="1407"/>
      <c r="L72" s="1407"/>
      <c r="M72" s="1407"/>
      <c r="N72" s="1407"/>
      <c r="O72" s="1407"/>
      <c r="P72" s="1407"/>
      <c r="Q72" s="1407"/>
      <c r="R72" s="1407"/>
      <c r="S72" s="1407"/>
      <c r="T72" s="1407"/>
      <c r="U72" s="1407"/>
      <c r="V72" s="1407"/>
      <c r="W72" s="1407"/>
      <c r="X72" s="1407"/>
      <c r="Y72" s="1407"/>
      <c r="Z72" s="1407"/>
      <c r="AA72" s="1407"/>
      <c r="AB72" s="1407"/>
      <c r="AC72" s="1407"/>
      <c r="AD72" s="1407"/>
      <c r="AE72" s="1407"/>
      <c r="AF72" s="1407"/>
      <c r="AG72" s="1407"/>
      <c r="AH72" s="1407"/>
      <c r="AI72" s="1407"/>
      <c r="AJ72" s="1407"/>
      <c r="AK72" s="1407"/>
      <c r="AL72" s="1407"/>
      <c r="AM72" s="1407"/>
      <c r="AN72" s="1407"/>
      <c r="AO72" s="1407"/>
      <c r="AP72" s="1407"/>
      <c r="AQ72" s="1407"/>
      <c r="AR72" s="1407"/>
      <c r="AS72" s="1407"/>
      <c r="AT72" s="1407"/>
      <c r="AU72" s="1407"/>
      <c r="AV72" s="1407"/>
      <c r="AW72" s="1407"/>
      <c r="AX72" s="1407"/>
      <c r="AY72" s="1407"/>
      <c r="AZ72" s="1407"/>
    </row>
    <row r="73" spans="1:56" ht="24" customHeight="1" x14ac:dyDescent="0.25">
      <c r="A73" s="1382" t="s">
        <v>538</v>
      </c>
      <c r="B73" s="1382"/>
      <c r="C73" s="1382"/>
      <c r="D73" s="1382"/>
      <c r="E73" s="1382"/>
      <c r="F73" s="1382"/>
      <c r="G73" s="1382"/>
      <c r="H73" s="1382"/>
      <c r="I73" s="1382"/>
      <c r="J73" s="1382"/>
      <c r="K73" s="1382"/>
      <c r="L73" s="1382"/>
      <c r="M73" s="1382"/>
      <c r="N73" s="1382"/>
      <c r="O73" s="1382"/>
      <c r="P73" s="1382"/>
      <c r="Q73" s="1382"/>
      <c r="R73" s="1382"/>
      <c r="S73" s="1382"/>
      <c r="T73" s="1382"/>
      <c r="U73" s="1382"/>
      <c r="V73" s="1382"/>
      <c r="W73" s="1382"/>
      <c r="X73" s="1382"/>
      <c r="Y73" s="1382"/>
      <c r="Z73" s="1382"/>
      <c r="AA73" s="1382"/>
      <c r="AB73" s="1382"/>
      <c r="AC73" s="1382"/>
      <c r="AD73" s="1382"/>
      <c r="AE73" s="1382"/>
      <c r="AF73" s="1382"/>
      <c r="AG73" s="1382"/>
      <c r="AH73" s="1382"/>
      <c r="AI73" s="1382"/>
      <c r="AJ73" s="1382"/>
      <c r="AK73" s="1382"/>
      <c r="AL73" s="1382"/>
      <c r="AM73" s="1382"/>
      <c r="AN73" s="1382"/>
      <c r="AO73" s="1382"/>
      <c r="AP73" s="1382"/>
      <c r="AQ73" s="1382"/>
      <c r="AR73" s="1382"/>
      <c r="AS73" s="1382"/>
      <c r="AT73" s="1382"/>
      <c r="AU73" s="1382"/>
      <c r="AV73" s="1382"/>
      <c r="AW73" s="1382"/>
      <c r="AX73" s="1382"/>
      <c r="AY73" s="1382"/>
      <c r="AZ73" s="1382"/>
    </row>
    <row r="74" spans="1:56" ht="15.75" customHeight="1" x14ac:dyDescent="0.3">
      <c r="A74" s="1418"/>
      <c r="B74" s="1418"/>
      <c r="C74" s="1418"/>
      <c r="D74" s="1418"/>
      <c r="E74" s="1418"/>
      <c r="F74" s="1418"/>
      <c r="G74" s="1418"/>
      <c r="H74" s="1418"/>
      <c r="I74" s="1418"/>
      <c r="J74" s="1418"/>
      <c r="K74" s="1418"/>
      <c r="L74" s="1418"/>
      <c r="M74" s="1418"/>
      <c r="N74" s="1418"/>
      <c r="O74" s="1418"/>
      <c r="P74" s="1418"/>
      <c r="Q74" s="1418"/>
      <c r="R74" s="1418"/>
      <c r="S74" s="1418"/>
      <c r="T74" s="1418"/>
      <c r="U74" s="1418"/>
      <c r="V74" s="1418"/>
      <c r="W74" s="1418"/>
      <c r="X74" s="1418"/>
      <c r="Y74" s="1418"/>
      <c r="Z74" s="1418"/>
      <c r="AA74" s="1418"/>
      <c r="AB74" s="1418"/>
      <c r="AC74" s="1418"/>
      <c r="AD74" s="1418"/>
      <c r="AE74" s="1418"/>
      <c r="AF74" s="1418"/>
      <c r="AG74" s="1418"/>
      <c r="AH74" s="1418"/>
      <c r="AI74" s="1418"/>
      <c r="AJ74" s="1418"/>
      <c r="AK74" s="1418"/>
      <c r="AL74" s="1418"/>
      <c r="AM74" s="1418"/>
      <c r="AN74" s="1418"/>
      <c r="AO74" s="1418"/>
      <c r="AP74" s="1418"/>
      <c r="AQ74" s="1418"/>
      <c r="AR74" s="1418"/>
      <c r="AS74" s="1418"/>
      <c r="AT74" s="1418"/>
      <c r="AU74" s="1418"/>
      <c r="AV74" s="1418"/>
      <c r="AW74" s="1418"/>
      <c r="AX74" s="1418"/>
      <c r="AY74" s="1418"/>
      <c r="AZ74" s="1418"/>
    </row>
    <row r="75" spans="1:56" ht="9.75" customHeight="1" x14ac:dyDescent="0.25">
      <c r="A75" s="1398" t="s">
        <v>382</v>
      </c>
      <c r="B75" s="1399"/>
      <c r="C75" s="1399"/>
      <c r="D75" s="1399"/>
      <c r="E75" s="1399"/>
      <c r="F75" s="1399"/>
      <c r="G75" s="1399"/>
      <c r="H75" s="1399"/>
      <c r="I75" s="1399"/>
      <c r="J75" s="1399"/>
      <c r="K75" s="1399"/>
      <c r="L75" s="1399"/>
      <c r="M75" s="1399"/>
      <c r="N75" s="1399"/>
      <c r="O75" s="1399"/>
      <c r="P75" s="1399"/>
      <c r="Q75" s="1399"/>
      <c r="R75" s="1399"/>
      <c r="S75" s="1399"/>
      <c r="T75" s="1399"/>
      <c r="U75" s="1399"/>
      <c r="V75" s="1399"/>
      <c r="W75" s="1399"/>
      <c r="X75" s="1399"/>
      <c r="Y75" s="1399"/>
      <c r="Z75" s="1399"/>
      <c r="AA75" s="1399"/>
      <c r="AB75" s="1399"/>
      <c r="AC75" s="1399"/>
      <c r="AD75" s="1399"/>
      <c r="AE75" s="1399"/>
      <c r="AF75" s="1399"/>
      <c r="AG75" s="1399"/>
      <c r="AH75" s="1399"/>
      <c r="AI75" s="1399"/>
      <c r="AJ75" s="1399"/>
      <c r="AK75" s="1399"/>
      <c r="AL75" s="1399"/>
      <c r="AM75" s="1399"/>
      <c r="AN75" s="1399"/>
      <c r="AO75" s="1399"/>
      <c r="AP75" s="1399"/>
      <c r="AQ75" s="1399"/>
      <c r="AR75" s="1399"/>
      <c r="AS75" s="1399"/>
      <c r="AT75" s="1399"/>
      <c r="AU75" s="1399"/>
      <c r="AV75" s="1399"/>
      <c r="AW75" s="1399"/>
      <c r="AX75" s="1399"/>
      <c r="AY75" s="1399"/>
      <c r="AZ75" s="1399"/>
    </row>
    <row r="76" spans="1:56" ht="12" customHeight="1" x14ac:dyDescent="0.25">
      <c r="A76" s="421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400"/>
      <c r="AD76" s="1400"/>
      <c r="AE76" s="1400"/>
      <c r="AF76" s="1400"/>
      <c r="AG76" s="1400"/>
      <c r="AH76" s="1400"/>
      <c r="AI76" s="1400"/>
      <c r="AJ76" s="1400"/>
      <c r="AK76" s="1400"/>
      <c r="AL76" s="1400"/>
      <c r="AM76" s="1400"/>
      <c r="AN76" s="1400"/>
      <c r="AO76" s="1400"/>
      <c r="AP76" s="1400"/>
      <c r="AQ76" s="1400"/>
      <c r="AR76" s="1400"/>
      <c r="AS76" s="1400"/>
      <c r="AT76" s="1400"/>
      <c r="AU76" s="1400"/>
      <c r="AV76" s="1400"/>
      <c r="AW76" s="1400"/>
      <c r="AX76" s="1400"/>
      <c r="AY76" s="1400"/>
      <c r="AZ76" s="1400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401" t="s">
        <v>382</v>
      </c>
      <c r="AD77" s="1401"/>
      <c r="AE77" s="1401"/>
      <c r="AF77" s="1401"/>
      <c r="AG77" s="1401"/>
      <c r="AH77" s="1401"/>
      <c r="AI77" s="1401"/>
      <c r="AJ77" s="1401"/>
      <c r="AK77" s="1401"/>
      <c r="AL77" s="1401"/>
      <c r="AM77" s="1401"/>
      <c r="AN77" s="1401"/>
      <c r="AO77" s="1401"/>
      <c r="AP77" s="1401"/>
      <c r="AQ77" s="1401"/>
      <c r="AR77" s="1401"/>
      <c r="AS77" s="1401"/>
      <c r="AT77" s="1401"/>
      <c r="AU77" s="1401"/>
      <c r="AV77" s="1401"/>
      <c r="AW77" s="1401"/>
      <c r="AX77" s="1401"/>
      <c r="AY77" s="1401"/>
      <c r="AZ77" s="1401"/>
    </row>
    <row r="78" spans="1:56" ht="14.4" x14ac:dyDescent="0.3">
      <c r="A78" s="1381" t="s">
        <v>539</v>
      </c>
      <c r="B78" s="1381"/>
      <c r="C78" s="1381"/>
      <c r="D78" s="1381"/>
      <c r="E78" s="1381"/>
      <c r="G78" s="1416" t="s">
        <v>527</v>
      </c>
      <c r="H78" s="1416"/>
      <c r="I78" s="1416"/>
      <c r="J78" s="1416"/>
      <c r="K78" s="1416"/>
      <c r="L78" s="1416"/>
      <c r="M78" s="1416"/>
      <c r="N78" s="1416"/>
      <c r="O78" s="1416"/>
      <c r="P78" s="1416"/>
      <c r="Q78" s="8"/>
      <c r="R78" s="103" t="s">
        <v>76</v>
      </c>
      <c r="S78" s="1412" t="str">
        <f ca="1">INDIRECT("'АКТЫ скрытых работ'!R"&amp;BE3&amp;"C4",0)</f>
        <v>11</v>
      </c>
      <c r="T78" s="1412"/>
      <c r="U78" s="1412"/>
      <c r="V78" s="103" t="s">
        <v>77</v>
      </c>
      <c r="W78" s="1413" t="str">
        <f ca="1">INDIRECT("'АКТЫ скрытых работ'!R"&amp;BE3&amp;"C5",0)</f>
        <v>декабря</v>
      </c>
      <c r="X78" s="1413"/>
      <c r="Y78" s="1413"/>
      <c r="Z78" s="1413"/>
      <c r="AA78" s="1413"/>
      <c r="AB78" s="1413"/>
      <c r="AC78" s="1413"/>
      <c r="AE78" s="1408">
        <f ca="1">INDIRECT("'АКТЫ скрытых работ'!R"&amp;BE3&amp;"C6",0)</f>
        <v>2024</v>
      </c>
      <c r="AF78" s="1408"/>
      <c r="AG78" s="1408"/>
      <c r="AH78" s="1408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381" t="s">
        <v>89</v>
      </c>
      <c r="H79" s="1381"/>
      <c r="I79" s="1381"/>
      <c r="J79" s="1381"/>
      <c r="K79" s="1381"/>
      <c r="L79" s="1381"/>
      <c r="M79" s="1381"/>
      <c r="N79" s="1381"/>
      <c r="O79" s="1381"/>
      <c r="P79" s="1381"/>
      <c r="Q79" s="8"/>
      <c r="R79" s="103" t="s">
        <v>76</v>
      </c>
      <c r="S79" s="1412" t="str">
        <f ca="1">INDIRECT("'АКТЫ скрытых работ'!R"&amp;BE3&amp;"C7",0)</f>
        <v>13</v>
      </c>
      <c r="T79" s="1412"/>
      <c r="U79" s="1412"/>
      <c r="V79" s="103" t="s">
        <v>77</v>
      </c>
      <c r="W79" s="1414" t="str">
        <f ca="1">INDIRECT("'АКТЫ скрытых работ'!R"&amp;BE3&amp;"C8",0)</f>
        <v>декабря</v>
      </c>
      <c r="X79" s="1414"/>
      <c r="Y79" s="1414"/>
      <c r="Z79" s="1414"/>
      <c r="AA79" s="1414"/>
      <c r="AB79" s="1414"/>
      <c r="AC79" s="1414"/>
      <c r="AE79" s="1415">
        <f ca="1">INDIRECT("'АКТЫ скрытых работ'!R"&amp;BE3&amp;"C9",0)</f>
        <v>2024</v>
      </c>
      <c r="AF79" s="1415"/>
      <c r="AG79" s="1415"/>
      <c r="AH79" s="1415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417" t="s">
        <v>540</v>
      </c>
      <c r="B81" s="1417"/>
      <c r="C81" s="1417"/>
      <c r="D81" s="1417"/>
      <c r="E81" s="1417"/>
      <c r="F81" s="1417"/>
      <c r="G81" s="1417"/>
      <c r="H81" s="1417"/>
      <c r="I81" s="1417"/>
      <c r="J81" s="1417"/>
      <c r="K81" s="1417"/>
      <c r="L81" s="1417"/>
      <c r="M81" s="1417"/>
      <c r="N81" s="1417"/>
      <c r="O81" s="1417"/>
      <c r="P81" s="1417"/>
      <c r="Q81" s="1417"/>
      <c r="R81" s="1417"/>
      <c r="S81" s="1417"/>
      <c r="T81" s="1417"/>
      <c r="U81" s="1417"/>
      <c r="V81" s="1417"/>
      <c r="W81" s="1417"/>
      <c r="X81" s="1417"/>
      <c r="Y81" s="1417"/>
      <c r="Z81" s="1417"/>
      <c r="AA81" s="1417"/>
      <c r="AB81" s="1417"/>
      <c r="AC81" s="1417"/>
      <c r="AD81" s="1417"/>
      <c r="AE81" s="1417"/>
      <c r="AF81" s="1417"/>
      <c r="AG81" s="1417"/>
      <c r="AH81" s="1417"/>
      <c r="AI81" s="1417"/>
      <c r="AJ81" s="1417"/>
      <c r="AK81" s="1417"/>
      <c r="AL81" s="1417"/>
      <c r="AM81" s="1417"/>
      <c r="AN81" s="1417"/>
      <c r="AO81" s="1417"/>
      <c r="AP81" s="1417"/>
      <c r="AQ81" s="1417"/>
      <c r="AR81" s="1417"/>
      <c r="AS81" s="1417"/>
      <c r="AT81" s="1417"/>
      <c r="AU81" s="1417"/>
      <c r="AV81" s="1417"/>
      <c r="AW81" s="1417"/>
      <c r="AX81" s="1417"/>
      <c r="AY81" s="1417"/>
      <c r="AZ81" s="1417"/>
    </row>
    <row r="82" spans="1:54" x14ac:dyDescent="0.25">
      <c r="A82" s="1410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410"/>
      <c r="C82" s="1410"/>
      <c r="D82" s="1410"/>
      <c r="E82" s="1410"/>
      <c r="F82" s="1410"/>
      <c r="G82" s="1410"/>
      <c r="H82" s="1410"/>
      <c r="I82" s="1410"/>
      <c r="J82" s="1410"/>
      <c r="K82" s="1410"/>
      <c r="L82" s="1410"/>
      <c r="M82" s="1410"/>
      <c r="N82" s="1410"/>
      <c r="O82" s="1410"/>
      <c r="P82" s="1410"/>
      <c r="Q82" s="1410"/>
      <c r="R82" s="1410"/>
      <c r="S82" s="1410"/>
      <c r="T82" s="1410"/>
      <c r="U82" s="1410"/>
      <c r="V82" s="1410"/>
      <c r="W82" s="1410"/>
      <c r="X82" s="1410"/>
      <c r="Y82" s="1410"/>
      <c r="Z82" s="1410"/>
      <c r="AA82" s="1410"/>
      <c r="AB82" s="1410"/>
      <c r="AC82" s="1410"/>
      <c r="AD82" s="1410"/>
      <c r="AE82" s="1410"/>
      <c r="AF82" s="1410"/>
      <c r="AG82" s="1410"/>
      <c r="AH82" s="1410"/>
      <c r="AI82" s="1410"/>
      <c r="AJ82" s="1410"/>
      <c r="AK82" s="1410"/>
      <c r="AL82" s="1410"/>
      <c r="AM82" s="1410"/>
      <c r="AN82" s="1410"/>
      <c r="AO82" s="1410"/>
      <c r="AP82" s="1410"/>
      <c r="AQ82" s="1410"/>
      <c r="AR82" s="1410"/>
      <c r="AS82" s="1410"/>
      <c r="AT82" s="1410"/>
      <c r="AU82" s="1410"/>
      <c r="AV82" s="1410"/>
      <c r="AW82" s="1410"/>
      <c r="AX82" s="1410"/>
      <c r="AY82" s="1410"/>
      <c r="AZ82" s="1410"/>
    </row>
    <row r="83" spans="1:54" s="127" customFormat="1" ht="10.5" customHeight="1" x14ac:dyDescent="0.2">
      <c r="A83" s="1376" t="s">
        <v>541</v>
      </c>
      <c r="B83" s="1376"/>
      <c r="C83" s="1376"/>
      <c r="D83" s="1376"/>
      <c r="E83" s="1376"/>
      <c r="F83" s="1376"/>
      <c r="G83" s="1376"/>
      <c r="H83" s="1376"/>
      <c r="I83" s="1376"/>
      <c r="J83" s="1376"/>
      <c r="K83" s="1376"/>
      <c r="L83" s="1376"/>
      <c r="M83" s="1376"/>
      <c r="N83" s="1376"/>
      <c r="O83" s="1376"/>
      <c r="P83" s="1376"/>
      <c r="Q83" s="1376"/>
      <c r="R83" s="1376"/>
      <c r="S83" s="1376"/>
      <c r="T83" s="1376"/>
      <c r="U83" s="1376"/>
      <c r="V83" s="1376"/>
      <c r="W83" s="1376"/>
      <c r="X83" s="1376"/>
      <c r="Y83" s="1376"/>
      <c r="Z83" s="1376"/>
      <c r="AA83" s="1376"/>
      <c r="AB83" s="1376"/>
      <c r="AC83" s="1376"/>
      <c r="AD83" s="1376"/>
      <c r="AE83" s="1376"/>
      <c r="AF83" s="1376"/>
      <c r="AG83" s="1376"/>
      <c r="AH83" s="1376"/>
      <c r="AI83" s="1376"/>
      <c r="AJ83" s="1376"/>
      <c r="AK83" s="1376"/>
      <c r="AL83" s="1376"/>
      <c r="AM83" s="1376"/>
      <c r="AN83" s="1376"/>
      <c r="AO83" s="1376"/>
      <c r="AP83" s="1376"/>
      <c r="AQ83" s="1376"/>
      <c r="AR83" s="1376"/>
      <c r="AS83" s="1376"/>
      <c r="AT83" s="1376"/>
      <c r="AU83" s="1376"/>
      <c r="AV83" s="1376"/>
      <c r="AW83" s="1376"/>
      <c r="AX83" s="1376"/>
      <c r="AY83" s="1376"/>
      <c r="AZ83" s="1376"/>
    </row>
    <row r="84" spans="1:54" ht="12" customHeight="1" x14ac:dyDescent="0.3">
      <c r="A84" s="1381" t="s">
        <v>384</v>
      </c>
      <c r="B84" s="1381"/>
      <c r="C84" s="1381"/>
      <c r="D84" s="1381"/>
      <c r="E84" s="1381"/>
      <c r="F84" s="1381"/>
      <c r="G84" s="1381"/>
      <c r="H84" s="1381"/>
      <c r="I84" s="1381"/>
      <c r="J84" s="1381"/>
      <c r="K84" s="1381"/>
      <c r="L84" s="1381"/>
      <c r="M84" s="1381"/>
      <c r="N84" s="1381"/>
      <c r="O84" s="1381"/>
      <c r="P84" s="1381"/>
      <c r="Q84" s="1381"/>
      <c r="R84" s="1381"/>
      <c r="S84" s="1381"/>
      <c r="T84" s="1381"/>
      <c r="U84" s="1381"/>
      <c r="V84" s="1381"/>
      <c r="W84" s="1381"/>
      <c r="X84" s="1381"/>
      <c r="Y84" s="1381"/>
      <c r="Z84" s="1381"/>
      <c r="AA84" s="1381"/>
      <c r="AB84" s="1381"/>
      <c r="AC84" s="1381"/>
      <c r="AD84" s="1381"/>
      <c r="AE84" s="1381"/>
      <c r="AF84" s="1381"/>
      <c r="AG84" s="1381"/>
      <c r="AH84" s="1381"/>
      <c r="AI84" s="1381"/>
      <c r="AJ84" s="1381"/>
      <c r="AK84" s="1381"/>
      <c r="AL84" s="1381"/>
      <c r="AM84" s="1381"/>
      <c r="AN84" s="1381"/>
      <c r="AO84" s="1381"/>
      <c r="AP84" s="1381"/>
      <c r="AQ84" s="1381"/>
      <c r="AR84" s="1381"/>
      <c r="AS84" s="1381"/>
      <c r="AT84" s="1381"/>
      <c r="AU84" s="1381"/>
      <c r="AV84" s="1381"/>
      <c r="AW84" s="1381"/>
      <c r="AX84" s="1381"/>
      <c r="AY84" s="1381"/>
      <c r="AZ84" s="1381"/>
      <c r="BA84" s="31"/>
    </row>
    <row r="85" spans="1:54" ht="12" customHeight="1" x14ac:dyDescent="0.3">
      <c r="A85" s="1381" t="s">
        <v>385</v>
      </c>
      <c r="B85" s="1381"/>
      <c r="C85" s="1381"/>
      <c r="D85" s="1381"/>
      <c r="E85" s="1381"/>
      <c r="F85" s="1381"/>
      <c r="G85" s="1381"/>
      <c r="H85" s="1381"/>
      <c r="I85" s="1381"/>
      <c r="J85" s="1381"/>
      <c r="K85" s="1381"/>
      <c r="L85" s="1381"/>
      <c r="M85" s="1381"/>
      <c r="N85" s="1381"/>
      <c r="O85" s="1381"/>
      <c r="P85" s="1381"/>
      <c r="Q85" s="1381"/>
      <c r="R85" s="1381"/>
      <c r="S85" s="1381"/>
      <c r="T85" s="1381"/>
      <c r="U85" s="1381"/>
      <c r="V85" s="1381"/>
      <c r="W85" s="1381"/>
      <c r="X85" s="1381"/>
      <c r="Y85" s="1381"/>
      <c r="Z85" s="1381"/>
      <c r="AA85" s="1381"/>
      <c r="AB85" s="1381"/>
      <c r="AC85" s="1381"/>
      <c r="AD85" s="1381"/>
      <c r="AE85" s="1381"/>
      <c r="AF85" s="1411" t="s">
        <v>386</v>
      </c>
      <c r="AG85" s="1411"/>
      <c r="AH85" s="1411"/>
      <c r="AI85" s="1411"/>
      <c r="AJ85" s="1411"/>
      <c r="AK85" s="1411"/>
      <c r="AL85" s="1411"/>
      <c r="AM85" s="1411"/>
      <c r="AN85" s="1411"/>
      <c r="AO85" s="1411"/>
      <c r="AP85" s="1411"/>
      <c r="AQ85" s="1411"/>
      <c r="AR85" s="1411"/>
      <c r="AS85" s="1411"/>
      <c r="AT85" s="1411"/>
      <c r="AU85" s="1411"/>
      <c r="AV85" s="1411"/>
      <c r="AW85" s="1411"/>
      <c r="AX85" s="1411"/>
      <c r="AY85" s="1411"/>
      <c r="AZ85" s="421" t="s">
        <v>387</v>
      </c>
      <c r="BA85" s="9"/>
    </row>
    <row r="86" spans="1:54" ht="12" customHeight="1" x14ac:dyDescent="0.3">
      <c r="A86" s="1381" t="s">
        <v>542</v>
      </c>
      <c r="B86" s="1381"/>
      <c r="C86" s="1381"/>
      <c r="D86" s="1381"/>
      <c r="E86" s="1381"/>
      <c r="F86" s="1381"/>
      <c r="G86" s="1381"/>
      <c r="H86" s="1381"/>
      <c r="I86" s="1381"/>
      <c r="J86" s="1381"/>
      <c r="K86" s="1381"/>
      <c r="L86" s="1381"/>
      <c r="M86" s="1381"/>
      <c r="N86" s="1381"/>
      <c r="O86" s="1381"/>
      <c r="P86" s="1381"/>
      <c r="Q86" s="1381"/>
      <c r="R86" s="1381"/>
      <c r="S86" s="1381"/>
      <c r="T86" s="1381"/>
      <c r="U86" s="1381"/>
      <c r="V86" s="1381"/>
      <c r="W86" s="1381"/>
      <c r="X86" s="1381"/>
      <c r="Y86" s="1381"/>
      <c r="Z86" s="1381"/>
      <c r="AA86" s="1381"/>
      <c r="AB86" s="1381"/>
      <c r="AC86" s="1381"/>
      <c r="AD86" s="1381"/>
      <c r="AE86" s="1381"/>
      <c r="AF86" s="1381"/>
      <c r="AG86" s="1381"/>
      <c r="AH86" s="1381"/>
      <c r="AI86" s="1381"/>
      <c r="AJ86" s="1381"/>
      <c r="AK86" s="1381"/>
      <c r="AL86" s="1381"/>
      <c r="AM86" s="1381"/>
      <c r="AN86" s="1381"/>
      <c r="AO86" s="1381"/>
      <c r="AP86" s="1381"/>
      <c r="AQ86" s="1381"/>
      <c r="AR86" s="1381"/>
      <c r="AS86" s="1381"/>
      <c r="AT86" s="1422"/>
      <c r="AU86" s="1422"/>
      <c r="AV86" s="1422"/>
      <c r="AW86" s="1422"/>
      <c r="AX86" s="1422"/>
      <c r="AY86" s="423" t="s">
        <v>388</v>
      </c>
      <c r="AZ86" s="423"/>
      <c r="BA86" s="9"/>
    </row>
    <row r="87" spans="1:54" ht="12" customHeight="1" x14ac:dyDescent="0.3">
      <c r="A87" s="1381" t="s">
        <v>543</v>
      </c>
      <c r="B87" s="1381"/>
      <c r="C87" s="1381"/>
      <c r="D87" s="1381"/>
      <c r="E87" s="1381"/>
      <c r="F87" s="1381"/>
      <c r="G87" s="1381"/>
      <c r="H87" s="1381"/>
      <c r="I87" s="1381"/>
      <c r="J87" s="1381"/>
      <c r="K87" s="1381"/>
      <c r="L87" s="1381"/>
      <c r="M87" s="1381"/>
      <c r="N87" s="1381"/>
      <c r="O87" s="1381"/>
      <c r="P87" s="1381"/>
      <c r="Q87" s="1381"/>
      <c r="R87" s="1381"/>
      <c r="S87" s="1381"/>
      <c r="T87" s="1381"/>
      <c r="U87" s="1381"/>
      <c r="V87" s="1381"/>
      <c r="W87" s="1381"/>
      <c r="X87" s="1381"/>
      <c r="Y87" s="1381"/>
      <c r="Z87" s="1381"/>
      <c r="AA87" s="1381"/>
      <c r="AB87" s="1381"/>
      <c r="AC87" s="1381"/>
      <c r="AD87" s="1381"/>
      <c r="AE87" s="1381"/>
      <c r="AF87" s="1381"/>
      <c r="AG87" s="1381"/>
      <c r="AH87" s="1381"/>
      <c r="AI87" s="1381"/>
      <c r="AJ87" s="1381"/>
      <c r="AK87" s="1381"/>
      <c r="AL87" s="1381"/>
      <c r="AM87" s="1381"/>
      <c r="AN87" s="1381"/>
      <c r="AO87" s="1381"/>
      <c r="AP87" s="1381"/>
      <c r="AQ87" s="1381"/>
      <c r="AR87" s="1381"/>
      <c r="AS87" s="1381"/>
      <c r="AT87" s="1381"/>
      <c r="AU87" s="1381"/>
      <c r="AV87" s="1381"/>
      <c r="AW87" s="1381"/>
      <c r="AX87" s="1381"/>
      <c r="AY87" s="1381"/>
      <c r="AZ87" s="1381"/>
      <c r="BA87" s="9"/>
    </row>
    <row r="88" spans="1:54" ht="12" customHeight="1" x14ac:dyDescent="0.3">
      <c r="A88" s="1381" t="s">
        <v>544</v>
      </c>
      <c r="B88" s="1381"/>
      <c r="C88" s="1381"/>
      <c r="D88" s="1381"/>
      <c r="E88" s="1381"/>
      <c r="F88" s="1381"/>
      <c r="G88" s="1381"/>
      <c r="H88" s="1381"/>
      <c r="I88" s="1381"/>
      <c r="J88" s="1381"/>
      <c r="K88" s="1381"/>
      <c r="L88" s="1381"/>
      <c r="M88" s="1381"/>
      <c r="N88" s="1381"/>
      <c r="O88" s="1381"/>
      <c r="P88" s="1381"/>
      <c r="Q88" s="1381"/>
      <c r="R88" s="1381"/>
      <c r="S88" s="1381"/>
      <c r="T88" s="1381"/>
      <c r="U88" s="1381"/>
      <c r="V88" s="1381"/>
      <c r="W88" s="1381"/>
      <c r="X88" s="1381"/>
      <c r="Y88" s="1381"/>
      <c r="Z88" s="1381"/>
      <c r="AA88" s="1381"/>
      <c r="AB88" s="1381"/>
      <c r="AC88" s="1381"/>
      <c r="AD88" s="1381"/>
      <c r="AE88" s="1381"/>
      <c r="AF88" s="1381"/>
      <c r="AG88" s="1381"/>
      <c r="AH88" s="1381"/>
      <c r="AI88" s="1381"/>
      <c r="AJ88" s="1381"/>
      <c r="AK88" s="1381"/>
      <c r="AL88" s="1381"/>
      <c r="AM88" s="1381"/>
      <c r="AN88" s="1381"/>
      <c r="AO88" s="1381"/>
      <c r="AP88" s="1381"/>
      <c r="AQ88" s="1381"/>
      <c r="AR88" s="1381"/>
      <c r="AS88" s="1381"/>
      <c r="AT88" s="1381"/>
      <c r="AU88" s="1381"/>
      <c r="AV88" s="1381"/>
      <c r="AW88" s="1381"/>
      <c r="AX88" s="1381"/>
      <c r="AY88" s="1381"/>
      <c r="AZ88" s="1381"/>
      <c r="BA88" s="9"/>
    </row>
    <row r="89" spans="1:54" ht="12" customHeight="1" x14ac:dyDescent="0.3">
      <c r="A89" s="1411"/>
      <c r="B89" s="1411"/>
      <c r="C89" s="1411"/>
      <c r="D89" s="1411"/>
      <c r="E89" s="1411"/>
      <c r="F89" s="1411"/>
      <c r="G89" s="1411"/>
      <c r="H89" s="1411"/>
      <c r="I89" s="1411"/>
      <c r="J89" s="1411"/>
      <c r="K89" s="1411"/>
      <c r="L89" s="1411"/>
      <c r="M89" s="1411"/>
      <c r="N89" s="1411"/>
      <c r="O89" s="1411"/>
      <c r="P89" s="1411"/>
      <c r="Q89" s="1411"/>
      <c r="R89" s="1411"/>
      <c r="S89" s="1411"/>
      <c r="T89" s="1411"/>
      <c r="U89" s="1411"/>
      <c r="V89" s="1411"/>
      <c r="W89" s="1411"/>
      <c r="X89" s="1411"/>
      <c r="Y89" s="1411"/>
      <c r="Z89" s="1411"/>
      <c r="AA89" s="1411"/>
      <c r="AB89" s="1411"/>
      <c r="AC89" s="1411"/>
      <c r="AD89" s="1411"/>
      <c r="AE89" s="1411"/>
      <c r="AF89" s="1411"/>
      <c r="AG89" s="1411"/>
      <c r="AH89" s="1411"/>
      <c r="AI89" s="1411"/>
      <c r="AJ89" s="1411"/>
      <c r="AK89" s="1411"/>
      <c r="AL89" s="1411"/>
      <c r="AM89" s="1411"/>
      <c r="AN89" s="1411"/>
      <c r="AO89" s="1411"/>
      <c r="AP89" s="1411"/>
      <c r="AQ89" s="1411"/>
      <c r="AR89" s="1411"/>
      <c r="AS89" s="1411"/>
      <c r="AT89" s="1411"/>
      <c r="AU89" s="1411"/>
      <c r="AV89" s="1411"/>
      <c r="AW89" s="1411"/>
      <c r="AX89" s="1411"/>
      <c r="AY89" s="1411"/>
      <c r="AZ89" s="1411"/>
      <c r="BA89" s="9"/>
    </row>
    <row r="90" spans="1:54" ht="12" customHeight="1" x14ac:dyDescent="0.3">
      <c r="A90" s="1423" t="s">
        <v>545</v>
      </c>
      <c r="B90" s="1423"/>
      <c r="C90" s="1423"/>
      <c r="D90" s="1423"/>
      <c r="E90" s="1423"/>
      <c r="F90" s="1423"/>
      <c r="G90" s="1423"/>
      <c r="H90" s="1423"/>
      <c r="I90" s="1423"/>
      <c r="J90" s="1423"/>
      <c r="K90" s="1423"/>
      <c r="L90" s="1423"/>
      <c r="M90" s="1423"/>
      <c r="N90" s="1423"/>
      <c r="O90" s="1423"/>
      <c r="P90" s="1423"/>
      <c r="Q90" s="1423"/>
      <c r="R90" s="1423"/>
      <c r="S90" s="1423"/>
      <c r="T90" s="1423"/>
      <c r="U90" s="1423"/>
      <c r="V90" s="1423"/>
      <c r="W90" s="1423"/>
      <c r="X90" s="1423"/>
      <c r="Y90" s="1423"/>
      <c r="Z90" s="1423"/>
      <c r="AA90" s="1423"/>
      <c r="AB90" s="1423"/>
      <c r="AC90" s="1423"/>
      <c r="AD90" s="1423"/>
      <c r="AE90" s="1423"/>
      <c r="AF90" s="1423"/>
      <c r="AG90" s="1423"/>
      <c r="AH90" s="1423"/>
      <c r="AI90" s="1423"/>
      <c r="AJ90" s="1423"/>
      <c r="AK90" s="1423"/>
      <c r="AL90" s="1423"/>
      <c r="AM90" s="1423"/>
      <c r="AN90" s="1423"/>
      <c r="AO90" s="1423"/>
      <c r="AP90" s="1423"/>
      <c r="AQ90" s="1423"/>
      <c r="AR90" s="1423"/>
      <c r="AS90" s="1423"/>
      <c r="AT90" s="1423"/>
      <c r="AU90" s="1423"/>
      <c r="AV90" s="1423"/>
      <c r="AW90" s="1423"/>
      <c r="AX90" s="1423"/>
      <c r="AY90" s="1423"/>
      <c r="AZ90" s="1423"/>
      <c r="BA90" s="9"/>
    </row>
    <row r="91" spans="1:54" ht="12" customHeight="1" x14ac:dyDescent="0.3">
      <c r="A91" s="1385" t="str">
        <f ca="1">INDIRECT("'АКТЫ скрытых работ'!R"&amp;BE3&amp;"C13",0)</f>
        <v>Монтаж горизонтального заземлителя</v>
      </c>
      <c r="B91" s="1385"/>
      <c r="C91" s="1385"/>
      <c r="D91" s="1385"/>
      <c r="E91" s="1385"/>
      <c r="F91" s="1385"/>
      <c r="G91" s="1385"/>
      <c r="H91" s="1385"/>
      <c r="I91" s="1385"/>
      <c r="J91" s="1385"/>
      <c r="K91" s="1385"/>
      <c r="L91" s="1385"/>
      <c r="M91" s="1385"/>
      <c r="N91" s="1385"/>
      <c r="O91" s="1385"/>
      <c r="P91" s="1385"/>
      <c r="Q91" s="1385"/>
      <c r="R91" s="1385"/>
      <c r="S91" s="1385"/>
      <c r="T91" s="1385"/>
      <c r="U91" s="1385"/>
      <c r="V91" s="1385"/>
      <c r="W91" s="1385"/>
      <c r="X91" s="1385"/>
      <c r="Y91" s="1385"/>
      <c r="Z91" s="1385"/>
      <c r="AA91" s="1385"/>
      <c r="AB91" s="1385"/>
      <c r="AC91" s="1385"/>
      <c r="AD91" s="1385"/>
      <c r="AE91" s="1385"/>
      <c r="AF91" s="1385"/>
      <c r="AG91" s="1385"/>
      <c r="AH91" s="1385"/>
      <c r="AI91" s="1385"/>
      <c r="AJ91" s="1385"/>
      <c r="AK91" s="1385"/>
      <c r="AL91" s="1385"/>
      <c r="AM91" s="1385"/>
      <c r="AN91" s="1385"/>
      <c r="AO91" s="1385"/>
      <c r="AP91" s="1385"/>
      <c r="AQ91" s="1385"/>
      <c r="AR91" s="1385"/>
      <c r="AS91" s="1385"/>
      <c r="AT91" s="1385"/>
      <c r="AU91" s="1385"/>
      <c r="AV91" s="1385"/>
      <c r="AW91" s="1385"/>
      <c r="AX91" s="1385"/>
      <c r="AY91" s="1385"/>
      <c r="AZ91" s="1385"/>
      <c r="BA91" s="9"/>
    </row>
    <row r="92" spans="1:54" s="127" customFormat="1" ht="8.25" customHeight="1" x14ac:dyDescent="0.2">
      <c r="A92" s="1420" t="s">
        <v>389</v>
      </c>
      <c r="B92" s="1420"/>
      <c r="C92" s="1420"/>
      <c r="D92" s="1420"/>
      <c r="E92" s="1420"/>
      <c r="F92" s="1420"/>
      <c r="G92" s="1420"/>
      <c r="H92" s="1420"/>
      <c r="I92" s="1420"/>
      <c r="J92" s="1420"/>
      <c r="K92" s="1420"/>
      <c r="L92" s="1420"/>
      <c r="M92" s="1420"/>
      <c r="N92" s="1420"/>
      <c r="O92" s="1420"/>
      <c r="P92" s="1420"/>
      <c r="Q92" s="1420"/>
      <c r="R92" s="1420"/>
      <c r="S92" s="1420"/>
      <c r="T92" s="1420"/>
      <c r="U92" s="1420"/>
      <c r="V92" s="1420"/>
      <c r="W92" s="1420"/>
      <c r="X92" s="1420"/>
      <c r="Y92" s="1420"/>
      <c r="Z92" s="1420"/>
      <c r="AA92" s="1420"/>
      <c r="AB92" s="1420"/>
      <c r="AC92" s="1420"/>
      <c r="AD92" s="1420"/>
      <c r="AE92" s="1420"/>
      <c r="AF92" s="1420"/>
      <c r="AG92" s="1420"/>
      <c r="AH92" s="1420"/>
      <c r="AI92" s="1420"/>
      <c r="AJ92" s="1420"/>
      <c r="AK92" s="1420"/>
      <c r="AL92" s="1420"/>
      <c r="AM92" s="1420"/>
      <c r="AN92" s="1420"/>
      <c r="AO92" s="1420"/>
      <c r="AP92" s="1420"/>
      <c r="AQ92" s="1420"/>
      <c r="AR92" s="1420"/>
      <c r="AS92" s="1420"/>
      <c r="AT92" s="1420"/>
      <c r="AU92" s="1420"/>
      <c r="AV92" s="1420"/>
      <c r="AW92" s="1420"/>
      <c r="AX92" s="1420"/>
      <c r="AY92" s="1420"/>
      <c r="AZ92" s="1420"/>
      <c r="BA92" s="137"/>
    </row>
    <row r="93" spans="1:54" s="138" customFormat="1" ht="12" customHeight="1" x14ac:dyDescent="0.25">
      <c r="A93" s="1424" t="s">
        <v>86</v>
      </c>
      <c r="B93" s="1424"/>
      <c r="C93" s="1424"/>
      <c r="D93" s="1424"/>
      <c r="E93" s="1424"/>
      <c r="F93" s="1424"/>
      <c r="G93" s="1424"/>
      <c r="H93" s="1424"/>
      <c r="I93" s="1424"/>
      <c r="J93" s="1424"/>
      <c r="K93" s="1424"/>
      <c r="L93" s="1424"/>
      <c r="M93" s="1424"/>
      <c r="N93" s="1424"/>
      <c r="O93" s="1424"/>
      <c r="P93" s="1425" t="s">
        <v>65</v>
      </c>
      <c r="Q93" s="1425"/>
      <c r="R93" s="1425"/>
      <c r="S93" s="1425"/>
      <c r="T93" s="1425"/>
      <c r="U93" s="1425"/>
      <c r="V93" s="1425"/>
      <c r="W93" s="1425"/>
      <c r="X93" s="1425"/>
      <c r="Y93" s="1425"/>
      <c r="Z93" s="1425"/>
      <c r="AA93" s="1425"/>
      <c r="AB93" s="1425"/>
      <c r="AC93" s="1425"/>
      <c r="AD93" s="1425"/>
      <c r="AE93" s="1425"/>
      <c r="AF93" s="1425"/>
      <c r="AG93" s="1425"/>
      <c r="AH93" s="1425"/>
      <c r="AI93" s="1425"/>
      <c r="AJ93" s="1425"/>
      <c r="AK93" s="1425"/>
      <c r="AL93" s="1425"/>
      <c r="AM93" s="1425"/>
      <c r="AN93" s="1425"/>
      <c r="AO93" s="1425"/>
      <c r="AP93" s="1425"/>
      <c r="AQ93" s="1425"/>
      <c r="AR93" s="1425"/>
      <c r="AS93" s="1425"/>
      <c r="AT93" s="1425"/>
      <c r="AU93" s="1425"/>
      <c r="AV93" s="1425"/>
      <c r="AW93" s="1425"/>
      <c r="AX93" s="1425"/>
      <c r="AY93" s="1425"/>
      <c r="AZ93" s="1425"/>
    </row>
    <row r="94" spans="1:54" ht="12" customHeight="1" x14ac:dyDescent="0.3">
      <c r="A94" s="421" t="s">
        <v>90</v>
      </c>
      <c r="J94" s="1385">
        <f>ФОРМА!F5</f>
        <v>2</v>
      </c>
      <c r="K94" s="1385"/>
      <c r="L94" s="1385"/>
      <c r="M94" s="424"/>
      <c r="N94" s="421" t="s">
        <v>91</v>
      </c>
      <c r="O94" s="424"/>
      <c r="R94" s="421"/>
    </row>
    <row r="95" spans="1:54" ht="35.25" customHeight="1" x14ac:dyDescent="0.25">
      <c r="A95" s="1381" t="s">
        <v>87</v>
      </c>
      <c r="B95" s="1381"/>
      <c r="C95" s="1381"/>
      <c r="D95" s="1381"/>
      <c r="E95" s="1381"/>
      <c r="F95" s="1381"/>
      <c r="G95" s="1381"/>
      <c r="H95" s="1402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402"/>
      <c r="J95" s="1402"/>
      <c r="K95" s="1402"/>
      <c r="L95" s="1402"/>
      <c r="M95" s="1402"/>
      <c r="N95" s="1402"/>
      <c r="O95" s="1402"/>
      <c r="P95" s="1402"/>
      <c r="Q95" s="1402"/>
      <c r="R95" s="1402"/>
      <c r="S95" s="1402"/>
      <c r="T95" s="1402"/>
      <c r="U95" s="1402"/>
      <c r="V95" s="1402"/>
      <c r="W95" s="1402"/>
      <c r="X95" s="1402"/>
      <c r="Y95" s="1402"/>
      <c r="Z95" s="1402"/>
      <c r="AA95" s="1402"/>
      <c r="AB95" s="1402"/>
      <c r="AC95" s="1402"/>
      <c r="AD95" s="1402"/>
      <c r="AE95" s="1402"/>
      <c r="AF95" s="1402"/>
      <c r="AG95" s="1402"/>
      <c r="AH95" s="1402"/>
      <c r="AI95" s="1402"/>
      <c r="AJ95" s="1402"/>
      <c r="AK95" s="1402"/>
      <c r="AL95" s="1402"/>
      <c r="AM95" s="1402"/>
      <c r="AN95" s="1402"/>
      <c r="AO95" s="1402"/>
      <c r="AP95" s="1402"/>
      <c r="AQ95" s="1402"/>
      <c r="AR95" s="1402"/>
      <c r="AS95" s="1402"/>
      <c r="AT95" s="1402"/>
      <c r="AU95" s="1402"/>
      <c r="AV95" s="1402"/>
      <c r="AW95" s="1402"/>
      <c r="AX95" s="1402"/>
      <c r="AY95" s="1402"/>
      <c r="AZ95" s="1402"/>
    </row>
    <row r="96" spans="1:54" ht="24" customHeight="1" x14ac:dyDescent="0.25">
      <c r="A96" s="1419" t="s">
        <v>546</v>
      </c>
      <c r="B96" s="1419"/>
      <c r="C96" s="1419"/>
      <c r="D96" s="1419"/>
      <c r="E96" s="1419"/>
      <c r="F96" s="1419"/>
      <c r="G96" s="1419"/>
      <c r="H96" s="1419"/>
      <c r="I96" s="1419"/>
      <c r="J96" s="1419"/>
      <c r="K96" s="1419"/>
      <c r="L96" s="1419"/>
      <c r="M96" s="1419"/>
      <c r="N96" s="1419"/>
      <c r="O96" s="1419"/>
      <c r="P96" s="1419"/>
      <c r="Q96" s="1419"/>
      <c r="R96" s="1419"/>
      <c r="S96" s="1419"/>
      <c r="T96" s="1419"/>
      <c r="U96" s="1419"/>
      <c r="V96" s="1419"/>
      <c r="W96" s="1419"/>
      <c r="X96" s="1419"/>
      <c r="Y96" s="1419"/>
      <c r="Z96" s="1419"/>
      <c r="AA96" s="1419"/>
      <c r="AB96" s="1419"/>
      <c r="AC96" s="1419"/>
      <c r="AD96" s="1419"/>
      <c r="AE96" s="1419"/>
      <c r="AF96" s="1419"/>
      <c r="AG96" s="1419"/>
      <c r="AH96" s="1419"/>
      <c r="AI96" s="1419"/>
      <c r="AJ96" s="1419"/>
      <c r="AK96" s="1419"/>
      <c r="AL96" s="1419"/>
      <c r="AM96" s="1419"/>
      <c r="AN96" s="1419"/>
      <c r="AO96" s="1419"/>
      <c r="AP96" s="1419"/>
      <c r="AQ96" s="1419"/>
      <c r="AR96" s="1419"/>
      <c r="AS96" s="1419"/>
      <c r="AT96" s="1419"/>
      <c r="AU96" s="1419"/>
      <c r="AV96" s="1419"/>
      <c r="AW96" s="1419"/>
      <c r="AX96" s="1419"/>
      <c r="AY96" s="1419"/>
      <c r="AZ96" s="1419"/>
      <c r="BA96" s="425"/>
      <c r="BB96" s="425"/>
    </row>
    <row r="97" spans="1:54" ht="16.5" customHeight="1" x14ac:dyDescent="0.3">
      <c r="A97" s="1266" t="str">
        <f>ПОДПИСИ!D6</f>
        <v>Чечин Д.М.</v>
      </c>
      <c r="B97" s="1266"/>
      <c r="C97" s="1266"/>
      <c r="D97" s="1266"/>
      <c r="E97" s="1266"/>
      <c r="F97" s="1266"/>
      <c r="G97" s="1266"/>
      <c r="H97" s="1266"/>
      <c r="I97" s="1266"/>
      <c r="J97" s="1266"/>
      <c r="K97" s="1266"/>
      <c r="L97" s="1266"/>
      <c r="M97" s="1266"/>
      <c r="N97" s="1266"/>
      <c r="O97" s="1266"/>
      <c r="P97" s="1266"/>
      <c r="Q97" s="1266"/>
      <c r="R97" s="1266"/>
      <c r="S97" s="1266"/>
      <c r="T97" s="1266"/>
      <c r="U97" s="1266"/>
      <c r="V97" s="126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267"/>
      <c r="AQ97" s="1267"/>
      <c r="AR97" s="1267"/>
      <c r="AS97" s="1267"/>
      <c r="AT97" s="1267"/>
      <c r="AU97" s="1267"/>
      <c r="AV97" s="1267"/>
      <c r="AW97" s="1267"/>
      <c r="AX97" s="1267"/>
      <c r="AY97" s="1267"/>
      <c r="AZ97" s="1267"/>
    </row>
    <row r="98" spans="1:54" s="499" customFormat="1" ht="6" customHeight="1" x14ac:dyDescent="0.3">
      <c r="A98" s="1421" t="s">
        <v>801</v>
      </c>
      <c r="B98" s="1421"/>
      <c r="C98" s="1421"/>
      <c r="D98" s="1421"/>
      <c r="E98" s="1421"/>
      <c r="F98" s="1421"/>
      <c r="G98" s="1421"/>
      <c r="H98" s="1421"/>
      <c r="I98" s="1421"/>
      <c r="J98" s="1421"/>
      <c r="K98" s="1421"/>
      <c r="L98" s="1421"/>
      <c r="M98" s="1421"/>
      <c r="N98" s="1421"/>
      <c r="O98" s="1421"/>
      <c r="P98" s="1421"/>
      <c r="Q98" s="1421"/>
      <c r="R98" s="1421"/>
      <c r="S98" s="1421"/>
      <c r="T98" s="1421"/>
      <c r="U98" s="1421"/>
      <c r="V98" s="1421"/>
      <c r="W98" s="494"/>
      <c r="X98" s="494"/>
      <c r="Y98" s="494"/>
      <c r="Z98" s="494"/>
      <c r="AA98" s="494"/>
      <c r="AB98" s="494"/>
      <c r="AC98" s="494"/>
      <c r="AD98" s="494"/>
      <c r="AE98" s="494"/>
      <c r="AF98" s="494"/>
      <c r="AG98" s="495"/>
      <c r="AH98" s="495"/>
      <c r="AI98" s="495"/>
      <c r="AJ98" s="495"/>
      <c r="AK98" s="495"/>
      <c r="AL98" s="495"/>
      <c r="AM98" s="495"/>
      <c r="AN98" s="495"/>
      <c r="AP98" s="1421" t="s">
        <v>49</v>
      </c>
      <c r="AQ98" s="1421"/>
      <c r="AR98" s="1421"/>
      <c r="AS98" s="1421"/>
      <c r="AT98" s="1421"/>
      <c r="AU98" s="1421"/>
      <c r="AV98" s="1421"/>
      <c r="AW98" s="1421"/>
      <c r="AX98" s="1421"/>
      <c r="AY98" s="1421"/>
      <c r="AZ98" s="1421"/>
    </row>
    <row r="99" spans="1:54" s="499" customFormat="1" ht="23.4" customHeight="1" x14ac:dyDescent="0.3">
      <c r="A99" s="1266" t="str">
        <f>IF(ПОДПИСИ!B10="","",ПОДПИСИ!D10)</f>
        <v>Величко А.А.</v>
      </c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267"/>
      <c r="AQ99" s="1267"/>
      <c r="AR99" s="1267"/>
      <c r="AS99" s="1267"/>
      <c r="AT99" s="1267"/>
      <c r="AU99" s="1267"/>
      <c r="AV99" s="1267"/>
      <c r="AW99" s="1267"/>
      <c r="AX99" s="1267"/>
      <c r="AY99" s="1267"/>
      <c r="AZ99" s="1267"/>
    </row>
    <row r="100" spans="1:54" s="499" customFormat="1" ht="6" customHeight="1" x14ac:dyDescent="0.3">
      <c r="A100" s="1421" t="s">
        <v>801</v>
      </c>
      <c r="B100" s="1421"/>
      <c r="C100" s="1421"/>
      <c r="D100" s="1421"/>
      <c r="E100" s="1421"/>
      <c r="F100" s="1421"/>
      <c r="G100" s="1421"/>
      <c r="H100" s="1421"/>
      <c r="I100" s="1421"/>
      <c r="J100" s="1421"/>
      <c r="K100" s="1421"/>
      <c r="L100" s="1421"/>
      <c r="M100" s="1421"/>
      <c r="N100" s="1421"/>
      <c r="O100" s="1421"/>
      <c r="P100" s="1421"/>
      <c r="Q100" s="1421"/>
      <c r="R100" s="1421"/>
      <c r="S100" s="1421"/>
      <c r="T100" s="1421"/>
      <c r="U100" s="1421"/>
      <c r="V100" s="1421"/>
      <c r="W100" s="494"/>
      <c r="X100" s="494"/>
      <c r="Y100" s="494"/>
      <c r="Z100" s="494"/>
      <c r="AA100" s="494"/>
      <c r="AB100" s="494"/>
      <c r="AC100" s="494"/>
      <c r="AD100" s="494"/>
      <c r="AE100" s="494"/>
      <c r="AF100" s="494"/>
      <c r="AG100" s="495"/>
      <c r="AH100" s="495"/>
      <c r="AI100" s="495"/>
      <c r="AJ100" s="495"/>
      <c r="AK100" s="495"/>
      <c r="AL100" s="495"/>
      <c r="AM100" s="495"/>
      <c r="AN100" s="495"/>
      <c r="AP100" s="1421" t="s">
        <v>49</v>
      </c>
      <c r="AQ100" s="1421"/>
      <c r="AR100" s="1421"/>
      <c r="AS100" s="1421"/>
      <c r="AT100" s="1421"/>
      <c r="AU100" s="1421"/>
      <c r="AV100" s="1421"/>
      <c r="AW100" s="1421"/>
      <c r="AX100" s="1421"/>
      <c r="AY100" s="1421"/>
      <c r="AZ100" s="1421"/>
    </row>
    <row r="101" spans="1:54" ht="15" customHeight="1" x14ac:dyDescent="0.25">
      <c r="A101" s="1419" t="s">
        <v>785</v>
      </c>
      <c r="B101" s="1419"/>
      <c r="C101" s="1419"/>
      <c r="D101" s="1419"/>
      <c r="E101" s="1419"/>
      <c r="F101" s="1419"/>
      <c r="G101" s="1419"/>
      <c r="H101" s="1419"/>
      <c r="I101" s="1419"/>
      <c r="J101" s="1419"/>
      <c r="K101" s="1419"/>
      <c r="L101" s="1419"/>
      <c r="M101" s="1419"/>
      <c r="N101" s="1419"/>
      <c r="O101" s="1419"/>
      <c r="P101" s="1419"/>
      <c r="Q101" s="1419"/>
      <c r="R101" s="1419"/>
      <c r="S101" s="1419"/>
      <c r="T101" s="1419"/>
      <c r="U101" s="1419"/>
      <c r="V101" s="1419"/>
      <c r="W101" s="1419"/>
      <c r="X101" s="1419"/>
      <c r="Y101" s="1419"/>
      <c r="Z101" s="1419"/>
      <c r="AA101" s="1419"/>
      <c r="AB101" s="1419"/>
      <c r="AC101" s="1419"/>
      <c r="AD101" s="1419"/>
      <c r="AE101" s="1419"/>
      <c r="AF101" s="1419"/>
      <c r="AG101" s="1419"/>
      <c r="AH101" s="1419"/>
      <c r="AI101" s="1419"/>
      <c r="AJ101" s="1419"/>
      <c r="AK101" s="1419"/>
      <c r="AL101" s="1419"/>
      <c r="AM101" s="1419"/>
      <c r="AN101" s="1419"/>
      <c r="AO101" s="1419"/>
      <c r="AP101" s="1419"/>
      <c r="AQ101" s="1419"/>
      <c r="AR101" s="1419"/>
      <c r="AS101" s="1419"/>
      <c r="AT101" s="1419"/>
      <c r="AU101" s="1419"/>
      <c r="AV101" s="1419"/>
      <c r="AW101" s="1419"/>
      <c r="AX101" s="1419"/>
      <c r="AY101" s="1419"/>
      <c r="AZ101" s="1419"/>
      <c r="BA101" s="425"/>
      <c r="BB101" s="425"/>
    </row>
    <row r="102" spans="1:54" ht="16.5" customHeight="1" x14ac:dyDescent="0.3">
      <c r="A102" s="1266" t="str">
        <f>ПОДПИСИ!D15</f>
        <v>Шлёнский С.В.</v>
      </c>
      <c r="B102" s="1266"/>
      <c r="C102" s="1266"/>
      <c r="D102" s="1266"/>
      <c r="E102" s="1266"/>
      <c r="F102" s="1266"/>
      <c r="G102" s="1266"/>
      <c r="H102" s="1266"/>
      <c r="I102" s="1266"/>
      <c r="J102" s="1266"/>
      <c r="K102" s="1266"/>
      <c r="L102" s="1266"/>
      <c r="M102" s="1266"/>
      <c r="N102" s="1266"/>
      <c r="O102" s="1266"/>
      <c r="P102" s="1266"/>
      <c r="Q102" s="1266"/>
      <c r="R102" s="1266"/>
      <c r="S102" s="1266"/>
      <c r="T102" s="1266"/>
      <c r="U102" s="1266"/>
      <c r="V102" s="1266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267"/>
      <c r="AQ102" s="1267"/>
      <c r="AR102" s="1267"/>
      <c r="AS102" s="1267"/>
      <c r="AT102" s="1267"/>
      <c r="AU102" s="1267"/>
      <c r="AV102" s="1267"/>
      <c r="AW102" s="1267"/>
      <c r="AX102" s="1267"/>
      <c r="AY102" s="1267"/>
      <c r="AZ102" s="1267"/>
      <c r="BA102" s="351"/>
      <c r="BB102" s="351"/>
    </row>
    <row r="103" spans="1:54" s="499" customFormat="1" ht="6" customHeight="1" x14ac:dyDescent="0.3">
      <c r="A103" s="1421" t="s">
        <v>801</v>
      </c>
      <c r="B103" s="1421"/>
      <c r="C103" s="1421"/>
      <c r="D103" s="1421"/>
      <c r="E103" s="1421"/>
      <c r="F103" s="1421"/>
      <c r="G103" s="1421"/>
      <c r="H103" s="1421"/>
      <c r="I103" s="1421"/>
      <c r="J103" s="1421"/>
      <c r="K103" s="1421"/>
      <c r="L103" s="1421"/>
      <c r="M103" s="1421"/>
      <c r="N103" s="1421"/>
      <c r="O103" s="1421"/>
      <c r="P103" s="1421"/>
      <c r="Q103" s="1421"/>
      <c r="R103" s="1421"/>
      <c r="S103" s="1421"/>
      <c r="T103" s="1421"/>
      <c r="U103" s="1421"/>
      <c r="V103" s="1421"/>
      <c r="W103" s="494"/>
      <c r="X103" s="494"/>
      <c r="Y103" s="494"/>
      <c r="Z103" s="494"/>
      <c r="AA103" s="494"/>
      <c r="AB103" s="494"/>
      <c r="AC103" s="494"/>
      <c r="AD103" s="494"/>
      <c r="AE103" s="494"/>
      <c r="AF103" s="494"/>
      <c r="AG103" s="495"/>
      <c r="AH103" s="495"/>
      <c r="AI103" s="495"/>
      <c r="AJ103" s="495"/>
      <c r="AK103" s="495"/>
      <c r="AL103" s="495"/>
      <c r="AM103" s="495"/>
      <c r="AN103" s="495"/>
      <c r="AO103" s="495"/>
      <c r="AP103" s="1421" t="s">
        <v>49</v>
      </c>
      <c r="AQ103" s="1421"/>
      <c r="AR103" s="1421"/>
      <c r="AS103" s="1421"/>
      <c r="AT103" s="1421"/>
      <c r="AU103" s="1421"/>
      <c r="AV103" s="1421"/>
      <c r="AW103" s="1421"/>
      <c r="AX103" s="1421"/>
      <c r="AY103" s="1421"/>
      <c r="AZ103" s="1421"/>
      <c r="BA103" s="498"/>
      <c r="BB103" s="498"/>
    </row>
    <row r="104" spans="1:54" ht="25.5" customHeight="1" x14ac:dyDescent="0.25">
      <c r="A104" s="1419" t="s">
        <v>813</v>
      </c>
      <c r="B104" s="1419"/>
      <c r="C104" s="1419"/>
      <c r="D104" s="1419"/>
      <c r="E104" s="1419"/>
      <c r="F104" s="1419"/>
      <c r="G104" s="1419"/>
      <c r="H104" s="1419"/>
      <c r="I104" s="1419"/>
      <c r="J104" s="1419"/>
      <c r="K104" s="1419"/>
      <c r="L104" s="1419"/>
      <c r="M104" s="1419"/>
      <c r="N104" s="1419"/>
      <c r="O104" s="1419"/>
      <c r="P104" s="1419"/>
      <c r="Q104" s="1419"/>
      <c r="R104" s="1419"/>
      <c r="S104" s="1419"/>
      <c r="T104" s="1419"/>
      <c r="U104" s="1419"/>
      <c r="V104" s="1419"/>
      <c r="W104" s="1419"/>
      <c r="X104" s="1419"/>
      <c r="Y104" s="1419"/>
      <c r="Z104" s="1419"/>
      <c r="AA104" s="1419"/>
      <c r="AB104" s="1419"/>
      <c r="AC104" s="1419"/>
      <c r="AD104" s="1419"/>
      <c r="AE104" s="1419"/>
      <c r="AF104" s="1419"/>
      <c r="AG104" s="1419"/>
      <c r="AH104" s="1419"/>
      <c r="AI104" s="1419"/>
      <c r="AJ104" s="1419"/>
      <c r="AK104" s="1419"/>
      <c r="AL104" s="1419"/>
      <c r="AM104" s="1419"/>
      <c r="AN104" s="1419"/>
      <c r="AO104" s="1419"/>
      <c r="AP104" s="1419"/>
      <c r="AQ104" s="1419"/>
      <c r="AR104" s="1419"/>
      <c r="AS104" s="1419"/>
      <c r="AT104" s="1419"/>
      <c r="AU104" s="1419"/>
      <c r="AV104" s="1419"/>
      <c r="AW104" s="1419"/>
      <c r="AX104" s="1419"/>
      <c r="AY104" s="1419"/>
      <c r="AZ104" s="1419"/>
      <c r="BA104" s="425"/>
      <c r="BB104" s="425"/>
    </row>
    <row r="105" spans="1:54" ht="16.5" customHeight="1" x14ac:dyDescent="0.3">
      <c r="A105" s="1266" t="str">
        <f>ПОДПИСИ!D17</f>
        <v>Шлёнский С.В.</v>
      </c>
      <c r="B105" s="1266"/>
      <c r="C105" s="1266"/>
      <c r="D105" s="1266"/>
      <c r="E105" s="1266"/>
      <c r="F105" s="1266"/>
      <c r="G105" s="1266"/>
      <c r="H105" s="1266"/>
      <c r="I105" s="1266"/>
      <c r="J105" s="1266"/>
      <c r="K105" s="1266"/>
      <c r="L105" s="1266"/>
      <c r="M105" s="1266"/>
      <c r="N105" s="1266"/>
      <c r="O105" s="1266"/>
      <c r="P105" s="1266"/>
      <c r="Q105" s="1266"/>
      <c r="R105" s="1266"/>
      <c r="S105" s="1266"/>
      <c r="T105" s="1266"/>
      <c r="U105" s="1266"/>
      <c r="V105" s="1266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267"/>
      <c r="AQ105" s="1267"/>
      <c r="AR105" s="1267"/>
      <c r="AS105" s="1267"/>
      <c r="AT105" s="1267"/>
      <c r="AU105" s="1267"/>
      <c r="AV105" s="1267"/>
      <c r="AW105" s="1267"/>
      <c r="AX105" s="1267"/>
      <c r="AY105" s="1267"/>
      <c r="AZ105" s="1267"/>
      <c r="BA105" s="351"/>
      <c r="BB105" s="351"/>
    </row>
    <row r="106" spans="1:54" s="499" customFormat="1" ht="6" customHeight="1" x14ac:dyDescent="0.3">
      <c r="A106" s="1421" t="s">
        <v>801</v>
      </c>
      <c r="B106" s="1421"/>
      <c r="C106" s="1421"/>
      <c r="D106" s="1421"/>
      <c r="E106" s="1421"/>
      <c r="F106" s="1421"/>
      <c r="G106" s="1421"/>
      <c r="H106" s="1421"/>
      <c r="I106" s="1421"/>
      <c r="J106" s="1421"/>
      <c r="K106" s="1421"/>
      <c r="L106" s="1421"/>
      <c r="M106" s="1421"/>
      <c r="N106" s="1421"/>
      <c r="O106" s="1421"/>
      <c r="P106" s="1421"/>
      <c r="Q106" s="1421"/>
      <c r="R106" s="1421"/>
      <c r="S106" s="1421"/>
      <c r="T106" s="1421"/>
      <c r="U106" s="1421"/>
      <c r="V106" s="1421"/>
      <c r="W106" s="494"/>
      <c r="X106" s="494"/>
      <c r="Y106" s="494"/>
      <c r="Z106" s="494"/>
      <c r="AA106" s="494"/>
      <c r="AB106" s="494"/>
      <c r="AC106" s="494"/>
      <c r="AD106" s="494"/>
      <c r="AE106" s="494"/>
      <c r="AF106" s="494"/>
      <c r="AG106" s="495"/>
      <c r="AH106" s="495"/>
      <c r="AI106" s="495"/>
      <c r="AJ106" s="495"/>
      <c r="AK106" s="495"/>
      <c r="AL106" s="495"/>
      <c r="AM106" s="495"/>
      <c r="AN106" s="495"/>
      <c r="AO106" s="495"/>
      <c r="AP106" s="1421" t="s">
        <v>49</v>
      </c>
      <c r="AQ106" s="1421"/>
      <c r="AR106" s="1421"/>
      <c r="AS106" s="1421"/>
      <c r="AT106" s="1421"/>
      <c r="AU106" s="1421"/>
      <c r="AV106" s="1421"/>
      <c r="AW106" s="1421"/>
      <c r="AX106" s="1421"/>
      <c r="AY106" s="1421"/>
      <c r="AZ106" s="1421"/>
      <c r="BA106" s="498"/>
      <c r="BB106" s="498"/>
    </row>
    <row r="107" spans="1:54" ht="39.75" customHeight="1" x14ac:dyDescent="0.25">
      <c r="A107" s="1419" t="s">
        <v>803</v>
      </c>
      <c r="B107" s="1419"/>
      <c r="C107" s="1419"/>
      <c r="D107" s="1419"/>
      <c r="E107" s="1419"/>
      <c r="F107" s="1419"/>
      <c r="G107" s="1419"/>
      <c r="H107" s="1419"/>
      <c r="I107" s="1419"/>
      <c r="J107" s="1419"/>
      <c r="K107" s="1419"/>
      <c r="L107" s="1419"/>
      <c r="M107" s="1419"/>
      <c r="N107" s="1419"/>
      <c r="O107" s="1419"/>
      <c r="P107" s="1419"/>
      <c r="Q107" s="1419"/>
      <c r="R107" s="1419"/>
      <c r="S107" s="1419"/>
      <c r="T107" s="1419"/>
      <c r="U107" s="1419"/>
      <c r="V107" s="1419"/>
      <c r="W107" s="1419"/>
      <c r="X107" s="1419"/>
      <c r="Y107" s="1419"/>
      <c r="Z107" s="1419"/>
      <c r="AA107" s="1419"/>
      <c r="AB107" s="1419"/>
      <c r="AC107" s="1419"/>
      <c r="AD107" s="1419"/>
      <c r="AE107" s="1419"/>
      <c r="AF107" s="1419"/>
      <c r="AG107" s="1419"/>
      <c r="AH107" s="1419"/>
      <c r="AI107" s="1419"/>
      <c r="AJ107" s="1419"/>
      <c r="AK107" s="1419"/>
      <c r="AL107" s="1419"/>
      <c r="AM107" s="1419"/>
      <c r="AN107" s="1419"/>
      <c r="AO107" s="1419"/>
      <c r="AP107" s="1419"/>
      <c r="AQ107" s="1419"/>
      <c r="AR107" s="1419"/>
      <c r="AS107" s="1419"/>
      <c r="AT107" s="1419"/>
      <c r="AU107" s="1419"/>
      <c r="AV107" s="1419"/>
      <c r="AW107" s="1419"/>
      <c r="AX107" s="1419"/>
      <c r="AY107" s="1419"/>
      <c r="AZ107" s="1419"/>
      <c r="BA107" s="425"/>
      <c r="BB107" s="425"/>
    </row>
    <row r="108" spans="1:54" ht="16.5" customHeight="1" x14ac:dyDescent="0.3">
      <c r="A108" s="1266" t="str">
        <f>ПОДПИСИ!C19</f>
        <v xml:space="preserve"> </v>
      </c>
      <c r="B108" s="1266"/>
      <c r="C108" s="1266"/>
      <c r="D108" s="1266"/>
      <c r="E108" s="1266"/>
      <c r="F108" s="1266"/>
      <c r="G108" s="1266"/>
      <c r="H108" s="1266"/>
      <c r="I108" s="1266"/>
      <c r="J108" s="1266"/>
      <c r="K108" s="1266"/>
      <c r="L108" s="1266"/>
      <c r="M108" s="1266"/>
      <c r="N108" s="1266"/>
      <c r="O108" s="1266"/>
      <c r="P108" s="1266"/>
      <c r="Q108" s="1266"/>
      <c r="R108" s="1266"/>
      <c r="S108" s="1266"/>
      <c r="T108" s="1266"/>
      <c r="U108" s="1266"/>
      <c r="V108" s="1266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267"/>
      <c r="AQ108" s="1267"/>
      <c r="AR108" s="1267"/>
      <c r="AS108" s="1267"/>
      <c r="AT108" s="1267"/>
      <c r="AU108" s="1267"/>
      <c r="AV108" s="1267"/>
      <c r="AW108" s="1267"/>
      <c r="AX108" s="1267"/>
      <c r="AY108" s="1267"/>
      <c r="AZ108" s="1267"/>
      <c r="BA108" s="351"/>
      <c r="BB108" s="351"/>
    </row>
    <row r="109" spans="1:54" s="499" customFormat="1" ht="6" customHeight="1" x14ac:dyDescent="0.3">
      <c r="A109" s="1421" t="s">
        <v>801</v>
      </c>
      <c r="B109" s="1421"/>
      <c r="C109" s="1421"/>
      <c r="D109" s="1421"/>
      <c r="E109" s="1421"/>
      <c r="F109" s="1421"/>
      <c r="G109" s="1421"/>
      <c r="H109" s="1421"/>
      <c r="I109" s="1421"/>
      <c r="J109" s="1421"/>
      <c r="K109" s="1421"/>
      <c r="L109" s="1421"/>
      <c r="M109" s="1421"/>
      <c r="N109" s="1421"/>
      <c r="O109" s="1421"/>
      <c r="P109" s="1421"/>
      <c r="Q109" s="1421"/>
      <c r="R109" s="1421"/>
      <c r="S109" s="1421"/>
      <c r="T109" s="1421"/>
      <c r="U109" s="1421"/>
      <c r="V109" s="1421"/>
      <c r="W109" s="494"/>
      <c r="X109" s="494"/>
      <c r="Y109" s="494"/>
      <c r="Z109" s="494"/>
      <c r="AA109" s="494"/>
      <c r="AB109" s="494"/>
      <c r="AC109" s="494"/>
      <c r="AD109" s="494"/>
      <c r="AE109" s="494"/>
      <c r="AF109" s="494"/>
      <c r="AG109" s="495"/>
      <c r="AH109" s="495"/>
      <c r="AI109" s="495"/>
      <c r="AJ109" s="495"/>
      <c r="AK109" s="495"/>
      <c r="AL109" s="495"/>
      <c r="AM109" s="495"/>
      <c r="AN109" s="495"/>
      <c r="AO109" s="495"/>
      <c r="AP109" s="1421" t="s">
        <v>49</v>
      </c>
      <c r="AQ109" s="1421"/>
      <c r="AR109" s="1421"/>
      <c r="AS109" s="1421"/>
      <c r="AT109" s="1421"/>
      <c r="AU109" s="1421"/>
      <c r="AV109" s="1421"/>
      <c r="AW109" s="1421"/>
      <c r="AX109" s="1421"/>
      <c r="AY109" s="1421"/>
      <c r="AZ109" s="1421"/>
      <c r="BA109" s="498"/>
      <c r="BB109" s="498"/>
    </row>
    <row r="110" spans="1:54" ht="39.75" customHeight="1" x14ac:dyDescent="0.25">
      <c r="A110" s="1419" t="s">
        <v>1000</v>
      </c>
      <c r="B110" s="1419"/>
      <c r="C110" s="1419"/>
      <c r="D110" s="1419"/>
      <c r="E110" s="1419"/>
      <c r="F110" s="1419"/>
      <c r="G110" s="1419"/>
      <c r="H110" s="1419"/>
      <c r="I110" s="1419"/>
      <c r="J110" s="1419"/>
      <c r="K110" s="1419"/>
      <c r="L110" s="1419"/>
      <c r="M110" s="1419"/>
      <c r="N110" s="1419"/>
      <c r="O110" s="1419"/>
      <c r="P110" s="1419"/>
      <c r="Q110" s="1419"/>
      <c r="R110" s="1419"/>
      <c r="S110" s="1419"/>
      <c r="T110" s="1419"/>
      <c r="U110" s="1419"/>
      <c r="V110" s="1419"/>
      <c r="W110" s="1419"/>
      <c r="X110" s="1419"/>
      <c r="Y110" s="1419"/>
      <c r="Z110" s="1419"/>
      <c r="AA110" s="1419"/>
      <c r="AB110" s="1419"/>
      <c r="AC110" s="1419"/>
      <c r="AD110" s="1419"/>
      <c r="AE110" s="1419"/>
      <c r="AF110" s="1419"/>
      <c r="AG110" s="1419"/>
      <c r="AH110" s="1419"/>
      <c r="AI110" s="1419"/>
      <c r="AJ110" s="1419"/>
      <c r="AK110" s="1419"/>
      <c r="AL110" s="1419"/>
      <c r="AM110" s="1419"/>
      <c r="AN110" s="1419"/>
      <c r="AO110" s="1419"/>
      <c r="AP110" s="1419"/>
      <c r="AQ110" s="1419"/>
      <c r="AR110" s="1419"/>
      <c r="AS110" s="1419"/>
      <c r="AT110" s="1419"/>
      <c r="AU110" s="1419"/>
      <c r="AV110" s="1419"/>
      <c r="AW110" s="1419"/>
      <c r="AX110" s="1419"/>
      <c r="AY110" s="1419"/>
      <c r="AZ110" s="1419"/>
      <c r="BA110" s="425"/>
      <c r="BB110" s="425"/>
    </row>
    <row r="111" spans="1:54" ht="16.5" customHeight="1" x14ac:dyDescent="0.3">
      <c r="A111" s="1266" t="str">
        <f>ПОДПИСИ!D12</f>
        <v>Курбатов А.В.</v>
      </c>
      <c r="B111" s="1266"/>
      <c r="C111" s="1266"/>
      <c r="D111" s="1266"/>
      <c r="E111" s="1266"/>
      <c r="F111" s="1266"/>
      <c r="G111" s="1266"/>
      <c r="H111" s="1266"/>
      <c r="I111" s="1266"/>
      <c r="J111" s="1266"/>
      <c r="K111" s="1266"/>
      <c r="L111" s="1266"/>
      <c r="M111" s="1266"/>
      <c r="N111" s="1266"/>
      <c r="O111" s="1266"/>
      <c r="P111" s="1266"/>
      <c r="Q111" s="1266"/>
      <c r="R111" s="1266"/>
      <c r="S111" s="1266"/>
      <c r="T111" s="1266"/>
      <c r="U111" s="1266"/>
      <c r="V111" s="1266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267"/>
      <c r="AQ111" s="1267"/>
      <c r="AR111" s="1267"/>
      <c r="AS111" s="1267"/>
      <c r="AT111" s="1267"/>
      <c r="AU111" s="1267"/>
      <c r="AV111" s="1267"/>
      <c r="AW111" s="1267"/>
      <c r="AX111" s="1267"/>
      <c r="AY111" s="1267"/>
      <c r="AZ111" s="1267"/>
      <c r="BA111" s="351"/>
      <c r="BB111" s="351"/>
    </row>
    <row r="112" spans="1:54" s="499" customFormat="1" ht="6" customHeight="1" x14ac:dyDescent="0.3">
      <c r="A112" s="1421" t="s">
        <v>801</v>
      </c>
      <c r="B112" s="1421"/>
      <c r="C112" s="1421"/>
      <c r="D112" s="1421"/>
      <c r="E112" s="1421"/>
      <c r="F112" s="1421"/>
      <c r="G112" s="1421"/>
      <c r="H112" s="1421"/>
      <c r="I112" s="1421"/>
      <c r="J112" s="1421"/>
      <c r="K112" s="1421"/>
      <c r="L112" s="1421"/>
      <c r="M112" s="1421"/>
      <c r="N112" s="1421"/>
      <c r="O112" s="1421"/>
      <c r="P112" s="1421"/>
      <c r="Q112" s="1421"/>
      <c r="R112" s="1421"/>
      <c r="S112" s="1421"/>
      <c r="T112" s="1421"/>
      <c r="U112" s="1421"/>
      <c r="V112" s="1421"/>
      <c r="W112" s="494"/>
      <c r="X112" s="494"/>
      <c r="Y112" s="494"/>
      <c r="Z112" s="494"/>
      <c r="AA112" s="494"/>
      <c r="AB112" s="494"/>
      <c r="AC112" s="494"/>
      <c r="AD112" s="494"/>
      <c r="AE112" s="494"/>
      <c r="AF112" s="494"/>
      <c r="AG112" s="495"/>
      <c r="AH112" s="495"/>
      <c r="AI112" s="495"/>
      <c r="AJ112" s="495"/>
      <c r="AK112" s="495"/>
      <c r="AL112" s="495"/>
      <c r="AM112" s="495"/>
      <c r="AN112" s="495"/>
      <c r="AO112" s="495"/>
      <c r="AP112" s="1421" t="s">
        <v>49</v>
      </c>
      <c r="AQ112" s="1421"/>
      <c r="AR112" s="1421"/>
      <c r="AS112" s="1421"/>
      <c r="AT112" s="1421"/>
      <c r="AU112" s="1421"/>
      <c r="AV112" s="1421"/>
      <c r="AW112" s="1421"/>
      <c r="AX112" s="1421"/>
      <c r="AY112" s="1421"/>
      <c r="AZ112" s="1421"/>
      <c r="BA112" s="498"/>
      <c r="BB112" s="498"/>
    </row>
    <row r="113" spans="1:54" hidden="1" x14ac:dyDescent="0.25">
      <c r="A113" s="1419" t="s">
        <v>530</v>
      </c>
      <c r="B113" s="1419"/>
      <c r="C113" s="1419"/>
      <c r="D113" s="1419"/>
      <c r="E113" s="1419"/>
      <c r="F113" s="1419"/>
      <c r="G113" s="1419"/>
      <c r="H113" s="1419"/>
      <c r="I113" s="1419"/>
      <c r="J113" s="1419"/>
      <c r="K113" s="1419"/>
      <c r="L113" s="1419"/>
      <c r="M113" s="1419"/>
      <c r="N113" s="1419"/>
      <c r="O113" s="1419"/>
      <c r="P113" s="1419"/>
      <c r="Q113" s="1419"/>
      <c r="R113" s="1419"/>
      <c r="S113" s="1419"/>
      <c r="T113" s="1419"/>
      <c r="U113" s="1419"/>
      <c r="V113" s="1419"/>
      <c r="W113" s="1419"/>
      <c r="X113" s="1419"/>
      <c r="Y113" s="1419"/>
      <c r="Z113" s="1419"/>
      <c r="AA113" s="1419"/>
      <c r="AB113" s="1419"/>
      <c r="AC113" s="1419"/>
      <c r="AD113" s="1419"/>
      <c r="AE113" s="1419"/>
      <c r="AF113" s="1419"/>
      <c r="AG113" s="1419"/>
      <c r="AH113" s="1419"/>
      <c r="AI113" s="1419"/>
      <c r="AJ113" s="1419"/>
      <c r="AK113" s="1419"/>
      <c r="AL113" s="1419"/>
      <c r="AM113" s="1419"/>
      <c r="AN113" s="1419"/>
      <c r="AO113" s="1419"/>
      <c r="AP113" s="1419"/>
      <c r="AQ113" s="1419"/>
      <c r="AR113" s="1419"/>
      <c r="AS113" s="1419"/>
      <c r="AT113" s="1419"/>
      <c r="AU113" s="1419"/>
      <c r="AV113" s="1419"/>
      <c r="AW113" s="1419"/>
      <c r="AX113" s="1419"/>
      <c r="AY113" s="1419"/>
      <c r="AZ113" s="1419"/>
      <c r="BA113" s="1419"/>
      <c r="BB113" s="1419"/>
    </row>
    <row r="114" spans="1:54" ht="16.5" hidden="1" customHeight="1" x14ac:dyDescent="0.3">
      <c r="A114" s="1266"/>
      <c r="B114" s="1266"/>
      <c r="C114" s="1266"/>
      <c r="D114" s="1266"/>
      <c r="E114" s="1266"/>
      <c r="F114" s="1266"/>
      <c r="G114" s="1266"/>
      <c r="H114" s="1266"/>
      <c r="I114" s="1266"/>
      <c r="J114" s="1266"/>
      <c r="K114" s="1266"/>
      <c r="L114" s="1266"/>
      <c r="M114" s="1266"/>
      <c r="N114" s="1266"/>
      <c r="O114" s="1266"/>
      <c r="P114" s="1266"/>
      <c r="Q114" s="1266"/>
      <c r="R114" s="1266"/>
      <c r="S114" s="1266"/>
      <c r="T114" s="1266"/>
      <c r="U114" s="1266"/>
      <c r="V114" s="1266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267"/>
      <c r="AU114" s="1267"/>
      <c r="AV114" s="1267"/>
      <c r="AW114" s="1267"/>
      <c r="AX114" s="1267"/>
      <c r="AY114" s="1267"/>
      <c r="AZ114" s="1267"/>
      <c r="BA114" s="351"/>
      <c r="BB114" s="351"/>
    </row>
    <row r="115" spans="1:54" s="499" customFormat="1" ht="6" hidden="1" customHeight="1" x14ac:dyDescent="0.3">
      <c r="A115" s="1421" t="s">
        <v>801</v>
      </c>
      <c r="B115" s="1421"/>
      <c r="C115" s="1421"/>
      <c r="D115" s="1421"/>
      <c r="E115" s="1421"/>
      <c r="F115" s="1421"/>
      <c r="G115" s="1421"/>
      <c r="H115" s="1421"/>
      <c r="I115" s="1421"/>
      <c r="J115" s="1421"/>
      <c r="K115" s="1421"/>
      <c r="L115" s="1421"/>
      <c r="M115" s="1421"/>
      <c r="N115" s="1421"/>
      <c r="O115" s="1421"/>
      <c r="P115" s="1421"/>
      <c r="Q115" s="1421"/>
      <c r="R115" s="1421"/>
      <c r="S115" s="1421"/>
      <c r="T115" s="1421"/>
      <c r="U115" s="1421"/>
      <c r="V115" s="1421"/>
      <c r="W115" s="494"/>
      <c r="X115" s="494"/>
      <c r="Y115" s="494"/>
      <c r="Z115" s="494"/>
      <c r="AA115" s="494"/>
      <c r="AB115" s="494"/>
      <c r="AC115" s="494"/>
      <c r="AD115" s="494"/>
      <c r="AE115" s="494"/>
      <c r="AF115" s="494"/>
      <c r="AG115" s="495"/>
      <c r="AH115" s="495"/>
      <c r="AI115" s="495"/>
      <c r="AJ115" s="495"/>
      <c r="AK115" s="495"/>
      <c r="AL115" s="495"/>
      <c r="AM115" s="495"/>
      <c r="AN115" s="495"/>
      <c r="AO115" s="495"/>
      <c r="AP115" s="495"/>
      <c r="AQ115" s="496"/>
      <c r="AR115" s="496"/>
      <c r="AS115" s="497"/>
      <c r="AT115" s="1421" t="s">
        <v>49</v>
      </c>
      <c r="AU115" s="1421"/>
      <c r="AV115" s="1421"/>
      <c r="AW115" s="1421"/>
      <c r="AX115" s="1421"/>
      <c r="AY115" s="1421"/>
      <c r="AZ115" s="1421"/>
      <c r="BA115" s="498"/>
      <c r="BB115" s="498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71" t="s">
        <v>516</v>
      </c>
      <c r="V1" s="1371"/>
      <c r="W1" s="1371"/>
      <c r="X1" s="1371"/>
      <c r="Y1" s="1371"/>
      <c r="Z1" s="1371"/>
      <c r="AA1" s="1371"/>
      <c r="AB1" s="1371"/>
      <c r="AC1" s="1371"/>
      <c r="AD1" s="1371"/>
      <c r="AE1" s="1371"/>
      <c r="AF1" s="1371"/>
      <c r="AG1" s="1371"/>
      <c r="AH1" s="1371"/>
      <c r="AI1" s="1371"/>
      <c r="AJ1" s="1371"/>
      <c r="AK1" s="1371"/>
      <c r="AL1" s="1371"/>
      <c r="AM1" s="1371"/>
      <c r="AN1" s="1371"/>
      <c r="AO1" s="1371"/>
      <c r="AP1" s="1371"/>
      <c r="AQ1" s="1371"/>
      <c r="AR1" s="1371"/>
      <c r="AS1" s="1371"/>
      <c r="AT1" s="1371"/>
      <c r="AU1" s="1371"/>
      <c r="AV1" s="1371"/>
      <c r="AW1" s="1371"/>
      <c r="AX1" s="1371"/>
      <c r="AY1" s="1371"/>
      <c r="AZ1" s="1371"/>
    </row>
    <row r="2" spans="1:63" ht="14.4" x14ac:dyDescent="0.25">
      <c r="A2" s="1379" t="s">
        <v>72</v>
      </c>
      <c r="B2" s="1379"/>
      <c r="C2" s="1379"/>
      <c r="D2" s="1379"/>
      <c r="E2" s="1379"/>
      <c r="F2" s="1379"/>
      <c r="G2" s="1379"/>
      <c r="H2" s="1379"/>
      <c r="I2" s="1379"/>
      <c r="J2" s="1379"/>
      <c r="K2" s="1379"/>
      <c r="L2" s="1379"/>
      <c r="M2" s="1379"/>
      <c r="N2" s="1379"/>
      <c r="O2" s="1379"/>
      <c r="P2" s="1379"/>
      <c r="Q2" s="1379"/>
      <c r="R2" s="1379"/>
      <c r="S2" s="1379"/>
      <c r="T2" s="1379"/>
      <c r="U2" s="1379"/>
      <c r="V2" s="1379"/>
      <c r="W2" s="1379"/>
      <c r="X2" s="1379"/>
      <c r="Y2" s="1379"/>
      <c r="Z2" s="1379"/>
      <c r="AA2" s="1379"/>
      <c r="AB2" s="1379"/>
      <c r="AC2" s="1379"/>
      <c r="AD2" s="1379"/>
      <c r="AE2" s="1379"/>
      <c r="AF2" s="1379"/>
      <c r="AG2" s="1379"/>
      <c r="AH2" s="1379"/>
      <c r="AI2" s="1379"/>
      <c r="AJ2" s="1379"/>
      <c r="AK2" s="1379"/>
      <c r="AL2" s="1379"/>
      <c r="AM2" s="1379"/>
      <c r="AN2" s="1379"/>
      <c r="AO2" s="1379"/>
      <c r="AP2" s="1379"/>
      <c r="AQ2" s="1379"/>
      <c r="AR2" s="1379"/>
      <c r="AS2" s="1379"/>
      <c r="AT2" s="1379"/>
      <c r="AU2" s="1379"/>
      <c r="AV2" s="1379"/>
      <c r="AW2" s="1379"/>
      <c r="AX2" s="1379"/>
      <c r="AY2" s="1379"/>
      <c r="AZ2" s="1379"/>
      <c r="BC2" s="12"/>
      <c r="BD2" s="13"/>
      <c r="BE2" s="286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72"/>
      <c r="C3" s="1372"/>
      <c r="D3" s="1372"/>
      <c r="E3" s="1372"/>
      <c r="F3" s="1372"/>
      <c r="G3" s="1372"/>
      <c r="H3" s="1372"/>
      <c r="I3" s="1372"/>
      <c r="J3" s="1372"/>
      <c r="K3" s="1372"/>
      <c r="L3" s="1372"/>
      <c r="M3" s="1372"/>
      <c r="N3" s="1372"/>
      <c r="O3" s="1372"/>
      <c r="P3" s="1372"/>
      <c r="Q3" s="1372"/>
      <c r="R3" s="1372"/>
      <c r="S3" s="1372"/>
      <c r="T3" s="1372"/>
      <c r="U3" s="1372"/>
      <c r="V3" s="1372"/>
      <c r="W3" s="1372"/>
      <c r="X3" s="1372"/>
      <c r="Y3" s="1372"/>
      <c r="Z3" s="1372"/>
      <c r="AA3" s="1372"/>
      <c r="AB3" s="1372"/>
      <c r="AC3" s="1372"/>
      <c r="AD3" s="1372"/>
      <c r="AE3" s="1372"/>
      <c r="AF3" s="1372"/>
      <c r="AG3" s="1372"/>
      <c r="AH3" s="1372"/>
      <c r="AI3" s="1372"/>
      <c r="AJ3" s="1372"/>
      <c r="AK3" s="1372"/>
      <c r="AL3" s="1372"/>
      <c r="AM3" s="1372"/>
      <c r="AN3" s="1372"/>
      <c r="AO3" s="1372"/>
      <c r="AP3" s="1372"/>
      <c r="AQ3" s="1372"/>
      <c r="AR3" s="1372"/>
      <c r="AS3" s="1372"/>
      <c r="AT3" s="1372"/>
      <c r="AU3" s="1372"/>
      <c r="AV3" s="1372"/>
      <c r="AW3" s="1372"/>
      <c r="AX3" s="1372"/>
      <c r="AY3" s="1372"/>
      <c r="AZ3" s="1372"/>
      <c r="BC3" s="12"/>
      <c r="BD3" s="10"/>
      <c r="BE3" s="289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373" t="s">
        <v>515</v>
      </c>
      <c r="B4" s="1373"/>
      <c r="C4" s="1373"/>
      <c r="D4" s="1373"/>
      <c r="E4" s="1373"/>
      <c r="F4" s="1373"/>
      <c r="G4" s="1373"/>
      <c r="H4" s="1373"/>
      <c r="I4" s="1373"/>
      <c r="J4" s="1373"/>
      <c r="K4" s="1373"/>
      <c r="L4" s="1373"/>
      <c r="M4" s="1373"/>
      <c r="N4" s="1373"/>
      <c r="O4" s="1373"/>
      <c r="P4" s="1373"/>
      <c r="Q4" s="1373"/>
      <c r="R4" s="1373"/>
      <c r="S4" s="1373"/>
      <c r="T4" s="1373"/>
      <c r="U4" s="1373"/>
      <c r="V4" s="1373"/>
      <c r="W4" s="1373"/>
      <c r="X4" s="1373"/>
      <c r="Y4" s="1373"/>
      <c r="Z4" s="1373"/>
      <c r="AA4" s="1373"/>
      <c r="AB4" s="1373"/>
      <c r="AC4" s="1373"/>
      <c r="AD4" s="1373"/>
      <c r="AE4" s="1373"/>
      <c r="AF4" s="1373"/>
      <c r="AG4" s="1373"/>
      <c r="AH4" s="1373"/>
      <c r="AI4" s="1373"/>
      <c r="AJ4" s="1373"/>
      <c r="AK4" s="1373"/>
      <c r="AL4" s="1373"/>
      <c r="AM4" s="1373"/>
      <c r="AN4" s="1373"/>
      <c r="AO4" s="1373"/>
      <c r="AP4" s="1373"/>
      <c r="AQ4" s="1373"/>
      <c r="AR4" s="1373"/>
      <c r="AS4" s="1373"/>
      <c r="AT4" s="1373"/>
      <c r="AU4" s="1373"/>
      <c r="AV4" s="1373"/>
      <c r="AW4" s="1373"/>
      <c r="AX4" s="1373"/>
      <c r="AY4" s="1373"/>
      <c r="AZ4" s="1373"/>
      <c r="BD4" s="10"/>
      <c r="BF4" s="10"/>
      <c r="BG4" s="10"/>
      <c r="BH4" s="10"/>
      <c r="BI4" s="10"/>
      <c r="BJ4" s="10"/>
      <c r="BK4" s="10"/>
    </row>
    <row r="5" spans="1:63" x14ac:dyDescent="0.25">
      <c r="A5" s="1380" t="s">
        <v>377</v>
      </c>
      <c r="B5" s="1379"/>
      <c r="C5" s="1379"/>
      <c r="D5" s="1379"/>
      <c r="E5" s="1379"/>
      <c r="F5" s="1379"/>
      <c r="G5" s="1379"/>
      <c r="H5" s="1379"/>
      <c r="I5" s="1379"/>
      <c r="J5" s="1379"/>
      <c r="K5" s="1379"/>
      <c r="L5" s="1379"/>
      <c r="M5" s="1379"/>
      <c r="N5" s="1379"/>
      <c r="O5" s="1379"/>
      <c r="P5" s="1379"/>
      <c r="Q5" s="1379"/>
      <c r="R5" s="1379"/>
      <c r="S5" s="1379"/>
      <c r="T5" s="1379"/>
      <c r="U5" s="1379"/>
      <c r="V5" s="1379"/>
      <c r="W5" s="1379"/>
      <c r="X5" s="1379"/>
      <c r="Y5" s="1379"/>
      <c r="Z5" s="1379"/>
      <c r="AA5" s="1379"/>
      <c r="AB5" s="1379"/>
      <c r="AC5" s="1379"/>
      <c r="AD5" s="1379"/>
      <c r="AE5" s="1379"/>
      <c r="AF5" s="1379"/>
      <c r="AG5" s="1379"/>
      <c r="AH5" s="1379"/>
      <c r="AI5" s="1379"/>
      <c r="AJ5" s="1379"/>
      <c r="AK5" s="1379"/>
      <c r="AL5" s="1379"/>
      <c r="AM5" s="1379"/>
      <c r="AN5" s="1379"/>
      <c r="AO5" s="1379"/>
      <c r="AP5" s="1379"/>
      <c r="AQ5" s="1379"/>
      <c r="AR5" s="1379"/>
      <c r="AS5" s="1379"/>
      <c r="AT5" s="1379"/>
      <c r="AU5" s="1379"/>
      <c r="AV5" s="1379"/>
      <c r="AW5" s="1379"/>
      <c r="AX5" s="1379"/>
      <c r="AY5" s="1379"/>
      <c r="AZ5" s="1379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78" t="str">
        <f>ФОРМА!B2</f>
        <v>ПАО "Россети Ленэнерго"</v>
      </c>
      <c r="B6" s="1378"/>
      <c r="C6" s="1378"/>
      <c r="D6" s="1378"/>
      <c r="E6" s="1378"/>
      <c r="F6" s="1378"/>
      <c r="G6" s="1378"/>
      <c r="H6" s="1378"/>
      <c r="I6" s="1378"/>
      <c r="J6" s="1378"/>
      <c r="K6" s="1378"/>
      <c r="L6" s="1378"/>
      <c r="M6" s="1378"/>
      <c r="N6" s="1378"/>
      <c r="O6" s="1378"/>
      <c r="P6" s="1378"/>
      <c r="Q6" s="1378"/>
      <c r="R6" s="1378"/>
      <c r="S6" s="1378"/>
      <c r="T6" s="1378"/>
      <c r="U6" s="1378"/>
      <c r="V6" s="1378"/>
      <c r="W6" s="1378"/>
      <c r="X6" s="1378"/>
      <c r="Y6" s="1378"/>
      <c r="Z6" s="1378"/>
      <c r="AA6" s="1378"/>
      <c r="AB6" s="1378"/>
      <c r="AC6" s="1378"/>
      <c r="AD6" s="1378"/>
      <c r="AE6" s="1378"/>
      <c r="AF6" s="1378"/>
      <c r="AG6" s="1378"/>
      <c r="AH6" s="1378"/>
      <c r="AI6" s="1378"/>
      <c r="AJ6" s="1378"/>
      <c r="AK6" s="1378"/>
      <c r="AL6" s="1378"/>
      <c r="AM6" s="1378"/>
      <c r="AN6" s="1378"/>
      <c r="AO6" s="1378"/>
      <c r="AP6" s="1378"/>
      <c r="AQ6" s="1378"/>
      <c r="AR6" s="1378"/>
      <c r="AS6" s="1378"/>
      <c r="AT6" s="1378"/>
      <c r="AU6" s="1378"/>
      <c r="AV6" s="1378"/>
      <c r="AW6" s="1378"/>
      <c r="AX6" s="1378"/>
      <c r="AY6" s="1378"/>
      <c r="AZ6" s="137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376" t="s">
        <v>807</v>
      </c>
      <c r="B7" s="1376"/>
      <c r="C7" s="1376"/>
      <c r="D7" s="1376"/>
      <c r="E7" s="1376"/>
      <c r="F7" s="1376"/>
      <c r="G7" s="1376"/>
      <c r="H7" s="1376"/>
      <c r="I7" s="1376"/>
      <c r="J7" s="1376"/>
      <c r="K7" s="1376"/>
      <c r="L7" s="1376"/>
      <c r="M7" s="1376"/>
      <c r="N7" s="1376"/>
      <c r="O7" s="1376"/>
      <c r="P7" s="1376"/>
      <c r="Q7" s="1376"/>
      <c r="R7" s="1376"/>
      <c r="S7" s="1376"/>
      <c r="T7" s="1376"/>
      <c r="U7" s="1376"/>
      <c r="V7" s="1376"/>
      <c r="W7" s="1376"/>
      <c r="X7" s="1376"/>
      <c r="Y7" s="1376"/>
      <c r="Z7" s="1376"/>
      <c r="AA7" s="1376"/>
      <c r="AB7" s="1376"/>
      <c r="AC7" s="1376"/>
      <c r="AD7" s="1376"/>
      <c r="AE7" s="1376"/>
      <c r="AF7" s="1376"/>
      <c r="AG7" s="1376"/>
      <c r="AH7" s="1376"/>
      <c r="AI7" s="1376"/>
      <c r="AJ7" s="1376"/>
      <c r="AK7" s="1376"/>
      <c r="AL7" s="1376"/>
      <c r="AM7" s="1376"/>
      <c r="AN7" s="1376"/>
      <c r="AO7" s="1376"/>
      <c r="AP7" s="1376"/>
      <c r="AQ7" s="1376"/>
      <c r="AR7" s="1376"/>
      <c r="AS7" s="1376"/>
      <c r="AT7" s="1376"/>
      <c r="AU7" s="1376"/>
      <c r="AV7" s="1376"/>
      <c r="AW7" s="1376"/>
      <c r="AX7" s="1376"/>
      <c r="AY7" s="1376"/>
      <c r="AZ7" s="1376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7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78"/>
      <c r="C8" s="1378"/>
      <c r="D8" s="1378"/>
      <c r="E8" s="1378"/>
      <c r="F8" s="1378"/>
      <c r="G8" s="1378"/>
      <c r="H8" s="1378"/>
      <c r="I8" s="1378"/>
      <c r="J8" s="1378"/>
      <c r="K8" s="1378"/>
      <c r="L8" s="1378"/>
      <c r="M8" s="1378"/>
      <c r="N8" s="1378"/>
      <c r="O8" s="1378"/>
      <c r="P8" s="1378"/>
      <c r="Q8" s="1378"/>
      <c r="R8" s="1378"/>
      <c r="S8" s="1378"/>
      <c r="T8" s="1378"/>
      <c r="U8" s="1378"/>
      <c r="V8" s="1378"/>
      <c r="W8" s="1378"/>
      <c r="X8" s="1378"/>
      <c r="Y8" s="1378"/>
      <c r="Z8" s="1378"/>
      <c r="AA8" s="1378"/>
      <c r="AB8" s="1378"/>
      <c r="AC8" s="1378"/>
      <c r="AD8" s="1378"/>
      <c r="AE8" s="1378"/>
      <c r="AF8" s="1378"/>
      <c r="AG8" s="1378"/>
      <c r="AH8" s="1378"/>
      <c r="AI8" s="1378"/>
      <c r="AJ8" s="1378"/>
      <c r="AK8" s="1378"/>
      <c r="AL8" s="1378"/>
      <c r="AM8" s="1378"/>
      <c r="AN8" s="1378"/>
      <c r="AO8" s="1378"/>
      <c r="AP8" s="1378"/>
      <c r="AQ8" s="1378"/>
      <c r="AR8" s="1378"/>
      <c r="AS8" s="1378"/>
      <c r="AT8" s="1378"/>
      <c r="AU8" s="1378"/>
      <c r="AV8" s="1378"/>
      <c r="AW8" s="1378"/>
      <c r="AX8" s="1378"/>
      <c r="AY8" s="1378"/>
      <c r="AZ8" s="137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376" t="s">
        <v>820</v>
      </c>
      <c r="B9" s="1377"/>
      <c r="C9" s="1377"/>
      <c r="D9" s="1377"/>
      <c r="E9" s="1377"/>
      <c r="F9" s="1377"/>
      <c r="G9" s="1377"/>
      <c r="H9" s="1377"/>
      <c r="I9" s="1377"/>
      <c r="J9" s="1377"/>
      <c r="K9" s="1377"/>
      <c r="L9" s="1377"/>
      <c r="M9" s="1377"/>
      <c r="N9" s="1377"/>
      <c r="O9" s="1377"/>
      <c r="P9" s="1377"/>
      <c r="Q9" s="1377"/>
      <c r="R9" s="1377"/>
      <c r="S9" s="1377"/>
      <c r="T9" s="1377"/>
      <c r="U9" s="1377"/>
      <c r="V9" s="1377"/>
      <c r="W9" s="1377"/>
      <c r="X9" s="1377"/>
      <c r="Y9" s="1377"/>
      <c r="Z9" s="1377"/>
      <c r="AA9" s="1377"/>
      <c r="AB9" s="1377"/>
      <c r="AC9" s="1377"/>
      <c r="AD9" s="1377"/>
      <c r="AE9" s="1377"/>
      <c r="AF9" s="1377"/>
      <c r="AG9" s="1377"/>
      <c r="AH9" s="1377"/>
      <c r="AI9" s="1377"/>
      <c r="AJ9" s="1377"/>
      <c r="AK9" s="1377"/>
      <c r="AL9" s="1377"/>
      <c r="AM9" s="1377"/>
      <c r="AN9" s="1377"/>
      <c r="AO9" s="1377"/>
      <c r="AP9" s="1377"/>
      <c r="AQ9" s="1377"/>
      <c r="AR9" s="1377"/>
      <c r="AS9" s="1377"/>
      <c r="AT9" s="1377"/>
      <c r="AU9" s="1377"/>
      <c r="AV9" s="1377"/>
      <c r="AW9" s="1377"/>
      <c r="AX9" s="1377"/>
      <c r="AY9" s="1377"/>
      <c r="AZ9" s="1377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381" t="s">
        <v>73</v>
      </c>
      <c r="B10" s="1381"/>
      <c r="C10" s="1381"/>
      <c r="D10" s="1381"/>
      <c r="E10" s="1381"/>
      <c r="F10" s="1381"/>
      <c r="G10" s="1381"/>
      <c r="H10" s="1381"/>
      <c r="I10" s="1381"/>
      <c r="J10" s="1381"/>
      <c r="K10" s="1381"/>
      <c r="L10" s="1381"/>
      <c r="M10" s="1381"/>
      <c r="N10" s="1381"/>
      <c r="O10" s="1381"/>
      <c r="P10" s="1381"/>
      <c r="Q10" s="1381"/>
      <c r="R10" s="1381"/>
      <c r="S10" s="1381"/>
      <c r="T10" s="1381"/>
      <c r="U10" s="1381"/>
      <c r="V10" s="1381"/>
      <c r="W10" s="1381"/>
      <c r="X10" s="1381"/>
      <c r="Y10" s="1381"/>
      <c r="Z10" s="1381"/>
      <c r="AA10" s="1381"/>
      <c r="AB10" s="1381"/>
      <c r="AC10" s="1381"/>
      <c r="AD10" s="1381"/>
      <c r="AE10" s="1381"/>
      <c r="AF10" s="1381"/>
      <c r="AG10" s="1381"/>
      <c r="AH10" s="1381"/>
      <c r="AI10" s="1381"/>
      <c r="AJ10" s="1381"/>
      <c r="AK10" s="1381"/>
      <c r="AL10" s="1381"/>
      <c r="AM10" s="1381"/>
      <c r="AN10" s="1381"/>
      <c r="AO10" s="1381"/>
      <c r="AP10" s="1381"/>
      <c r="AQ10" s="1381"/>
      <c r="AR10" s="1381"/>
      <c r="AS10" s="1381"/>
      <c r="AT10" s="1381"/>
      <c r="AU10" s="1381"/>
      <c r="AV10" s="1381"/>
      <c r="AW10" s="1381"/>
      <c r="AX10" s="1381"/>
      <c r="AY10" s="1381"/>
      <c r="AZ10" s="138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78" t="str">
        <f>ФОРМА!B4</f>
        <v>ООО «Электромонтаж-110»</v>
      </c>
      <c r="B11" s="1378"/>
      <c r="C11" s="1378"/>
      <c r="D11" s="1378"/>
      <c r="E11" s="1378"/>
      <c r="F11" s="1378"/>
      <c r="G11" s="1378"/>
      <c r="H11" s="1378"/>
      <c r="I11" s="1378"/>
      <c r="J11" s="1378"/>
      <c r="K11" s="1378"/>
      <c r="L11" s="1378"/>
      <c r="M11" s="1378"/>
      <c r="N11" s="1378"/>
      <c r="O11" s="1378"/>
      <c r="P11" s="1378"/>
      <c r="Q11" s="1378"/>
      <c r="R11" s="1378"/>
      <c r="S11" s="1378"/>
      <c r="T11" s="1378"/>
      <c r="U11" s="1378"/>
      <c r="V11" s="1378"/>
      <c r="W11" s="1378"/>
      <c r="X11" s="1378"/>
      <c r="Y11" s="1378"/>
      <c r="Z11" s="1378"/>
      <c r="AA11" s="1378"/>
      <c r="AB11" s="1378"/>
      <c r="AC11" s="1378"/>
      <c r="AD11" s="1378"/>
      <c r="AE11" s="1378"/>
      <c r="AF11" s="1378"/>
      <c r="AG11" s="1378"/>
      <c r="AH11" s="1378"/>
      <c r="AI11" s="1378"/>
      <c r="AJ11" s="1378"/>
      <c r="AK11" s="1378"/>
      <c r="AL11" s="1378"/>
      <c r="AM11" s="1378"/>
      <c r="AN11" s="1378"/>
      <c r="AO11" s="1378"/>
      <c r="AP11" s="1378"/>
      <c r="AQ11" s="1378"/>
      <c r="AR11" s="1378"/>
      <c r="AS11" s="1378"/>
      <c r="AT11" s="1378"/>
      <c r="AU11" s="1378"/>
      <c r="AV11" s="1378"/>
      <c r="AW11" s="1378"/>
      <c r="AX11" s="1378"/>
      <c r="AY11" s="1378"/>
      <c r="AZ11" s="1378"/>
      <c r="BA11" s="1378"/>
    </row>
    <row r="12" spans="1:63" s="127" customFormat="1" ht="6.6" customHeight="1" x14ac:dyDescent="0.2">
      <c r="A12" s="1376" t="s">
        <v>822</v>
      </c>
      <c r="B12" s="1376"/>
      <c r="C12" s="1376"/>
      <c r="D12" s="1376"/>
      <c r="E12" s="1376"/>
      <c r="F12" s="1376"/>
      <c r="G12" s="1376"/>
      <c r="H12" s="1376"/>
      <c r="I12" s="1376"/>
      <c r="J12" s="1376"/>
      <c r="K12" s="1376"/>
      <c r="L12" s="1376"/>
      <c r="M12" s="1376"/>
      <c r="N12" s="1376"/>
      <c r="O12" s="1376"/>
      <c r="P12" s="1376"/>
      <c r="Q12" s="1376"/>
      <c r="R12" s="1376"/>
      <c r="S12" s="1376"/>
      <c r="T12" s="1376"/>
      <c r="U12" s="1376"/>
      <c r="V12" s="1376"/>
      <c r="W12" s="1376"/>
      <c r="X12" s="1376"/>
      <c r="Y12" s="1376"/>
      <c r="Z12" s="1376"/>
      <c r="AA12" s="1376"/>
      <c r="AB12" s="1376"/>
      <c r="AC12" s="1376"/>
      <c r="AD12" s="1376"/>
      <c r="AE12" s="1376"/>
      <c r="AF12" s="1376"/>
      <c r="AG12" s="1376"/>
      <c r="AH12" s="1376"/>
      <c r="AI12" s="1376"/>
      <c r="AJ12" s="1376"/>
      <c r="AK12" s="1376"/>
      <c r="AL12" s="1376"/>
      <c r="AM12" s="1376"/>
      <c r="AN12" s="1376"/>
      <c r="AO12" s="1376"/>
      <c r="AP12" s="1376"/>
      <c r="AQ12" s="1376"/>
      <c r="AR12" s="1376"/>
      <c r="AS12" s="1376"/>
      <c r="AT12" s="1376"/>
      <c r="AU12" s="1376"/>
      <c r="AV12" s="1376"/>
      <c r="AW12" s="1376"/>
      <c r="AX12" s="1376"/>
      <c r="AY12" s="1376"/>
      <c r="AZ12" s="1376"/>
    </row>
    <row r="13" spans="1:63" ht="24.6" customHeight="1" x14ac:dyDescent="0.25">
      <c r="A13" s="1378" t="str">
        <f>ФОРМА!D4</f>
        <v>ОГРН 1089847302225, ИНН 7842391090, КПП 780101001, 199004, город Санкт-Петербург, пр-кт Средний В.О., д. 4 литер а, пом/ком 6н/177</v>
      </c>
      <c r="B13" s="1378"/>
      <c r="C13" s="1378"/>
      <c r="D13" s="1378"/>
      <c r="E13" s="1378"/>
      <c r="F13" s="1378"/>
      <c r="G13" s="1378"/>
      <c r="H13" s="1378"/>
      <c r="I13" s="1378"/>
      <c r="J13" s="1378"/>
      <c r="K13" s="1378"/>
      <c r="L13" s="1378"/>
      <c r="M13" s="1378"/>
      <c r="N13" s="1378"/>
      <c r="O13" s="1378"/>
      <c r="P13" s="1378"/>
      <c r="Q13" s="1378"/>
      <c r="R13" s="1378"/>
      <c r="S13" s="1378"/>
      <c r="T13" s="1378"/>
      <c r="U13" s="1378"/>
      <c r="V13" s="1378"/>
      <c r="W13" s="1378"/>
      <c r="X13" s="1378"/>
      <c r="Y13" s="1378"/>
      <c r="Z13" s="1378"/>
      <c r="AA13" s="1378"/>
      <c r="AB13" s="1378"/>
      <c r="AC13" s="1378"/>
      <c r="AD13" s="1378"/>
      <c r="AE13" s="1378"/>
      <c r="AF13" s="1378"/>
      <c r="AG13" s="1378"/>
      <c r="AH13" s="1378"/>
      <c r="AI13" s="1378"/>
      <c r="AJ13" s="1378"/>
      <c r="AK13" s="1378"/>
      <c r="AL13" s="1378"/>
      <c r="AM13" s="1378"/>
      <c r="AN13" s="1378"/>
      <c r="AO13" s="1378"/>
      <c r="AP13" s="1378"/>
      <c r="AQ13" s="1378"/>
      <c r="AR13" s="1378"/>
      <c r="AS13" s="1378"/>
      <c r="AT13" s="1378"/>
      <c r="AU13" s="1378"/>
      <c r="AV13" s="1378"/>
      <c r="AW13" s="1378"/>
      <c r="AX13" s="1378"/>
      <c r="AY13" s="1378"/>
      <c r="AZ13" s="1378"/>
      <c r="BA13" s="1378"/>
    </row>
    <row r="14" spans="1:63" s="127" customFormat="1" ht="21.6" customHeight="1" x14ac:dyDescent="0.2">
      <c r="A14" s="1376" t="s">
        <v>823</v>
      </c>
      <c r="B14" s="1376"/>
      <c r="C14" s="1376"/>
      <c r="D14" s="1376"/>
      <c r="E14" s="1376"/>
      <c r="F14" s="1376"/>
      <c r="G14" s="1376"/>
      <c r="H14" s="1376"/>
      <c r="I14" s="1376"/>
      <c r="J14" s="1376"/>
      <c r="K14" s="1376"/>
      <c r="L14" s="1376"/>
      <c r="M14" s="1376"/>
      <c r="N14" s="1376"/>
      <c r="O14" s="1376"/>
      <c r="P14" s="1376"/>
      <c r="Q14" s="1376"/>
      <c r="R14" s="1376"/>
      <c r="S14" s="1376"/>
      <c r="T14" s="1376"/>
      <c r="U14" s="1376"/>
      <c r="V14" s="1376"/>
      <c r="W14" s="1376"/>
      <c r="X14" s="1376"/>
      <c r="Y14" s="1376"/>
      <c r="Z14" s="1376"/>
      <c r="AA14" s="1376"/>
      <c r="AB14" s="1376"/>
      <c r="AC14" s="1376"/>
      <c r="AD14" s="1376"/>
      <c r="AE14" s="1376"/>
      <c r="AF14" s="1376"/>
      <c r="AG14" s="1376"/>
      <c r="AH14" s="1376"/>
      <c r="AI14" s="1376"/>
      <c r="AJ14" s="1376"/>
      <c r="AK14" s="1376"/>
      <c r="AL14" s="1376"/>
      <c r="AM14" s="1376"/>
      <c r="AN14" s="1376"/>
      <c r="AO14" s="1376"/>
      <c r="AP14" s="1376"/>
      <c r="AQ14" s="1376"/>
      <c r="AR14" s="1376"/>
      <c r="AS14" s="1376"/>
      <c r="AT14" s="1376"/>
      <c r="AU14" s="1376"/>
      <c r="AV14" s="1376"/>
      <c r="AW14" s="1376"/>
      <c r="AX14" s="1376"/>
      <c r="AY14" s="1376"/>
      <c r="AZ14" s="1376"/>
    </row>
    <row r="15" spans="1:63" x14ac:dyDescent="0.25">
      <c r="A15" s="1381" t="s">
        <v>74</v>
      </c>
      <c r="B15" s="1381"/>
      <c r="C15" s="1381"/>
      <c r="D15" s="1381"/>
      <c r="E15" s="1381"/>
      <c r="F15" s="1381"/>
      <c r="G15" s="1381"/>
      <c r="H15" s="1381"/>
      <c r="I15" s="1381"/>
      <c r="J15" s="1381"/>
      <c r="K15" s="1381"/>
      <c r="L15" s="1381"/>
      <c r="M15" s="1381"/>
      <c r="N15" s="1381"/>
      <c r="O15" s="1381"/>
      <c r="P15" s="1381"/>
      <c r="Q15" s="1381"/>
      <c r="R15" s="1381"/>
      <c r="S15" s="1381"/>
      <c r="T15" s="1381"/>
      <c r="U15" s="1381"/>
      <c r="V15" s="1381"/>
      <c r="W15" s="1381"/>
      <c r="X15" s="1381"/>
      <c r="Y15" s="1381"/>
      <c r="Z15" s="1381"/>
      <c r="AA15" s="1381"/>
      <c r="AB15" s="1381"/>
      <c r="AC15" s="1381"/>
      <c r="AD15" s="1381"/>
      <c r="AE15" s="1381"/>
      <c r="AF15" s="1381"/>
      <c r="AG15" s="1381"/>
      <c r="AH15" s="1381"/>
      <c r="AI15" s="1381"/>
      <c r="AJ15" s="1381"/>
      <c r="AK15" s="1381"/>
      <c r="AL15" s="1381"/>
      <c r="AM15" s="1381"/>
      <c r="AN15" s="1381"/>
      <c r="AO15" s="1381"/>
      <c r="AP15" s="1381"/>
      <c r="AQ15" s="1381"/>
      <c r="AR15" s="1381"/>
      <c r="AS15" s="1381"/>
      <c r="AT15" s="1381"/>
      <c r="AU15" s="1381"/>
      <c r="AV15" s="1381"/>
      <c r="AW15" s="1381"/>
      <c r="AX15" s="1381"/>
      <c r="AY15" s="1381"/>
      <c r="AZ15" s="1381"/>
    </row>
    <row r="16" spans="1:63" ht="15" customHeight="1" x14ac:dyDescent="0.25">
      <c r="A16" s="1375" t="str">
        <f>IF(ФОРМА!B8=0," ",ФОРМА!B8)</f>
        <v>ООО «Строительные энергетические технологии»</v>
      </c>
      <c r="B16" s="1375"/>
      <c r="C16" s="1375"/>
      <c r="D16" s="1375"/>
      <c r="E16" s="1375"/>
      <c r="F16" s="1375"/>
      <c r="G16" s="1375"/>
      <c r="H16" s="1375"/>
      <c r="I16" s="1375"/>
      <c r="J16" s="1375"/>
      <c r="K16" s="1375"/>
      <c r="L16" s="1375"/>
      <c r="M16" s="1375"/>
      <c r="N16" s="1375"/>
      <c r="O16" s="1375"/>
      <c r="P16" s="1375"/>
      <c r="Q16" s="1375"/>
      <c r="R16" s="1375"/>
      <c r="S16" s="1375"/>
      <c r="T16" s="1375"/>
      <c r="U16" s="1375"/>
      <c r="V16" s="1375"/>
      <c r="W16" s="1375"/>
      <c r="X16" s="1375"/>
      <c r="Y16" s="1375"/>
      <c r="Z16" s="1375"/>
      <c r="AA16" s="1375"/>
      <c r="AB16" s="1375"/>
      <c r="AC16" s="1375"/>
      <c r="AD16" s="1375"/>
      <c r="AE16" s="1375"/>
      <c r="AF16" s="1375"/>
      <c r="AG16" s="1375"/>
      <c r="AH16" s="1375"/>
      <c r="AI16" s="1375"/>
      <c r="AJ16" s="1375"/>
      <c r="AK16" s="1375"/>
      <c r="AL16" s="1375"/>
      <c r="AM16" s="1375"/>
      <c r="AN16" s="1375"/>
      <c r="AO16" s="1375"/>
      <c r="AP16" s="1375"/>
      <c r="AQ16" s="1375"/>
      <c r="AR16" s="1375"/>
      <c r="AS16" s="1375"/>
      <c r="AT16" s="1375"/>
      <c r="AU16" s="1375"/>
      <c r="AV16" s="1375"/>
      <c r="AW16" s="1375"/>
      <c r="AX16" s="1375"/>
      <c r="AY16" s="1375"/>
      <c r="AZ16" s="1375"/>
    </row>
    <row r="17" spans="1:54" s="127" customFormat="1" ht="9.6" customHeight="1" x14ac:dyDescent="0.2">
      <c r="A17" s="1376" t="s">
        <v>822</v>
      </c>
      <c r="B17" s="1376"/>
      <c r="C17" s="1376"/>
      <c r="D17" s="1376"/>
      <c r="E17" s="1376"/>
      <c r="F17" s="1376"/>
      <c r="G17" s="1376"/>
      <c r="H17" s="1376"/>
      <c r="I17" s="1376"/>
      <c r="J17" s="1376"/>
      <c r="K17" s="1376"/>
      <c r="L17" s="1376"/>
      <c r="M17" s="1376"/>
      <c r="N17" s="1376"/>
      <c r="O17" s="1376"/>
      <c r="P17" s="1376"/>
      <c r="Q17" s="1376"/>
      <c r="R17" s="1376"/>
      <c r="S17" s="1376"/>
      <c r="T17" s="1376"/>
      <c r="U17" s="1376"/>
      <c r="V17" s="1376"/>
      <c r="W17" s="1376"/>
      <c r="X17" s="1376"/>
      <c r="Y17" s="1376"/>
      <c r="Z17" s="1376"/>
      <c r="AA17" s="1376"/>
      <c r="AB17" s="1376"/>
      <c r="AC17" s="1376"/>
      <c r="AD17" s="1376"/>
      <c r="AE17" s="1376"/>
      <c r="AF17" s="1376"/>
      <c r="AG17" s="1376"/>
      <c r="AH17" s="1376"/>
      <c r="AI17" s="1376"/>
      <c r="AJ17" s="1376"/>
      <c r="AK17" s="1376"/>
      <c r="AL17" s="1376"/>
      <c r="AM17" s="1376"/>
      <c r="AN17" s="1376"/>
      <c r="AO17" s="1376"/>
      <c r="AP17" s="1376"/>
      <c r="AQ17" s="1376"/>
      <c r="AR17" s="1376"/>
      <c r="AS17" s="1376"/>
      <c r="AT17" s="1376"/>
      <c r="AU17" s="1376"/>
      <c r="AV17" s="1376"/>
      <c r="AW17" s="1376"/>
      <c r="AX17" s="1376"/>
      <c r="AY17" s="1376"/>
      <c r="AZ17" s="1376"/>
    </row>
    <row r="18" spans="1:54" ht="24" customHeight="1" x14ac:dyDescent="0.25">
      <c r="A18" s="1375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75"/>
      <c r="C18" s="1375"/>
      <c r="D18" s="1375"/>
      <c r="E18" s="1375"/>
      <c r="F18" s="1375"/>
      <c r="G18" s="1375"/>
      <c r="H18" s="1375"/>
      <c r="I18" s="1375"/>
      <c r="J18" s="1375"/>
      <c r="K18" s="1375"/>
      <c r="L18" s="1375"/>
      <c r="M18" s="1375"/>
      <c r="N18" s="1375"/>
      <c r="O18" s="1375"/>
      <c r="P18" s="1375"/>
      <c r="Q18" s="1375"/>
      <c r="R18" s="1375"/>
      <c r="S18" s="1375"/>
      <c r="T18" s="1375"/>
      <c r="U18" s="1375"/>
      <c r="V18" s="1375"/>
      <c r="W18" s="1375"/>
      <c r="X18" s="1375"/>
      <c r="Y18" s="1375"/>
      <c r="Z18" s="1375"/>
      <c r="AA18" s="1375"/>
      <c r="AB18" s="1375"/>
      <c r="AC18" s="1375"/>
      <c r="AD18" s="1375"/>
      <c r="AE18" s="1375"/>
      <c r="AF18" s="1375"/>
      <c r="AG18" s="1375"/>
      <c r="AH18" s="1375"/>
      <c r="AI18" s="1375"/>
      <c r="AJ18" s="1375"/>
      <c r="AK18" s="1375"/>
      <c r="AL18" s="1375"/>
      <c r="AM18" s="1375"/>
      <c r="AN18" s="1375"/>
      <c r="AO18" s="1375"/>
      <c r="AP18" s="1375"/>
      <c r="AQ18" s="1375"/>
      <c r="AR18" s="1375"/>
      <c r="AS18" s="1375"/>
      <c r="AT18" s="1375"/>
      <c r="AU18" s="1375"/>
      <c r="AV18" s="1375"/>
      <c r="AW18" s="1375"/>
      <c r="AX18" s="1375"/>
      <c r="AY18" s="1375"/>
      <c r="AZ18" s="1375"/>
    </row>
    <row r="19" spans="1:54" s="127" customFormat="1" ht="9.6" customHeight="1" x14ac:dyDescent="0.2">
      <c r="A19" s="1376" t="s">
        <v>767</v>
      </c>
      <c r="B19" s="1376"/>
      <c r="C19" s="1376"/>
      <c r="D19" s="1376"/>
      <c r="E19" s="1376"/>
      <c r="F19" s="1376"/>
      <c r="G19" s="1376"/>
      <c r="H19" s="1376"/>
      <c r="I19" s="1376"/>
      <c r="J19" s="1376"/>
      <c r="K19" s="1376"/>
      <c r="L19" s="1376"/>
      <c r="M19" s="1376"/>
      <c r="N19" s="1376"/>
      <c r="O19" s="1376"/>
      <c r="P19" s="1376"/>
      <c r="Q19" s="1376"/>
      <c r="R19" s="1376"/>
      <c r="S19" s="1376"/>
      <c r="T19" s="1376"/>
      <c r="U19" s="1376"/>
      <c r="V19" s="1376"/>
      <c r="W19" s="1376"/>
      <c r="X19" s="1376"/>
      <c r="Y19" s="1376"/>
      <c r="Z19" s="1376"/>
      <c r="AA19" s="1376"/>
      <c r="AB19" s="1376"/>
      <c r="AC19" s="1376"/>
      <c r="AD19" s="1376"/>
      <c r="AE19" s="1376"/>
      <c r="AF19" s="1376"/>
      <c r="AG19" s="1376"/>
      <c r="AH19" s="1376"/>
      <c r="AI19" s="1376"/>
      <c r="AJ19" s="1376"/>
      <c r="AK19" s="1376"/>
      <c r="AL19" s="1376"/>
      <c r="AM19" s="1376"/>
      <c r="AN19" s="1376"/>
      <c r="AO19" s="1376"/>
      <c r="AP19" s="1376"/>
      <c r="AQ19" s="1376"/>
      <c r="AR19" s="1376"/>
      <c r="AS19" s="1376"/>
      <c r="AT19" s="1376"/>
      <c r="AU19" s="1376"/>
      <c r="AV19" s="1376"/>
      <c r="AW19" s="1376"/>
      <c r="AX19" s="1376"/>
      <c r="AY19" s="1376"/>
      <c r="AZ19" s="1376"/>
    </row>
    <row r="20" spans="1:54" ht="5.25" customHeight="1" x14ac:dyDescent="0.25"/>
    <row r="21" spans="1:54" ht="12.75" customHeight="1" x14ac:dyDescent="0.25">
      <c r="A21" s="1374" t="s">
        <v>67</v>
      </c>
      <c r="B21" s="1374"/>
      <c r="C21" s="1374"/>
      <c r="D21" s="1374"/>
      <c r="E21" s="1374"/>
      <c r="F21" s="1374"/>
      <c r="G21" s="1374"/>
      <c r="H21" s="1374"/>
      <c r="I21" s="1374"/>
      <c r="J21" s="1374"/>
      <c r="K21" s="1374"/>
      <c r="L21" s="1374"/>
      <c r="M21" s="1374"/>
      <c r="N21" s="1374"/>
      <c r="O21" s="1374"/>
      <c r="P21" s="1374"/>
      <c r="Q21" s="1374"/>
      <c r="R21" s="1374"/>
      <c r="S21" s="1374"/>
      <c r="T21" s="1374"/>
      <c r="U21" s="1374"/>
      <c r="V21" s="1374"/>
      <c r="W21" s="1374"/>
      <c r="X21" s="1374"/>
      <c r="Y21" s="1374"/>
      <c r="Z21" s="1374"/>
      <c r="AA21" s="1374"/>
      <c r="AB21" s="1374"/>
      <c r="AC21" s="1374"/>
      <c r="AD21" s="1374"/>
      <c r="AE21" s="1374"/>
      <c r="AF21" s="1374"/>
      <c r="AG21" s="1374"/>
      <c r="AH21" s="1374"/>
      <c r="AI21" s="1374"/>
      <c r="AJ21" s="1374"/>
      <c r="AK21" s="1374"/>
      <c r="AL21" s="1374"/>
      <c r="AM21" s="1374"/>
      <c r="AN21" s="1374"/>
      <c r="AO21" s="1374"/>
      <c r="AP21" s="1374"/>
      <c r="AQ21" s="1374"/>
      <c r="AR21" s="1374"/>
      <c r="AS21" s="1374"/>
      <c r="AT21" s="1374"/>
      <c r="AU21" s="1374"/>
      <c r="AV21" s="1374"/>
      <c r="AW21" s="1374"/>
      <c r="AX21" s="1374"/>
      <c r="AY21" s="1374"/>
      <c r="AZ21" s="1374"/>
    </row>
    <row r="22" spans="1:54" ht="12.75" customHeight="1" x14ac:dyDescent="0.25">
      <c r="A22" s="1374" t="s">
        <v>378</v>
      </c>
      <c r="B22" s="1374"/>
      <c r="C22" s="1374"/>
      <c r="D22" s="1374"/>
      <c r="E22" s="1374"/>
      <c r="F22" s="1374"/>
      <c r="G22" s="1374"/>
      <c r="H22" s="1374"/>
      <c r="I22" s="1374"/>
      <c r="J22" s="1374"/>
      <c r="K22" s="1374"/>
      <c r="L22" s="1374"/>
      <c r="M22" s="1374"/>
      <c r="N22" s="1374"/>
      <c r="O22" s="1374"/>
      <c r="P22" s="1374"/>
      <c r="Q22" s="1374"/>
      <c r="R22" s="1374"/>
      <c r="S22" s="1374"/>
      <c r="T22" s="1374"/>
      <c r="U22" s="1374"/>
      <c r="V22" s="1374"/>
      <c r="W22" s="1374"/>
      <c r="X22" s="1374"/>
      <c r="Y22" s="1374"/>
      <c r="Z22" s="1374"/>
      <c r="AA22" s="1374"/>
      <c r="AB22" s="1374"/>
      <c r="AC22" s="1374"/>
      <c r="AD22" s="1374"/>
      <c r="AE22" s="1374"/>
      <c r="AF22" s="1374"/>
      <c r="AG22" s="1374"/>
      <c r="AH22" s="1374"/>
      <c r="AI22" s="1374"/>
      <c r="AJ22" s="1374"/>
      <c r="AK22" s="1374"/>
      <c r="AL22" s="1374"/>
      <c r="AM22" s="1374"/>
      <c r="AN22" s="1374"/>
      <c r="AO22" s="1374"/>
      <c r="AP22" s="1374"/>
      <c r="AQ22" s="1374"/>
      <c r="AR22" s="1374"/>
      <c r="AS22" s="1374"/>
      <c r="AT22" s="1374"/>
      <c r="AU22" s="1374"/>
      <c r="AV22" s="1374"/>
      <c r="AW22" s="1374"/>
      <c r="AX22" s="1374"/>
      <c r="AY22" s="1374"/>
      <c r="AZ22" s="1374"/>
    </row>
    <row r="23" spans="1:54" ht="6.75" customHeight="1" x14ac:dyDescent="0.25"/>
    <row r="24" spans="1:54" ht="14.25" customHeight="1" x14ac:dyDescent="0.3">
      <c r="A24" s="7" t="s">
        <v>19</v>
      </c>
      <c r="C24" s="1385" t="str">
        <f ca="1">INDIRECT("'АКТЫ скрытых работ'!R"&amp;BE3&amp;"C2",0)</f>
        <v>3_ОП_10</v>
      </c>
      <c r="D24" s="1385"/>
      <c r="E24" s="1385"/>
      <c r="F24" s="1385"/>
      <c r="G24" s="1385"/>
      <c r="H24" s="1385"/>
      <c r="I24" s="1385"/>
      <c r="J24" s="1385"/>
      <c r="K24" s="1385"/>
      <c r="AH24" s="8" t="s">
        <v>76</v>
      </c>
      <c r="AI24" s="1386" t="str">
        <f ca="1">INDIRECT("'АКТЫ скрытых работ'!R"&amp;BE3&amp;"C7",0)</f>
        <v>13</v>
      </c>
      <c r="AJ24" s="1387"/>
      <c r="AK24" s="1387"/>
      <c r="AL24" s="8" t="s">
        <v>77</v>
      </c>
      <c r="AN24" s="1397" t="str">
        <f ca="1">INDIRECT("'АКТЫ скрытых работ'!R"&amp;BE3&amp;"C8",0)</f>
        <v>декабря</v>
      </c>
      <c r="AO24" s="1397"/>
      <c r="AP24" s="1397"/>
      <c r="AQ24" s="1397"/>
      <c r="AR24" s="1397"/>
      <c r="AS24" s="1397"/>
      <c r="AT24" s="1397"/>
      <c r="AU24" s="9"/>
      <c r="AV24" s="1387">
        <f ca="1">INDIRECT("'АКТЫ скрытых работ'!R"&amp;BE3&amp;"C9",0)</f>
        <v>2024</v>
      </c>
      <c r="AW24" s="1387"/>
      <c r="AX24" s="1387"/>
      <c r="AY24" s="1387"/>
      <c r="AZ24" s="9"/>
    </row>
    <row r="25" spans="1:54" ht="4.2" customHeight="1" x14ac:dyDescent="0.25"/>
    <row r="26" spans="1:54" ht="27.6" customHeight="1" x14ac:dyDescent="0.25">
      <c r="A26" s="1391" t="s">
        <v>782</v>
      </c>
      <c r="B26" s="1392"/>
      <c r="C26" s="1392"/>
      <c r="D26" s="1392"/>
      <c r="E26" s="1392"/>
      <c r="F26" s="1392"/>
      <c r="G26" s="1392"/>
      <c r="H26" s="1392"/>
      <c r="I26" s="1392"/>
      <c r="J26" s="1392"/>
      <c r="K26" s="1392"/>
      <c r="L26" s="1392"/>
      <c r="M26" s="1392"/>
      <c r="N26" s="1392"/>
      <c r="O26" s="1392"/>
      <c r="P26" s="1392"/>
      <c r="Q26" s="1392"/>
      <c r="R26" s="1392"/>
      <c r="S26" s="1392"/>
      <c r="T26" s="1392"/>
      <c r="U26" s="1392"/>
      <c r="V26" s="1392"/>
      <c r="W26" s="1392"/>
      <c r="X26" s="1392"/>
      <c r="Y26" s="1392"/>
      <c r="Z26" s="1392"/>
      <c r="AA26" s="1392"/>
      <c r="AB26" s="1392"/>
      <c r="AC26" s="1392"/>
      <c r="AD26" s="1392"/>
      <c r="AE26" s="1392"/>
      <c r="AF26" s="1392"/>
      <c r="AG26" s="1392"/>
      <c r="AH26" s="1392"/>
      <c r="AI26" s="1392"/>
      <c r="AJ26" s="1392"/>
      <c r="AK26" s="1392"/>
      <c r="AL26" s="1392"/>
      <c r="AM26" s="1392"/>
      <c r="AN26" s="1392"/>
      <c r="AO26" s="1392"/>
      <c r="AP26" s="1392"/>
      <c r="AQ26" s="1392"/>
      <c r="AR26" s="1392"/>
      <c r="AS26" s="1392"/>
      <c r="AT26" s="1392"/>
      <c r="AU26" s="1392"/>
      <c r="AV26" s="1392"/>
      <c r="AW26" s="1392"/>
      <c r="AX26" s="1392"/>
      <c r="AY26" s="1392"/>
      <c r="AZ26" s="1392"/>
    </row>
    <row r="27" spans="1:54" ht="12" customHeight="1" x14ac:dyDescent="0.25">
      <c r="A27" s="1393" t="str">
        <f>ПОДПИСИ!B6</f>
        <v>Начальник мастерского участка №1 Курортного РЭС ПАО «Россети Ленэнерго» «СЭС»</v>
      </c>
      <c r="B27" s="1393"/>
      <c r="C27" s="1393"/>
      <c r="D27" s="1393"/>
      <c r="E27" s="1393"/>
      <c r="F27" s="1393"/>
      <c r="G27" s="1393"/>
      <c r="H27" s="1393"/>
      <c r="I27" s="1393"/>
      <c r="J27" s="1393"/>
      <c r="K27" s="1393"/>
      <c r="L27" s="1393"/>
      <c r="M27" s="1393"/>
      <c r="N27" s="1393"/>
      <c r="O27" s="1393"/>
      <c r="P27" s="1393"/>
      <c r="Q27" s="1393"/>
      <c r="R27" s="1393"/>
      <c r="S27" s="1393"/>
      <c r="T27" s="1393"/>
      <c r="U27" s="1393"/>
      <c r="V27" s="1393"/>
      <c r="W27" s="1393"/>
      <c r="X27" s="1393"/>
      <c r="Y27" s="1393"/>
      <c r="Z27" s="1393"/>
      <c r="AA27" s="1393"/>
      <c r="AB27" s="1393"/>
      <c r="AC27" s="1393"/>
      <c r="AD27" s="1393"/>
      <c r="AE27" s="1393"/>
      <c r="AF27" s="1393"/>
      <c r="AG27" s="1393"/>
      <c r="AH27" s="1393"/>
      <c r="AI27" s="1393"/>
      <c r="AJ27" s="1393"/>
      <c r="AK27" s="1393"/>
      <c r="AL27" s="1393"/>
      <c r="AM27" s="1393"/>
      <c r="AN27" s="1393"/>
      <c r="AO27" s="1393"/>
      <c r="AP27" s="1393"/>
      <c r="AQ27" s="1393"/>
      <c r="AR27" s="1393"/>
      <c r="AS27" s="1393"/>
      <c r="AT27" s="1393"/>
      <c r="AU27" s="1393"/>
      <c r="AV27" s="1393"/>
      <c r="AW27" s="1393"/>
      <c r="AX27" s="1393"/>
      <c r="AY27" s="1393"/>
      <c r="AZ27" s="1393"/>
    </row>
    <row r="28" spans="1:54" ht="12" customHeight="1" x14ac:dyDescent="0.25">
      <c r="A28" s="1394" t="str">
        <f>CONCATENATE(ПОДПИСИ!C6,ПОДПИСИ!F6)</f>
        <v xml:space="preserve">Чечин Д.М. </v>
      </c>
      <c r="B28" s="1394"/>
      <c r="C28" s="1394"/>
      <c r="D28" s="1394"/>
      <c r="E28" s="1394"/>
      <c r="F28" s="1394"/>
      <c r="G28" s="1394"/>
      <c r="H28" s="1394"/>
      <c r="I28" s="1394"/>
      <c r="J28" s="1394"/>
      <c r="K28" s="1394"/>
      <c r="L28" s="1394"/>
      <c r="M28" s="1394"/>
      <c r="N28" s="1394"/>
      <c r="O28" s="1394"/>
      <c r="P28" s="1394"/>
      <c r="Q28" s="1394"/>
      <c r="R28" s="1394"/>
      <c r="S28" s="1394"/>
      <c r="T28" s="1394"/>
      <c r="U28" s="1394"/>
      <c r="V28" s="1394"/>
      <c r="W28" s="1394"/>
      <c r="X28" s="1394"/>
      <c r="Y28" s="1394"/>
      <c r="Z28" s="1394"/>
      <c r="AA28" s="1394"/>
      <c r="AB28" s="1394"/>
      <c r="AC28" s="1394"/>
      <c r="AD28" s="1394"/>
      <c r="AE28" s="1394"/>
      <c r="AF28" s="1394"/>
      <c r="AG28" s="1394"/>
      <c r="AH28" s="1394"/>
      <c r="AI28" s="1394"/>
      <c r="AJ28" s="1394"/>
      <c r="AK28" s="1394"/>
      <c r="AL28" s="1394"/>
      <c r="AM28" s="1394"/>
      <c r="AN28" s="1394"/>
      <c r="AO28" s="1394"/>
      <c r="AP28" s="1394"/>
      <c r="AQ28" s="1394"/>
      <c r="AR28" s="1394"/>
      <c r="AS28" s="1394"/>
      <c r="AT28" s="1394"/>
      <c r="AU28" s="1394"/>
      <c r="AV28" s="1394"/>
      <c r="AW28" s="1394"/>
      <c r="AX28" s="1394"/>
      <c r="AY28" s="1394"/>
      <c r="AZ28" s="1394"/>
    </row>
    <row r="29" spans="1:54" ht="13.2" customHeight="1" x14ac:dyDescent="0.25">
      <c r="A29" s="1395" t="s">
        <v>825</v>
      </c>
      <c r="B29" s="1396"/>
      <c r="C29" s="1396"/>
      <c r="D29" s="1396"/>
      <c r="E29" s="1396"/>
      <c r="F29" s="1396"/>
      <c r="G29" s="1396"/>
      <c r="H29" s="1396"/>
      <c r="I29" s="1396"/>
      <c r="J29" s="1396"/>
      <c r="K29" s="1396"/>
      <c r="L29" s="1396"/>
      <c r="M29" s="1396"/>
      <c r="N29" s="1396"/>
      <c r="O29" s="1396"/>
      <c r="P29" s="1396"/>
      <c r="Q29" s="1396"/>
      <c r="R29" s="1396"/>
      <c r="S29" s="1396"/>
      <c r="T29" s="1396"/>
      <c r="U29" s="1396"/>
      <c r="V29" s="1396"/>
      <c r="W29" s="1396"/>
      <c r="X29" s="1396"/>
      <c r="Y29" s="1396"/>
      <c r="Z29" s="1396"/>
      <c r="AA29" s="1396"/>
      <c r="AB29" s="1396"/>
      <c r="AC29" s="1396"/>
      <c r="AD29" s="1396"/>
      <c r="AE29" s="1396"/>
      <c r="AF29" s="1396"/>
      <c r="AG29" s="1396"/>
      <c r="AH29" s="1396"/>
      <c r="AI29" s="1396"/>
      <c r="AJ29" s="1396"/>
      <c r="AK29" s="1396"/>
      <c r="AL29" s="1396"/>
      <c r="AM29" s="1396"/>
      <c r="AN29" s="1396"/>
      <c r="AO29" s="1396"/>
      <c r="AP29" s="1396"/>
      <c r="AQ29" s="1396"/>
      <c r="AR29" s="1396"/>
      <c r="AS29" s="1396"/>
      <c r="AT29" s="1396"/>
      <c r="AU29" s="1396"/>
      <c r="AV29" s="1396"/>
      <c r="AW29" s="1396"/>
      <c r="AX29" s="1396"/>
      <c r="AY29" s="1396"/>
      <c r="AZ29" s="1396"/>
    </row>
    <row r="30" spans="1:54" s="284" customFormat="1" x14ac:dyDescent="0.25">
      <c r="A30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247"/>
      <c r="C30" s="1247"/>
      <c r="D30" s="1247"/>
      <c r="E30" s="1247"/>
      <c r="F30" s="1247"/>
      <c r="G30" s="1247"/>
      <c r="H30" s="1247"/>
      <c r="I30" s="1247"/>
      <c r="J30" s="1247"/>
      <c r="K30" s="1247"/>
      <c r="L30" s="1247"/>
      <c r="M30" s="1247"/>
      <c r="N30" s="1247"/>
      <c r="O30" s="1247"/>
      <c r="P30" s="1247"/>
      <c r="Q30" s="1247"/>
      <c r="R30" s="1247"/>
      <c r="S30" s="1247"/>
      <c r="T30" s="1247"/>
      <c r="U30" s="1247"/>
      <c r="V30" s="1247"/>
      <c r="W30" s="1247"/>
      <c r="X30" s="1247"/>
      <c r="Y30" s="1247"/>
      <c r="Z30" s="1247"/>
      <c r="AA30" s="1247"/>
      <c r="AB30" s="1247"/>
      <c r="AC30" s="1247"/>
      <c r="AD30" s="1247"/>
      <c r="AE30" s="1247"/>
      <c r="AF30" s="1247"/>
      <c r="AG30" s="1247"/>
      <c r="AH30" s="1247"/>
      <c r="AI30" s="1247"/>
      <c r="AJ30" s="1247"/>
      <c r="AK30" s="1247"/>
      <c r="AL30" s="1247"/>
      <c r="AM30" s="1247"/>
      <c r="AN30" s="1247"/>
      <c r="AO30" s="1247"/>
      <c r="AP30" s="1247"/>
      <c r="AQ30" s="1247"/>
      <c r="AR30" s="1247"/>
      <c r="AS30" s="1247"/>
      <c r="AT30" s="1247"/>
      <c r="AU30" s="1247"/>
      <c r="AV30" s="1247"/>
      <c r="AW30" s="1247"/>
      <c r="AX30" s="1247"/>
      <c r="AY30" s="1247"/>
      <c r="AZ30" s="1247"/>
      <c r="BA30" s="584"/>
      <c r="BB30" s="585"/>
    </row>
    <row r="31" spans="1:54" s="284" customFormat="1" ht="21" customHeight="1" x14ac:dyDescent="0.25">
      <c r="A31" s="1365" t="s">
        <v>811</v>
      </c>
      <c r="B31" s="1365"/>
      <c r="C31" s="1365"/>
      <c r="D31" s="1365"/>
      <c r="E31" s="1365"/>
      <c r="F31" s="1365"/>
      <c r="G31" s="1365"/>
      <c r="H31" s="1365"/>
      <c r="I31" s="1365"/>
      <c r="J31" s="1365"/>
      <c r="K31" s="1365"/>
      <c r="L31" s="1365"/>
      <c r="M31" s="1365"/>
      <c r="N31" s="1365"/>
      <c r="O31" s="1365"/>
      <c r="P31" s="1365"/>
      <c r="Q31" s="1365"/>
      <c r="R31" s="1365"/>
      <c r="S31" s="1365"/>
      <c r="T31" s="1365"/>
      <c r="U31" s="1365"/>
      <c r="V31" s="1365"/>
      <c r="W31" s="1365"/>
      <c r="X31" s="1365"/>
      <c r="Y31" s="1365"/>
      <c r="Z31" s="1365"/>
      <c r="AA31" s="1365"/>
      <c r="AB31" s="1365"/>
      <c r="AC31" s="1365"/>
      <c r="AD31" s="1365"/>
      <c r="AE31" s="1365"/>
      <c r="AF31" s="1365"/>
      <c r="AG31" s="1365"/>
      <c r="AH31" s="1365"/>
      <c r="AI31" s="1365"/>
      <c r="AJ31" s="1365"/>
      <c r="AK31" s="1365"/>
      <c r="AL31" s="1365"/>
      <c r="AM31" s="1365"/>
      <c r="AN31" s="1365"/>
      <c r="AO31" s="1365"/>
      <c r="AP31" s="1365"/>
      <c r="AQ31" s="1365"/>
      <c r="AR31" s="1365"/>
      <c r="AS31" s="1365"/>
      <c r="AT31" s="1365"/>
      <c r="AU31" s="1365"/>
      <c r="AV31" s="1365"/>
      <c r="AW31" s="1365"/>
      <c r="AX31" s="1365"/>
      <c r="AY31" s="1365"/>
      <c r="AZ31" s="1365"/>
      <c r="BA31" s="583"/>
      <c r="BB31" s="586"/>
    </row>
    <row r="32" spans="1:54" ht="12" customHeight="1" x14ac:dyDescent="0.25">
      <c r="A32" s="1381" t="s">
        <v>768</v>
      </c>
      <c r="B32" s="1381"/>
      <c r="C32" s="1381"/>
      <c r="D32" s="1381"/>
      <c r="E32" s="1381"/>
      <c r="F32" s="1381"/>
      <c r="G32" s="1381"/>
      <c r="H32" s="1381"/>
      <c r="I32" s="1381"/>
      <c r="J32" s="1381"/>
      <c r="K32" s="1381"/>
      <c r="L32" s="1381"/>
      <c r="M32" s="1381"/>
      <c r="N32" s="1381"/>
      <c r="O32" s="1381"/>
      <c r="P32" s="1381"/>
      <c r="Q32" s="1381"/>
      <c r="R32" s="1381"/>
      <c r="S32" s="1381"/>
      <c r="T32" s="1381"/>
      <c r="U32" s="1381"/>
      <c r="V32" s="1381"/>
      <c r="W32" s="1381"/>
      <c r="X32" s="1381"/>
      <c r="Y32" s="1381"/>
      <c r="Z32" s="1381"/>
      <c r="AA32" s="1381"/>
      <c r="AB32" s="1381"/>
      <c r="AC32" s="1381"/>
      <c r="AD32" s="1381"/>
      <c r="AE32" s="1381"/>
      <c r="AF32" s="1381"/>
      <c r="AG32" s="1381"/>
      <c r="AH32" s="1381"/>
      <c r="AI32" s="1381"/>
      <c r="AJ32" s="1381"/>
      <c r="AK32" s="1381"/>
      <c r="AL32" s="1381"/>
      <c r="AM32" s="1381"/>
      <c r="AN32" s="1381"/>
      <c r="AO32" s="1381"/>
      <c r="AP32" s="1381"/>
      <c r="AQ32" s="1381"/>
      <c r="AR32" s="1381"/>
      <c r="AS32" s="1381"/>
      <c r="AT32" s="1381"/>
      <c r="AU32" s="1381"/>
      <c r="AV32" s="1381"/>
      <c r="AW32" s="1381"/>
      <c r="AX32" s="1381"/>
      <c r="AY32" s="1381"/>
      <c r="AZ32" s="1381"/>
    </row>
    <row r="33" spans="1:54" ht="12" customHeight="1" x14ac:dyDescent="0.25">
      <c r="A33" s="1388" t="str">
        <f>ПОДПИСИ!B15</f>
        <v>Заместитель генерального директора по капитальному  строительству ООО «Электромонтаж-110»</v>
      </c>
      <c r="B33" s="1388"/>
      <c r="C33" s="1388"/>
      <c r="D33" s="1388"/>
      <c r="E33" s="1388"/>
      <c r="F33" s="1388"/>
      <c r="G33" s="1388"/>
      <c r="H33" s="1388"/>
      <c r="I33" s="1388"/>
      <c r="J33" s="1388"/>
      <c r="K33" s="1388"/>
      <c r="L33" s="1388"/>
      <c r="M33" s="1388"/>
      <c r="N33" s="1388"/>
      <c r="O33" s="1388"/>
      <c r="P33" s="1388"/>
      <c r="Q33" s="1388"/>
      <c r="R33" s="1388"/>
      <c r="S33" s="1388"/>
      <c r="T33" s="1388"/>
      <c r="U33" s="1388"/>
      <c r="V33" s="1388"/>
      <c r="W33" s="1388"/>
      <c r="X33" s="1388"/>
      <c r="Y33" s="1388"/>
      <c r="Z33" s="1388"/>
      <c r="AA33" s="1388"/>
      <c r="AB33" s="1388"/>
      <c r="AC33" s="1388"/>
      <c r="AD33" s="1388"/>
      <c r="AE33" s="1388"/>
      <c r="AF33" s="1388"/>
      <c r="AG33" s="1388"/>
      <c r="AH33" s="1388"/>
      <c r="AI33" s="1388"/>
      <c r="AJ33" s="1388"/>
      <c r="AK33" s="1388"/>
      <c r="AL33" s="1388"/>
      <c r="AM33" s="1388"/>
      <c r="AN33" s="1388"/>
      <c r="AO33" s="1388"/>
      <c r="AP33" s="1388"/>
      <c r="AQ33" s="1388"/>
      <c r="AR33" s="1388"/>
      <c r="AS33" s="1388"/>
      <c r="AT33" s="1388"/>
      <c r="AU33" s="1388"/>
      <c r="AV33" s="1388"/>
      <c r="AW33" s="1388"/>
      <c r="AX33" s="1388"/>
      <c r="AY33" s="1388"/>
      <c r="AZ33" s="1388"/>
    </row>
    <row r="34" spans="1:54" ht="12" customHeight="1" x14ac:dyDescent="0.25">
      <c r="A34" s="1383" t="str">
        <f>CONCATENATE(ПОДПИСИ!C15,", ",ПОДПИСИ!F15)</f>
        <v xml:space="preserve">Шлёнский С.В., </v>
      </c>
      <c r="B34" s="1383"/>
      <c r="C34" s="1383"/>
      <c r="D34" s="1383"/>
      <c r="E34" s="1383"/>
      <c r="F34" s="1383"/>
      <c r="G34" s="1383"/>
      <c r="H34" s="1383"/>
      <c r="I34" s="1383"/>
      <c r="J34" s="1383"/>
      <c r="K34" s="1383"/>
      <c r="L34" s="1383"/>
      <c r="M34" s="1383"/>
      <c r="N34" s="1383"/>
      <c r="O34" s="1383"/>
      <c r="P34" s="1383"/>
      <c r="Q34" s="1383"/>
      <c r="R34" s="1383"/>
      <c r="S34" s="1383"/>
      <c r="T34" s="1383"/>
      <c r="U34" s="1383"/>
      <c r="V34" s="1383"/>
      <c r="W34" s="1383"/>
      <c r="X34" s="1383"/>
      <c r="Y34" s="1383"/>
      <c r="Z34" s="1383"/>
      <c r="AA34" s="1383"/>
      <c r="AB34" s="1383"/>
      <c r="AC34" s="1383"/>
      <c r="AD34" s="1383"/>
      <c r="AE34" s="1383"/>
      <c r="AF34" s="1383"/>
      <c r="AG34" s="1383"/>
      <c r="AH34" s="1383"/>
      <c r="AI34" s="1383"/>
      <c r="AJ34" s="1383"/>
      <c r="AK34" s="1383"/>
      <c r="AL34" s="1383"/>
      <c r="AM34" s="1383"/>
      <c r="AN34" s="1383"/>
      <c r="AO34" s="1383"/>
      <c r="AP34" s="1383"/>
      <c r="AQ34" s="1383"/>
      <c r="AR34" s="1383"/>
      <c r="AS34" s="1383"/>
      <c r="AT34" s="1383"/>
      <c r="AU34" s="1383"/>
      <c r="AV34" s="1383"/>
      <c r="AW34" s="1383"/>
      <c r="AX34" s="1383"/>
      <c r="AY34" s="1383"/>
      <c r="AZ34" s="1383"/>
    </row>
    <row r="35" spans="1:54" ht="7.2" customHeight="1" x14ac:dyDescent="0.25">
      <c r="A35" s="1373" t="s">
        <v>519</v>
      </c>
      <c r="B35" s="1373"/>
      <c r="C35" s="1373"/>
      <c r="D35" s="1373"/>
      <c r="E35" s="1373"/>
      <c r="F35" s="1373"/>
      <c r="G35" s="1373"/>
      <c r="H35" s="1373"/>
      <c r="I35" s="1373"/>
      <c r="J35" s="1373"/>
      <c r="K35" s="1373"/>
      <c r="L35" s="1373"/>
      <c r="M35" s="1373"/>
      <c r="N35" s="1373"/>
      <c r="O35" s="1373"/>
      <c r="P35" s="1373"/>
      <c r="Q35" s="1373"/>
      <c r="R35" s="1373"/>
      <c r="S35" s="1373"/>
      <c r="T35" s="1373"/>
      <c r="U35" s="1373"/>
      <c r="V35" s="1373"/>
      <c r="W35" s="1373"/>
      <c r="X35" s="1373"/>
      <c r="Y35" s="1373"/>
      <c r="Z35" s="1373"/>
      <c r="AA35" s="1373"/>
      <c r="AB35" s="1373"/>
      <c r="AC35" s="1373"/>
      <c r="AD35" s="1373"/>
      <c r="AE35" s="1373"/>
      <c r="AF35" s="1373"/>
      <c r="AG35" s="1373"/>
      <c r="AH35" s="1373"/>
      <c r="AI35" s="1373"/>
      <c r="AJ35" s="1373"/>
      <c r="AK35" s="1373"/>
      <c r="AL35" s="1373"/>
      <c r="AM35" s="1373"/>
      <c r="AN35" s="1373"/>
      <c r="AO35" s="1373"/>
      <c r="AP35" s="1373"/>
      <c r="AQ35" s="1373"/>
      <c r="AR35" s="1373"/>
      <c r="AS35" s="1373"/>
      <c r="AT35" s="1373"/>
      <c r="AU35" s="1373"/>
      <c r="AV35" s="1373"/>
      <c r="AW35" s="1373"/>
      <c r="AX35" s="1373"/>
      <c r="AY35" s="1373"/>
      <c r="AZ35" s="1373"/>
    </row>
    <row r="36" spans="1:54" ht="12" customHeight="1" x14ac:dyDescent="0.25">
      <c r="A36" s="1382" t="s">
        <v>769</v>
      </c>
      <c r="B36" s="1381"/>
      <c r="C36" s="1381"/>
      <c r="D36" s="1381"/>
      <c r="E36" s="1381"/>
      <c r="F36" s="1381"/>
      <c r="G36" s="1381"/>
      <c r="H36" s="1381"/>
      <c r="I36" s="1381"/>
      <c r="J36" s="1381"/>
      <c r="K36" s="1381"/>
      <c r="L36" s="1381"/>
      <c r="M36" s="1381"/>
      <c r="N36" s="1381"/>
      <c r="O36" s="1381"/>
      <c r="P36" s="1381"/>
      <c r="Q36" s="1381"/>
      <c r="R36" s="1381"/>
      <c r="S36" s="1381"/>
      <c r="T36" s="1381"/>
      <c r="U36" s="1381"/>
      <c r="V36" s="1381"/>
      <c r="W36" s="1381"/>
      <c r="X36" s="1381"/>
      <c r="Y36" s="1381"/>
      <c r="Z36" s="1381"/>
      <c r="AA36" s="1381"/>
      <c r="AB36" s="1381"/>
      <c r="AC36" s="1381"/>
      <c r="AD36" s="1381"/>
      <c r="AE36" s="1381"/>
      <c r="AF36" s="1381"/>
      <c r="AG36" s="1381"/>
      <c r="AH36" s="1381"/>
      <c r="AI36" s="1381"/>
      <c r="AJ36" s="1381"/>
      <c r="AK36" s="1381"/>
      <c r="AL36" s="1381"/>
      <c r="AM36" s="1381"/>
      <c r="AN36" s="1381"/>
      <c r="AO36" s="1381"/>
      <c r="AP36" s="1381"/>
      <c r="AQ36" s="1381"/>
      <c r="AR36" s="1381"/>
      <c r="AS36" s="1381"/>
      <c r="AT36" s="1381"/>
      <c r="AU36" s="1381"/>
      <c r="AV36" s="1381"/>
      <c r="AW36" s="1381"/>
      <c r="AX36" s="1381"/>
      <c r="AY36" s="1381"/>
      <c r="AZ36" s="1381"/>
    </row>
    <row r="37" spans="1:54" ht="12" customHeight="1" x14ac:dyDescent="0.25">
      <c r="A37" s="1388" t="str">
        <f>ПОДПИСИ!B17</f>
        <v>Заместитель генерального директора по капитальному  строительству ООО «Электромонтаж-110»</v>
      </c>
      <c r="B37" s="1388"/>
      <c r="C37" s="1388"/>
      <c r="D37" s="1388"/>
      <c r="E37" s="1388"/>
      <c r="F37" s="1388"/>
      <c r="G37" s="1388"/>
      <c r="H37" s="1388"/>
      <c r="I37" s="1388"/>
      <c r="J37" s="1388"/>
      <c r="K37" s="1388"/>
      <c r="L37" s="1388"/>
      <c r="M37" s="1388"/>
      <c r="N37" s="1388"/>
      <c r="O37" s="1388"/>
      <c r="P37" s="1388"/>
      <c r="Q37" s="1388"/>
      <c r="R37" s="1388"/>
      <c r="S37" s="1388"/>
      <c r="T37" s="1388"/>
      <c r="U37" s="1388"/>
      <c r="V37" s="1388"/>
      <c r="W37" s="1388"/>
      <c r="X37" s="1388"/>
      <c r="Y37" s="1388"/>
      <c r="Z37" s="1388"/>
      <c r="AA37" s="1388"/>
      <c r="AB37" s="1388"/>
      <c r="AC37" s="1388"/>
      <c r="AD37" s="1388"/>
      <c r="AE37" s="1388"/>
      <c r="AF37" s="1388"/>
      <c r="AG37" s="1388"/>
      <c r="AH37" s="1388"/>
      <c r="AI37" s="1388"/>
      <c r="AJ37" s="1388"/>
      <c r="AK37" s="1388"/>
      <c r="AL37" s="1388"/>
      <c r="AM37" s="1388"/>
      <c r="AN37" s="1388"/>
      <c r="AO37" s="1388"/>
      <c r="AP37" s="1388"/>
      <c r="AQ37" s="1388"/>
      <c r="AR37" s="1388"/>
      <c r="AS37" s="1388"/>
      <c r="AT37" s="1388"/>
      <c r="AU37" s="1388"/>
      <c r="AV37" s="1388"/>
      <c r="AW37" s="1388"/>
      <c r="AX37" s="1388"/>
      <c r="AY37" s="1388"/>
      <c r="AZ37" s="1388"/>
    </row>
    <row r="38" spans="1:54" ht="12" customHeight="1" x14ac:dyDescent="0.25">
      <c r="A38" s="1383" t="str">
        <f>CONCATENATE(ПОДПИСИ!C17,", ",ПОДПИСИ!F17)</f>
        <v xml:space="preserve">Шлёнский С.В., </v>
      </c>
      <c r="B38" s="1383"/>
      <c r="C38" s="1383"/>
      <c r="D38" s="1383"/>
      <c r="E38" s="1383"/>
      <c r="F38" s="1383"/>
      <c r="G38" s="1383"/>
      <c r="H38" s="1383"/>
      <c r="I38" s="1383"/>
      <c r="J38" s="1383"/>
      <c r="K38" s="1383"/>
      <c r="L38" s="1383"/>
      <c r="M38" s="1383"/>
      <c r="N38" s="1383"/>
      <c r="O38" s="1383"/>
      <c r="P38" s="1383"/>
      <c r="Q38" s="1383"/>
      <c r="R38" s="1383"/>
      <c r="S38" s="1383"/>
      <c r="T38" s="1383"/>
      <c r="U38" s="1383"/>
      <c r="V38" s="1383"/>
      <c r="W38" s="1383"/>
      <c r="X38" s="1383"/>
      <c r="Y38" s="1383"/>
      <c r="Z38" s="1383"/>
      <c r="AA38" s="1383"/>
      <c r="AB38" s="1383"/>
      <c r="AC38" s="1383"/>
      <c r="AD38" s="1383"/>
      <c r="AE38" s="1383"/>
      <c r="AF38" s="1383"/>
      <c r="AG38" s="1383"/>
      <c r="AH38" s="1383"/>
      <c r="AI38" s="1383"/>
      <c r="AJ38" s="1383"/>
      <c r="AK38" s="1383"/>
      <c r="AL38" s="1383"/>
      <c r="AM38" s="1383"/>
      <c r="AN38" s="1383"/>
      <c r="AO38" s="1383"/>
      <c r="AP38" s="1383"/>
      <c r="AQ38" s="1383"/>
      <c r="AR38" s="1383"/>
      <c r="AS38" s="1383"/>
      <c r="AT38" s="1383"/>
      <c r="AU38" s="1383"/>
      <c r="AV38" s="1383"/>
      <c r="AW38" s="1383"/>
      <c r="AX38" s="1383"/>
      <c r="AY38" s="1383"/>
      <c r="AZ38" s="1383"/>
    </row>
    <row r="39" spans="1:54" ht="16.2" customHeight="1" x14ac:dyDescent="0.25">
      <c r="A39" s="1389" t="s">
        <v>999</v>
      </c>
      <c r="B39" s="1390"/>
      <c r="C39" s="1390"/>
      <c r="D39" s="1390"/>
      <c r="E39" s="1390"/>
      <c r="F39" s="1390"/>
      <c r="G39" s="1390"/>
      <c r="H39" s="1390"/>
      <c r="I39" s="1390"/>
      <c r="J39" s="1390"/>
      <c r="K39" s="1390"/>
      <c r="L39" s="1390"/>
      <c r="M39" s="1390"/>
      <c r="N39" s="1390"/>
      <c r="O39" s="1390"/>
      <c r="P39" s="1390"/>
      <c r="Q39" s="1390"/>
      <c r="R39" s="1390"/>
      <c r="S39" s="1390"/>
      <c r="T39" s="1390"/>
      <c r="U39" s="1390"/>
      <c r="V39" s="1390"/>
      <c r="W39" s="1390"/>
      <c r="X39" s="1390"/>
      <c r="Y39" s="1390"/>
      <c r="Z39" s="1390"/>
      <c r="AA39" s="1390"/>
      <c r="AB39" s="1390"/>
      <c r="AC39" s="1390"/>
      <c r="AD39" s="1390"/>
      <c r="AE39" s="1390"/>
      <c r="AF39" s="1390"/>
      <c r="AG39" s="1390"/>
      <c r="AH39" s="1390"/>
      <c r="AI39" s="1390"/>
      <c r="AJ39" s="1390"/>
      <c r="AK39" s="1390"/>
      <c r="AL39" s="1390"/>
      <c r="AM39" s="1390"/>
      <c r="AN39" s="1390"/>
      <c r="AO39" s="1390"/>
      <c r="AP39" s="1390"/>
      <c r="AQ39" s="1390"/>
      <c r="AR39" s="1390"/>
      <c r="AS39" s="1390"/>
      <c r="AT39" s="1390"/>
      <c r="AU39" s="1390"/>
      <c r="AV39" s="1390"/>
      <c r="AW39" s="1390"/>
      <c r="AX39" s="1390"/>
      <c r="AY39" s="1390"/>
      <c r="AZ39" s="1390"/>
    </row>
    <row r="40" spans="1:54" ht="39" customHeight="1" x14ac:dyDescent="0.25">
      <c r="A40" s="1382" t="s">
        <v>828</v>
      </c>
      <c r="B40" s="1382"/>
      <c r="C40" s="1382"/>
      <c r="D40" s="1382"/>
      <c r="E40" s="1382"/>
      <c r="F40" s="1382"/>
      <c r="G40" s="1382"/>
      <c r="H40" s="1382"/>
      <c r="I40" s="1382"/>
      <c r="J40" s="1382"/>
      <c r="K40" s="1382"/>
      <c r="L40" s="1382"/>
      <c r="M40" s="1382"/>
      <c r="N40" s="1382"/>
      <c r="O40" s="1382"/>
      <c r="P40" s="1382"/>
      <c r="Q40" s="1382"/>
      <c r="R40" s="1382"/>
      <c r="S40" s="1382"/>
      <c r="T40" s="1382"/>
      <c r="U40" s="1382"/>
      <c r="V40" s="1382"/>
      <c r="W40" s="1382"/>
      <c r="X40" s="1382"/>
      <c r="Y40" s="1382"/>
      <c r="Z40" s="1382"/>
      <c r="AA40" s="1382"/>
      <c r="AB40" s="1382"/>
      <c r="AC40" s="1382"/>
      <c r="AD40" s="1382"/>
      <c r="AE40" s="1382"/>
      <c r="AF40" s="1382"/>
      <c r="AG40" s="1382"/>
      <c r="AH40" s="1382"/>
      <c r="AI40" s="1382"/>
      <c r="AJ40" s="1382"/>
      <c r="AK40" s="1382"/>
      <c r="AL40" s="1382"/>
      <c r="AM40" s="1382"/>
      <c r="AN40" s="1382"/>
      <c r="AO40" s="1382"/>
      <c r="AP40" s="1382"/>
      <c r="AQ40" s="1382"/>
      <c r="AR40" s="1382"/>
      <c r="AS40" s="1382"/>
      <c r="AT40" s="1382"/>
      <c r="AU40" s="1382"/>
      <c r="AV40" s="1382"/>
      <c r="AW40" s="1382"/>
      <c r="AX40" s="1382"/>
      <c r="AY40" s="1382"/>
      <c r="AZ40" s="1382"/>
    </row>
    <row r="41" spans="1:54" x14ac:dyDescent="0.25">
      <c r="A41" s="1388" t="str">
        <f>IF(ПОДПИСИ!B19=0," ",ПОДПИСИ!B19)</f>
        <v xml:space="preserve"> </v>
      </c>
      <c r="B41" s="1388"/>
      <c r="C41" s="1388"/>
      <c r="D41" s="1388"/>
      <c r="E41" s="1388"/>
      <c r="F41" s="1388"/>
      <c r="G41" s="1388"/>
      <c r="H41" s="1388"/>
      <c r="I41" s="1388"/>
      <c r="J41" s="1388"/>
      <c r="K41" s="1388"/>
      <c r="L41" s="1388"/>
      <c r="M41" s="1388"/>
      <c r="N41" s="1388"/>
      <c r="O41" s="1388"/>
      <c r="P41" s="1388"/>
      <c r="Q41" s="1388"/>
      <c r="R41" s="1388"/>
      <c r="S41" s="1388"/>
      <c r="T41" s="1388"/>
      <c r="U41" s="1388"/>
      <c r="V41" s="1388"/>
      <c r="W41" s="1388"/>
      <c r="X41" s="1388"/>
      <c r="Y41" s="1388"/>
      <c r="Z41" s="1388"/>
      <c r="AA41" s="1388"/>
      <c r="AB41" s="1388"/>
      <c r="AC41" s="1388"/>
      <c r="AD41" s="1388"/>
      <c r="AE41" s="1388"/>
      <c r="AF41" s="1388"/>
      <c r="AG41" s="1388"/>
      <c r="AH41" s="1388"/>
      <c r="AI41" s="1388"/>
      <c r="AJ41" s="1388"/>
      <c r="AK41" s="1388"/>
      <c r="AL41" s="1388"/>
      <c r="AM41" s="1388"/>
      <c r="AN41" s="1388"/>
      <c r="AO41" s="1388"/>
      <c r="AP41" s="1388"/>
      <c r="AQ41" s="1388"/>
      <c r="AR41" s="1388"/>
      <c r="AS41" s="1388"/>
      <c r="AT41" s="1388"/>
      <c r="AU41" s="1388"/>
      <c r="AV41" s="1388"/>
      <c r="AW41" s="1388"/>
      <c r="AX41" s="1388"/>
      <c r="AY41" s="1388"/>
      <c r="AZ41" s="1388"/>
    </row>
    <row r="42" spans="1:54" x14ac:dyDescent="0.25">
      <c r="A42" s="1383" t="str">
        <f>CONCATENATE(ПОДПИСИ!C19," ",ПОДПИСИ!F19)</f>
        <v xml:space="preserve">  </v>
      </c>
      <c r="B42" s="1383"/>
      <c r="C42" s="1383"/>
      <c r="D42" s="1383"/>
      <c r="E42" s="1383"/>
      <c r="F42" s="1383"/>
      <c r="G42" s="1383"/>
      <c r="H42" s="1383"/>
      <c r="I42" s="1383"/>
      <c r="J42" s="1383"/>
      <c r="K42" s="1383"/>
      <c r="L42" s="1383"/>
      <c r="M42" s="1383"/>
      <c r="N42" s="1383"/>
      <c r="O42" s="1383"/>
      <c r="P42" s="1383"/>
      <c r="Q42" s="1383"/>
      <c r="R42" s="1383"/>
      <c r="S42" s="1383"/>
      <c r="T42" s="1383"/>
      <c r="U42" s="1383"/>
      <c r="V42" s="1383"/>
      <c r="W42" s="1383"/>
      <c r="X42" s="1383"/>
      <c r="Y42" s="1383"/>
      <c r="Z42" s="1383"/>
      <c r="AA42" s="1383"/>
      <c r="AB42" s="1383"/>
      <c r="AC42" s="1383"/>
      <c r="AD42" s="1383"/>
      <c r="AE42" s="1383"/>
      <c r="AF42" s="1383"/>
      <c r="AG42" s="1383"/>
      <c r="AH42" s="1383"/>
      <c r="AI42" s="1383"/>
      <c r="AJ42" s="1383"/>
      <c r="AK42" s="1383"/>
      <c r="AL42" s="1383"/>
      <c r="AM42" s="1383"/>
      <c r="AN42" s="1383"/>
      <c r="AO42" s="1383"/>
      <c r="AP42" s="1383"/>
      <c r="AQ42" s="1383"/>
      <c r="AR42" s="1383"/>
      <c r="AS42" s="1383"/>
      <c r="AT42" s="1383"/>
      <c r="AU42" s="1383"/>
      <c r="AV42" s="1383"/>
      <c r="AW42" s="1383"/>
      <c r="AX42" s="1383"/>
      <c r="AY42" s="1383"/>
      <c r="AZ42" s="1383"/>
    </row>
    <row r="43" spans="1:54" ht="13.95" customHeight="1" x14ac:dyDescent="0.25">
      <c r="A43" s="1376" t="s">
        <v>1085</v>
      </c>
      <c r="B43" s="1373"/>
      <c r="C43" s="1373"/>
      <c r="D43" s="1373"/>
      <c r="E43" s="1373"/>
      <c r="F43" s="1373"/>
      <c r="G43" s="1373"/>
      <c r="H43" s="1373"/>
      <c r="I43" s="1373"/>
      <c r="J43" s="1373"/>
      <c r="K43" s="1373"/>
      <c r="L43" s="1373"/>
      <c r="M43" s="1373"/>
      <c r="N43" s="1373"/>
      <c r="O43" s="1373"/>
      <c r="P43" s="1373"/>
      <c r="Q43" s="1373"/>
      <c r="R43" s="1373"/>
      <c r="S43" s="1373"/>
      <c r="T43" s="1373"/>
      <c r="U43" s="1373"/>
      <c r="V43" s="1373"/>
      <c r="W43" s="1373"/>
      <c r="X43" s="1373"/>
      <c r="Y43" s="1373"/>
      <c r="Z43" s="1373"/>
      <c r="AA43" s="1373"/>
      <c r="AB43" s="1373"/>
      <c r="AC43" s="1373"/>
      <c r="AD43" s="1373"/>
      <c r="AE43" s="1373"/>
      <c r="AF43" s="1373"/>
      <c r="AG43" s="1373"/>
      <c r="AH43" s="1373"/>
      <c r="AI43" s="1373"/>
      <c r="AJ43" s="1373"/>
      <c r="AK43" s="1373"/>
      <c r="AL43" s="1373"/>
      <c r="AM43" s="1373"/>
      <c r="AN43" s="1373"/>
      <c r="AO43" s="1373"/>
      <c r="AP43" s="1373"/>
      <c r="AQ43" s="1373"/>
      <c r="AR43" s="1373"/>
      <c r="AS43" s="1373"/>
      <c r="AT43" s="1373"/>
      <c r="AU43" s="1373"/>
      <c r="AV43" s="1373"/>
      <c r="AW43" s="1373"/>
      <c r="AX43" s="1373"/>
      <c r="AY43" s="1373"/>
      <c r="AZ43" s="1373"/>
    </row>
    <row r="44" spans="1:54" ht="12" customHeight="1" x14ac:dyDescent="0.25">
      <c r="A44" s="1382" t="s">
        <v>531</v>
      </c>
      <c r="B44" s="1382"/>
      <c r="C44" s="1382"/>
      <c r="D44" s="1382"/>
      <c r="E44" s="1382"/>
      <c r="F44" s="1382"/>
      <c r="G44" s="1382"/>
      <c r="H44" s="1382"/>
      <c r="I44" s="1382"/>
      <c r="J44" s="1382"/>
      <c r="K44" s="1382"/>
      <c r="L44" s="1382"/>
      <c r="M44" s="1382"/>
      <c r="N44" s="1382"/>
      <c r="O44" s="1382"/>
      <c r="P44" s="1382"/>
      <c r="Q44" s="1382"/>
      <c r="R44" s="1382"/>
      <c r="S44" s="1382"/>
      <c r="T44" s="1382"/>
      <c r="U44" s="1382"/>
      <c r="V44" s="1382"/>
      <c r="W44" s="1382"/>
      <c r="X44" s="1382"/>
      <c r="Y44" s="1382"/>
      <c r="Z44" s="1382"/>
      <c r="AA44" s="1382"/>
      <c r="AB44" s="1382"/>
      <c r="AC44" s="1382"/>
      <c r="AD44" s="1382"/>
      <c r="AE44" s="1382"/>
      <c r="AF44" s="1382"/>
      <c r="AG44" s="1382"/>
      <c r="AH44" s="1382"/>
      <c r="AI44" s="1382"/>
      <c r="AJ44" s="1382"/>
      <c r="AK44" s="1382"/>
      <c r="AL44" s="1382"/>
      <c r="AM44" s="1382"/>
      <c r="AN44" s="1382"/>
      <c r="AO44" s="1382"/>
      <c r="AP44" s="1382"/>
      <c r="AQ44" s="1382"/>
      <c r="AR44" s="1382"/>
      <c r="AS44" s="1382"/>
      <c r="AT44" s="1382"/>
      <c r="AU44" s="1382"/>
      <c r="AV44" s="1382"/>
      <c r="AW44" s="1382"/>
      <c r="AX44" s="1382"/>
      <c r="AY44" s="1382"/>
      <c r="AZ44" s="1382"/>
    </row>
    <row r="45" spans="1:54" ht="12" customHeight="1" x14ac:dyDescent="0.3">
      <c r="A45" s="1384" t="str">
        <f>ПОДПИСИ!B12</f>
        <v>Начальник участка ООО «Электромонтаж-110»</v>
      </c>
      <c r="B45" s="1384"/>
      <c r="C45" s="1384"/>
      <c r="D45" s="1384"/>
      <c r="E45" s="1384"/>
      <c r="F45" s="1384"/>
      <c r="G45" s="1384"/>
      <c r="H45" s="1384"/>
      <c r="I45" s="1384"/>
      <c r="J45" s="1384"/>
      <c r="K45" s="1384"/>
      <c r="L45" s="1384"/>
      <c r="M45" s="1384"/>
      <c r="N45" s="1384"/>
      <c r="O45" s="1384"/>
      <c r="P45" s="1384"/>
      <c r="Q45" s="1384"/>
      <c r="R45" s="1384"/>
      <c r="S45" s="1384"/>
      <c r="T45" s="1384"/>
      <c r="U45" s="1384"/>
      <c r="V45" s="1384"/>
      <c r="W45" s="1384"/>
      <c r="X45" s="1384"/>
      <c r="Y45" s="1384"/>
      <c r="Z45" s="1384"/>
      <c r="AA45" s="1384"/>
      <c r="AB45" s="1384"/>
      <c r="AC45" s="1384"/>
      <c r="AD45" s="1384"/>
      <c r="AE45" s="1384"/>
      <c r="AF45" s="1384"/>
      <c r="AG45" s="1384"/>
      <c r="AH45" s="1384"/>
      <c r="AI45" s="1384"/>
      <c r="AJ45" s="1384"/>
      <c r="AK45" s="1384"/>
      <c r="AL45" s="1384"/>
      <c r="AM45" s="1384"/>
      <c r="AN45" s="1384"/>
      <c r="AO45" s="1384"/>
      <c r="AP45" s="1384"/>
      <c r="AQ45" s="1384"/>
      <c r="AR45" s="1384"/>
      <c r="AS45" s="1384"/>
      <c r="AT45" s="1384"/>
      <c r="AU45" s="1384"/>
      <c r="AV45" s="1384"/>
      <c r="AW45" s="1384"/>
      <c r="AX45" s="1384"/>
      <c r="AY45" s="1384"/>
      <c r="AZ45" s="1384"/>
      <c r="BA45" s="31"/>
      <c r="BB45" s="9"/>
    </row>
    <row r="46" spans="1:54" ht="12" customHeight="1" x14ac:dyDescent="0.25">
      <c r="A46" s="1403" t="str">
        <f>CONCATENATE(ПОДПИСИ!C12,ПОДПИСИ!F12)</f>
        <v>Курбатов А.В.</v>
      </c>
      <c r="B46" s="1403"/>
      <c r="C46" s="1403"/>
      <c r="D46" s="1403"/>
      <c r="E46" s="1403"/>
      <c r="F46" s="1403"/>
      <c r="G46" s="1403"/>
      <c r="H46" s="1403"/>
      <c r="I46" s="1403"/>
      <c r="J46" s="1403"/>
      <c r="K46" s="1403"/>
      <c r="L46" s="1403"/>
      <c r="M46" s="1403"/>
      <c r="N46" s="1403"/>
      <c r="O46" s="1403"/>
      <c r="P46" s="1403"/>
      <c r="Q46" s="1403"/>
      <c r="R46" s="1403"/>
      <c r="S46" s="1403"/>
      <c r="T46" s="1403"/>
      <c r="U46" s="1403"/>
      <c r="V46" s="1403"/>
      <c r="W46" s="1403"/>
      <c r="X46" s="1403"/>
      <c r="Y46" s="1403"/>
      <c r="Z46" s="1403"/>
      <c r="AA46" s="1403"/>
      <c r="AB46" s="1403"/>
      <c r="AC46" s="1403"/>
      <c r="AD46" s="1403"/>
      <c r="AE46" s="1403"/>
      <c r="AF46" s="1403"/>
      <c r="AG46" s="1403"/>
      <c r="AH46" s="1403"/>
      <c r="AI46" s="1403"/>
      <c r="AJ46" s="1403"/>
      <c r="AK46" s="1403"/>
      <c r="AL46" s="1403"/>
      <c r="AM46" s="1403"/>
      <c r="AN46" s="1403"/>
      <c r="AO46" s="1403"/>
      <c r="AP46" s="1403"/>
      <c r="AQ46" s="1403"/>
      <c r="AR46" s="1403"/>
      <c r="AS46" s="1403"/>
      <c r="AT46" s="1403"/>
      <c r="AU46" s="1403"/>
      <c r="AV46" s="1403"/>
      <c r="AW46" s="1403"/>
      <c r="AX46" s="1403"/>
      <c r="AY46" s="1403"/>
      <c r="AZ46" s="1403"/>
    </row>
    <row r="47" spans="1:54" ht="7.95" customHeight="1" x14ac:dyDescent="0.25">
      <c r="A47" s="1404" t="s">
        <v>518</v>
      </c>
      <c r="B47" s="1405"/>
      <c r="C47" s="1405"/>
      <c r="D47" s="1405"/>
      <c r="E47" s="1405"/>
      <c r="F47" s="1405"/>
      <c r="G47" s="1405"/>
      <c r="H47" s="1405"/>
      <c r="I47" s="1405"/>
      <c r="J47" s="1405"/>
      <c r="K47" s="1405"/>
      <c r="L47" s="1405"/>
      <c r="M47" s="1405"/>
      <c r="N47" s="1405"/>
      <c r="O47" s="1405"/>
      <c r="P47" s="1405"/>
      <c r="Q47" s="1405"/>
      <c r="R47" s="1405"/>
      <c r="S47" s="1405"/>
      <c r="T47" s="1405"/>
      <c r="U47" s="1405"/>
      <c r="V47" s="1405"/>
      <c r="W47" s="1405"/>
      <c r="X47" s="1405"/>
      <c r="Y47" s="1405"/>
      <c r="Z47" s="1405"/>
      <c r="AA47" s="1405"/>
      <c r="AB47" s="1405"/>
      <c r="AC47" s="1405"/>
      <c r="AD47" s="1405"/>
      <c r="AE47" s="1405"/>
      <c r="AF47" s="1405"/>
      <c r="AG47" s="1405"/>
      <c r="AH47" s="1405"/>
      <c r="AI47" s="1405"/>
      <c r="AJ47" s="1405"/>
      <c r="AK47" s="1405"/>
      <c r="AL47" s="1405"/>
      <c r="AM47" s="1405"/>
      <c r="AN47" s="1405"/>
      <c r="AO47" s="1405"/>
      <c r="AP47" s="1405"/>
      <c r="AQ47" s="1405"/>
      <c r="AR47" s="1405"/>
      <c r="AS47" s="1405"/>
      <c r="AT47" s="1405"/>
      <c r="AU47" s="1405"/>
      <c r="AV47" s="1405"/>
      <c r="AW47" s="1405"/>
      <c r="AX47" s="1405"/>
      <c r="AY47" s="1405"/>
      <c r="AZ47" s="1405"/>
    </row>
    <row r="48" spans="1:54" ht="12" hidden="1" customHeight="1" x14ac:dyDescent="0.25">
      <c r="A48" s="1381" t="s">
        <v>79</v>
      </c>
      <c r="B48" s="1381"/>
      <c r="C48" s="1381"/>
      <c r="D48" s="1381"/>
      <c r="E48" s="1381"/>
      <c r="F48" s="1381"/>
      <c r="G48" s="1381"/>
      <c r="H48" s="1381"/>
      <c r="I48" s="1381"/>
      <c r="J48" s="1381"/>
      <c r="K48" s="1381"/>
      <c r="L48" s="1381"/>
      <c r="M48" s="1381"/>
      <c r="N48" s="1381"/>
      <c r="O48" s="1381"/>
      <c r="P48" s="1381"/>
      <c r="Q48" s="1381"/>
      <c r="R48" s="1381"/>
      <c r="S48" s="1381"/>
      <c r="T48" s="1381"/>
      <c r="U48" s="1381"/>
      <c r="V48" s="1381"/>
      <c r="W48" s="1381"/>
      <c r="X48" s="1381"/>
      <c r="Y48" s="1381"/>
      <c r="Z48" s="1381"/>
      <c r="AA48" s="1381"/>
      <c r="AB48" s="1381"/>
      <c r="AC48" s="1381"/>
      <c r="AD48" s="1381"/>
      <c r="AE48" s="1381"/>
      <c r="AF48" s="1381"/>
      <c r="AG48" s="1381"/>
      <c r="AH48" s="1381"/>
      <c r="AI48" s="1381"/>
      <c r="AJ48" s="1381"/>
      <c r="AK48" s="1381"/>
      <c r="AL48" s="1381"/>
      <c r="AM48" s="1381"/>
      <c r="AN48" s="1381"/>
      <c r="AO48" s="1381"/>
      <c r="AP48" s="1381"/>
      <c r="AQ48" s="1381"/>
      <c r="AR48" s="1381"/>
      <c r="AS48" s="1381"/>
      <c r="AT48" s="1381"/>
      <c r="AU48" s="1381"/>
      <c r="AV48" s="1381"/>
      <c r="AW48" s="1381"/>
      <c r="AX48" s="1381"/>
      <c r="AY48" s="1381"/>
      <c r="AZ48" s="1381"/>
    </row>
    <row r="49" spans="1:56" ht="12" hidden="1" customHeight="1" x14ac:dyDescent="0.25">
      <c r="A49" s="1402"/>
      <c r="B49" s="1402"/>
      <c r="C49" s="1402"/>
      <c r="D49" s="1402"/>
      <c r="E49" s="1402"/>
      <c r="F49" s="1402"/>
      <c r="G49" s="1402"/>
      <c r="H49" s="1402"/>
      <c r="I49" s="1402"/>
      <c r="J49" s="1402"/>
      <c r="K49" s="1402"/>
      <c r="L49" s="1402"/>
      <c r="M49" s="1402"/>
      <c r="N49" s="1402"/>
      <c r="O49" s="1402"/>
      <c r="P49" s="1402"/>
      <c r="Q49" s="1402"/>
      <c r="R49" s="1402"/>
      <c r="S49" s="1402"/>
      <c r="T49" s="1402"/>
      <c r="U49" s="1402"/>
      <c r="V49" s="1402"/>
      <c r="W49" s="1402"/>
      <c r="X49" s="1402"/>
      <c r="Y49" s="1402"/>
      <c r="Z49" s="1402"/>
      <c r="AA49" s="1402"/>
      <c r="AB49" s="1402"/>
      <c r="AC49" s="1402"/>
      <c r="AD49" s="1402"/>
      <c r="AE49" s="1402"/>
      <c r="AF49" s="1402"/>
      <c r="AG49" s="1402"/>
      <c r="AH49" s="1402"/>
      <c r="AI49" s="1402"/>
      <c r="AJ49" s="1402"/>
      <c r="AK49" s="1402"/>
      <c r="AL49" s="1402"/>
      <c r="AM49" s="1402"/>
      <c r="AN49" s="1402"/>
      <c r="AO49" s="1402"/>
      <c r="AP49" s="1402"/>
      <c r="AQ49" s="1402"/>
      <c r="AR49" s="1402"/>
      <c r="AS49" s="1402"/>
      <c r="AT49" s="1402"/>
      <c r="AU49" s="1402"/>
      <c r="AV49" s="1402"/>
      <c r="AW49" s="1402"/>
      <c r="AX49" s="1402"/>
      <c r="AY49" s="1402"/>
      <c r="AZ49" s="1402"/>
    </row>
    <row r="50" spans="1:56" ht="12" hidden="1" customHeight="1" x14ac:dyDescent="0.25">
      <c r="A50" s="1388"/>
      <c r="B50" s="1388"/>
      <c r="C50" s="1388"/>
      <c r="D50" s="1388"/>
      <c r="E50" s="1388"/>
      <c r="F50" s="1388"/>
      <c r="G50" s="1388"/>
      <c r="H50" s="1388"/>
      <c r="I50" s="1388"/>
      <c r="J50" s="1388"/>
      <c r="K50" s="1388"/>
      <c r="L50" s="1388"/>
      <c r="M50" s="1388"/>
      <c r="N50" s="1388"/>
      <c r="O50" s="1388"/>
      <c r="P50" s="1388"/>
      <c r="Q50" s="1388"/>
      <c r="R50" s="1388"/>
      <c r="S50" s="1388"/>
      <c r="T50" s="1388"/>
      <c r="U50" s="1388"/>
      <c r="V50" s="1388"/>
      <c r="W50" s="1388"/>
      <c r="X50" s="1388"/>
      <c r="Y50" s="1388"/>
      <c r="Z50" s="1388"/>
      <c r="AA50" s="1388"/>
      <c r="AB50" s="1388"/>
      <c r="AC50" s="1388"/>
      <c r="AD50" s="1388"/>
      <c r="AE50" s="1388"/>
      <c r="AF50" s="1388"/>
      <c r="AG50" s="1388"/>
      <c r="AH50" s="1388"/>
      <c r="AI50" s="1388"/>
      <c r="AJ50" s="1388"/>
      <c r="AK50" s="1388"/>
      <c r="AL50" s="1388"/>
      <c r="AM50" s="1388"/>
      <c r="AN50" s="1388"/>
      <c r="AO50" s="1388"/>
      <c r="AP50" s="1388"/>
      <c r="AQ50" s="1388"/>
      <c r="AR50" s="1388"/>
      <c r="AS50" s="1388"/>
      <c r="AT50" s="1388"/>
      <c r="AU50" s="1388"/>
      <c r="AV50" s="1388"/>
      <c r="AW50" s="1388"/>
      <c r="AX50" s="1388"/>
      <c r="AY50" s="1388"/>
      <c r="AZ50" s="1388"/>
    </row>
    <row r="51" spans="1:56" ht="7.5" hidden="1" customHeight="1" x14ac:dyDescent="0.25">
      <c r="A51" s="1373" t="s">
        <v>523</v>
      </c>
      <c r="B51" s="1373"/>
      <c r="C51" s="1373"/>
      <c r="D51" s="1373"/>
      <c r="E51" s="1373"/>
      <c r="F51" s="1373"/>
      <c r="G51" s="1373"/>
      <c r="H51" s="1373"/>
      <c r="I51" s="1373"/>
      <c r="J51" s="1373"/>
      <c r="K51" s="1373"/>
      <c r="L51" s="1373"/>
      <c r="M51" s="1373"/>
      <c r="N51" s="1373"/>
      <c r="O51" s="1373"/>
      <c r="P51" s="1373"/>
      <c r="Q51" s="1373"/>
      <c r="R51" s="1373"/>
      <c r="S51" s="1373"/>
      <c r="T51" s="1373"/>
      <c r="U51" s="1373"/>
      <c r="V51" s="1373"/>
      <c r="W51" s="1373"/>
      <c r="X51" s="1373"/>
      <c r="Y51" s="1373"/>
      <c r="Z51" s="1373"/>
      <c r="AA51" s="1373"/>
      <c r="AB51" s="1373"/>
      <c r="AC51" s="1373"/>
      <c r="AD51" s="1373"/>
      <c r="AE51" s="1373"/>
      <c r="AF51" s="1373"/>
      <c r="AG51" s="1373"/>
      <c r="AH51" s="1373"/>
      <c r="AI51" s="1373"/>
      <c r="AJ51" s="1373"/>
      <c r="AK51" s="1373"/>
      <c r="AL51" s="1373"/>
      <c r="AM51" s="1373"/>
      <c r="AN51" s="1373"/>
      <c r="AO51" s="1373"/>
      <c r="AP51" s="1373"/>
      <c r="AQ51" s="1373"/>
      <c r="AR51" s="1373"/>
      <c r="AS51" s="1373"/>
      <c r="AT51" s="1373"/>
      <c r="AU51" s="1373"/>
      <c r="AV51" s="1373"/>
      <c r="AW51" s="1373"/>
      <c r="AX51" s="1373"/>
      <c r="AY51" s="1373"/>
      <c r="AZ51" s="1373"/>
    </row>
    <row r="52" spans="1:56" ht="12" customHeight="1" x14ac:dyDescent="0.25">
      <c r="A52" s="1381" t="s">
        <v>379</v>
      </c>
      <c r="B52" s="1381"/>
      <c r="C52" s="1381"/>
      <c r="D52" s="1381"/>
      <c r="E52" s="1381"/>
      <c r="F52" s="1381"/>
      <c r="G52" s="1381"/>
      <c r="H52" s="1381"/>
      <c r="I52" s="1381"/>
      <c r="J52" s="1381"/>
      <c r="K52" s="1381"/>
      <c r="L52" s="1381"/>
      <c r="M52" s="1381"/>
      <c r="N52" s="1381"/>
      <c r="O52" s="1381"/>
      <c r="P52" s="1381"/>
      <c r="Q52" s="1381"/>
      <c r="R52" s="1381"/>
      <c r="S52" s="1381"/>
      <c r="T52" s="1381"/>
      <c r="U52" s="1381"/>
      <c r="V52" s="1381"/>
      <c r="W52" s="1381"/>
      <c r="X52" s="1381"/>
      <c r="Y52" s="1381"/>
      <c r="Z52" s="1381"/>
      <c r="AA52" s="1381"/>
      <c r="AB52" s="1381"/>
      <c r="AC52" s="1381"/>
      <c r="AD52" s="1381"/>
      <c r="AE52" s="1381"/>
      <c r="AF52" s="1381"/>
      <c r="AG52" s="1381"/>
      <c r="AH52" s="1381"/>
      <c r="AI52" s="1381"/>
      <c r="AJ52" s="1381"/>
      <c r="AK52" s="1381"/>
      <c r="AL52" s="1381"/>
      <c r="AM52" s="1381"/>
      <c r="AN52" s="1381"/>
      <c r="AO52" s="1381"/>
      <c r="AP52" s="1381"/>
      <c r="AQ52" s="1381"/>
      <c r="AR52" s="1381"/>
      <c r="AS52" s="1381"/>
      <c r="AT52" s="1381"/>
      <c r="AU52" s="1381"/>
      <c r="AV52" s="1381"/>
      <c r="AW52" s="1381"/>
      <c r="AX52" s="1381"/>
      <c r="AY52" s="1381"/>
      <c r="AZ52" s="1381"/>
    </row>
    <row r="53" spans="1:56" ht="13.5" customHeight="1" x14ac:dyDescent="0.25">
      <c r="A53" s="1385" t="str">
        <f>ФОРМА!B4</f>
        <v>ООО «Электромонтаж-110»</v>
      </c>
      <c r="B53" s="1385"/>
      <c r="C53" s="1385"/>
      <c r="D53" s="1385"/>
      <c r="E53" s="1385"/>
      <c r="F53" s="1385"/>
      <c r="G53" s="1385"/>
      <c r="H53" s="1385"/>
      <c r="I53" s="1385"/>
      <c r="J53" s="1385"/>
      <c r="K53" s="1385"/>
      <c r="L53" s="1385"/>
      <c r="M53" s="1385"/>
      <c r="N53" s="1385"/>
      <c r="O53" s="1385"/>
      <c r="P53" s="1385"/>
      <c r="Q53" s="1385"/>
      <c r="R53" s="1385"/>
      <c r="S53" s="1385"/>
      <c r="T53" s="1385"/>
      <c r="U53" s="1385"/>
      <c r="V53" s="1385"/>
      <c r="W53" s="1385"/>
      <c r="X53" s="1385"/>
      <c r="Y53" s="1385"/>
      <c r="Z53" s="1385"/>
      <c r="AA53" s="1385"/>
      <c r="AB53" s="1385"/>
      <c r="AC53" s="1385"/>
      <c r="AD53" s="1385"/>
      <c r="AE53" s="1385"/>
      <c r="AF53" s="1385"/>
      <c r="AG53" s="1385"/>
      <c r="AH53" s="1385"/>
      <c r="AI53" s="1385"/>
      <c r="AJ53" s="1385"/>
      <c r="AK53" s="1385"/>
      <c r="AL53" s="1385"/>
      <c r="AM53" s="1385"/>
      <c r="AN53" s="1385"/>
      <c r="AO53" s="1385"/>
      <c r="AP53" s="1385"/>
      <c r="AQ53" s="1385"/>
      <c r="AR53" s="1385"/>
      <c r="AS53" s="1385"/>
      <c r="AT53" s="1385"/>
      <c r="AU53" s="1385"/>
      <c r="AV53" s="1385"/>
      <c r="AW53" s="1385"/>
      <c r="AX53" s="1385"/>
      <c r="AY53" s="1385"/>
      <c r="AZ53" s="1385"/>
    </row>
    <row r="54" spans="1:56" s="127" customFormat="1" ht="7.2" customHeight="1" x14ac:dyDescent="0.2">
      <c r="A54" s="1404" t="s">
        <v>830</v>
      </c>
      <c r="B54" s="1389"/>
      <c r="C54" s="1389"/>
      <c r="D54" s="1389"/>
      <c r="E54" s="1389"/>
      <c r="F54" s="1389"/>
      <c r="G54" s="1389"/>
      <c r="H54" s="1389"/>
      <c r="I54" s="1389"/>
      <c r="J54" s="1389"/>
      <c r="K54" s="1389"/>
      <c r="L54" s="1389"/>
      <c r="M54" s="1389"/>
      <c r="N54" s="1389"/>
      <c r="O54" s="1389"/>
      <c r="P54" s="1389"/>
      <c r="Q54" s="1389"/>
      <c r="R54" s="1389"/>
      <c r="S54" s="1389"/>
      <c r="T54" s="1389"/>
      <c r="U54" s="1389"/>
      <c r="V54" s="1389"/>
      <c r="W54" s="1389"/>
      <c r="X54" s="1389"/>
      <c r="Y54" s="1389"/>
      <c r="Z54" s="1389"/>
      <c r="AA54" s="1389"/>
      <c r="AB54" s="1389"/>
      <c r="AC54" s="1389"/>
      <c r="AD54" s="1389"/>
      <c r="AE54" s="1389"/>
      <c r="AF54" s="1389"/>
      <c r="AG54" s="1389"/>
      <c r="AH54" s="1389"/>
      <c r="AI54" s="1389"/>
      <c r="AJ54" s="1389"/>
      <c r="AK54" s="1389"/>
      <c r="AL54" s="1389"/>
      <c r="AM54" s="1389"/>
      <c r="AN54" s="1389"/>
      <c r="AO54" s="1389"/>
      <c r="AP54" s="1389"/>
      <c r="AQ54" s="1389"/>
      <c r="AR54" s="1389"/>
      <c r="AS54" s="1389"/>
      <c r="AT54" s="1389"/>
      <c r="AU54" s="1389"/>
      <c r="AV54" s="1389"/>
      <c r="AW54" s="1389"/>
      <c r="AX54" s="1389"/>
      <c r="AY54" s="1389"/>
      <c r="AZ54" s="1389"/>
    </row>
    <row r="55" spans="1:56" ht="12" customHeight="1" x14ac:dyDescent="0.25">
      <c r="A55" s="1381" t="s">
        <v>9</v>
      </c>
      <c r="B55" s="1381"/>
      <c r="C55" s="1381"/>
      <c r="D55" s="1381"/>
      <c r="E55" s="1381"/>
      <c r="F55" s="1381"/>
      <c r="G55" s="1381"/>
      <c r="H55" s="1381"/>
      <c r="I55" s="1381"/>
      <c r="J55" s="1381"/>
      <c r="K55" s="1381"/>
      <c r="L55" s="1381"/>
      <c r="M55" s="1381"/>
      <c r="N55" s="1381"/>
      <c r="O55" s="1381"/>
      <c r="P55" s="1381"/>
      <c r="Q55" s="1381"/>
      <c r="R55" s="1381"/>
      <c r="S55" s="1381"/>
      <c r="T55" s="1381"/>
      <c r="U55" s="1381"/>
      <c r="V55" s="1381"/>
      <c r="W55" s="1381"/>
      <c r="X55" s="1381"/>
      <c r="Y55" s="1381"/>
      <c r="Z55" s="1381"/>
      <c r="AA55" s="1381"/>
      <c r="AB55" s="1381"/>
      <c r="AC55" s="1381"/>
      <c r="AD55" s="1381"/>
      <c r="AE55" s="1381"/>
      <c r="AF55" s="1381"/>
      <c r="AG55" s="1381"/>
      <c r="AH55" s="1381"/>
      <c r="AI55" s="1381"/>
      <c r="AJ55" s="1381"/>
      <c r="AK55" s="1381"/>
      <c r="AL55" s="1381"/>
      <c r="AM55" s="1381"/>
      <c r="AN55" s="1381"/>
      <c r="AO55" s="1381"/>
      <c r="AP55" s="1381"/>
      <c r="AQ55" s="1381"/>
      <c r="AR55" s="1381"/>
      <c r="AS55" s="1381"/>
      <c r="AT55" s="1381"/>
      <c r="AU55" s="1381"/>
      <c r="AV55" s="1381"/>
      <c r="AW55" s="1381"/>
      <c r="AX55" s="1381"/>
      <c r="AY55" s="1381"/>
      <c r="AZ55" s="1381"/>
    </row>
    <row r="56" spans="1:56" ht="12" customHeight="1" x14ac:dyDescent="0.25">
      <c r="A56" s="1381" t="s">
        <v>390</v>
      </c>
      <c r="B56" s="1381"/>
      <c r="C56" s="1381"/>
      <c r="D56" s="1381"/>
      <c r="E56" s="1381"/>
      <c r="F56" s="1381"/>
      <c r="G56" s="1381"/>
      <c r="H56" s="1381"/>
      <c r="I56" s="1381"/>
      <c r="J56" s="1381"/>
      <c r="K56" s="1381"/>
      <c r="L56" s="1381"/>
      <c r="M56" s="1381"/>
      <c r="N56" s="1381"/>
      <c r="O56" s="1381"/>
      <c r="P56" s="1381"/>
      <c r="Q56" s="1381"/>
      <c r="R56" s="1381"/>
      <c r="S56" s="1381"/>
      <c r="T56" s="1381"/>
      <c r="U56" s="1381"/>
      <c r="V56" s="1381"/>
      <c r="W56" s="1381"/>
      <c r="X56" s="1381"/>
      <c r="Y56" s="1381"/>
      <c r="Z56" s="1381"/>
      <c r="AA56" s="1381"/>
      <c r="AB56" s="1381"/>
      <c r="AC56" s="1381"/>
      <c r="AD56" s="1381"/>
      <c r="AE56" s="1381"/>
      <c r="AF56" s="1381"/>
      <c r="AG56" s="1381"/>
      <c r="AH56" s="1381"/>
      <c r="AI56" s="1381"/>
      <c r="AJ56" s="1381"/>
      <c r="AK56" s="1381"/>
      <c r="AL56" s="1381"/>
      <c r="AM56" s="1381"/>
      <c r="AN56" s="1381"/>
      <c r="AO56" s="1381"/>
      <c r="AP56" s="1381"/>
      <c r="AQ56" s="1381"/>
      <c r="AR56" s="1381"/>
      <c r="AS56" s="1381"/>
      <c r="AT56" s="1381"/>
      <c r="AU56" s="1381"/>
      <c r="AV56" s="1381"/>
      <c r="AW56" s="1381"/>
      <c r="AX56" s="1381"/>
      <c r="AY56" s="1381"/>
      <c r="AZ56" s="1381"/>
    </row>
    <row r="57" spans="1:56" ht="14.25" customHeight="1" x14ac:dyDescent="0.25">
      <c r="A57" s="1408" t="str">
        <f ca="1">INDIRECT("'АКТЫ скрытых работ'!R"&amp;BE3&amp;"C3",0)</f>
        <v>опоры типа А20-3Н, П20-3Н, П23</v>
      </c>
      <c r="B57" s="1408"/>
      <c r="C57" s="1408"/>
      <c r="D57" s="1408"/>
      <c r="E57" s="1408"/>
      <c r="F57" s="1408"/>
      <c r="G57" s="1408"/>
      <c r="H57" s="1408"/>
      <c r="I57" s="1408"/>
      <c r="J57" s="1408"/>
      <c r="K57" s="1408"/>
      <c r="L57" s="1408"/>
      <c r="M57" s="1408"/>
      <c r="N57" s="1408"/>
      <c r="O57" s="1408"/>
      <c r="P57" s="1408"/>
      <c r="Q57" s="1408"/>
      <c r="R57" s="1408"/>
      <c r="S57" s="1408"/>
      <c r="T57" s="1408"/>
      <c r="U57" s="1408"/>
      <c r="V57" s="1408"/>
      <c r="W57" s="1408"/>
      <c r="X57" s="1408"/>
      <c r="Y57" s="1408"/>
      <c r="Z57" s="1408"/>
      <c r="AA57" s="1408"/>
      <c r="AB57" s="1408"/>
      <c r="AC57" s="1408"/>
      <c r="AD57" s="1408"/>
      <c r="AE57" s="1408"/>
      <c r="AF57" s="1408"/>
      <c r="AG57" s="1408"/>
      <c r="AH57" s="1408"/>
      <c r="AI57" s="1408"/>
      <c r="AJ57" s="1408"/>
      <c r="AK57" s="1408"/>
      <c r="AL57" s="1408"/>
      <c r="AM57" s="1408"/>
      <c r="AN57" s="1408"/>
      <c r="AO57" s="1408"/>
      <c r="AP57" s="1408"/>
      <c r="AQ57" s="1408"/>
      <c r="AR57" s="1408"/>
      <c r="AS57" s="1408"/>
      <c r="AT57" s="1408"/>
      <c r="AU57" s="1408"/>
      <c r="AV57" s="1408"/>
      <c r="AW57" s="1408"/>
      <c r="AX57" s="1408"/>
      <c r="AY57" s="1408"/>
      <c r="AZ57" s="1408"/>
    </row>
    <row r="58" spans="1:56" ht="10.5" customHeight="1" x14ac:dyDescent="0.25">
      <c r="A58" s="1401" t="s">
        <v>532</v>
      </c>
      <c r="B58" s="1401"/>
      <c r="C58" s="1401"/>
      <c r="D58" s="1401"/>
      <c r="E58" s="1401"/>
      <c r="F58" s="1401"/>
      <c r="G58" s="1401"/>
      <c r="H58" s="1401"/>
      <c r="I58" s="1401"/>
      <c r="J58" s="1401"/>
      <c r="K58" s="1401"/>
      <c r="L58" s="1401"/>
      <c r="M58" s="1401"/>
      <c r="N58" s="1401"/>
      <c r="O58" s="1401"/>
      <c r="P58" s="1401"/>
      <c r="Q58" s="1401"/>
      <c r="R58" s="1401"/>
      <c r="S58" s="1401"/>
      <c r="T58" s="1401"/>
      <c r="U58" s="1401"/>
      <c r="V58" s="1401"/>
      <c r="W58" s="1401"/>
      <c r="X58" s="1401"/>
      <c r="Y58" s="1401"/>
      <c r="Z58" s="1401"/>
      <c r="AA58" s="1401"/>
      <c r="AB58" s="1401"/>
      <c r="AC58" s="1401"/>
      <c r="AD58" s="1401"/>
      <c r="AE58" s="1401"/>
      <c r="AF58" s="1401"/>
      <c r="AG58" s="1401"/>
      <c r="AH58" s="1401"/>
      <c r="AI58" s="1401"/>
      <c r="AJ58" s="1401"/>
      <c r="AK58" s="1401"/>
      <c r="AL58" s="1401"/>
      <c r="AM58" s="1401"/>
      <c r="AN58" s="1401"/>
      <c r="AO58" s="1401"/>
      <c r="AP58" s="1401"/>
      <c r="AQ58" s="1401"/>
      <c r="AR58" s="1401"/>
      <c r="AS58" s="1401"/>
      <c r="AT58" s="1401"/>
      <c r="AU58" s="1401"/>
      <c r="AV58" s="1401"/>
      <c r="AW58" s="1401"/>
      <c r="AX58" s="1401"/>
      <c r="AY58" s="1401"/>
      <c r="AZ58" s="1401"/>
    </row>
    <row r="59" spans="1:56" ht="12" customHeight="1" x14ac:dyDescent="0.3">
      <c r="A59" s="421" t="s">
        <v>391</v>
      </c>
      <c r="Z59" s="9"/>
      <c r="AA59" s="9"/>
      <c r="AB59" s="9"/>
      <c r="AC59" s="9"/>
      <c r="AD59" s="1408" t="str">
        <f>IF(ФОРМА!B8=0," ",ФОРМА!B8)</f>
        <v>ООО «Строительные энергетические технологии»</v>
      </c>
      <c r="AE59" s="1408"/>
      <c r="AF59" s="1408"/>
      <c r="AG59" s="1408"/>
      <c r="AH59" s="1408"/>
      <c r="AI59" s="1408"/>
      <c r="AJ59" s="1408"/>
      <c r="AK59" s="1408"/>
      <c r="AL59" s="1408"/>
      <c r="AM59" s="1408"/>
      <c r="AN59" s="1408"/>
      <c r="AO59" s="1408"/>
      <c r="AP59" s="1408"/>
      <c r="AQ59" s="1408"/>
      <c r="AR59" s="1408"/>
      <c r="AS59" s="1408"/>
      <c r="AT59" s="1408"/>
      <c r="AU59" s="1408"/>
      <c r="AV59" s="1408"/>
      <c r="AW59" s="1408"/>
      <c r="AX59" s="1408"/>
      <c r="AY59" s="1408"/>
      <c r="AZ59" s="1408"/>
    </row>
    <row r="60" spans="1:56" ht="8.25" customHeight="1" x14ac:dyDescent="0.25">
      <c r="A60" s="1406"/>
      <c r="B60" s="1406"/>
      <c r="C60" s="1406"/>
      <c r="D60" s="1406"/>
      <c r="E60" s="1406"/>
      <c r="F60" s="1406"/>
      <c r="G60" s="1406"/>
      <c r="H60" s="1406"/>
      <c r="I60" s="1406"/>
      <c r="J60" s="1406"/>
      <c r="K60" s="1406"/>
      <c r="L60" s="1406"/>
      <c r="M60" s="1406"/>
      <c r="N60" s="1406"/>
      <c r="O60" s="1406"/>
      <c r="P60" s="1406"/>
      <c r="Q60" s="1406"/>
      <c r="R60" s="1406"/>
      <c r="S60" s="1406"/>
      <c r="T60" s="1406"/>
      <c r="U60" s="1406"/>
      <c r="V60" s="1406"/>
      <c r="W60" s="1406"/>
      <c r="X60" s="1406"/>
      <c r="Y60" s="1406"/>
      <c r="Z60" s="1406"/>
      <c r="AA60" s="1406"/>
      <c r="AB60" s="1406"/>
      <c r="AC60" s="1406"/>
      <c r="AD60" s="1373" t="s">
        <v>83</v>
      </c>
      <c r="AE60" s="1373"/>
      <c r="AF60" s="1373"/>
      <c r="AG60" s="1373"/>
      <c r="AH60" s="1373"/>
      <c r="AI60" s="1373"/>
      <c r="AJ60" s="1373"/>
      <c r="AK60" s="1373"/>
      <c r="AL60" s="1373"/>
      <c r="AM60" s="1373"/>
      <c r="AN60" s="1373"/>
      <c r="AO60" s="1373"/>
      <c r="AP60" s="1373"/>
      <c r="AQ60" s="1373"/>
      <c r="AR60" s="1373"/>
      <c r="AS60" s="1373"/>
      <c r="AT60" s="1373"/>
      <c r="AU60" s="1373"/>
      <c r="AV60" s="1373"/>
      <c r="AW60" s="1373"/>
      <c r="AX60" s="1373"/>
      <c r="AY60" s="1373"/>
      <c r="AZ60" s="1373"/>
    </row>
    <row r="61" spans="1:56" ht="12" customHeight="1" x14ac:dyDescent="0.25">
      <c r="A61" s="1383" t="str">
        <f>IF(ФОРМА!B9=0," ",CONCATENATE("Проект Шифр ",ФОРМА!B9))</f>
        <v>Проект Шифр СЭС-23-32939-ЭС-ИЛО</v>
      </c>
      <c r="B61" s="1383"/>
      <c r="C61" s="1383"/>
      <c r="D61" s="1383"/>
      <c r="E61" s="1383"/>
      <c r="F61" s="1383"/>
      <c r="G61" s="1383"/>
      <c r="H61" s="1383"/>
      <c r="I61" s="1383"/>
      <c r="J61" s="1383"/>
      <c r="K61" s="1383"/>
      <c r="L61" s="1383"/>
      <c r="M61" s="1383"/>
      <c r="N61" s="1383"/>
      <c r="O61" s="1383"/>
      <c r="P61" s="1383"/>
      <c r="Q61" s="1383"/>
      <c r="R61" s="1383"/>
      <c r="S61" s="1383"/>
      <c r="T61" s="1383"/>
      <c r="U61" s="1383"/>
      <c r="V61" s="1383"/>
      <c r="W61" s="1383"/>
      <c r="X61" s="1383"/>
      <c r="Y61" s="1383"/>
      <c r="Z61" s="1383"/>
      <c r="AA61" s="1383"/>
      <c r="AB61" s="1383"/>
      <c r="AC61" s="1383"/>
      <c r="AD61" s="1383"/>
      <c r="AE61" s="1383"/>
      <c r="AF61" s="1383"/>
      <c r="AG61" s="1383"/>
      <c r="AH61" s="1383"/>
      <c r="AI61" s="1383"/>
      <c r="AJ61" s="1383"/>
      <c r="AK61" s="1383"/>
      <c r="AL61" s="1383"/>
      <c r="AM61" s="1383"/>
      <c r="AN61" s="1383"/>
      <c r="AO61" s="1383"/>
      <c r="AP61" s="1383"/>
      <c r="AQ61" s="1383"/>
      <c r="AR61" s="1383"/>
      <c r="AS61" s="1383"/>
      <c r="AT61" s="1383"/>
      <c r="AU61" s="1383"/>
      <c r="AV61" s="1383"/>
      <c r="AW61" s="1383"/>
      <c r="AX61" s="1383"/>
      <c r="AY61" s="1383"/>
      <c r="AZ61" s="1383"/>
    </row>
    <row r="62" spans="1:56" ht="7.2" customHeight="1" x14ac:dyDescent="0.25">
      <c r="A62" s="1373" t="s">
        <v>533</v>
      </c>
      <c r="B62" s="1373"/>
      <c r="C62" s="1373"/>
      <c r="D62" s="1373"/>
      <c r="E62" s="1373"/>
      <c r="F62" s="1373"/>
      <c r="G62" s="1373"/>
      <c r="H62" s="1373"/>
      <c r="I62" s="1373"/>
      <c r="J62" s="1373"/>
      <c r="K62" s="1373"/>
      <c r="L62" s="1373"/>
      <c r="M62" s="1373"/>
      <c r="N62" s="1373"/>
      <c r="O62" s="1373"/>
      <c r="P62" s="1373"/>
      <c r="Q62" s="1373"/>
      <c r="R62" s="1373"/>
      <c r="S62" s="1373"/>
      <c r="T62" s="1373"/>
      <c r="U62" s="1373"/>
      <c r="V62" s="1373"/>
      <c r="W62" s="1373"/>
      <c r="X62" s="1373"/>
      <c r="Y62" s="1373"/>
      <c r="Z62" s="1373"/>
      <c r="AA62" s="1373"/>
      <c r="AB62" s="1373"/>
      <c r="AC62" s="1373"/>
      <c r="AD62" s="1373"/>
      <c r="AE62" s="1373"/>
      <c r="AF62" s="1373"/>
      <c r="AG62" s="1373"/>
      <c r="AH62" s="1373"/>
      <c r="AI62" s="1373"/>
      <c r="AJ62" s="1373"/>
      <c r="AK62" s="1373"/>
      <c r="AL62" s="1373"/>
      <c r="AM62" s="1373"/>
      <c r="AN62" s="1373"/>
      <c r="AO62" s="1373"/>
      <c r="AP62" s="1373"/>
      <c r="AQ62" s="1373"/>
      <c r="AR62" s="1373"/>
      <c r="AS62" s="1373"/>
      <c r="AT62" s="1373"/>
      <c r="AU62" s="1373"/>
      <c r="AV62" s="1373"/>
      <c r="AW62" s="1373"/>
      <c r="AX62" s="1373"/>
      <c r="AY62" s="1373"/>
      <c r="AZ62" s="1373"/>
    </row>
    <row r="63" spans="1:56" ht="12" customHeight="1" x14ac:dyDescent="0.25">
      <c r="A63" s="1381" t="s">
        <v>534</v>
      </c>
      <c r="B63" s="1381"/>
      <c r="C63" s="1381"/>
      <c r="D63" s="1381"/>
      <c r="E63" s="1381"/>
      <c r="F63" s="1381"/>
      <c r="G63" s="1381"/>
      <c r="H63" s="1381"/>
      <c r="I63" s="1381"/>
      <c r="J63" s="1381"/>
      <c r="K63" s="1381"/>
      <c r="L63" s="1381"/>
      <c r="M63" s="1381"/>
      <c r="N63" s="1381"/>
      <c r="O63" s="1381"/>
      <c r="P63" s="1381"/>
      <c r="Q63" s="1381"/>
      <c r="R63" s="1381"/>
      <c r="S63" s="1381"/>
      <c r="T63" s="1381"/>
      <c r="U63" s="1381"/>
      <c r="V63" s="1381"/>
      <c r="W63" s="1381"/>
      <c r="X63" s="1381"/>
      <c r="Y63" s="1381"/>
      <c r="Z63" s="1381"/>
      <c r="AA63" s="1381"/>
      <c r="AB63" s="1381"/>
      <c r="AC63" s="1381"/>
      <c r="AD63" s="1381"/>
      <c r="AE63" s="1381"/>
      <c r="AF63" s="1381"/>
      <c r="AG63" s="1381"/>
      <c r="AH63" s="1381"/>
      <c r="AI63" s="1381"/>
      <c r="AJ63" s="1381"/>
      <c r="AK63" s="1381"/>
      <c r="AL63" s="1381"/>
      <c r="AM63" s="1381"/>
      <c r="AN63" s="1381"/>
      <c r="AO63" s="1381"/>
      <c r="AP63" s="1381"/>
      <c r="AQ63" s="1381"/>
      <c r="AR63" s="1381"/>
      <c r="AS63" s="1381"/>
      <c r="AT63" s="1381"/>
      <c r="AU63" s="1381"/>
      <c r="AV63" s="1381"/>
      <c r="AW63" s="1381"/>
      <c r="AX63" s="1381"/>
      <c r="AY63" s="1381"/>
      <c r="AZ63" s="1381"/>
      <c r="BD63" s="11"/>
    </row>
    <row r="64" spans="1:56" ht="24" customHeight="1" x14ac:dyDescent="0.25">
      <c r="A64" s="1409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402"/>
      <c r="C64" s="1402"/>
      <c r="D64" s="1402"/>
      <c r="E64" s="1402"/>
      <c r="F64" s="1402"/>
      <c r="G64" s="1402"/>
      <c r="H64" s="1402"/>
      <c r="I64" s="1402"/>
      <c r="J64" s="1402"/>
      <c r="K64" s="1402"/>
      <c r="L64" s="1402"/>
      <c r="M64" s="1402"/>
      <c r="N64" s="1402"/>
      <c r="O64" s="1402"/>
      <c r="P64" s="1402"/>
      <c r="Q64" s="1402"/>
      <c r="R64" s="1402"/>
      <c r="S64" s="1402"/>
      <c r="T64" s="1402"/>
      <c r="U64" s="1402"/>
      <c r="V64" s="1402"/>
      <c r="W64" s="1402"/>
      <c r="X64" s="1402"/>
      <c r="Y64" s="1402"/>
      <c r="Z64" s="1402"/>
      <c r="AA64" s="1402"/>
      <c r="AB64" s="1402"/>
      <c r="AC64" s="1402"/>
      <c r="AD64" s="1402"/>
      <c r="AE64" s="1402"/>
      <c r="AF64" s="1402"/>
      <c r="AG64" s="1402"/>
      <c r="AH64" s="1402"/>
      <c r="AI64" s="1402"/>
      <c r="AJ64" s="1402"/>
      <c r="AK64" s="1402"/>
      <c r="AL64" s="1402"/>
      <c r="AM64" s="1402"/>
      <c r="AN64" s="1402"/>
      <c r="AO64" s="1402"/>
      <c r="AP64" s="1402"/>
      <c r="AQ64" s="1402"/>
      <c r="AR64" s="1402"/>
      <c r="AS64" s="1402"/>
      <c r="AT64" s="1402"/>
      <c r="AU64" s="1402"/>
      <c r="AV64" s="1402"/>
      <c r="AW64" s="1402"/>
      <c r="AX64" s="1402"/>
      <c r="AY64" s="1402"/>
      <c r="AZ64" s="1402"/>
      <c r="BD64" s="15"/>
    </row>
    <row r="65" spans="1:56" ht="7.95" customHeight="1" x14ac:dyDescent="0.25">
      <c r="A65" s="1376" t="s">
        <v>380</v>
      </c>
      <c r="B65" s="1376"/>
      <c r="C65" s="1376"/>
      <c r="D65" s="1376"/>
      <c r="E65" s="1376"/>
      <c r="F65" s="1376"/>
      <c r="G65" s="1376"/>
      <c r="H65" s="1376"/>
      <c r="I65" s="1376"/>
      <c r="J65" s="1376"/>
      <c r="K65" s="1376"/>
      <c r="L65" s="1376"/>
      <c r="M65" s="1376"/>
      <c r="N65" s="1376"/>
      <c r="O65" s="1376"/>
      <c r="P65" s="1376"/>
      <c r="Q65" s="1376"/>
      <c r="R65" s="1376"/>
      <c r="S65" s="1376"/>
      <c r="T65" s="1376"/>
      <c r="U65" s="1376"/>
      <c r="V65" s="1376"/>
      <c r="W65" s="1376"/>
      <c r="X65" s="1376"/>
      <c r="Y65" s="1376"/>
      <c r="Z65" s="1376"/>
      <c r="AA65" s="1376"/>
      <c r="AB65" s="1376"/>
      <c r="AC65" s="1376"/>
      <c r="AD65" s="1376"/>
      <c r="AE65" s="1376"/>
      <c r="AF65" s="1376"/>
      <c r="AG65" s="1376"/>
      <c r="AH65" s="1376"/>
      <c r="AI65" s="1376"/>
      <c r="AJ65" s="1376"/>
      <c r="AK65" s="1376"/>
      <c r="AL65" s="1376"/>
      <c r="AM65" s="1376"/>
      <c r="AN65" s="1376"/>
      <c r="AO65" s="1376"/>
      <c r="AP65" s="1376"/>
      <c r="AQ65" s="1376"/>
      <c r="AR65" s="1376"/>
      <c r="AS65" s="1376"/>
      <c r="AT65" s="1376"/>
      <c r="AU65" s="1376"/>
      <c r="AV65" s="1376"/>
      <c r="AW65" s="1376"/>
      <c r="AX65" s="1376"/>
      <c r="AY65" s="1376"/>
      <c r="AZ65" s="1376"/>
    </row>
    <row r="66" spans="1:56" ht="12" customHeight="1" x14ac:dyDescent="0.25">
      <c r="A66" s="1381" t="s">
        <v>536</v>
      </c>
      <c r="B66" s="1381"/>
      <c r="C66" s="1381"/>
      <c r="D66" s="1381"/>
      <c r="E66" s="1381"/>
      <c r="F66" s="1381"/>
      <c r="G66" s="1381"/>
      <c r="H66" s="1381"/>
      <c r="I66" s="1381"/>
      <c r="J66" s="1381"/>
      <c r="K66" s="1381"/>
      <c r="L66" s="1381"/>
      <c r="M66" s="1381"/>
      <c r="N66" s="1381"/>
      <c r="O66" s="1381"/>
      <c r="P66" s="1381"/>
      <c r="Q66" s="1381"/>
      <c r="R66" s="1381"/>
      <c r="S66" s="1381"/>
      <c r="T66" s="1381"/>
      <c r="U66" s="1381"/>
      <c r="V66" s="1381"/>
      <c r="W66" s="1381"/>
      <c r="X66" s="1381"/>
      <c r="Y66" s="1381"/>
      <c r="Z66" s="1381"/>
      <c r="AA66" s="1381"/>
      <c r="AB66" s="1381"/>
      <c r="AC66" s="1381"/>
      <c r="AD66" s="1381"/>
      <c r="AE66" s="1381"/>
      <c r="AF66" s="1381"/>
      <c r="AG66" s="1381"/>
      <c r="AH66" s="1381"/>
      <c r="AI66" s="1381"/>
      <c r="AJ66" s="1381"/>
      <c r="AK66" s="1381"/>
      <c r="AL66" s="1381"/>
      <c r="AM66" s="1381"/>
      <c r="AN66" s="1381"/>
      <c r="AO66" s="1381"/>
      <c r="AP66" s="1381"/>
      <c r="AQ66" s="1381"/>
      <c r="AR66" s="1381"/>
      <c r="AS66" s="1381"/>
      <c r="AT66" s="1381"/>
      <c r="AU66" s="1381"/>
      <c r="AV66" s="1381"/>
      <c r="AW66" s="1381"/>
      <c r="AX66" s="1381"/>
      <c r="AY66" s="1381"/>
      <c r="AZ66" s="1381"/>
    </row>
    <row r="67" spans="1:56" ht="25.2" customHeight="1" x14ac:dyDescent="0.25">
      <c r="A67" s="1410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410"/>
      <c r="C67" s="1410"/>
      <c r="D67" s="1410"/>
      <c r="E67" s="1410"/>
      <c r="F67" s="1410"/>
      <c r="G67" s="1410"/>
      <c r="H67" s="1410"/>
      <c r="I67" s="1410"/>
      <c r="J67" s="1410"/>
      <c r="K67" s="1410"/>
      <c r="L67" s="1410"/>
      <c r="M67" s="1410"/>
      <c r="N67" s="1410"/>
      <c r="O67" s="1410"/>
      <c r="P67" s="1410"/>
      <c r="Q67" s="1410"/>
      <c r="R67" s="1410"/>
      <c r="S67" s="1410"/>
      <c r="T67" s="1410"/>
      <c r="U67" s="1410"/>
      <c r="V67" s="1410"/>
      <c r="W67" s="1410"/>
      <c r="X67" s="1410"/>
      <c r="Y67" s="1410"/>
      <c r="Z67" s="1410"/>
      <c r="AA67" s="1410"/>
      <c r="AB67" s="1410"/>
      <c r="AC67" s="1410"/>
      <c r="AD67" s="1410"/>
      <c r="AE67" s="1410"/>
      <c r="AF67" s="1410"/>
      <c r="AG67" s="1410"/>
      <c r="AH67" s="1410"/>
      <c r="AI67" s="1410"/>
      <c r="AJ67" s="1410"/>
      <c r="AK67" s="1410"/>
      <c r="AL67" s="1410"/>
      <c r="AM67" s="1410"/>
      <c r="AN67" s="1410"/>
      <c r="AO67" s="1410"/>
      <c r="AP67" s="1410"/>
      <c r="AQ67" s="1410"/>
      <c r="AR67" s="1410"/>
      <c r="AS67" s="1410"/>
      <c r="AT67" s="1410"/>
      <c r="AU67" s="1410"/>
      <c r="AV67" s="1410"/>
      <c r="AW67" s="1410"/>
      <c r="AX67" s="1410"/>
      <c r="AY67" s="1410"/>
      <c r="AZ67" s="1410"/>
      <c r="BD67" s="11"/>
    </row>
    <row r="68" spans="1:56" s="127" customFormat="1" ht="8.25" customHeight="1" x14ac:dyDescent="0.2">
      <c r="A68" s="1373" t="s">
        <v>535</v>
      </c>
      <c r="B68" s="1401"/>
      <c r="C68" s="1401"/>
      <c r="D68" s="1401"/>
      <c r="E68" s="1401"/>
      <c r="F68" s="1401"/>
      <c r="G68" s="1401"/>
      <c r="H68" s="1401"/>
      <c r="I68" s="1401"/>
      <c r="J68" s="1401"/>
      <c r="K68" s="1401"/>
      <c r="L68" s="1401"/>
      <c r="M68" s="1401"/>
      <c r="N68" s="1401"/>
      <c r="O68" s="1401"/>
      <c r="P68" s="1401"/>
      <c r="Q68" s="1401"/>
      <c r="R68" s="1401"/>
      <c r="S68" s="1401"/>
      <c r="T68" s="1401"/>
      <c r="U68" s="1401"/>
      <c r="V68" s="1401"/>
      <c r="W68" s="1401"/>
      <c r="X68" s="1401"/>
      <c r="Y68" s="1401"/>
      <c r="Z68" s="1401"/>
      <c r="AA68" s="1401"/>
      <c r="AB68" s="1401"/>
      <c r="AC68" s="1401"/>
      <c r="AD68" s="1401"/>
      <c r="AE68" s="1401"/>
      <c r="AF68" s="1401"/>
      <c r="AG68" s="1401"/>
      <c r="AH68" s="1401"/>
      <c r="AI68" s="1401"/>
      <c r="AJ68" s="1401"/>
      <c r="AK68" s="1401"/>
      <c r="AL68" s="1401"/>
      <c r="AM68" s="1401"/>
      <c r="AN68" s="1401"/>
      <c r="AO68" s="1401"/>
      <c r="AP68" s="1401"/>
      <c r="AQ68" s="1401"/>
      <c r="AR68" s="1401"/>
      <c r="AS68" s="1401"/>
      <c r="AT68" s="1401"/>
      <c r="AU68" s="1401"/>
      <c r="AV68" s="1401"/>
      <c r="AW68" s="1401"/>
      <c r="AX68" s="1401"/>
      <c r="AY68" s="1401"/>
      <c r="AZ68" s="1401"/>
      <c r="BD68" s="129"/>
    </row>
    <row r="69" spans="1:56" ht="12" customHeight="1" x14ac:dyDescent="0.25">
      <c r="A69" s="1382" t="s">
        <v>537</v>
      </c>
      <c r="B69" s="1382"/>
      <c r="C69" s="1382"/>
      <c r="D69" s="1382"/>
      <c r="E69" s="1382"/>
      <c r="F69" s="1382"/>
      <c r="G69" s="1382"/>
      <c r="H69" s="1382"/>
      <c r="I69" s="1382"/>
      <c r="J69" s="1382"/>
      <c r="K69" s="1382"/>
      <c r="L69" s="1382"/>
      <c r="M69" s="1382"/>
      <c r="N69" s="1382"/>
      <c r="O69" s="1382"/>
      <c r="P69" s="1382"/>
      <c r="Q69" s="1382"/>
      <c r="R69" s="1382"/>
      <c r="S69" s="1382"/>
      <c r="T69" s="1382"/>
      <c r="U69" s="1382"/>
      <c r="V69" s="1382"/>
      <c r="W69" s="1382"/>
      <c r="X69" s="1382"/>
      <c r="Y69" s="1382"/>
      <c r="Z69" s="1382"/>
      <c r="AA69" s="1382"/>
      <c r="AB69" s="1382"/>
      <c r="AC69" s="1382"/>
      <c r="AD69" s="1382"/>
      <c r="AE69" s="1382"/>
      <c r="AF69" s="1382"/>
      <c r="AG69" s="1382"/>
      <c r="AH69" s="1382"/>
      <c r="AI69" s="1382"/>
      <c r="AJ69" s="1382"/>
      <c r="AK69" s="1382"/>
      <c r="AL69" s="1382"/>
      <c r="AM69" s="1382"/>
      <c r="AN69" s="1382"/>
      <c r="AO69" s="1382"/>
      <c r="AP69" s="1382"/>
      <c r="AQ69" s="1382"/>
      <c r="AR69" s="1382"/>
      <c r="AS69" s="1382"/>
      <c r="AT69" s="1382"/>
      <c r="AU69" s="1382"/>
      <c r="AV69" s="1382"/>
      <c r="AW69" s="1382"/>
      <c r="AX69" s="1382"/>
      <c r="AY69" s="1382"/>
      <c r="AZ69" s="1382"/>
    </row>
    <row r="70" spans="1:56" ht="12" customHeight="1" x14ac:dyDescent="0.25">
      <c r="A70" s="1381" t="s">
        <v>381</v>
      </c>
      <c r="B70" s="1381"/>
      <c r="C70" s="1381"/>
      <c r="D70" s="1381"/>
      <c r="E70" s="1381"/>
      <c r="F70" s="1381"/>
      <c r="G70" s="1381"/>
      <c r="H70" s="1381"/>
      <c r="I70" s="1381"/>
      <c r="J70" s="1381"/>
      <c r="K70" s="1381"/>
      <c r="L70" s="1381"/>
      <c r="M70" s="1381"/>
      <c r="N70" s="1381"/>
      <c r="O70" s="1381"/>
      <c r="P70" s="1381"/>
      <c r="Q70" s="1381"/>
      <c r="R70" s="1381"/>
      <c r="S70" s="1381"/>
      <c r="T70" s="1381"/>
      <c r="U70" s="1381"/>
      <c r="V70" s="1381"/>
      <c r="W70" s="1381"/>
      <c r="X70" s="1381"/>
      <c r="Y70" s="1381"/>
      <c r="Z70" s="1381"/>
      <c r="AA70" s="1381"/>
      <c r="AB70" s="1381"/>
      <c r="AC70" s="1381"/>
      <c r="AD70" s="1381"/>
      <c r="AE70" s="1381"/>
      <c r="AF70" s="1381"/>
      <c r="AG70" s="1381"/>
      <c r="AH70" s="1381"/>
      <c r="AI70" s="1381"/>
      <c r="AJ70" s="1381"/>
      <c r="AK70" s="1381"/>
      <c r="AL70" s="1381"/>
      <c r="AM70" s="1381"/>
      <c r="AN70" s="1381"/>
      <c r="AO70" s="1381"/>
      <c r="AP70" s="1381"/>
      <c r="AQ70" s="1381"/>
      <c r="AR70" s="1381"/>
      <c r="AS70" s="1381"/>
      <c r="AT70" s="1381"/>
      <c r="AU70" s="1381"/>
      <c r="AV70" s="1381"/>
      <c r="AW70" s="1381"/>
      <c r="AX70" s="1381"/>
      <c r="AY70" s="1381"/>
      <c r="AZ70" s="1381"/>
    </row>
    <row r="71" spans="1:56" ht="24" customHeight="1" x14ac:dyDescent="0.25">
      <c r="A71" s="1402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402"/>
      <c r="C71" s="1402"/>
      <c r="D71" s="1402"/>
      <c r="E71" s="1402"/>
      <c r="F71" s="1402"/>
      <c r="G71" s="1402"/>
      <c r="H71" s="1402"/>
      <c r="I71" s="1402"/>
      <c r="J71" s="1402"/>
      <c r="K71" s="1402"/>
      <c r="L71" s="1402"/>
      <c r="M71" s="1402"/>
      <c r="N71" s="1402"/>
      <c r="O71" s="1402"/>
      <c r="P71" s="1402"/>
      <c r="Q71" s="1402"/>
      <c r="R71" s="1402"/>
      <c r="S71" s="1402"/>
      <c r="T71" s="1402"/>
      <c r="U71" s="1402"/>
      <c r="V71" s="1402"/>
      <c r="W71" s="1402"/>
      <c r="X71" s="1402"/>
      <c r="Y71" s="1402"/>
      <c r="Z71" s="1402"/>
      <c r="AA71" s="1402"/>
      <c r="AB71" s="1402"/>
      <c r="AC71" s="1402"/>
      <c r="AD71" s="1402"/>
      <c r="AE71" s="1402"/>
      <c r="AF71" s="1402"/>
      <c r="AG71" s="1402"/>
      <c r="AH71" s="1402"/>
      <c r="AI71" s="1402"/>
      <c r="AJ71" s="1402"/>
      <c r="AK71" s="1402"/>
      <c r="AL71" s="1402"/>
      <c r="AM71" s="1402"/>
      <c r="AN71" s="1402"/>
      <c r="AO71" s="1402"/>
      <c r="AP71" s="1402"/>
      <c r="AQ71" s="1402"/>
      <c r="AR71" s="1402"/>
      <c r="AS71" s="1402"/>
      <c r="AT71" s="1402"/>
      <c r="AU71" s="1402"/>
      <c r="AV71" s="1402"/>
      <c r="AW71" s="1402"/>
      <c r="AX71" s="1402"/>
      <c r="AY71" s="1402"/>
      <c r="AZ71" s="1402"/>
    </row>
    <row r="72" spans="1:56" s="127" customFormat="1" ht="9.6" x14ac:dyDescent="0.2">
      <c r="A72" s="1407" t="s">
        <v>382</v>
      </c>
      <c r="B72" s="1407"/>
      <c r="C72" s="1407"/>
      <c r="D72" s="1407"/>
      <c r="E72" s="1407"/>
      <c r="F72" s="1407"/>
      <c r="G72" s="1407"/>
      <c r="H72" s="1407"/>
      <c r="I72" s="1407"/>
      <c r="J72" s="1407"/>
      <c r="K72" s="1407"/>
      <c r="L72" s="1407"/>
      <c r="M72" s="1407"/>
      <c r="N72" s="1407"/>
      <c r="O72" s="1407"/>
      <c r="P72" s="1407"/>
      <c r="Q72" s="1407"/>
      <c r="R72" s="1407"/>
      <c r="S72" s="1407"/>
      <c r="T72" s="1407"/>
      <c r="U72" s="1407"/>
      <c r="V72" s="1407"/>
      <c r="W72" s="1407"/>
      <c r="X72" s="1407"/>
      <c r="Y72" s="1407"/>
      <c r="Z72" s="1407"/>
      <c r="AA72" s="1407"/>
      <c r="AB72" s="1407"/>
      <c r="AC72" s="1407"/>
      <c r="AD72" s="1407"/>
      <c r="AE72" s="1407"/>
      <c r="AF72" s="1407"/>
      <c r="AG72" s="1407"/>
      <c r="AH72" s="1407"/>
      <c r="AI72" s="1407"/>
      <c r="AJ72" s="1407"/>
      <c r="AK72" s="1407"/>
      <c r="AL72" s="1407"/>
      <c r="AM72" s="1407"/>
      <c r="AN72" s="1407"/>
      <c r="AO72" s="1407"/>
      <c r="AP72" s="1407"/>
      <c r="AQ72" s="1407"/>
      <c r="AR72" s="1407"/>
      <c r="AS72" s="1407"/>
      <c r="AT72" s="1407"/>
      <c r="AU72" s="1407"/>
      <c r="AV72" s="1407"/>
      <c r="AW72" s="1407"/>
      <c r="AX72" s="1407"/>
      <c r="AY72" s="1407"/>
      <c r="AZ72" s="1407"/>
    </row>
    <row r="73" spans="1:56" ht="24" customHeight="1" x14ac:dyDescent="0.25">
      <c r="A73" s="1382" t="s">
        <v>538</v>
      </c>
      <c r="B73" s="1382"/>
      <c r="C73" s="1382"/>
      <c r="D73" s="1382"/>
      <c r="E73" s="1382"/>
      <c r="F73" s="1382"/>
      <c r="G73" s="1382"/>
      <c r="H73" s="1382"/>
      <c r="I73" s="1382"/>
      <c r="J73" s="1382"/>
      <c r="K73" s="1382"/>
      <c r="L73" s="1382"/>
      <c r="M73" s="1382"/>
      <c r="N73" s="1382"/>
      <c r="O73" s="1382"/>
      <c r="P73" s="1382"/>
      <c r="Q73" s="1382"/>
      <c r="R73" s="1382"/>
      <c r="S73" s="1382"/>
      <c r="T73" s="1382"/>
      <c r="U73" s="1382"/>
      <c r="V73" s="1382"/>
      <c r="W73" s="1382"/>
      <c r="X73" s="1382"/>
      <c r="Y73" s="1382"/>
      <c r="Z73" s="1382"/>
      <c r="AA73" s="1382"/>
      <c r="AB73" s="1382"/>
      <c r="AC73" s="1382"/>
      <c r="AD73" s="1382"/>
      <c r="AE73" s="1382"/>
      <c r="AF73" s="1382"/>
      <c r="AG73" s="1382"/>
      <c r="AH73" s="1382"/>
      <c r="AI73" s="1382"/>
      <c r="AJ73" s="1382"/>
      <c r="AK73" s="1382"/>
      <c r="AL73" s="1382"/>
      <c r="AM73" s="1382"/>
      <c r="AN73" s="1382"/>
      <c r="AO73" s="1382"/>
      <c r="AP73" s="1382"/>
      <c r="AQ73" s="1382"/>
      <c r="AR73" s="1382"/>
      <c r="AS73" s="1382"/>
      <c r="AT73" s="1382"/>
      <c r="AU73" s="1382"/>
      <c r="AV73" s="1382"/>
      <c r="AW73" s="1382"/>
      <c r="AX73" s="1382"/>
      <c r="AY73" s="1382"/>
      <c r="AZ73" s="1382"/>
    </row>
    <row r="74" spans="1:56" ht="15.75" customHeight="1" x14ac:dyDescent="0.3">
      <c r="A74" s="1418"/>
      <c r="B74" s="1418"/>
      <c r="C74" s="1418"/>
      <c r="D74" s="1418"/>
      <c r="E74" s="1418"/>
      <c r="F74" s="1418"/>
      <c r="G74" s="1418"/>
      <c r="H74" s="1418"/>
      <c r="I74" s="1418"/>
      <c r="J74" s="1418"/>
      <c r="K74" s="1418"/>
      <c r="L74" s="1418"/>
      <c r="M74" s="1418"/>
      <c r="N74" s="1418"/>
      <c r="O74" s="1418"/>
      <c r="P74" s="1418"/>
      <c r="Q74" s="1418"/>
      <c r="R74" s="1418"/>
      <c r="S74" s="1418"/>
      <c r="T74" s="1418"/>
      <c r="U74" s="1418"/>
      <c r="V74" s="1418"/>
      <c r="W74" s="1418"/>
      <c r="X74" s="1418"/>
      <c r="Y74" s="1418"/>
      <c r="Z74" s="1418"/>
      <c r="AA74" s="1418"/>
      <c r="AB74" s="1418"/>
      <c r="AC74" s="1418"/>
      <c r="AD74" s="1418"/>
      <c r="AE74" s="1418"/>
      <c r="AF74" s="1418"/>
      <c r="AG74" s="1418"/>
      <c r="AH74" s="1418"/>
      <c r="AI74" s="1418"/>
      <c r="AJ74" s="1418"/>
      <c r="AK74" s="1418"/>
      <c r="AL74" s="1418"/>
      <c r="AM74" s="1418"/>
      <c r="AN74" s="1418"/>
      <c r="AO74" s="1418"/>
      <c r="AP74" s="1418"/>
      <c r="AQ74" s="1418"/>
      <c r="AR74" s="1418"/>
      <c r="AS74" s="1418"/>
      <c r="AT74" s="1418"/>
      <c r="AU74" s="1418"/>
      <c r="AV74" s="1418"/>
      <c r="AW74" s="1418"/>
      <c r="AX74" s="1418"/>
      <c r="AY74" s="1418"/>
      <c r="AZ74" s="1418"/>
    </row>
    <row r="75" spans="1:56" ht="9.75" customHeight="1" x14ac:dyDescent="0.25">
      <c r="A75" s="1398" t="s">
        <v>382</v>
      </c>
      <c r="B75" s="1399"/>
      <c r="C75" s="1399"/>
      <c r="D75" s="1399"/>
      <c r="E75" s="1399"/>
      <c r="F75" s="1399"/>
      <c r="G75" s="1399"/>
      <c r="H75" s="1399"/>
      <c r="I75" s="1399"/>
      <c r="J75" s="1399"/>
      <c r="K75" s="1399"/>
      <c r="L75" s="1399"/>
      <c r="M75" s="1399"/>
      <c r="N75" s="1399"/>
      <c r="O75" s="1399"/>
      <c r="P75" s="1399"/>
      <c r="Q75" s="1399"/>
      <c r="R75" s="1399"/>
      <c r="S75" s="1399"/>
      <c r="T75" s="1399"/>
      <c r="U75" s="1399"/>
      <c r="V75" s="1399"/>
      <c r="W75" s="1399"/>
      <c r="X75" s="1399"/>
      <c r="Y75" s="1399"/>
      <c r="Z75" s="1399"/>
      <c r="AA75" s="1399"/>
      <c r="AB75" s="1399"/>
      <c r="AC75" s="1399"/>
      <c r="AD75" s="1399"/>
      <c r="AE75" s="1399"/>
      <c r="AF75" s="1399"/>
      <c r="AG75" s="1399"/>
      <c r="AH75" s="1399"/>
      <c r="AI75" s="1399"/>
      <c r="AJ75" s="1399"/>
      <c r="AK75" s="1399"/>
      <c r="AL75" s="1399"/>
      <c r="AM75" s="1399"/>
      <c r="AN75" s="1399"/>
      <c r="AO75" s="1399"/>
      <c r="AP75" s="1399"/>
      <c r="AQ75" s="1399"/>
      <c r="AR75" s="1399"/>
      <c r="AS75" s="1399"/>
      <c r="AT75" s="1399"/>
      <c r="AU75" s="1399"/>
      <c r="AV75" s="1399"/>
      <c r="AW75" s="1399"/>
      <c r="AX75" s="1399"/>
      <c r="AY75" s="1399"/>
      <c r="AZ75" s="1399"/>
    </row>
    <row r="76" spans="1:56" ht="12" customHeight="1" x14ac:dyDescent="0.25">
      <c r="A76" s="421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400"/>
      <c r="AD76" s="1400"/>
      <c r="AE76" s="1400"/>
      <c r="AF76" s="1400"/>
      <c r="AG76" s="1400"/>
      <c r="AH76" s="1400"/>
      <c r="AI76" s="1400"/>
      <c r="AJ76" s="1400"/>
      <c r="AK76" s="1400"/>
      <c r="AL76" s="1400"/>
      <c r="AM76" s="1400"/>
      <c r="AN76" s="1400"/>
      <c r="AO76" s="1400"/>
      <c r="AP76" s="1400"/>
      <c r="AQ76" s="1400"/>
      <c r="AR76" s="1400"/>
      <c r="AS76" s="1400"/>
      <c r="AT76" s="1400"/>
      <c r="AU76" s="1400"/>
      <c r="AV76" s="1400"/>
      <c r="AW76" s="1400"/>
      <c r="AX76" s="1400"/>
      <c r="AY76" s="1400"/>
      <c r="AZ76" s="1400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401" t="s">
        <v>382</v>
      </c>
      <c r="AD77" s="1401"/>
      <c r="AE77" s="1401"/>
      <c r="AF77" s="1401"/>
      <c r="AG77" s="1401"/>
      <c r="AH77" s="1401"/>
      <c r="AI77" s="1401"/>
      <c r="AJ77" s="1401"/>
      <c r="AK77" s="1401"/>
      <c r="AL77" s="1401"/>
      <c r="AM77" s="1401"/>
      <c r="AN77" s="1401"/>
      <c r="AO77" s="1401"/>
      <c r="AP77" s="1401"/>
      <c r="AQ77" s="1401"/>
      <c r="AR77" s="1401"/>
      <c r="AS77" s="1401"/>
      <c r="AT77" s="1401"/>
      <c r="AU77" s="1401"/>
      <c r="AV77" s="1401"/>
      <c r="AW77" s="1401"/>
      <c r="AX77" s="1401"/>
      <c r="AY77" s="1401"/>
      <c r="AZ77" s="1401"/>
    </row>
    <row r="78" spans="1:56" ht="14.4" x14ac:dyDescent="0.3">
      <c r="A78" s="1381" t="s">
        <v>539</v>
      </c>
      <c r="B78" s="1381"/>
      <c r="C78" s="1381"/>
      <c r="D78" s="1381"/>
      <c r="E78" s="1381"/>
      <c r="G78" s="1416" t="s">
        <v>527</v>
      </c>
      <c r="H78" s="1416"/>
      <c r="I78" s="1416"/>
      <c r="J78" s="1416"/>
      <c r="K78" s="1416"/>
      <c r="L78" s="1416"/>
      <c r="M78" s="1416"/>
      <c r="N78" s="1416"/>
      <c r="O78" s="1416"/>
      <c r="P78" s="1416"/>
      <c r="Q78" s="8"/>
      <c r="R78" s="103" t="s">
        <v>76</v>
      </c>
      <c r="S78" s="1412" t="str">
        <f ca="1">INDIRECT("'АКТЫ скрытых работ'!R"&amp;BE3&amp;"C4",0)</f>
        <v>11</v>
      </c>
      <c r="T78" s="1412"/>
      <c r="U78" s="1412"/>
      <c r="V78" s="103" t="s">
        <v>77</v>
      </c>
      <c r="W78" s="1413" t="str">
        <f ca="1">INDIRECT("'АКТЫ скрытых работ'!R"&amp;BE3&amp;"C5",0)</f>
        <v>декабря</v>
      </c>
      <c r="X78" s="1413"/>
      <c r="Y78" s="1413"/>
      <c r="Z78" s="1413"/>
      <c r="AA78" s="1413"/>
      <c r="AB78" s="1413"/>
      <c r="AC78" s="1413"/>
      <c r="AE78" s="1408">
        <f ca="1">INDIRECT("'АКТЫ скрытых работ'!R"&amp;BE3&amp;"C6",0)</f>
        <v>2024</v>
      </c>
      <c r="AF78" s="1408"/>
      <c r="AG78" s="1408"/>
      <c r="AH78" s="1408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381" t="s">
        <v>89</v>
      </c>
      <c r="H79" s="1381"/>
      <c r="I79" s="1381"/>
      <c r="J79" s="1381"/>
      <c r="K79" s="1381"/>
      <c r="L79" s="1381"/>
      <c r="M79" s="1381"/>
      <c r="N79" s="1381"/>
      <c r="O79" s="1381"/>
      <c r="P79" s="1381"/>
      <c r="Q79" s="8"/>
      <c r="R79" s="103" t="s">
        <v>76</v>
      </c>
      <c r="S79" s="1412" t="str">
        <f ca="1">INDIRECT("'АКТЫ скрытых работ'!R"&amp;BE3&amp;"C7",0)</f>
        <v>13</v>
      </c>
      <c r="T79" s="1412"/>
      <c r="U79" s="1412"/>
      <c r="V79" s="103" t="s">
        <v>77</v>
      </c>
      <c r="W79" s="1414" t="str">
        <f ca="1">INDIRECT("'АКТЫ скрытых работ'!R"&amp;BE3&amp;"C8",0)</f>
        <v>декабря</v>
      </c>
      <c r="X79" s="1414"/>
      <c r="Y79" s="1414"/>
      <c r="Z79" s="1414"/>
      <c r="AA79" s="1414"/>
      <c r="AB79" s="1414"/>
      <c r="AC79" s="1414"/>
      <c r="AE79" s="1415">
        <f ca="1">INDIRECT("'АКТЫ скрытых работ'!R"&amp;BE3&amp;"C9",0)</f>
        <v>2024</v>
      </c>
      <c r="AF79" s="1415"/>
      <c r="AG79" s="1415"/>
      <c r="AH79" s="1415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417" t="s">
        <v>540</v>
      </c>
      <c r="B81" s="1417"/>
      <c r="C81" s="1417"/>
      <c r="D81" s="1417"/>
      <c r="E81" s="1417"/>
      <c r="F81" s="1417"/>
      <c r="G81" s="1417"/>
      <c r="H81" s="1417"/>
      <c r="I81" s="1417"/>
      <c r="J81" s="1417"/>
      <c r="K81" s="1417"/>
      <c r="L81" s="1417"/>
      <c r="M81" s="1417"/>
      <c r="N81" s="1417"/>
      <c r="O81" s="1417"/>
      <c r="P81" s="1417"/>
      <c r="Q81" s="1417"/>
      <c r="R81" s="1417"/>
      <c r="S81" s="1417"/>
      <c r="T81" s="1417"/>
      <c r="U81" s="1417"/>
      <c r="V81" s="1417"/>
      <c r="W81" s="1417"/>
      <c r="X81" s="1417"/>
      <c r="Y81" s="1417"/>
      <c r="Z81" s="1417"/>
      <c r="AA81" s="1417"/>
      <c r="AB81" s="1417"/>
      <c r="AC81" s="1417"/>
      <c r="AD81" s="1417"/>
      <c r="AE81" s="1417"/>
      <c r="AF81" s="1417"/>
      <c r="AG81" s="1417"/>
      <c r="AH81" s="1417"/>
      <c r="AI81" s="1417"/>
      <c r="AJ81" s="1417"/>
      <c r="AK81" s="1417"/>
      <c r="AL81" s="1417"/>
      <c r="AM81" s="1417"/>
      <c r="AN81" s="1417"/>
      <c r="AO81" s="1417"/>
      <c r="AP81" s="1417"/>
      <c r="AQ81" s="1417"/>
      <c r="AR81" s="1417"/>
      <c r="AS81" s="1417"/>
      <c r="AT81" s="1417"/>
      <c r="AU81" s="1417"/>
      <c r="AV81" s="1417"/>
      <c r="AW81" s="1417"/>
      <c r="AX81" s="1417"/>
      <c r="AY81" s="1417"/>
      <c r="AZ81" s="1417"/>
    </row>
    <row r="82" spans="1:54" x14ac:dyDescent="0.25">
      <c r="A82" s="1410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410"/>
      <c r="C82" s="1410"/>
      <c r="D82" s="1410"/>
      <c r="E82" s="1410"/>
      <c r="F82" s="1410"/>
      <c r="G82" s="1410"/>
      <c r="H82" s="1410"/>
      <c r="I82" s="1410"/>
      <c r="J82" s="1410"/>
      <c r="K82" s="1410"/>
      <c r="L82" s="1410"/>
      <c r="M82" s="1410"/>
      <c r="N82" s="1410"/>
      <c r="O82" s="1410"/>
      <c r="P82" s="1410"/>
      <c r="Q82" s="1410"/>
      <c r="R82" s="1410"/>
      <c r="S82" s="1410"/>
      <c r="T82" s="1410"/>
      <c r="U82" s="1410"/>
      <c r="V82" s="1410"/>
      <c r="W82" s="1410"/>
      <c r="X82" s="1410"/>
      <c r="Y82" s="1410"/>
      <c r="Z82" s="1410"/>
      <c r="AA82" s="1410"/>
      <c r="AB82" s="1410"/>
      <c r="AC82" s="1410"/>
      <c r="AD82" s="1410"/>
      <c r="AE82" s="1410"/>
      <c r="AF82" s="1410"/>
      <c r="AG82" s="1410"/>
      <c r="AH82" s="1410"/>
      <c r="AI82" s="1410"/>
      <c r="AJ82" s="1410"/>
      <c r="AK82" s="1410"/>
      <c r="AL82" s="1410"/>
      <c r="AM82" s="1410"/>
      <c r="AN82" s="1410"/>
      <c r="AO82" s="1410"/>
      <c r="AP82" s="1410"/>
      <c r="AQ82" s="1410"/>
      <c r="AR82" s="1410"/>
      <c r="AS82" s="1410"/>
      <c r="AT82" s="1410"/>
      <c r="AU82" s="1410"/>
      <c r="AV82" s="1410"/>
      <c r="AW82" s="1410"/>
      <c r="AX82" s="1410"/>
      <c r="AY82" s="1410"/>
      <c r="AZ82" s="1410"/>
    </row>
    <row r="83" spans="1:54" s="127" customFormat="1" ht="10.5" customHeight="1" x14ac:dyDescent="0.2">
      <c r="A83" s="1376" t="s">
        <v>541</v>
      </c>
      <c r="B83" s="1376"/>
      <c r="C83" s="1376"/>
      <c r="D83" s="1376"/>
      <c r="E83" s="1376"/>
      <c r="F83" s="1376"/>
      <c r="G83" s="1376"/>
      <c r="H83" s="1376"/>
      <c r="I83" s="1376"/>
      <c r="J83" s="1376"/>
      <c r="K83" s="1376"/>
      <c r="L83" s="1376"/>
      <c r="M83" s="1376"/>
      <c r="N83" s="1376"/>
      <c r="O83" s="1376"/>
      <c r="P83" s="1376"/>
      <c r="Q83" s="1376"/>
      <c r="R83" s="1376"/>
      <c r="S83" s="1376"/>
      <c r="T83" s="1376"/>
      <c r="U83" s="1376"/>
      <c r="V83" s="1376"/>
      <c r="W83" s="1376"/>
      <c r="X83" s="1376"/>
      <c r="Y83" s="1376"/>
      <c r="Z83" s="1376"/>
      <c r="AA83" s="1376"/>
      <c r="AB83" s="1376"/>
      <c r="AC83" s="1376"/>
      <c r="AD83" s="1376"/>
      <c r="AE83" s="1376"/>
      <c r="AF83" s="1376"/>
      <c r="AG83" s="1376"/>
      <c r="AH83" s="1376"/>
      <c r="AI83" s="1376"/>
      <c r="AJ83" s="1376"/>
      <c r="AK83" s="1376"/>
      <c r="AL83" s="1376"/>
      <c r="AM83" s="1376"/>
      <c r="AN83" s="1376"/>
      <c r="AO83" s="1376"/>
      <c r="AP83" s="1376"/>
      <c r="AQ83" s="1376"/>
      <c r="AR83" s="1376"/>
      <c r="AS83" s="1376"/>
      <c r="AT83" s="1376"/>
      <c r="AU83" s="1376"/>
      <c r="AV83" s="1376"/>
      <c r="AW83" s="1376"/>
      <c r="AX83" s="1376"/>
      <c r="AY83" s="1376"/>
      <c r="AZ83" s="1376"/>
    </row>
    <row r="84" spans="1:54" ht="12" customHeight="1" x14ac:dyDescent="0.3">
      <c r="A84" s="1381" t="s">
        <v>384</v>
      </c>
      <c r="B84" s="1381"/>
      <c r="C84" s="1381"/>
      <c r="D84" s="1381"/>
      <c r="E84" s="1381"/>
      <c r="F84" s="1381"/>
      <c r="G84" s="1381"/>
      <c r="H84" s="1381"/>
      <c r="I84" s="1381"/>
      <c r="J84" s="1381"/>
      <c r="K84" s="1381"/>
      <c r="L84" s="1381"/>
      <c r="M84" s="1381"/>
      <c r="N84" s="1381"/>
      <c r="O84" s="1381"/>
      <c r="P84" s="1381"/>
      <c r="Q84" s="1381"/>
      <c r="R84" s="1381"/>
      <c r="S84" s="1381"/>
      <c r="T84" s="1381"/>
      <c r="U84" s="1381"/>
      <c r="V84" s="1381"/>
      <c r="W84" s="1381"/>
      <c r="X84" s="1381"/>
      <c r="Y84" s="1381"/>
      <c r="Z84" s="1381"/>
      <c r="AA84" s="1381"/>
      <c r="AB84" s="1381"/>
      <c r="AC84" s="1381"/>
      <c r="AD84" s="1381"/>
      <c r="AE84" s="1381"/>
      <c r="AF84" s="1381"/>
      <c r="AG84" s="1381"/>
      <c r="AH84" s="1381"/>
      <c r="AI84" s="1381"/>
      <c r="AJ84" s="1381"/>
      <c r="AK84" s="1381"/>
      <c r="AL84" s="1381"/>
      <c r="AM84" s="1381"/>
      <c r="AN84" s="1381"/>
      <c r="AO84" s="1381"/>
      <c r="AP84" s="1381"/>
      <c r="AQ84" s="1381"/>
      <c r="AR84" s="1381"/>
      <c r="AS84" s="1381"/>
      <c r="AT84" s="1381"/>
      <c r="AU84" s="1381"/>
      <c r="AV84" s="1381"/>
      <c r="AW84" s="1381"/>
      <c r="AX84" s="1381"/>
      <c r="AY84" s="1381"/>
      <c r="AZ84" s="1381"/>
      <c r="BA84" s="31"/>
    </row>
    <row r="85" spans="1:54" ht="12" customHeight="1" x14ac:dyDescent="0.3">
      <c r="A85" s="1381" t="s">
        <v>385</v>
      </c>
      <c r="B85" s="1381"/>
      <c r="C85" s="1381"/>
      <c r="D85" s="1381"/>
      <c r="E85" s="1381"/>
      <c r="F85" s="1381"/>
      <c r="G85" s="1381"/>
      <c r="H85" s="1381"/>
      <c r="I85" s="1381"/>
      <c r="J85" s="1381"/>
      <c r="K85" s="1381"/>
      <c r="L85" s="1381"/>
      <c r="M85" s="1381"/>
      <c r="N85" s="1381"/>
      <c r="O85" s="1381"/>
      <c r="P85" s="1381"/>
      <c r="Q85" s="1381"/>
      <c r="R85" s="1381"/>
      <c r="S85" s="1381"/>
      <c r="T85" s="1381"/>
      <c r="U85" s="1381"/>
      <c r="V85" s="1381"/>
      <c r="W85" s="1381"/>
      <c r="X85" s="1381"/>
      <c r="Y85" s="1381"/>
      <c r="Z85" s="1381"/>
      <c r="AA85" s="1381"/>
      <c r="AB85" s="1381"/>
      <c r="AC85" s="1381"/>
      <c r="AD85" s="1381"/>
      <c r="AE85" s="1381"/>
      <c r="AF85" s="1411" t="s">
        <v>386</v>
      </c>
      <c r="AG85" s="1411"/>
      <c r="AH85" s="1411"/>
      <c r="AI85" s="1411"/>
      <c r="AJ85" s="1411"/>
      <c r="AK85" s="1411"/>
      <c r="AL85" s="1411"/>
      <c r="AM85" s="1411"/>
      <c r="AN85" s="1411"/>
      <c r="AO85" s="1411"/>
      <c r="AP85" s="1411"/>
      <c r="AQ85" s="1411"/>
      <c r="AR85" s="1411"/>
      <c r="AS85" s="1411"/>
      <c r="AT85" s="1411"/>
      <c r="AU85" s="1411"/>
      <c r="AV85" s="1411"/>
      <c r="AW85" s="1411"/>
      <c r="AX85" s="1411"/>
      <c r="AY85" s="1411"/>
      <c r="AZ85" s="421" t="s">
        <v>387</v>
      </c>
      <c r="BA85" s="9"/>
    </row>
    <row r="86" spans="1:54" ht="12" customHeight="1" x14ac:dyDescent="0.3">
      <c r="A86" s="1381" t="s">
        <v>542</v>
      </c>
      <c r="B86" s="1381"/>
      <c r="C86" s="1381"/>
      <c r="D86" s="1381"/>
      <c r="E86" s="1381"/>
      <c r="F86" s="1381"/>
      <c r="G86" s="1381"/>
      <c r="H86" s="1381"/>
      <c r="I86" s="1381"/>
      <c r="J86" s="1381"/>
      <c r="K86" s="1381"/>
      <c r="L86" s="1381"/>
      <c r="M86" s="1381"/>
      <c r="N86" s="1381"/>
      <c r="O86" s="1381"/>
      <c r="P86" s="1381"/>
      <c r="Q86" s="1381"/>
      <c r="R86" s="1381"/>
      <c r="S86" s="1381"/>
      <c r="T86" s="1381"/>
      <c r="U86" s="1381"/>
      <c r="V86" s="1381"/>
      <c r="W86" s="1381"/>
      <c r="X86" s="1381"/>
      <c r="Y86" s="1381"/>
      <c r="Z86" s="1381"/>
      <c r="AA86" s="1381"/>
      <c r="AB86" s="1381"/>
      <c r="AC86" s="1381"/>
      <c r="AD86" s="1381"/>
      <c r="AE86" s="1381"/>
      <c r="AF86" s="1381"/>
      <c r="AG86" s="1381"/>
      <c r="AH86" s="1381"/>
      <c r="AI86" s="1381"/>
      <c r="AJ86" s="1381"/>
      <c r="AK86" s="1381"/>
      <c r="AL86" s="1381"/>
      <c r="AM86" s="1381"/>
      <c r="AN86" s="1381"/>
      <c r="AO86" s="1381"/>
      <c r="AP86" s="1381"/>
      <c r="AQ86" s="1381"/>
      <c r="AR86" s="1381"/>
      <c r="AS86" s="1381"/>
      <c r="AT86" s="1422"/>
      <c r="AU86" s="1422"/>
      <c r="AV86" s="1422"/>
      <c r="AW86" s="1422"/>
      <c r="AX86" s="1422"/>
      <c r="AY86" s="423" t="s">
        <v>388</v>
      </c>
      <c r="AZ86" s="423"/>
      <c r="BA86" s="9"/>
    </row>
    <row r="87" spans="1:54" ht="12" customHeight="1" x14ac:dyDescent="0.3">
      <c r="A87" s="1381" t="s">
        <v>543</v>
      </c>
      <c r="B87" s="1381"/>
      <c r="C87" s="1381"/>
      <c r="D87" s="1381"/>
      <c r="E87" s="1381"/>
      <c r="F87" s="1381"/>
      <c r="G87" s="1381"/>
      <c r="H87" s="1381"/>
      <c r="I87" s="1381"/>
      <c r="J87" s="1381"/>
      <c r="K87" s="1381"/>
      <c r="L87" s="1381"/>
      <c r="M87" s="1381"/>
      <c r="N87" s="1381"/>
      <c r="O87" s="1381"/>
      <c r="P87" s="1381"/>
      <c r="Q87" s="1381"/>
      <c r="R87" s="1381"/>
      <c r="S87" s="1381"/>
      <c r="T87" s="1381"/>
      <c r="U87" s="1381"/>
      <c r="V87" s="1381"/>
      <c r="W87" s="1381"/>
      <c r="X87" s="1381"/>
      <c r="Y87" s="1381"/>
      <c r="Z87" s="1381"/>
      <c r="AA87" s="1381"/>
      <c r="AB87" s="1381"/>
      <c r="AC87" s="1381"/>
      <c r="AD87" s="1381"/>
      <c r="AE87" s="1381"/>
      <c r="AF87" s="1381"/>
      <c r="AG87" s="1381"/>
      <c r="AH87" s="1381"/>
      <c r="AI87" s="1381"/>
      <c r="AJ87" s="1381"/>
      <c r="AK87" s="1381"/>
      <c r="AL87" s="1381"/>
      <c r="AM87" s="1381"/>
      <c r="AN87" s="1381"/>
      <c r="AO87" s="1381"/>
      <c r="AP87" s="1381"/>
      <c r="AQ87" s="1381"/>
      <c r="AR87" s="1381"/>
      <c r="AS87" s="1381"/>
      <c r="AT87" s="1381"/>
      <c r="AU87" s="1381"/>
      <c r="AV87" s="1381"/>
      <c r="AW87" s="1381"/>
      <c r="AX87" s="1381"/>
      <c r="AY87" s="1381"/>
      <c r="AZ87" s="1381"/>
      <c r="BA87" s="9"/>
    </row>
    <row r="88" spans="1:54" ht="12" customHeight="1" x14ac:dyDescent="0.3">
      <c r="A88" s="1381" t="s">
        <v>544</v>
      </c>
      <c r="B88" s="1381"/>
      <c r="C88" s="1381"/>
      <c r="D88" s="1381"/>
      <c r="E88" s="1381"/>
      <c r="F88" s="1381"/>
      <c r="G88" s="1381"/>
      <c r="H88" s="1381"/>
      <c r="I88" s="1381"/>
      <c r="J88" s="1381"/>
      <c r="K88" s="1381"/>
      <c r="L88" s="1381"/>
      <c r="M88" s="1381"/>
      <c r="N88" s="1381"/>
      <c r="O88" s="1381"/>
      <c r="P88" s="1381"/>
      <c r="Q88" s="1381"/>
      <c r="R88" s="1381"/>
      <c r="S88" s="1381"/>
      <c r="T88" s="1381"/>
      <c r="U88" s="1381"/>
      <c r="V88" s="1381"/>
      <c r="W88" s="1381"/>
      <c r="X88" s="1381"/>
      <c r="Y88" s="1381"/>
      <c r="Z88" s="1381"/>
      <c r="AA88" s="1381"/>
      <c r="AB88" s="1381"/>
      <c r="AC88" s="1381"/>
      <c r="AD88" s="1381"/>
      <c r="AE88" s="1381"/>
      <c r="AF88" s="1381"/>
      <c r="AG88" s="1381"/>
      <c r="AH88" s="1381"/>
      <c r="AI88" s="1381"/>
      <c r="AJ88" s="1381"/>
      <c r="AK88" s="1381"/>
      <c r="AL88" s="1381"/>
      <c r="AM88" s="1381"/>
      <c r="AN88" s="1381"/>
      <c r="AO88" s="1381"/>
      <c r="AP88" s="1381"/>
      <c r="AQ88" s="1381"/>
      <c r="AR88" s="1381"/>
      <c r="AS88" s="1381"/>
      <c r="AT88" s="1381"/>
      <c r="AU88" s="1381"/>
      <c r="AV88" s="1381"/>
      <c r="AW88" s="1381"/>
      <c r="AX88" s="1381"/>
      <c r="AY88" s="1381"/>
      <c r="AZ88" s="1381"/>
      <c r="BA88" s="9"/>
    </row>
    <row r="89" spans="1:54" ht="12" customHeight="1" x14ac:dyDescent="0.3">
      <c r="A89" s="1411"/>
      <c r="B89" s="1411"/>
      <c r="C89" s="1411"/>
      <c r="D89" s="1411"/>
      <c r="E89" s="1411"/>
      <c r="F89" s="1411"/>
      <c r="G89" s="1411"/>
      <c r="H89" s="1411"/>
      <c r="I89" s="1411"/>
      <c r="J89" s="1411"/>
      <c r="K89" s="1411"/>
      <c r="L89" s="1411"/>
      <c r="M89" s="1411"/>
      <c r="N89" s="1411"/>
      <c r="O89" s="1411"/>
      <c r="P89" s="1411"/>
      <c r="Q89" s="1411"/>
      <c r="R89" s="1411"/>
      <c r="S89" s="1411"/>
      <c r="T89" s="1411"/>
      <c r="U89" s="1411"/>
      <c r="V89" s="1411"/>
      <c r="W89" s="1411"/>
      <c r="X89" s="1411"/>
      <c r="Y89" s="1411"/>
      <c r="Z89" s="1411"/>
      <c r="AA89" s="1411"/>
      <c r="AB89" s="1411"/>
      <c r="AC89" s="1411"/>
      <c r="AD89" s="1411"/>
      <c r="AE89" s="1411"/>
      <c r="AF89" s="1411"/>
      <c r="AG89" s="1411"/>
      <c r="AH89" s="1411"/>
      <c r="AI89" s="1411"/>
      <c r="AJ89" s="1411"/>
      <c r="AK89" s="1411"/>
      <c r="AL89" s="1411"/>
      <c r="AM89" s="1411"/>
      <c r="AN89" s="1411"/>
      <c r="AO89" s="1411"/>
      <c r="AP89" s="1411"/>
      <c r="AQ89" s="1411"/>
      <c r="AR89" s="1411"/>
      <c r="AS89" s="1411"/>
      <c r="AT89" s="1411"/>
      <c r="AU89" s="1411"/>
      <c r="AV89" s="1411"/>
      <c r="AW89" s="1411"/>
      <c r="AX89" s="1411"/>
      <c r="AY89" s="1411"/>
      <c r="AZ89" s="1411"/>
      <c r="BA89" s="9"/>
    </row>
    <row r="90" spans="1:54" ht="12" customHeight="1" x14ac:dyDescent="0.3">
      <c r="A90" s="1423" t="s">
        <v>545</v>
      </c>
      <c r="B90" s="1423"/>
      <c r="C90" s="1423"/>
      <c r="D90" s="1423"/>
      <c r="E90" s="1423"/>
      <c r="F90" s="1423"/>
      <c r="G90" s="1423"/>
      <c r="H90" s="1423"/>
      <c r="I90" s="1423"/>
      <c r="J90" s="1423"/>
      <c r="K90" s="1423"/>
      <c r="L90" s="1423"/>
      <c r="M90" s="1423"/>
      <c r="N90" s="1423"/>
      <c r="O90" s="1423"/>
      <c r="P90" s="1423"/>
      <c r="Q90" s="1423"/>
      <c r="R90" s="1423"/>
      <c r="S90" s="1423"/>
      <c r="T90" s="1423"/>
      <c r="U90" s="1423"/>
      <c r="V90" s="1423"/>
      <c r="W90" s="1423"/>
      <c r="X90" s="1423"/>
      <c r="Y90" s="1423"/>
      <c r="Z90" s="1423"/>
      <c r="AA90" s="1423"/>
      <c r="AB90" s="1423"/>
      <c r="AC90" s="1423"/>
      <c r="AD90" s="1423"/>
      <c r="AE90" s="1423"/>
      <c r="AF90" s="1423"/>
      <c r="AG90" s="1423"/>
      <c r="AH90" s="1423"/>
      <c r="AI90" s="1423"/>
      <c r="AJ90" s="1423"/>
      <c r="AK90" s="1423"/>
      <c r="AL90" s="1423"/>
      <c r="AM90" s="1423"/>
      <c r="AN90" s="1423"/>
      <c r="AO90" s="1423"/>
      <c r="AP90" s="1423"/>
      <c r="AQ90" s="1423"/>
      <c r="AR90" s="1423"/>
      <c r="AS90" s="1423"/>
      <c r="AT90" s="1423"/>
      <c r="AU90" s="1423"/>
      <c r="AV90" s="1423"/>
      <c r="AW90" s="1423"/>
      <c r="AX90" s="1423"/>
      <c r="AY90" s="1423"/>
      <c r="AZ90" s="1423"/>
      <c r="BA90" s="9"/>
    </row>
    <row r="91" spans="1:54" ht="12" customHeight="1" x14ac:dyDescent="0.3">
      <c r="A91" s="1385" t="str">
        <f ca="1">INDIRECT("'АКТЫ скрытых работ'!R"&amp;BE3&amp;"C13",0)</f>
        <v>Обратная засыпка траншеи</v>
      </c>
      <c r="B91" s="1385"/>
      <c r="C91" s="1385"/>
      <c r="D91" s="1385"/>
      <c r="E91" s="1385"/>
      <c r="F91" s="1385"/>
      <c r="G91" s="1385"/>
      <c r="H91" s="1385"/>
      <c r="I91" s="1385"/>
      <c r="J91" s="1385"/>
      <c r="K91" s="1385"/>
      <c r="L91" s="1385"/>
      <c r="M91" s="1385"/>
      <c r="N91" s="1385"/>
      <c r="O91" s="1385"/>
      <c r="P91" s="1385"/>
      <c r="Q91" s="1385"/>
      <c r="R91" s="1385"/>
      <c r="S91" s="1385"/>
      <c r="T91" s="1385"/>
      <c r="U91" s="1385"/>
      <c r="V91" s="1385"/>
      <c r="W91" s="1385"/>
      <c r="X91" s="1385"/>
      <c r="Y91" s="1385"/>
      <c r="Z91" s="1385"/>
      <c r="AA91" s="1385"/>
      <c r="AB91" s="1385"/>
      <c r="AC91" s="1385"/>
      <c r="AD91" s="1385"/>
      <c r="AE91" s="1385"/>
      <c r="AF91" s="1385"/>
      <c r="AG91" s="1385"/>
      <c r="AH91" s="1385"/>
      <c r="AI91" s="1385"/>
      <c r="AJ91" s="1385"/>
      <c r="AK91" s="1385"/>
      <c r="AL91" s="1385"/>
      <c r="AM91" s="1385"/>
      <c r="AN91" s="1385"/>
      <c r="AO91" s="1385"/>
      <c r="AP91" s="1385"/>
      <c r="AQ91" s="1385"/>
      <c r="AR91" s="1385"/>
      <c r="AS91" s="1385"/>
      <c r="AT91" s="1385"/>
      <c r="AU91" s="1385"/>
      <c r="AV91" s="1385"/>
      <c r="AW91" s="1385"/>
      <c r="AX91" s="1385"/>
      <c r="AY91" s="1385"/>
      <c r="AZ91" s="1385"/>
      <c r="BA91" s="9"/>
    </row>
    <row r="92" spans="1:54" s="127" customFormat="1" ht="8.25" customHeight="1" x14ac:dyDescent="0.2">
      <c r="A92" s="1420" t="s">
        <v>389</v>
      </c>
      <c r="B92" s="1420"/>
      <c r="C92" s="1420"/>
      <c r="D92" s="1420"/>
      <c r="E92" s="1420"/>
      <c r="F92" s="1420"/>
      <c r="G92" s="1420"/>
      <c r="H92" s="1420"/>
      <c r="I92" s="1420"/>
      <c r="J92" s="1420"/>
      <c r="K92" s="1420"/>
      <c r="L92" s="1420"/>
      <c r="M92" s="1420"/>
      <c r="N92" s="1420"/>
      <c r="O92" s="1420"/>
      <c r="P92" s="1420"/>
      <c r="Q92" s="1420"/>
      <c r="R92" s="1420"/>
      <c r="S92" s="1420"/>
      <c r="T92" s="1420"/>
      <c r="U92" s="1420"/>
      <c r="V92" s="1420"/>
      <c r="W92" s="1420"/>
      <c r="X92" s="1420"/>
      <c r="Y92" s="1420"/>
      <c r="Z92" s="1420"/>
      <c r="AA92" s="1420"/>
      <c r="AB92" s="1420"/>
      <c r="AC92" s="1420"/>
      <c r="AD92" s="1420"/>
      <c r="AE92" s="1420"/>
      <c r="AF92" s="1420"/>
      <c r="AG92" s="1420"/>
      <c r="AH92" s="1420"/>
      <c r="AI92" s="1420"/>
      <c r="AJ92" s="1420"/>
      <c r="AK92" s="1420"/>
      <c r="AL92" s="1420"/>
      <c r="AM92" s="1420"/>
      <c r="AN92" s="1420"/>
      <c r="AO92" s="1420"/>
      <c r="AP92" s="1420"/>
      <c r="AQ92" s="1420"/>
      <c r="AR92" s="1420"/>
      <c r="AS92" s="1420"/>
      <c r="AT92" s="1420"/>
      <c r="AU92" s="1420"/>
      <c r="AV92" s="1420"/>
      <c r="AW92" s="1420"/>
      <c r="AX92" s="1420"/>
      <c r="AY92" s="1420"/>
      <c r="AZ92" s="1420"/>
      <c r="BA92" s="137"/>
    </row>
    <row r="93" spans="1:54" s="138" customFormat="1" ht="12" customHeight="1" x14ac:dyDescent="0.25">
      <c r="A93" s="1424" t="s">
        <v>86</v>
      </c>
      <c r="B93" s="1424"/>
      <c r="C93" s="1424"/>
      <c r="D93" s="1424"/>
      <c r="E93" s="1424"/>
      <c r="F93" s="1424"/>
      <c r="G93" s="1424"/>
      <c r="H93" s="1424"/>
      <c r="I93" s="1424"/>
      <c r="J93" s="1424"/>
      <c r="K93" s="1424"/>
      <c r="L93" s="1424"/>
      <c r="M93" s="1424"/>
      <c r="N93" s="1424"/>
      <c r="O93" s="1424"/>
      <c r="P93" s="1425" t="s">
        <v>65</v>
      </c>
      <c r="Q93" s="1425"/>
      <c r="R93" s="1425"/>
      <c r="S93" s="1425"/>
      <c r="T93" s="1425"/>
      <c r="U93" s="1425"/>
      <c r="V93" s="1425"/>
      <c r="W93" s="1425"/>
      <c r="X93" s="1425"/>
      <c r="Y93" s="1425"/>
      <c r="Z93" s="1425"/>
      <c r="AA93" s="1425"/>
      <c r="AB93" s="1425"/>
      <c r="AC93" s="1425"/>
      <c r="AD93" s="1425"/>
      <c r="AE93" s="1425"/>
      <c r="AF93" s="1425"/>
      <c r="AG93" s="1425"/>
      <c r="AH93" s="1425"/>
      <c r="AI93" s="1425"/>
      <c r="AJ93" s="1425"/>
      <c r="AK93" s="1425"/>
      <c r="AL93" s="1425"/>
      <c r="AM93" s="1425"/>
      <c r="AN93" s="1425"/>
      <c r="AO93" s="1425"/>
      <c r="AP93" s="1425"/>
      <c r="AQ93" s="1425"/>
      <c r="AR93" s="1425"/>
      <c r="AS93" s="1425"/>
      <c r="AT93" s="1425"/>
      <c r="AU93" s="1425"/>
      <c r="AV93" s="1425"/>
      <c r="AW93" s="1425"/>
      <c r="AX93" s="1425"/>
      <c r="AY93" s="1425"/>
      <c r="AZ93" s="1425"/>
    </row>
    <row r="94" spans="1:54" ht="12" customHeight="1" x14ac:dyDescent="0.3">
      <c r="A94" s="421" t="s">
        <v>90</v>
      </c>
      <c r="J94" s="1385">
        <f>ФОРМА!F5</f>
        <v>2</v>
      </c>
      <c r="K94" s="1385"/>
      <c r="L94" s="1385"/>
      <c r="M94" s="424"/>
      <c r="N94" s="421" t="s">
        <v>91</v>
      </c>
      <c r="O94" s="424"/>
      <c r="R94" s="421"/>
    </row>
    <row r="95" spans="1:54" ht="35.25" customHeight="1" x14ac:dyDescent="0.25">
      <c r="A95" s="1381" t="s">
        <v>87</v>
      </c>
      <c r="B95" s="1381"/>
      <c r="C95" s="1381"/>
      <c r="D95" s="1381"/>
      <c r="E95" s="1381"/>
      <c r="F95" s="1381"/>
      <c r="G95" s="1381"/>
      <c r="H95" s="1402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402"/>
      <c r="J95" s="1402"/>
      <c r="K95" s="1402"/>
      <c r="L95" s="1402"/>
      <c r="M95" s="1402"/>
      <c r="N95" s="1402"/>
      <c r="O95" s="1402"/>
      <c r="P95" s="1402"/>
      <c r="Q95" s="1402"/>
      <c r="R95" s="1402"/>
      <c r="S95" s="1402"/>
      <c r="T95" s="1402"/>
      <c r="U95" s="1402"/>
      <c r="V95" s="1402"/>
      <c r="W95" s="1402"/>
      <c r="X95" s="1402"/>
      <c r="Y95" s="1402"/>
      <c r="Z95" s="1402"/>
      <c r="AA95" s="1402"/>
      <c r="AB95" s="1402"/>
      <c r="AC95" s="1402"/>
      <c r="AD95" s="1402"/>
      <c r="AE95" s="1402"/>
      <c r="AF95" s="1402"/>
      <c r="AG95" s="1402"/>
      <c r="AH95" s="1402"/>
      <c r="AI95" s="1402"/>
      <c r="AJ95" s="1402"/>
      <c r="AK95" s="1402"/>
      <c r="AL95" s="1402"/>
      <c r="AM95" s="1402"/>
      <c r="AN95" s="1402"/>
      <c r="AO95" s="1402"/>
      <c r="AP95" s="1402"/>
      <c r="AQ95" s="1402"/>
      <c r="AR95" s="1402"/>
      <c r="AS95" s="1402"/>
      <c r="AT95" s="1402"/>
      <c r="AU95" s="1402"/>
      <c r="AV95" s="1402"/>
      <c r="AW95" s="1402"/>
      <c r="AX95" s="1402"/>
      <c r="AY95" s="1402"/>
      <c r="AZ95" s="1402"/>
    </row>
    <row r="96" spans="1:54" ht="24" customHeight="1" x14ac:dyDescent="0.25">
      <c r="A96" s="1419" t="s">
        <v>546</v>
      </c>
      <c r="B96" s="1419"/>
      <c r="C96" s="1419"/>
      <c r="D96" s="1419"/>
      <c r="E96" s="1419"/>
      <c r="F96" s="1419"/>
      <c r="G96" s="1419"/>
      <c r="H96" s="1419"/>
      <c r="I96" s="1419"/>
      <c r="J96" s="1419"/>
      <c r="K96" s="1419"/>
      <c r="L96" s="1419"/>
      <c r="M96" s="1419"/>
      <c r="N96" s="1419"/>
      <c r="O96" s="1419"/>
      <c r="P96" s="1419"/>
      <c r="Q96" s="1419"/>
      <c r="R96" s="1419"/>
      <c r="S96" s="1419"/>
      <c r="T96" s="1419"/>
      <c r="U96" s="1419"/>
      <c r="V96" s="1419"/>
      <c r="W96" s="1419"/>
      <c r="X96" s="1419"/>
      <c r="Y96" s="1419"/>
      <c r="Z96" s="1419"/>
      <c r="AA96" s="1419"/>
      <c r="AB96" s="1419"/>
      <c r="AC96" s="1419"/>
      <c r="AD96" s="1419"/>
      <c r="AE96" s="1419"/>
      <c r="AF96" s="1419"/>
      <c r="AG96" s="1419"/>
      <c r="AH96" s="1419"/>
      <c r="AI96" s="1419"/>
      <c r="AJ96" s="1419"/>
      <c r="AK96" s="1419"/>
      <c r="AL96" s="1419"/>
      <c r="AM96" s="1419"/>
      <c r="AN96" s="1419"/>
      <c r="AO96" s="1419"/>
      <c r="AP96" s="1419"/>
      <c r="AQ96" s="1419"/>
      <c r="AR96" s="1419"/>
      <c r="AS96" s="1419"/>
      <c r="AT96" s="1419"/>
      <c r="AU96" s="1419"/>
      <c r="AV96" s="1419"/>
      <c r="AW96" s="1419"/>
      <c r="AX96" s="1419"/>
      <c r="AY96" s="1419"/>
      <c r="AZ96" s="1419"/>
      <c r="BA96" s="425"/>
      <c r="BB96" s="425"/>
    </row>
    <row r="97" spans="1:54" ht="16.5" customHeight="1" x14ac:dyDescent="0.3">
      <c r="A97" s="1266" t="str">
        <f>ПОДПИСИ!D6</f>
        <v>Чечин Д.М.</v>
      </c>
      <c r="B97" s="1266"/>
      <c r="C97" s="1266"/>
      <c r="D97" s="1266"/>
      <c r="E97" s="1266"/>
      <c r="F97" s="1266"/>
      <c r="G97" s="1266"/>
      <c r="H97" s="1266"/>
      <c r="I97" s="1266"/>
      <c r="J97" s="1266"/>
      <c r="K97" s="1266"/>
      <c r="L97" s="1266"/>
      <c r="M97" s="1266"/>
      <c r="N97" s="1266"/>
      <c r="O97" s="1266"/>
      <c r="P97" s="1266"/>
      <c r="Q97" s="1266"/>
      <c r="R97" s="1266"/>
      <c r="S97" s="1266"/>
      <c r="T97" s="1266"/>
      <c r="U97" s="1266"/>
      <c r="V97" s="126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267"/>
      <c r="AQ97" s="1267"/>
      <c r="AR97" s="1267"/>
      <c r="AS97" s="1267"/>
      <c r="AT97" s="1267"/>
      <c r="AU97" s="1267"/>
      <c r="AV97" s="1267"/>
      <c r="AW97" s="1267"/>
      <c r="AX97" s="1267"/>
      <c r="AY97" s="1267"/>
      <c r="AZ97" s="1267"/>
    </row>
    <row r="98" spans="1:54" s="499" customFormat="1" ht="6" customHeight="1" x14ac:dyDescent="0.3">
      <c r="A98" s="1421" t="s">
        <v>801</v>
      </c>
      <c r="B98" s="1421"/>
      <c r="C98" s="1421"/>
      <c r="D98" s="1421"/>
      <c r="E98" s="1421"/>
      <c r="F98" s="1421"/>
      <c r="G98" s="1421"/>
      <c r="H98" s="1421"/>
      <c r="I98" s="1421"/>
      <c r="J98" s="1421"/>
      <c r="K98" s="1421"/>
      <c r="L98" s="1421"/>
      <c r="M98" s="1421"/>
      <c r="N98" s="1421"/>
      <c r="O98" s="1421"/>
      <c r="P98" s="1421"/>
      <c r="Q98" s="1421"/>
      <c r="R98" s="1421"/>
      <c r="S98" s="1421"/>
      <c r="T98" s="1421"/>
      <c r="U98" s="1421"/>
      <c r="V98" s="1421"/>
      <c r="W98" s="494"/>
      <c r="X98" s="494"/>
      <c r="Y98" s="494"/>
      <c r="Z98" s="494"/>
      <c r="AA98" s="494"/>
      <c r="AB98" s="494"/>
      <c r="AC98" s="494"/>
      <c r="AD98" s="494"/>
      <c r="AE98" s="494"/>
      <c r="AF98" s="494"/>
      <c r="AG98" s="495"/>
      <c r="AH98" s="495"/>
      <c r="AI98" s="495"/>
      <c r="AJ98" s="495"/>
      <c r="AK98" s="495"/>
      <c r="AL98" s="495"/>
      <c r="AM98" s="495"/>
      <c r="AN98" s="495"/>
      <c r="AP98" s="1421" t="s">
        <v>49</v>
      </c>
      <c r="AQ98" s="1421"/>
      <c r="AR98" s="1421"/>
      <c r="AS98" s="1421"/>
      <c r="AT98" s="1421"/>
      <c r="AU98" s="1421"/>
      <c r="AV98" s="1421"/>
      <c r="AW98" s="1421"/>
      <c r="AX98" s="1421"/>
      <c r="AY98" s="1421"/>
      <c r="AZ98" s="1421"/>
    </row>
    <row r="99" spans="1:54" s="499" customFormat="1" ht="23.4" customHeight="1" x14ac:dyDescent="0.3">
      <c r="A99" s="1266" t="str">
        <f>IF(ПОДПИСИ!B10="","",ПОДПИСИ!D10)</f>
        <v>Величко А.А.</v>
      </c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267"/>
      <c r="AQ99" s="1267"/>
      <c r="AR99" s="1267"/>
      <c r="AS99" s="1267"/>
      <c r="AT99" s="1267"/>
      <c r="AU99" s="1267"/>
      <c r="AV99" s="1267"/>
      <c r="AW99" s="1267"/>
      <c r="AX99" s="1267"/>
      <c r="AY99" s="1267"/>
      <c r="AZ99" s="1267"/>
    </row>
    <row r="100" spans="1:54" s="499" customFormat="1" ht="6" customHeight="1" x14ac:dyDescent="0.3">
      <c r="A100" s="1421" t="s">
        <v>801</v>
      </c>
      <c r="B100" s="1421"/>
      <c r="C100" s="1421"/>
      <c r="D100" s="1421"/>
      <c r="E100" s="1421"/>
      <c r="F100" s="1421"/>
      <c r="G100" s="1421"/>
      <c r="H100" s="1421"/>
      <c r="I100" s="1421"/>
      <c r="J100" s="1421"/>
      <c r="K100" s="1421"/>
      <c r="L100" s="1421"/>
      <c r="M100" s="1421"/>
      <c r="N100" s="1421"/>
      <c r="O100" s="1421"/>
      <c r="P100" s="1421"/>
      <c r="Q100" s="1421"/>
      <c r="R100" s="1421"/>
      <c r="S100" s="1421"/>
      <c r="T100" s="1421"/>
      <c r="U100" s="1421"/>
      <c r="V100" s="1421"/>
      <c r="W100" s="494"/>
      <c r="X100" s="494"/>
      <c r="Y100" s="494"/>
      <c r="Z100" s="494"/>
      <c r="AA100" s="494"/>
      <c r="AB100" s="494"/>
      <c r="AC100" s="494"/>
      <c r="AD100" s="494"/>
      <c r="AE100" s="494"/>
      <c r="AF100" s="494"/>
      <c r="AG100" s="495"/>
      <c r="AH100" s="495"/>
      <c r="AI100" s="495"/>
      <c r="AJ100" s="495"/>
      <c r="AK100" s="495"/>
      <c r="AL100" s="495"/>
      <c r="AM100" s="495"/>
      <c r="AN100" s="495"/>
      <c r="AP100" s="1421" t="s">
        <v>49</v>
      </c>
      <c r="AQ100" s="1421"/>
      <c r="AR100" s="1421"/>
      <c r="AS100" s="1421"/>
      <c r="AT100" s="1421"/>
      <c r="AU100" s="1421"/>
      <c r="AV100" s="1421"/>
      <c r="AW100" s="1421"/>
      <c r="AX100" s="1421"/>
      <c r="AY100" s="1421"/>
      <c r="AZ100" s="1421"/>
    </row>
    <row r="101" spans="1:54" ht="15" customHeight="1" x14ac:dyDescent="0.25">
      <c r="A101" s="1419" t="s">
        <v>785</v>
      </c>
      <c r="B101" s="1419"/>
      <c r="C101" s="1419"/>
      <c r="D101" s="1419"/>
      <c r="E101" s="1419"/>
      <c r="F101" s="1419"/>
      <c r="G101" s="1419"/>
      <c r="H101" s="1419"/>
      <c r="I101" s="1419"/>
      <c r="J101" s="1419"/>
      <c r="K101" s="1419"/>
      <c r="L101" s="1419"/>
      <c r="M101" s="1419"/>
      <c r="N101" s="1419"/>
      <c r="O101" s="1419"/>
      <c r="P101" s="1419"/>
      <c r="Q101" s="1419"/>
      <c r="R101" s="1419"/>
      <c r="S101" s="1419"/>
      <c r="T101" s="1419"/>
      <c r="U101" s="1419"/>
      <c r="V101" s="1419"/>
      <c r="W101" s="1419"/>
      <c r="X101" s="1419"/>
      <c r="Y101" s="1419"/>
      <c r="Z101" s="1419"/>
      <c r="AA101" s="1419"/>
      <c r="AB101" s="1419"/>
      <c r="AC101" s="1419"/>
      <c r="AD101" s="1419"/>
      <c r="AE101" s="1419"/>
      <c r="AF101" s="1419"/>
      <c r="AG101" s="1419"/>
      <c r="AH101" s="1419"/>
      <c r="AI101" s="1419"/>
      <c r="AJ101" s="1419"/>
      <c r="AK101" s="1419"/>
      <c r="AL101" s="1419"/>
      <c r="AM101" s="1419"/>
      <c r="AN101" s="1419"/>
      <c r="AO101" s="1419"/>
      <c r="AP101" s="1419"/>
      <c r="AQ101" s="1419"/>
      <c r="AR101" s="1419"/>
      <c r="AS101" s="1419"/>
      <c r="AT101" s="1419"/>
      <c r="AU101" s="1419"/>
      <c r="AV101" s="1419"/>
      <c r="AW101" s="1419"/>
      <c r="AX101" s="1419"/>
      <c r="AY101" s="1419"/>
      <c r="AZ101" s="1419"/>
      <c r="BA101" s="425"/>
      <c r="BB101" s="425"/>
    </row>
    <row r="102" spans="1:54" ht="16.5" customHeight="1" x14ac:dyDescent="0.3">
      <c r="A102" s="1266" t="str">
        <f>ПОДПИСИ!D15</f>
        <v>Шлёнский С.В.</v>
      </c>
      <c r="B102" s="1266"/>
      <c r="C102" s="1266"/>
      <c r="D102" s="1266"/>
      <c r="E102" s="1266"/>
      <c r="F102" s="1266"/>
      <c r="G102" s="1266"/>
      <c r="H102" s="1266"/>
      <c r="I102" s="1266"/>
      <c r="J102" s="1266"/>
      <c r="K102" s="1266"/>
      <c r="L102" s="1266"/>
      <c r="M102" s="1266"/>
      <c r="N102" s="1266"/>
      <c r="O102" s="1266"/>
      <c r="P102" s="1266"/>
      <c r="Q102" s="1266"/>
      <c r="R102" s="1266"/>
      <c r="S102" s="1266"/>
      <c r="T102" s="1266"/>
      <c r="U102" s="1266"/>
      <c r="V102" s="1266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267"/>
      <c r="AQ102" s="1267"/>
      <c r="AR102" s="1267"/>
      <c r="AS102" s="1267"/>
      <c r="AT102" s="1267"/>
      <c r="AU102" s="1267"/>
      <c r="AV102" s="1267"/>
      <c r="AW102" s="1267"/>
      <c r="AX102" s="1267"/>
      <c r="AY102" s="1267"/>
      <c r="AZ102" s="1267"/>
      <c r="BA102" s="351"/>
      <c r="BB102" s="351"/>
    </row>
    <row r="103" spans="1:54" s="499" customFormat="1" ht="6" customHeight="1" x14ac:dyDescent="0.3">
      <c r="A103" s="1421" t="s">
        <v>801</v>
      </c>
      <c r="B103" s="1421"/>
      <c r="C103" s="1421"/>
      <c r="D103" s="1421"/>
      <c r="E103" s="1421"/>
      <c r="F103" s="1421"/>
      <c r="G103" s="1421"/>
      <c r="H103" s="1421"/>
      <c r="I103" s="1421"/>
      <c r="J103" s="1421"/>
      <c r="K103" s="1421"/>
      <c r="L103" s="1421"/>
      <c r="M103" s="1421"/>
      <c r="N103" s="1421"/>
      <c r="O103" s="1421"/>
      <c r="P103" s="1421"/>
      <c r="Q103" s="1421"/>
      <c r="R103" s="1421"/>
      <c r="S103" s="1421"/>
      <c r="T103" s="1421"/>
      <c r="U103" s="1421"/>
      <c r="V103" s="1421"/>
      <c r="W103" s="494"/>
      <c r="X103" s="494"/>
      <c r="Y103" s="494"/>
      <c r="Z103" s="494"/>
      <c r="AA103" s="494"/>
      <c r="AB103" s="494"/>
      <c r="AC103" s="494"/>
      <c r="AD103" s="494"/>
      <c r="AE103" s="494"/>
      <c r="AF103" s="494"/>
      <c r="AG103" s="495"/>
      <c r="AH103" s="495"/>
      <c r="AI103" s="495"/>
      <c r="AJ103" s="495"/>
      <c r="AK103" s="495"/>
      <c r="AL103" s="495"/>
      <c r="AM103" s="495"/>
      <c r="AN103" s="495"/>
      <c r="AO103" s="495"/>
      <c r="AP103" s="1421" t="s">
        <v>49</v>
      </c>
      <c r="AQ103" s="1421"/>
      <c r="AR103" s="1421"/>
      <c r="AS103" s="1421"/>
      <c r="AT103" s="1421"/>
      <c r="AU103" s="1421"/>
      <c r="AV103" s="1421"/>
      <c r="AW103" s="1421"/>
      <c r="AX103" s="1421"/>
      <c r="AY103" s="1421"/>
      <c r="AZ103" s="1421"/>
      <c r="BA103" s="498"/>
      <c r="BB103" s="498"/>
    </row>
    <row r="104" spans="1:54" ht="25.5" customHeight="1" x14ac:dyDescent="0.25">
      <c r="A104" s="1419" t="s">
        <v>813</v>
      </c>
      <c r="B104" s="1419"/>
      <c r="C104" s="1419"/>
      <c r="D104" s="1419"/>
      <c r="E104" s="1419"/>
      <c r="F104" s="1419"/>
      <c r="G104" s="1419"/>
      <c r="H104" s="1419"/>
      <c r="I104" s="1419"/>
      <c r="J104" s="1419"/>
      <c r="K104" s="1419"/>
      <c r="L104" s="1419"/>
      <c r="M104" s="1419"/>
      <c r="N104" s="1419"/>
      <c r="O104" s="1419"/>
      <c r="P104" s="1419"/>
      <c r="Q104" s="1419"/>
      <c r="R104" s="1419"/>
      <c r="S104" s="1419"/>
      <c r="T104" s="1419"/>
      <c r="U104" s="1419"/>
      <c r="V104" s="1419"/>
      <c r="W104" s="1419"/>
      <c r="X104" s="1419"/>
      <c r="Y104" s="1419"/>
      <c r="Z104" s="1419"/>
      <c r="AA104" s="1419"/>
      <c r="AB104" s="1419"/>
      <c r="AC104" s="1419"/>
      <c r="AD104" s="1419"/>
      <c r="AE104" s="1419"/>
      <c r="AF104" s="1419"/>
      <c r="AG104" s="1419"/>
      <c r="AH104" s="1419"/>
      <c r="AI104" s="1419"/>
      <c r="AJ104" s="1419"/>
      <c r="AK104" s="1419"/>
      <c r="AL104" s="1419"/>
      <c r="AM104" s="1419"/>
      <c r="AN104" s="1419"/>
      <c r="AO104" s="1419"/>
      <c r="AP104" s="1419"/>
      <c r="AQ104" s="1419"/>
      <c r="AR104" s="1419"/>
      <c r="AS104" s="1419"/>
      <c r="AT104" s="1419"/>
      <c r="AU104" s="1419"/>
      <c r="AV104" s="1419"/>
      <c r="AW104" s="1419"/>
      <c r="AX104" s="1419"/>
      <c r="AY104" s="1419"/>
      <c r="AZ104" s="1419"/>
      <c r="BA104" s="425"/>
      <c r="BB104" s="425"/>
    </row>
    <row r="105" spans="1:54" ht="16.5" customHeight="1" x14ac:dyDescent="0.3">
      <c r="A105" s="1266" t="str">
        <f>ПОДПИСИ!D17</f>
        <v>Шлёнский С.В.</v>
      </c>
      <c r="B105" s="1266"/>
      <c r="C105" s="1266"/>
      <c r="D105" s="1266"/>
      <c r="E105" s="1266"/>
      <c r="F105" s="1266"/>
      <c r="G105" s="1266"/>
      <c r="H105" s="1266"/>
      <c r="I105" s="1266"/>
      <c r="J105" s="1266"/>
      <c r="K105" s="1266"/>
      <c r="L105" s="1266"/>
      <c r="M105" s="1266"/>
      <c r="N105" s="1266"/>
      <c r="O105" s="1266"/>
      <c r="P105" s="1266"/>
      <c r="Q105" s="1266"/>
      <c r="R105" s="1266"/>
      <c r="S105" s="1266"/>
      <c r="T105" s="1266"/>
      <c r="U105" s="1266"/>
      <c r="V105" s="1266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267"/>
      <c r="AQ105" s="1267"/>
      <c r="AR105" s="1267"/>
      <c r="AS105" s="1267"/>
      <c r="AT105" s="1267"/>
      <c r="AU105" s="1267"/>
      <c r="AV105" s="1267"/>
      <c r="AW105" s="1267"/>
      <c r="AX105" s="1267"/>
      <c r="AY105" s="1267"/>
      <c r="AZ105" s="1267"/>
      <c r="BA105" s="351"/>
      <c r="BB105" s="351"/>
    </row>
    <row r="106" spans="1:54" s="499" customFormat="1" ht="6" customHeight="1" x14ac:dyDescent="0.3">
      <c r="A106" s="1421" t="s">
        <v>801</v>
      </c>
      <c r="B106" s="1421"/>
      <c r="C106" s="1421"/>
      <c r="D106" s="1421"/>
      <c r="E106" s="1421"/>
      <c r="F106" s="1421"/>
      <c r="G106" s="1421"/>
      <c r="H106" s="1421"/>
      <c r="I106" s="1421"/>
      <c r="J106" s="1421"/>
      <c r="K106" s="1421"/>
      <c r="L106" s="1421"/>
      <c r="M106" s="1421"/>
      <c r="N106" s="1421"/>
      <c r="O106" s="1421"/>
      <c r="P106" s="1421"/>
      <c r="Q106" s="1421"/>
      <c r="R106" s="1421"/>
      <c r="S106" s="1421"/>
      <c r="T106" s="1421"/>
      <c r="U106" s="1421"/>
      <c r="V106" s="1421"/>
      <c r="W106" s="494"/>
      <c r="X106" s="494"/>
      <c r="Y106" s="494"/>
      <c r="Z106" s="494"/>
      <c r="AA106" s="494"/>
      <c r="AB106" s="494"/>
      <c r="AC106" s="494"/>
      <c r="AD106" s="494"/>
      <c r="AE106" s="494"/>
      <c r="AF106" s="494"/>
      <c r="AG106" s="495"/>
      <c r="AH106" s="495"/>
      <c r="AI106" s="495"/>
      <c r="AJ106" s="495"/>
      <c r="AK106" s="495"/>
      <c r="AL106" s="495"/>
      <c r="AM106" s="495"/>
      <c r="AN106" s="495"/>
      <c r="AO106" s="495"/>
      <c r="AP106" s="1421" t="s">
        <v>49</v>
      </c>
      <c r="AQ106" s="1421"/>
      <c r="AR106" s="1421"/>
      <c r="AS106" s="1421"/>
      <c r="AT106" s="1421"/>
      <c r="AU106" s="1421"/>
      <c r="AV106" s="1421"/>
      <c r="AW106" s="1421"/>
      <c r="AX106" s="1421"/>
      <c r="AY106" s="1421"/>
      <c r="AZ106" s="1421"/>
      <c r="BA106" s="498"/>
      <c r="BB106" s="498"/>
    </row>
    <row r="107" spans="1:54" ht="39.75" customHeight="1" x14ac:dyDescent="0.25">
      <c r="A107" s="1419" t="s">
        <v>803</v>
      </c>
      <c r="B107" s="1419"/>
      <c r="C107" s="1419"/>
      <c r="D107" s="1419"/>
      <c r="E107" s="1419"/>
      <c r="F107" s="1419"/>
      <c r="G107" s="1419"/>
      <c r="H107" s="1419"/>
      <c r="I107" s="1419"/>
      <c r="J107" s="1419"/>
      <c r="K107" s="1419"/>
      <c r="L107" s="1419"/>
      <c r="M107" s="1419"/>
      <c r="N107" s="1419"/>
      <c r="O107" s="1419"/>
      <c r="P107" s="1419"/>
      <c r="Q107" s="1419"/>
      <c r="R107" s="1419"/>
      <c r="S107" s="1419"/>
      <c r="T107" s="1419"/>
      <c r="U107" s="1419"/>
      <c r="V107" s="1419"/>
      <c r="W107" s="1419"/>
      <c r="X107" s="1419"/>
      <c r="Y107" s="1419"/>
      <c r="Z107" s="1419"/>
      <c r="AA107" s="1419"/>
      <c r="AB107" s="1419"/>
      <c r="AC107" s="1419"/>
      <c r="AD107" s="1419"/>
      <c r="AE107" s="1419"/>
      <c r="AF107" s="1419"/>
      <c r="AG107" s="1419"/>
      <c r="AH107" s="1419"/>
      <c r="AI107" s="1419"/>
      <c r="AJ107" s="1419"/>
      <c r="AK107" s="1419"/>
      <c r="AL107" s="1419"/>
      <c r="AM107" s="1419"/>
      <c r="AN107" s="1419"/>
      <c r="AO107" s="1419"/>
      <c r="AP107" s="1419"/>
      <c r="AQ107" s="1419"/>
      <c r="AR107" s="1419"/>
      <c r="AS107" s="1419"/>
      <c r="AT107" s="1419"/>
      <c r="AU107" s="1419"/>
      <c r="AV107" s="1419"/>
      <c r="AW107" s="1419"/>
      <c r="AX107" s="1419"/>
      <c r="AY107" s="1419"/>
      <c r="AZ107" s="1419"/>
      <c r="BA107" s="425"/>
      <c r="BB107" s="425"/>
    </row>
    <row r="108" spans="1:54" ht="16.5" customHeight="1" x14ac:dyDescent="0.3">
      <c r="A108" s="1266" t="str">
        <f>ПОДПИСИ!C19</f>
        <v xml:space="preserve"> </v>
      </c>
      <c r="B108" s="1266"/>
      <c r="C108" s="1266"/>
      <c r="D108" s="1266"/>
      <c r="E108" s="1266"/>
      <c r="F108" s="1266"/>
      <c r="G108" s="1266"/>
      <c r="H108" s="1266"/>
      <c r="I108" s="1266"/>
      <c r="J108" s="1266"/>
      <c r="K108" s="1266"/>
      <c r="L108" s="1266"/>
      <c r="M108" s="1266"/>
      <c r="N108" s="1266"/>
      <c r="O108" s="1266"/>
      <c r="P108" s="1266"/>
      <c r="Q108" s="1266"/>
      <c r="R108" s="1266"/>
      <c r="S108" s="1266"/>
      <c r="T108" s="1266"/>
      <c r="U108" s="1266"/>
      <c r="V108" s="1266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267"/>
      <c r="AQ108" s="1267"/>
      <c r="AR108" s="1267"/>
      <c r="AS108" s="1267"/>
      <c r="AT108" s="1267"/>
      <c r="AU108" s="1267"/>
      <c r="AV108" s="1267"/>
      <c r="AW108" s="1267"/>
      <c r="AX108" s="1267"/>
      <c r="AY108" s="1267"/>
      <c r="AZ108" s="1267"/>
      <c r="BA108" s="351"/>
      <c r="BB108" s="351"/>
    </row>
    <row r="109" spans="1:54" s="499" customFormat="1" ht="6" customHeight="1" x14ac:dyDescent="0.3">
      <c r="A109" s="1421" t="s">
        <v>801</v>
      </c>
      <c r="B109" s="1421"/>
      <c r="C109" s="1421"/>
      <c r="D109" s="1421"/>
      <c r="E109" s="1421"/>
      <c r="F109" s="1421"/>
      <c r="G109" s="1421"/>
      <c r="H109" s="1421"/>
      <c r="I109" s="1421"/>
      <c r="J109" s="1421"/>
      <c r="K109" s="1421"/>
      <c r="L109" s="1421"/>
      <c r="M109" s="1421"/>
      <c r="N109" s="1421"/>
      <c r="O109" s="1421"/>
      <c r="P109" s="1421"/>
      <c r="Q109" s="1421"/>
      <c r="R109" s="1421"/>
      <c r="S109" s="1421"/>
      <c r="T109" s="1421"/>
      <c r="U109" s="1421"/>
      <c r="V109" s="1421"/>
      <c r="W109" s="494"/>
      <c r="X109" s="494"/>
      <c r="Y109" s="494"/>
      <c r="Z109" s="494"/>
      <c r="AA109" s="494"/>
      <c r="AB109" s="494"/>
      <c r="AC109" s="494"/>
      <c r="AD109" s="494"/>
      <c r="AE109" s="494"/>
      <c r="AF109" s="494"/>
      <c r="AG109" s="495"/>
      <c r="AH109" s="495"/>
      <c r="AI109" s="495"/>
      <c r="AJ109" s="495"/>
      <c r="AK109" s="495"/>
      <c r="AL109" s="495"/>
      <c r="AM109" s="495"/>
      <c r="AN109" s="495"/>
      <c r="AO109" s="495"/>
      <c r="AP109" s="1421" t="s">
        <v>49</v>
      </c>
      <c r="AQ109" s="1421"/>
      <c r="AR109" s="1421"/>
      <c r="AS109" s="1421"/>
      <c r="AT109" s="1421"/>
      <c r="AU109" s="1421"/>
      <c r="AV109" s="1421"/>
      <c r="AW109" s="1421"/>
      <c r="AX109" s="1421"/>
      <c r="AY109" s="1421"/>
      <c r="AZ109" s="1421"/>
      <c r="BA109" s="498"/>
      <c r="BB109" s="498"/>
    </row>
    <row r="110" spans="1:54" ht="39.75" customHeight="1" x14ac:dyDescent="0.25">
      <c r="A110" s="1419" t="s">
        <v>1000</v>
      </c>
      <c r="B110" s="1419"/>
      <c r="C110" s="1419"/>
      <c r="D110" s="1419"/>
      <c r="E110" s="1419"/>
      <c r="F110" s="1419"/>
      <c r="G110" s="1419"/>
      <c r="H110" s="1419"/>
      <c r="I110" s="1419"/>
      <c r="J110" s="1419"/>
      <c r="K110" s="1419"/>
      <c r="L110" s="1419"/>
      <c r="M110" s="1419"/>
      <c r="N110" s="1419"/>
      <c r="O110" s="1419"/>
      <c r="P110" s="1419"/>
      <c r="Q110" s="1419"/>
      <c r="R110" s="1419"/>
      <c r="S110" s="1419"/>
      <c r="T110" s="1419"/>
      <c r="U110" s="1419"/>
      <c r="V110" s="1419"/>
      <c r="W110" s="1419"/>
      <c r="X110" s="1419"/>
      <c r="Y110" s="1419"/>
      <c r="Z110" s="1419"/>
      <c r="AA110" s="1419"/>
      <c r="AB110" s="1419"/>
      <c r="AC110" s="1419"/>
      <c r="AD110" s="1419"/>
      <c r="AE110" s="1419"/>
      <c r="AF110" s="1419"/>
      <c r="AG110" s="1419"/>
      <c r="AH110" s="1419"/>
      <c r="AI110" s="1419"/>
      <c r="AJ110" s="1419"/>
      <c r="AK110" s="1419"/>
      <c r="AL110" s="1419"/>
      <c r="AM110" s="1419"/>
      <c r="AN110" s="1419"/>
      <c r="AO110" s="1419"/>
      <c r="AP110" s="1419"/>
      <c r="AQ110" s="1419"/>
      <c r="AR110" s="1419"/>
      <c r="AS110" s="1419"/>
      <c r="AT110" s="1419"/>
      <c r="AU110" s="1419"/>
      <c r="AV110" s="1419"/>
      <c r="AW110" s="1419"/>
      <c r="AX110" s="1419"/>
      <c r="AY110" s="1419"/>
      <c r="AZ110" s="1419"/>
      <c r="BA110" s="425"/>
      <c r="BB110" s="425"/>
    </row>
    <row r="111" spans="1:54" ht="16.5" customHeight="1" x14ac:dyDescent="0.3">
      <c r="A111" s="1266" t="str">
        <f>ПОДПИСИ!D12</f>
        <v>Курбатов А.В.</v>
      </c>
      <c r="B111" s="1266"/>
      <c r="C111" s="1266"/>
      <c r="D111" s="1266"/>
      <c r="E111" s="1266"/>
      <c r="F111" s="1266"/>
      <c r="G111" s="1266"/>
      <c r="H111" s="1266"/>
      <c r="I111" s="1266"/>
      <c r="J111" s="1266"/>
      <c r="K111" s="1266"/>
      <c r="L111" s="1266"/>
      <c r="M111" s="1266"/>
      <c r="N111" s="1266"/>
      <c r="O111" s="1266"/>
      <c r="P111" s="1266"/>
      <c r="Q111" s="1266"/>
      <c r="R111" s="1266"/>
      <c r="S111" s="1266"/>
      <c r="T111" s="1266"/>
      <c r="U111" s="1266"/>
      <c r="V111" s="1266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267"/>
      <c r="AQ111" s="1267"/>
      <c r="AR111" s="1267"/>
      <c r="AS111" s="1267"/>
      <c r="AT111" s="1267"/>
      <c r="AU111" s="1267"/>
      <c r="AV111" s="1267"/>
      <c r="AW111" s="1267"/>
      <c r="AX111" s="1267"/>
      <c r="AY111" s="1267"/>
      <c r="AZ111" s="1267"/>
      <c r="BA111" s="351"/>
      <c r="BB111" s="351"/>
    </row>
    <row r="112" spans="1:54" s="499" customFormat="1" ht="6" customHeight="1" x14ac:dyDescent="0.3">
      <c r="A112" s="1421" t="s">
        <v>801</v>
      </c>
      <c r="B112" s="1421"/>
      <c r="C112" s="1421"/>
      <c r="D112" s="1421"/>
      <c r="E112" s="1421"/>
      <c r="F112" s="1421"/>
      <c r="G112" s="1421"/>
      <c r="H112" s="1421"/>
      <c r="I112" s="1421"/>
      <c r="J112" s="1421"/>
      <c r="K112" s="1421"/>
      <c r="L112" s="1421"/>
      <c r="M112" s="1421"/>
      <c r="N112" s="1421"/>
      <c r="O112" s="1421"/>
      <c r="P112" s="1421"/>
      <c r="Q112" s="1421"/>
      <c r="R112" s="1421"/>
      <c r="S112" s="1421"/>
      <c r="T112" s="1421"/>
      <c r="U112" s="1421"/>
      <c r="V112" s="1421"/>
      <c r="W112" s="494"/>
      <c r="X112" s="494"/>
      <c r="Y112" s="494"/>
      <c r="Z112" s="494"/>
      <c r="AA112" s="494"/>
      <c r="AB112" s="494"/>
      <c r="AC112" s="494"/>
      <c r="AD112" s="494"/>
      <c r="AE112" s="494"/>
      <c r="AF112" s="494"/>
      <c r="AG112" s="495"/>
      <c r="AH112" s="495"/>
      <c r="AI112" s="495"/>
      <c r="AJ112" s="495"/>
      <c r="AK112" s="495"/>
      <c r="AL112" s="495"/>
      <c r="AM112" s="495"/>
      <c r="AN112" s="495"/>
      <c r="AO112" s="495"/>
      <c r="AP112" s="1421" t="s">
        <v>49</v>
      </c>
      <c r="AQ112" s="1421"/>
      <c r="AR112" s="1421"/>
      <c r="AS112" s="1421"/>
      <c r="AT112" s="1421"/>
      <c r="AU112" s="1421"/>
      <c r="AV112" s="1421"/>
      <c r="AW112" s="1421"/>
      <c r="AX112" s="1421"/>
      <c r="AY112" s="1421"/>
      <c r="AZ112" s="1421"/>
      <c r="BA112" s="498"/>
      <c r="BB112" s="498"/>
    </row>
    <row r="113" spans="1:54" hidden="1" x14ac:dyDescent="0.25">
      <c r="A113" s="1419" t="s">
        <v>530</v>
      </c>
      <c r="B113" s="1419"/>
      <c r="C113" s="1419"/>
      <c r="D113" s="1419"/>
      <c r="E113" s="1419"/>
      <c r="F113" s="1419"/>
      <c r="G113" s="1419"/>
      <c r="H113" s="1419"/>
      <c r="I113" s="1419"/>
      <c r="J113" s="1419"/>
      <c r="K113" s="1419"/>
      <c r="L113" s="1419"/>
      <c r="M113" s="1419"/>
      <c r="N113" s="1419"/>
      <c r="O113" s="1419"/>
      <c r="P113" s="1419"/>
      <c r="Q113" s="1419"/>
      <c r="R113" s="1419"/>
      <c r="S113" s="1419"/>
      <c r="T113" s="1419"/>
      <c r="U113" s="1419"/>
      <c r="V113" s="1419"/>
      <c r="W113" s="1419"/>
      <c r="X113" s="1419"/>
      <c r="Y113" s="1419"/>
      <c r="Z113" s="1419"/>
      <c r="AA113" s="1419"/>
      <c r="AB113" s="1419"/>
      <c r="AC113" s="1419"/>
      <c r="AD113" s="1419"/>
      <c r="AE113" s="1419"/>
      <c r="AF113" s="1419"/>
      <c r="AG113" s="1419"/>
      <c r="AH113" s="1419"/>
      <c r="AI113" s="1419"/>
      <c r="AJ113" s="1419"/>
      <c r="AK113" s="1419"/>
      <c r="AL113" s="1419"/>
      <c r="AM113" s="1419"/>
      <c r="AN113" s="1419"/>
      <c r="AO113" s="1419"/>
      <c r="AP113" s="1419"/>
      <c r="AQ113" s="1419"/>
      <c r="AR113" s="1419"/>
      <c r="AS113" s="1419"/>
      <c r="AT113" s="1419"/>
      <c r="AU113" s="1419"/>
      <c r="AV113" s="1419"/>
      <c r="AW113" s="1419"/>
      <c r="AX113" s="1419"/>
      <c r="AY113" s="1419"/>
      <c r="AZ113" s="1419"/>
      <c r="BA113" s="1419"/>
      <c r="BB113" s="1419"/>
    </row>
    <row r="114" spans="1:54" ht="16.5" hidden="1" customHeight="1" x14ac:dyDescent="0.3">
      <c r="A114" s="1266"/>
      <c r="B114" s="1266"/>
      <c r="C114" s="1266"/>
      <c r="D114" s="1266"/>
      <c r="E114" s="1266"/>
      <c r="F114" s="1266"/>
      <c r="G114" s="1266"/>
      <c r="H114" s="1266"/>
      <c r="I114" s="1266"/>
      <c r="J114" s="1266"/>
      <c r="K114" s="1266"/>
      <c r="L114" s="1266"/>
      <c r="M114" s="1266"/>
      <c r="N114" s="1266"/>
      <c r="O114" s="1266"/>
      <c r="P114" s="1266"/>
      <c r="Q114" s="1266"/>
      <c r="R114" s="1266"/>
      <c r="S114" s="1266"/>
      <c r="T114" s="1266"/>
      <c r="U114" s="1266"/>
      <c r="V114" s="1266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267"/>
      <c r="AU114" s="1267"/>
      <c r="AV114" s="1267"/>
      <c r="AW114" s="1267"/>
      <c r="AX114" s="1267"/>
      <c r="AY114" s="1267"/>
      <c r="AZ114" s="1267"/>
      <c r="BA114" s="351"/>
      <c r="BB114" s="351"/>
    </row>
    <row r="115" spans="1:54" s="499" customFormat="1" ht="6" hidden="1" customHeight="1" x14ac:dyDescent="0.3">
      <c r="A115" s="1421" t="s">
        <v>801</v>
      </c>
      <c r="B115" s="1421"/>
      <c r="C115" s="1421"/>
      <c r="D115" s="1421"/>
      <c r="E115" s="1421"/>
      <c r="F115" s="1421"/>
      <c r="G115" s="1421"/>
      <c r="H115" s="1421"/>
      <c r="I115" s="1421"/>
      <c r="J115" s="1421"/>
      <c r="K115" s="1421"/>
      <c r="L115" s="1421"/>
      <c r="M115" s="1421"/>
      <c r="N115" s="1421"/>
      <c r="O115" s="1421"/>
      <c r="P115" s="1421"/>
      <c r="Q115" s="1421"/>
      <c r="R115" s="1421"/>
      <c r="S115" s="1421"/>
      <c r="T115" s="1421"/>
      <c r="U115" s="1421"/>
      <c r="V115" s="1421"/>
      <c r="W115" s="494"/>
      <c r="X115" s="494"/>
      <c r="Y115" s="494"/>
      <c r="Z115" s="494"/>
      <c r="AA115" s="494"/>
      <c r="AB115" s="494"/>
      <c r="AC115" s="494"/>
      <c r="AD115" s="494"/>
      <c r="AE115" s="494"/>
      <c r="AF115" s="494"/>
      <c r="AG115" s="495"/>
      <c r="AH115" s="495"/>
      <c r="AI115" s="495"/>
      <c r="AJ115" s="495"/>
      <c r="AK115" s="495"/>
      <c r="AL115" s="495"/>
      <c r="AM115" s="495"/>
      <c r="AN115" s="495"/>
      <c r="AO115" s="495"/>
      <c r="AP115" s="495"/>
      <c r="AQ115" s="496"/>
      <c r="AR115" s="496"/>
      <c r="AS115" s="497"/>
      <c r="AT115" s="1421" t="s">
        <v>49</v>
      </c>
      <c r="AU115" s="1421"/>
      <c r="AV115" s="1421"/>
      <c r="AW115" s="1421"/>
      <c r="AX115" s="1421"/>
      <c r="AY115" s="1421"/>
      <c r="AZ115" s="1421"/>
      <c r="BA115" s="498"/>
      <c r="BB115" s="498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>
      <selection activeCell="BH14" sqref="BH14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71" t="s">
        <v>516</v>
      </c>
      <c r="V1" s="1371"/>
      <c r="W1" s="1371"/>
      <c r="X1" s="1371"/>
      <c r="Y1" s="1371"/>
      <c r="Z1" s="1371"/>
      <c r="AA1" s="1371"/>
      <c r="AB1" s="1371"/>
      <c r="AC1" s="1371"/>
      <c r="AD1" s="1371"/>
      <c r="AE1" s="1371"/>
      <c r="AF1" s="1371"/>
      <c r="AG1" s="1371"/>
      <c r="AH1" s="1371"/>
      <c r="AI1" s="1371"/>
      <c r="AJ1" s="1371"/>
      <c r="AK1" s="1371"/>
      <c r="AL1" s="1371"/>
      <c r="AM1" s="1371"/>
      <c r="AN1" s="1371"/>
      <c r="AO1" s="1371"/>
      <c r="AP1" s="1371"/>
      <c r="AQ1" s="1371"/>
      <c r="AR1" s="1371"/>
      <c r="AS1" s="1371"/>
      <c r="AT1" s="1371"/>
      <c r="AU1" s="1371"/>
      <c r="AV1" s="1371"/>
      <c r="AW1" s="1371"/>
      <c r="AX1" s="1371"/>
      <c r="AY1" s="1371"/>
      <c r="AZ1" s="1371"/>
    </row>
    <row r="2" spans="1:63" ht="14.4" x14ac:dyDescent="0.25">
      <c r="A2" s="1379" t="s">
        <v>72</v>
      </c>
      <c r="B2" s="1379"/>
      <c r="C2" s="1379"/>
      <c r="D2" s="1379"/>
      <c r="E2" s="1379"/>
      <c r="F2" s="1379"/>
      <c r="G2" s="1379"/>
      <c r="H2" s="1379"/>
      <c r="I2" s="1379"/>
      <c r="J2" s="1379"/>
      <c r="K2" s="1379"/>
      <c r="L2" s="1379"/>
      <c r="M2" s="1379"/>
      <c r="N2" s="1379"/>
      <c r="O2" s="1379"/>
      <c r="P2" s="1379"/>
      <c r="Q2" s="1379"/>
      <c r="R2" s="1379"/>
      <c r="S2" s="1379"/>
      <c r="T2" s="1379"/>
      <c r="U2" s="1379"/>
      <c r="V2" s="1379"/>
      <c r="W2" s="1379"/>
      <c r="X2" s="1379"/>
      <c r="Y2" s="1379"/>
      <c r="Z2" s="1379"/>
      <c r="AA2" s="1379"/>
      <c r="AB2" s="1379"/>
      <c r="AC2" s="1379"/>
      <c r="AD2" s="1379"/>
      <c r="AE2" s="1379"/>
      <c r="AF2" s="1379"/>
      <c r="AG2" s="1379"/>
      <c r="AH2" s="1379"/>
      <c r="AI2" s="1379"/>
      <c r="AJ2" s="1379"/>
      <c r="AK2" s="1379"/>
      <c r="AL2" s="1379"/>
      <c r="AM2" s="1379"/>
      <c r="AN2" s="1379"/>
      <c r="AO2" s="1379"/>
      <c r="AP2" s="1379"/>
      <c r="AQ2" s="1379"/>
      <c r="AR2" s="1379"/>
      <c r="AS2" s="1379"/>
      <c r="AT2" s="1379"/>
      <c r="AU2" s="1379"/>
      <c r="AV2" s="1379"/>
      <c r="AW2" s="1379"/>
      <c r="AX2" s="1379"/>
      <c r="AY2" s="1379"/>
      <c r="AZ2" s="1379"/>
      <c r="BC2" s="12"/>
      <c r="BD2" s="13"/>
      <c r="BE2" s="286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72"/>
      <c r="C3" s="1372"/>
      <c r="D3" s="1372"/>
      <c r="E3" s="1372"/>
      <c r="F3" s="1372"/>
      <c r="G3" s="1372"/>
      <c r="H3" s="1372"/>
      <c r="I3" s="1372"/>
      <c r="J3" s="1372"/>
      <c r="K3" s="1372"/>
      <c r="L3" s="1372"/>
      <c r="M3" s="1372"/>
      <c r="N3" s="1372"/>
      <c r="O3" s="1372"/>
      <c r="P3" s="1372"/>
      <c r="Q3" s="1372"/>
      <c r="R3" s="1372"/>
      <c r="S3" s="1372"/>
      <c r="T3" s="1372"/>
      <c r="U3" s="1372"/>
      <c r="V3" s="1372"/>
      <c r="W3" s="1372"/>
      <c r="X3" s="1372"/>
      <c r="Y3" s="1372"/>
      <c r="Z3" s="1372"/>
      <c r="AA3" s="1372"/>
      <c r="AB3" s="1372"/>
      <c r="AC3" s="1372"/>
      <c r="AD3" s="1372"/>
      <c r="AE3" s="1372"/>
      <c r="AF3" s="1372"/>
      <c r="AG3" s="1372"/>
      <c r="AH3" s="1372"/>
      <c r="AI3" s="1372"/>
      <c r="AJ3" s="1372"/>
      <c r="AK3" s="1372"/>
      <c r="AL3" s="1372"/>
      <c r="AM3" s="1372"/>
      <c r="AN3" s="1372"/>
      <c r="AO3" s="1372"/>
      <c r="AP3" s="1372"/>
      <c r="AQ3" s="1372"/>
      <c r="AR3" s="1372"/>
      <c r="AS3" s="1372"/>
      <c r="AT3" s="1372"/>
      <c r="AU3" s="1372"/>
      <c r="AV3" s="1372"/>
      <c r="AW3" s="1372"/>
      <c r="AX3" s="1372"/>
      <c r="AY3" s="1372"/>
      <c r="AZ3" s="1372"/>
      <c r="BC3" s="12"/>
      <c r="BD3" s="10"/>
      <c r="BE3" s="289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373" t="s">
        <v>515</v>
      </c>
      <c r="B4" s="1373"/>
      <c r="C4" s="1373"/>
      <c r="D4" s="1373"/>
      <c r="E4" s="1373"/>
      <c r="F4" s="1373"/>
      <c r="G4" s="1373"/>
      <c r="H4" s="1373"/>
      <c r="I4" s="1373"/>
      <c r="J4" s="1373"/>
      <c r="K4" s="1373"/>
      <c r="L4" s="1373"/>
      <c r="M4" s="1373"/>
      <c r="N4" s="1373"/>
      <c r="O4" s="1373"/>
      <c r="P4" s="1373"/>
      <c r="Q4" s="1373"/>
      <c r="R4" s="1373"/>
      <c r="S4" s="1373"/>
      <c r="T4" s="1373"/>
      <c r="U4" s="1373"/>
      <c r="V4" s="1373"/>
      <c r="W4" s="1373"/>
      <c r="X4" s="1373"/>
      <c r="Y4" s="1373"/>
      <c r="Z4" s="1373"/>
      <c r="AA4" s="1373"/>
      <c r="AB4" s="1373"/>
      <c r="AC4" s="1373"/>
      <c r="AD4" s="1373"/>
      <c r="AE4" s="1373"/>
      <c r="AF4" s="1373"/>
      <c r="AG4" s="1373"/>
      <c r="AH4" s="1373"/>
      <c r="AI4" s="1373"/>
      <c r="AJ4" s="1373"/>
      <c r="AK4" s="1373"/>
      <c r="AL4" s="1373"/>
      <c r="AM4" s="1373"/>
      <c r="AN4" s="1373"/>
      <c r="AO4" s="1373"/>
      <c r="AP4" s="1373"/>
      <c r="AQ4" s="1373"/>
      <c r="AR4" s="1373"/>
      <c r="AS4" s="1373"/>
      <c r="AT4" s="1373"/>
      <c r="AU4" s="1373"/>
      <c r="AV4" s="1373"/>
      <c r="AW4" s="1373"/>
      <c r="AX4" s="1373"/>
      <c r="AY4" s="1373"/>
      <c r="AZ4" s="1373"/>
      <c r="BD4" s="10"/>
      <c r="BF4" s="10"/>
      <c r="BG4" s="10"/>
      <c r="BH4" s="10"/>
      <c r="BI4" s="10"/>
      <c r="BJ4" s="10"/>
      <c r="BK4" s="10"/>
    </row>
    <row r="5" spans="1:63" x14ac:dyDescent="0.25">
      <c r="A5" s="1380" t="s">
        <v>377</v>
      </c>
      <c r="B5" s="1379"/>
      <c r="C5" s="1379"/>
      <c r="D5" s="1379"/>
      <c r="E5" s="1379"/>
      <c r="F5" s="1379"/>
      <c r="G5" s="1379"/>
      <c r="H5" s="1379"/>
      <c r="I5" s="1379"/>
      <c r="J5" s="1379"/>
      <c r="K5" s="1379"/>
      <c r="L5" s="1379"/>
      <c r="M5" s="1379"/>
      <c r="N5" s="1379"/>
      <c r="O5" s="1379"/>
      <c r="P5" s="1379"/>
      <c r="Q5" s="1379"/>
      <c r="R5" s="1379"/>
      <c r="S5" s="1379"/>
      <c r="T5" s="1379"/>
      <c r="U5" s="1379"/>
      <c r="V5" s="1379"/>
      <c r="W5" s="1379"/>
      <c r="X5" s="1379"/>
      <c r="Y5" s="1379"/>
      <c r="Z5" s="1379"/>
      <c r="AA5" s="1379"/>
      <c r="AB5" s="1379"/>
      <c r="AC5" s="1379"/>
      <c r="AD5" s="1379"/>
      <c r="AE5" s="1379"/>
      <c r="AF5" s="1379"/>
      <c r="AG5" s="1379"/>
      <c r="AH5" s="1379"/>
      <c r="AI5" s="1379"/>
      <c r="AJ5" s="1379"/>
      <c r="AK5" s="1379"/>
      <c r="AL5" s="1379"/>
      <c r="AM5" s="1379"/>
      <c r="AN5" s="1379"/>
      <c r="AO5" s="1379"/>
      <c r="AP5" s="1379"/>
      <c r="AQ5" s="1379"/>
      <c r="AR5" s="1379"/>
      <c r="AS5" s="1379"/>
      <c r="AT5" s="1379"/>
      <c r="AU5" s="1379"/>
      <c r="AV5" s="1379"/>
      <c r="AW5" s="1379"/>
      <c r="AX5" s="1379"/>
      <c r="AY5" s="1379"/>
      <c r="AZ5" s="1379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78" t="str">
        <f>ФОРМА!B2</f>
        <v>ПАО "Россети Ленэнерго"</v>
      </c>
      <c r="B6" s="1378"/>
      <c r="C6" s="1378"/>
      <c r="D6" s="1378"/>
      <c r="E6" s="1378"/>
      <c r="F6" s="1378"/>
      <c r="G6" s="1378"/>
      <c r="H6" s="1378"/>
      <c r="I6" s="1378"/>
      <c r="J6" s="1378"/>
      <c r="K6" s="1378"/>
      <c r="L6" s="1378"/>
      <c r="M6" s="1378"/>
      <c r="N6" s="1378"/>
      <c r="O6" s="1378"/>
      <c r="P6" s="1378"/>
      <c r="Q6" s="1378"/>
      <c r="R6" s="1378"/>
      <c r="S6" s="1378"/>
      <c r="T6" s="1378"/>
      <c r="U6" s="1378"/>
      <c r="V6" s="1378"/>
      <c r="W6" s="1378"/>
      <c r="X6" s="1378"/>
      <c r="Y6" s="1378"/>
      <c r="Z6" s="1378"/>
      <c r="AA6" s="1378"/>
      <c r="AB6" s="1378"/>
      <c r="AC6" s="1378"/>
      <c r="AD6" s="1378"/>
      <c r="AE6" s="1378"/>
      <c r="AF6" s="1378"/>
      <c r="AG6" s="1378"/>
      <c r="AH6" s="1378"/>
      <c r="AI6" s="1378"/>
      <c r="AJ6" s="1378"/>
      <c r="AK6" s="1378"/>
      <c r="AL6" s="1378"/>
      <c r="AM6" s="1378"/>
      <c r="AN6" s="1378"/>
      <c r="AO6" s="1378"/>
      <c r="AP6" s="1378"/>
      <c r="AQ6" s="1378"/>
      <c r="AR6" s="1378"/>
      <c r="AS6" s="1378"/>
      <c r="AT6" s="1378"/>
      <c r="AU6" s="1378"/>
      <c r="AV6" s="1378"/>
      <c r="AW6" s="1378"/>
      <c r="AX6" s="1378"/>
      <c r="AY6" s="1378"/>
      <c r="AZ6" s="137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376" t="s">
        <v>807</v>
      </c>
      <c r="B7" s="1376"/>
      <c r="C7" s="1376"/>
      <c r="D7" s="1376"/>
      <c r="E7" s="1376"/>
      <c r="F7" s="1376"/>
      <c r="G7" s="1376"/>
      <c r="H7" s="1376"/>
      <c r="I7" s="1376"/>
      <c r="J7" s="1376"/>
      <c r="K7" s="1376"/>
      <c r="L7" s="1376"/>
      <c r="M7" s="1376"/>
      <c r="N7" s="1376"/>
      <c r="O7" s="1376"/>
      <c r="P7" s="1376"/>
      <c r="Q7" s="1376"/>
      <c r="R7" s="1376"/>
      <c r="S7" s="1376"/>
      <c r="T7" s="1376"/>
      <c r="U7" s="1376"/>
      <c r="V7" s="1376"/>
      <c r="W7" s="1376"/>
      <c r="X7" s="1376"/>
      <c r="Y7" s="1376"/>
      <c r="Z7" s="1376"/>
      <c r="AA7" s="1376"/>
      <c r="AB7" s="1376"/>
      <c r="AC7" s="1376"/>
      <c r="AD7" s="1376"/>
      <c r="AE7" s="1376"/>
      <c r="AF7" s="1376"/>
      <c r="AG7" s="1376"/>
      <c r="AH7" s="1376"/>
      <c r="AI7" s="1376"/>
      <c r="AJ7" s="1376"/>
      <c r="AK7" s="1376"/>
      <c r="AL7" s="1376"/>
      <c r="AM7" s="1376"/>
      <c r="AN7" s="1376"/>
      <c r="AO7" s="1376"/>
      <c r="AP7" s="1376"/>
      <c r="AQ7" s="1376"/>
      <c r="AR7" s="1376"/>
      <c r="AS7" s="1376"/>
      <c r="AT7" s="1376"/>
      <c r="AU7" s="1376"/>
      <c r="AV7" s="1376"/>
      <c r="AW7" s="1376"/>
      <c r="AX7" s="1376"/>
      <c r="AY7" s="1376"/>
      <c r="AZ7" s="1376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7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78"/>
      <c r="C8" s="1378"/>
      <c r="D8" s="1378"/>
      <c r="E8" s="1378"/>
      <c r="F8" s="1378"/>
      <c r="G8" s="1378"/>
      <c r="H8" s="1378"/>
      <c r="I8" s="1378"/>
      <c r="J8" s="1378"/>
      <c r="K8" s="1378"/>
      <c r="L8" s="1378"/>
      <c r="M8" s="1378"/>
      <c r="N8" s="1378"/>
      <c r="O8" s="1378"/>
      <c r="P8" s="1378"/>
      <c r="Q8" s="1378"/>
      <c r="R8" s="1378"/>
      <c r="S8" s="1378"/>
      <c r="T8" s="1378"/>
      <c r="U8" s="1378"/>
      <c r="V8" s="1378"/>
      <c r="W8" s="1378"/>
      <c r="X8" s="1378"/>
      <c r="Y8" s="1378"/>
      <c r="Z8" s="1378"/>
      <c r="AA8" s="1378"/>
      <c r="AB8" s="1378"/>
      <c r="AC8" s="1378"/>
      <c r="AD8" s="1378"/>
      <c r="AE8" s="1378"/>
      <c r="AF8" s="1378"/>
      <c r="AG8" s="1378"/>
      <c r="AH8" s="1378"/>
      <c r="AI8" s="1378"/>
      <c r="AJ8" s="1378"/>
      <c r="AK8" s="1378"/>
      <c r="AL8" s="1378"/>
      <c r="AM8" s="1378"/>
      <c r="AN8" s="1378"/>
      <c r="AO8" s="1378"/>
      <c r="AP8" s="1378"/>
      <c r="AQ8" s="1378"/>
      <c r="AR8" s="1378"/>
      <c r="AS8" s="1378"/>
      <c r="AT8" s="1378"/>
      <c r="AU8" s="1378"/>
      <c r="AV8" s="1378"/>
      <c r="AW8" s="1378"/>
      <c r="AX8" s="1378"/>
      <c r="AY8" s="1378"/>
      <c r="AZ8" s="137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376" t="s">
        <v>820</v>
      </c>
      <c r="B9" s="1377"/>
      <c r="C9" s="1377"/>
      <c r="D9" s="1377"/>
      <c r="E9" s="1377"/>
      <c r="F9" s="1377"/>
      <c r="G9" s="1377"/>
      <c r="H9" s="1377"/>
      <c r="I9" s="1377"/>
      <c r="J9" s="1377"/>
      <c r="K9" s="1377"/>
      <c r="L9" s="1377"/>
      <c r="M9" s="1377"/>
      <c r="N9" s="1377"/>
      <c r="O9" s="1377"/>
      <c r="P9" s="1377"/>
      <c r="Q9" s="1377"/>
      <c r="R9" s="1377"/>
      <c r="S9" s="1377"/>
      <c r="T9" s="1377"/>
      <c r="U9" s="1377"/>
      <c r="V9" s="1377"/>
      <c r="W9" s="1377"/>
      <c r="X9" s="1377"/>
      <c r="Y9" s="1377"/>
      <c r="Z9" s="1377"/>
      <c r="AA9" s="1377"/>
      <c r="AB9" s="1377"/>
      <c r="AC9" s="1377"/>
      <c r="AD9" s="1377"/>
      <c r="AE9" s="1377"/>
      <c r="AF9" s="1377"/>
      <c r="AG9" s="1377"/>
      <c r="AH9" s="1377"/>
      <c r="AI9" s="1377"/>
      <c r="AJ9" s="1377"/>
      <c r="AK9" s="1377"/>
      <c r="AL9" s="1377"/>
      <c r="AM9" s="1377"/>
      <c r="AN9" s="1377"/>
      <c r="AO9" s="1377"/>
      <c r="AP9" s="1377"/>
      <c r="AQ9" s="1377"/>
      <c r="AR9" s="1377"/>
      <c r="AS9" s="1377"/>
      <c r="AT9" s="1377"/>
      <c r="AU9" s="1377"/>
      <c r="AV9" s="1377"/>
      <c r="AW9" s="1377"/>
      <c r="AX9" s="1377"/>
      <c r="AY9" s="1377"/>
      <c r="AZ9" s="1377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381" t="s">
        <v>73</v>
      </c>
      <c r="B10" s="1381"/>
      <c r="C10" s="1381"/>
      <c r="D10" s="1381"/>
      <c r="E10" s="1381"/>
      <c r="F10" s="1381"/>
      <c r="G10" s="1381"/>
      <c r="H10" s="1381"/>
      <c r="I10" s="1381"/>
      <c r="J10" s="1381"/>
      <c r="K10" s="1381"/>
      <c r="L10" s="1381"/>
      <c r="M10" s="1381"/>
      <c r="N10" s="1381"/>
      <c r="O10" s="1381"/>
      <c r="P10" s="1381"/>
      <c r="Q10" s="1381"/>
      <c r="R10" s="1381"/>
      <c r="S10" s="1381"/>
      <c r="T10" s="1381"/>
      <c r="U10" s="1381"/>
      <c r="V10" s="1381"/>
      <c r="W10" s="1381"/>
      <c r="X10" s="1381"/>
      <c r="Y10" s="1381"/>
      <c r="Z10" s="1381"/>
      <c r="AA10" s="1381"/>
      <c r="AB10" s="1381"/>
      <c r="AC10" s="1381"/>
      <c r="AD10" s="1381"/>
      <c r="AE10" s="1381"/>
      <c r="AF10" s="1381"/>
      <c r="AG10" s="1381"/>
      <c r="AH10" s="1381"/>
      <c r="AI10" s="1381"/>
      <c r="AJ10" s="1381"/>
      <c r="AK10" s="1381"/>
      <c r="AL10" s="1381"/>
      <c r="AM10" s="1381"/>
      <c r="AN10" s="1381"/>
      <c r="AO10" s="1381"/>
      <c r="AP10" s="1381"/>
      <c r="AQ10" s="1381"/>
      <c r="AR10" s="1381"/>
      <c r="AS10" s="1381"/>
      <c r="AT10" s="1381"/>
      <c r="AU10" s="1381"/>
      <c r="AV10" s="1381"/>
      <c r="AW10" s="1381"/>
      <c r="AX10" s="1381"/>
      <c r="AY10" s="1381"/>
      <c r="AZ10" s="138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78" t="str">
        <f>ФОРМА!B4</f>
        <v>ООО «Электромонтаж-110»</v>
      </c>
      <c r="B11" s="1378"/>
      <c r="C11" s="1378"/>
      <c r="D11" s="1378"/>
      <c r="E11" s="1378"/>
      <c r="F11" s="1378"/>
      <c r="G11" s="1378"/>
      <c r="H11" s="1378"/>
      <c r="I11" s="1378"/>
      <c r="J11" s="1378"/>
      <c r="K11" s="1378"/>
      <c r="L11" s="1378"/>
      <c r="M11" s="1378"/>
      <c r="N11" s="1378"/>
      <c r="O11" s="1378"/>
      <c r="P11" s="1378"/>
      <c r="Q11" s="1378"/>
      <c r="R11" s="1378"/>
      <c r="S11" s="1378"/>
      <c r="T11" s="1378"/>
      <c r="U11" s="1378"/>
      <c r="V11" s="1378"/>
      <c r="W11" s="1378"/>
      <c r="X11" s="1378"/>
      <c r="Y11" s="1378"/>
      <c r="Z11" s="1378"/>
      <c r="AA11" s="1378"/>
      <c r="AB11" s="1378"/>
      <c r="AC11" s="1378"/>
      <c r="AD11" s="1378"/>
      <c r="AE11" s="1378"/>
      <c r="AF11" s="1378"/>
      <c r="AG11" s="1378"/>
      <c r="AH11" s="1378"/>
      <c r="AI11" s="1378"/>
      <c r="AJ11" s="1378"/>
      <c r="AK11" s="1378"/>
      <c r="AL11" s="1378"/>
      <c r="AM11" s="1378"/>
      <c r="AN11" s="1378"/>
      <c r="AO11" s="1378"/>
      <c r="AP11" s="1378"/>
      <c r="AQ11" s="1378"/>
      <c r="AR11" s="1378"/>
      <c r="AS11" s="1378"/>
      <c r="AT11" s="1378"/>
      <c r="AU11" s="1378"/>
      <c r="AV11" s="1378"/>
      <c r="AW11" s="1378"/>
      <c r="AX11" s="1378"/>
      <c r="AY11" s="1378"/>
      <c r="AZ11" s="1378"/>
      <c r="BA11" s="1378"/>
    </row>
    <row r="12" spans="1:63" s="127" customFormat="1" ht="6.6" customHeight="1" x14ac:dyDescent="0.2">
      <c r="A12" s="1376" t="s">
        <v>822</v>
      </c>
      <c r="B12" s="1376"/>
      <c r="C12" s="1376"/>
      <c r="D12" s="1376"/>
      <c r="E12" s="1376"/>
      <c r="F12" s="1376"/>
      <c r="G12" s="1376"/>
      <c r="H12" s="1376"/>
      <c r="I12" s="1376"/>
      <c r="J12" s="1376"/>
      <c r="K12" s="1376"/>
      <c r="L12" s="1376"/>
      <c r="M12" s="1376"/>
      <c r="N12" s="1376"/>
      <c r="O12" s="1376"/>
      <c r="P12" s="1376"/>
      <c r="Q12" s="1376"/>
      <c r="R12" s="1376"/>
      <c r="S12" s="1376"/>
      <c r="T12" s="1376"/>
      <c r="U12" s="1376"/>
      <c r="V12" s="1376"/>
      <c r="W12" s="1376"/>
      <c r="X12" s="1376"/>
      <c r="Y12" s="1376"/>
      <c r="Z12" s="1376"/>
      <c r="AA12" s="1376"/>
      <c r="AB12" s="1376"/>
      <c r="AC12" s="1376"/>
      <c r="AD12" s="1376"/>
      <c r="AE12" s="1376"/>
      <c r="AF12" s="1376"/>
      <c r="AG12" s="1376"/>
      <c r="AH12" s="1376"/>
      <c r="AI12" s="1376"/>
      <c r="AJ12" s="1376"/>
      <c r="AK12" s="1376"/>
      <c r="AL12" s="1376"/>
      <c r="AM12" s="1376"/>
      <c r="AN12" s="1376"/>
      <c r="AO12" s="1376"/>
      <c r="AP12" s="1376"/>
      <c r="AQ12" s="1376"/>
      <c r="AR12" s="1376"/>
      <c r="AS12" s="1376"/>
      <c r="AT12" s="1376"/>
      <c r="AU12" s="1376"/>
      <c r="AV12" s="1376"/>
      <c r="AW12" s="1376"/>
      <c r="AX12" s="1376"/>
      <c r="AY12" s="1376"/>
      <c r="AZ12" s="1376"/>
    </row>
    <row r="13" spans="1:63" ht="24.6" customHeight="1" x14ac:dyDescent="0.25">
      <c r="A13" s="1378" t="str">
        <f>ФОРМА!D4</f>
        <v>ОГРН 1089847302225, ИНН 7842391090, КПП 780101001, 199004, город Санкт-Петербург, пр-кт Средний В.О., д. 4 литер а, пом/ком 6н/177</v>
      </c>
      <c r="B13" s="1378"/>
      <c r="C13" s="1378"/>
      <c r="D13" s="1378"/>
      <c r="E13" s="1378"/>
      <c r="F13" s="1378"/>
      <c r="G13" s="1378"/>
      <c r="H13" s="1378"/>
      <c r="I13" s="1378"/>
      <c r="J13" s="1378"/>
      <c r="K13" s="1378"/>
      <c r="L13" s="1378"/>
      <c r="M13" s="1378"/>
      <c r="N13" s="1378"/>
      <c r="O13" s="1378"/>
      <c r="P13" s="1378"/>
      <c r="Q13" s="1378"/>
      <c r="R13" s="1378"/>
      <c r="S13" s="1378"/>
      <c r="T13" s="1378"/>
      <c r="U13" s="1378"/>
      <c r="V13" s="1378"/>
      <c r="W13" s="1378"/>
      <c r="X13" s="1378"/>
      <c r="Y13" s="1378"/>
      <c r="Z13" s="1378"/>
      <c r="AA13" s="1378"/>
      <c r="AB13" s="1378"/>
      <c r="AC13" s="1378"/>
      <c r="AD13" s="1378"/>
      <c r="AE13" s="1378"/>
      <c r="AF13" s="1378"/>
      <c r="AG13" s="1378"/>
      <c r="AH13" s="1378"/>
      <c r="AI13" s="1378"/>
      <c r="AJ13" s="1378"/>
      <c r="AK13" s="1378"/>
      <c r="AL13" s="1378"/>
      <c r="AM13" s="1378"/>
      <c r="AN13" s="1378"/>
      <c r="AO13" s="1378"/>
      <c r="AP13" s="1378"/>
      <c r="AQ13" s="1378"/>
      <c r="AR13" s="1378"/>
      <c r="AS13" s="1378"/>
      <c r="AT13" s="1378"/>
      <c r="AU13" s="1378"/>
      <c r="AV13" s="1378"/>
      <c r="AW13" s="1378"/>
      <c r="AX13" s="1378"/>
      <c r="AY13" s="1378"/>
      <c r="AZ13" s="1378"/>
      <c r="BA13" s="1378"/>
    </row>
    <row r="14" spans="1:63" s="127" customFormat="1" ht="21.6" customHeight="1" x14ac:dyDescent="0.2">
      <c r="A14" s="1376" t="s">
        <v>823</v>
      </c>
      <c r="B14" s="1376"/>
      <c r="C14" s="1376"/>
      <c r="D14" s="1376"/>
      <c r="E14" s="1376"/>
      <c r="F14" s="1376"/>
      <c r="G14" s="1376"/>
      <c r="H14" s="1376"/>
      <c r="I14" s="1376"/>
      <c r="J14" s="1376"/>
      <c r="K14" s="1376"/>
      <c r="L14" s="1376"/>
      <c r="M14" s="1376"/>
      <c r="N14" s="1376"/>
      <c r="O14" s="1376"/>
      <c r="P14" s="1376"/>
      <c r="Q14" s="1376"/>
      <c r="R14" s="1376"/>
      <c r="S14" s="1376"/>
      <c r="T14" s="1376"/>
      <c r="U14" s="1376"/>
      <c r="V14" s="1376"/>
      <c r="W14" s="1376"/>
      <c r="X14" s="1376"/>
      <c r="Y14" s="1376"/>
      <c r="Z14" s="1376"/>
      <c r="AA14" s="1376"/>
      <c r="AB14" s="1376"/>
      <c r="AC14" s="1376"/>
      <c r="AD14" s="1376"/>
      <c r="AE14" s="1376"/>
      <c r="AF14" s="1376"/>
      <c r="AG14" s="1376"/>
      <c r="AH14" s="1376"/>
      <c r="AI14" s="1376"/>
      <c r="AJ14" s="1376"/>
      <c r="AK14" s="1376"/>
      <c r="AL14" s="1376"/>
      <c r="AM14" s="1376"/>
      <c r="AN14" s="1376"/>
      <c r="AO14" s="1376"/>
      <c r="AP14" s="1376"/>
      <c r="AQ14" s="1376"/>
      <c r="AR14" s="1376"/>
      <c r="AS14" s="1376"/>
      <c r="AT14" s="1376"/>
      <c r="AU14" s="1376"/>
      <c r="AV14" s="1376"/>
      <c r="AW14" s="1376"/>
      <c r="AX14" s="1376"/>
      <c r="AY14" s="1376"/>
      <c r="AZ14" s="1376"/>
    </row>
    <row r="15" spans="1:63" x14ac:dyDescent="0.25">
      <c r="A15" s="1381" t="s">
        <v>74</v>
      </c>
      <c r="B15" s="1381"/>
      <c r="C15" s="1381"/>
      <c r="D15" s="1381"/>
      <c r="E15" s="1381"/>
      <c r="F15" s="1381"/>
      <c r="G15" s="1381"/>
      <c r="H15" s="1381"/>
      <c r="I15" s="1381"/>
      <c r="J15" s="1381"/>
      <c r="K15" s="1381"/>
      <c r="L15" s="1381"/>
      <c r="M15" s="1381"/>
      <c r="N15" s="1381"/>
      <c r="O15" s="1381"/>
      <c r="P15" s="1381"/>
      <c r="Q15" s="1381"/>
      <c r="R15" s="1381"/>
      <c r="S15" s="1381"/>
      <c r="T15" s="1381"/>
      <c r="U15" s="1381"/>
      <c r="V15" s="1381"/>
      <c r="W15" s="1381"/>
      <c r="X15" s="1381"/>
      <c r="Y15" s="1381"/>
      <c r="Z15" s="1381"/>
      <c r="AA15" s="1381"/>
      <c r="AB15" s="1381"/>
      <c r="AC15" s="1381"/>
      <c r="AD15" s="1381"/>
      <c r="AE15" s="1381"/>
      <c r="AF15" s="1381"/>
      <c r="AG15" s="1381"/>
      <c r="AH15" s="1381"/>
      <c r="AI15" s="1381"/>
      <c r="AJ15" s="1381"/>
      <c r="AK15" s="1381"/>
      <c r="AL15" s="1381"/>
      <c r="AM15" s="1381"/>
      <c r="AN15" s="1381"/>
      <c r="AO15" s="1381"/>
      <c r="AP15" s="1381"/>
      <c r="AQ15" s="1381"/>
      <c r="AR15" s="1381"/>
      <c r="AS15" s="1381"/>
      <c r="AT15" s="1381"/>
      <c r="AU15" s="1381"/>
      <c r="AV15" s="1381"/>
      <c r="AW15" s="1381"/>
      <c r="AX15" s="1381"/>
      <c r="AY15" s="1381"/>
      <c r="AZ15" s="1381"/>
    </row>
    <row r="16" spans="1:63" ht="15" customHeight="1" x14ac:dyDescent="0.25">
      <c r="A16" s="1375" t="str">
        <f>IF(ФОРМА!B8=0," ",ФОРМА!B8)</f>
        <v>ООО «Строительные энергетические технологии»</v>
      </c>
      <c r="B16" s="1375"/>
      <c r="C16" s="1375"/>
      <c r="D16" s="1375"/>
      <c r="E16" s="1375"/>
      <c r="F16" s="1375"/>
      <c r="G16" s="1375"/>
      <c r="H16" s="1375"/>
      <c r="I16" s="1375"/>
      <c r="J16" s="1375"/>
      <c r="K16" s="1375"/>
      <c r="L16" s="1375"/>
      <c r="M16" s="1375"/>
      <c r="N16" s="1375"/>
      <c r="O16" s="1375"/>
      <c r="P16" s="1375"/>
      <c r="Q16" s="1375"/>
      <c r="R16" s="1375"/>
      <c r="S16" s="1375"/>
      <c r="T16" s="1375"/>
      <c r="U16" s="1375"/>
      <c r="V16" s="1375"/>
      <c r="W16" s="1375"/>
      <c r="X16" s="1375"/>
      <c r="Y16" s="1375"/>
      <c r="Z16" s="1375"/>
      <c r="AA16" s="1375"/>
      <c r="AB16" s="1375"/>
      <c r="AC16" s="1375"/>
      <c r="AD16" s="1375"/>
      <c r="AE16" s="1375"/>
      <c r="AF16" s="1375"/>
      <c r="AG16" s="1375"/>
      <c r="AH16" s="1375"/>
      <c r="AI16" s="1375"/>
      <c r="AJ16" s="1375"/>
      <c r="AK16" s="1375"/>
      <c r="AL16" s="1375"/>
      <c r="AM16" s="1375"/>
      <c r="AN16" s="1375"/>
      <c r="AO16" s="1375"/>
      <c r="AP16" s="1375"/>
      <c r="AQ16" s="1375"/>
      <c r="AR16" s="1375"/>
      <c r="AS16" s="1375"/>
      <c r="AT16" s="1375"/>
      <c r="AU16" s="1375"/>
      <c r="AV16" s="1375"/>
      <c r="AW16" s="1375"/>
      <c r="AX16" s="1375"/>
      <c r="AY16" s="1375"/>
      <c r="AZ16" s="1375"/>
    </row>
    <row r="17" spans="1:54" s="127" customFormat="1" ht="9.6" customHeight="1" x14ac:dyDescent="0.2">
      <c r="A17" s="1376" t="s">
        <v>822</v>
      </c>
      <c r="B17" s="1376"/>
      <c r="C17" s="1376"/>
      <c r="D17" s="1376"/>
      <c r="E17" s="1376"/>
      <c r="F17" s="1376"/>
      <c r="G17" s="1376"/>
      <c r="H17" s="1376"/>
      <c r="I17" s="1376"/>
      <c r="J17" s="1376"/>
      <c r="K17" s="1376"/>
      <c r="L17" s="1376"/>
      <c r="M17" s="1376"/>
      <c r="N17" s="1376"/>
      <c r="O17" s="1376"/>
      <c r="P17" s="1376"/>
      <c r="Q17" s="1376"/>
      <c r="R17" s="1376"/>
      <c r="S17" s="1376"/>
      <c r="T17" s="1376"/>
      <c r="U17" s="1376"/>
      <c r="V17" s="1376"/>
      <c r="W17" s="1376"/>
      <c r="X17" s="1376"/>
      <c r="Y17" s="1376"/>
      <c r="Z17" s="1376"/>
      <c r="AA17" s="1376"/>
      <c r="AB17" s="1376"/>
      <c r="AC17" s="1376"/>
      <c r="AD17" s="1376"/>
      <c r="AE17" s="1376"/>
      <c r="AF17" s="1376"/>
      <c r="AG17" s="1376"/>
      <c r="AH17" s="1376"/>
      <c r="AI17" s="1376"/>
      <c r="AJ17" s="1376"/>
      <c r="AK17" s="1376"/>
      <c r="AL17" s="1376"/>
      <c r="AM17" s="1376"/>
      <c r="AN17" s="1376"/>
      <c r="AO17" s="1376"/>
      <c r="AP17" s="1376"/>
      <c r="AQ17" s="1376"/>
      <c r="AR17" s="1376"/>
      <c r="AS17" s="1376"/>
      <c r="AT17" s="1376"/>
      <c r="AU17" s="1376"/>
      <c r="AV17" s="1376"/>
      <c r="AW17" s="1376"/>
      <c r="AX17" s="1376"/>
      <c r="AY17" s="1376"/>
      <c r="AZ17" s="1376"/>
    </row>
    <row r="18" spans="1:54" ht="24" customHeight="1" x14ac:dyDescent="0.25">
      <c r="A18" s="1375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75"/>
      <c r="C18" s="1375"/>
      <c r="D18" s="1375"/>
      <c r="E18" s="1375"/>
      <c r="F18" s="1375"/>
      <c r="G18" s="1375"/>
      <c r="H18" s="1375"/>
      <c r="I18" s="1375"/>
      <c r="J18" s="1375"/>
      <c r="K18" s="1375"/>
      <c r="L18" s="1375"/>
      <c r="M18" s="1375"/>
      <c r="N18" s="1375"/>
      <c r="O18" s="1375"/>
      <c r="P18" s="1375"/>
      <c r="Q18" s="1375"/>
      <c r="R18" s="1375"/>
      <c r="S18" s="1375"/>
      <c r="T18" s="1375"/>
      <c r="U18" s="1375"/>
      <c r="V18" s="1375"/>
      <c r="W18" s="1375"/>
      <c r="X18" s="1375"/>
      <c r="Y18" s="1375"/>
      <c r="Z18" s="1375"/>
      <c r="AA18" s="1375"/>
      <c r="AB18" s="1375"/>
      <c r="AC18" s="1375"/>
      <c r="AD18" s="1375"/>
      <c r="AE18" s="1375"/>
      <c r="AF18" s="1375"/>
      <c r="AG18" s="1375"/>
      <c r="AH18" s="1375"/>
      <c r="AI18" s="1375"/>
      <c r="AJ18" s="1375"/>
      <c r="AK18" s="1375"/>
      <c r="AL18" s="1375"/>
      <c r="AM18" s="1375"/>
      <c r="AN18" s="1375"/>
      <c r="AO18" s="1375"/>
      <c r="AP18" s="1375"/>
      <c r="AQ18" s="1375"/>
      <c r="AR18" s="1375"/>
      <c r="AS18" s="1375"/>
      <c r="AT18" s="1375"/>
      <c r="AU18" s="1375"/>
      <c r="AV18" s="1375"/>
      <c r="AW18" s="1375"/>
      <c r="AX18" s="1375"/>
      <c r="AY18" s="1375"/>
      <c r="AZ18" s="1375"/>
    </row>
    <row r="19" spans="1:54" s="127" customFormat="1" ht="9.6" customHeight="1" x14ac:dyDescent="0.2">
      <c r="A19" s="1376" t="s">
        <v>767</v>
      </c>
      <c r="B19" s="1376"/>
      <c r="C19" s="1376"/>
      <c r="D19" s="1376"/>
      <c r="E19" s="1376"/>
      <c r="F19" s="1376"/>
      <c r="G19" s="1376"/>
      <c r="H19" s="1376"/>
      <c r="I19" s="1376"/>
      <c r="J19" s="1376"/>
      <c r="K19" s="1376"/>
      <c r="L19" s="1376"/>
      <c r="M19" s="1376"/>
      <c r="N19" s="1376"/>
      <c r="O19" s="1376"/>
      <c r="P19" s="1376"/>
      <c r="Q19" s="1376"/>
      <c r="R19" s="1376"/>
      <c r="S19" s="1376"/>
      <c r="T19" s="1376"/>
      <c r="U19" s="1376"/>
      <c r="V19" s="1376"/>
      <c r="W19" s="1376"/>
      <c r="X19" s="1376"/>
      <c r="Y19" s="1376"/>
      <c r="Z19" s="1376"/>
      <c r="AA19" s="1376"/>
      <c r="AB19" s="1376"/>
      <c r="AC19" s="1376"/>
      <c r="AD19" s="1376"/>
      <c r="AE19" s="1376"/>
      <c r="AF19" s="1376"/>
      <c r="AG19" s="1376"/>
      <c r="AH19" s="1376"/>
      <c r="AI19" s="1376"/>
      <c r="AJ19" s="1376"/>
      <c r="AK19" s="1376"/>
      <c r="AL19" s="1376"/>
      <c r="AM19" s="1376"/>
      <c r="AN19" s="1376"/>
      <c r="AO19" s="1376"/>
      <c r="AP19" s="1376"/>
      <c r="AQ19" s="1376"/>
      <c r="AR19" s="1376"/>
      <c r="AS19" s="1376"/>
      <c r="AT19" s="1376"/>
      <c r="AU19" s="1376"/>
      <c r="AV19" s="1376"/>
      <c r="AW19" s="1376"/>
      <c r="AX19" s="1376"/>
      <c r="AY19" s="1376"/>
      <c r="AZ19" s="1376"/>
    </row>
    <row r="20" spans="1:54" ht="5.25" customHeight="1" x14ac:dyDescent="0.25"/>
    <row r="21" spans="1:54" ht="12.75" customHeight="1" x14ac:dyDescent="0.25">
      <c r="A21" s="1374" t="s">
        <v>67</v>
      </c>
      <c r="B21" s="1374"/>
      <c r="C21" s="1374"/>
      <c r="D21" s="1374"/>
      <c r="E21" s="1374"/>
      <c r="F21" s="1374"/>
      <c r="G21" s="1374"/>
      <c r="H21" s="1374"/>
      <c r="I21" s="1374"/>
      <c r="J21" s="1374"/>
      <c r="K21" s="1374"/>
      <c r="L21" s="1374"/>
      <c r="M21" s="1374"/>
      <c r="N21" s="1374"/>
      <c r="O21" s="1374"/>
      <c r="P21" s="1374"/>
      <c r="Q21" s="1374"/>
      <c r="R21" s="1374"/>
      <c r="S21" s="1374"/>
      <c r="T21" s="1374"/>
      <c r="U21" s="1374"/>
      <c r="V21" s="1374"/>
      <c r="W21" s="1374"/>
      <c r="X21" s="1374"/>
      <c r="Y21" s="1374"/>
      <c r="Z21" s="1374"/>
      <c r="AA21" s="1374"/>
      <c r="AB21" s="1374"/>
      <c r="AC21" s="1374"/>
      <c r="AD21" s="1374"/>
      <c r="AE21" s="1374"/>
      <c r="AF21" s="1374"/>
      <c r="AG21" s="1374"/>
      <c r="AH21" s="1374"/>
      <c r="AI21" s="1374"/>
      <c r="AJ21" s="1374"/>
      <c r="AK21" s="1374"/>
      <c r="AL21" s="1374"/>
      <c r="AM21" s="1374"/>
      <c r="AN21" s="1374"/>
      <c r="AO21" s="1374"/>
      <c r="AP21" s="1374"/>
      <c r="AQ21" s="1374"/>
      <c r="AR21" s="1374"/>
      <c r="AS21" s="1374"/>
      <c r="AT21" s="1374"/>
      <c r="AU21" s="1374"/>
      <c r="AV21" s="1374"/>
      <c r="AW21" s="1374"/>
      <c r="AX21" s="1374"/>
      <c r="AY21" s="1374"/>
      <c r="AZ21" s="1374"/>
    </row>
    <row r="22" spans="1:54" ht="12.75" customHeight="1" x14ac:dyDescent="0.25">
      <c r="A22" s="1374" t="s">
        <v>378</v>
      </c>
      <c r="B22" s="1374"/>
      <c r="C22" s="1374"/>
      <c r="D22" s="1374"/>
      <c r="E22" s="1374"/>
      <c r="F22" s="1374"/>
      <c r="G22" s="1374"/>
      <c r="H22" s="1374"/>
      <c r="I22" s="1374"/>
      <c r="J22" s="1374"/>
      <c r="K22" s="1374"/>
      <c r="L22" s="1374"/>
      <c r="M22" s="1374"/>
      <c r="N22" s="1374"/>
      <c r="O22" s="1374"/>
      <c r="P22" s="1374"/>
      <c r="Q22" s="1374"/>
      <c r="R22" s="1374"/>
      <c r="S22" s="1374"/>
      <c r="T22" s="1374"/>
      <c r="U22" s="1374"/>
      <c r="V22" s="1374"/>
      <c r="W22" s="1374"/>
      <c r="X22" s="1374"/>
      <c r="Y22" s="1374"/>
      <c r="Z22" s="1374"/>
      <c r="AA22" s="1374"/>
      <c r="AB22" s="1374"/>
      <c r="AC22" s="1374"/>
      <c r="AD22" s="1374"/>
      <c r="AE22" s="1374"/>
      <c r="AF22" s="1374"/>
      <c r="AG22" s="1374"/>
      <c r="AH22" s="1374"/>
      <c r="AI22" s="1374"/>
      <c r="AJ22" s="1374"/>
      <c r="AK22" s="1374"/>
      <c r="AL22" s="1374"/>
      <c r="AM22" s="1374"/>
      <c r="AN22" s="1374"/>
      <c r="AO22" s="1374"/>
      <c r="AP22" s="1374"/>
      <c r="AQ22" s="1374"/>
      <c r="AR22" s="1374"/>
      <c r="AS22" s="1374"/>
      <c r="AT22" s="1374"/>
      <c r="AU22" s="1374"/>
      <c r="AV22" s="1374"/>
      <c r="AW22" s="1374"/>
      <c r="AX22" s="1374"/>
      <c r="AY22" s="1374"/>
      <c r="AZ22" s="1374"/>
    </row>
    <row r="23" spans="1:54" ht="6.75" customHeight="1" x14ac:dyDescent="0.25"/>
    <row r="24" spans="1:54" ht="14.25" customHeight="1" x14ac:dyDescent="0.3">
      <c r="A24" s="7" t="s">
        <v>19</v>
      </c>
      <c r="C24" s="1385" t="str">
        <f ca="1">INDIRECT("'АКТЫ скрытых работ'!R"&amp;BE3&amp;"C2",0)</f>
        <v>4_ОП_10</v>
      </c>
      <c r="D24" s="1385"/>
      <c r="E24" s="1385"/>
      <c r="F24" s="1385"/>
      <c r="G24" s="1385"/>
      <c r="H24" s="1385"/>
      <c r="I24" s="1385"/>
      <c r="J24" s="1385"/>
      <c r="K24" s="1385"/>
      <c r="AH24" s="8" t="s">
        <v>76</v>
      </c>
      <c r="AI24" s="1386" t="str">
        <f ca="1">INDIRECT("'АКТЫ скрытых работ'!R"&amp;BE3&amp;"C7",0)</f>
        <v>13</v>
      </c>
      <c r="AJ24" s="1387"/>
      <c r="AK24" s="1387"/>
      <c r="AL24" s="8" t="s">
        <v>77</v>
      </c>
      <c r="AN24" s="1397" t="str">
        <f ca="1">INDIRECT("'АКТЫ скрытых работ'!R"&amp;BE3&amp;"C8",0)</f>
        <v>декабря</v>
      </c>
      <c r="AO24" s="1397"/>
      <c r="AP24" s="1397"/>
      <c r="AQ24" s="1397"/>
      <c r="AR24" s="1397"/>
      <c r="AS24" s="1397"/>
      <c r="AT24" s="1397"/>
      <c r="AU24" s="9"/>
      <c r="AV24" s="1387">
        <f ca="1">INDIRECT("'АКТЫ скрытых работ'!R"&amp;BE3&amp;"C9",0)</f>
        <v>2024</v>
      </c>
      <c r="AW24" s="1387"/>
      <c r="AX24" s="1387"/>
      <c r="AY24" s="1387"/>
      <c r="AZ24" s="9"/>
    </row>
    <row r="25" spans="1:54" ht="4.2" customHeight="1" x14ac:dyDescent="0.25"/>
    <row r="26" spans="1:54" ht="27.6" customHeight="1" x14ac:dyDescent="0.25">
      <c r="A26" s="1391" t="s">
        <v>782</v>
      </c>
      <c r="B26" s="1392"/>
      <c r="C26" s="1392"/>
      <c r="D26" s="1392"/>
      <c r="E26" s="1392"/>
      <c r="F26" s="1392"/>
      <c r="G26" s="1392"/>
      <c r="H26" s="1392"/>
      <c r="I26" s="1392"/>
      <c r="J26" s="1392"/>
      <c r="K26" s="1392"/>
      <c r="L26" s="1392"/>
      <c r="M26" s="1392"/>
      <c r="N26" s="1392"/>
      <c r="O26" s="1392"/>
      <c r="P26" s="1392"/>
      <c r="Q26" s="1392"/>
      <c r="R26" s="1392"/>
      <c r="S26" s="1392"/>
      <c r="T26" s="1392"/>
      <c r="U26" s="1392"/>
      <c r="V26" s="1392"/>
      <c r="W26" s="1392"/>
      <c r="X26" s="1392"/>
      <c r="Y26" s="1392"/>
      <c r="Z26" s="1392"/>
      <c r="AA26" s="1392"/>
      <c r="AB26" s="1392"/>
      <c r="AC26" s="1392"/>
      <c r="AD26" s="1392"/>
      <c r="AE26" s="1392"/>
      <c r="AF26" s="1392"/>
      <c r="AG26" s="1392"/>
      <c r="AH26" s="1392"/>
      <c r="AI26" s="1392"/>
      <c r="AJ26" s="1392"/>
      <c r="AK26" s="1392"/>
      <c r="AL26" s="1392"/>
      <c r="AM26" s="1392"/>
      <c r="AN26" s="1392"/>
      <c r="AO26" s="1392"/>
      <c r="AP26" s="1392"/>
      <c r="AQ26" s="1392"/>
      <c r="AR26" s="1392"/>
      <c r="AS26" s="1392"/>
      <c r="AT26" s="1392"/>
      <c r="AU26" s="1392"/>
      <c r="AV26" s="1392"/>
      <c r="AW26" s="1392"/>
      <c r="AX26" s="1392"/>
      <c r="AY26" s="1392"/>
      <c r="AZ26" s="1392"/>
    </row>
    <row r="27" spans="1:54" ht="12" customHeight="1" x14ac:dyDescent="0.25">
      <c r="A27" s="1393" t="str">
        <f>ПОДПИСИ!B6</f>
        <v>Начальник мастерского участка №1 Курортного РЭС ПАО «Россети Ленэнерго» «СЭС»</v>
      </c>
      <c r="B27" s="1393"/>
      <c r="C27" s="1393"/>
      <c r="D27" s="1393"/>
      <c r="E27" s="1393"/>
      <c r="F27" s="1393"/>
      <c r="G27" s="1393"/>
      <c r="H27" s="1393"/>
      <c r="I27" s="1393"/>
      <c r="J27" s="1393"/>
      <c r="K27" s="1393"/>
      <c r="L27" s="1393"/>
      <c r="M27" s="1393"/>
      <c r="N27" s="1393"/>
      <c r="O27" s="1393"/>
      <c r="P27" s="1393"/>
      <c r="Q27" s="1393"/>
      <c r="R27" s="1393"/>
      <c r="S27" s="1393"/>
      <c r="T27" s="1393"/>
      <c r="U27" s="1393"/>
      <c r="V27" s="1393"/>
      <c r="W27" s="1393"/>
      <c r="X27" s="1393"/>
      <c r="Y27" s="1393"/>
      <c r="Z27" s="1393"/>
      <c r="AA27" s="1393"/>
      <c r="AB27" s="1393"/>
      <c r="AC27" s="1393"/>
      <c r="AD27" s="1393"/>
      <c r="AE27" s="1393"/>
      <c r="AF27" s="1393"/>
      <c r="AG27" s="1393"/>
      <c r="AH27" s="1393"/>
      <c r="AI27" s="1393"/>
      <c r="AJ27" s="1393"/>
      <c r="AK27" s="1393"/>
      <c r="AL27" s="1393"/>
      <c r="AM27" s="1393"/>
      <c r="AN27" s="1393"/>
      <c r="AO27" s="1393"/>
      <c r="AP27" s="1393"/>
      <c r="AQ27" s="1393"/>
      <c r="AR27" s="1393"/>
      <c r="AS27" s="1393"/>
      <c r="AT27" s="1393"/>
      <c r="AU27" s="1393"/>
      <c r="AV27" s="1393"/>
      <c r="AW27" s="1393"/>
      <c r="AX27" s="1393"/>
      <c r="AY27" s="1393"/>
      <c r="AZ27" s="1393"/>
    </row>
    <row r="28" spans="1:54" ht="12" customHeight="1" x14ac:dyDescent="0.25">
      <c r="A28" s="1394" t="str">
        <f>CONCATENATE(ПОДПИСИ!C6,ПОДПИСИ!F6)</f>
        <v xml:space="preserve">Чечин Д.М. </v>
      </c>
      <c r="B28" s="1394"/>
      <c r="C28" s="1394"/>
      <c r="D28" s="1394"/>
      <c r="E28" s="1394"/>
      <c r="F28" s="1394"/>
      <c r="G28" s="1394"/>
      <c r="H28" s="1394"/>
      <c r="I28" s="1394"/>
      <c r="J28" s="1394"/>
      <c r="K28" s="1394"/>
      <c r="L28" s="1394"/>
      <c r="M28" s="1394"/>
      <c r="N28" s="1394"/>
      <c r="O28" s="1394"/>
      <c r="P28" s="1394"/>
      <c r="Q28" s="1394"/>
      <c r="R28" s="1394"/>
      <c r="S28" s="1394"/>
      <c r="T28" s="1394"/>
      <c r="U28" s="1394"/>
      <c r="V28" s="1394"/>
      <c r="W28" s="1394"/>
      <c r="X28" s="1394"/>
      <c r="Y28" s="1394"/>
      <c r="Z28" s="1394"/>
      <c r="AA28" s="1394"/>
      <c r="AB28" s="1394"/>
      <c r="AC28" s="1394"/>
      <c r="AD28" s="1394"/>
      <c r="AE28" s="1394"/>
      <c r="AF28" s="1394"/>
      <c r="AG28" s="1394"/>
      <c r="AH28" s="1394"/>
      <c r="AI28" s="1394"/>
      <c r="AJ28" s="1394"/>
      <c r="AK28" s="1394"/>
      <c r="AL28" s="1394"/>
      <c r="AM28" s="1394"/>
      <c r="AN28" s="1394"/>
      <c r="AO28" s="1394"/>
      <c r="AP28" s="1394"/>
      <c r="AQ28" s="1394"/>
      <c r="AR28" s="1394"/>
      <c r="AS28" s="1394"/>
      <c r="AT28" s="1394"/>
      <c r="AU28" s="1394"/>
      <c r="AV28" s="1394"/>
      <c r="AW28" s="1394"/>
      <c r="AX28" s="1394"/>
      <c r="AY28" s="1394"/>
      <c r="AZ28" s="1394"/>
    </row>
    <row r="29" spans="1:54" ht="13.2" customHeight="1" x14ac:dyDescent="0.25">
      <c r="A29" s="1395" t="s">
        <v>825</v>
      </c>
      <c r="B29" s="1396"/>
      <c r="C29" s="1396"/>
      <c r="D29" s="1396"/>
      <c r="E29" s="1396"/>
      <c r="F29" s="1396"/>
      <c r="G29" s="1396"/>
      <c r="H29" s="1396"/>
      <c r="I29" s="1396"/>
      <c r="J29" s="1396"/>
      <c r="K29" s="1396"/>
      <c r="L29" s="1396"/>
      <c r="M29" s="1396"/>
      <c r="N29" s="1396"/>
      <c r="O29" s="1396"/>
      <c r="P29" s="1396"/>
      <c r="Q29" s="1396"/>
      <c r="R29" s="1396"/>
      <c r="S29" s="1396"/>
      <c r="T29" s="1396"/>
      <c r="U29" s="1396"/>
      <c r="V29" s="1396"/>
      <c r="W29" s="1396"/>
      <c r="X29" s="1396"/>
      <c r="Y29" s="1396"/>
      <c r="Z29" s="1396"/>
      <c r="AA29" s="1396"/>
      <c r="AB29" s="1396"/>
      <c r="AC29" s="1396"/>
      <c r="AD29" s="1396"/>
      <c r="AE29" s="1396"/>
      <c r="AF29" s="1396"/>
      <c r="AG29" s="1396"/>
      <c r="AH29" s="1396"/>
      <c r="AI29" s="1396"/>
      <c r="AJ29" s="1396"/>
      <c r="AK29" s="1396"/>
      <c r="AL29" s="1396"/>
      <c r="AM29" s="1396"/>
      <c r="AN29" s="1396"/>
      <c r="AO29" s="1396"/>
      <c r="AP29" s="1396"/>
      <c r="AQ29" s="1396"/>
      <c r="AR29" s="1396"/>
      <c r="AS29" s="1396"/>
      <c r="AT29" s="1396"/>
      <c r="AU29" s="1396"/>
      <c r="AV29" s="1396"/>
      <c r="AW29" s="1396"/>
      <c r="AX29" s="1396"/>
      <c r="AY29" s="1396"/>
      <c r="AZ29" s="1396"/>
    </row>
    <row r="30" spans="1:54" s="284" customFormat="1" x14ac:dyDescent="0.25">
      <c r="A30" s="124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247"/>
      <c r="C30" s="1247"/>
      <c r="D30" s="1247"/>
      <c r="E30" s="1247"/>
      <c r="F30" s="1247"/>
      <c r="G30" s="1247"/>
      <c r="H30" s="1247"/>
      <c r="I30" s="1247"/>
      <c r="J30" s="1247"/>
      <c r="K30" s="1247"/>
      <c r="L30" s="1247"/>
      <c r="M30" s="1247"/>
      <c r="N30" s="1247"/>
      <c r="O30" s="1247"/>
      <c r="P30" s="1247"/>
      <c r="Q30" s="1247"/>
      <c r="R30" s="1247"/>
      <c r="S30" s="1247"/>
      <c r="T30" s="1247"/>
      <c r="U30" s="1247"/>
      <c r="V30" s="1247"/>
      <c r="W30" s="1247"/>
      <c r="X30" s="1247"/>
      <c r="Y30" s="1247"/>
      <c r="Z30" s="1247"/>
      <c r="AA30" s="1247"/>
      <c r="AB30" s="1247"/>
      <c r="AC30" s="1247"/>
      <c r="AD30" s="1247"/>
      <c r="AE30" s="1247"/>
      <c r="AF30" s="1247"/>
      <c r="AG30" s="1247"/>
      <c r="AH30" s="1247"/>
      <c r="AI30" s="1247"/>
      <c r="AJ30" s="1247"/>
      <c r="AK30" s="1247"/>
      <c r="AL30" s="1247"/>
      <c r="AM30" s="1247"/>
      <c r="AN30" s="1247"/>
      <c r="AO30" s="1247"/>
      <c r="AP30" s="1247"/>
      <c r="AQ30" s="1247"/>
      <c r="AR30" s="1247"/>
      <c r="AS30" s="1247"/>
      <c r="AT30" s="1247"/>
      <c r="AU30" s="1247"/>
      <c r="AV30" s="1247"/>
      <c r="AW30" s="1247"/>
      <c r="AX30" s="1247"/>
      <c r="AY30" s="1247"/>
      <c r="AZ30" s="1247"/>
      <c r="BA30" s="584"/>
      <c r="BB30" s="585"/>
    </row>
    <row r="31" spans="1:54" s="284" customFormat="1" ht="21" customHeight="1" x14ac:dyDescent="0.25">
      <c r="A31" s="1365" t="s">
        <v>811</v>
      </c>
      <c r="B31" s="1365"/>
      <c r="C31" s="1365"/>
      <c r="D31" s="1365"/>
      <c r="E31" s="1365"/>
      <c r="F31" s="1365"/>
      <c r="G31" s="1365"/>
      <c r="H31" s="1365"/>
      <c r="I31" s="1365"/>
      <c r="J31" s="1365"/>
      <c r="K31" s="1365"/>
      <c r="L31" s="1365"/>
      <c r="M31" s="1365"/>
      <c r="N31" s="1365"/>
      <c r="O31" s="1365"/>
      <c r="P31" s="1365"/>
      <c r="Q31" s="1365"/>
      <c r="R31" s="1365"/>
      <c r="S31" s="1365"/>
      <c r="T31" s="1365"/>
      <c r="U31" s="1365"/>
      <c r="V31" s="1365"/>
      <c r="W31" s="1365"/>
      <c r="X31" s="1365"/>
      <c r="Y31" s="1365"/>
      <c r="Z31" s="1365"/>
      <c r="AA31" s="1365"/>
      <c r="AB31" s="1365"/>
      <c r="AC31" s="1365"/>
      <c r="AD31" s="1365"/>
      <c r="AE31" s="1365"/>
      <c r="AF31" s="1365"/>
      <c r="AG31" s="1365"/>
      <c r="AH31" s="1365"/>
      <c r="AI31" s="1365"/>
      <c r="AJ31" s="1365"/>
      <c r="AK31" s="1365"/>
      <c r="AL31" s="1365"/>
      <c r="AM31" s="1365"/>
      <c r="AN31" s="1365"/>
      <c r="AO31" s="1365"/>
      <c r="AP31" s="1365"/>
      <c r="AQ31" s="1365"/>
      <c r="AR31" s="1365"/>
      <c r="AS31" s="1365"/>
      <c r="AT31" s="1365"/>
      <c r="AU31" s="1365"/>
      <c r="AV31" s="1365"/>
      <c r="AW31" s="1365"/>
      <c r="AX31" s="1365"/>
      <c r="AY31" s="1365"/>
      <c r="AZ31" s="1365"/>
      <c r="BA31" s="583"/>
      <c r="BB31" s="586"/>
    </row>
    <row r="32" spans="1:54" ht="12" customHeight="1" x14ac:dyDescent="0.25">
      <c r="A32" s="1381" t="s">
        <v>768</v>
      </c>
      <c r="B32" s="1381"/>
      <c r="C32" s="1381"/>
      <c r="D32" s="1381"/>
      <c r="E32" s="1381"/>
      <c r="F32" s="1381"/>
      <c r="G32" s="1381"/>
      <c r="H32" s="1381"/>
      <c r="I32" s="1381"/>
      <c r="J32" s="1381"/>
      <c r="K32" s="1381"/>
      <c r="L32" s="1381"/>
      <c r="M32" s="1381"/>
      <c r="N32" s="1381"/>
      <c r="O32" s="1381"/>
      <c r="P32" s="1381"/>
      <c r="Q32" s="1381"/>
      <c r="R32" s="1381"/>
      <c r="S32" s="1381"/>
      <c r="T32" s="1381"/>
      <c r="U32" s="1381"/>
      <c r="V32" s="1381"/>
      <c r="W32" s="1381"/>
      <c r="X32" s="1381"/>
      <c r="Y32" s="1381"/>
      <c r="Z32" s="1381"/>
      <c r="AA32" s="1381"/>
      <c r="AB32" s="1381"/>
      <c r="AC32" s="1381"/>
      <c r="AD32" s="1381"/>
      <c r="AE32" s="1381"/>
      <c r="AF32" s="1381"/>
      <c r="AG32" s="1381"/>
      <c r="AH32" s="1381"/>
      <c r="AI32" s="1381"/>
      <c r="AJ32" s="1381"/>
      <c r="AK32" s="1381"/>
      <c r="AL32" s="1381"/>
      <c r="AM32" s="1381"/>
      <c r="AN32" s="1381"/>
      <c r="AO32" s="1381"/>
      <c r="AP32" s="1381"/>
      <c r="AQ32" s="1381"/>
      <c r="AR32" s="1381"/>
      <c r="AS32" s="1381"/>
      <c r="AT32" s="1381"/>
      <c r="AU32" s="1381"/>
      <c r="AV32" s="1381"/>
      <c r="AW32" s="1381"/>
      <c r="AX32" s="1381"/>
      <c r="AY32" s="1381"/>
      <c r="AZ32" s="1381"/>
    </row>
    <row r="33" spans="1:54" ht="12" customHeight="1" x14ac:dyDescent="0.25">
      <c r="A33" s="1388" t="str">
        <f>ПОДПИСИ!B15</f>
        <v>Заместитель генерального директора по капитальному  строительству ООО «Электромонтаж-110»</v>
      </c>
      <c r="B33" s="1388"/>
      <c r="C33" s="1388"/>
      <c r="D33" s="1388"/>
      <c r="E33" s="1388"/>
      <c r="F33" s="1388"/>
      <c r="G33" s="1388"/>
      <c r="H33" s="1388"/>
      <c r="I33" s="1388"/>
      <c r="J33" s="1388"/>
      <c r="K33" s="1388"/>
      <c r="L33" s="1388"/>
      <c r="M33" s="1388"/>
      <c r="N33" s="1388"/>
      <c r="O33" s="1388"/>
      <c r="P33" s="1388"/>
      <c r="Q33" s="1388"/>
      <c r="R33" s="1388"/>
      <c r="S33" s="1388"/>
      <c r="T33" s="1388"/>
      <c r="U33" s="1388"/>
      <c r="V33" s="1388"/>
      <c r="W33" s="1388"/>
      <c r="X33" s="1388"/>
      <c r="Y33" s="1388"/>
      <c r="Z33" s="1388"/>
      <c r="AA33" s="1388"/>
      <c r="AB33" s="1388"/>
      <c r="AC33" s="1388"/>
      <c r="AD33" s="1388"/>
      <c r="AE33" s="1388"/>
      <c r="AF33" s="1388"/>
      <c r="AG33" s="1388"/>
      <c r="AH33" s="1388"/>
      <c r="AI33" s="1388"/>
      <c r="AJ33" s="1388"/>
      <c r="AK33" s="1388"/>
      <c r="AL33" s="1388"/>
      <c r="AM33" s="1388"/>
      <c r="AN33" s="1388"/>
      <c r="AO33" s="1388"/>
      <c r="AP33" s="1388"/>
      <c r="AQ33" s="1388"/>
      <c r="AR33" s="1388"/>
      <c r="AS33" s="1388"/>
      <c r="AT33" s="1388"/>
      <c r="AU33" s="1388"/>
      <c r="AV33" s="1388"/>
      <c r="AW33" s="1388"/>
      <c r="AX33" s="1388"/>
      <c r="AY33" s="1388"/>
      <c r="AZ33" s="1388"/>
    </row>
    <row r="34" spans="1:54" ht="12" customHeight="1" x14ac:dyDescent="0.25">
      <c r="A34" s="1383" t="str">
        <f>CONCATENATE(ПОДПИСИ!C15,", ",ПОДПИСИ!F15)</f>
        <v xml:space="preserve">Шлёнский С.В., </v>
      </c>
      <c r="B34" s="1383"/>
      <c r="C34" s="1383"/>
      <c r="D34" s="1383"/>
      <c r="E34" s="1383"/>
      <c r="F34" s="1383"/>
      <c r="G34" s="1383"/>
      <c r="H34" s="1383"/>
      <c r="I34" s="1383"/>
      <c r="J34" s="1383"/>
      <c r="K34" s="1383"/>
      <c r="L34" s="1383"/>
      <c r="M34" s="1383"/>
      <c r="N34" s="1383"/>
      <c r="O34" s="1383"/>
      <c r="P34" s="1383"/>
      <c r="Q34" s="1383"/>
      <c r="R34" s="1383"/>
      <c r="S34" s="1383"/>
      <c r="T34" s="1383"/>
      <c r="U34" s="1383"/>
      <c r="V34" s="1383"/>
      <c r="W34" s="1383"/>
      <c r="X34" s="1383"/>
      <c r="Y34" s="1383"/>
      <c r="Z34" s="1383"/>
      <c r="AA34" s="1383"/>
      <c r="AB34" s="1383"/>
      <c r="AC34" s="1383"/>
      <c r="AD34" s="1383"/>
      <c r="AE34" s="1383"/>
      <c r="AF34" s="1383"/>
      <c r="AG34" s="1383"/>
      <c r="AH34" s="1383"/>
      <c r="AI34" s="1383"/>
      <c r="AJ34" s="1383"/>
      <c r="AK34" s="1383"/>
      <c r="AL34" s="1383"/>
      <c r="AM34" s="1383"/>
      <c r="AN34" s="1383"/>
      <c r="AO34" s="1383"/>
      <c r="AP34" s="1383"/>
      <c r="AQ34" s="1383"/>
      <c r="AR34" s="1383"/>
      <c r="AS34" s="1383"/>
      <c r="AT34" s="1383"/>
      <c r="AU34" s="1383"/>
      <c r="AV34" s="1383"/>
      <c r="AW34" s="1383"/>
      <c r="AX34" s="1383"/>
      <c r="AY34" s="1383"/>
      <c r="AZ34" s="1383"/>
    </row>
    <row r="35" spans="1:54" ht="7.2" customHeight="1" x14ac:dyDescent="0.25">
      <c r="A35" s="1373" t="s">
        <v>519</v>
      </c>
      <c r="B35" s="1373"/>
      <c r="C35" s="1373"/>
      <c r="D35" s="1373"/>
      <c r="E35" s="1373"/>
      <c r="F35" s="1373"/>
      <c r="G35" s="1373"/>
      <c r="H35" s="1373"/>
      <c r="I35" s="1373"/>
      <c r="J35" s="1373"/>
      <c r="K35" s="1373"/>
      <c r="L35" s="1373"/>
      <c r="M35" s="1373"/>
      <c r="N35" s="1373"/>
      <c r="O35" s="1373"/>
      <c r="P35" s="1373"/>
      <c r="Q35" s="1373"/>
      <c r="R35" s="1373"/>
      <c r="S35" s="1373"/>
      <c r="T35" s="1373"/>
      <c r="U35" s="1373"/>
      <c r="V35" s="1373"/>
      <c r="W35" s="1373"/>
      <c r="X35" s="1373"/>
      <c r="Y35" s="1373"/>
      <c r="Z35" s="1373"/>
      <c r="AA35" s="1373"/>
      <c r="AB35" s="1373"/>
      <c r="AC35" s="1373"/>
      <c r="AD35" s="1373"/>
      <c r="AE35" s="1373"/>
      <c r="AF35" s="1373"/>
      <c r="AG35" s="1373"/>
      <c r="AH35" s="1373"/>
      <c r="AI35" s="1373"/>
      <c r="AJ35" s="1373"/>
      <c r="AK35" s="1373"/>
      <c r="AL35" s="1373"/>
      <c r="AM35" s="1373"/>
      <c r="AN35" s="1373"/>
      <c r="AO35" s="1373"/>
      <c r="AP35" s="1373"/>
      <c r="AQ35" s="1373"/>
      <c r="AR35" s="1373"/>
      <c r="AS35" s="1373"/>
      <c r="AT35" s="1373"/>
      <c r="AU35" s="1373"/>
      <c r="AV35" s="1373"/>
      <c r="AW35" s="1373"/>
      <c r="AX35" s="1373"/>
      <c r="AY35" s="1373"/>
      <c r="AZ35" s="1373"/>
    </row>
    <row r="36" spans="1:54" ht="12" customHeight="1" x14ac:dyDescent="0.25">
      <c r="A36" s="1382" t="s">
        <v>769</v>
      </c>
      <c r="B36" s="1381"/>
      <c r="C36" s="1381"/>
      <c r="D36" s="1381"/>
      <c r="E36" s="1381"/>
      <c r="F36" s="1381"/>
      <c r="G36" s="1381"/>
      <c r="H36" s="1381"/>
      <c r="I36" s="1381"/>
      <c r="J36" s="1381"/>
      <c r="K36" s="1381"/>
      <c r="L36" s="1381"/>
      <c r="M36" s="1381"/>
      <c r="N36" s="1381"/>
      <c r="O36" s="1381"/>
      <c r="P36" s="1381"/>
      <c r="Q36" s="1381"/>
      <c r="R36" s="1381"/>
      <c r="S36" s="1381"/>
      <c r="T36" s="1381"/>
      <c r="U36" s="1381"/>
      <c r="V36" s="1381"/>
      <c r="W36" s="1381"/>
      <c r="X36" s="1381"/>
      <c r="Y36" s="1381"/>
      <c r="Z36" s="1381"/>
      <c r="AA36" s="1381"/>
      <c r="AB36" s="1381"/>
      <c r="AC36" s="1381"/>
      <c r="AD36" s="1381"/>
      <c r="AE36" s="1381"/>
      <c r="AF36" s="1381"/>
      <c r="AG36" s="1381"/>
      <c r="AH36" s="1381"/>
      <c r="AI36" s="1381"/>
      <c r="AJ36" s="1381"/>
      <c r="AK36" s="1381"/>
      <c r="AL36" s="1381"/>
      <c r="AM36" s="1381"/>
      <c r="AN36" s="1381"/>
      <c r="AO36" s="1381"/>
      <c r="AP36" s="1381"/>
      <c r="AQ36" s="1381"/>
      <c r="AR36" s="1381"/>
      <c r="AS36" s="1381"/>
      <c r="AT36" s="1381"/>
      <c r="AU36" s="1381"/>
      <c r="AV36" s="1381"/>
      <c r="AW36" s="1381"/>
      <c r="AX36" s="1381"/>
      <c r="AY36" s="1381"/>
      <c r="AZ36" s="1381"/>
    </row>
    <row r="37" spans="1:54" ht="12" customHeight="1" x14ac:dyDescent="0.25">
      <c r="A37" s="1388" t="str">
        <f>ПОДПИСИ!B17</f>
        <v>Заместитель генерального директора по капитальному  строительству ООО «Электромонтаж-110»</v>
      </c>
      <c r="B37" s="1388"/>
      <c r="C37" s="1388"/>
      <c r="D37" s="1388"/>
      <c r="E37" s="1388"/>
      <c r="F37" s="1388"/>
      <c r="G37" s="1388"/>
      <c r="H37" s="1388"/>
      <c r="I37" s="1388"/>
      <c r="J37" s="1388"/>
      <c r="K37" s="1388"/>
      <c r="L37" s="1388"/>
      <c r="M37" s="1388"/>
      <c r="N37" s="1388"/>
      <c r="O37" s="1388"/>
      <c r="P37" s="1388"/>
      <c r="Q37" s="1388"/>
      <c r="R37" s="1388"/>
      <c r="S37" s="1388"/>
      <c r="T37" s="1388"/>
      <c r="U37" s="1388"/>
      <c r="V37" s="1388"/>
      <c r="W37" s="1388"/>
      <c r="X37" s="1388"/>
      <c r="Y37" s="1388"/>
      <c r="Z37" s="1388"/>
      <c r="AA37" s="1388"/>
      <c r="AB37" s="1388"/>
      <c r="AC37" s="1388"/>
      <c r="AD37" s="1388"/>
      <c r="AE37" s="1388"/>
      <c r="AF37" s="1388"/>
      <c r="AG37" s="1388"/>
      <c r="AH37" s="1388"/>
      <c r="AI37" s="1388"/>
      <c r="AJ37" s="1388"/>
      <c r="AK37" s="1388"/>
      <c r="AL37" s="1388"/>
      <c r="AM37" s="1388"/>
      <c r="AN37" s="1388"/>
      <c r="AO37" s="1388"/>
      <c r="AP37" s="1388"/>
      <c r="AQ37" s="1388"/>
      <c r="AR37" s="1388"/>
      <c r="AS37" s="1388"/>
      <c r="AT37" s="1388"/>
      <c r="AU37" s="1388"/>
      <c r="AV37" s="1388"/>
      <c r="AW37" s="1388"/>
      <c r="AX37" s="1388"/>
      <c r="AY37" s="1388"/>
      <c r="AZ37" s="1388"/>
    </row>
    <row r="38" spans="1:54" ht="12" customHeight="1" x14ac:dyDescent="0.25">
      <c r="A38" s="1383" t="str">
        <f>CONCATENATE(ПОДПИСИ!C17,", ",ПОДПИСИ!F17)</f>
        <v xml:space="preserve">Шлёнский С.В., </v>
      </c>
      <c r="B38" s="1383"/>
      <c r="C38" s="1383"/>
      <c r="D38" s="1383"/>
      <c r="E38" s="1383"/>
      <c r="F38" s="1383"/>
      <c r="G38" s="1383"/>
      <c r="H38" s="1383"/>
      <c r="I38" s="1383"/>
      <c r="J38" s="1383"/>
      <c r="K38" s="1383"/>
      <c r="L38" s="1383"/>
      <c r="M38" s="1383"/>
      <c r="N38" s="1383"/>
      <c r="O38" s="1383"/>
      <c r="P38" s="1383"/>
      <c r="Q38" s="1383"/>
      <c r="R38" s="1383"/>
      <c r="S38" s="1383"/>
      <c r="T38" s="1383"/>
      <c r="U38" s="1383"/>
      <c r="V38" s="1383"/>
      <c r="W38" s="1383"/>
      <c r="X38" s="1383"/>
      <c r="Y38" s="1383"/>
      <c r="Z38" s="1383"/>
      <c r="AA38" s="1383"/>
      <c r="AB38" s="1383"/>
      <c r="AC38" s="1383"/>
      <c r="AD38" s="1383"/>
      <c r="AE38" s="1383"/>
      <c r="AF38" s="1383"/>
      <c r="AG38" s="1383"/>
      <c r="AH38" s="1383"/>
      <c r="AI38" s="1383"/>
      <c r="AJ38" s="1383"/>
      <c r="AK38" s="1383"/>
      <c r="AL38" s="1383"/>
      <c r="AM38" s="1383"/>
      <c r="AN38" s="1383"/>
      <c r="AO38" s="1383"/>
      <c r="AP38" s="1383"/>
      <c r="AQ38" s="1383"/>
      <c r="AR38" s="1383"/>
      <c r="AS38" s="1383"/>
      <c r="AT38" s="1383"/>
      <c r="AU38" s="1383"/>
      <c r="AV38" s="1383"/>
      <c r="AW38" s="1383"/>
      <c r="AX38" s="1383"/>
      <c r="AY38" s="1383"/>
      <c r="AZ38" s="1383"/>
    </row>
    <row r="39" spans="1:54" ht="16.2" customHeight="1" x14ac:dyDescent="0.25">
      <c r="A39" s="1389" t="s">
        <v>999</v>
      </c>
      <c r="B39" s="1390"/>
      <c r="C39" s="1390"/>
      <c r="D39" s="1390"/>
      <c r="E39" s="1390"/>
      <c r="F39" s="1390"/>
      <c r="G39" s="1390"/>
      <c r="H39" s="1390"/>
      <c r="I39" s="1390"/>
      <c r="J39" s="1390"/>
      <c r="K39" s="1390"/>
      <c r="L39" s="1390"/>
      <c r="M39" s="1390"/>
      <c r="N39" s="1390"/>
      <c r="O39" s="1390"/>
      <c r="P39" s="1390"/>
      <c r="Q39" s="1390"/>
      <c r="R39" s="1390"/>
      <c r="S39" s="1390"/>
      <c r="T39" s="1390"/>
      <c r="U39" s="1390"/>
      <c r="V39" s="1390"/>
      <c r="W39" s="1390"/>
      <c r="X39" s="1390"/>
      <c r="Y39" s="1390"/>
      <c r="Z39" s="1390"/>
      <c r="AA39" s="1390"/>
      <c r="AB39" s="1390"/>
      <c r="AC39" s="1390"/>
      <c r="AD39" s="1390"/>
      <c r="AE39" s="1390"/>
      <c r="AF39" s="1390"/>
      <c r="AG39" s="1390"/>
      <c r="AH39" s="1390"/>
      <c r="AI39" s="1390"/>
      <c r="AJ39" s="1390"/>
      <c r="AK39" s="1390"/>
      <c r="AL39" s="1390"/>
      <c r="AM39" s="1390"/>
      <c r="AN39" s="1390"/>
      <c r="AO39" s="1390"/>
      <c r="AP39" s="1390"/>
      <c r="AQ39" s="1390"/>
      <c r="AR39" s="1390"/>
      <c r="AS39" s="1390"/>
      <c r="AT39" s="1390"/>
      <c r="AU39" s="1390"/>
      <c r="AV39" s="1390"/>
      <c r="AW39" s="1390"/>
      <c r="AX39" s="1390"/>
      <c r="AY39" s="1390"/>
      <c r="AZ39" s="1390"/>
    </row>
    <row r="40" spans="1:54" ht="39" customHeight="1" x14ac:dyDescent="0.25">
      <c r="A40" s="1382" t="s">
        <v>828</v>
      </c>
      <c r="B40" s="1382"/>
      <c r="C40" s="1382"/>
      <c r="D40" s="1382"/>
      <c r="E40" s="1382"/>
      <c r="F40" s="1382"/>
      <c r="G40" s="1382"/>
      <c r="H40" s="1382"/>
      <c r="I40" s="1382"/>
      <c r="J40" s="1382"/>
      <c r="K40" s="1382"/>
      <c r="L40" s="1382"/>
      <c r="M40" s="1382"/>
      <c r="N40" s="1382"/>
      <c r="O40" s="1382"/>
      <c r="P40" s="1382"/>
      <c r="Q40" s="1382"/>
      <c r="R40" s="1382"/>
      <c r="S40" s="1382"/>
      <c r="T40" s="1382"/>
      <c r="U40" s="1382"/>
      <c r="V40" s="1382"/>
      <c r="W40" s="1382"/>
      <c r="X40" s="1382"/>
      <c r="Y40" s="1382"/>
      <c r="Z40" s="1382"/>
      <c r="AA40" s="1382"/>
      <c r="AB40" s="1382"/>
      <c r="AC40" s="1382"/>
      <c r="AD40" s="1382"/>
      <c r="AE40" s="1382"/>
      <c r="AF40" s="1382"/>
      <c r="AG40" s="1382"/>
      <c r="AH40" s="1382"/>
      <c r="AI40" s="1382"/>
      <c r="AJ40" s="1382"/>
      <c r="AK40" s="1382"/>
      <c r="AL40" s="1382"/>
      <c r="AM40" s="1382"/>
      <c r="AN40" s="1382"/>
      <c r="AO40" s="1382"/>
      <c r="AP40" s="1382"/>
      <c r="AQ40" s="1382"/>
      <c r="AR40" s="1382"/>
      <c r="AS40" s="1382"/>
      <c r="AT40" s="1382"/>
      <c r="AU40" s="1382"/>
      <c r="AV40" s="1382"/>
      <c r="AW40" s="1382"/>
      <c r="AX40" s="1382"/>
      <c r="AY40" s="1382"/>
      <c r="AZ40" s="1382"/>
    </row>
    <row r="41" spans="1:54" x14ac:dyDescent="0.25">
      <c r="A41" s="1388" t="str">
        <f>IF(ПОДПИСИ!B19=0," ",ПОДПИСИ!B19)</f>
        <v xml:space="preserve"> </v>
      </c>
      <c r="B41" s="1388"/>
      <c r="C41" s="1388"/>
      <c r="D41" s="1388"/>
      <c r="E41" s="1388"/>
      <c r="F41" s="1388"/>
      <c r="G41" s="1388"/>
      <c r="H41" s="1388"/>
      <c r="I41" s="1388"/>
      <c r="J41" s="1388"/>
      <c r="K41" s="1388"/>
      <c r="L41" s="1388"/>
      <c r="M41" s="1388"/>
      <c r="N41" s="1388"/>
      <c r="O41" s="1388"/>
      <c r="P41" s="1388"/>
      <c r="Q41" s="1388"/>
      <c r="R41" s="1388"/>
      <c r="S41" s="1388"/>
      <c r="T41" s="1388"/>
      <c r="U41" s="1388"/>
      <c r="V41" s="1388"/>
      <c r="W41" s="1388"/>
      <c r="X41" s="1388"/>
      <c r="Y41" s="1388"/>
      <c r="Z41" s="1388"/>
      <c r="AA41" s="1388"/>
      <c r="AB41" s="1388"/>
      <c r="AC41" s="1388"/>
      <c r="AD41" s="1388"/>
      <c r="AE41" s="1388"/>
      <c r="AF41" s="1388"/>
      <c r="AG41" s="1388"/>
      <c r="AH41" s="1388"/>
      <c r="AI41" s="1388"/>
      <c r="AJ41" s="1388"/>
      <c r="AK41" s="1388"/>
      <c r="AL41" s="1388"/>
      <c r="AM41" s="1388"/>
      <c r="AN41" s="1388"/>
      <c r="AO41" s="1388"/>
      <c r="AP41" s="1388"/>
      <c r="AQ41" s="1388"/>
      <c r="AR41" s="1388"/>
      <c r="AS41" s="1388"/>
      <c r="AT41" s="1388"/>
      <c r="AU41" s="1388"/>
      <c r="AV41" s="1388"/>
      <c r="AW41" s="1388"/>
      <c r="AX41" s="1388"/>
      <c r="AY41" s="1388"/>
      <c r="AZ41" s="1388"/>
    </row>
    <row r="42" spans="1:54" x14ac:dyDescent="0.25">
      <c r="A42" s="1383" t="str">
        <f>CONCATENATE(ПОДПИСИ!C19," ",ПОДПИСИ!F19)</f>
        <v xml:space="preserve">  </v>
      </c>
      <c r="B42" s="1383"/>
      <c r="C42" s="1383"/>
      <c r="D42" s="1383"/>
      <c r="E42" s="1383"/>
      <c r="F42" s="1383"/>
      <c r="G42" s="1383"/>
      <c r="H42" s="1383"/>
      <c r="I42" s="1383"/>
      <c r="J42" s="1383"/>
      <c r="K42" s="1383"/>
      <c r="L42" s="1383"/>
      <c r="M42" s="1383"/>
      <c r="N42" s="1383"/>
      <c r="O42" s="1383"/>
      <c r="P42" s="1383"/>
      <c r="Q42" s="1383"/>
      <c r="R42" s="1383"/>
      <c r="S42" s="1383"/>
      <c r="T42" s="1383"/>
      <c r="U42" s="1383"/>
      <c r="V42" s="1383"/>
      <c r="W42" s="1383"/>
      <c r="X42" s="1383"/>
      <c r="Y42" s="1383"/>
      <c r="Z42" s="1383"/>
      <c r="AA42" s="1383"/>
      <c r="AB42" s="1383"/>
      <c r="AC42" s="1383"/>
      <c r="AD42" s="1383"/>
      <c r="AE42" s="1383"/>
      <c r="AF42" s="1383"/>
      <c r="AG42" s="1383"/>
      <c r="AH42" s="1383"/>
      <c r="AI42" s="1383"/>
      <c r="AJ42" s="1383"/>
      <c r="AK42" s="1383"/>
      <c r="AL42" s="1383"/>
      <c r="AM42" s="1383"/>
      <c r="AN42" s="1383"/>
      <c r="AO42" s="1383"/>
      <c r="AP42" s="1383"/>
      <c r="AQ42" s="1383"/>
      <c r="AR42" s="1383"/>
      <c r="AS42" s="1383"/>
      <c r="AT42" s="1383"/>
      <c r="AU42" s="1383"/>
      <c r="AV42" s="1383"/>
      <c r="AW42" s="1383"/>
      <c r="AX42" s="1383"/>
      <c r="AY42" s="1383"/>
      <c r="AZ42" s="1383"/>
    </row>
    <row r="43" spans="1:54" ht="13.95" customHeight="1" x14ac:dyDescent="0.25">
      <c r="A43" s="1376" t="s">
        <v>1085</v>
      </c>
      <c r="B43" s="1373"/>
      <c r="C43" s="1373"/>
      <c r="D43" s="1373"/>
      <c r="E43" s="1373"/>
      <c r="F43" s="1373"/>
      <c r="G43" s="1373"/>
      <c r="H43" s="1373"/>
      <c r="I43" s="1373"/>
      <c r="J43" s="1373"/>
      <c r="K43" s="1373"/>
      <c r="L43" s="1373"/>
      <c r="M43" s="1373"/>
      <c r="N43" s="1373"/>
      <c r="O43" s="1373"/>
      <c r="P43" s="1373"/>
      <c r="Q43" s="1373"/>
      <c r="R43" s="1373"/>
      <c r="S43" s="1373"/>
      <c r="T43" s="1373"/>
      <c r="U43" s="1373"/>
      <c r="V43" s="1373"/>
      <c r="W43" s="1373"/>
      <c r="X43" s="1373"/>
      <c r="Y43" s="1373"/>
      <c r="Z43" s="1373"/>
      <c r="AA43" s="1373"/>
      <c r="AB43" s="1373"/>
      <c r="AC43" s="1373"/>
      <c r="AD43" s="1373"/>
      <c r="AE43" s="1373"/>
      <c r="AF43" s="1373"/>
      <c r="AG43" s="1373"/>
      <c r="AH43" s="1373"/>
      <c r="AI43" s="1373"/>
      <c r="AJ43" s="1373"/>
      <c r="AK43" s="1373"/>
      <c r="AL43" s="1373"/>
      <c r="AM43" s="1373"/>
      <c r="AN43" s="1373"/>
      <c r="AO43" s="1373"/>
      <c r="AP43" s="1373"/>
      <c r="AQ43" s="1373"/>
      <c r="AR43" s="1373"/>
      <c r="AS43" s="1373"/>
      <c r="AT43" s="1373"/>
      <c r="AU43" s="1373"/>
      <c r="AV43" s="1373"/>
      <c r="AW43" s="1373"/>
      <c r="AX43" s="1373"/>
      <c r="AY43" s="1373"/>
      <c r="AZ43" s="1373"/>
    </row>
    <row r="44" spans="1:54" ht="12" customHeight="1" x14ac:dyDescent="0.25">
      <c r="A44" s="1382" t="s">
        <v>531</v>
      </c>
      <c r="B44" s="1382"/>
      <c r="C44" s="1382"/>
      <c r="D44" s="1382"/>
      <c r="E44" s="1382"/>
      <c r="F44" s="1382"/>
      <c r="G44" s="1382"/>
      <c r="H44" s="1382"/>
      <c r="I44" s="1382"/>
      <c r="J44" s="1382"/>
      <c r="K44" s="1382"/>
      <c r="L44" s="1382"/>
      <c r="M44" s="1382"/>
      <c r="N44" s="1382"/>
      <c r="O44" s="1382"/>
      <c r="P44" s="1382"/>
      <c r="Q44" s="1382"/>
      <c r="R44" s="1382"/>
      <c r="S44" s="1382"/>
      <c r="T44" s="1382"/>
      <c r="U44" s="1382"/>
      <c r="V44" s="1382"/>
      <c r="W44" s="1382"/>
      <c r="X44" s="1382"/>
      <c r="Y44" s="1382"/>
      <c r="Z44" s="1382"/>
      <c r="AA44" s="1382"/>
      <c r="AB44" s="1382"/>
      <c r="AC44" s="1382"/>
      <c r="AD44" s="1382"/>
      <c r="AE44" s="1382"/>
      <c r="AF44" s="1382"/>
      <c r="AG44" s="1382"/>
      <c r="AH44" s="1382"/>
      <c r="AI44" s="1382"/>
      <c r="AJ44" s="1382"/>
      <c r="AK44" s="1382"/>
      <c r="AL44" s="1382"/>
      <c r="AM44" s="1382"/>
      <c r="AN44" s="1382"/>
      <c r="AO44" s="1382"/>
      <c r="AP44" s="1382"/>
      <c r="AQ44" s="1382"/>
      <c r="AR44" s="1382"/>
      <c r="AS44" s="1382"/>
      <c r="AT44" s="1382"/>
      <c r="AU44" s="1382"/>
      <c r="AV44" s="1382"/>
      <c r="AW44" s="1382"/>
      <c r="AX44" s="1382"/>
      <c r="AY44" s="1382"/>
      <c r="AZ44" s="1382"/>
    </row>
    <row r="45" spans="1:54" ht="12" customHeight="1" x14ac:dyDescent="0.3">
      <c r="A45" s="1384" t="str">
        <f>ПОДПИСИ!B12</f>
        <v>Начальник участка ООО «Электромонтаж-110»</v>
      </c>
      <c r="B45" s="1384"/>
      <c r="C45" s="1384"/>
      <c r="D45" s="1384"/>
      <c r="E45" s="1384"/>
      <c r="F45" s="1384"/>
      <c r="G45" s="1384"/>
      <c r="H45" s="1384"/>
      <c r="I45" s="1384"/>
      <c r="J45" s="1384"/>
      <c r="K45" s="1384"/>
      <c r="L45" s="1384"/>
      <c r="M45" s="1384"/>
      <c r="N45" s="1384"/>
      <c r="O45" s="1384"/>
      <c r="P45" s="1384"/>
      <c r="Q45" s="1384"/>
      <c r="R45" s="1384"/>
      <c r="S45" s="1384"/>
      <c r="T45" s="1384"/>
      <c r="U45" s="1384"/>
      <c r="V45" s="1384"/>
      <c r="W45" s="1384"/>
      <c r="X45" s="1384"/>
      <c r="Y45" s="1384"/>
      <c r="Z45" s="1384"/>
      <c r="AA45" s="1384"/>
      <c r="AB45" s="1384"/>
      <c r="AC45" s="1384"/>
      <c r="AD45" s="1384"/>
      <c r="AE45" s="1384"/>
      <c r="AF45" s="1384"/>
      <c r="AG45" s="1384"/>
      <c r="AH45" s="1384"/>
      <c r="AI45" s="1384"/>
      <c r="AJ45" s="1384"/>
      <c r="AK45" s="1384"/>
      <c r="AL45" s="1384"/>
      <c r="AM45" s="1384"/>
      <c r="AN45" s="1384"/>
      <c r="AO45" s="1384"/>
      <c r="AP45" s="1384"/>
      <c r="AQ45" s="1384"/>
      <c r="AR45" s="1384"/>
      <c r="AS45" s="1384"/>
      <c r="AT45" s="1384"/>
      <c r="AU45" s="1384"/>
      <c r="AV45" s="1384"/>
      <c r="AW45" s="1384"/>
      <c r="AX45" s="1384"/>
      <c r="AY45" s="1384"/>
      <c r="AZ45" s="1384"/>
      <c r="BA45" s="31"/>
      <c r="BB45" s="9"/>
    </row>
    <row r="46" spans="1:54" ht="12" customHeight="1" x14ac:dyDescent="0.25">
      <c r="A46" s="1403" t="str">
        <f>CONCATENATE(ПОДПИСИ!C12,ПОДПИСИ!F12)</f>
        <v>Курбатов А.В.</v>
      </c>
      <c r="B46" s="1403"/>
      <c r="C46" s="1403"/>
      <c r="D46" s="1403"/>
      <c r="E46" s="1403"/>
      <c r="F46" s="1403"/>
      <c r="G46" s="1403"/>
      <c r="H46" s="1403"/>
      <c r="I46" s="1403"/>
      <c r="J46" s="1403"/>
      <c r="K46" s="1403"/>
      <c r="L46" s="1403"/>
      <c r="M46" s="1403"/>
      <c r="N46" s="1403"/>
      <c r="O46" s="1403"/>
      <c r="P46" s="1403"/>
      <c r="Q46" s="1403"/>
      <c r="R46" s="1403"/>
      <c r="S46" s="1403"/>
      <c r="T46" s="1403"/>
      <c r="U46" s="1403"/>
      <c r="V46" s="1403"/>
      <c r="W46" s="1403"/>
      <c r="X46" s="1403"/>
      <c r="Y46" s="1403"/>
      <c r="Z46" s="1403"/>
      <c r="AA46" s="1403"/>
      <c r="AB46" s="1403"/>
      <c r="AC46" s="1403"/>
      <c r="AD46" s="1403"/>
      <c r="AE46" s="1403"/>
      <c r="AF46" s="1403"/>
      <c r="AG46" s="1403"/>
      <c r="AH46" s="1403"/>
      <c r="AI46" s="1403"/>
      <c r="AJ46" s="1403"/>
      <c r="AK46" s="1403"/>
      <c r="AL46" s="1403"/>
      <c r="AM46" s="1403"/>
      <c r="AN46" s="1403"/>
      <c r="AO46" s="1403"/>
      <c r="AP46" s="1403"/>
      <c r="AQ46" s="1403"/>
      <c r="AR46" s="1403"/>
      <c r="AS46" s="1403"/>
      <c r="AT46" s="1403"/>
      <c r="AU46" s="1403"/>
      <c r="AV46" s="1403"/>
      <c r="AW46" s="1403"/>
      <c r="AX46" s="1403"/>
      <c r="AY46" s="1403"/>
      <c r="AZ46" s="1403"/>
    </row>
    <row r="47" spans="1:54" ht="7.95" customHeight="1" x14ac:dyDescent="0.25">
      <c r="A47" s="1404" t="s">
        <v>518</v>
      </c>
      <c r="B47" s="1405"/>
      <c r="C47" s="1405"/>
      <c r="D47" s="1405"/>
      <c r="E47" s="1405"/>
      <c r="F47" s="1405"/>
      <c r="G47" s="1405"/>
      <c r="H47" s="1405"/>
      <c r="I47" s="1405"/>
      <c r="J47" s="1405"/>
      <c r="K47" s="1405"/>
      <c r="L47" s="1405"/>
      <c r="M47" s="1405"/>
      <c r="N47" s="1405"/>
      <c r="O47" s="1405"/>
      <c r="P47" s="1405"/>
      <c r="Q47" s="1405"/>
      <c r="R47" s="1405"/>
      <c r="S47" s="1405"/>
      <c r="T47" s="1405"/>
      <c r="U47" s="1405"/>
      <c r="V47" s="1405"/>
      <c r="W47" s="1405"/>
      <c r="X47" s="1405"/>
      <c r="Y47" s="1405"/>
      <c r="Z47" s="1405"/>
      <c r="AA47" s="1405"/>
      <c r="AB47" s="1405"/>
      <c r="AC47" s="1405"/>
      <c r="AD47" s="1405"/>
      <c r="AE47" s="1405"/>
      <c r="AF47" s="1405"/>
      <c r="AG47" s="1405"/>
      <c r="AH47" s="1405"/>
      <c r="AI47" s="1405"/>
      <c r="AJ47" s="1405"/>
      <c r="AK47" s="1405"/>
      <c r="AL47" s="1405"/>
      <c r="AM47" s="1405"/>
      <c r="AN47" s="1405"/>
      <c r="AO47" s="1405"/>
      <c r="AP47" s="1405"/>
      <c r="AQ47" s="1405"/>
      <c r="AR47" s="1405"/>
      <c r="AS47" s="1405"/>
      <c r="AT47" s="1405"/>
      <c r="AU47" s="1405"/>
      <c r="AV47" s="1405"/>
      <c r="AW47" s="1405"/>
      <c r="AX47" s="1405"/>
      <c r="AY47" s="1405"/>
      <c r="AZ47" s="1405"/>
    </row>
    <row r="48" spans="1:54" ht="12" hidden="1" customHeight="1" x14ac:dyDescent="0.25">
      <c r="A48" s="1381" t="s">
        <v>79</v>
      </c>
      <c r="B48" s="1381"/>
      <c r="C48" s="1381"/>
      <c r="D48" s="1381"/>
      <c r="E48" s="1381"/>
      <c r="F48" s="1381"/>
      <c r="G48" s="1381"/>
      <c r="H48" s="1381"/>
      <c r="I48" s="1381"/>
      <c r="J48" s="1381"/>
      <c r="K48" s="1381"/>
      <c r="L48" s="1381"/>
      <c r="M48" s="1381"/>
      <c r="N48" s="1381"/>
      <c r="O48" s="1381"/>
      <c r="P48" s="1381"/>
      <c r="Q48" s="1381"/>
      <c r="R48" s="1381"/>
      <c r="S48" s="1381"/>
      <c r="T48" s="1381"/>
      <c r="U48" s="1381"/>
      <c r="V48" s="1381"/>
      <c r="W48" s="1381"/>
      <c r="X48" s="1381"/>
      <c r="Y48" s="1381"/>
      <c r="Z48" s="1381"/>
      <c r="AA48" s="1381"/>
      <c r="AB48" s="1381"/>
      <c r="AC48" s="1381"/>
      <c r="AD48" s="1381"/>
      <c r="AE48" s="1381"/>
      <c r="AF48" s="1381"/>
      <c r="AG48" s="1381"/>
      <c r="AH48" s="1381"/>
      <c r="AI48" s="1381"/>
      <c r="AJ48" s="1381"/>
      <c r="AK48" s="1381"/>
      <c r="AL48" s="1381"/>
      <c r="AM48" s="1381"/>
      <c r="AN48" s="1381"/>
      <c r="AO48" s="1381"/>
      <c r="AP48" s="1381"/>
      <c r="AQ48" s="1381"/>
      <c r="AR48" s="1381"/>
      <c r="AS48" s="1381"/>
      <c r="AT48" s="1381"/>
      <c r="AU48" s="1381"/>
      <c r="AV48" s="1381"/>
      <c r="AW48" s="1381"/>
      <c r="AX48" s="1381"/>
      <c r="AY48" s="1381"/>
      <c r="AZ48" s="1381"/>
    </row>
    <row r="49" spans="1:56" ht="12" hidden="1" customHeight="1" x14ac:dyDescent="0.25">
      <c r="A49" s="1402"/>
      <c r="B49" s="1402"/>
      <c r="C49" s="1402"/>
      <c r="D49" s="1402"/>
      <c r="E49" s="1402"/>
      <c r="F49" s="1402"/>
      <c r="G49" s="1402"/>
      <c r="H49" s="1402"/>
      <c r="I49" s="1402"/>
      <c r="J49" s="1402"/>
      <c r="K49" s="1402"/>
      <c r="L49" s="1402"/>
      <c r="M49" s="1402"/>
      <c r="N49" s="1402"/>
      <c r="O49" s="1402"/>
      <c r="P49" s="1402"/>
      <c r="Q49" s="1402"/>
      <c r="R49" s="1402"/>
      <c r="S49" s="1402"/>
      <c r="T49" s="1402"/>
      <c r="U49" s="1402"/>
      <c r="V49" s="1402"/>
      <c r="W49" s="1402"/>
      <c r="X49" s="1402"/>
      <c r="Y49" s="1402"/>
      <c r="Z49" s="1402"/>
      <c r="AA49" s="1402"/>
      <c r="AB49" s="1402"/>
      <c r="AC49" s="1402"/>
      <c r="AD49" s="1402"/>
      <c r="AE49" s="1402"/>
      <c r="AF49" s="1402"/>
      <c r="AG49" s="1402"/>
      <c r="AH49" s="1402"/>
      <c r="AI49" s="1402"/>
      <c r="AJ49" s="1402"/>
      <c r="AK49" s="1402"/>
      <c r="AL49" s="1402"/>
      <c r="AM49" s="1402"/>
      <c r="AN49" s="1402"/>
      <c r="AO49" s="1402"/>
      <c r="AP49" s="1402"/>
      <c r="AQ49" s="1402"/>
      <c r="AR49" s="1402"/>
      <c r="AS49" s="1402"/>
      <c r="AT49" s="1402"/>
      <c r="AU49" s="1402"/>
      <c r="AV49" s="1402"/>
      <c r="AW49" s="1402"/>
      <c r="AX49" s="1402"/>
      <c r="AY49" s="1402"/>
      <c r="AZ49" s="1402"/>
    </row>
    <row r="50" spans="1:56" ht="12" hidden="1" customHeight="1" x14ac:dyDescent="0.25">
      <c r="A50" s="1388"/>
      <c r="B50" s="1388"/>
      <c r="C50" s="1388"/>
      <c r="D50" s="1388"/>
      <c r="E50" s="1388"/>
      <c r="F50" s="1388"/>
      <c r="G50" s="1388"/>
      <c r="H50" s="1388"/>
      <c r="I50" s="1388"/>
      <c r="J50" s="1388"/>
      <c r="K50" s="1388"/>
      <c r="L50" s="1388"/>
      <c r="M50" s="1388"/>
      <c r="N50" s="1388"/>
      <c r="O50" s="1388"/>
      <c r="P50" s="1388"/>
      <c r="Q50" s="1388"/>
      <c r="R50" s="1388"/>
      <c r="S50" s="1388"/>
      <c r="T50" s="1388"/>
      <c r="U50" s="1388"/>
      <c r="V50" s="1388"/>
      <c r="W50" s="1388"/>
      <c r="X50" s="1388"/>
      <c r="Y50" s="1388"/>
      <c r="Z50" s="1388"/>
      <c r="AA50" s="1388"/>
      <c r="AB50" s="1388"/>
      <c r="AC50" s="1388"/>
      <c r="AD50" s="1388"/>
      <c r="AE50" s="1388"/>
      <c r="AF50" s="1388"/>
      <c r="AG50" s="1388"/>
      <c r="AH50" s="1388"/>
      <c r="AI50" s="1388"/>
      <c r="AJ50" s="1388"/>
      <c r="AK50" s="1388"/>
      <c r="AL50" s="1388"/>
      <c r="AM50" s="1388"/>
      <c r="AN50" s="1388"/>
      <c r="AO50" s="1388"/>
      <c r="AP50" s="1388"/>
      <c r="AQ50" s="1388"/>
      <c r="AR50" s="1388"/>
      <c r="AS50" s="1388"/>
      <c r="AT50" s="1388"/>
      <c r="AU50" s="1388"/>
      <c r="AV50" s="1388"/>
      <c r="AW50" s="1388"/>
      <c r="AX50" s="1388"/>
      <c r="AY50" s="1388"/>
      <c r="AZ50" s="1388"/>
    </row>
    <row r="51" spans="1:56" ht="7.5" hidden="1" customHeight="1" x14ac:dyDescent="0.25">
      <c r="A51" s="1373" t="s">
        <v>523</v>
      </c>
      <c r="B51" s="1373"/>
      <c r="C51" s="1373"/>
      <c r="D51" s="1373"/>
      <c r="E51" s="1373"/>
      <c r="F51" s="1373"/>
      <c r="G51" s="1373"/>
      <c r="H51" s="1373"/>
      <c r="I51" s="1373"/>
      <c r="J51" s="1373"/>
      <c r="K51" s="1373"/>
      <c r="L51" s="1373"/>
      <c r="M51" s="1373"/>
      <c r="N51" s="1373"/>
      <c r="O51" s="1373"/>
      <c r="P51" s="1373"/>
      <c r="Q51" s="1373"/>
      <c r="R51" s="1373"/>
      <c r="S51" s="1373"/>
      <c r="T51" s="1373"/>
      <c r="U51" s="1373"/>
      <c r="V51" s="1373"/>
      <c r="W51" s="1373"/>
      <c r="X51" s="1373"/>
      <c r="Y51" s="1373"/>
      <c r="Z51" s="1373"/>
      <c r="AA51" s="1373"/>
      <c r="AB51" s="1373"/>
      <c r="AC51" s="1373"/>
      <c r="AD51" s="1373"/>
      <c r="AE51" s="1373"/>
      <c r="AF51" s="1373"/>
      <c r="AG51" s="1373"/>
      <c r="AH51" s="1373"/>
      <c r="AI51" s="1373"/>
      <c r="AJ51" s="1373"/>
      <c r="AK51" s="1373"/>
      <c r="AL51" s="1373"/>
      <c r="AM51" s="1373"/>
      <c r="AN51" s="1373"/>
      <c r="AO51" s="1373"/>
      <c r="AP51" s="1373"/>
      <c r="AQ51" s="1373"/>
      <c r="AR51" s="1373"/>
      <c r="AS51" s="1373"/>
      <c r="AT51" s="1373"/>
      <c r="AU51" s="1373"/>
      <c r="AV51" s="1373"/>
      <c r="AW51" s="1373"/>
      <c r="AX51" s="1373"/>
      <c r="AY51" s="1373"/>
      <c r="AZ51" s="1373"/>
    </row>
    <row r="52" spans="1:56" ht="12" customHeight="1" x14ac:dyDescent="0.25">
      <c r="A52" s="1381" t="s">
        <v>379</v>
      </c>
      <c r="B52" s="1381"/>
      <c r="C52" s="1381"/>
      <c r="D52" s="1381"/>
      <c r="E52" s="1381"/>
      <c r="F52" s="1381"/>
      <c r="G52" s="1381"/>
      <c r="H52" s="1381"/>
      <c r="I52" s="1381"/>
      <c r="J52" s="1381"/>
      <c r="K52" s="1381"/>
      <c r="L52" s="1381"/>
      <c r="M52" s="1381"/>
      <c r="N52" s="1381"/>
      <c r="O52" s="1381"/>
      <c r="P52" s="1381"/>
      <c r="Q52" s="1381"/>
      <c r="R52" s="1381"/>
      <c r="S52" s="1381"/>
      <c r="T52" s="1381"/>
      <c r="U52" s="1381"/>
      <c r="V52" s="1381"/>
      <c r="W52" s="1381"/>
      <c r="X52" s="1381"/>
      <c r="Y52" s="1381"/>
      <c r="Z52" s="1381"/>
      <c r="AA52" s="1381"/>
      <c r="AB52" s="1381"/>
      <c r="AC52" s="1381"/>
      <c r="AD52" s="1381"/>
      <c r="AE52" s="1381"/>
      <c r="AF52" s="1381"/>
      <c r="AG52" s="1381"/>
      <c r="AH52" s="1381"/>
      <c r="AI52" s="1381"/>
      <c r="AJ52" s="1381"/>
      <c r="AK52" s="1381"/>
      <c r="AL52" s="1381"/>
      <c r="AM52" s="1381"/>
      <c r="AN52" s="1381"/>
      <c r="AO52" s="1381"/>
      <c r="AP52" s="1381"/>
      <c r="AQ52" s="1381"/>
      <c r="AR52" s="1381"/>
      <c r="AS52" s="1381"/>
      <c r="AT52" s="1381"/>
      <c r="AU52" s="1381"/>
      <c r="AV52" s="1381"/>
      <c r="AW52" s="1381"/>
      <c r="AX52" s="1381"/>
      <c r="AY52" s="1381"/>
      <c r="AZ52" s="1381"/>
    </row>
    <row r="53" spans="1:56" ht="13.5" customHeight="1" x14ac:dyDescent="0.25">
      <c r="A53" s="1385" t="str">
        <f>ФОРМА!B4</f>
        <v>ООО «Электромонтаж-110»</v>
      </c>
      <c r="B53" s="1385"/>
      <c r="C53" s="1385"/>
      <c r="D53" s="1385"/>
      <c r="E53" s="1385"/>
      <c r="F53" s="1385"/>
      <c r="G53" s="1385"/>
      <c r="H53" s="1385"/>
      <c r="I53" s="1385"/>
      <c r="J53" s="1385"/>
      <c r="K53" s="1385"/>
      <c r="L53" s="1385"/>
      <c r="M53" s="1385"/>
      <c r="N53" s="1385"/>
      <c r="O53" s="1385"/>
      <c r="P53" s="1385"/>
      <c r="Q53" s="1385"/>
      <c r="R53" s="1385"/>
      <c r="S53" s="1385"/>
      <c r="T53" s="1385"/>
      <c r="U53" s="1385"/>
      <c r="V53" s="1385"/>
      <c r="W53" s="1385"/>
      <c r="X53" s="1385"/>
      <c r="Y53" s="1385"/>
      <c r="Z53" s="1385"/>
      <c r="AA53" s="1385"/>
      <c r="AB53" s="1385"/>
      <c r="AC53" s="1385"/>
      <c r="AD53" s="1385"/>
      <c r="AE53" s="1385"/>
      <c r="AF53" s="1385"/>
      <c r="AG53" s="1385"/>
      <c r="AH53" s="1385"/>
      <c r="AI53" s="1385"/>
      <c r="AJ53" s="1385"/>
      <c r="AK53" s="1385"/>
      <c r="AL53" s="1385"/>
      <c r="AM53" s="1385"/>
      <c r="AN53" s="1385"/>
      <c r="AO53" s="1385"/>
      <c r="AP53" s="1385"/>
      <c r="AQ53" s="1385"/>
      <c r="AR53" s="1385"/>
      <c r="AS53" s="1385"/>
      <c r="AT53" s="1385"/>
      <c r="AU53" s="1385"/>
      <c r="AV53" s="1385"/>
      <c r="AW53" s="1385"/>
      <c r="AX53" s="1385"/>
      <c r="AY53" s="1385"/>
      <c r="AZ53" s="1385"/>
    </row>
    <row r="54" spans="1:56" s="127" customFormat="1" ht="7.2" customHeight="1" x14ac:dyDescent="0.2">
      <c r="A54" s="1404" t="s">
        <v>830</v>
      </c>
      <c r="B54" s="1389"/>
      <c r="C54" s="1389"/>
      <c r="D54" s="1389"/>
      <c r="E54" s="1389"/>
      <c r="F54" s="1389"/>
      <c r="G54" s="1389"/>
      <c r="H54" s="1389"/>
      <c r="I54" s="1389"/>
      <c r="J54" s="1389"/>
      <c r="K54" s="1389"/>
      <c r="L54" s="1389"/>
      <c r="M54" s="1389"/>
      <c r="N54" s="1389"/>
      <c r="O54" s="1389"/>
      <c r="P54" s="1389"/>
      <c r="Q54" s="1389"/>
      <c r="R54" s="1389"/>
      <c r="S54" s="1389"/>
      <c r="T54" s="1389"/>
      <c r="U54" s="1389"/>
      <c r="V54" s="1389"/>
      <c r="W54" s="1389"/>
      <c r="X54" s="1389"/>
      <c r="Y54" s="1389"/>
      <c r="Z54" s="1389"/>
      <c r="AA54" s="1389"/>
      <c r="AB54" s="1389"/>
      <c r="AC54" s="1389"/>
      <c r="AD54" s="1389"/>
      <c r="AE54" s="1389"/>
      <c r="AF54" s="1389"/>
      <c r="AG54" s="1389"/>
      <c r="AH54" s="1389"/>
      <c r="AI54" s="1389"/>
      <c r="AJ54" s="1389"/>
      <c r="AK54" s="1389"/>
      <c r="AL54" s="1389"/>
      <c r="AM54" s="1389"/>
      <c r="AN54" s="1389"/>
      <c r="AO54" s="1389"/>
      <c r="AP54" s="1389"/>
      <c r="AQ54" s="1389"/>
      <c r="AR54" s="1389"/>
      <c r="AS54" s="1389"/>
      <c r="AT54" s="1389"/>
      <c r="AU54" s="1389"/>
      <c r="AV54" s="1389"/>
      <c r="AW54" s="1389"/>
      <c r="AX54" s="1389"/>
      <c r="AY54" s="1389"/>
      <c r="AZ54" s="1389"/>
    </row>
    <row r="55" spans="1:56" ht="12" customHeight="1" x14ac:dyDescent="0.25">
      <c r="A55" s="1381" t="s">
        <v>9</v>
      </c>
      <c r="B55" s="1381"/>
      <c r="C55" s="1381"/>
      <c r="D55" s="1381"/>
      <c r="E55" s="1381"/>
      <c r="F55" s="1381"/>
      <c r="G55" s="1381"/>
      <c r="H55" s="1381"/>
      <c r="I55" s="1381"/>
      <c r="J55" s="1381"/>
      <c r="K55" s="1381"/>
      <c r="L55" s="1381"/>
      <c r="M55" s="1381"/>
      <c r="N55" s="1381"/>
      <c r="O55" s="1381"/>
      <c r="P55" s="1381"/>
      <c r="Q55" s="1381"/>
      <c r="R55" s="1381"/>
      <c r="S55" s="1381"/>
      <c r="T55" s="1381"/>
      <c r="U55" s="1381"/>
      <c r="V55" s="1381"/>
      <c r="W55" s="1381"/>
      <c r="X55" s="1381"/>
      <c r="Y55" s="1381"/>
      <c r="Z55" s="1381"/>
      <c r="AA55" s="1381"/>
      <c r="AB55" s="1381"/>
      <c r="AC55" s="1381"/>
      <c r="AD55" s="1381"/>
      <c r="AE55" s="1381"/>
      <c r="AF55" s="1381"/>
      <c r="AG55" s="1381"/>
      <c r="AH55" s="1381"/>
      <c r="AI55" s="1381"/>
      <c r="AJ55" s="1381"/>
      <c r="AK55" s="1381"/>
      <c r="AL55" s="1381"/>
      <c r="AM55" s="1381"/>
      <c r="AN55" s="1381"/>
      <c r="AO55" s="1381"/>
      <c r="AP55" s="1381"/>
      <c r="AQ55" s="1381"/>
      <c r="AR55" s="1381"/>
      <c r="AS55" s="1381"/>
      <c r="AT55" s="1381"/>
      <c r="AU55" s="1381"/>
      <c r="AV55" s="1381"/>
      <c r="AW55" s="1381"/>
      <c r="AX55" s="1381"/>
      <c r="AY55" s="1381"/>
      <c r="AZ55" s="1381"/>
    </row>
    <row r="56" spans="1:56" ht="12" customHeight="1" x14ac:dyDescent="0.25">
      <c r="A56" s="1381" t="s">
        <v>390</v>
      </c>
      <c r="B56" s="1381"/>
      <c r="C56" s="1381"/>
      <c r="D56" s="1381"/>
      <c r="E56" s="1381"/>
      <c r="F56" s="1381"/>
      <c r="G56" s="1381"/>
      <c r="H56" s="1381"/>
      <c r="I56" s="1381"/>
      <c r="J56" s="1381"/>
      <c r="K56" s="1381"/>
      <c r="L56" s="1381"/>
      <c r="M56" s="1381"/>
      <c r="N56" s="1381"/>
      <c r="O56" s="1381"/>
      <c r="P56" s="1381"/>
      <c r="Q56" s="1381"/>
      <c r="R56" s="1381"/>
      <c r="S56" s="1381"/>
      <c r="T56" s="1381"/>
      <c r="U56" s="1381"/>
      <c r="V56" s="1381"/>
      <c r="W56" s="1381"/>
      <c r="X56" s="1381"/>
      <c r="Y56" s="1381"/>
      <c r="Z56" s="1381"/>
      <c r="AA56" s="1381"/>
      <c r="AB56" s="1381"/>
      <c r="AC56" s="1381"/>
      <c r="AD56" s="1381"/>
      <c r="AE56" s="1381"/>
      <c r="AF56" s="1381"/>
      <c r="AG56" s="1381"/>
      <c r="AH56" s="1381"/>
      <c r="AI56" s="1381"/>
      <c r="AJ56" s="1381"/>
      <c r="AK56" s="1381"/>
      <c r="AL56" s="1381"/>
      <c r="AM56" s="1381"/>
      <c r="AN56" s="1381"/>
      <c r="AO56" s="1381"/>
      <c r="AP56" s="1381"/>
      <c r="AQ56" s="1381"/>
      <c r="AR56" s="1381"/>
      <c r="AS56" s="1381"/>
      <c r="AT56" s="1381"/>
      <c r="AU56" s="1381"/>
      <c r="AV56" s="1381"/>
      <c r="AW56" s="1381"/>
      <c r="AX56" s="1381"/>
      <c r="AY56" s="1381"/>
      <c r="AZ56" s="1381"/>
    </row>
    <row r="57" spans="1:56" ht="14.25" customHeight="1" x14ac:dyDescent="0.25">
      <c r="A57" s="1408" t="str">
        <f ca="1">INDIRECT("'АКТЫ скрытых работ'!R"&amp;BE3&amp;"C3",0)</f>
        <v>опоры типа А20-3Н, П20-3Н, П23</v>
      </c>
      <c r="B57" s="1408"/>
      <c r="C57" s="1408"/>
      <c r="D57" s="1408"/>
      <c r="E57" s="1408"/>
      <c r="F57" s="1408"/>
      <c r="G57" s="1408"/>
      <c r="H57" s="1408"/>
      <c r="I57" s="1408"/>
      <c r="J57" s="1408"/>
      <c r="K57" s="1408"/>
      <c r="L57" s="1408"/>
      <c r="M57" s="1408"/>
      <c r="N57" s="1408"/>
      <c r="O57" s="1408"/>
      <c r="P57" s="1408"/>
      <c r="Q57" s="1408"/>
      <c r="R57" s="1408"/>
      <c r="S57" s="1408"/>
      <c r="T57" s="1408"/>
      <c r="U57" s="1408"/>
      <c r="V57" s="1408"/>
      <c r="W57" s="1408"/>
      <c r="X57" s="1408"/>
      <c r="Y57" s="1408"/>
      <c r="Z57" s="1408"/>
      <c r="AA57" s="1408"/>
      <c r="AB57" s="1408"/>
      <c r="AC57" s="1408"/>
      <c r="AD57" s="1408"/>
      <c r="AE57" s="1408"/>
      <c r="AF57" s="1408"/>
      <c r="AG57" s="1408"/>
      <c r="AH57" s="1408"/>
      <c r="AI57" s="1408"/>
      <c r="AJ57" s="1408"/>
      <c r="AK57" s="1408"/>
      <c r="AL57" s="1408"/>
      <c r="AM57" s="1408"/>
      <c r="AN57" s="1408"/>
      <c r="AO57" s="1408"/>
      <c r="AP57" s="1408"/>
      <c r="AQ57" s="1408"/>
      <c r="AR57" s="1408"/>
      <c r="AS57" s="1408"/>
      <c r="AT57" s="1408"/>
      <c r="AU57" s="1408"/>
      <c r="AV57" s="1408"/>
      <c r="AW57" s="1408"/>
      <c r="AX57" s="1408"/>
      <c r="AY57" s="1408"/>
      <c r="AZ57" s="1408"/>
    </row>
    <row r="58" spans="1:56" ht="10.5" customHeight="1" x14ac:dyDescent="0.25">
      <c r="A58" s="1401" t="s">
        <v>532</v>
      </c>
      <c r="B58" s="1401"/>
      <c r="C58" s="1401"/>
      <c r="D58" s="1401"/>
      <c r="E58" s="1401"/>
      <c r="F58" s="1401"/>
      <c r="G58" s="1401"/>
      <c r="H58" s="1401"/>
      <c r="I58" s="1401"/>
      <c r="J58" s="1401"/>
      <c r="K58" s="1401"/>
      <c r="L58" s="1401"/>
      <c r="M58" s="1401"/>
      <c r="N58" s="1401"/>
      <c r="O58" s="1401"/>
      <c r="P58" s="1401"/>
      <c r="Q58" s="1401"/>
      <c r="R58" s="1401"/>
      <c r="S58" s="1401"/>
      <c r="T58" s="1401"/>
      <c r="U58" s="1401"/>
      <c r="V58" s="1401"/>
      <c r="W58" s="1401"/>
      <c r="X58" s="1401"/>
      <c r="Y58" s="1401"/>
      <c r="Z58" s="1401"/>
      <c r="AA58" s="1401"/>
      <c r="AB58" s="1401"/>
      <c r="AC58" s="1401"/>
      <c r="AD58" s="1401"/>
      <c r="AE58" s="1401"/>
      <c r="AF58" s="1401"/>
      <c r="AG58" s="1401"/>
      <c r="AH58" s="1401"/>
      <c r="AI58" s="1401"/>
      <c r="AJ58" s="1401"/>
      <c r="AK58" s="1401"/>
      <c r="AL58" s="1401"/>
      <c r="AM58" s="1401"/>
      <c r="AN58" s="1401"/>
      <c r="AO58" s="1401"/>
      <c r="AP58" s="1401"/>
      <c r="AQ58" s="1401"/>
      <c r="AR58" s="1401"/>
      <c r="AS58" s="1401"/>
      <c r="AT58" s="1401"/>
      <c r="AU58" s="1401"/>
      <c r="AV58" s="1401"/>
      <c r="AW58" s="1401"/>
      <c r="AX58" s="1401"/>
      <c r="AY58" s="1401"/>
      <c r="AZ58" s="1401"/>
    </row>
    <row r="59" spans="1:56" ht="12" customHeight="1" x14ac:dyDescent="0.3">
      <c r="A59" s="421" t="s">
        <v>391</v>
      </c>
      <c r="Z59" s="9"/>
      <c r="AA59" s="9"/>
      <c r="AB59" s="9"/>
      <c r="AC59" s="9"/>
      <c r="AD59" s="1408" t="str">
        <f>IF(ФОРМА!B8=0," ",ФОРМА!B8)</f>
        <v>ООО «Строительные энергетические технологии»</v>
      </c>
      <c r="AE59" s="1408"/>
      <c r="AF59" s="1408"/>
      <c r="AG59" s="1408"/>
      <c r="AH59" s="1408"/>
      <c r="AI59" s="1408"/>
      <c r="AJ59" s="1408"/>
      <c r="AK59" s="1408"/>
      <c r="AL59" s="1408"/>
      <c r="AM59" s="1408"/>
      <c r="AN59" s="1408"/>
      <c r="AO59" s="1408"/>
      <c r="AP59" s="1408"/>
      <c r="AQ59" s="1408"/>
      <c r="AR59" s="1408"/>
      <c r="AS59" s="1408"/>
      <c r="AT59" s="1408"/>
      <c r="AU59" s="1408"/>
      <c r="AV59" s="1408"/>
      <c r="AW59" s="1408"/>
      <c r="AX59" s="1408"/>
      <c r="AY59" s="1408"/>
      <c r="AZ59" s="1408"/>
    </row>
    <row r="60" spans="1:56" ht="8.25" customHeight="1" x14ac:dyDescent="0.25">
      <c r="A60" s="1406"/>
      <c r="B60" s="1406"/>
      <c r="C60" s="1406"/>
      <c r="D60" s="1406"/>
      <c r="E60" s="1406"/>
      <c r="F60" s="1406"/>
      <c r="G60" s="1406"/>
      <c r="H60" s="1406"/>
      <c r="I60" s="1406"/>
      <c r="J60" s="1406"/>
      <c r="K60" s="1406"/>
      <c r="L60" s="1406"/>
      <c r="M60" s="1406"/>
      <c r="N60" s="1406"/>
      <c r="O60" s="1406"/>
      <c r="P60" s="1406"/>
      <c r="Q60" s="1406"/>
      <c r="R60" s="1406"/>
      <c r="S60" s="1406"/>
      <c r="T60" s="1406"/>
      <c r="U60" s="1406"/>
      <c r="V60" s="1406"/>
      <c r="W60" s="1406"/>
      <c r="X60" s="1406"/>
      <c r="Y60" s="1406"/>
      <c r="Z60" s="1406"/>
      <c r="AA60" s="1406"/>
      <c r="AB60" s="1406"/>
      <c r="AC60" s="1406"/>
      <c r="AD60" s="1373" t="s">
        <v>83</v>
      </c>
      <c r="AE60" s="1373"/>
      <c r="AF60" s="1373"/>
      <c r="AG60" s="1373"/>
      <c r="AH60" s="1373"/>
      <c r="AI60" s="1373"/>
      <c r="AJ60" s="1373"/>
      <c r="AK60" s="1373"/>
      <c r="AL60" s="1373"/>
      <c r="AM60" s="1373"/>
      <c r="AN60" s="1373"/>
      <c r="AO60" s="1373"/>
      <c r="AP60" s="1373"/>
      <c r="AQ60" s="1373"/>
      <c r="AR60" s="1373"/>
      <c r="AS60" s="1373"/>
      <c r="AT60" s="1373"/>
      <c r="AU60" s="1373"/>
      <c r="AV60" s="1373"/>
      <c r="AW60" s="1373"/>
      <c r="AX60" s="1373"/>
      <c r="AY60" s="1373"/>
      <c r="AZ60" s="1373"/>
    </row>
    <row r="61" spans="1:56" ht="12" customHeight="1" x14ac:dyDescent="0.25">
      <c r="A61" s="1383" t="str">
        <f>IF(ФОРМА!B9=0," ",CONCATENATE("Проект Шифр ",ФОРМА!B9))</f>
        <v>Проект Шифр СЭС-23-32939-ЭС-ИЛО</v>
      </c>
      <c r="B61" s="1383"/>
      <c r="C61" s="1383"/>
      <c r="D61" s="1383"/>
      <c r="E61" s="1383"/>
      <c r="F61" s="1383"/>
      <c r="G61" s="1383"/>
      <c r="H61" s="1383"/>
      <c r="I61" s="1383"/>
      <c r="J61" s="1383"/>
      <c r="K61" s="1383"/>
      <c r="L61" s="1383"/>
      <c r="M61" s="1383"/>
      <c r="N61" s="1383"/>
      <c r="O61" s="1383"/>
      <c r="P61" s="1383"/>
      <c r="Q61" s="1383"/>
      <c r="R61" s="1383"/>
      <c r="S61" s="1383"/>
      <c r="T61" s="1383"/>
      <c r="U61" s="1383"/>
      <c r="V61" s="1383"/>
      <c r="W61" s="1383"/>
      <c r="X61" s="1383"/>
      <c r="Y61" s="1383"/>
      <c r="Z61" s="1383"/>
      <c r="AA61" s="1383"/>
      <c r="AB61" s="1383"/>
      <c r="AC61" s="1383"/>
      <c r="AD61" s="1383"/>
      <c r="AE61" s="1383"/>
      <c r="AF61" s="1383"/>
      <c r="AG61" s="1383"/>
      <c r="AH61" s="1383"/>
      <c r="AI61" s="1383"/>
      <c r="AJ61" s="1383"/>
      <c r="AK61" s="1383"/>
      <c r="AL61" s="1383"/>
      <c r="AM61" s="1383"/>
      <c r="AN61" s="1383"/>
      <c r="AO61" s="1383"/>
      <c r="AP61" s="1383"/>
      <c r="AQ61" s="1383"/>
      <c r="AR61" s="1383"/>
      <c r="AS61" s="1383"/>
      <c r="AT61" s="1383"/>
      <c r="AU61" s="1383"/>
      <c r="AV61" s="1383"/>
      <c r="AW61" s="1383"/>
      <c r="AX61" s="1383"/>
      <c r="AY61" s="1383"/>
      <c r="AZ61" s="1383"/>
    </row>
    <row r="62" spans="1:56" ht="7.2" customHeight="1" x14ac:dyDescent="0.25">
      <c r="A62" s="1373" t="s">
        <v>533</v>
      </c>
      <c r="B62" s="1373"/>
      <c r="C62" s="1373"/>
      <c r="D62" s="1373"/>
      <c r="E62" s="1373"/>
      <c r="F62" s="1373"/>
      <c r="G62" s="1373"/>
      <c r="H62" s="1373"/>
      <c r="I62" s="1373"/>
      <c r="J62" s="1373"/>
      <c r="K62" s="1373"/>
      <c r="L62" s="1373"/>
      <c r="M62" s="1373"/>
      <c r="N62" s="1373"/>
      <c r="O62" s="1373"/>
      <c r="P62" s="1373"/>
      <c r="Q62" s="1373"/>
      <c r="R62" s="1373"/>
      <c r="S62" s="1373"/>
      <c r="T62" s="1373"/>
      <c r="U62" s="1373"/>
      <c r="V62" s="1373"/>
      <c r="W62" s="1373"/>
      <c r="X62" s="1373"/>
      <c r="Y62" s="1373"/>
      <c r="Z62" s="1373"/>
      <c r="AA62" s="1373"/>
      <c r="AB62" s="1373"/>
      <c r="AC62" s="1373"/>
      <c r="AD62" s="1373"/>
      <c r="AE62" s="1373"/>
      <c r="AF62" s="1373"/>
      <c r="AG62" s="1373"/>
      <c r="AH62" s="1373"/>
      <c r="AI62" s="1373"/>
      <c r="AJ62" s="1373"/>
      <c r="AK62" s="1373"/>
      <c r="AL62" s="1373"/>
      <c r="AM62" s="1373"/>
      <c r="AN62" s="1373"/>
      <c r="AO62" s="1373"/>
      <c r="AP62" s="1373"/>
      <c r="AQ62" s="1373"/>
      <c r="AR62" s="1373"/>
      <c r="AS62" s="1373"/>
      <c r="AT62" s="1373"/>
      <c r="AU62" s="1373"/>
      <c r="AV62" s="1373"/>
      <c r="AW62" s="1373"/>
      <c r="AX62" s="1373"/>
      <c r="AY62" s="1373"/>
      <c r="AZ62" s="1373"/>
    </row>
    <row r="63" spans="1:56" ht="12" customHeight="1" x14ac:dyDescent="0.25">
      <c r="A63" s="1381" t="s">
        <v>534</v>
      </c>
      <c r="B63" s="1381"/>
      <c r="C63" s="1381"/>
      <c r="D63" s="1381"/>
      <c r="E63" s="1381"/>
      <c r="F63" s="1381"/>
      <c r="G63" s="1381"/>
      <c r="H63" s="1381"/>
      <c r="I63" s="1381"/>
      <c r="J63" s="1381"/>
      <c r="K63" s="1381"/>
      <c r="L63" s="1381"/>
      <c r="M63" s="1381"/>
      <c r="N63" s="1381"/>
      <c r="O63" s="1381"/>
      <c r="P63" s="1381"/>
      <c r="Q63" s="1381"/>
      <c r="R63" s="1381"/>
      <c r="S63" s="1381"/>
      <c r="T63" s="1381"/>
      <c r="U63" s="1381"/>
      <c r="V63" s="1381"/>
      <c r="W63" s="1381"/>
      <c r="X63" s="1381"/>
      <c r="Y63" s="1381"/>
      <c r="Z63" s="1381"/>
      <c r="AA63" s="1381"/>
      <c r="AB63" s="1381"/>
      <c r="AC63" s="1381"/>
      <c r="AD63" s="1381"/>
      <c r="AE63" s="1381"/>
      <c r="AF63" s="1381"/>
      <c r="AG63" s="1381"/>
      <c r="AH63" s="1381"/>
      <c r="AI63" s="1381"/>
      <c r="AJ63" s="1381"/>
      <c r="AK63" s="1381"/>
      <c r="AL63" s="1381"/>
      <c r="AM63" s="1381"/>
      <c r="AN63" s="1381"/>
      <c r="AO63" s="1381"/>
      <c r="AP63" s="1381"/>
      <c r="AQ63" s="1381"/>
      <c r="AR63" s="1381"/>
      <c r="AS63" s="1381"/>
      <c r="AT63" s="1381"/>
      <c r="AU63" s="1381"/>
      <c r="AV63" s="1381"/>
      <c r="AW63" s="1381"/>
      <c r="AX63" s="1381"/>
      <c r="AY63" s="1381"/>
      <c r="AZ63" s="1381"/>
      <c r="BD63" s="11"/>
    </row>
    <row r="64" spans="1:56" ht="24" customHeight="1" x14ac:dyDescent="0.25">
      <c r="A64" s="1409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402"/>
      <c r="C64" s="1402"/>
      <c r="D64" s="1402"/>
      <c r="E64" s="1402"/>
      <c r="F64" s="1402"/>
      <c r="G64" s="1402"/>
      <c r="H64" s="1402"/>
      <c r="I64" s="1402"/>
      <c r="J64" s="1402"/>
      <c r="K64" s="1402"/>
      <c r="L64" s="1402"/>
      <c r="M64" s="1402"/>
      <c r="N64" s="1402"/>
      <c r="O64" s="1402"/>
      <c r="P64" s="1402"/>
      <c r="Q64" s="1402"/>
      <c r="R64" s="1402"/>
      <c r="S64" s="1402"/>
      <c r="T64" s="1402"/>
      <c r="U64" s="1402"/>
      <c r="V64" s="1402"/>
      <c r="W64" s="1402"/>
      <c r="X64" s="1402"/>
      <c r="Y64" s="1402"/>
      <c r="Z64" s="1402"/>
      <c r="AA64" s="1402"/>
      <c r="AB64" s="1402"/>
      <c r="AC64" s="1402"/>
      <c r="AD64" s="1402"/>
      <c r="AE64" s="1402"/>
      <c r="AF64" s="1402"/>
      <c r="AG64" s="1402"/>
      <c r="AH64" s="1402"/>
      <c r="AI64" s="1402"/>
      <c r="AJ64" s="1402"/>
      <c r="AK64" s="1402"/>
      <c r="AL64" s="1402"/>
      <c r="AM64" s="1402"/>
      <c r="AN64" s="1402"/>
      <c r="AO64" s="1402"/>
      <c r="AP64" s="1402"/>
      <c r="AQ64" s="1402"/>
      <c r="AR64" s="1402"/>
      <c r="AS64" s="1402"/>
      <c r="AT64" s="1402"/>
      <c r="AU64" s="1402"/>
      <c r="AV64" s="1402"/>
      <c r="AW64" s="1402"/>
      <c r="AX64" s="1402"/>
      <c r="AY64" s="1402"/>
      <c r="AZ64" s="1402"/>
      <c r="BD64" s="15"/>
    </row>
    <row r="65" spans="1:56" ht="7.95" customHeight="1" x14ac:dyDescent="0.25">
      <c r="A65" s="1376" t="s">
        <v>380</v>
      </c>
      <c r="B65" s="1376"/>
      <c r="C65" s="1376"/>
      <c r="D65" s="1376"/>
      <c r="E65" s="1376"/>
      <c r="F65" s="1376"/>
      <c r="G65" s="1376"/>
      <c r="H65" s="1376"/>
      <c r="I65" s="1376"/>
      <c r="J65" s="1376"/>
      <c r="K65" s="1376"/>
      <c r="L65" s="1376"/>
      <c r="M65" s="1376"/>
      <c r="N65" s="1376"/>
      <c r="O65" s="1376"/>
      <c r="P65" s="1376"/>
      <c r="Q65" s="1376"/>
      <c r="R65" s="1376"/>
      <c r="S65" s="1376"/>
      <c r="T65" s="1376"/>
      <c r="U65" s="1376"/>
      <c r="V65" s="1376"/>
      <c r="W65" s="1376"/>
      <c r="X65" s="1376"/>
      <c r="Y65" s="1376"/>
      <c r="Z65" s="1376"/>
      <c r="AA65" s="1376"/>
      <c r="AB65" s="1376"/>
      <c r="AC65" s="1376"/>
      <c r="AD65" s="1376"/>
      <c r="AE65" s="1376"/>
      <c r="AF65" s="1376"/>
      <c r="AG65" s="1376"/>
      <c r="AH65" s="1376"/>
      <c r="AI65" s="1376"/>
      <c r="AJ65" s="1376"/>
      <c r="AK65" s="1376"/>
      <c r="AL65" s="1376"/>
      <c r="AM65" s="1376"/>
      <c r="AN65" s="1376"/>
      <c r="AO65" s="1376"/>
      <c r="AP65" s="1376"/>
      <c r="AQ65" s="1376"/>
      <c r="AR65" s="1376"/>
      <c r="AS65" s="1376"/>
      <c r="AT65" s="1376"/>
      <c r="AU65" s="1376"/>
      <c r="AV65" s="1376"/>
      <c r="AW65" s="1376"/>
      <c r="AX65" s="1376"/>
      <c r="AY65" s="1376"/>
      <c r="AZ65" s="1376"/>
    </row>
    <row r="66" spans="1:56" ht="12" customHeight="1" x14ac:dyDescent="0.25">
      <c r="A66" s="1381" t="s">
        <v>536</v>
      </c>
      <c r="B66" s="1381"/>
      <c r="C66" s="1381"/>
      <c r="D66" s="1381"/>
      <c r="E66" s="1381"/>
      <c r="F66" s="1381"/>
      <c r="G66" s="1381"/>
      <c r="H66" s="1381"/>
      <c r="I66" s="1381"/>
      <c r="J66" s="1381"/>
      <c r="K66" s="1381"/>
      <c r="L66" s="1381"/>
      <c r="M66" s="1381"/>
      <c r="N66" s="1381"/>
      <c r="O66" s="1381"/>
      <c r="P66" s="1381"/>
      <c r="Q66" s="1381"/>
      <c r="R66" s="1381"/>
      <c r="S66" s="1381"/>
      <c r="T66" s="1381"/>
      <c r="U66" s="1381"/>
      <c r="V66" s="1381"/>
      <c r="W66" s="1381"/>
      <c r="X66" s="1381"/>
      <c r="Y66" s="1381"/>
      <c r="Z66" s="1381"/>
      <c r="AA66" s="1381"/>
      <c r="AB66" s="1381"/>
      <c r="AC66" s="1381"/>
      <c r="AD66" s="1381"/>
      <c r="AE66" s="1381"/>
      <c r="AF66" s="1381"/>
      <c r="AG66" s="1381"/>
      <c r="AH66" s="1381"/>
      <c r="AI66" s="1381"/>
      <c r="AJ66" s="1381"/>
      <c r="AK66" s="1381"/>
      <c r="AL66" s="1381"/>
      <c r="AM66" s="1381"/>
      <c r="AN66" s="1381"/>
      <c r="AO66" s="1381"/>
      <c r="AP66" s="1381"/>
      <c r="AQ66" s="1381"/>
      <c r="AR66" s="1381"/>
      <c r="AS66" s="1381"/>
      <c r="AT66" s="1381"/>
      <c r="AU66" s="1381"/>
      <c r="AV66" s="1381"/>
      <c r="AW66" s="1381"/>
      <c r="AX66" s="1381"/>
      <c r="AY66" s="1381"/>
      <c r="AZ66" s="1381"/>
    </row>
    <row r="67" spans="1:56" ht="25.2" customHeight="1" x14ac:dyDescent="0.25">
      <c r="A67" s="1410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410"/>
      <c r="C67" s="1410"/>
      <c r="D67" s="1410"/>
      <c r="E67" s="1410"/>
      <c r="F67" s="1410"/>
      <c r="G67" s="1410"/>
      <c r="H67" s="1410"/>
      <c r="I67" s="1410"/>
      <c r="J67" s="1410"/>
      <c r="K67" s="1410"/>
      <c r="L67" s="1410"/>
      <c r="M67" s="1410"/>
      <c r="N67" s="1410"/>
      <c r="O67" s="1410"/>
      <c r="P67" s="1410"/>
      <c r="Q67" s="1410"/>
      <c r="R67" s="1410"/>
      <c r="S67" s="1410"/>
      <c r="T67" s="1410"/>
      <c r="U67" s="1410"/>
      <c r="V67" s="1410"/>
      <c r="W67" s="1410"/>
      <c r="X67" s="1410"/>
      <c r="Y67" s="1410"/>
      <c r="Z67" s="1410"/>
      <c r="AA67" s="1410"/>
      <c r="AB67" s="1410"/>
      <c r="AC67" s="1410"/>
      <c r="AD67" s="1410"/>
      <c r="AE67" s="1410"/>
      <c r="AF67" s="1410"/>
      <c r="AG67" s="1410"/>
      <c r="AH67" s="1410"/>
      <c r="AI67" s="1410"/>
      <c r="AJ67" s="1410"/>
      <c r="AK67" s="1410"/>
      <c r="AL67" s="1410"/>
      <c r="AM67" s="1410"/>
      <c r="AN67" s="1410"/>
      <c r="AO67" s="1410"/>
      <c r="AP67" s="1410"/>
      <c r="AQ67" s="1410"/>
      <c r="AR67" s="1410"/>
      <c r="AS67" s="1410"/>
      <c r="AT67" s="1410"/>
      <c r="AU67" s="1410"/>
      <c r="AV67" s="1410"/>
      <c r="AW67" s="1410"/>
      <c r="AX67" s="1410"/>
      <c r="AY67" s="1410"/>
      <c r="AZ67" s="1410"/>
      <c r="BD67" s="11"/>
    </row>
    <row r="68" spans="1:56" s="127" customFormat="1" ht="8.25" customHeight="1" x14ac:dyDescent="0.2">
      <c r="A68" s="1373" t="s">
        <v>535</v>
      </c>
      <c r="B68" s="1401"/>
      <c r="C68" s="1401"/>
      <c r="D68" s="1401"/>
      <c r="E68" s="1401"/>
      <c r="F68" s="1401"/>
      <c r="G68" s="1401"/>
      <c r="H68" s="1401"/>
      <c r="I68" s="1401"/>
      <c r="J68" s="1401"/>
      <c r="K68" s="1401"/>
      <c r="L68" s="1401"/>
      <c r="M68" s="1401"/>
      <c r="N68" s="1401"/>
      <c r="O68" s="1401"/>
      <c r="P68" s="1401"/>
      <c r="Q68" s="1401"/>
      <c r="R68" s="1401"/>
      <c r="S68" s="1401"/>
      <c r="T68" s="1401"/>
      <c r="U68" s="1401"/>
      <c r="V68" s="1401"/>
      <c r="W68" s="1401"/>
      <c r="X68" s="1401"/>
      <c r="Y68" s="1401"/>
      <c r="Z68" s="1401"/>
      <c r="AA68" s="1401"/>
      <c r="AB68" s="1401"/>
      <c r="AC68" s="1401"/>
      <c r="AD68" s="1401"/>
      <c r="AE68" s="1401"/>
      <c r="AF68" s="1401"/>
      <c r="AG68" s="1401"/>
      <c r="AH68" s="1401"/>
      <c r="AI68" s="1401"/>
      <c r="AJ68" s="1401"/>
      <c r="AK68" s="1401"/>
      <c r="AL68" s="1401"/>
      <c r="AM68" s="1401"/>
      <c r="AN68" s="1401"/>
      <c r="AO68" s="1401"/>
      <c r="AP68" s="1401"/>
      <c r="AQ68" s="1401"/>
      <c r="AR68" s="1401"/>
      <c r="AS68" s="1401"/>
      <c r="AT68" s="1401"/>
      <c r="AU68" s="1401"/>
      <c r="AV68" s="1401"/>
      <c r="AW68" s="1401"/>
      <c r="AX68" s="1401"/>
      <c r="AY68" s="1401"/>
      <c r="AZ68" s="1401"/>
      <c r="BD68" s="129"/>
    </row>
    <row r="69" spans="1:56" ht="12" customHeight="1" x14ac:dyDescent="0.25">
      <c r="A69" s="1382" t="s">
        <v>537</v>
      </c>
      <c r="B69" s="1382"/>
      <c r="C69" s="1382"/>
      <c r="D69" s="1382"/>
      <c r="E69" s="1382"/>
      <c r="F69" s="1382"/>
      <c r="G69" s="1382"/>
      <c r="H69" s="1382"/>
      <c r="I69" s="1382"/>
      <c r="J69" s="1382"/>
      <c r="K69" s="1382"/>
      <c r="L69" s="1382"/>
      <c r="M69" s="1382"/>
      <c r="N69" s="1382"/>
      <c r="O69" s="1382"/>
      <c r="P69" s="1382"/>
      <c r="Q69" s="1382"/>
      <c r="R69" s="1382"/>
      <c r="S69" s="1382"/>
      <c r="T69" s="1382"/>
      <c r="U69" s="1382"/>
      <c r="V69" s="1382"/>
      <c r="W69" s="1382"/>
      <c r="X69" s="1382"/>
      <c r="Y69" s="1382"/>
      <c r="Z69" s="1382"/>
      <c r="AA69" s="1382"/>
      <c r="AB69" s="1382"/>
      <c r="AC69" s="1382"/>
      <c r="AD69" s="1382"/>
      <c r="AE69" s="1382"/>
      <c r="AF69" s="1382"/>
      <c r="AG69" s="1382"/>
      <c r="AH69" s="1382"/>
      <c r="AI69" s="1382"/>
      <c r="AJ69" s="1382"/>
      <c r="AK69" s="1382"/>
      <c r="AL69" s="1382"/>
      <c r="AM69" s="1382"/>
      <c r="AN69" s="1382"/>
      <c r="AO69" s="1382"/>
      <c r="AP69" s="1382"/>
      <c r="AQ69" s="1382"/>
      <c r="AR69" s="1382"/>
      <c r="AS69" s="1382"/>
      <c r="AT69" s="1382"/>
      <c r="AU69" s="1382"/>
      <c r="AV69" s="1382"/>
      <c r="AW69" s="1382"/>
      <c r="AX69" s="1382"/>
      <c r="AY69" s="1382"/>
      <c r="AZ69" s="1382"/>
    </row>
    <row r="70" spans="1:56" ht="12" customHeight="1" x14ac:dyDescent="0.25">
      <c r="A70" s="1381" t="s">
        <v>381</v>
      </c>
      <c r="B70" s="1381"/>
      <c r="C70" s="1381"/>
      <c r="D70" s="1381"/>
      <c r="E70" s="1381"/>
      <c r="F70" s="1381"/>
      <c r="G70" s="1381"/>
      <c r="H70" s="1381"/>
      <c r="I70" s="1381"/>
      <c r="J70" s="1381"/>
      <c r="K70" s="1381"/>
      <c r="L70" s="1381"/>
      <c r="M70" s="1381"/>
      <c r="N70" s="1381"/>
      <c r="O70" s="1381"/>
      <c r="P70" s="1381"/>
      <c r="Q70" s="1381"/>
      <c r="R70" s="1381"/>
      <c r="S70" s="1381"/>
      <c r="T70" s="1381"/>
      <c r="U70" s="1381"/>
      <c r="V70" s="1381"/>
      <c r="W70" s="1381"/>
      <c r="X70" s="1381"/>
      <c r="Y70" s="1381"/>
      <c r="Z70" s="1381"/>
      <c r="AA70" s="1381"/>
      <c r="AB70" s="1381"/>
      <c r="AC70" s="1381"/>
      <c r="AD70" s="1381"/>
      <c r="AE70" s="1381"/>
      <c r="AF70" s="1381"/>
      <c r="AG70" s="1381"/>
      <c r="AH70" s="1381"/>
      <c r="AI70" s="1381"/>
      <c r="AJ70" s="1381"/>
      <c r="AK70" s="1381"/>
      <c r="AL70" s="1381"/>
      <c r="AM70" s="1381"/>
      <c r="AN70" s="1381"/>
      <c r="AO70" s="1381"/>
      <c r="AP70" s="1381"/>
      <c r="AQ70" s="1381"/>
      <c r="AR70" s="1381"/>
      <c r="AS70" s="1381"/>
      <c r="AT70" s="1381"/>
      <c r="AU70" s="1381"/>
      <c r="AV70" s="1381"/>
      <c r="AW70" s="1381"/>
      <c r="AX70" s="1381"/>
      <c r="AY70" s="1381"/>
      <c r="AZ70" s="1381"/>
    </row>
    <row r="71" spans="1:56" ht="24" customHeight="1" x14ac:dyDescent="0.25">
      <c r="A71" s="1402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402"/>
      <c r="C71" s="1402"/>
      <c r="D71" s="1402"/>
      <c r="E71" s="1402"/>
      <c r="F71" s="1402"/>
      <c r="G71" s="1402"/>
      <c r="H71" s="1402"/>
      <c r="I71" s="1402"/>
      <c r="J71" s="1402"/>
      <c r="K71" s="1402"/>
      <c r="L71" s="1402"/>
      <c r="M71" s="1402"/>
      <c r="N71" s="1402"/>
      <c r="O71" s="1402"/>
      <c r="P71" s="1402"/>
      <c r="Q71" s="1402"/>
      <c r="R71" s="1402"/>
      <c r="S71" s="1402"/>
      <c r="T71" s="1402"/>
      <c r="U71" s="1402"/>
      <c r="V71" s="1402"/>
      <c r="W71" s="1402"/>
      <c r="X71" s="1402"/>
      <c r="Y71" s="1402"/>
      <c r="Z71" s="1402"/>
      <c r="AA71" s="1402"/>
      <c r="AB71" s="1402"/>
      <c r="AC71" s="1402"/>
      <c r="AD71" s="1402"/>
      <c r="AE71" s="1402"/>
      <c r="AF71" s="1402"/>
      <c r="AG71" s="1402"/>
      <c r="AH71" s="1402"/>
      <c r="AI71" s="1402"/>
      <c r="AJ71" s="1402"/>
      <c r="AK71" s="1402"/>
      <c r="AL71" s="1402"/>
      <c r="AM71" s="1402"/>
      <c r="AN71" s="1402"/>
      <c r="AO71" s="1402"/>
      <c r="AP71" s="1402"/>
      <c r="AQ71" s="1402"/>
      <c r="AR71" s="1402"/>
      <c r="AS71" s="1402"/>
      <c r="AT71" s="1402"/>
      <c r="AU71" s="1402"/>
      <c r="AV71" s="1402"/>
      <c r="AW71" s="1402"/>
      <c r="AX71" s="1402"/>
      <c r="AY71" s="1402"/>
      <c r="AZ71" s="1402"/>
    </row>
    <row r="72" spans="1:56" s="127" customFormat="1" ht="9.6" x14ac:dyDescent="0.2">
      <c r="A72" s="1407" t="s">
        <v>382</v>
      </c>
      <c r="B72" s="1407"/>
      <c r="C72" s="1407"/>
      <c r="D72" s="1407"/>
      <c r="E72" s="1407"/>
      <c r="F72" s="1407"/>
      <c r="G72" s="1407"/>
      <c r="H72" s="1407"/>
      <c r="I72" s="1407"/>
      <c r="J72" s="1407"/>
      <c r="K72" s="1407"/>
      <c r="L72" s="1407"/>
      <c r="M72" s="1407"/>
      <c r="N72" s="1407"/>
      <c r="O72" s="1407"/>
      <c r="P72" s="1407"/>
      <c r="Q72" s="1407"/>
      <c r="R72" s="1407"/>
      <c r="S72" s="1407"/>
      <c r="T72" s="1407"/>
      <c r="U72" s="1407"/>
      <c r="V72" s="1407"/>
      <c r="W72" s="1407"/>
      <c r="X72" s="1407"/>
      <c r="Y72" s="1407"/>
      <c r="Z72" s="1407"/>
      <c r="AA72" s="1407"/>
      <c r="AB72" s="1407"/>
      <c r="AC72" s="1407"/>
      <c r="AD72" s="1407"/>
      <c r="AE72" s="1407"/>
      <c r="AF72" s="1407"/>
      <c r="AG72" s="1407"/>
      <c r="AH72" s="1407"/>
      <c r="AI72" s="1407"/>
      <c r="AJ72" s="1407"/>
      <c r="AK72" s="1407"/>
      <c r="AL72" s="1407"/>
      <c r="AM72" s="1407"/>
      <c r="AN72" s="1407"/>
      <c r="AO72" s="1407"/>
      <c r="AP72" s="1407"/>
      <c r="AQ72" s="1407"/>
      <c r="AR72" s="1407"/>
      <c r="AS72" s="1407"/>
      <c r="AT72" s="1407"/>
      <c r="AU72" s="1407"/>
      <c r="AV72" s="1407"/>
      <c r="AW72" s="1407"/>
      <c r="AX72" s="1407"/>
      <c r="AY72" s="1407"/>
      <c r="AZ72" s="1407"/>
    </row>
    <row r="73" spans="1:56" ht="24" customHeight="1" x14ac:dyDescent="0.25">
      <c r="A73" s="1382" t="s">
        <v>538</v>
      </c>
      <c r="B73" s="1382"/>
      <c r="C73" s="1382"/>
      <c r="D73" s="1382"/>
      <c r="E73" s="1382"/>
      <c r="F73" s="1382"/>
      <c r="G73" s="1382"/>
      <c r="H73" s="1382"/>
      <c r="I73" s="1382"/>
      <c r="J73" s="1382"/>
      <c r="K73" s="1382"/>
      <c r="L73" s="1382"/>
      <c r="M73" s="1382"/>
      <c r="N73" s="1382"/>
      <c r="O73" s="1382"/>
      <c r="P73" s="1382"/>
      <c r="Q73" s="1382"/>
      <c r="R73" s="1382"/>
      <c r="S73" s="1382"/>
      <c r="T73" s="1382"/>
      <c r="U73" s="1382"/>
      <c r="V73" s="1382"/>
      <c r="W73" s="1382"/>
      <c r="X73" s="1382"/>
      <c r="Y73" s="1382"/>
      <c r="Z73" s="1382"/>
      <c r="AA73" s="1382"/>
      <c r="AB73" s="1382"/>
      <c r="AC73" s="1382"/>
      <c r="AD73" s="1382"/>
      <c r="AE73" s="1382"/>
      <c r="AF73" s="1382"/>
      <c r="AG73" s="1382"/>
      <c r="AH73" s="1382"/>
      <c r="AI73" s="1382"/>
      <c r="AJ73" s="1382"/>
      <c r="AK73" s="1382"/>
      <c r="AL73" s="1382"/>
      <c r="AM73" s="1382"/>
      <c r="AN73" s="1382"/>
      <c r="AO73" s="1382"/>
      <c r="AP73" s="1382"/>
      <c r="AQ73" s="1382"/>
      <c r="AR73" s="1382"/>
      <c r="AS73" s="1382"/>
      <c r="AT73" s="1382"/>
      <c r="AU73" s="1382"/>
      <c r="AV73" s="1382"/>
      <c r="AW73" s="1382"/>
      <c r="AX73" s="1382"/>
      <c r="AY73" s="1382"/>
      <c r="AZ73" s="1382"/>
    </row>
    <row r="74" spans="1:56" ht="15.75" customHeight="1" x14ac:dyDescent="0.3">
      <c r="A74" s="1418"/>
      <c r="B74" s="1418"/>
      <c r="C74" s="1418"/>
      <c r="D74" s="1418"/>
      <c r="E74" s="1418"/>
      <c r="F74" s="1418"/>
      <c r="G74" s="1418"/>
      <c r="H74" s="1418"/>
      <c r="I74" s="1418"/>
      <c r="J74" s="1418"/>
      <c r="K74" s="1418"/>
      <c r="L74" s="1418"/>
      <c r="M74" s="1418"/>
      <c r="N74" s="1418"/>
      <c r="O74" s="1418"/>
      <c r="P74" s="1418"/>
      <c r="Q74" s="1418"/>
      <c r="R74" s="1418"/>
      <c r="S74" s="1418"/>
      <c r="T74" s="1418"/>
      <c r="U74" s="1418"/>
      <c r="V74" s="1418"/>
      <c r="W74" s="1418"/>
      <c r="X74" s="1418"/>
      <c r="Y74" s="1418"/>
      <c r="Z74" s="1418"/>
      <c r="AA74" s="1418"/>
      <c r="AB74" s="1418"/>
      <c r="AC74" s="1418"/>
      <c r="AD74" s="1418"/>
      <c r="AE74" s="1418"/>
      <c r="AF74" s="1418"/>
      <c r="AG74" s="1418"/>
      <c r="AH74" s="1418"/>
      <c r="AI74" s="1418"/>
      <c r="AJ74" s="1418"/>
      <c r="AK74" s="1418"/>
      <c r="AL74" s="1418"/>
      <c r="AM74" s="1418"/>
      <c r="AN74" s="1418"/>
      <c r="AO74" s="1418"/>
      <c r="AP74" s="1418"/>
      <c r="AQ74" s="1418"/>
      <c r="AR74" s="1418"/>
      <c r="AS74" s="1418"/>
      <c r="AT74" s="1418"/>
      <c r="AU74" s="1418"/>
      <c r="AV74" s="1418"/>
      <c r="AW74" s="1418"/>
      <c r="AX74" s="1418"/>
      <c r="AY74" s="1418"/>
      <c r="AZ74" s="1418"/>
    </row>
    <row r="75" spans="1:56" ht="9.75" customHeight="1" x14ac:dyDescent="0.25">
      <c r="A75" s="1398" t="s">
        <v>382</v>
      </c>
      <c r="B75" s="1399"/>
      <c r="C75" s="1399"/>
      <c r="D75" s="1399"/>
      <c r="E75" s="1399"/>
      <c r="F75" s="1399"/>
      <c r="G75" s="1399"/>
      <c r="H75" s="1399"/>
      <c r="I75" s="1399"/>
      <c r="J75" s="1399"/>
      <c r="K75" s="1399"/>
      <c r="L75" s="1399"/>
      <c r="M75" s="1399"/>
      <c r="N75" s="1399"/>
      <c r="O75" s="1399"/>
      <c r="P75" s="1399"/>
      <c r="Q75" s="1399"/>
      <c r="R75" s="1399"/>
      <c r="S75" s="1399"/>
      <c r="T75" s="1399"/>
      <c r="U75" s="1399"/>
      <c r="V75" s="1399"/>
      <c r="W75" s="1399"/>
      <c r="X75" s="1399"/>
      <c r="Y75" s="1399"/>
      <c r="Z75" s="1399"/>
      <c r="AA75" s="1399"/>
      <c r="AB75" s="1399"/>
      <c r="AC75" s="1399"/>
      <c r="AD75" s="1399"/>
      <c r="AE75" s="1399"/>
      <c r="AF75" s="1399"/>
      <c r="AG75" s="1399"/>
      <c r="AH75" s="1399"/>
      <c r="AI75" s="1399"/>
      <c r="AJ75" s="1399"/>
      <c r="AK75" s="1399"/>
      <c r="AL75" s="1399"/>
      <c r="AM75" s="1399"/>
      <c r="AN75" s="1399"/>
      <c r="AO75" s="1399"/>
      <c r="AP75" s="1399"/>
      <c r="AQ75" s="1399"/>
      <c r="AR75" s="1399"/>
      <c r="AS75" s="1399"/>
      <c r="AT75" s="1399"/>
      <c r="AU75" s="1399"/>
      <c r="AV75" s="1399"/>
      <c r="AW75" s="1399"/>
      <c r="AX75" s="1399"/>
      <c r="AY75" s="1399"/>
      <c r="AZ75" s="1399"/>
    </row>
    <row r="76" spans="1:56" ht="12" customHeight="1" x14ac:dyDescent="0.25">
      <c r="A76" s="421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400"/>
      <c r="AD76" s="1400"/>
      <c r="AE76" s="1400"/>
      <c r="AF76" s="1400"/>
      <c r="AG76" s="1400"/>
      <c r="AH76" s="1400"/>
      <c r="AI76" s="1400"/>
      <c r="AJ76" s="1400"/>
      <c r="AK76" s="1400"/>
      <c r="AL76" s="1400"/>
      <c r="AM76" s="1400"/>
      <c r="AN76" s="1400"/>
      <c r="AO76" s="1400"/>
      <c r="AP76" s="1400"/>
      <c r="AQ76" s="1400"/>
      <c r="AR76" s="1400"/>
      <c r="AS76" s="1400"/>
      <c r="AT76" s="1400"/>
      <c r="AU76" s="1400"/>
      <c r="AV76" s="1400"/>
      <c r="AW76" s="1400"/>
      <c r="AX76" s="1400"/>
      <c r="AY76" s="1400"/>
      <c r="AZ76" s="1400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401" t="s">
        <v>382</v>
      </c>
      <c r="AD77" s="1401"/>
      <c r="AE77" s="1401"/>
      <c r="AF77" s="1401"/>
      <c r="AG77" s="1401"/>
      <c r="AH77" s="1401"/>
      <c r="AI77" s="1401"/>
      <c r="AJ77" s="1401"/>
      <c r="AK77" s="1401"/>
      <c r="AL77" s="1401"/>
      <c r="AM77" s="1401"/>
      <c r="AN77" s="1401"/>
      <c r="AO77" s="1401"/>
      <c r="AP77" s="1401"/>
      <c r="AQ77" s="1401"/>
      <c r="AR77" s="1401"/>
      <c r="AS77" s="1401"/>
      <c r="AT77" s="1401"/>
      <c r="AU77" s="1401"/>
      <c r="AV77" s="1401"/>
      <c r="AW77" s="1401"/>
      <c r="AX77" s="1401"/>
      <c r="AY77" s="1401"/>
      <c r="AZ77" s="1401"/>
    </row>
    <row r="78" spans="1:56" ht="14.4" x14ac:dyDescent="0.3">
      <c r="A78" s="1381" t="s">
        <v>539</v>
      </c>
      <c r="B78" s="1381"/>
      <c r="C78" s="1381"/>
      <c r="D78" s="1381"/>
      <c r="E78" s="1381"/>
      <c r="G78" s="1416" t="s">
        <v>527</v>
      </c>
      <c r="H78" s="1416"/>
      <c r="I78" s="1416"/>
      <c r="J78" s="1416"/>
      <c r="K78" s="1416"/>
      <c r="L78" s="1416"/>
      <c r="M78" s="1416"/>
      <c r="N78" s="1416"/>
      <c r="O78" s="1416"/>
      <c r="P78" s="1416"/>
      <c r="Q78" s="8"/>
      <c r="R78" s="103" t="s">
        <v>76</v>
      </c>
      <c r="S78" s="1412" t="str">
        <f ca="1">INDIRECT("'АКТЫ скрытых работ'!R"&amp;BE3&amp;"C4",0)</f>
        <v>11</v>
      </c>
      <c r="T78" s="1412"/>
      <c r="U78" s="1412"/>
      <c r="V78" s="103" t="s">
        <v>77</v>
      </c>
      <c r="W78" s="1413" t="str">
        <f ca="1">INDIRECT("'АКТЫ скрытых работ'!R"&amp;BE3&amp;"C5",0)</f>
        <v>декабря</v>
      </c>
      <c r="X78" s="1413"/>
      <c r="Y78" s="1413"/>
      <c r="Z78" s="1413"/>
      <c r="AA78" s="1413"/>
      <c r="AB78" s="1413"/>
      <c r="AC78" s="1413"/>
      <c r="AE78" s="1408">
        <f ca="1">INDIRECT("'АКТЫ скрытых работ'!R"&amp;BE3&amp;"C6",0)</f>
        <v>2024</v>
      </c>
      <c r="AF78" s="1408"/>
      <c r="AG78" s="1408"/>
      <c r="AH78" s="1408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381" t="s">
        <v>89</v>
      </c>
      <c r="H79" s="1381"/>
      <c r="I79" s="1381"/>
      <c r="J79" s="1381"/>
      <c r="K79" s="1381"/>
      <c r="L79" s="1381"/>
      <c r="M79" s="1381"/>
      <c r="N79" s="1381"/>
      <c r="O79" s="1381"/>
      <c r="P79" s="1381"/>
      <c r="Q79" s="8"/>
      <c r="R79" s="103" t="s">
        <v>76</v>
      </c>
      <c r="S79" s="1412" t="str">
        <f ca="1">INDIRECT("'АКТЫ скрытых работ'!R"&amp;BE3&amp;"C7",0)</f>
        <v>13</v>
      </c>
      <c r="T79" s="1412"/>
      <c r="U79" s="1412"/>
      <c r="V79" s="103" t="s">
        <v>77</v>
      </c>
      <c r="W79" s="1414" t="str">
        <f ca="1">INDIRECT("'АКТЫ скрытых работ'!R"&amp;BE3&amp;"C8",0)</f>
        <v>декабря</v>
      </c>
      <c r="X79" s="1414"/>
      <c r="Y79" s="1414"/>
      <c r="Z79" s="1414"/>
      <c r="AA79" s="1414"/>
      <c r="AB79" s="1414"/>
      <c r="AC79" s="1414"/>
      <c r="AE79" s="1415">
        <f ca="1">INDIRECT("'АКТЫ скрытых работ'!R"&amp;BE3&amp;"C9",0)</f>
        <v>2024</v>
      </c>
      <c r="AF79" s="1415"/>
      <c r="AG79" s="1415"/>
      <c r="AH79" s="1415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417" t="s">
        <v>540</v>
      </c>
      <c r="B81" s="1417"/>
      <c r="C81" s="1417"/>
      <c r="D81" s="1417"/>
      <c r="E81" s="1417"/>
      <c r="F81" s="1417"/>
      <c r="G81" s="1417"/>
      <c r="H81" s="1417"/>
      <c r="I81" s="1417"/>
      <c r="J81" s="1417"/>
      <c r="K81" s="1417"/>
      <c r="L81" s="1417"/>
      <c r="M81" s="1417"/>
      <c r="N81" s="1417"/>
      <c r="O81" s="1417"/>
      <c r="P81" s="1417"/>
      <c r="Q81" s="1417"/>
      <c r="R81" s="1417"/>
      <c r="S81" s="1417"/>
      <c r="T81" s="1417"/>
      <c r="U81" s="1417"/>
      <c r="V81" s="1417"/>
      <c r="W81" s="1417"/>
      <c r="X81" s="1417"/>
      <c r="Y81" s="1417"/>
      <c r="Z81" s="1417"/>
      <c r="AA81" s="1417"/>
      <c r="AB81" s="1417"/>
      <c r="AC81" s="1417"/>
      <c r="AD81" s="1417"/>
      <c r="AE81" s="1417"/>
      <c r="AF81" s="1417"/>
      <c r="AG81" s="1417"/>
      <c r="AH81" s="1417"/>
      <c r="AI81" s="1417"/>
      <c r="AJ81" s="1417"/>
      <c r="AK81" s="1417"/>
      <c r="AL81" s="1417"/>
      <c r="AM81" s="1417"/>
      <c r="AN81" s="1417"/>
      <c r="AO81" s="1417"/>
      <c r="AP81" s="1417"/>
      <c r="AQ81" s="1417"/>
      <c r="AR81" s="1417"/>
      <c r="AS81" s="1417"/>
      <c r="AT81" s="1417"/>
      <c r="AU81" s="1417"/>
      <c r="AV81" s="1417"/>
      <c r="AW81" s="1417"/>
      <c r="AX81" s="1417"/>
      <c r="AY81" s="1417"/>
      <c r="AZ81" s="1417"/>
    </row>
    <row r="82" spans="1:54" x14ac:dyDescent="0.25">
      <c r="A82" s="1410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410"/>
      <c r="C82" s="1410"/>
      <c r="D82" s="1410"/>
      <c r="E82" s="1410"/>
      <c r="F82" s="1410"/>
      <c r="G82" s="1410"/>
      <c r="H82" s="1410"/>
      <c r="I82" s="1410"/>
      <c r="J82" s="1410"/>
      <c r="K82" s="1410"/>
      <c r="L82" s="1410"/>
      <c r="M82" s="1410"/>
      <c r="N82" s="1410"/>
      <c r="O82" s="1410"/>
      <c r="P82" s="1410"/>
      <c r="Q82" s="1410"/>
      <c r="R82" s="1410"/>
      <c r="S82" s="1410"/>
      <c r="T82" s="1410"/>
      <c r="U82" s="1410"/>
      <c r="V82" s="1410"/>
      <c r="W82" s="1410"/>
      <c r="X82" s="1410"/>
      <c r="Y82" s="1410"/>
      <c r="Z82" s="1410"/>
      <c r="AA82" s="1410"/>
      <c r="AB82" s="1410"/>
      <c r="AC82" s="1410"/>
      <c r="AD82" s="1410"/>
      <c r="AE82" s="1410"/>
      <c r="AF82" s="1410"/>
      <c r="AG82" s="1410"/>
      <c r="AH82" s="1410"/>
      <c r="AI82" s="1410"/>
      <c r="AJ82" s="1410"/>
      <c r="AK82" s="1410"/>
      <c r="AL82" s="1410"/>
      <c r="AM82" s="1410"/>
      <c r="AN82" s="1410"/>
      <c r="AO82" s="1410"/>
      <c r="AP82" s="1410"/>
      <c r="AQ82" s="1410"/>
      <c r="AR82" s="1410"/>
      <c r="AS82" s="1410"/>
      <c r="AT82" s="1410"/>
      <c r="AU82" s="1410"/>
      <c r="AV82" s="1410"/>
      <c r="AW82" s="1410"/>
      <c r="AX82" s="1410"/>
      <c r="AY82" s="1410"/>
      <c r="AZ82" s="1410"/>
    </row>
    <row r="83" spans="1:54" s="127" customFormat="1" ht="10.5" customHeight="1" x14ac:dyDescent="0.2">
      <c r="A83" s="1376" t="s">
        <v>541</v>
      </c>
      <c r="B83" s="1376"/>
      <c r="C83" s="1376"/>
      <c r="D83" s="1376"/>
      <c r="E83" s="1376"/>
      <c r="F83" s="1376"/>
      <c r="G83" s="1376"/>
      <c r="H83" s="1376"/>
      <c r="I83" s="1376"/>
      <c r="J83" s="1376"/>
      <c r="K83" s="1376"/>
      <c r="L83" s="1376"/>
      <c r="M83" s="1376"/>
      <c r="N83" s="1376"/>
      <c r="O83" s="1376"/>
      <c r="P83" s="1376"/>
      <c r="Q83" s="1376"/>
      <c r="R83" s="1376"/>
      <c r="S83" s="1376"/>
      <c r="T83" s="1376"/>
      <c r="U83" s="1376"/>
      <c r="V83" s="1376"/>
      <c r="W83" s="1376"/>
      <c r="X83" s="1376"/>
      <c r="Y83" s="1376"/>
      <c r="Z83" s="1376"/>
      <c r="AA83" s="1376"/>
      <c r="AB83" s="1376"/>
      <c r="AC83" s="1376"/>
      <c r="AD83" s="1376"/>
      <c r="AE83" s="1376"/>
      <c r="AF83" s="1376"/>
      <c r="AG83" s="1376"/>
      <c r="AH83" s="1376"/>
      <c r="AI83" s="1376"/>
      <c r="AJ83" s="1376"/>
      <c r="AK83" s="1376"/>
      <c r="AL83" s="1376"/>
      <c r="AM83" s="1376"/>
      <c r="AN83" s="1376"/>
      <c r="AO83" s="1376"/>
      <c r="AP83" s="1376"/>
      <c r="AQ83" s="1376"/>
      <c r="AR83" s="1376"/>
      <c r="AS83" s="1376"/>
      <c r="AT83" s="1376"/>
      <c r="AU83" s="1376"/>
      <c r="AV83" s="1376"/>
      <c r="AW83" s="1376"/>
      <c r="AX83" s="1376"/>
      <c r="AY83" s="1376"/>
      <c r="AZ83" s="1376"/>
    </row>
    <row r="84" spans="1:54" ht="12" customHeight="1" x14ac:dyDescent="0.3">
      <c r="A84" s="1381" t="s">
        <v>384</v>
      </c>
      <c r="B84" s="1381"/>
      <c r="C84" s="1381"/>
      <c r="D84" s="1381"/>
      <c r="E84" s="1381"/>
      <c r="F84" s="1381"/>
      <c r="G84" s="1381"/>
      <c r="H84" s="1381"/>
      <c r="I84" s="1381"/>
      <c r="J84" s="1381"/>
      <c r="K84" s="1381"/>
      <c r="L84" s="1381"/>
      <c r="M84" s="1381"/>
      <c r="N84" s="1381"/>
      <c r="O84" s="1381"/>
      <c r="P84" s="1381"/>
      <c r="Q84" s="1381"/>
      <c r="R84" s="1381"/>
      <c r="S84" s="1381"/>
      <c r="T84" s="1381"/>
      <c r="U84" s="1381"/>
      <c r="V84" s="1381"/>
      <c r="W84" s="1381"/>
      <c r="X84" s="1381"/>
      <c r="Y84" s="1381"/>
      <c r="Z84" s="1381"/>
      <c r="AA84" s="1381"/>
      <c r="AB84" s="1381"/>
      <c r="AC84" s="1381"/>
      <c r="AD84" s="1381"/>
      <c r="AE84" s="1381"/>
      <c r="AF84" s="1381"/>
      <c r="AG84" s="1381"/>
      <c r="AH84" s="1381"/>
      <c r="AI84" s="1381"/>
      <c r="AJ84" s="1381"/>
      <c r="AK84" s="1381"/>
      <c r="AL84" s="1381"/>
      <c r="AM84" s="1381"/>
      <c r="AN84" s="1381"/>
      <c r="AO84" s="1381"/>
      <c r="AP84" s="1381"/>
      <c r="AQ84" s="1381"/>
      <c r="AR84" s="1381"/>
      <c r="AS84" s="1381"/>
      <c r="AT84" s="1381"/>
      <c r="AU84" s="1381"/>
      <c r="AV84" s="1381"/>
      <c r="AW84" s="1381"/>
      <c r="AX84" s="1381"/>
      <c r="AY84" s="1381"/>
      <c r="AZ84" s="1381"/>
      <c r="BA84" s="31"/>
    </row>
    <row r="85" spans="1:54" ht="12" customHeight="1" x14ac:dyDescent="0.3">
      <c r="A85" s="1381" t="s">
        <v>385</v>
      </c>
      <c r="B85" s="1381"/>
      <c r="C85" s="1381"/>
      <c r="D85" s="1381"/>
      <c r="E85" s="1381"/>
      <c r="F85" s="1381"/>
      <c r="G85" s="1381"/>
      <c r="H85" s="1381"/>
      <c r="I85" s="1381"/>
      <c r="J85" s="1381"/>
      <c r="K85" s="1381"/>
      <c r="L85" s="1381"/>
      <c r="M85" s="1381"/>
      <c r="N85" s="1381"/>
      <c r="O85" s="1381"/>
      <c r="P85" s="1381"/>
      <c r="Q85" s="1381"/>
      <c r="R85" s="1381"/>
      <c r="S85" s="1381"/>
      <c r="T85" s="1381"/>
      <c r="U85" s="1381"/>
      <c r="V85" s="1381"/>
      <c r="W85" s="1381"/>
      <c r="X85" s="1381"/>
      <c r="Y85" s="1381"/>
      <c r="Z85" s="1381"/>
      <c r="AA85" s="1381"/>
      <c r="AB85" s="1381"/>
      <c r="AC85" s="1381"/>
      <c r="AD85" s="1381"/>
      <c r="AE85" s="1381"/>
      <c r="AF85" s="1411" t="s">
        <v>386</v>
      </c>
      <c r="AG85" s="1411"/>
      <c r="AH85" s="1411"/>
      <c r="AI85" s="1411"/>
      <c r="AJ85" s="1411"/>
      <c r="AK85" s="1411"/>
      <c r="AL85" s="1411"/>
      <c r="AM85" s="1411"/>
      <c r="AN85" s="1411"/>
      <c r="AO85" s="1411"/>
      <c r="AP85" s="1411"/>
      <c r="AQ85" s="1411"/>
      <c r="AR85" s="1411"/>
      <c r="AS85" s="1411"/>
      <c r="AT85" s="1411"/>
      <c r="AU85" s="1411"/>
      <c r="AV85" s="1411"/>
      <c r="AW85" s="1411"/>
      <c r="AX85" s="1411"/>
      <c r="AY85" s="1411"/>
      <c r="AZ85" s="421" t="s">
        <v>387</v>
      </c>
      <c r="BA85" s="9"/>
    </row>
    <row r="86" spans="1:54" ht="12" customHeight="1" x14ac:dyDescent="0.3">
      <c r="A86" s="1381" t="s">
        <v>542</v>
      </c>
      <c r="B86" s="1381"/>
      <c r="C86" s="1381"/>
      <c r="D86" s="1381"/>
      <c r="E86" s="1381"/>
      <c r="F86" s="1381"/>
      <c r="G86" s="1381"/>
      <c r="H86" s="1381"/>
      <c r="I86" s="1381"/>
      <c r="J86" s="1381"/>
      <c r="K86" s="1381"/>
      <c r="L86" s="1381"/>
      <c r="M86" s="1381"/>
      <c r="N86" s="1381"/>
      <c r="O86" s="1381"/>
      <c r="P86" s="1381"/>
      <c r="Q86" s="1381"/>
      <c r="R86" s="1381"/>
      <c r="S86" s="1381"/>
      <c r="T86" s="1381"/>
      <c r="U86" s="1381"/>
      <c r="V86" s="1381"/>
      <c r="W86" s="1381"/>
      <c r="X86" s="1381"/>
      <c r="Y86" s="1381"/>
      <c r="Z86" s="1381"/>
      <c r="AA86" s="1381"/>
      <c r="AB86" s="1381"/>
      <c r="AC86" s="1381"/>
      <c r="AD86" s="1381"/>
      <c r="AE86" s="1381"/>
      <c r="AF86" s="1381"/>
      <c r="AG86" s="1381"/>
      <c r="AH86" s="1381"/>
      <c r="AI86" s="1381"/>
      <c r="AJ86" s="1381"/>
      <c r="AK86" s="1381"/>
      <c r="AL86" s="1381"/>
      <c r="AM86" s="1381"/>
      <c r="AN86" s="1381"/>
      <c r="AO86" s="1381"/>
      <c r="AP86" s="1381"/>
      <c r="AQ86" s="1381"/>
      <c r="AR86" s="1381"/>
      <c r="AS86" s="1381"/>
      <c r="AT86" s="1422"/>
      <c r="AU86" s="1422"/>
      <c r="AV86" s="1422"/>
      <c r="AW86" s="1422"/>
      <c r="AX86" s="1422"/>
      <c r="AY86" s="423" t="s">
        <v>388</v>
      </c>
      <c r="AZ86" s="423"/>
      <c r="BA86" s="9"/>
    </row>
    <row r="87" spans="1:54" ht="12" customHeight="1" x14ac:dyDescent="0.3">
      <c r="A87" s="1381" t="s">
        <v>543</v>
      </c>
      <c r="B87" s="1381"/>
      <c r="C87" s="1381"/>
      <c r="D87" s="1381"/>
      <c r="E87" s="1381"/>
      <c r="F87" s="1381"/>
      <c r="G87" s="1381"/>
      <c r="H87" s="1381"/>
      <c r="I87" s="1381"/>
      <c r="J87" s="1381"/>
      <c r="K87" s="1381"/>
      <c r="L87" s="1381"/>
      <c r="M87" s="1381"/>
      <c r="N87" s="1381"/>
      <c r="O87" s="1381"/>
      <c r="P87" s="1381"/>
      <c r="Q87" s="1381"/>
      <c r="R87" s="1381"/>
      <c r="S87" s="1381"/>
      <c r="T87" s="1381"/>
      <c r="U87" s="1381"/>
      <c r="V87" s="1381"/>
      <c r="W87" s="1381"/>
      <c r="X87" s="1381"/>
      <c r="Y87" s="1381"/>
      <c r="Z87" s="1381"/>
      <c r="AA87" s="1381"/>
      <c r="AB87" s="1381"/>
      <c r="AC87" s="1381"/>
      <c r="AD87" s="1381"/>
      <c r="AE87" s="1381"/>
      <c r="AF87" s="1381"/>
      <c r="AG87" s="1381"/>
      <c r="AH87" s="1381"/>
      <c r="AI87" s="1381"/>
      <c r="AJ87" s="1381"/>
      <c r="AK87" s="1381"/>
      <c r="AL87" s="1381"/>
      <c r="AM87" s="1381"/>
      <c r="AN87" s="1381"/>
      <c r="AO87" s="1381"/>
      <c r="AP87" s="1381"/>
      <c r="AQ87" s="1381"/>
      <c r="AR87" s="1381"/>
      <c r="AS87" s="1381"/>
      <c r="AT87" s="1381"/>
      <c r="AU87" s="1381"/>
      <c r="AV87" s="1381"/>
      <c r="AW87" s="1381"/>
      <c r="AX87" s="1381"/>
      <c r="AY87" s="1381"/>
      <c r="AZ87" s="1381"/>
      <c r="BA87" s="9"/>
    </row>
    <row r="88" spans="1:54" ht="12" customHeight="1" x14ac:dyDescent="0.3">
      <c r="A88" s="1381" t="s">
        <v>544</v>
      </c>
      <c r="B88" s="1381"/>
      <c r="C88" s="1381"/>
      <c r="D88" s="1381"/>
      <c r="E88" s="1381"/>
      <c r="F88" s="1381"/>
      <c r="G88" s="1381"/>
      <c r="H88" s="1381"/>
      <c r="I88" s="1381"/>
      <c r="J88" s="1381"/>
      <c r="K88" s="1381"/>
      <c r="L88" s="1381"/>
      <c r="M88" s="1381"/>
      <c r="N88" s="1381"/>
      <c r="O88" s="1381"/>
      <c r="P88" s="1381"/>
      <c r="Q88" s="1381"/>
      <c r="R88" s="1381"/>
      <c r="S88" s="1381"/>
      <c r="T88" s="1381"/>
      <c r="U88" s="1381"/>
      <c r="V88" s="1381"/>
      <c r="W88" s="1381"/>
      <c r="X88" s="1381"/>
      <c r="Y88" s="1381"/>
      <c r="Z88" s="1381"/>
      <c r="AA88" s="1381"/>
      <c r="AB88" s="1381"/>
      <c r="AC88" s="1381"/>
      <c r="AD88" s="1381"/>
      <c r="AE88" s="1381"/>
      <c r="AF88" s="1381"/>
      <c r="AG88" s="1381"/>
      <c r="AH88" s="1381"/>
      <c r="AI88" s="1381"/>
      <c r="AJ88" s="1381"/>
      <c r="AK88" s="1381"/>
      <c r="AL88" s="1381"/>
      <c r="AM88" s="1381"/>
      <c r="AN88" s="1381"/>
      <c r="AO88" s="1381"/>
      <c r="AP88" s="1381"/>
      <c r="AQ88" s="1381"/>
      <c r="AR88" s="1381"/>
      <c r="AS88" s="1381"/>
      <c r="AT88" s="1381"/>
      <c r="AU88" s="1381"/>
      <c r="AV88" s="1381"/>
      <c r="AW88" s="1381"/>
      <c r="AX88" s="1381"/>
      <c r="AY88" s="1381"/>
      <c r="AZ88" s="1381"/>
      <c r="BA88" s="9"/>
    </row>
    <row r="89" spans="1:54" ht="12" customHeight="1" x14ac:dyDescent="0.3">
      <c r="A89" s="1411"/>
      <c r="B89" s="1411"/>
      <c r="C89" s="1411"/>
      <c r="D89" s="1411"/>
      <c r="E89" s="1411"/>
      <c r="F89" s="1411"/>
      <c r="G89" s="1411"/>
      <c r="H89" s="1411"/>
      <c r="I89" s="1411"/>
      <c r="J89" s="1411"/>
      <c r="K89" s="1411"/>
      <c r="L89" s="1411"/>
      <c r="M89" s="1411"/>
      <c r="N89" s="1411"/>
      <c r="O89" s="1411"/>
      <c r="P89" s="1411"/>
      <c r="Q89" s="1411"/>
      <c r="R89" s="1411"/>
      <c r="S89" s="1411"/>
      <c r="T89" s="1411"/>
      <c r="U89" s="1411"/>
      <c r="V89" s="1411"/>
      <c r="W89" s="1411"/>
      <c r="X89" s="1411"/>
      <c r="Y89" s="1411"/>
      <c r="Z89" s="1411"/>
      <c r="AA89" s="1411"/>
      <c r="AB89" s="1411"/>
      <c r="AC89" s="1411"/>
      <c r="AD89" s="1411"/>
      <c r="AE89" s="1411"/>
      <c r="AF89" s="1411"/>
      <c r="AG89" s="1411"/>
      <c r="AH89" s="1411"/>
      <c r="AI89" s="1411"/>
      <c r="AJ89" s="1411"/>
      <c r="AK89" s="1411"/>
      <c r="AL89" s="1411"/>
      <c r="AM89" s="1411"/>
      <c r="AN89" s="1411"/>
      <c r="AO89" s="1411"/>
      <c r="AP89" s="1411"/>
      <c r="AQ89" s="1411"/>
      <c r="AR89" s="1411"/>
      <c r="AS89" s="1411"/>
      <c r="AT89" s="1411"/>
      <c r="AU89" s="1411"/>
      <c r="AV89" s="1411"/>
      <c r="AW89" s="1411"/>
      <c r="AX89" s="1411"/>
      <c r="AY89" s="1411"/>
      <c r="AZ89" s="1411"/>
      <c r="BA89" s="9"/>
    </row>
    <row r="90" spans="1:54" ht="12" customHeight="1" x14ac:dyDescent="0.3">
      <c r="A90" s="1423" t="s">
        <v>545</v>
      </c>
      <c r="B90" s="1423"/>
      <c r="C90" s="1423"/>
      <c r="D90" s="1423"/>
      <c r="E90" s="1423"/>
      <c r="F90" s="1423"/>
      <c r="G90" s="1423"/>
      <c r="H90" s="1423"/>
      <c r="I90" s="1423"/>
      <c r="J90" s="1423"/>
      <c r="K90" s="1423"/>
      <c r="L90" s="1423"/>
      <c r="M90" s="1423"/>
      <c r="N90" s="1423"/>
      <c r="O90" s="1423"/>
      <c r="P90" s="1423"/>
      <c r="Q90" s="1423"/>
      <c r="R90" s="1423"/>
      <c r="S90" s="1423"/>
      <c r="T90" s="1423"/>
      <c r="U90" s="1423"/>
      <c r="V90" s="1423"/>
      <c r="W90" s="1423"/>
      <c r="X90" s="1423"/>
      <c r="Y90" s="1423"/>
      <c r="Z90" s="1423"/>
      <c r="AA90" s="1423"/>
      <c r="AB90" s="1423"/>
      <c r="AC90" s="1423"/>
      <c r="AD90" s="1423"/>
      <c r="AE90" s="1423"/>
      <c r="AF90" s="1423"/>
      <c r="AG90" s="1423"/>
      <c r="AH90" s="1423"/>
      <c r="AI90" s="1423"/>
      <c r="AJ90" s="1423"/>
      <c r="AK90" s="1423"/>
      <c r="AL90" s="1423"/>
      <c r="AM90" s="1423"/>
      <c r="AN90" s="1423"/>
      <c r="AO90" s="1423"/>
      <c r="AP90" s="1423"/>
      <c r="AQ90" s="1423"/>
      <c r="AR90" s="1423"/>
      <c r="AS90" s="1423"/>
      <c r="AT90" s="1423"/>
      <c r="AU90" s="1423"/>
      <c r="AV90" s="1423"/>
      <c r="AW90" s="1423"/>
      <c r="AX90" s="1423"/>
      <c r="AY90" s="1423"/>
      <c r="AZ90" s="1423"/>
      <c r="BA90" s="9"/>
    </row>
    <row r="91" spans="1:54" ht="12" customHeight="1" x14ac:dyDescent="0.3">
      <c r="A91" s="1385" t="str">
        <f ca="1">INDIRECT("'АКТЫ скрытых работ'!R"&amp;BE3&amp;"C13",0)</f>
        <v xml:space="preserve"> -</v>
      </c>
      <c r="B91" s="1385"/>
      <c r="C91" s="1385"/>
      <c r="D91" s="1385"/>
      <c r="E91" s="1385"/>
      <c r="F91" s="1385"/>
      <c r="G91" s="1385"/>
      <c r="H91" s="1385"/>
      <c r="I91" s="1385"/>
      <c r="J91" s="1385"/>
      <c r="K91" s="1385"/>
      <c r="L91" s="1385"/>
      <c r="M91" s="1385"/>
      <c r="N91" s="1385"/>
      <c r="O91" s="1385"/>
      <c r="P91" s="1385"/>
      <c r="Q91" s="1385"/>
      <c r="R91" s="1385"/>
      <c r="S91" s="1385"/>
      <c r="T91" s="1385"/>
      <c r="U91" s="1385"/>
      <c r="V91" s="1385"/>
      <c r="W91" s="1385"/>
      <c r="X91" s="1385"/>
      <c r="Y91" s="1385"/>
      <c r="Z91" s="1385"/>
      <c r="AA91" s="1385"/>
      <c r="AB91" s="1385"/>
      <c r="AC91" s="1385"/>
      <c r="AD91" s="1385"/>
      <c r="AE91" s="1385"/>
      <c r="AF91" s="1385"/>
      <c r="AG91" s="1385"/>
      <c r="AH91" s="1385"/>
      <c r="AI91" s="1385"/>
      <c r="AJ91" s="1385"/>
      <c r="AK91" s="1385"/>
      <c r="AL91" s="1385"/>
      <c r="AM91" s="1385"/>
      <c r="AN91" s="1385"/>
      <c r="AO91" s="1385"/>
      <c r="AP91" s="1385"/>
      <c r="AQ91" s="1385"/>
      <c r="AR91" s="1385"/>
      <c r="AS91" s="1385"/>
      <c r="AT91" s="1385"/>
      <c r="AU91" s="1385"/>
      <c r="AV91" s="1385"/>
      <c r="AW91" s="1385"/>
      <c r="AX91" s="1385"/>
      <c r="AY91" s="1385"/>
      <c r="AZ91" s="1385"/>
      <c r="BA91" s="9"/>
    </row>
    <row r="92" spans="1:54" s="127" customFormat="1" ht="8.25" customHeight="1" x14ac:dyDescent="0.2">
      <c r="A92" s="1420" t="s">
        <v>389</v>
      </c>
      <c r="B92" s="1420"/>
      <c r="C92" s="1420"/>
      <c r="D92" s="1420"/>
      <c r="E92" s="1420"/>
      <c r="F92" s="1420"/>
      <c r="G92" s="1420"/>
      <c r="H92" s="1420"/>
      <c r="I92" s="1420"/>
      <c r="J92" s="1420"/>
      <c r="K92" s="1420"/>
      <c r="L92" s="1420"/>
      <c r="M92" s="1420"/>
      <c r="N92" s="1420"/>
      <c r="O92" s="1420"/>
      <c r="P92" s="1420"/>
      <c r="Q92" s="1420"/>
      <c r="R92" s="1420"/>
      <c r="S92" s="1420"/>
      <c r="T92" s="1420"/>
      <c r="U92" s="1420"/>
      <c r="V92" s="1420"/>
      <c r="W92" s="1420"/>
      <c r="X92" s="1420"/>
      <c r="Y92" s="1420"/>
      <c r="Z92" s="1420"/>
      <c r="AA92" s="1420"/>
      <c r="AB92" s="1420"/>
      <c r="AC92" s="1420"/>
      <c r="AD92" s="1420"/>
      <c r="AE92" s="1420"/>
      <c r="AF92" s="1420"/>
      <c r="AG92" s="1420"/>
      <c r="AH92" s="1420"/>
      <c r="AI92" s="1420"/>
      <c r="AJ92" s="1420"/>
      <c r="AK92" s="1420"/>
      <c r="AL92" s="1420"/>
      <c r="AM92" s="1420"/>
      <c r="AN92" s="1420"/>
      <c r="AO92" s="1420"/>
      <c r="AP92" s="1420"/>
      <c r="AQ92" s="1420"/>
      <c r="AR92" s="1420"/>
      <c r="AS92" s="1420"/>
      <c r="AT92" s="1420"/>
      <c r="AU92" s="1420"/>
      <c r="AV92" s="1420"/>
      <c r="AW92" s="1420"/>
      <c r="AX92" s="1420"/>
      <c r="AY92" s="1420"/>
      <c r="AZ92" s="1420"/>
      <c r="BA92" s="137"/>
    </row>
    <row r="93" spans="1:54" s="138" customFormat="1" ht="12" customHeight="1" x14ac:dyDescent="0.25">
      <c r="A93" s="1424" t="s">
        <v>86</v>
      </c>
      <c r="B93" s="1424"/>
      <c r="C93" s="1424"/>
      <c r="D93" s="1424"/>
      <c r="E93" s="1424"/>
      <c r="F93" s="1424"/>
      <c r="G93" s="1424"/>
      <c r="H93" s="1424"/>
      <c r="I93" s="1424"/>
      <c r="J93" s="1424"/>
      <c r="K93" s="1424"/>
      <c r="L93" s="1424"/>
      <c r="M93" s="1424"/>
      <c r="N93" s="1424"/>
      <c r="O93" s="1424"/>
      <c r="P93" s="1425" t="s">
        <v>65</v>
      </c>
      <c r="Q93" s="1425"/>
      <c r="R93" s="1425"/>
      <c r="S93" s="1425"/>
      <c r="T93" s="1425"/>
      <c r="U93" s="1425"/>
      <c r="V93" s="1425"/>
      <c r="W93" s="1425"/>
      <c r="X93" s="1425"/>
      <c r="Y93" s="1425"/>
      <c r="Z93" s="1425"/>
      <c r="AA93" s="1425"/>
      <c r="AB93" s="1425"/>
      <c r="AC93" s="1425"/>
      <c r="AD93" s="1425"/>
      <c r="AE93" s="1425"/>
      <c r="AF93" s="1425"/>
      <c r="AG93" s="1425"/>
      <c r="AH93" s="1425"/>
      <c r="AI93" s="1425"/>
      <c r="AJ93" s="1425"/>
      <c r="AK93" s="1425"/>
      <c r="AL93" s="1425"/>
      <c r="AM93" s="1425"/>
      <c r="AN93" s="1425"/>
      <c r="AO93" s="1425"/>
      <c r="AP93" s="1425"/>
      <c r="AQ93" s="1425"/>
      <c r="AR93" s="1425"/>
      <c r="AS93" s="1425"/>
      <c r="AT93" s="1425"/>
      <c r="AU93" s="1425"/>
      <c r="AV93" s="1425"/>
      <c r="AW93" s="1425"/>
      <c r="AX93" s="1425"/>
      <c r="AY93" s="1425"/>
      <c r="AZ93" s="1425"/>
    </row>
    <row r="94" spans="1:54" ht="12" customHeight="1" x14ac:dyDescent="0.3">
      <c r="A94" s="421" t="s">
        <v>90</v>
      </c>
      <c r="J94" s="1385">
        <f>ФОРМА!F5</f>
        <v>2</v>
      </c>
      <c r="K94" s="1385"/>
      <c r="L94" s="1385"/>
      <c r="M94" s="424"/>
      <c r="N94" s="421" t="s">
        <v>91</v>
      </c>
      <c r="O94" s="424"/>
      <c r="R94" s="421"/>
    </row>
    <row r="95" spans="1:54" ht="35.25" customHeight="1" x14ac:dyDescent="0.25">
      <c r="A95" s="1381" t="s">
        <v>87</v>
      </c>
      <c r="B95" s="1381"/>
      <c r="C95" s="1381"/>
      <c r="D95" s="1381"/>
      <c r="E95" s="1381"/>
      <c r="F95" s="1381"/>
      <c r="G95" s="1381"/>
      <c r="H95" s="1402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402"/>
      <c r="J95" s="1402"/>
      <c r="K95" s="1402"/>
      <c r="L95" s="1402"/>
      <c r="M95" s="1402"/>
      <c r="N95" s="1402"/>
      <c r="O95" s="1402"/>
      <c r="P95" s="1402"/>
      <c r="Q95" s="1402"/>
      <c r="R95" s="1402"/>
      <c r="S95" s="1402"/>
      <c r="T95" s="1402"/>
      <c r="U95" s="1402"/>
      <c r="V95" s="1402"/>
      <c r="W95" s="1402"/>
      <c r="X95" s="1402"/>
      <c r="Y95" s="1402"/>
      <c r="Z95" s="1402"/>
      <c r="AA95" s="1402"/>
      <c r="AB95" s="1402"/>
      <c r="AC95" s="1402"/>
      <c r="AD95" s="1402"/>
      <c r="AE95" s="1402"/>
      <c r="AF95" s="1402"/>
      <c r="AG95" s="1402"/>
      <c r="AH95" s="1402"/>
      <c r="AI95" s="1402"/>
      <c r="AJ95" s="1402"/>
      <c r="AK95" s="1402"/>
      <c r="AL95" s="1402"/>
      <c r="AM95" s="1402"/>
      <c r="AN95" s="1402"/>
      <c r="AO95" s="1402"/>
      <c r="AP95" s="1402"/>
      <c r="AQ95" s="1402"/>
      <c r="AR95" s="1402"/>
      <c r="AS95" s="1402"/>
      <c r="AT95" s="1402"/>
      <c r="AU95" s="1402"/>
      <c r="AV95" s="1402"/>
      <c r="AW95" s="1402"/>
      <c r="AX95" s="1402"/>
      <c r="AY95" s="1402"/>
      <c r="AZ95" s="1402"/>
    </row>
    <row r="96" spans="1:54" ht="24" customHeight="1" x14ac:dyDescent="0.25">
      <c r="A96" s="1419" t="s">
        <v>546</v>
      </c>
      <c r="B96" s="1419"/>
      <c r="C96" s="1419"/>
      <c r="D96" s="1419"/>
      <c r="E96" s="1419"/>
      <c r="F96" s="1419"/>
      <c r="G96" s="1419"/>
      <c r="H96" s="1419"/>
      <c r="I96" s="1419"/>
      <c r="J96" s="1419"/>
      <c r="K96" s="1419"/>
      <c r="L96" s="1419"/>
      <c r="M96" s="1419"/>
      <c r="N96" s="1419"/>
      <c r="O96" s="1419"/>
      <c r="P96" s="1419"/>
      <c r="Q96" s="1419"/>
      <c r="R96" s="1419"/>
      <c r="S96" s="1419"/>
      <c r="T96" s="1419"/>
      <c r="U96" s="1419"/>
      <c r="V96" s="1419"/>
      <c r="W96" s="1419"/>
      <c r="X96" s="1419"/>
      <c r="Y96" s="1419"/>
      <c r="Z96" s="1419"/>
      <c r="AA96" s="1419"/>
      <c r="AB96" s="1419"/>
      <c r="AC96" s="1419"/>
      <c r="AD96" s="1419"/>
      <c r="AE96" s="1419"/>
      <c r="AF96" s="1419"/>
      <c r="AG96" s="1419"/>
      <c r="AH96" s="1419"/>
      <c r="AI96" s="1419"/>
      <c r="AJ96" s="1419"/>
      <c r="AK96" s="1419"/>
      <c r="AL96" s="1419"/>
      <c r="AM96" s="1419"/>
      <c r="AN96" s="1419"/>
      <c r="AO96" s="1419"/>
      <c r="AP96" s="1419"/>
      <c r="AQ96" s="1419"/>
      <c r="AR96" s="1419"/>
      <c r="AS96" s="1419"/>
      <c r="AT96" s="1419"/>
      <c r="AU96" s="1419"/>
      <c r="AV96" s="1419"/>
      <c r="AW96" s="1419"/>
      <c r="AX96" s="1419"/>
      <c r="AY96" s="1419"/>
      <c r="AZ96" s="1419"/>
      <c r="BA96" s="425"/>
      <c r="BB96" s="425"/>
    </row>
    <row r="97" spans="1:54" ht="16.5" customHeight="1" x14ac:dyDescent="0.3">
      <c r="A97" s="1266" t="str">
        <f>ПОДПИСИ!D6</f>
        <v>Чечин Д.М.</v>
      </c>
      <c r="B97" s="1266"/>
      <c r="C97" s="1266"/>
      <c r="D97" s="1266"/>
      <c r="E97" s="1266"/>
      <c r="F97" s="1266"/>
      <c r="G97" s="1266"/>
      <c r="H97" s="1266"/>
      <c r="I97" s="1266"/>
      <c r="J97" s="1266"/>
      <c r="K97" s="1266"/>
      <c r="L97" s="1266"/>
      <c r="M97" s="1266"/>
      <c r="N97" s="1266"/>
      <c r="O97" s="1266"/>
      <c r="P97" s="1266"/>
      <c r="Q97" s="1266"/>
      <c r="R97" s="1266"/>
      <c r="S97" s="1266"/>
      <c r="T97" s="1266"/>
      <c r="U97" s="1266"/>
      <c r="V97" s="126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267"/>
      <c r="AQ97" s="1267"/>
      <c r="AR97" s="1267"/>
      <c r="AS97" s="1267"/>
      <c r="AT97" s="1267"/>
      <c r="AU97" s="1267"/>
      <c r="AV97" s="1267"/>
      <c r="AW97" s="1267"/>
      <c r="AX97" s="1267"/>
      <c r="AY97" s="1267"/>
      <c r="AZ97" s="1267"/>
    </row>
    <row r="98" spans="1:54" s="499" customFormat="1" ht="6" customHeight="1" x14ac:dyDescent="0.3">
      <c r="A98" s="1421" t="s">
        <v>801</v>
      </c>
      <c r="B98" s="1421"/>
      <c r="C98" s="1421"/>
      <c r="D98" s="1421"/>
      <c r="E98" s="1421"/>
      <c r="F98" s="1421"/>
      <c r="G98" s="1421"/>
      <c r="H98" s="1421"/>
      <c r="I98" s="1421"/>
      <c r="J98" s="1421"/>
      <c r="K98" s="1421"/>
      <c r="L98" s="1421"/>
      <c r="M98" s="1421"/>
      <c r="N98" s="1421"/>
      <c r="O98" s="1421"/>
      <c r="P98" s="1421"/>
      <c r="Q98" s="1421"/>
      <c r="R98" s="1421"/>
      <c r="S98" s="1421"/>
      <c r="T98" s="1421"/>
      <c r="U98" s="1421"/>
      <c r="V98" s="1421"/>
      <c r="W98" s="494"/>
      <c r="X98" s="494"/>
      <c r="Y98" s="494"/>
      <c r="Z98" s="494"/>
      <c r="AA98" s="494"/>
      <c r="AB98" s="494"/>
      <c r="AC98" s="494"/>
      <c r="AD98" s="494"/>
      <c r="AE98" s="494"/>
      <c r="AF98" s="494"/>
      <c r="AG98" s="495"/>
      <c r="AH98" s="495"/>
      <c r="AI98" s="495"/>
      <c r="AJ98" s="495"/>
      <c r="AK98" s="495"/>
      <c r="AL98" s="495"/>
      <c r="AM98" s="495"/>
      <c r="AN98" s="495"/>
      <c r="AP98" s="1421" t="s">
        <v>49</v>
      </c>
      <c r="AQ98" s="1421"/>
      <c r="AR98" s="1421"/>
      <c r="AS98" s="1421"/>
      <c r="AT98" s="1421"/>
      <c r="AU98" s="1421"/>
      <c r="AV98" s="1421"/>
      <c r="AW98" s="1421"/>
      <c r="AX98" s="1421"/>
      <c r="AY98" s="1421"/>
      <c r="AZ98" s="1421"/>
    </row>
    <row r="99" spans="1:54" s="499" customFormat="1" ht="23.4" customHeight="1" x14ac:dyDescent="0.3">
      <c r="A99" s="1266" t="str">
        <f>IF(ПОДПИСИ!B10="","",ПОДПИСИ!D10)</f>
        <v>Величко А.А.</v>
      </c>
      <c r="B99" s="1266"/>
      <c r="C99" s="1266"/>
      <c r="D99" s="1266"/>
      <c r="E99" s="1266"/>
      <c r="F99" s="1266"/>
      <c r="G99" s="1266"/>
      <c r="H99" s="1266"/>
      <c r="I99" s="1266"/>
      <c r="J99" s="1266"/>
      <c r="K99" s="1266"/>
      <c r="L99" s="1266"/>
      <c r="M99" s="1266"/>
      <c r="N99" s="1266"/>
      <c r="O99" s="1266"/>
      <c r="P99" s="1266"/>
      <c r="Q99" s="1266"/>
      <c r="R99" s="1266"/>
      <c r="S99" s="1266"/>
      <c r="T99" s="1266"/>
      <c r="U99" s="1266"/>
      <c r="V99" s="1266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267"/>
      <c r="AQ99" s="1267"/>
      <c r="AR99" s="1267"/>
      <c r="AS99" s="1267"/>
      <c r="AT99" s="1267"/>
      <c r="AU99" s="1267"/>
      <c r="AV99" s="1267"/>
      <c r="AW99" s="1267"/>
      <c r="AX99" s="1267"/>
      <c r="AY99" s="1267"/>
      <c r="AZ99" s="1267"/>
    </row>
    <row r="100" spans="1:54" s="499" customFormat="1" ht="6" customHeight="1" x14ac:dyDescent="0.3">
      <c r="A100" s="1421" t="s">
        <v>801</v>
      </c>
      <c r="B100" s="1421"/>
      <c r="C100" s="1421"/>
      <c r="D100" s="1421"/>
      <c r="E100" s="1421"/>
      <c r="F100" s="1421"/>
      <c r="G100" s="1421"/>
      <c r="H100" s="1421"/>
      <c r="I100" s="1421"/>
      <c r="J100" s="1421"/>
      <c r="K100" s="1421"/>
      <c r="L100" s="1421"/>
      <c r="M100" s="1421"/>
      <c r="N100" s="1421"/>
      <c r="O100" s="1421"/>
      <c r="P100" s="1421"/>
      <c r="Q100" s="1421"/>
      <c r="R100" s="1421"/>
      <c r="S100" s="1421"/>
      <c r="T100" s="1421"/>
      <c r="U100" s="1421"/>
      <c r="V100" s="1421"/>
      <c r="W100" s="494"/>
      <c r="X100" s="494"/>
      <c r="Y100" s="494"/>
      <c r="Z100" s="494"/>
      <c r="AA100" s="494"/>
      <c r="AB100" s="494"/>
      <c r="AC100" s="494"/>
      <c r="AD100" s="494"/>
      <c r="AE100" s="494"/>
      <c r="AF100" s="494"/>
      <c r="AG100" s="495"/>
      <c r="AH100" s="495"/>
      <c r="AI100" s="495"/>
      <c r="AJ100" s="495"/>
      <c r="AK100" s="495"/>
      <c r="AL100" s="495"/>
      <c r="AM100" s="495"/>
      <c r="AN100" s="495"/>
      <c r="AP100" s="1421" t="s">
        <v>49</v>
      </c>
      <c r="AQ100" s="1421"/>
      <c r="AR100" s="1421"/>
      <c r="AS100" s="1421"/>
      <c r="AT100" s="1421"/>
      <c r="AU100" s="1421"/>
      <c r="AV100" s="1421"/>
      <c r="AW100" s="1421"/>
      <c r="AX100" s="1421"/>
      <c r="AY100" s="1421"/>
      <c r="AZ100" s="1421"/>
    </row>
    <row r="101" spans="1:54" ht="15" customHeight="1" x14ac:dyDescent="0.25">
      <c r="A101" s="1419" t="s">
        <v>785</v>
      </c>
      <c r="B101" s="1419"/>
      <c r="C101" s="1419"/>
      <c r="D101" s="1419"/>
      <c r="E101" s="1419"/>
      <c r="F101" s="1419"/>
      <c r="G101" s="1419"/>
      <c r="H101" s="1419"/>
      <c r="I101" s="1419"/>
      <c r="J101" s="1419"/>
      <c r="K101" s="1419"/>
      <c r="L101" s="1419"/>
      <c r="M101" s="1419"/>
      <c r="N101" s="1419"/>
      <c r="O101" s="1419"/>
      <c r="P101" s="1419"/>
      <c r="Q101" s="1419"/>
      <c r="R101" s="1419"/>
      <c r="S101" s="1419"/>
      <c r="T101" s="1419"/>
      <c r="U101" s="1419"/>
      <c r="V101" s="1419"/>
      <c r="W101" s="1419"/>
      <c r="X101" s="1419"/>
      <c r="Y101" s="1419"/>
      <c r="Z101" s="1419"/>
      <c r="AA101" s="1419"/>
      <c r="AB101" s="1419"/>
      <c r="AC101" s="1419"/>
      <c r="AD101" s="1419"/>
      <c r="AE101" s="1419"/>
      <c r="AF101" s="1419"/>
      <c r="AG101" s="1419"/>
      <c r="AH101" s="1419"/>
      <c r="AI101" s="1419"/>
      <c r="AJ101" s="1419"/>
      <c r="AK101" s="1419"/>
      <c r="AL101" s="1419"/>
      <c r="AM101" s="1419"/>
      <c r="AN101" s="1419"/>
      <c r="AO101" s="1419"/>
      <c r="AP101" s="1419"/>
      <c r="AQ101" s="1419"/>
      <c r="AR101" s="1419"/>
      <c r="AS101" s="1419"/>
      <c r="AT101" s="1419"/>
      <c r="AU101" s="1419"/>
      <c r="AV101" s="1419"/>
      <c r="AW101" s="1419"/>
      <c r="AX101" s="1419"/>
      <c r="AY101" s="1419"/>
      <c r="AZ101" s="1419"/>
      <c r="BA101" s="425"/>
      <c r="BB101" s="425"/>
    </row>
    <row r="102" spans="1:54" ht="16.5" customHeight="1" x14ac:dyDescent="0.3">
      <c r="A102" s="1266" t="str">
        <f>ПОДПИСИ!D15</f>
        <v>Шлёнский С.В.</v>
      </c>
      <c r="B102" s="1266"/>
      <c r="C102" s="1266"/>
      <c r="D102" s="1266"/>
      <c r="E102" s="1266"/>
      <c r="F102" s="1266"/>
      <c r="G102" s="1266"/>
      <c r="H102" s="1266"/>
      <c r="I102" s="1266"/>
      <c r="J102" s="1266"/>
      <c r="K102" s="1266"/>
      <c r="L102" s="1266"/>
      <c r="M102" s="1266"/>
      <c r="N102" s="1266"/>
      <c r="O102" s="1266"/>
      <c r="P102" s="1266"/>
      <c r="Q102" s="1266"/>
      <c r="R102" s="1266"/>
      <c r="S102" s="1266"/>
      <c r="T102" s="1266"/>
      <c r="U102" s="1266"/>
      <c r="V102" s="1266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267"/>
      <c r="AQ102" s="1267"/>
      <c r="AR102" s="1267"/>
      <c r="AS102" s="1267"/>
      <c r="AT102" s="1267"/>
      <c r="AU102" s="1267"/>
      <c r="AV102" s="1267"/>
      <c r="AW102" s="1267"/>
      <c r="AX102" s="1267"/>
      <c r="AY102" s="1267"/>
      <c r="AZ102" s="1267"/>
      <c r="BA102" s="351"/>
      <c r="BB102" s="351"/>
    </row>
    <row r="103" spans="1:54" s="499" customFormat="1" ht="6" customHeight="1" x14ac:dyDescent="0.3">
      <c r="A103" s="1421" t="s">
        <v>801</v>
      </c>
      <c r="B103" s="1421"/>
      <c r="C103" s="1421"/>
      <c r="D103" s="1421"/>
      <c r="E103" s="1421"/>
      <c r="F103" s="1421"/>
      <c r="G103" s="1421"/>
      <c r="H103" s="1421"/>
      <c r="I103" s="1421"/>
      <c r="J103" s="1421"/>
      <c r="K103" s="1421"/>
      <c r="L103" s="1421"/>
      <c r="M103" s="1421"/>
      <c r="N103" s="1421"/>
      <c r="O103" s="1421"/>
      <c r="P103" s="1421"/>
      <c r="Q103" s="1421"/>
      <c r="R103" s="1421"/>
      <c r="S103" s="1421"/>
      <c r="T103" s="1421"/>
      <c r="U103" s="1421"/>
      <c r="V103" s="1421"/>
      <c r="W103" s="494"/>
      <c r="X103" s="494"/>
      <c r="Y103" s="494"/>
      <c r="Z103" s="494"/>
      <c r="AA103" s="494"/>
      <c r="AB103" s="494"/>
      <c r="AC103" s="494"/>
      <c r="AD103" s="494"/>
      <c r="AE103" s="494"/>
      <c r="AF103" s="494"/>
      <c r="AG103" s="495"/>
      <c r="AH103" s="495"/>
      <c r="AI103" s="495"/>
      <c r="AJ103" s="495"/>
      <c r="AK103" s="495"/>
      <c r="AL103" s="495"/>
      <c r="AM103" s="495"/>
      <c r="AN103" s="495"/>
      <c r="AO103" s="495"/>
      <c r="AP103" s="1421" t="s">
        <v>49</v>
      </c>
      <c r="AQ103" s="1421"/>
      <c r="AR103" s="1421"/>
      <c r="AS103" s="1421"/>
      <c r="AT103" s="1421"/>
      <c r="AU103" s="1421"/>
      <c r="AV103" s="1421"/>
      <c r="AW103" s="1421"/>
      <c r="AX103" s="1421"/>
      <c r="AY103" s="1421"/>
      <c r="AZ103" s="1421"/>
      <c r="BA103" s="498"/>
      <c r="BB103" s="498"/>
    </row>
    <row r="104" spans="1:54" ht="25.5" customHeight="1" x14ac:dyDescent="0.25">
      <c r="A104" s="1419" t="s">
        <v>813</v>
      </c>
      <c r="B104" s="1419"/>
      <c r="C104" s="1419"/>
      <c r="D104" s="1419"/>
      <c r="E104" s="1419"/>
      <c r="F104" s="1419"/>
      <c r="G104" s="1419"/>
      <c r="H104" s="1419"/>
      <c r="I104" s="1419"/>
      <c r="J104" s="1419"/>
      <c r="K104" s="1419"/>
      <c r="L104" s="1419"/>
      <c r="M104" s="1419"/>
      <c r="N104" s="1419"/>
      <c r="O104" s="1419"/>
      <c r="P104" s="1419"/>
      <c r="Q104" s="1419"/>
      <c r="R104" s="1419"/>
      <c r="S104" s="1419"/>
      <c r="T104" s="1419"/>
      <c r="U104" s="1419"/>
      <c r="V104" s="1419"/>
      <c r="W104" s="1419"/>
      <c r="X104" s="1419"/>
      <c r="Y104" s="1419"/>
      <c r="Z104" s="1419"/>
      <c r="AA104" s="1419"/>
      <c r="AB104" s="1419"/>
      <c r="AC104" s="1419"/>
      <c r="AD104" s="1419"/>
      <c r="AE104" s="1419"/>
      <c r="AF104" s="1419"/>
      <c r="AG104" s="1419"/>
      <c r="AH104" s="1419"/>
      <c r="AI104" s="1419"/>
      <c r="AJ104" s="1419"/>
      <c r="AK104" s="1419"/>
      <c r="AL104" s="1419"/>
      <c r="AM104" s="1419"/>
      <c r="AN104" s="1419"/>
      <c r="AO104" s="1419"/>
      <c r="AP104" s="1419"/>
      <c r="AQ104" s="1419"/>
      <c r="AR104" s="1419"/>
      <c r="AS104" s="1419"/>
      <c r="AT104" s="1419"/>
      <c r="AU104" s="1419"/>
      <c r="AV104" s="1419"/>
      <c r="AW104" s="1419"/>
      <c r="AX104" s="1419"/>
      <c r="AY104" s="1419"/>
      <c r="AZ104" s="1419"/>
      <c r="BA104" s="425"/>
      <c r="BB104" s="425"/>
    </row>
    <row r="105" spans="1:54" ht="16.5" customHeight="1" x14ac:dyDescent="0.3">
      <c r="A105" s="1266" t="str">
        <f>ПОДПИСИ!D17</f>
        <v>Шлёнский С.В.</v>
      </c>
      <c r="B105" s="1266"/>
      <c r="C105" s="1266"/>
      <c r="D105" s="1266"/>
      <c r="E105" s="1266"/>
      <c r="F105" s="1266"/>
      <c r="G105" s="1266"/>
      <c r="H105" s="1266"/>
      <c r="I105" s="1266"/>
      <c r="J105" s="1266"/>
      <c r="K105" s="1266"/>
      <c r="L105" s="1266"/>
      <c r="M105" s="1266"/>
      <c r="N105" s="1266"/>
      <c r="O105" s="1266"/>
      <c r="P105" s="1266"/>
      <c r="Q105" s="1266"/>
      <c r="R105" s="1266"/>
      <c r="S105" s="1266"/>
      <c r="T105" s="1266"/>
      <c r="U105" s="1266"/>
      <c r="V105" s="1266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267"/>
      <c r="AQ105" s="1267"/>
      <c r="AR105" s="1267"/>
      <c r="AS105" s="1267"/>
      <c r="AT105" s="1267"/>
      <c r="AU105" s="1267"/>
      <c r="AV105" s="1267"/>
      <c r="AW105" s="1267"/>
      <c r="AX105" s="1267"/>
      <c r="AY105" s="1267"/>
      <c r="AZ105" s="1267"/>
      <c r="BA105" s="351"/>
      <c r="BB105" s="351"/>
    </row>
    <row r="106" spans="1:54" s="499" customFormat="1" ht="6" customHeight="1" x14ac:dyDescent="0.3">
      <c r="A106" s="1421" t="s">
        <v>801</v>
      </c>
      <c r="B106" s="1421"/>
      <c r="C106" s="1421"/>
      <c r="D106" s="1421"/>
      <c r="E106" s="1421"/>
      <c r="F106" s="1421"/>
      <c r="G106" s="1421"/>
      <c r="H106" s="1421"/>
      <c r="I106" s="1421"/>
      <c r="J106" s="1421"/>
      <c r="K106" s="1421"/>
      <c r="L106" s="1421"/>
      <c r="M106" s="1421"/>
      <c r="N106" s="1421"/>
      <c r="O106" s="1421"/>
      <c r="P106" s="1421"/>
      <c r="Q106" s="1421"/>
      <c r="R106" s="1421"/>
      <c r="S106" s="1421"/>
      <c r="T106" s="1421"/>
      <c r="U106" s="1421"/>
      <c r="V106" s="1421"/>
      <c r="W106" s="494"/>
      <c r="X106" s="494"/>
      <c r="Y106" s="494"/>
      <c r="Z106" s="494"/>
      <c r="AA106" s="494"/>
      <c r="AB106" s="494"/>
      <c r="AC106" s="494"/>
      <c r="AD106" s="494"/>
      <c r="AE106" s="494"/>
      <c r="AF106" s="494"/>
      <c r="AG106" s="495"/>
      <c r="AH106" s="495"/>
      <c r="AI106" s="495"/>
      <c r="AJ106" s="495"/>
      <c r="AK106" s="495"/>
      <c r="AL106" s="495"/>
      <c r="AM106" s="495"/>
      <c r="AN106" s="495"/>
      <c r="AO106" s="495"/>
      <c r="AP106" s="1421" t="s">
        <v>49</v>
      </c>
      <c r="AQ106" s="1421"/>
      <c r="AR106" s="1421"/>
      <c r="AS106" s="1421"/>
      <c r="AT106" s="1421"/>
      <c r="AU106" s="1421"/>
      <c r="AV106" s="1421"/>
      <c r="AW106" s="1421"/>
      <c r="AX106" s="1421"/>
      <c r="AY106" s="1421"/>
      <c r="AZ106" s="1421"/>
      <c r="BA106" s="498"/>
      <c r="BB106" s="498"/>
    </row>
    <row r="107" spans="1:54" ht="39.75" customHeight="1" x14ac:dyDescent="0.25">
      <c r="A107" s="1419" t="s">
        <v>803</v>
      </c>
      <c r="B107" s="1419"/>
      <c r="C107" s="1419"/>
      <c r="D107" s="1419"/>
      <c r="E107" s="1419"/>
      <c r="F107" s="1419"/>
      <c r="G107" s="1419"/>
      <c r="H107" s="1419"/>
      <c r="I107" s="1419"/>
      <c r="J107" s="1419"/>
      <c r="K107" s="1419"/>
      <c r="L107" s="1419"/>
      <c r="M107" s="1419"/>
      <c r="N107" s="1419"/>
      <c r="O107" s="1419"/>
      <c r="P107" s="1419"/>
      <c r="Q107" s="1419"/>
      <c r="R107" s="1419"/>
      <c r="S107" s="1419"/>
      <c r="T107" s="1419"/>
      <c r="U107" s="1419"/>
      <c r="V107" s="1419"/>
      <c r="W107" s="1419"/>
      <c r="X107" s="1419"/>
      <c r="Y107" s="1419"/>
      <c r="Z107" s="1419"/>
      <c r="AA107" s="1419"/>
      <c r="AB107" s="1419"/>
      <c r="AC107" s="1419"/>
      <c r="AD107" s="1419"/>
      <c r="AE107" s="1419"/>
      <c r="AF107" s="1419"/>
      <c r="AG107" s="1419"/>
      <c r="AH107" s="1419"/>
      <c r="AI107" s="1419"/>
      <c r="AJ107" s="1419"/>
      <c r="AK107" s="1419"/>
      <c r="AL107" s="1419"/>
      <c r="AM107" s="1419"/>
      <c r="AN107" s="1419"/>
      <c r="AO107" s="1419"/>
      <c r="AP107" s="1419"/>
      <c r="AQ107" s="1419"/>
      <c r="AR107" s="1419"/>
      <c r="AS107" s="1419"/>
      <c r="AT107" s="1419"/>
      <c r="AU107" s="1419"/>
      <c r="AV107" s="1419"/>
      <c r="AW107" s="1419"/>
      <c r="AX107" s="1419"/>
      <c r="AY107" s="1419"/>
      <c r="AZ107" s="1419"/>
      <c r="BA107" s="425"/>
      <c r="BB107" s="425"/>
    </row>
    <row r="108" spans="1:54" ht="16.5" customHeight="1" x14ac:dyDescent="0.3">
      <c r="A108" s="1266" t="str">
        <f>ПОДПИСИ!C19</f>
        <v xml:space="preserve"> </v>
      </c>
      <c r="B108" s="1266"/>
      <c r="C108" s="1266"/>
      <c r="D108" s="1266"/>
      <c r="E108" s="1266"/>
      <c r="F108" s="1266"/>
      <c r="G108" s="1266"/>
      <c r="H108" s="1266"/>
      <c r="I108" s="1266"/>
      <c r="J108" s="1266"/>
      <c r="K108" s="1266"/>
      <c r="L108" s="1266"/>
      <c r="M108" s="1266"/>
      <c r="N108" s="1266"/>
      <c r="O108" s="1266"/>
      <c r="P108" s="1266"/>
      <c r="Q108" s="1266"/>
      <c r="R108" s="1266"/>
      <c r="S108" s="1266"/>
      <c r="T108" s="1266"/>
      <c r="U108" s="1266"/>
      <c r="V108" s="1266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267"/>
      <c r="AQ108" s="1267"/>
      <c r="AR108" s="1267"/>
      <c r="AS108" s="1267"/>
      <c r="AT108" s="1267"/>
      <c r="AU108" s="1267"/>
      <c r="AV108" s="1267"/>
      <c r="AW108" s="1267"/>
      <c r="AX108" s="1267"/>
      <c r="AY108" s="1267"/>
      <c r="AZ108" s="1267"/>
      <c r="BA108" s="351"/>
      <c r="BB108" s="351"/>
    </row>
    <row r="109" spans="1:54" s="499" customFormat="1" ht="6" customHeight="1" x14ac:dyDescent="0.3">
      <c r="A109" s="1421" t="s">
        <v>801</v>
      </c>
      <c r="B109" s="1421"/>
      <c r="C109" s="1421"/>
      <c r="D109" s="1421"/>
      <c r="E109" s="1421"/>
      <c r="F109" s="1421"/>
      <c r="G109" s="1421"/>
      <c r="H109" s="1421"/>
      <c r="I109" s="1421"/>
      <c r="J109" s="1421"/>
      <c r="K109" s="1421"/>
      <c r="L109" s="1421"/>
      <c r="M109" s="1421"/>
      <c r="N109" s="1421"/>
      <c r="O109" s="1421"/>
      <c r="P109" s="1421"/>
      <c r="Q109" s="1421"/>
      <c r="R109" s="1421"/>
      <c r="S109" s="1421"/>
      <c r="T109" s="1421"/>
      <c r="U109" s="1421"/>
      <c r="V109" s="1421"/>
      <c r="W109" s="494"/>
      <c r="X109" s="494"/>
      <c r="Y109" s="494"/>
      <c r="Z109" s="494"/>
      <c r="AA109" s="494"/>
      <c r="AB109" s="494"/>
      <c r="AC109" s="494"/>
      <c r="AD109" s="494"/>
      <c r="AE109" s="494"/>
      <c r="AF109" s="494"/>
      <c r="AG109" s="495"/>
      <c r="AH109" s="495"/>
      <c r="AI109" s="495"/>
      <c r="AJ109" s="495"/>
      <c r="AK109" s="495"/>
      <c r="AL109" s="495"/>
      <c r="AM109" s="495"/>
      <c r="AN109" s="495"/>
      <c r="AO109" s="495"/>
      <c r="AP109" s="1421" t="s">
        <v>49</v>
      </c>
      <c r="AQ109" s="1421"/>
      <c r="AR109" s="1421"/>
      <c r="AS109" s="1421"/>
      <c r="AT109" s="1421"/>
      <c r="AU109" s="1421"/>
      <c r="AV109" s="1421"/>
      <c r="AW109" s="1421"/>
      <c r="AX109" s="1421"/>
      <c r="AY109" s="1421"/>
      <c r="AZ109" s="1421"/>
      <c r="BA109" s="498"/>
      <c r="BB109" s="498"/>
    </row>
    <row r="110" spans="1:54" ht="39.75" customHeight="1" x14ac:dyDescent="0.25">
      <c r="A110" s="1419" t="s">
        <v>1000</v>
      </c>
      <c r="B110" s="1419"/>
      <c r="C110" s="1419"/>
      <c r="D110" s="1419"/>
      <c r="E110" s="1419"/>
      <c r="F110" s="1419"/>
      <c r="G110" s="1419"/>
      <c r="H110" s="1419"/>
      <c r="I110" s="1419"/>
      <c r="J110" s="1419"/>
      <c r="K110" s="1419"/>
      <c r="L110" s="1419"/>
      <c r="M110" s="1419"/>
      <c r="N110" s="1419"/>
      <c r="O110" s="1419"/>
      <c r="P110" s="1419"/>
      <c r="Q110" s="1419"/>
      <c r="R110" s="1419"/>
      <c r="S110" s="1419"/>
      <c r="T110" s="1419"/>
      <c r="U110" s="1419"/>
      <c r="V110" s="1419"/>
      <c r="W110" s="1419"/>
      <c r="X110" s="1419"/>
      <c r="Y110" s="1419"/>
      <c r="Z110" s="1419"/>
      <c r="AA110" s="1419"/>
      <c r="AB110" s="1419"/>
      <c r="AC110" s="1419"/>
      <c r="AD110" s="1419"/>
      <c r="AE110" s="1419"/>
      <c r="AF110" s="1419"/>
      <c r="AG110" s="1419"/>
      <c r="AH110" s="1419"/>
      <c r="AI110" s="1419"/>
      <c r="AJ110" s="1419"/>
      <c r="AK110" s="1419"/>
      <c r="AL110" s="1419"/>
      <c r="AM110" s="1419"/>
      <c r="AN110" s="1419"/>
      <c r="AO110" s="1419"/>
      <c r="AP110" s="1419"/>
      <c r="AQ110" s="1419"/>
      <c r="AR110" s="1419"/>
      <c r="AS110" s="1419"/>
      <c r="AT110" s="1419"/>
      <c r="AU110" s="1419"/>
      <c r="AV110" s="1419"/>
      <c r="AW110" s="1419"/>
      <c r="AX110" s="1419"/>
      <c r="AY110" s="1419"/>
      <c r="AZ110" s="1419"/>
      <c r="BA110" s="425"/>
      <c r="BB110" s="425"/>
    </row>
    <row r="111" spans="1:54" ht="16.5" customHeight="1" x14ac:dyDescent="0.3">
      <c r="A111" s="1266" t="str">
        <f>ПОДПИСИ!D12</f>
        <v>Курбатов А.В.</v>
      </c>
      <c r="B111" s="1266"/>
      <c r="C111" s="1266"/>
      <c r="D111" s="1266"/>
      <c r="E111" s="1266"/>
      <c r="F111" s="1266"/>
      <c r="G111" s="1266"/>
      <c r="H111" s="1266"/>
      <c r="I111" s="1266"/>
      <c r="J111" s="1266"/>
      <c r="K111" s="1266"/>
      <c r="L111" s="1266"/>
      <c r="M111" s="1266"/>
      <c r="N111" s="1266"/>
      <c r="O111" s="1266"/>
      <c r="P111" s="1266"/>
      <c r="Q111" s="1266"/>
      <c r="R111" s="1266"/>
      <c r="S111" s="1266"/>
      <c r="T111" s="1266"/>
      <c r="U111" s="1266"/>
      <c r="V111" s="1266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267"/>
      <c r="AQ111" s="1267"/>
      <c r="AR111" s="1267"/>
      <c r="AS111" s="1267"/>
      <c r="AT111" s="1267"/>
      <c r="AU111" s="1267"/>
      <c r="AV111" s="1267"/>
      <c r="AW111" s="1267"/>
      <c r="AX111" s="1267"/>
      <c r="AY111" s="1267"/>
      <c r="AZ111" s="1267"/>
      <c r="BA111" s="351"/>
      <c r="BB111" s="351"/>
    </row>
    <row r="112" spans="1:54" s="499" customFormat="1" ht="6" customHeight="1" x14ac:dyDescent="0.3">
      <c r="A112" s="1421" t="s">
        <v>801</v>
      </c>
      <c r="B112" s="1421"/>
      <c r="C112" s="1421"/>
      <c r="D112" s="1421"/>
      <c r="E112" s="1421"/>
      <c r="F112" s="1421"/>
      <c r="G112" s="1421"/>
      <c r="H112" s="1421"/>
      <c r="I112" s="1421"/>
      <c r="J112" s="1421"/>
      <c r="K112" s="1421"/>
      <c r="L112" s="1421"/>
      <c r="M112" s="1421"/>
      <c r="N112" s="1421"/>
      <c r="O112" s="1421"/>
      <c r="P112" s="1421"/>
      <c r="Q112" s="1421"/>
      <c r="R112" s="1421"/>
      <c r="S112" s="1421"/>
      <c r="T112" s="1421"/>
      <c r="U112" s="1421"/>
      <c r="V112" s="1421"/>
      <c r="W112" s="494"/>
      <c r="X112" s="494"/>
      <c r="Y112" s="494"/>
      <c r="Z112" s="494"/>
      <c r="AA112" s="494"/>
      <c r="AB112" s="494"/>
      <c r="AC112" s="494"/>
      <c r="AD112" s="494"/>
      <c r="AE112" s="494"/>
      <c r="AF112" s="494"/>
      <c r="AG112" s="495"/>
      <c r="AH112" s="495"/>
      <c r="AI112" s="495"/>
      <c r="AJ112" s="495"/>
      <c r="AK112" s="495"/>
      <c r="AL112" s="495"/>
      <c r="AM112" s="495"/>
      <c r="AN112" s="495"/>
      <c r="AO112" s="495"/>
      <c r="AP112" s="1421" t="s">
        <v>49</v>
      </c>
      <c r="AQ112" s="1421"/>
      <c r="AR112" s="1421"/>
      <c r="AS112" s="1421"/>
      <c r="AT112" s="1421"/>
      <c r="AU112" s="1421"/>
      <c r="AV112" s="1421"/>
      <c r="AW112" s="1421"/>
      <c r="AX112" s="1421"/>
      <c r="AY112" s="1421"/>
      <c r="AZ112" s="1421"/>
      <c r="BA112" s="498"/>
      <c r="BB112" s="498"/>
    </row>
    <row r="113" spans="1:54" hidden="1" x14ac:dyDescent="0.25">
      <c r="A113" s="1419" t="s">
        <v>530</v>
      </c>
      <c r="B113" s="1419"/>
      <c r="C113" s="1419"/>
      <c r="D113" s="1419"/>
      <c r="E113" s="1419"/>
      <c r="F113" s="1419"/>
      <c r="G113" s="1419"/>
      <c r="H113" s="1419"/>
      <c r="I113" s="1419"/>
      <c r="J113" s="1419"/>
      <c r="K113" s="1419"/>
      <c r="L113" s="1419"/>
      <c r="M113" s="1419"/>
      <c r="N113" s="1419"/>
      <c r="O113" s="1419"/>
      <c r="P113" s="1419"/>
      <c r="Q113" s="1419"/>
      <c r="R113" s="1419"/>
      <c r="S113" s="1419"/>
      <c r="T113" s="1419"/>
      <c r="U113" s="1419"/>
      <c r="V113" s="1419"/>
      <c r="W113" s="1419"/>
      <c r="X113" s="1419"/>
      <c r="Y113" s="1419"/>
      <c r="Z113" s="1419"/>
      <c r="AA113" s="1419"/>
      <c r="AB113" s="1419"/>
      <c r="AC113" s="1419"/>
      <c r="AD113" s="1419"/>
      <c r="AE113" s="1419"/>
      <c r="AF113" s="1419"/>
      <c r="AG113" s="1419"/>
      <c r="AH113" s="1419"/>
      <c r="AI113" s="1419"/>
      <c r="AJ113" s="1419"/>
      <c r="AK113" s="1419"/>
      <c r="AL113" s="1419"/>
      <c r="AM113" s="1419"/>
      <c r="AN113" s="1419"/>
      <c r="AO113" s="1419"/>
      <c r="AP113" s="1419"/>
      <c r="AQ113" s="1419"/>
      <c r="AR113" s="1419"/>
      <c r="AS113" s="1419"/>
      <c r="AT113" s="1419"/>
      <c r="AU113" s="1419"/>
      <c r="AV113" s="1419"/>
      <c r="AW113" s="1419"/>
      <c r="AX113" s="1419"/>
      <c r="AY113" s="1419"/>
      <c r="AZ113" s="1419"/>
      <c r="BA113" s="1419"/>
      <c r="BB113" s="1419"/>
    </row>
    <row r="114" spans="1:54" ht="16.5" hidden="1" customHeight="1" x14ac:dyDescent="0.3">
      <c r="A114" s="1266"/>
      <c r="B114" s="1266"/>
      <c r="C114" s="1266"/>
      <c r="D114" s="1266"/>
      <c r="E114" s="1266"/>
      <c r="F114" s="1266"/>
      <c r="G114" s="1266"/>
      <c r="H114" s="1266"/>
      <c r="I114" s="1266"/>
      <c r="J114" s="1266"/>
      <c r="K114" s="1266"/>
      <c r="L114" s="1266"/>
      <c r="M114" s="1266"/>
      <c r="N114" s="1266"/>
      <c r="O114" s="1266"/>
      <c r="P114" s="1266"/>
      <c r="Q114" s="1266"/>
      <c r="R114" s="1266"/>
      <c r="S114" s="1266"/>
      <c r="T114" s="1266"/>
      <c r="U114" s="1266"/>
      <c r="V114" s="1266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267"/>
      <c r="AU114" s="1267"/>
      <c r="AV114" s="1267"/>
      <c r="AW114" s="1267"/>
      <c r="AX114" s="1267"/>
      <c r="AY114" s="1267"/>
      <c r="AZ114" s="1267"/>
      <c r="BA114" s="351"/>
      <c r="BB114" s="351"/>
    </row>
    <row r="115" spans="1:54" s="499" customFormat="1" ht="6" hidden="1" customHeight="1" x14ac:dyDescent="0.3">
      <c r="A115" s="1421" t="s">
        <v>801</v>
      </c>
      <c r="B115" s="1421"/>
      <c r="C115" s="1421"/>
      <c r="D115" s="1421"/>
      <c r="E115" s="1421"/>
      <c r="F115" s="1421"/>
      <c r="G115" s="1421"/>
      <c r="H115" s="1421"/>
      <c r="I115" s="1421"/>
      <c r="J115" s="1421"/>
      <c r="K115" s="1421"/>
      <c r="L115" s="1421"/>
      <c r="M115" s="1421"/>
      <c r="N115" s="1421"/>
      <c r="O115" s="1421"/>
      <c r="P115" s="1421"/>
      <c r="Q115" s="1421"/>
      <c r="R115" s="1421"/>
      <c r="S115" s="1421"/>
      <c r="T115" s="1421"/>
      <c r="U115" s="1421"/>
      <c r="V115" s="1421"/>
      <c r="W115" s="494"/>
      <c r="X115" s="494"/>
      <c r="Y115" s="494"/>
      <c r="Z115" s="494"/>
      <c r="AA115" s="494"/>
      <c r="AB115" s="494"/>
      <c r="AC115" s="494"/>
      <c r="AD115" s="494"/>
      <c r="AE115" s="494"/>
      <c r="AF115" s="494"/>
      <c r="AG115" s="495"/>
      <c r="AH115" s="495"/>
      <c r="AI115" s="495"/>
      <c r="AJ115" s="495"/>
      <c r="AK115" s="495"/>
      <c r="AL115" s="495"/>
      <c r="AM115" s="495"/>
      <c r="AN115" s="495"/>
      <c r="AO115" s="495"/>
      <c r="AP115" s="495"/>
      <c r="AQ115" s="496"/>
      <c r="AR115" s="496"/>
      <c r="AS115" s="497"/>
      <c r="AT115" s="1421" t="s">
        <v>49</v>
      </c>
      <c r="AU115" s="1421"/>
      <c r="AV115" s="1421"/>
      <c r="AW115" s="1421"/>
      <c r="AX115" s="1421"/>
      <c r="AY115" s="1421"/>
      <c r="AZ115" s="1421"/>
      <c r="BA115" s="498"/>
      <c r="BB115" s="498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A66D0-F5CE-4BBD-A085-188682716B1B}">
  <sheetPr>
    <tabColor indexed="17"/>
  </sheetPr>
  <dimension ref="A1:K106"/>
  <sheetViews>
    <sheetView view="pageBreakPreview" topLeftCell="A2" zoomScaleNormal="140" zoomScaleSheetLayoutView="100" workbookViewId="0">
      <selection activeCell="C9" sqref="C9:E9"/>
    </sheetView>
  </sheetViews>
  <sheetFormatPr defaultColWidth="9.109375" defaultRowHeight="13.8" x14ac:dyDescent="0.25"/>
  <cols>
    <col min="1" max="1" width="7.44140625" style="639" customWidth="1"/>
    <col min="2" max="2" width="11.5546875" style="639" customWidth="1"/>
    <col min="3" max="3" width="8.109375" style="639" customWidth="1"/>
    <col min="4" max="4" width="9.109375" style="639"/>
    <col min="5" max="5" width="10.109375" style="639" customWidth="1"/>
    <col min="6" max="6" width="9.109375" style="639"/>
    <col min="7" max="7" width="7.6640625" style="639" customWidth="1"/>
    <col min="8" max="8" width="9.109375" style="639"/>
    <col min="9" max="9" width="10.109375" style="639" customWidth="1"/>
    <col min="10" max="10" width="12.5546875" style="639" customWidth="1"/>
    <col min="11" max="256" width="9.109375" style="639"/>
    <col min="257" max="257" width="7.44140625" style="639" customWidth="1"/>
    <col min="258" max="258" width="11.5546875" style="639" customWidth="1"/>
    <col min="259" max="259" width="8.109375" style="639" customWidth="1"/>
    <col min="260" max="260" width="9.109375" style="639"/>
    <col min="261" max="261" width="10.109375" style="639" customWidth="1"/>
    <col min="262" max="262" width="9.109375" style="639"/>
    <col min="263" max="263" width="7.6640625" style="639" customWidth="1"/>
    <col min="264" max="264" width="9.109375" style="639"/>
    <col min="265" max="265" width="10.109375" style="639" customWidth="1"/>
    <col min="266" max="266" width="12.5546875" style="639" customWidth="1"/>
    <col min="267" max="512" width="9.109375" style="639"/>
    <col min="513" max="513" width="7.44140625" style="639" customWidth="1"/>
    <col min="514" max="514" width="11.5546875" style="639" customWidth="1"/>
    <col min="515" max="515" width="8.109375" style="639" customWidth="1"/>
    <col min="516" max="516" width="9.109375" style="639"/>
    <col min="517" max="517" width="10.109375" style="639" customWidth="1"/>
    <col min="518" max="518" width="9.109375" style="639"/>
    <col min="519" max="519" width="7.6640625" style="639" customWidth="1"/>
    <col min="520" max="520" width="9.109375" style="639"/>
    <col min="521" max="521" width="10.109375" style="639" customWidth="1"/>
    <col min="522" max="522" width="12.5546875" style="639" customWidth="1"/>
    <col min="523" max="768" width="9.109375" style="639"/>
    <col min="769" max="769" width="7.44140625" style="639" customWidth="1"/>
    <col min="770" max="770" width="11.5546875" style="639" customWidth="1"/>
    <col min="771" max="771" width="8.109375" style="639" customWidth="1"/>
    <col min="772" max="772" width="9.109375" style="639"/>
    <col min="773" max="773" width="10.109375" style="639" customWidth="1"/>
    <col min="774" max="774" width="9.109375" style="639"/>
    <col min="775" max="775" width="7.6640625" style="639" customWidth="1"/>
    <col min="776" max="776" width="9.109375" style="639"/>
    <col min="777" max="777" width="10.109375" style="639" customWidth="1"/>
    <col min="778" max="778" width="12.5546875" style="639" customWidth="1"/>
    <col min="779" max="1024" width="9.109375" style="639"/>
    <col min="1025" max="1025" width="7.44140625" style="639" customWidth="1"/>
    <col min="1026" max="1026" width="11.5546875" style="639" customWidth="1"/>
    <col min="1027" max="1027" width="8.109375" style="639" customWidth="1"/>
    <col min="1028" max="1028" width="9.109375" style="639"/>
    <col min="1029" max="1029" width="10.109375" style="639" customWidth="1"/>
    <col min="1030" max="1030" width="9.109375" style="639"/>
    <col min="1031" max="1031" width="7.6640625" style="639" customWidth="1"/>
    <col min="1032" max="1032" width="9.109375" style="639"/>
    <col min="1033" max="1033" width="10.109375" style="639" customWidth="1"/>
    <col min="1034" max="1034" width="12.5546875" style="639" customWidth="1"/>
    <col min="1035" max="1280" width="9.109375" style="639"/>
    <col min="1281" max="1281" width="7.44140625" style="639" customWidth="1"/>
    <col min="1282" max="1282" width="11.5546875" style="639" customWidth="1"/>
    <col min="1283" max="1283" width="8.109375" style="639" customWidth="1"/>
    <col min="1284" max="1284" width="9.109375" style="639"/>
    <col min="1285" max="1285" width="10.109375" style="639" customWidth="1"/>
    <col min="1286" max="1286" width="9.109375" style="639"/>
    <col min="1287" max="1287" width="7.6640625" style="639" customWidth="1"/>
    <col min="1288" max="1288" width="9.109375" style="639"/>
    <col min="1289" max="1289" width="10.109375" style="639" customWidth="1"/>
    <col min="1290" max="1290" width="12.5546875" style="639" customWidth="1"/>
    <col min="1291" max="1536" width="9.109375" style="639"/>
    <col min="1537" max="1537" width="7.44140625" style="639" customWidth="1"/>
    <col min="1538" max="1538" width="11.5546875" style="639" customWidth="1"/>
    <col min="1539" max="1539" width="8.109375" style="639" customWidth="1"/>
    <col min="1540" max="1540" width="9.109375" style="639"/>
    <col min="1541" max="1541" width="10.109375" style="639" customWidth="1"/>
    <col min="1542" max="1542" width="9.109375" style="639"/>
    <col min="1543" max="1543" width="7.6640625" style="639" customWidth="1"/>
    <col min="1544" max="1544" width="9.109375" style="639"/>
    <col min="1545" max="1545" width="10.109375" style="639" customWidth="1"/>
    <col min="1546" max="1546" width="12.5546875" style="639" customWidth="1"/>
    <col min="1547" max="1792" width="9.109375" style="639"/>
    <col min="1793" max="1793" width="7.44140625" style="639" customWidth="1"/>
    <col min="1794" max="1794" width="11.5546875" style="639" customWidth="1"/>
    <col min="1795" max="1795" width="8.109375" style="639" customWidth="1"/>
    <col min="1796" max="1796" width="9.109375" style="639"/>
    <col min="1797" max="1797" width="10.109375" style="639" customWidth="1"/>
    <col min="1798" max="1798" width="9.109375" style="639"/>
    <col min="1799" max="1799" width="7.6640625" style="639" customWidth="1"/>
    <col min="1800" max="1800" width="9.109375" style="639"/>
    <col min="1801" max="1801" width="10.109375" style="639" customWidth="1"/>
    <col min="1802" max="1802" width="12.5546875" style="639" customWidth="1"/>
    <col min="1803" max="2048" width="9.109375" style="639"/>
    <col min="2049" max="2049" width="7.44140625" style="639" customWidth="1"/>
    <col min="2050" max="2050" width="11.5546875" style="639" customWidth="1"/>
    <col min="2051" max="2051" width="8.109375" style="639" customWidth="1"/>
    <col min="2052" max="2052" width="9.109375" style="639"/>
    <col min="2053" max="2053" width="10.109375" style="639" customWidth="1"/>
    <col min="2054" max="2054" width="9.109375" style="639"/>
    <col min="2055" max="2055" width="7.6640625" style="639" customWidth="1"/>
    <col min="2056" max="2056" width="9.109375" style="639"/>
    <col min="2057" max="2057" width="10.109375" style="639" customWidth="1"/>
    <col min="2058" max="2058" width="12.5546875" style="639" customWidth="1"/>
    <col min="2059" max="2304" width="9.109375" style="639"/>
    <col min="2305" max="2305" width="7.44140625" style="639" customWidth="1"/>
    <col min="2306" max="2306" width="11.5546875" style="639" customWidth="1"/>
    <col min="2307" max="2307" width="8.109375" style="639" customWidth="1"/>
    <col min="2308" max="2308" width="9.109375" style="639"/>
    <col min="2309" max="2309" width="10.109375" style="639" customWidth="1"/>
    <col min="2310" max="2310" width="9.109375" style="639"/>
    <col min="2311" max="2311" width="7.6640625" style="639" customWidth="1"/>
    <col min="2312" max="2312" width="9.109375" style="639"/>
    <col min="2313" max="2313" width="10.109375" style="639" customWidth="1"/>
    <col min="2314" max="2314" width="12.5546875" style="639" customWidth="1"/>
    <col min="2315" max="2560" width="9.109375" style="639"/>
    <col min="2561" max="2561" width="7.44140625" style="639" customWidth="1"/>
    <col min="2562" max="2562" width="11.5546875" style="639" customWidth="1"/>
    <col min="2563" max="2563" width="8.109375" style="639" customWidth="1"/>
    <col min="2564" max="2564" width="9.109375" style="639"/>
    <col min="2565" max="2565" width="10.109375" style="639" customWidth="1"/>
    <col min="2566" max="2566" width="9.109375" style="639"/>
    <col min="2567" max="2567" width="7.6640625" style="639" customWidth="1"/>
    <col min="2568" max="2568" width="9.109375" style="639"/>
    <col min="2569" max="2569" width="10.109375" style="639" customWidth="1"/>
    <col min="2570" max="2570" width="12.5546875" style="639" customWidth="1"/>
    <col min="2571" max="2816" width="9.109375" style="639"/>
    <col min="2817" max="2817" width="7.44140625" style="639" customWidth="1"/>
    <col min="2818" max="2818" width="11.5546875" style="639" customWidth="1"/>
    <col min="2819" max="2819" width="8.109375" style="639" customWidth="1"/>
    <col min="2820" max="2820" width="9.109375" style="639"/>
    <col min="2821" max="2821" width="10.109375" style="639" customWidth="1"/>
    <col min="2822" max="2822" width="9.109375" style="639"/>
    <col min="2823" max="2823" width="7.6640625" style="639" customWidth="1"/>
    <col min="2824" max="2824" width="9.109375" style="639"/>
    <col min="2825" max="2825" width="10.109375" style="639" customWidth="1"/>
    <col min="2826" max="2826" width="12.5546875" style="639" customWidth="1"/>
    <col min="2827" max="3072" width="9.109375" style="639"/>
    <col min="3073" max="3073" width="7.44140625" style="639" customWidth="1"/>
    <col min="3074" max="3074" width="11.5546875" style="639" customWidth="1"/>
    <col min="3075" max="3075" width="8.109375" style="639" customWidth="1"/>
    <col min="3076" max="3076" width="9.109375" style="639"/>
    <col min="3077" max="3077" width="10.109375" style="639" customWidth="1"/>
    <col min="3078" max="3078" width="9.109375" style="639"/>
    <col min="3079" max="3079" width="7.6640625" style="639" customWidth="1"/>
    <col min="3080" max="3080" width="9.109375" style="639"/>
    <col min="3081" max="3081" width="10.109375" style="639" customWidth="1"/>
    <col min="3082" max="3082" width="12.5546875" style="639" customWidth="1"/>
    <col min="3083" max="3328" width="9.109375" style="639"/>
    <col min="3329" max="3329" width="7.44140625" style="639" customWidth="1"/>
    <col min="3330" max="3330" width="11.5546875" style="639" customWidth="1"/>
    <col min="3331" max="3331" width="8.109375" style="639" customWidth="1"/>
    <col min="3332" max="3332" width="9.109375" style="639"/>
    <col min="3333" max="3333" width="10.109375" style="639" customWidth="1"/>
    <col min="3334" max="3334" width="9.109375" style="639"/>
    <col min="3335" max="3335" width="7.6640625" style="639" customWidth="1"/>
    <col min="3336" max="3336" width="9.109375" style="639"/>
    <col min="3337" max="3337" width="10.109375" style="639" customWidth="1"/>
    <col min="3338" max="3338" width="12.5546875" style="639" customWidth="1"/>
    <col min="3339" max="3584" width="9.109375" style="639"/>
    <col min="3585" max="3585" width="7.44140625" style="639" customWidth="1"/>
    <col min="3586" max="3586" width="11.5546875" style="639" customWidth="1"/>
    <col min="3587" max="3587" width="8.109375" style="639" customWidth="1"/>
    <col min="3588" max="3588" width="9.109375" style="639"/>
    <col min="3589" max="3589" width="10.109375" style="639" customWidth="1"/>
    <col min="3590" max="3590" width="9.109375" style="639"/>
    <col min="3591" max="3591" width="7.6640625" style="639" customWidth="1"/>
    <col min="3592" max="3592" width="9.109375" style="639"/>
    <col min="3593" max="3593" width="10.109375" style="639" customWidth="1"/>
    <col min="3594" max="3594" width="12.5546875" style="639" customWidth="1"/>
    <col min="3595" max="3840" width="9.109375" style="639"/>
    <col min="3841" max="3841" width="7.44140625" style="639" customWidth="1"/>
    <col min="3842" max="3842" width="11.5546875" style="639" customWidth="1"/>
    <col min="3843" max="3843" width="8.109375" style="639" customWidth="1"/>
    <col min="3844" max="3844" width="9.109375" style="639"/>
    <col min="3845" max="3845" width="10.109375" style="639" customWidth="1"/>
    <col min="3846" max="3846" width="9.109375" style="639"/>
    <col min="3847" max="3847" width="7.6640625" style="639" customWidth="1"/>
    <col min="3848" max="3848" width="9.109375" style="639"/>
    <col min="3849" max="3849" width="10.109375" style="639" customWidth="1"/>
    <col min="3850" max="3850" width="12.5546875" style="639" customWidth="1"/>
    <col min="3851" max="4096" width="9.109375" style="639"/>
    <col min="4097" max="4097" width="7.44140625" style="639" customWidth="1"/>
    <col min="4098" max="4098" width="11.5546875" style="639" customWidth="1"/>
    <col min="4099" max="4099" width="8.109375" style="639" customWidth="1"/>
    <col min="4100" max="4100" width="9.109375" style="639"/>
    <col min="4101" max="4101" width="10.109375" style="639" customWidth="1"/>
    <col min="4102" max="4102" width="9.109375" style="639"/>
    <col min="4103" max="4103" width="7.6640625" style="639" customWidth="1"/>
    <col min="4104" max="4104" width="9.109375" style="639"/>
    <col min="4105" max="4105" width="10.109375" style="639" customWidth="1"/>
    <col min="4106" max="4106" width="12.5546875" style="639" customWidth="1"/>
    <col min="4107" max="4352" width="9.109375" style="639"/>
    <col min="4353" max="4353" width="7.44140625" style="639" customWidth="1"/>
    <col min="4354" max="4354" width="11.5546875" style="639" customWidth="1"/>
    <col min="4355" max="4355" width="8.109375" style="639" customWidth="1"/>
    <col min="4356" max="4356" width="9.109375" style="639"/>
    <col min="4357" max="4357" width="10.109375" style="639" customWidth="1"/>
    <col min="4358" max="4358" width="9.109375" style="639"/>
    <col min="4359" max="4359" width="7.6640625" style="639" customWidth="1"/>
    <col min="4360" max="4360" width="9.109375" style="639"/>
    <col min="4361" max="4361" width="10.109375" style="639" customWidth="1"/>
    <col min="4362" max="4362" width="12.5546875" style="639" customWidth="1"/>
    <col min="4363" max="4608" width="9.109375" style="639"/>
    <col min="4609" max="4609" width="7.44140625" style="639" customWidth="1"/>
    <col min="4610" max="4610" width="11.5546875" style="639" customWidth="1"/>
    <col min="4611" max="4611" width="8.109375" style="639" customWidth="1"/>
    <col min="4612" max="4612" width="9.109375" style="639"/>
    <col min="4613" max="4613" width="10.109375" style="639" customWidth="1"/>
    <col min="4614" max="4614" width="9.109375" style="639"/>
    <col min="4615" max="4615" width="7.6640625" style="639" customWidth="1"/>
    <col min="4616" max="4616" width="9.109375" style="639"/>
    <col min="4617" max="4617" width="10.109375" style="639" customWidth="1"/>
    <col min="4618" max="4618" width="12.5546875" style="639" customWidth="1"/>
    <col min="4619" max="4864" width="9.109375" style="639"/>
    <col min="4865" max="4865" width="7.44140625" style="639" customWidth="1"/>
    <col min="4866" max="4866" width="11.5546875" style="639" customWidth="1"/>
    <col min="4867" max="4867" width="8.109375" style="639" customWidth="1"/>
    <col min="4868" max="4868" width="9.109375" style="639"/>
    <col min="4869" max="4869" width="10.109375" style="639" customWidth="1"/>
    <col min="4870" max="4870" width="9.109375" style="639"/>
    <col min="4871" max="4871" width="7.6640625" style="639" customWidth="1"/>
    <col min="4872" max="4872" width="9.109375" style="639"/>
    <col min="4873" max="4873" width="10.109375" style="639" customWidth="1"/>
    <col min="4874" max="4874" width="12.5546875" style="639" customWidth="1"/>
    <col min="4875" max="5120" width="9.109375" style="639"/>
    <col min="5121" max="5121" width="7.44140625" style="639" customWidth="1"/>
    <col min="5122" max="5122" width="11.5546875" style="639" customWidth="1"/>
    <col min="5123" max="5123" width="8.109375" style="639" customWidth="1"/>
    <col min="5124" max="5124" width="9.109375" style="639"/>
    <col min="5125" max="5125" width="10.109375" style="639" customWidth="1"/>
    <col min="5126" max="5126" width="9.109375" style="639"/>
    <col min="5127" max="5127" width="7.6640625" style="639" customWidth="1"/>
    <col min="5128" max="5128" width="9.109375" style="639"/>
    <col min="5129" max="5129" width="10.109375" style="639" customWidth="1"/>
    <col min="5130" max="5130" width="12.5546875" style="639" customWidth="1"/>
    <col min="5131" max="5376" width="9.109375" style="639"/>
    <col min="5377" max="5377" width="7.44140625" style="639" customWidth="1"/>
    <col min="5378" max="5378" width="11.5546875" style="639" customWidth="1"/>
    <col min="5379" max="5379" width="8.109375" style="639" customWidth="1"/>
    <col min="5380" max="5380" width="9.109375" style="639"/>
    <col min="5381" max="5381" width="10.109375" style="639" customWidth="1"/>
    <col min="5382" max="5382" width="9.109375" style="639"/>
    <col min="5383" max="5383" width="7.6640625" style="639" customWidth="1"/>
    <col min="5384" max="5384" width="9.109375" style="639"/>
    <col min="5385" max="5385" width="10.109375" style="639" customWidth="1"/>
    <col min="5386" max="5386" width="12.5546875" style="639" customWidth="1"/>
    <col min="5387" max="5632" width="9.109375" style="639"/>
    <col min="5633" max="5633" width="7.44140625" style="639" customWidth="1"/>
    <col min="5634" max="5634" width="11.5546875" style="639" customWidth="1"/>
    <col min="5635" max="5635" width="8.109375" style="639" customWidth="1"/>
    <col min="5636" max="5636" width="9.109375" style="639"/>
    <col min="5637" max="5637" width="10.109375" style="639" customWidth="1"/>
    <col min="5638" max="5638" width="9.109375" style="639"/>
    <col min="5639" max="5639" width="7.6640625" style="639" customWidth="1"/>
    <col min="5640" max="5640" width="9.109375" style="639"/>
    <col min="5641" max="5641" width="10.109375" style="639" customWidth="1"/>
    <col min="5642" max="5642" width="12.5546875" style="639" customWidth="1"/>
    <col min="5643" max="5888" width="9.109375" style="639"/>
    <col min="5889" max="5889" width="7.44140625" style="639" customWidth="1"/>
    <col min="5890" max="5890" width="11.5546875" style="639" customWidth="1"/>
    <col min="5891" max="5891" width="8.109375" style="639" customWidth="1"/>
    <col min="5892" max="5892" width="9.109375" style="639"/>
    <col min="5893" max="5893" width="10.109375" style="639" customWidth="1"/>
    <col min="5894" max="5894" width="9.109375" style="639"/>
    <col min="5895" max="5895" width="7.6640625" style="639" customWidth="1"/>
    <col min="5896" max="5896" width="9.109375" style="639"/>
    <col min="5897" max="5897" width="10.109375" style="639" customWidth="1"/>
    <col min="5898" max="5898" width="12.5546875" style="639" customWidth="1"/>
    <col min="5899" max="6144" width="9.109375" style="639"/>
    <col min="6145" max="6145" width="7.44140625" style="639" customWidth="1"/>
    <col min="6146" max="6146" width="11.5546875" style="639" customWidth="1"/>
    <col min="6147" max="6147" width="8.109375" style="639" customWidth="1"/>
    <col min="6148" max="6148" width="9.109375" style="639"/>
    <col min="6149" max="6149" width="10.109375" style="639" customWidth="1"/>
    <col min="6150" max="6150" width="9.109375" style="639"/>
    <col min="6151" max="6151" width="7.6640625" style="639" customWidth="1"/>
    <col min="6152" max="6152" width="9.109375" style="639"/>
    <col min="6153" max="6153" width="10.109375" style="639" customWidth="1"/>
    <col min="6154" max="6154" width="12.5546875" style="639" customWidth="1"/>
    <col min="6155" max="6400" width="9.109375" style="639"/>
    <col min="6401" max="6401" width="7.44140625" style="639" customWidth="1"/>
    <col min="6402" max="6402" width="11.5546875" style="639" customWidth="1"/>
    <col min="6403" max="6403" width="8.109375" style="639" customWidth="1"/>
    <col min="6404" max="6404" width="9.109375" style="639"/>
    <col min="6405" max="6405" width="10.109375" style="639" customWidth="1"/>
    <col min="6406" max="6406" width="9.109375" style="639"/>
    <col min="6407" max="6407" width="7.6640625" style="639" customWidth="1"/>
    <col min="6408" max="6408" width="9.109375" style="639"/>
    <col min="6409" max="6409" width="10.109375" style="639" customWidth="1"/>
    <col min="6410" max="6410" width="12.5546875" style="639" customWidth="1"/>
    <col min="6411" max="6656" width="9.109375" style="639"/>
    <col min="6657" max="6657" width="7.44140625" style="639" customWidth="1"/>
    <col min="6658" max="6658" width="11.5546875" style="639" customWidth="1"/>
    <col min="6659" max="6659" width="8.109375" style="639" customWidth="1"/>
    <col min="6660" max="6660" width="9.109375" style="639"/>
    <col min="6661" max="6661" width="10.109375" style="639" customWidth="1"/>
    <col min="6662" max="6662" width="9.109375" style="639"/>
    <col min="6663" max="6663" width="7.6640625" style="639" customWidth="1"/>
    <col min="6664" max="6664" width="9.109375" style="639"/>
    <col min="6665" max="6665" width="10.109375" style="639" customWidth="1"/>
    <col min="6666" max="6666" width="12.5546875" style="639" customWidth="1"/>
    <col min="6667" max="6912" width="9.109375" style="639"/>
    <col min="6913" max="6913" width="7.44140625" style="639" customWidth="1"/>
    <col min="6914" max="6914" width="11.5546875" style="639" customWidth="1"/>
    <col min="6915" max="6915" width="8.109375" style="639" customWidth="1"/>
    <col min="6916" max="6916" width="9.109375" style="639"/>
    <col min="6917" max="6917" width="10.109375" style="639" customWidth="1"/>
    <col min="6918" max="6918" width="9.109375" style="639"/>
    <col min="6919" max="6919" width="7.6640625" style="639" customWidth="1"/>
    <col min="6920" max="6920" width="9.109375" style="639"/>
    <col min="6921" max="6921" width="10.109375" style="639" customWidth="1"/>
    <col min="6922" max="6922" width="12.5546875" style="639" customWidth="1"/>
    <col min="6923" max="7168" width="9.109375" style="639"/>
    <col min="7169" max="7169" width="7.44140625" style="639" customWidth="1"/>
    <col min="7170" max="7170" width="11.5546875" style="639" customWidth="1"/>
    <col min="7171" max="7171" width="8.109375" style="639" customWidth="1"/>
    <col min="7172" max="7172" width="9.109375" style="639"/>
    <col min="7173" max="7173" width="10.109375" style="639" customWidth="1"/>
    <col min="7174" max="7174" width="9.109375" style="639"/>
    <col min="7175" max="7175" width="7.6640625" style="639" customWidth="1"/>
    <col min="7176" max="7176" width="9.109375" style="639"/>
    <col min="7177" max="7177" width="10.109375" style="639" customWidth="1"/>
    <col min="7178" max="7178" width="12.5546875" style="639" customWidth="1"/>
    <col min="7179" max="7424" width="9.109375" style="639"/>
    <col min="7425" max="7425" width="7.44140625" style="639" customWidth="1"/>
    <col min="7426" max="7426" width="11.5546875" style="639" customWidth="1"/>
    <col min="7427" max="7427" width="8.109375" style="639" customWidth="1"/>
    <col min="7428" max="7428" width="9.109375" style="639"/>
    <col min="7429" max="7429" width="10.109375" style="639" customWidth="1"/>
    <col min="7430" max="7430" width="9.109375" style="639"/>
    <col min="7431" max="7431" width="7.6640625" style="639" customWidth="1"/>
    <col min="7432" max="7432" width="9.109375" style="639"/>
    <col min="7433" max="7433" width="10.109375" style="639" customWidth="1"/>
    <col min="7434" max="7434" width="12.5546875" style="639" customWidth="1"/>
    <col min="7435" max="7680" width="9.109375" style="639"/>
    <col min="7681" max="7681" width="7.44140625" style="639" customWidth="1"/>
    <col min="7682" max="7682" width="11.5546875" style="639" customWidth="1"/>
    <col min="7683" max="7683" width="8.109375" style="639" customWidth="1"/>
    <col min="7684" max="7684" width="9.109375" style="639"/>
    <col min="7685" max="7685" width="10.109375" style="639" customWidth="1"/>
    <col min="7686" max="7686" width="9.109375" style="639"/>
    <col min="7687" max="7687" width="7.6640625" style="639" customWidth="1"/>
    <col min="7688" max="7688" width="9.109375" style="639"/>
    <col min="7689" max="7689" width="10.109375" style="639" customWidth="1"/>
    <col min="7690" max="7690" width="12.5546875" style="639" customWidth="1"/>
    <col min="7691" max="7936" width="9.109375" style="639"/>
    <col min="7937" max="7937" width="7.44140625" style="639" customWidth="1"/>
    <col min="7938" max="7938" width="11.5546875" style="639" customWidth="1"/>
    <col min="7939" max="7939" width="8.109375" style="639" customWidth="1"/>
    <col min="7940" max="7940" width="9.109375" style="639"/>
    <col min="7941" max="7941" width="10.109375" style="639" customWidth="1"/>
    <col min="7942" max="7942" width="9.109375" style="639"/>
    <col min="7943" max="7943" width="7.6640625" style="639" customWidth="1"/>
    <col min="7944" max="7944" width="9.109375" style="639"/>
    <col min="7945" max="7945" width="10.109375" style="639" customWidth="1"/>
    <col min="7946" max="7946" width="12.5546875" style="639" customWidth="1"/>
    <col min="7947" max="8192" width="9.109375" style="639"/>
    <col min="8193" max="8193" width="7.44140625" style="639" customWidth="1"/>
    <col min="8194" max="8194" width="11.5546875" style="639" customWidth="1"/>
    <col min="8195" max="8195" width="8.109375" style="639" customWidth="1"/>
    <col min="8196" max="8196" width="9.109375" style="639"/>
    <col min="8197" max="8197" width="10.109375" style="639" customWidth="1"/>
    <col min="8198" max="8198" width="9.109375" style="639"/>
    <col min="8199" max="8199" width="7.6640625" style="639" customWidth="1"/>
    <col min="8200" max="8200" width="9.109375" style="639"/>
    <col min="8201" max="8201" width="10.109375" style="639" customWidth="1"/>
    <col min="8202" max="8202" width="12.5546875" style="639" customWidth="1"/>
    <col min="8203" max="8448" width="9.109375" style="639"/>
    <col min="8449" max="8449" width="7.44140625" style="639" customWidth="1"/>
    <col min="8450" max="8450" width="11.5546875" style="639" customWidth="1"/>
    <col min="8451" max="8451" width="8.109375" style="639" customWidth="1"/>
    <col min="8452" max="8452" width="9.109375" style="639"/>
    <col min="8453" max="8453" width="10.109375" style="639" customWidth="1"/>
    <col min="8454" max="8454" width="9.109375" style="639"/>
    <col min="8455" max="8455" width="7.6640625" style="639" customWidth="1"/>
    <col min="8456" max="8456" width="9.109375" style="639"/>
    <col min="8457" max="8457" width="10.109375" style="639" customWidth="1"/>
    <col min="8458" max="8458" width="12.5546875" style="639" customWidth="1"/>
    <col min="8459" max="8704" width="9.109375" style="639"/>
    <col min="8705" max="8705" width="7.44140625" style="639" customWidth="1"/>
    <col min="8706" max="8706" width="11.5546875" style="639" customWidth="1"/>
    <col min="8707" max="8707" width="8.109375" style="639" customWidth="1"/>
    <col min="8708" max="8708" width="9.109375" style="639"/>
    <col min="8709" max="8709" width="10.109375" style="639" customWidth="1"/>
    <col min="8710" max="8710" width="9.109375" style="639"/>
    <col min="8711" max="8711" width="7.6640625" style="639" customWidth="1"/>
    <col min="8712" max="8712" width="9.109375" style="639"/>
    <col min="8713" max="8713" width="10.109375" style="639" customWidth="1"/>
    <col min="8714" max="8714" width="12.5546875" style="639" customWidth="1"/>
    <col min="8715" max="8960" width="9.109375" style="639"/>
    <col min="8961" max="8961" width="7.44140625" style="639" customWidth="1"/>
    <col min="8962" max="8962" width="11.5546875" style="639" customWidth="1"/>
    <col min="8963" max="8963" width="8.109375" style="639" customWidth="1"/>
    <col min="8964" max="8964" width="9.109375" style="639"/>
    <col min="8965" max="8965" width="10.109375" style="639" customWidth="1"/>
    <col min="8966" max="8966" width="9.109375" style="639"/>
    <col min="8967" max="8967" width="7.6640625" style="639" customWidth="1"/>
    <col min="8968" max="8968" width="9.109375" style="639"/>
    <col min="8969" max="8969" width="10.109375" style="639" customWidth="1"/>
    <col min="8970" max="8970" width="12.5546875" style="639" customWidth="1"/>
    <col min="8971" max="9216" width="9.109375" style="639"/>
    <col min="9217" max="9217" width="7.44140625" style="639" customWidth="1"/>
    <col min="9218" max="9218" width="11.5546875" style="639" customWidth="1"/>
    <col min="9219" max="9219" width="8.109375" style="639" customWidth="1"/>
    <col min="9220" max="9220" width="9.109375" style="639"/>
    <col min="9221" max="9221" width="10.109375" style="639" customWidth="1"/>
    <col min="9222" max="9222" width="9.109375" style="639"/>
    <col min="9223" max="9223" width="7.6640625" style="639" customWidth="1"/>
    <col min="9224" max="9224" width="9.109375" style="639"/>
    <col min="9225" max="9225" width="10.109375" style="639" customWidth="1"/>
    <col min="9226" max="9226" width="12.5546875" style="639" customWidth="1"/>
    <col min="9227" max="9472" width="9.109375" style="639"/>
    <col min="9473" max="9473" width="7.44140625" style="639" customWidth="1"/>
    <col min="9474" max="9474" width="11.5546875" style="639" customWidth="1"/>
    <col min="9475" max="9475" width="8.109375" style="639" customWidth="1"/>
    <col min="9476" max="9476" width="9.109375" style="639"/>
    <col min="9477" max="9477" width="10.109375" style="639" customWidth="1"/>
    <col min="9478" max="9478" width="9.109375" style="639"/>
    <col min="9479" max="9479" width="7.6640625" style="639" customWidth="1"/>
    <col min="9480" max="9480" width="9.109375" style="639"/>
    <col min="9481" max="9481" width="10.109375" style="639" customWidth="1"/>
    <col min="9482" max="9482" width="12.5546875" style="639" customWidth="1"/>
    <col min="9483" max="9728" width="9.109375" style="639"/>
    <col min="9729" max="9729" width="7.44140625" style="639" customWidth="1"/>
    <col min="9730" max="9730" width="11.5546875" style="639" customWidth="1"/>
    <col min="9731" max="9731" width="8.109375" style="639" customWidth="1"/>
    <col min="9732" max="9732" width="9.109375" style="639"/>
    <col min="9733" max="9733" width="10.109375" style="639" customWidth="1"/>
    <col min="9734" max="9734" width="9.109375" style="639"/>
    <col min="9735" max="9735" width="7.6640625" style="639" customWidth="1"/>
    <col min="9736" max="9736" width="9.109375" style="639"/>
    <col min="9737" max="9737" width="10.109375" style="639" customWidth="1"/>
    <col min="9738" max="9738" width="12.5546875" style="639" customWidth="1"/>
    <col min="9739" max="9984" width="9.109375" style="639"/>
    <col min="9985" max="9985" width="7.44140625" style="639" customWidth="1"/>
    <col min="9986" max="9986" width="11.5546875" style="639" customWidth="1"/>
    <col min="9987" max="9987" width="8.109375" style="639" customWidth="1"/>
    <col min="9988" max="9988" width="9.109375" style="639"/>
    <col min="9989" max="9989" width="10.109375" style="639" customWidth="1"/>
    <col min="9990" max="9990" width="9.109375" style="639"/>
    <col min="9991" max="9991" width="7.6640625" style="639" customWidth="1"/>
    <col min="9992" max="9992" width="9.109375" style="639"/>
    <col min="9993" max="9993" width="10.109375" style="639" customWidth="1"/>
    <col min="9994" max="9994" width="12.5546875" style="639" customWidth="1"/>
    <col min="9995" max="10240" width="9.109375" style="639"/>
    <col min="10241" max="10241" width="7.44140625" style="639" customWidth="1"/>
    <col min="10242" max="10242" width="11.5546875" style="639" customWidth="1"/>
    <col min="10243" max="10243" width="8.109375" style="639" customWidth="1"/>
    <col min="10244" max="10244" width="9.109375" style="639"/>
    <col min="10245" max="10245" width="10.109375" style="639" customWidth="1"/>
    <col min="10246" max="10246" width="9.109375" style="639"/>
    <col min="10247" max="10247" width="7.6640625" style="639" customWidth="1"/>
    <col min="10248" max="10248" width="9.109375" style="639"/>
    <col min="10249" max="10249" width="10.109375" style="639" customWidth="1"/>
    <col min="10250" max="10250" width="12.5546875" style="639" customWidth="1"/>
    <col min="10251" max="10496" width="9.109375" style="639"/>
    <col min="10497" max="10497" width="7.44140625" style="639" customWidth="1"/>
    <col min="10498" max="10498" width="11.5546875" style="639" customWidth="1"/>
    <col min="10499" max="10499" width="8.109375" style="639" customWidth="1"/>
    <col min="10500" max="10500" width="9.109375" style="639"/>
    <col min="10501" max="10501" width="10.109375" style="639" customWidth="1"/>
    <col min="10502" max="10502" width="9.109375" style="639"/>
    <col min="10503" max="10503" width="7.6640625" style="639" customWidth="1"/>
    <col min="10504" max="10504" width="9.109375" style="639"/>
    <col min="10505" max="10505" width="10.109375" style="639" customWidth="1"/>
    <col min="10506" max="10506" width="12.5546875" style="639" customWidth="1"/>
    <col min="10507" max="10752" width="9.109375" style="639"/>
    <col min="10753" max="10753" width="7.44140625" style="639" customWidth="1"/>
    <col min="10754" max="10754" width="11.5546875" style="639" customWidth="1"/>
    <col min="10755" max="10755" width="8.109375" style="639" customWidth="1"/>
    <col min="10756" max="10756" width="9.109375" style="639"/>
    <col min="10757" max="10757" width="10.109375" style="639" customWidth="1"/>
    <col min="10758" max="10758" width="9.109375" style="639"/>
    <col min="10759" max="10759" width="7.6640625" style="639" customWidth="1"/>
    <col min="10760" max="10760" width="9.109375" style="639"/>
    <col min="10761" max="10761" width="10.109375" style="639" customWidth="1"/>
    <col min="10762" max="10762" width="12.5546875" style="639" customWidth="1"/>
    <col min="10763" max="11008" width="9.109375" style="639"/>
    <col min="11009" max="11009" width="7.44140625" style="639" customWidth="1"/>
    <col min="11010" max="11010" width="11.5546875" style="639" customWidth="1"/>
    <col min="11011" max="11011" width="8.109375" style="639" customWidth="1"/>
    <col min="11012" max="11012" width="9.109375" style="639"/>
    <col min="11013" max="11013" width="10.109375" style="639" customWidth="1"/>
    <col min="11014" max="11014" width="9.109375" style="639"/>
    <col min="11015" max="11015" width="7.6640625" style="639" customWidth="1"/>
    <col min="11016" max="11016" width="9.109375" style="639"/>
    <col min="11017" max="11017" width="10.109375" style="639" customWidth="1"/>
    <col min="11018" max="11018" width="12.5546875" style="639" customWidth="1"/>
    <col min="11019" max="11264" width="9.109375" style="639"/>
    <col min="11265" max="11265" width="7.44140625" style="639" customWidth="1"/>
    <col min="11266" max="11266" width="11.5546875" style="639" customWidth="1"/>
    <col min="11267" max="11267" width="8.109375" style="639" customWidth="1"/>
    <col min="11268" max="11268" width="9.109375" style="639"/>
    <col min="11269" max="11269" width="10.109375" style="639" customWidth="1"/>
    <col min="11270" max="11270" width="9.109375" style="639"/>
    <col min="11271" max="11271" width="7.6640625" style="639" customWidth="1"/>
    <col min="11272" max="11272" width="9.109375" style="639"/>
    <col min="11273" max="11273" width="10.109375" style="639" customWidth="1"/>
    <col min="11274" max="11274" width="12.5546875" style="639" customWidth="1"/>
    <col min="11275" max="11520" width="9.109375" style="639"/>
    <col min="11521" max="11521" width="7.44140625" style="639" customWidth="1"/>
    <col min="11522" max="11522" width="11.5546875" style="639" customWidth="1"/>
    <col min="11523" max="11523" width="8.109375" style="639" customWidth="1"/>
    <col min="11524" max="11524" width="9.109375" style="639"/>
    <col min="11525" max="11525" width="10.109375" style="639" customWidth="1"/>
    <col min="11526" max="11526" width="9.109375" style="639"/>
    <col min="11527" max="11527" width="7.6640625" style="639" customWidth="1"/>
    <col min="11528" max="11528" width="9.109375" style="639"/>
    <col min="11529" max="11529" width="10.109375" style="639" customWidth="1"/>
    <col min="11530" max="11530" width="12.5546875" style="639" customWidth="1"/>
    <col min="11531" max="11776" width="9.109375" style="639"/>
    <col min="11777" max="11777" width="7.44140625" style="639" customWidth="1"/>
    <col min="11778" max="11778" width="11.5546875" style="639" customWidth="1"/>
    <col min="11779" max="11779" width="8.109375" style="639" customWidth="1"/>
    <col min="11780" max="11780" width="9.109375" style="639"/>
    <col min="11781" max="11781" width="10.109375" style="639" customWidth="1"/>
    <col min="11782" max="11782" width="9.109375" style="639"/>
    <col min="11783" max="11783" width="7.6640625" style="639" customWidth="1"/>
    <col min="11784" max="11784" width="9.109375" style="639"/>
    <col min="11785" max="11785" width="10.109375" style="639" customWidth="1"/>
    <col min="11786" max="11786" width="12.5546875" style="639" customWidth="1"/>
    <col min="11787" max="12032" width="9.109375" style="639"/>
    <col min="12033" max="12033" width="7.44140625" style="639" customWidth="1"/>
    <col min="12034" max="12034" width="11.5546875" style="639" customWidth="1"/>
    <col min="12035" max="12035" width="8.109375" style="639" customWidth="1"/>
    <col min="12036" max="12036" width="9.109375" style="639"/>
    <col min="12037" max="12037" width="10.109375" style="639" customWidth="1"/>
    <col min="12038" max="12038" width="9.109375" style="639"/>
    <col min="12039" max="12039" width="7.6640625" style="639" customWidth="1"/>
    <col min="12040" max="12040" width="9.109375" style="639"/>
    <col min="12041" max="12041" width="10.109375" style="639" customWidth="1"/>
    <col min="12042" max="12042" width="12.5546875" style="639" customWidth="1"/>
    <col min="12043" max="12288" width="9.109375" style="639"/>
    <col min="12289" max="12289" width="7.44140625" style="639" customWidth="1"/>
    <col min="12290" max="12290" width="11.5546875" style="639" customWidth="1"/>
    <col min="12291" max="12291" width="8.109375" style="639" customWidth="1"/>
    <col min="12292" max="12292" width="9.109375" style="639"/>
    <col min="12293" max="12293" width="10.109375" style="639" customWidth="1"/>
    <col min="12294" max="12294" width="9.109375" style="639"/>
    <col min="12295" max="12295" width="7.6640625" style="639" customWidth="1"/>
    <col min="12296" max="12296" width="9.109375" style="639"/>
    <col min="12297" max="12297" width="10.109375" style="639" customWidth="1"/>
    <col min="12298" max="12298" width="12.5546875" style="639" customWidth="1"/>
    <col min="12299" max="12544" width="9.109375" style="639"/>
    <col min="12545" max="12545" width="7.44140625" style="639" customWidth="1"/>
    <col min="12546" max="12546" width="11.5546875" style="639" customWidth="1"/>
    <col min="12547" max="12547" width="8.109375" style="639" customWidth="1"/>
    <col min="12548" max="12548" width="9.109375" style="639"/>
    <col min="12549" max="12549" width="10.109375" style="639" customWidth="1"/>
    <col min="12550" max="12550" width="9.109375" style="639"/>
    <col min="12551" max="12551" width="7.6640625" style="639" customWidth="1"/>
    <col min="12552" max="12552" width="9.109375" style="639"/>
    <col min="12553" max="12553" width="10.109375" style="639" customWidth="1"/>
    <col min="12554" max="12554" width="12.5546875" style="639" customWidth="1"/>
    <col min="12555" max="12800" width="9.109375" style="639"/>
    <col min="12801" max="12801" width="7.44140625" style="639" customWidth="1"/>
    <col min="12802" max="12802" width="11.5546875" style="639" customWidth="1"/>
    <col min="12803" max="12803" width="8.109375" style="639" customWidth="1"/>
    <col min="12804" max="12804" width="9.109375" style="639"/>
    <col min="12805" max="12805" width="10.109375" style="639" customWidth="1"/>
    <col min="12806" max="12806" width="9.109375" style="639"/>
    <col min="12807" max="12807" width="7.6640625" style="639" customWidth="1"/>
    <col min="12808" max="12808" width="9.109375" style="639"/>
    <col min="12809" max="12809" width="10.109375" style="639" customWidth="1"/>
    <col min="12810" max="12810" width="12.5546875" style="639" customWidth="1"/>
    <col min="12811" max="13056" width="9.109375" style="639"/>
    <col min="13057" max="13057" width="7.44140625" style="639" customWidth="1"/>
    <col min="13058" max="13058" width="11.5546875" style="639" customWidth="1"/>
    <col min="13059" max="13059" width="8.109375" style="639" customWidth="1"/>
    <col min="13060" max="13060" width="9.109375" style="639"/>
    <col min="13061" max="13061" width="10.109375" style="639" customWidth="1"/>
    <col min="13062" max="13062" width="9.109375" style="639"/>
    <col min="13063" max="13063" width="7.6640625" style="639" customWidth="1"/>
    <col min="13064" max="13064" width="9.109375" style="639"/>
    <col min="13065" max="13065" width="10.109375" style="639" customWidth="1"/>
    <col min="13066" max="13066" width="12.5546875" style="639" customWidth="1"/>
    <col min="13067" max="13312" width="9.109375" style="639"/>
    <col min="13313" max="13313" width="7.44140625" style="639" customWidth="1"/>
    <col min="13314" max="13314" width="11.5546875" style="639" customWidth="1"/>
    <col min="13315" max="13315" width="8.109375" style="639" customWidth="1"/>
    <col min="13316" max="13316" width="9.109375" style="639"/>
    <col min="13317" max="13317" width="10.109375" style="639" customWidth="1"/>
    <col min="13318" max="13318" width="9.109375" style="639"/>
    <col min="13319" max="13319" width="7.6640625" style="639" customWidth="1"/>
    <col min="13320" max="13320" width="9.109375" style="639"/>
    <col min="13321" max="13321" width="10.109375" style="639" customWidth="1"/>
    <col min="13322" max="13322" width="12.5546875" style="639" customWidth="1"/>
    <col min="13323" max="13568" width="9.109375" style="639"/>
    <col min="13569" max="13569" width="7.44140625" style="639" customWidth="1"/>
    <col min="13570" max="13570" width="11.5546875" style="639" customWidth="1"/>
    <col min="13571" max="13571" width="8.109375" style="639" customWidth="1"/>
    <col min="13572" max="13572" width="9.109375" style="639"/>
    <col min="13573" max="13573" width="10.109375" style="639" customWidth="1"/>
    <col min="13574" max="13574" width="9.109375" style="639"/>
    <col min="13575" max="13575" width="7.6640625" style="639" customWidth="1"/>
    <col min="13576" max="13576" width="9.109375" style="639"/>
    <col min="13577" max="13577" width="10.109375" style="639" customWidth="1"/>
    <col min="13578" max="13578" width="12.5546875" style="639" customWidth="1"/>
    <col min="13579" max="13824" width="9.109375" style="639"/>
    <col min="13825" max="13825" width="7.44140625" style="639" customWidth="1"/>
    <col min="13826" max="13826" width="11.5546875" style="639" customWidth="1"/>
    <col min="13827" max="13827" width="8.109375" style="639" customWidth="1"/>
    <col min="13828" max="13828" width="9.109375" style="639"/>
    <col min="13829" max="13829" width="10.109375" style="639" customWidth="1"/>
    <col min="13830" max="13830" width="9.109375" style="639"/>
    <col min="13831" max="13831" width="7.6640625" style="639" customWidth="1"/>
    <col min="13832" max="13832" width="9.109375" style="639"/>
    <col min="13833" max="13833" width="10.109375" style="639" customWidth="1"/>
    <col min="13834" max="13834" width="12.5546875" style="639" customWidth="1"/>
    <col min="13835" max="14080" width="9.109375" style="639"/>
    <col min="14081" max="14081" width="7.44140625" style="639" customWidth="1"/>
    <col min="14082" max="14082" width="11.5546875" style="639" customWidth="1"/>
    <col min="14083" max="14083" width="8.109375" style="639" customWidth="1"/>
    <col min="14084" max="14084" width="9.109375" style="639"/>
    <col min="14085" max="14085" width="10.109375" style="639" customWidth="1"/>
    <col min="14086" max="14086" width="9.109375" style="639"/>
    <col min="14087" max="14087" width="7.6640625" style="639" customWidth="1"/>
    <col min="14088" max="14088" width="9.109375" style="639"/>
    <col min="14089" max="14089" width="10.109375" style="639" customWidth="1"/>
    <col min="14090" max="14090" width="12.5546875" style="639" customWidth="1"/>
    <col min="14091" max="14336" width="9.109375" style="639"/>
    <col min="14337" max="14337" width="7.44140625" style="639" customWidth="1"/>
    <col min="14338" max="14338" width="11.5546875" style="639" customWidth="1"/>
    <col min="14339" max="14339" width="8.109375" style="639" customWidth="1"/>
    <col min="14340" max="14340" width="9.109375" style="639"/>
    <col min="14341" max="14341" width="10.109375" style="639" customWidth="1"/>
    <col min="14342" max="14342" width="9.109375" style="639"/>
    <col min="14343" max="14343" width="7.6640625" style="639" customWidth="1"/>
    <col min="14344" max="14344" width="9.109375" style="639"/>
    <col min="14345" max="14345" width="10.109375" style="639" customWidth="1"/>
    <col min="14346" max="14346" width="12.5546875" style="639" customWidth="1"/>
    <col min="14347" max="14592" width="9.109375" style="639"/>
    <col min="14593" max="14593" width="7.44140625" style="639" customWidth="1"/>
    <col min="14594" max="14594" width="11.5546875" style="639" customWidth="1"/>
    <col min="14595" max="14595" width="8.109375" style="639" customWidth="1"/>
    <col min="14596" max="14596" width="9.109375" style="639"/>
    <col min="14597" max="14597" width="10.109375" style="639" customWidth="1"/>
    <col min="14598" max="14598" width="9.109375" style="639"/>
    <col min="14599" max="14599" width="7.6640625" style="639" customWidth="1"/>
    <col min="14600" max="14600" width="9.109375" style="639"/>
    <col min="14601" max="14601" width="10.109375" style="639" customWidth="1"/>
    <col min="14602" max="14602" width="12.5546875" style="639" customWidth="1"/>
    <col min="14603" max="14848" width="9.109375" style="639"/>
    <col min="14849" max="14849" width="7.44140625" style="639" customWidth="1"/>
    <col min="14850" max="14850" width="11.5546875" style="639" customWidth="1"/>
    <col min="14851" max="14851" width="8.109375" style="639" customWidth="1"/>
    <col min="14852" max="14852" width="9.109375" style="639"/>
    <col min="14853" max="14853" width="10.109375" style="639" customWidth="1"/>
    <col min="14854" max="14854" width="9.109375" style="639"/>
    <col min="14855" max="14855" width="7.6640625" style="639" customWidth="1"/>
    <col min="14856" max="14856" width="9.109375" style="639"/>
    <col min="14857" max="14857" width="10.109375" style="639" customWidth="1"/>
    <col min="14858" max="14858" width="12.5546875" style="639" customWidth="1"/>
    <col min="14859" max="15104" width="9.109375" style="639"/>
    <col min="15105" max="15105" width="7.44140625" style="639" customWidth="1"/>
    <col min="15106" max="15106" width="11.5546875" style="639" customWidth="1"/>
    <col min="15107" max="15107" width="8.109375" style="639" customWidth="1"/>
    <col min="15108" max="15108" width="9.109375" style="639"/>
    <col min="15109" max="15109" width="10.109375" style="639" customWidth="1"/>
    <col min="15110" max="15110" width="9.109375" style="639"/>
    <col min="15111" max="15111" width="7.6640625" style="639" customWidth="1"/>
    <col min="15112" max="15112" width="9.109375" style="639"/>
    <col min="15113" max="15113" width="10.109375" style="639" customWidth="1"/>
    <col min="15114" max="15114" width="12.5546875" style="639" customWidth="1"/>
    <col min="15115" max="15360" width="9.109375" style="639"/>
    <col min="15361" max="15361" width="7.44140625" style="639" customWidth="1"/>
    <col min="15362" max="15362" width="11.5546875" style="639" customWidth="1"/>
    <col min="15363" max="15363" width="8.109375" style="639" customWidth="1"/>
    <col min="15364" max="15364" width="9.109375" style="639"/>
    <col min="15365" max="15365" width="10.109375" style="639" customWidth="1"/>
    <col min="15366" max="15366" width="9.109375" style="639"/>
    <col min="15367" max="15367" width="7.6640625" style="639" customWidth="1"/>
    <col min="15368" max="15368" width="9.109375" style="639"/>
    <col min="15369" max="15369" width="10.109375" style="639" customWidth="1"/>
    <col min="15370" max="15370" width="12.5546875" style="639" customWidth="1"/>
    <col min="15371" max="15616" width="9.109375" style="639"/>
    <col min="15617" max="15617" width="7.44140625" style="639" customWidth="1"/>
    <col min="15618" max="15618" width="11.5546875" style="639" customWidth="1"/>
    <col min="15619" max="15619" width="8.109375" style="639" customWidth="1"/>
    <col min="15620" max="15620" width="9.109375" style="639"/>
    <col min="15621" max="15621" width="10.109375" style="639" customWidth="1"/>
    <col min="15622" max="15622" width="9.109375" style="639"/>
    <col min="15623" max="15623" width="7.6640625" style="639" customWidth="1"/>
    <col min="15624" max="15624" width="9.109375" style="639"/>
    <col min="15625" max="15625" width="10.109375" style="639" customWidth="1"/>
    <col min="15626" max="15626" width="12.5546875" style="639" customWidth="1"/>
    <col min="15627" max="15872" width="9.109375" style="639"/>
    <col min="15873" max="15873" width="7.44140625" style="639" customWidth="1"/>
    <col min="15874" max="15874" width="11.5546875" style="639" customWidth="1"/>
    <col min="15875" max="15875" width="8.109375" style="639" customWidth="1"/>
    <col min="15876" max="15876" width="9.109375" style="639"/>
    <col min="15877" max="15877" width="10.109375" style="639" customWidth="1"/>
    <col min="15878" max="15878" width="9.109375" style="639"/>
    <col min="15879" max="15879" width="7.6640625" style="639" customWidth="1"/>
    <col min="15880" max="15880" width="9.109375" style="639"/>
    <col min="15881" max="15881" width="10.109375" style="639" customWidth="1"/>
    <col min="15882" max="15882" width="12.5546875" style="639" customWidth="1"/>
    <col min="15883" max="16128" width="9.109375" style="639"/>
    <col min="16129" max="16129" width="7.44140625" style="639" customWidth="1"/>
    <col min="16130" max="16130" width="11.5546875" style="639" customWidth="1"/>
    <col min="16131" max="16131" width="8.109375" style="639" customWidth="1"/>
    <col min="16132" max="16132" width="9.109375" style="639"/>
    <col min="16133" max="16133" width="10.109375" style="639" customWidth="1"/>
    <col min="16134" max="16134" width="9.109375" style="639"/>
    <col min="16135" max="16135" width="7.6640625" style="639" customWidth="1"/>
    <col min="16136" max="16136" width="9.109375" style="639"/>
    <col min="16137" max="16137" width="10.109375" style="639" customWidth="1"/>
    <col min="16138" max="16138" width="12.5546875" style="639" customWidth="1"/>
    <col min="16139" max="16384" width="9.109375" style="639"/>
  </cols>
  <sheetData>
    <row r="1" spans="1:11" ht="15" customHeight="1" x14ac:dyDescent="0.25">
      <c r="G1" s="1427" t="s">
        <v>1462</v>
      </c>
      <c r="H1" s="1427"/>
      <c r="I1" s="1427"/>
      <c r="J1" s="1427"/>
    </row>
    <row r="2" spans="1:11" ht="10.5" customHeight="1" x14ac:dyDescent="0.25">
      <c r="G2" s="1427"/>
      <c r="H2" s="1427"/>
      <c r="I2" s="1427"/>
      <c r="J2" s="1427"/>
    </row>
    <row r="3" spans="1:11" x14ac:dyDescent="0.25">
      <c r="G3" s="1427"/>
      <c r="H3" s="1427"/>
      <c r="I3" s="1427"/>
      <c r="J3" s="1427"/>
    </row>
    <row r="5" spans="1:11" x14ac:dyDescent="0.25">
      <c r="G5" s="1428" t="s">
        <v>1463</v>
      </c>
      <c r="H5" s="1429"/>
      <c r="I5" s="1429"/>
      <c r="J5" s="1429"/>
    </row>
    <row r="6" spans="1:11" x14ac:dyDescent="0.25">
      <c r="G6" s="1429"/>
      <c r="H6" s="1429"/>
      <c r="I6" s="1429"/>
      <c r="J6" s="1429"/>
    </row>
    <row r="7" spans="1:11" x14ac:dyDescent="0.25">
      <c r="G7" s="1429"/>
      <c r="H7" s="1429"/>
      <c r="I7" s="1429"/>
      <c r="J7" s="1429"/>
    </row>
    <row r="8" spans="1:11" x14ac:dyDescent="0.25">
      <c r="G8" s="1429"/>
      <c r="H8" s="1429"/>
      <c r="I8" s="1429"/>
      <c r="J8" s="1429"/>
    </row>
    <row r="9" spans="1:11" x14ac:dyDescent="0.25">
      <c r="G9" s="1429"/>
      <c r="H9" s="1429"/>
      <c r="I9" s="1429"/>
      <c r="J9" s="1429"/>
    </row>
    <row r="10" spans="1:11" x14ac:dyDescent="0.25">
      <c r="G10" s="1429"/>
      <c r="H10" s="1429"/>
      <c r="I10" s="1429"/>
      <c r="J10" s="1429"/>
    </row>
    <row r="11" spans="1:11" x14ac:dyDescent="0.25">
      <c r="G11" s="1429"/>
      <c r="H11" s="1429"/>
      <c r="I11" s="1429"/>
      <c r="J11" s="1429"/>
    </row>
    <row r="13" spans="1:11" ht="24.6" x14ac:dyDescent="0.4">
      <c r="A13" s="1430" t="s">
        <v>933</v>
      </c>
      <c r="B13" s="1430"/>
      <c r="C13" s="1430"/>
      <c r="D13" s="1430"/>
      <c r="E13" s="1430"/>
      <c r="F13" s="1430"/>
      <c r="G13" s="1430"/>
      <c r="H13" s="1430"/>
      <c r="I13" s="1430"/>
      <c r="J13" s="1430"/>
    </row>
    <row r="15" spans="1:11" s="641" customFormat="1" ht="46.5" customHeight="1" x14ac:dyDescent="0.3">
      <c r="A15" s="1431" t="str">
        <f>ФОРМА!B36</f>
        <v>Строительство КТП-1000кВА с трансформатором 1 МВА, КТП-400кВА с трансформатором 0,40МВА, КТП-400кВА с трансформатором 0,40МВА, КТП-400кВА с трансформатором 0,40МВА, МТП-160кВА с трансформатором 0,16МВА, МТП-250кВА с трансформатором 0,25МВА</v>
      </c>
      <c r="B15" s="1431"/>
      <c r="C15" s="1431"/>
      <c r="D15" s="1431"/>
      <c r="E15" s="1431"/>
      <c r="F15" s="1431"/>
      <c r="G15" s="1431"/>
      <c r="H15" s="1431"/>
      <c r="I15" s="1431"/>
      <c r="J15" s="1431"/>
      <c r="K15" s="640"/>
    </row>
    <row r="16" spans="1:11" s="641" customFormat="1" ht="12" customHeight="1" x14ac:dyDescent="0.25">
      <c r="A16" s="1432" t="s">
        <v>1465</v>
      </c>
      <c r="B16" s="1432"/>
      <c r="C16" s="1432"/>
      <c r="D16" s="1432"/>
      <c r="E16" s="1432"/>
      <c r="F16" s="1432"/>
      <c r="G16" s="1432"/>
      <c r="H16" s="1432"/>
      <c r="I16" s="1432"/>
      <c r="J16" s="1432"/>
      <c r="K16" s="640"/>
    </row>
    <row r="17" spans="1:11" s="641" customFormat="1" ht="21.75" customHeight="1" x14ac:dyDescent="0.25">
      <c r="A17" s="639" t="s">
        <v>153</v>
      </c>
      <c r="B17" s="639"/>
      <c r="C17" s="639"/>
      <c r="D17" s="639"/>
      <c r="E17" s="639"/>
      <c r="F17" s="639"/>
      <c r="G17" s="639"/>
      <c r="H17" s="639"/>
      <c r="I17" s="639"/>
      <c r="J17" s="639"/>
      <c r="K17" s="640"/>
    </row>
    <row r="18" spans="1:11" s="641" customFormat="1" ht="25.5" hidden="1" customHeight="1" x14ac:dyDescent="0.25">
      <c r="A18" s="14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8" s="1426"/>
      <c r="C18" s="1426"/>
      <c r="D18" s="1426"/>
      <c r="E18" s="1426"/>
      <c r="F18" s="1426"/>
      <c r="G18" s="1426"/>
      <c r="H18" s="1426"/>
      <c r="I18" s="1426"/>
      <c r="J18" s="1426"/>
      <c r="K18" s="640"/>
    </row>
    <row r="19" spans="1:11" s="641" customFormat="1" ht="23.25" hidden="1" customHeight="1" x14ac:dyDescent="0.25">
      <c r="A19" s="1426"/>
      <c r="B19" s="1426"/>
      <c r="C19" s="1426"/>
      <c r="D19" s="1426"/>
      <c r="E19" s="1426"/>
      <c r="F19" s="1426"/>
      <c r="G19" s="1426"/>
      <c r="H19" s="1426"/>
      <c r="I19" s="1426"/>
      <c r="J19" s="1426"/>
      <c r="K19" s="640"/>
    </row>
    <row r="20" spans="1:11" s="641" customFormat="1" ht="74.400000000000006" customHeight="1" x14ac:dyDescent="0.25">
      <c r="A20" s="1426"/>
      <c r="B20" s="1426"/>
      <c r="C20" s="1426"/>
      <c r="D20" s="1426"/>
      <c r="E20" s="1426"/>
      <c r="F20" s="1426"/>
      <c r="G20" s="1426"/>
      <c r="H20" s="1426"/>
      <c r="I20" s="1426"/>
      <c r="J20" s="1426"/>
      <c r="K20" s="640"/>
    </row>
    <row r="21" spans="1:11" s="641" customFormat="1" ht="18.75" customHeight="1" x14ac:dyDescent="0.25">
      <c r="A21" s="1432" t="s">
        <v>1466</v>
      </c>
      <c r="B21" s="1432"/>
      <c r="C21" s="1432"/>
      <c r="D21" s="1432"/>
      <c r="E21" s="1432"/>
      <c r="F21" s="1432"/>
      <c r="G21" s="1432"/>
      <c r="H21" s="1432"/>
      <c r="I21" s="1432"/>
      <c r="J21" s="1432"/>
      <c r="K21" s="640"/>
    </row>
    <row r="22" spans="1:11" s="641" customFormat="1" ht="17.399999999999999" hidden="1" x14ac:dyDescent="0.3">
      <c r="A22" s="1436" t="s">
        <v>143</v>
      </c>
      <c r="B22" s="1436"/>
      <c r="C22" s="642"/>
      <c r="D22" s="642"/>
      <c r="E22" s="642"/>
      <c r="F22" s="642"/>
      <c r="G22" s="642"/>
      <c r="H22" s="642"/>
      <c r="I22" s="642"/>
      <c r="J22" s="642"/>
      <c r="K22" s="640"/>
    </row>
    <row r="23" spans="1:11" s="641" customFormat="1" ht="30.75" hidden="1" customHeight="1" x14ac:dyDescent="0.3">
      <c r="A23" s="1437" t="s">
        <v>1467</v>
      </c>
      <c r="B23" s="1438"/>
      <c r="C23" s="1438"/>
      <c r="D23" s="1438"/>
      <c r="E23" s="1438"/>
      <c r="F23" s="1438"/>
      <c r="G23" s="1438"/>
      <c r="H23" s="1438"/>
      <c r="I23" s="1438"/>
      <c r="J23" s="1438"/>
      <c r="K23" s="640"/>
    </row>
    <row r="24" spans="1:11" s="641" customFormat="1" ht="18.75" hidden="1" customHeight="1" x14ac:dyDescent="0.3">
      <c r="A24" s="643"/>
      <c r="B24" s="643"/>
      <c r="C24" s="643"/>
      <c r="D24" s="1432" t="s">
        <v>1468</v>
      </c>
      <c r="E24" s="1439"/>
      <c r="F24" s="1439"/>
      <c r="G24" s="1439"/>
      <c r="H24" s="643"/>
      <c r="I24" s="643"/>
      <c r="J24" s="643"/>
      <c r="K24" s="640"/>
    </row>
    <row r="25" spans="1:11" s="641" customFormat="1" ht="17.399999999999999" x14ac:dyDescent="0.3">
      <c r="A25" s="1436" t="s">
        <v>1469</v>
      </c>
      <c r="B25" s="1436"/>
      <c r="C25" s="642"/>
      <c r="D25" s="642"/>
      <c r="E25" s="642"/>
      <c r="F25" s="642"/>
      <c r="G25" s="642"/>
      <c r="H25" s="642"/>
      <c r="I25" s="642"/>
      <c r="J25" s="642"/>
      <c r="K25" s="640"/>
    </row>
    <row r="26" spans="1:11" s="641" customFormat="1" ht="17.25" customHeight="1" x14ac:dyDescent="0.3">
      <c r="A26" s="1440" t="str">
        <f>ФОРМА!B4</f>
        <v>ООО «Электромонтаж-110»</v>
      </c>
      <c r="B26" s="1441"/>
      <c r="C26" s="1441"/>
      <c r="D26" s="1441"/>
      <c r="E26" s="1441"/>
      <c r="F26" s="1441"/>
      <c r="G26" s="1441"/>
      <c r="H26" s="1441"/>
      <c r="I26" s="1441"/>
      <c r="J26" s="1441"/>
      <c r="K26" s="640"/>
    </row>
    <row r="27" spans="1:11" s="641" customFormat="1" ht="17.399999999999999" x14ac:dyDescent="0.3">
      <c r="A27" s="642"/>
      <c r="B27" s="642"/>
      <c r="C27" s="642"/>
      <c r="D27" s="1433" t="s">
        <v>1470</v>
      </c>
      <c r="E27" s="1434"/>
      <c r="F27" s="1434"/>
      <c r="G27" s="1434"/>
      <c r="H27" s="642"/>
      <c r="I27" s="642"/>
      <c r="J27" s="642"/>
      <c r="K27" s="640"/>
    </row>
    <row r="28" spans="1:11" s="641" customFormat="1" ht="17.399999999999999" x14ac:dyDescent="0.3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0"/>
    </row>
    <row r="29" spans="1:11" s="641" customFormat="1" ht="31.2" customHeight="1" x14ac:dyDescent="0.3">
      <c r="A29" s="1435" t="str">
        <f>CONCATENATE("г.",ФОРМА!G2,"
",ФОРМА!G3,"г.")</f>
        <v>г.Санкт-Петербург
2024г.</v>
      </c>
      <c r="B29" s="1435"/>
      <c r="C29" s="1435"/>
      <c r="D29" s="1435"/>
      <c r="E29" s="1435"/>
      <c r="F29" s="1435"/>
      <c r="G29" s="1435"/>
      <c r="H29" s="1435"/>
      <c r="I29" s="1435"/>
      <c r="J29" s="1435"/>
      <c r="K29" s="640"/>
    </row>
    <row r="30" spans="1:11" x14ac:dyDescent="0.25">
      <c r="A30" s="644"/>
      <c r="B30" s="644"/>
      <c r="C30" s="644"/>
      <c r="D30" s="644"/>
      <c r="E30" s="644"/>
      <c r="F30" s="644"/>
      <c r="G30" s="644"/>
      <c r="H30" s="644"/>
      <c r="I30" s="644"/>
      <c r="J30" s="644"/>
    </row>
    <row r="31" spans="1:11" x14ac:dyDescent="0.25">
      <c r="A31" s="644"/>
      <c r="B31" s="644"/>
      <c r="C31" s="644"/>
      <c r="D31" s="644"/>
      <c r="E31" s="644"/>
      <c r="F31" s="644"/>
      <c r="G31" s="644"/>
      <c r="H31" s="644"/>
      <c r="I31" s="644"/>
      <c r="J31" s="644"/>
    </row>
    <row r="32" spans="1:11" x14ac:dyDescent="0.25">
      <c r="A32" s="644"/>
      <c r="B32" s="644"/>
      <c r="C32" s="644"/>
      <c r="D32" s="644"/>
      <c r="E32" s="644"/>
      <c r="F32" s="644"/>
      <c r="G32" s="644"/>
      <c r="H32" s="644"/>
      <c r="I32" s="644"/>
      <c r="J32" s="644"/>
    </row>
    <row r="33" spans="1:10" x14ac:dyDescent="0.25">
      <c r="A33" s="644"/>
      <c r="B33" s="644"/>
      <c r="C33" s="644"/>
      <c r="D33" s="644"/>
      <c r="E33" s="644"/>
      <c r="F33" s="644"/>
      <c r="G33" s="644"/>
      <c r="H33" s="644"/>
      <c r="I33" s="644"/>
      <c r="J33" s="644"/>
    </row>
    <row r="34" spans="1:10" x14ac:dyDescent="0.25">
      <c r="A34" s="644"/>
      <c r="B34" s="644"/>
      <c r="C34" s="644"/>
      <c r="D34" s="644"/>
      <c r="E34" s="644"/>
      <c r="F34" s="644"/>
      <c r="G34" s="644"/>
      <c r="H34" s="644"/>
      <c r="I34" s="644"/>
      <c r="J34" s="644"/>
    </row>
    <row r="35" spans="1:10" x14ac:dyDescent="0.25">
      <c r="A35" s="644"/>
      <c r="B35" s="644"/>
      <c r="C35" s="644"/>
      <c r="D35" s="644"/>
      <c r="E35" s="644"/>
      <c r="F35" s="644"/>
      <c r="G35" s="644"/>
      <c r="H35" s="644"/>
      <c r="I35" s="644"/>
      <c r="J35" s="644"/>
    </row>
    <row r="36" spans="1:10" x14ac:dyDescent="0.25">
      <c r="A36" s="644"/>
      <c r="B36" s="644"/>
      <c r="C36" s="644"/>
      <c r="D36" s="644"/>
      <c r="E36" s="644"/>
      <c r="F36" s="644"/>
      <c r="G36" s="644"/>
      <c r="H36" s="644"/>
      <c r="I36" s="644"/>
      <c r="J36" s="644"/>
    </row>
    <row r="37" spans="1:10" x14ac:dyDescent="0.25">
      <c r="A37" s="644"/>
      <c r="B37" s="644"/>
      <c r="C37" s="644"/>
      <c r="D37" s="644"/>
      <c r="E37" s="644"/>
      <c r="F37" s="644"/>
      <c r="G37" s="644"/>
      <c r="H37" s="644"/>
      <c r="I37" s="644"/>
      <c r="J37" s="644"/>
    </row>
    <row r="38" spans="1:10" x14ac:dyDescent="0.25">
      <c r="A38" s="644"/>
      <c r="B38" s="644"/>
      <c r="C38" s="644"/>
      <c r="D38" s="644"/>
      <c r="E38" s="644"/>
      <c r="F38" s="644"/>
      <c r="G38" s="644"/>
      <c r="H38" s="644"/>
      <c r="I38" s="644"/>
      <c r="J38" s="644"/>
    </row>
    <row r="39" spans="1:10" x14ac:dyDescent="0.25">
      <c r="A39" s="644"/>
      <c r="B39" s="644"/>
      <c r="C39" s="644"/>
      <c r="D39" s="644"/>
      <c r="E39" s="644"/>
      <c r="F39" s="644"/>
      <c r="G39" s="644"/>
      <c r="H39" s="644"/>
      <c r="I39" s="644"/>
      <c r="J39" s="644"/>
    </row>
    <row r="40" spans="1:10" x14ac:dyDescent="0.25">
      <c r="A40" s="644"/>
      <c r="B40" s="644"/>
      <c r="C40" s="644"/>
      <c r="D40" s="644"/>
      <c r="E40" s="644"/>
      <c r="F40" s="644"/>
      <c r="G40" s="644"/>
      <c r="H40" s="644"/>
      <c r="I40" s="644"/>
      <c r="J40" s="644"/>
    </row>
    <row r="41" spans="1:10" x14ac:dyDescent="0.25">
      <c r="A41" s="644"/>
      <c r="B41" s="644"/>
      <c r="C41" s="644"/>
      <c r="D41" s="644"/>
      <c r="E41" s="644"/>
      <c r="F41" s="644"/>
      <c r="G41" s="644"/>
      <c r="H41" s="644"/>
      <c r="I41" s="644"/>
      <c r="J41" s="644"/>
    </row>
    <row r="42" spans="1:10" x14ac:dyDescent="0.25">
      <c r="A42" s="644"/>
      <c r="B42" s="644"/>
      <c r="C42" s="644"/>
      <c r="D42" s="644"/>
      <c r="E42" s="644"/>
      <c r="F42" s="644"/>
      <c r="G42" s="644"/>
      <c r="H42" s="644"/>
      <c r="I42" s="644"/>
      <c r="J42" s="644"/>
    </row>
    <row r="43" spans="1:10" ht="48" customHeight="1" x14ac:dyDescent="0.25"/>
    <row r="44" spans="1:10" x14ac:dyDescent="0.25">
      <c r="A44" s="644"/>
      <c r="B44" s="644"/>
      <c r="C44" s="644"/>
      <c r="D44" s="644"/>
      <c r="E44" s="644"/>
      <c r="F44" s="644"/>
      <c r="G44" s="644"/>
      <c r="H44" s="644"/>
      <c r="I44" s="644"/>
      <c r="J44" s="644"/>
    </row>
    <row r="45" spans="1:10" x14ac:dyDescent="0.25">
      <c r="A45" s="644"/>
      <c r="B45" s="644"/>
      <c r="C45" s="644"/>
      <c r="D45" s="644"/>
      <c r="E45" s="644"/>
      <c r="F45" s="644"/>
      <c r="G45" s="644"/>
      <c r="H45" s="644"/>
      <c r="I45" s="644"/>
      <c r="J45" s="644"/>
    </row>
    <row r="46" spans="1:10" x14ac:dyDescent="0.25">
      <c r="A46" s="644"/>
      <c r="B46" s="644"/>
      <c r="C46" s="644"/>
      <c r="D46" s="644"/>
      <c r="E46" s="644"/>
      <c r="F46" s="644"/>
      <c r="G46" s="644"/>
      <c r="H46" s="644"/>
      <c r="I46" s="644"/>
      <c r="J46" s="644"/>
    </row>
    <row r="47" spans="1:10" x14ac:dyDescent="0.25">
      <c r="A47" s="644"/>
      <c r="B47" s="644"/>
      <c r="C47" s="644"/>
      <c r="D47" s="644"/>
      <c r="E47" s="644"/>
      <c r="F47" s="644"/>
      <c r="G47" s="644"/>
      <c r="H47" s="644"/>
      <c r="I47" s="644"/>
      <c r="J47" s="644"/>
    </row>
    <row r="48" spans="1:10" x14ac:dyDescent="0.25">
      <c r="A48" s="644"/>
      <c r="B48" s="644"/>
      <c r="C48" s="644"/>
      <c r="D48" s="644"/>
      <c r="E48" s="644"/>
      <c r="F48" s="644"/>
      <c r="G48" s="644"/>
      <c r="H48" s="644"/>
      <c r="I48" s="644"/>
      <c r="J48" s="644"/>
    </row>
    <row r="49" spans="1:10" x14ac:dyDescent="0.25">
      <c r="A49" s="644"/>
      <c r="B49" s="644"/>
      <c r="C49" s="644"/>
      <c r="D49" s="644"/>
      <c r="E49" s="644"/>
      <c r="F49" s="644"/>
      <c r="G49" s="644"/>
      <c r="H49" s="644"/>
      <c r="I49" s="644"/>
      <c r="J49" s="644"/>
    </row>
    <row r="50" spans="1:10" x14ac:dyDescent="0.25">
      <c r="A50" s="644"/>
      <c r="B50" s="644"/>
      <c r="C50" s="644"/>
      <c r="D50" s="644"/>
      <c r="E50" s="644"/>
      <c r="F50" s="644"/>
      <c r="G50" s="644"/>
      <c r="H50" s="644"/>
      <c r="I50" s="644"/>
      <c r="J50" s="644"/>
    </row>
    <row r="51" spans="1:10" x14ac:dyDescent="0.25">
      <c r="A51" s="644"/>
      <c r="B51" s="644"/>
      <c r="C51" s="644"/>
      <c r="D51" s="644"/>
      <c r="E51" s="644"/>
      <c r="F51" s="644"/>
      <c r="G51" s="644"/>
      <c r="H51" s="644"/>
      <c r="I51" s="644"/>
      <c r="J51" s="644"/>
    </row>
    <row r="52" spans="1:10" x14ac:dyDescent="0.25">
      <c r="A52" s="644"/>
      <c r="B52" s="644"/>
      <c r="C52" s="644"/>
      <c r="D52" s="644"/>
      <c r="E52" s="644"/>
      <c r="F52" s="644"/>
      <c r="G52" s="644"/>
      <c r="H52" s="644"/>
      <c r="I52" s="644"/>
      <c r="J52" s="644"/>
    </row>
    <row r="53" spans="1:10" x14ac:dyDescent="0.25">
      <c r="A53" s="644"/>
      <c r="B53" s="644"/>
      <c r="C53" s="644"/>
      <c r="D53" s="644"/>
      <c r="E53" s="644"/>
      <c r="F53" s="644"/>
      <c r="G53" s="644"/>
      <c r="H53" s="644"/>
      <c r="I53" s="644"/>
      <c r="J53" s="644"/>
    </row>
    <row r="54" spans="1:10" x14ac:dyDescent="0.25">
      <c r="A54" s="644"/>
      <c r="B54" s="644"/>
      <c r="C54" s="644"/>
      <c r="D54" s="644"/>
      <c r="E54" s="644"/>
      <c r="F54" s="644"/>
      <c r="G54" s="644"/>
      <c r="H54" s="644"/>
      <c r="I54" s="644"/>
      <c r="J54" s="644"/>
    </row>
    <row r="55" spans="1:10" x14ac:dyDescent="0.25">
      <c r="A55" s="644"/>
      <c r="B55" s="644"/>
      <c r="C55" s="644"/>
      <c r="D55" s="644"/>
      <c r="E55" s="644"/>
      <c r="F55" s="644"/>
      <c r="G55" s="644"/>
      <c r="H55" s="644"/>
      <c r="I55" s="644"/>
      <c r="J55" s="644"/>
    </row>
    <row r="56" spans="1:10" x14ac:dyDescent="0.25">
      <c r="A56" s="644"/>
      <c r="B56" s="644"/>
      <c r="C56" s="644"/>
      <c r="D56" s="644"/>
      <c r="E56" s="644"/>
      <c r="F56" s="644"/>
      <c r="G56" s="644"/>
      <c r="H56" s="644"/>
      <c r="I56" s="644"/>
      <c r="J56" s="644"/>
    </row>
    <row r="57" spans="1:10" x14ac:dyDescent="0.25">
      <c r="A57" s="644"/>
      <c r="B57" s="644"/>
      <c r="C57" s="644"/>
      <c r="D57" s="644"/>
      <c r="E57" s="644"/>
      <c r="F57" s="644"/>
      <c r="G57" s="644"/>
      <c r="H57" s="644"/>
      <c r="I57" s="644"/>
      <c r="J57" s="644"/>
    </row>
    <row r="58" spans="1:10" x14ac:dyDescent="0.25">
      <c r="A58" s="644"/>
      <c r="B58" s="644"/>
      <c r="C58" s="644"/>
      <c r="D58" s="644"/>
      <c r="E58" s="644"/>
      <c r="F58" s="644"/>
      <c r="G58" s="644"/>
      <c r="H58" s="644"/>
      <c r="I58" s="644"/>
      <c r="J58" s="644"/>
    </row>
    <row r="59" spans="1:10" x14ac:dyDescent="0.25">
      <c r="A59" s="644"/>
      <c r="B59" s="644"/>
      <c r="C59" s="644"/>
      <c r="D59" s="644"/>
      <c r="E59" s="644"/>
      <c r="F59" s="644"/>
      <c r="G59" s="644"/>
      <c r="H59" s="644"/>
      <c r="I59" s="644"/>
      <c r="J59" s="644"/>
    </row>
    <row r="60" spans="1:10" x14ac:dyDescent="0.25">
      <c r="A60" s="644"/>
      <c r="B60" s="644"/>
      <c r="C60" s="644"/>
      <c r="D60" s="644"/>
      <c r="E60" s="644"/>
      <c r="F60" s="644"/>
      <c r="G60" s="644"/>
      <c r="H60" s="644"/>
      <c r="I60" s="644"/>
      <c r="J60" s="644"/>
    </row>
    <row r="61" spans="1:10" x14ac:dyDescent="0.25">
      <c r="A61" s="644"/>
      <c r="B61" s="644"/>
      <c r="C61" s="644"/>
      <c r="D61" s="644"/>
      <c r="E61" s="644"/>
      <c r="F61" s="644"/>
      <c r="G61" s="644"/>
      <c r="H61" s="644"/>
      <c r="I61" s="644"/>
      <c r="J61" s="644"/>
    </row>
    <row r="62" spans="1:10" x14ac:dyDescent="0.25">
      <c r="A62" s="644"/>
      <c r="B62" s="644"/>
      <c r="C62" s="644"/>
      <c r="D62" s="644"/>
      <c r="E62" s="644"/>
      <c r="F62" s="644"/>
      <c r="G62" s="644"/>
      <c r="H62" s="644"/>
      <c r="I62" s="644"/>
      <c r="J62" s="644"/>
    </row>
    <row r="63" spans="1:10" x14ac:dyDescent="0.25">
      <c r="A63" s="644"/>
      <c r="B63" s="644"/>
      <c r="C63" s="644"/>
      <c r="D63" s="644"/>
      <c r="E63" s="644"/>
      <c r="F63" s="644"/>
      <c r="G63" s="644"/>
      <c r="H63" s="644"/>
      <c r="I63" s="644"/>
      <c r="J63" s="644"/>
    </row>
    <row r="64" spans="1:10" x14ac:dyDescent="0.25">
      <c r="A64" s="644"/>
      <c r="B64" s="644"/>
      <c r="C64" s="644"/>
      <c r="D64" s="644"/>
      <c r="E64" s="644"/>
      <c r="F64" s="644"/>
      <c r="G64" s="644"/>
      <c r="H64" s="644"/>
      <c r="I64" s="644"/>
      <c r="J64" s="644"/>
    </row>
    <row r="65" spans="1:10" x14ac:dyDescent="0.25">
      <c r="A65" s="644"/>
      <c r="B65" s="644"/>
      <c r="C65" s="644"/>
      <c r="D65" s="644"/>
      <c r="E65" s="644"/>
      <c r="F65" s="644"/>
      <c r="G65" s="644"/>
      <c r="H65" s="644"/>
      <c r="I65" s="644"/>
      <c r="J65" s="644"/>
    </row>
    <row r="66" spans="1:10" x14ac:dyDescent="0.25">
      <c r="A66" s="644"/>
      <c r="B66" s="644"/>
      <c r="C66" s="644"/>
      <c r="D66" s="644"/>
      <c r="E66" s="644"/>
      <c r="F66" s="644"/>
      <c r="G66" s="644"/>
      <c r="H66" s="644"/>
      <c r="I66" s="644"/>
      <c r="J66" s="644"/>
    </row>
    <row r="67" spans="1:10" x14ac:dyDescent="0.25">
      <c r="A67" s="644"/>
      <c r="B67" s="644"/>
      <c r="C67" s="644"/>
      <c r="D67" s="644"/>
      <c r="E67" s="644"/>
      <c r="F67" s="644"/>
      <c r="G67" s="644"/>
      <c r="H67" s="644"/>
      <c r="I67" s="644"/>
      <c r="J67" s="644"/>
    </row>
    <row r="68" spans="1:10" x14ac:dyDescent="0.25">
      <c r="A68" s="644"/>
      <c r="B68" s="644"/>
      <c r="C68" s="644"/>
      <c r="D68" s="644"/>
      <c r="E68" s="644"/>
      <c r="F68" s="644"/>
      <c r="G68" s="644"/>
      <c r="H68" s="644"/>
      <c r="I68" s="644"/>
      <c r="J68" s="644"/>
    </row>
    <row r="69" spans="1:10" x14ac:dyDescent="0.25">
      <c r="A69" s="644"/>
      <c r="B69" s="644"/>
      <c r="C69" s="644"/>
      <c r="D69" s="644"/>
      <c r="E69" s="644"/>
      <c r="F69" s="644"/>
      <c r="G69" s="644"/>
      <c r="H69" s="644"/>
      <c r="I69" s="644"/>
      <c r="J69" s="644"/>
    </row>
    <row r="70" spans="1:10" x14ac:dyDescent="0.25">
      <c r="A70" s="644"/>
      <c r="B70" s="644"/>
      <c r="C70" s="644"/>
      <c r="D70" s="644"/>
      <c r="E70" s="644"/>
      <c r="F70" s="644"/>
      <c r="G70" s="644"/>
      <c r="H70" s="644"/>
      <c r="I70" s="644"/>
      <c r="J70" s="644"/>
    </row>
    <row r="71" spans="1:10" x14ac:dyDescent="0.25">
      <c r="A71" s="644"/>
      <c r="B71" s="644"/>
      <c r="C71" s="644"/>
      <c r="D71" s="644"/>
      <c r="E71" s="644"/>
      <c r="F71" s="644"/>
      <c r="G71" s="644"/>
      <c r="H71" s="644"/>
      <c r="I71" s="644"/>
      <c r="J71" s="644"/>
    </row>
    <row r="72" spans="1:10" x14ac:dyDescent="0.25">
      <c r="A72" s="644"/>
      <c r="B72" s="644"/>
      <c r="C72" s="644"/>
      <c r="D72" s="644"/>
      <c r="E72" s="644"/>
      <c r="F72" s="644"/>
      <c r="G72" s="644"/>
      <c r="H72" s="644"/>
      <c r="I72" s="644"/>
      <c r="J72" s="644"/>
    </row>
    <row r="73" spans="1:10" x14ac:dyDescent="0.25">
      <c r="A73" s="644"/>
      <c r="B73" s="644"/>
      <c r="C73" s="644"/>
      <c r="D73" s="644"/>
      <c r="E73" s="644"/>
      <c r="F73" s="644"/>
      <c r="G73" s="644"/>
      <c r="H73" s="644"/>
      <c r="I73" s="644"/>
      <c r="J73" s="644"/>
    </row>
    <row r="74" spans="1:10" x14ac:dyDescent="0.25">
      <c r="A74" s="644"/>
      <c r="B74" s="644"/>
      <c r="C74" s="644"/>
      <c r="D74" s="644"/>
      <c r="E74" s="644"/>
      <c r="F74" s="644"/>
      <c r="G74" s="644"/>
      <c r="H74" s="644"/>
      <c r="I74" s="644"/>
      <c r="J74" s="644"/>
    </row>
    <row r="75" spans="1:10" x14ac:dyDescent="0.25">
      <c r="A75" s="644"/>
      <c r="B75" s="644"/>
      <c r="C75" s="644"/>
      <c r="D75" s="644"/>
      <c r="E75" s="645" t="s">
        <v>1471</v>
      </c>
      <c r="F75" s="644"/>
      <c r="G75" s="644"/>
      <c r="H75" s="644"/>
      <c r="I75" s="644"/>
      <c r="J75" s="644"/>
    </row>
    <row r="76" spans="1:10" x14ac:dyDescent="0.25">
      <c r="A76" s="644"/>
      <c r="B76" s="644"/>
      <c r="C76" s="644"/>
      <c r="D76" s="644"/>
      <c r="E76" s="644"/>
      <c r="F76" s="644"/>
      <c r="G76" s="644"/>
      <c r="H76" s="644"/>
      <c r="I76" s="644"/>
      <c r="J76" s="644"/>
    </row>
    <row r="77" spans="1:10" x14ac:dyDescent="0.25">
      <c r="A77" s="644"/>
      <c r="B77" s="644"/>
      <c r="C77" s="644"/>
      <c r="D77" s="644"/>
      <c r="E77" s="644"/>
      <c r="F77" s="644"/>
      <c r="G77" s="644"/>
      <c r="H77" s="644"/>
      <c r="I77" s="644"/>
      <c r="J77" s="644"/>
    </row>
    <row r="78" spans="1:10" x14ac:dyDescent="0.25">
      <c r="A78" s="644"/>
      <c r="B78" s="644"/>
      <c r="C78" s="644"/>
      <c r="D78" s="644"/>
      <c r="E78" s="644"/>
      <c r="F78" s="644"/>
      <c r="G78" s="644"/>
      <c r="H78" s="644"/>
      <c r="I78" s="644"/>
      <c r="J78" s="644"/>
    </row>
    <row r="79" spans="1:10" x14ac:dyDescent="0.25">
      <c r="A79" s="644"/>
      <c r="B79" s="644"/>
      <c r="C79" s="644"/>
      <c r="D79" s="644"/>
      <c r="E79" s="644"/>
      <c r="F79" s="644"/>
      <c r="G79" s="644"/>
      <c r="H79" s="644"/>
      <c r="I79" s="644"/>
      <c r="J79" s="644"/>
    </row>
    <row r="80" spans="1:10" x14ac:dyDescent="0.25">
      <c r="A80" s="644"/>
      <c r="B80" s="644"/>
      <c r="C80" s="644"/>
      <c r="D80" s="644"/>
      <c r="E80" s="644"/>
      <c r="F80" s="644"/>
      <c r="G80" s="644"/>
      <c r="H80" s="644"/>
      <c r="I80" s="644"/>
      <c r="J80" s="644"/>
    </row>
    <row r="81" spans="1:10" x14ac:dyDescent="0.25">
      <c r="A81" s="644"/>
      <c r="B81" s="644"/>
      <c r="C81" s="644"/>
      <c r="D81" s="644"/>
      <c r="E81" s="644"/>
      <c r="F81" s="644"/>
      <c r="G81" s="644"/>
      <c r="H81" s="644"/>
      <c r="I81" s="644"/>
      <c r="J81" s="644"/>
    </row>
    <row r="82" spans="1:10" x14ac:dyDescent="0.25">
      <c r="A82" s="644"/>
      <c r="B82" s="644"/>
      <c r="C82" s="644"/>
      <c r="D82" s="644"/>
      <c r="E82" s="644"/>
      <c r="F82" s="644"/>
      <c r="G82" s="644"/>
      <c r="H82" s="644"/>
      <c r="I82" s="644"/>
      <c r="J82" s="644"/>
    </row>
    <row r="83" spans="1:10" x14ac:dyDescent="0.25">
      <c r="A83" s="644"/>
      <c r="B83" s="644"/>
      <c r="C83" s="644"/>
      <c r="D83" s="644"/>
      <c r="E83" s="644"/>
      <c r="F83" s="644"/>
      <c r="G83" s="644"/>
      <c r="H83" s="644"/>
      <c r="I83" s="644"/>
      <c r="J83" s="644"/>
    </row>
    <row r="84" spans="1:10" x14ac:dyDescent="0.25">
      <c r="A84" s="644"/>
      <c r="B84" s="644"/>
      <c r="C84" s="644"/>
      <c r="D84" s="644"/>
      <c r="E84" s="644"/>
      <c r="F84" s="644"/>
      <c r="G84" s="644"/>
      <c r="H84" s="644"/>
      <c r="I84" s="644"/>
      <c r="J84" s="644"/>
    </row>
    <row r="85" spans="1:10" x14ac:dyDescent="0.25">
      <c r="A85" s="644"/>
      <c r="B85" s="644"/>
      <c r="C85" s="644"/>
      <c r="D85" s="644"/>
      <c r="E85" s="644"/>
      <c r="F85" s="644"/>
      <c r="G85" s="644"/>
      <c r="H85" s="644"/>
      <c r="I85" s="644"/>
      <c r="J85" s="644"/>
    </row>
    <row r="86" spans="1:10" x14ac:dyDescent="0.25">
      <c r="A86" s="644"/>
      <c r="B86" s="644"/>
      <c r="C86" s="644"/>
      <c r="D86" s="644"/>
      <c r="E86" s="644"/>
      <c r="F86" s="644"/>
      <c r="G86" s="644"/>
      <c r="H86" s="644"/>
      <c r="I86" s="644"/>
      <c r="J86" s="644"/>
    </row>
    <row r="87" spans="1:10" x14ac:dyDescent="0.25">
      <c r="A87" s="644"/>
      <c r="B87" s="644"/>
      <c r="C87" s="644"/>
      <c r="D87" s="644"/>
      <c r="E87" s="644"/>
      <c r="F87" s="644"/>
      <c r="G87" s="644"/>
      <c r="H87" s="644"/>
      <c r="I87" s="644"/>
      <c r="J87" s="644"/>
    </row>
    <row r="88" spans="1:10" x14ac:dyDescent="0.25">
      <c r="A88" s="644"/>
      <c r="B88" s="644"/>
      <c r="C88" s="644"/>
      <c r="D88" s="644"/>
      <c r="E88" s="644"/>
      <c r="F88" s="644"/>
      <c r="G88" s="644"/>
      <c r="H88" s="644"/>
      <c r="I88" s="644"/>
      <c r="J88" s="644"/>
    </row>
    <row r="89" spans="1:10" x14ac:dyDescent="0.25">
      <c r="A89" s="644"/>
      <c r="B89" s="644"/>
      <c r="C89" s="644"/>
      <c r="D89" s="644"/>
      <c r="E89" s="644"/>
      <c r="F89" s="644"/>
      <c r="G89" s="644"/>
      <c r="H89" s="644"/>
      <c r="I89" s="644"/>
      <c r="J89" s="644"/>
    </row>
    <row r="90" spans="1:10" x14ac:dyDescent="0.25">
      <c r="A90" s="644"/>
      <c r="B90" s="644"/>
      <c r="C90" s="644"/>
      <c r="D90" s="644"/>
      <c r="E90" s="644"/>
      <c r="F90" s="644"/>
      <c r="G90" s="644"/>
      <c r="H90" s="644"/>
      <c r="I90" s="644"/>
      <c r="J90" s="644"/>
    </row>
    <row r="91" spans="1:10" x14ac:dyDescent="0.25">
      <c r="A91" s="644"/>
      <c r="B91" s="644"/>
      <c r="C91" s="644"/>
      <c r="D91" s="644"/>
      <c r="E91" s="644"/>
      <c r="F91" s="644"/>
      <c r="G91" s="644"/>
      <c r="H91" s="644"/>
      <c r="I91" s="644"/>
      <c r="J91" s="644"/>
    </row>
    <row r="92" spans="1:10" x14ac:dyDescent="0.25">
      <c r="A92" s="644"/>
      <c r="B92" s="644"/>
      <c r="C92" s="644"/>
      <c r="D92" s="644"/>
      <c r="E92" s="644"/>
      <c r="F92" s="644"/>
      <c r="G92" s="644"/>
      <c r="H92" s="644"/>
      <c r="I92" s="644"/>
      <c r="J92" s="644"/>
    </row>
    <row r="93" spans="1:10" x14ac:dyDescent="0.25">
      <c r="A93" s="644"/>
      <c r="B93" s="644"/>
      <c r="C93" s="644"/>
      <c r="D93" s="644"/>
      <c r="E93" s="644"/>
      <c r="F93" s="644"/>
      <c r="G93" s="644"/>
      <c r="H93" s="644"/>
      <c r="I93" s="644"/>
      <c r="J93" s="644"/>
    </row>
    <row r="94" spans="1:10" x14ac:dyDescent="0.25">
      <c r="A94" s="644"/>
      <c r="B94" s="644"/>
      <c r="C94" s="644"/>
      <c r="D94" s="644"/>
      <c r="E94" s="644"/>
      <c r="F94" s="644"/>
      <c r="G94" s="644"/>
      <c r="H94" s="644"/>
      <c r="I94" s="644"/>
      <c r="J94" s="644"/>
    </row>
    <row r="95" spans="1:10" x14ac:dyDescent="0.25">
      <c r="A95" s="644"/>
      <c r="B95" s="644"/>
      <c r="C95" s="644"/>
      <c r="D95" s="644"/>
      <c r="E95" s="644"/>
      <c r="F95" s="644"/>
      <c r="G95" s="644"/>
      <c r="H95" s="644"/>
      <c r="I95" s="644"/>
      <c r="J95" s="644"/>
    </row>
    <row r="96" spans="1:10" x14ac:dyDescent="0.25">
      <c r="A96" s="644"/>
      <c r="B96" s="644"/>
      <c r="C96" s="644"/>
      <c r="D96" s="644"/>
      <c r="E96" s="644"/>
      <c r="F96" s="644"/>
      <c r="G96" s="644"/>
      <c r="H96" s="644"/>
      <c r="I96" s="644"/>
      <c r="J96" s="644"/>
    </row>
    <row r="97" spans="1:10" x14ac:dyDescent="0.25">
      <c r="A97" s="644"/>
      <c r="B97" s="644"/>
      <c r="C97" s="644"/>
      <c r="D97" s="644"/>
      <c r="E97" s="644"/>
      <c r="F97" s="644"/>
      <c r="G97" s="644"/>
      <c r="H97" s="644"/>
      <c r="I97" s="644"/>
      <c r="J97" s="644"/>
    </row>
    <row r="98" spans="1:10" x14ac:dyDescent="0.25">
      <c r="A98" s="644"/>
      <c r="B98" s="644"/>
      <c r="C98" s="644"/>
      <c r="D98" s="644"/>
      <c r="E98" s="644"/>
      <c r="F98" s="644"/>
      <c r="G98" s="644"/>
      <c r="H98" s="644"/>
      <c r="I98" s="644"/>
      <c r="J98" s="644"/>
    </row>
    <row r="99" spans="1:10" x14ac:dyDescent="0.25">
      <c r="A99" s="644"/>
      <c r="B99" s="644"/>
      <c r="C99" s="644"/>
      <c r="D99" s="644"/>
      <c r="E99" s="644"/>
      <c r="F99" s="644"/>
      <c r="G99" s="644"/>
      <c r="H99" s="644"/>
      <c r="I99" s="644"/>
      <c r="J99" s="644"/>
    </row>
    <row r="100" spans="1:10" x14ac:dyDescent="0.25">
      <c r="A100" s="644"/>
      <c r="B100" s="644"/>
      <c r="C100" s="644"/>
      <c r="D100" s="644"/>
      <c r="E100" s="644"/>
      <c r="F100" s="644"/>
      <c r="G100" s="644"/>
      <c r="H100" s="644"/>
      <c r="I100" s="644"/>
      <c r="J100" s="644"/>
    </row>
    <row r="101" spans="1:10" x14ac:dyDescent="0.25">
      <c r="A101" s="644"/>
      <c r="B101" s="644"/>
      <c r="C101" s="644"/>
      <c r="D101" s="644"/>
      <c r="E101" s="644"/>
      <c r="F101" s="644"/>
      <c r="G101" s="644"/>
      <c r="H101" s="644"/>
      <c r="I101" s="644"/>
      <c r="J101" s="644"/>
    </row>
    <row r="102" spans="1:10" x14ac:dyDescent="0.25">
      <c r="A102" s="644"/>
      <c r="B102" s="644"/>
      <c r="C102" s="644"/>
      <c r="D102" s="644"/>
      <c r="E102" s="644"/>
      <c r="F102" s="644"/>
      <c r="G102" s="644"/>
      <c r="H102" s="644"/>
      <c r="I102" s="644"/>
      <c r="J102" s="644"/>
    </row>
    <row r="103" spans="1:10" x14ac:dyDescent="0.25">
      <c r="A103" s="644"/>
      <c r="B103" s="644"/>
      <c r="C103" s="644"/>
      <c r="D103" s="644"/>
      <c r="E103" s="644"/>
      <c r="F103" s="644"/>
      <c r="G103" s="644"/>
      <c r="H103" s="644"/>
      <c r="I103" s="644"/>
      <c r="J103" s="644"/>
    </row>
    <row r="104" spans="1:10" x14ac:dyDescent="0.25">
      <c r="A104" s="644"/>
      <c r="B104" s="644"/>
      <c r="C104" s="644"/>
      <c r="D104" s="644"/>
      <c r="E104" s="644"/>
      <c r="F104" s="644"/>
      <c r="G104" s="644"/>
      <c r="H104" s="644"/>
      <c r="I104" s="644"/>
      <c r="J104" s="644"/>
    </row>
    <row r="105" spans="1:10" x14ac:dyDescent="0.25">
      <c r="A105" s="644"/>
      <c r="B105" s="644"/>
      <c r="C105" s="644"/>
      <c r="D105" s="644"/>
      <c r="E105" s="644"/>
      <c r="F105" s="644"/>
      <c r="G105" s="644"/>
      <c r="H105" s="644"/>
      <c r="I105" s="644"/>
      <c r="J105" s="644"/>
    </row>
    <row r="106" spans="1:10" x14ac:dyDescent="0.25">
      <c r="A106" s="644"/>
      <c r="B106" s="644"/>
      <c r="C106" s="644"/>
      <c r="D106" s="644"/>
      <c r="E106" s="644"/>
      <c r="F106" s="644"/>
      <c r="G106" s="644"/>
      <c r="H106" s="644"/>
      <c r="I106" s="644"/>
      <c r="J106" s="644"/>
    </row>
  </sheetData>
  <mergeCells count="14">
    <mergeCell ref="D27:G27"/>
    <mergeCell ref="A29:J29"/>
    <mergeCell ref="A21:J21"/>
    <mergeCell ref="A22:B22"/>
    <mergeCell ref="A23:J23"/>
    <mergeCell ref="D24:G24"/>
    <mergeCell ref="A25:B25"/>
    <mergeCell ref="A26:J26"/>
    <mergeCell ref="A18:J20"/>
    <mergeCell ref="G1:J3"/>
    <mergeCell ref="G5:J11"/>
    <mergeCell ref="A13:J13"/>
    <mergeCell ref="A15:J15"/>
    <mergeCell ref="A16:J16"/>
  </mergeCells>
  <pageMargins left="0.43307086614173229" right="0.43307086614173229" top="0.55118110236220474" bottom="0.55118110236220474" header="0.31496062992125984" footer="0.31496062992125984"/>
  <pageSetup paperSize="9" scale="99" fitToHeight="2" orientation="portrait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FB657-965B-4F92-BA10-12A1DF7046DE}">
  <sheetPr>
    <tabColor rgb="FF7030A0"/>
  </sheetPr>
  <dimension ref="A2:P114"/>
  <sheetViews>
    <sheetView view="pageBreakPreview" topLeftCell="A10" zoomScaleNormal="140" zoomScaleSheetLayoutView="100" workbookViewId="0">
      <selection activeCell="C9" sqref="C9:E9"/>
    </sheetView>
  </sheetViews>
  <sheetFormatPr defaultColWidth="9.109375" defaultRowHeight="13.8" x14ac:dyDescent="0.25"/>
  <cols>
    <col min="1" max="1" width="7.44140625" style="639" customWidth="1"/>
    <col min="2" max="2" width="10.6640625" style="639" customWidth="1"/>
    <col min="3" max="3" width="8.109375" style="639" customWidth="1"/>
    <col min="4" max="4" width="10.33203125" style="639" customWidth="1"/>
    <col min="5" max="5" width="10.109375" style="639" customWidth="1"/>
    <col min="6" max="6" width="9.109375" style="639"/>
    <col min="7" max="7" width="7.6640625" style="639" customWidth="1"/>
    <col min="8" max="8" width="9.109375" style="639"/>
    <col min="9" max="9" width="10.109375" style="639" customWidth="1"/>
    <col min="10" max="10" width="12.109375" style="639" customWidth="1"/>
    <col min="11" max="256" width="9.109375" style="639"/>
    <col min="257" max="257" width="7.44140625" style="639" customWidth="1"/>
    <col min="258" max="258" width="10.6640625" style="639" customWidth="1"/>
    <col min="259" max="259" width="8.109375" style="639" customWidth="1"/>
    <col min="260" max="260" width="10.33203125" style="639" customWidth="1"/>
    <col min="261" max="261" width="10.109375" style="639" customWidth="1"/>
    <col min="262" max="262" width="9.109375" style="639"/>
    <col min="263" max="263" width="7.6640625" style="639" customWidth="1"/>
    <col min="264" max="264" width="9.109375" style="639"/>
    <col min="265" max="265" width="10.109375" style="639" customWidth="1"/>
    <col min="266" max="266" width="12.109375" style="639" customWidth="1"/>
    <col min="267" max="512" width="9.109375" style="639"/>
    <col min="513" max="513" width="7.44140625" style="639" customWidth="1"/>
    <col min="514" max="514" width="10.6640625" style="639" customWidth="1"/>
    <col min="515" max="515" width="8.109375" style="639" customWidth="1"/>
    <col min="516" max="516" width="10.33203125" style="639" customWidth="1"/>
    <col min="517" max="517" width="10.109375" style="639" customWidth="1"/>
    <col min="518" max="518" width="9.109375" style="639"/>
    <col min="519" max="519" width="7.6640625" style="639" customWidth="1"/>
    <col min="520" max="520" width="9.109375" style="639"/>
    <col min="521" max="521" width="10.109375" style="639" customWidth="1"/>
    <col min="522" max="522" width="12.109375" style="639" customWidth="1"/>
    <col min="523" max="768" width="9.109375" style="639"/>
    <col min="769" max="769" width="7.44140625" style="639" customWidth="1"/>
    <col min="770" max="770" width="10.6640625" style="639" customWidth="1"/>
    <col min="771" max="771" width="8.109375" style="639" customWidth="1"/>
    <col min="772" max="772" width="10.33203125" style="639" customWidth="1"/>
    <col min="773" max="773" width="10.109375" style="639" customWidth="1"/>
    <col min="774" max="774" width="9.109375" style="639"/>
    <col min="775" max="775" width="7.6640625" style="639" customWidth="1"/>
    <col min="776" max="776" width="9.109375" style="639"/>
    <col min="777" max="777" width="10.109375" style="639" customWidth="1"/>
    <col min="778" max="778" width="12.109375" style="639" customWidth="1"/>
    <col min="779" max="1024" width="9.109375" style="639"/>
    <col min="1025" max="1025" width="7.44140625" style="639" customWidth="1"/>
    <col min="1026" max="1026" width="10.6640625" style="639" customWidth="1"/>
    <col min="1027" max="1027" width="8.109375" style="639" customWidth="1"/>
    <col min="1028" max="1028" width="10.33203125" style="639" customWidth="1"/>
    <col min="1029" max="1029" width="10.109375" style="639" customWidth="1"/>
    <col min="1030" max="1030" width="9.109375" style="639"/>
    <col min="1031" max="1031" width="7.6640625" style="639" customWidth="1"/>
    <col min="1032" max="1032" width="9.109375" style="639"/>
    <col min="1033" max="1033" width="10.109375" style="639" customWidth="1"/>
    <col min="1034" max="1034" width="12.109375" style="639" customWidth="1"/>
    <col min="1035" max="1280" width="9.109375" style="639"/>
    <col min="1281" max="1281" width="7.44140625" style="639" customWidth="1"/>
    <col min="1282" max="1282" width="10.6640625" style="639" customWidth="1"/>
    <col min="1283" max="1283" width="8.109375" style="639" customWidth="1"/>
    <col min="1284" max="1284" width="10.33203125" style="639" customWidth="1"/>
    <col min="1285" max="1285" width="10.109375" style="639" customWidth="1"/>
    <col min="1286" max="1286" width="9.109375" style="639"/>
    <col min="1287" max="1287" width="7.6640625" style="639" customWidth="1"/>
    <col min="1288" max="1288" width="9.109375" style="639"/>
    <col min="1289" max="1289" width="10.109375" style="639" customWidth="1"/>
    <col min="1290" max="1290" width="12.109375" style="639" customWidth="1"/>
    <col min="1291" max="1536" width="9.109375" style="639"/>
    <col min="1537" max="1537" width="7.44140625" style="639" customWidth="1"/>
    <col min="1538" max="1538" width="10.6640625" style="639" customWidth="1"/>
    <col min="1539" max="1539" width="8.109375" style="639" customWidth="1"/>
    <col min="1540" max="1540" width="10.33203125" style="639" customWidth="1"/>
    <col min="1541" max="1541" width="10.109375" style="639" customWidth="1"/>
    <col min="1542" max="1542" width="9.109375" style="639"/>
    <col min="1543" max="1543" width="7.6640625" style="639" customWidth="1"/>
    <col min="1544" max="1544" width="9.109375" style="639"/>
    <col min="1545" max="1545" width="10.109375" style="639" customWidth="1"/>
    <col min="1546" max="1546" width="12.109375" style="639" customWidth="1"/>
    <col min="1547" max="1792" width="9.109375" style="639"/>
    <col min="1793" max="1793" width="7.44140625" style="639" customWidth="1"/>
    <col min="1794" max="1794" width="10.6640625" style="639" customWidth="1"/>
    <col min="1795" max="1795" width="8.109375" style="639" customWidth="1"/>
    <col min="1796" max="1796" width="10.33203125" style="639" customWidth="1"/>
    <col min="1797" max="1797" width="10.109375" style="639" customWidth="1"/>
    <col min="1798" max="1798" width="9.109375" style="639"/>
    <col min="1799" max="1799" width="7.6640625" style="639" customWidth="1"/>
    <col min="1800" max="1800" width="9.109375" style="639"/>
    <col min="1801" max="1801" width="10.109375" style="639" customWidth="1"/>
    <col min="1802" max="1802" width="12.109375" style="639" customWidth="1"/>
    <col min="1803" max="2048" width="9.109375" style="639"/>
    <col min="2049" max="2049" width="7.44140625" style="639" customWidth="1"/>
    <col min="2050" max="2050" width="10.6640625" style="639" customWidth="1"/>
    <col min="2051" max="2051" width="8.109375" style="639" customWidth="1"/>
    <col min="2052" max="2052" width="10.33203125" style="639" customWidth="1"/>
    <col min="2053" max="2053" width="10.109375" style="639" customWidth="1"/>
    <col min="2054" max="2054" width="9.109375" style="639"/>
    <col min="2055" max="2055" width="7.6640625" style="639" customWidth="1"/>
    <col min="2056" max="2056" width="9.109375" style="639"/>
    <col min="2057" max="2057" width="10.109375" style="639" customWidth="1"/>
    <col min="2058" max="2058" width="12.109375" style="639" customWidth="1"/>
    <col min="2059" max="2304" width="9.109375" style="639"/>
    <col min="2305" max="2305" width="7.44140625" style="639" customWidth="1"/>
    <col min="2306" max="2306" width="10.6640625" style="639" customWidth="1"/>
    <col min="2307" max="2307" width="8.109375" style="639" customWidth="1"/>
    <col min="2308" max="2308" width="10.33203125" style="639" customWidth="1"/>
    <col min="2309" max="2309" width="10.109375" style="639" customWidth="1"/>
    <col min="2310" max="2310" width="9.109375" style="639"/>
    <col min="2311" max="2311" width="7.6640625" style="639" customWidth="1"/>
    <col min="2312" max="2312" width="9.109375" style="639"/>
    <col min="2313" max="2313" width="10.109375" style="639" customWidth="1"/>
    <col min="2314" max="2314" width="12.109375" style="639" customWidth="1"/>
    <col min="2315" max="2560" width="9.109375" style="639"/>
    <col min="2561" max="2561" width="7.44140625" style="639" customWidth="1"/>
    <col min="2562" max="2562" width="10.6640625" style="639" customWidth="1"/>
    <col min="2563" max="2563" width="8.109375" style="639" customWidth="1"/>
    <col min="2564" max="2564" width="10.33203125" style="639" customWidth="1"/>
    <col min="2565" max="2565" width="10.109375" style="639" customWidth="1"/>
    <col min="2566" max="2566" width="9.109375" style="639"/>
    <col min="2567" max="2567" width="7.6640625" style="639" customWidth="1"/>
    <col min="2568" max="2568" width="9.109375" style="639"/>
    <col min="2569" max="2569" width="10.109375" style="639" customWidth="1"/>
    <col min="2570" max="2570" width="12.109375" style="639" customWidth="1"/>
    <col min="2571" max="2816" width="9.109375" style="639"/>
    <col min="2817" max="2817" width="7.44140625" style="639" customWidth="1"/>
    <col min="2818" max="2818" width="10.6640625" style="639" customWidth="1"/>
    <col min="2819" max="2819" width="8.109375" style="639" customWidth="1"/>
    <col min="2820" max="2820" width="10.33203125" style="639" customWidth="1"/>
    <col min="2821" max="2821" width="10.109375" style="639" customWidth="1"/>
    <col min="2822" max="2822" width="9.109375" style="639"/>
    <col min="2823" max="2823" width="7.6640625" style="639" customWidth="1"/>
    <col min="2824" max="2824" width="9.109375" style="639"/>
    <col min="2825" max="2825" width="10.109375" style="639" customWidth="1"/>
    <col min="2826" max="2826" width="12.109375" style="639" customWidth="1"/>
    <col min="2827" max="3072" width="9.109375" style="639"/>
    <col min="3073" max="3073" width="7.44140625" style="639" customWidth="1"/>
    <col min="3074" max="3074" width="10.6640625" style="639" customWidth="1"/>
    <col min="3075" max="3075" width="8.109375" style="639" customWidth="1"/>
    <col min="3076" max="3076" width="10.33203125" style="639" customWidth="1"/>
    <col min="3077" max="3077" width="10.109375" style="639" customWidth="1"/>
    <col min="3078" max="3078" width="9.109375" style="639"/>
    <col min="3079" max="3079" width="7.6640625" style="639" customWidth="1"/>
    <col min="3080" max="3080" width="9.109375" style="639"/>
    <col min="3081" max="3081" width="10.109375" style="639" customWidth="1"/>
    <col min="3082" max="3082" width="12.109375" style="639" customWidth="1"/>
    <col min="3083" max="3328" width="9.109375" style="639"/>
    <col min="3329" max="3329" width="7.44140625" style="639" customWidth="1"/>
    <col min="3330" max="3330" width="10.6640625" style="639" customWidth="1"/>
    <col min="3331" max="3331" width="8.109375" style="639" customWidth="1"/>
    <col min="3332" max="3332" width="10.33203125" style="639" customWidth="1"/>
    <col min="3333" max="3333" width="10.109375" style="639" customWidth="1"/>
    <col min="3334" max="3334" width="9.109375" style="639"/>
    <col min="3335" max="3335" width="7.6640625" style="639" customWidth="1"/>
    <col min="3336" max="3336" width="9.109375" style="639"/>
    <col min="3337" max="3337" width="10.109375" style="639" customWidth="1"/>
    <col min="3338" max="3338" width="12.109375" style="639" customWidth="1"/>
    <col min="3339" max="3584" width="9.109375" style="639"/>
    <col min="3585" max="3585" width="7.44140625" style="639" customWidth="1"/>
    <col min="3586" max="3586" width="10.6640625" style="639" customWidth="1"/>
    <col min="3587" max="3587" width="8.109375" style="639" customWidth="1"/>
    <col min="3588" max="3588" width="10.33203125" style="639" customWidth="1"/>
    <col min="3589" max="3589" width="10.109375" style="639" customWidth="1"/>
    <col min="3590" max="3590" width="9.109375" style="639"/>
    <col min="3591" max="3591" width="7.6640625" style="639" customWidth="1"/>
    <col min="3592" max="3592" width="9.109375" style="639"/>
    <col min="3593" max="3593" width="10.109375" style="639" customWidth="1"/>
    <col min="3594" max="3594" width="12.109375" style="639" customWidth="1"/>
    <col min="3595" max="3840" width="9.109375" style="639"/>
    <col min="3841" max="3841" width="7.44140625" style="639" customWidth="1"/>
    <col min="3842" max="3842" width="10.6640625" style="639" customWidth="1"/>
    <col min="3843" max="3843" width="8.109375" style="639" customWidth="1"/>
    <col min="3844" max="3844" width="10.33203125" style="639" customWidth="1"/>
    <col min="3845" max="3845" width="10.109375" style="639" customWidth="1"/>
    <col min="3846" max="3846" width="9.109375" style="639"/>
    <col min="3847" max="3847" width="7.6640625" style="639" customWidth="1"/>
    <col min="3848" max="3848" width="9.109375" style="639"/>
    <col min="3849" max="3849" width="10.109375" style="639" customWidth="1"/>
    <col min="3850" max="3850" width="12.109375" style="639" customWidth="1"/>
    <col min="3851" max="4096" width="9.109375" style="639"/>
    <col min="4097" max="4097" width="7.44140625" style="639" customWidth="1"/>
    <col min="4098" max="4098" width="10.6640625" style="639" customWidth="1"/>
    <col min="4099" max="4099" width="8.109375" style="639" customWidth="1"/>
    <col min="4100" max="4100" width="10.33203125" style="639" customWidth="1"/>
    <col min="4101" max="4101" width="10.109375" style="639" customWidth="1"/>
    <col min="4102" max="4102" width="9.109375" style="639"/>
    <col min="4103" max="4103" width="7.6640625" style="639" customWidth="1"/>
    <col min="4104" max="4104" width="9.109375" style="639"/>
    <col min="4105" max="4105" width="10.109375" style="639" customWidth="1"/>
    <col min="4106" max="4106" width="12.109375" style="639" customWidth="1"/>
    <col min="4107" max="4352" width="9.109375" style="639"/>
    <col min="4353" max="4353" width="7.44140625" style="639" customWidth="1"/>
    <col min="4354" max="4354" width="10.6640625" style="639" customWidth="1"/>
    <col min="4355" max="4355" width="8.109375" style="639" customWidth="1"/>
    <col min="4356" max="4356" width="10.33203125" style="639" customWidth="1"/>
    <col min="4357" max="4357" width="10.109375" style="639" customWidth="1"/>
    <col min="4358" max="4358" width="9.109375" style="639"/>
    <col min="4359" max="4359" width="7.6640625" style="639" customWidth="1"/>
    <col min="4360" max="4360" width="9.109375" style="639"/>
    <col min="4361" max="4361" width="10.109375" style="639" customWidth="1"/>
    <col min="4362" max="4362" width="12.109375" style="639" customWidth="1"/>
    <col min="4363" max="4608" width="9.109375" style="639"/>
    <col min="4609" max="4609" width="7.44140625" style="639" customWidth="1"/>
    <col min="4610" max="4610" width="10.6640625" style="639" customWidth="1"/>
    <col min="4611" max="4611" width="8.109375" style="639" customWidth="1"/>
    <col min="4612" max="4612" width="10.33203125" style="639" customWidth="1"/>
    <col min="4613" max="4613" width="10.109375" style="639" customWidth="1"/>
    <col min="4614" max="4614" width="9.109375" style="639"/>
    <col min="4615" max="4615" width="7.6640625" style="639" customWidth="1"/>
    <col min="4616" max="4616" width="9.109375" style="639"/>
    <col min="4617" max="4617" width="10.109375" style="639" customWidth="1"/>
    <col min="4618" max="4618" width="12.109375" style="639" customWidth="1"/>
    <col min="4619" max="4864" width="9.109375" style="639"/>
    <col min="4865" max="4865" width="7.44140625" style="639" customWidth="1"/>
    <col min="4866" max="4866" width="10.6640625" style="639" customWidth="1"/>
    <col min="4867" max="4867" width="8.109375" style="639" customWidth="1"/>
    <col min="4868" max="4868" width="10.33203125" style="639" customWidth="1"/>
    <col min="4869" max="4869" width="10.109375" style="639" customWidth="1"/>
    <col min="4870" max="4870" width="9.109375" style="639"/>
    <col min="4871" max="4871" width="7.6640625" style="639" customWidth="1"/>
    <col min="4872" max="4872" width="9.109375" style="639"/>
    <col min="4873" max="4873" width="10.109375" style="639" customWidth="1"/>
    <col min="4874" max="4874" width="12.109375" style="639" customWidth="1"/>
    <col min="4875" max="5120" width="9.109375" style="639"/>
    <col min="5121" max="5121" width="7.44140625" style="639" customWidth="1"/>
    <col min="5122" max="5122" width="10.6640625" style="639" customWidth="1"/>
    <col min="5123" max="5123" width="8.109375" style="639" customWidth="1"/>
    <col min="5124" max="5124" width="10.33203125" style="639" customWidth="1"/>
    <col min="5125" max="5125" width="10.109375" style="639" customWidth="1"/>
    <col min="5126" max="5126" width="9.109375" style="639"/>
    <col min="5127" max="5127" width="7.6640625" style="639" customWidth="1"/>
    <col min="5128" max="5128" width="9.109375" style="639"/>
    <col min="5129" max="5129" width="10.109375" style="639" customWidth="1"/>
    <col min="5130" max="5130" width="12.109375" style="639" customWidth="1"/>
    <col min="5131" max="5376" width="9.109375" style="639"/>
    <col min="5377" max="5377" width="7.44140625" style="639" customWidth="1"/>
    <col min="5378" max="5378" width="10.6640625" style="639" customWidth="1"/>
    <col min="5379" max="5379" width="8.109375" style="639" customWidth="1"/>
    <col min="5380" max="5380" width="10.33203125" style="639" customWidth="1"/>
    <col min="5381" max="5381" width="10.109375" style="639" customWidth="1"/>
    <col min="5382" max="5382" width="9.109375" style="639"/>
    <col min="5383" max="5383" width="7.6640625" style="639" customWidth="1"/>
    <col min="5384" max="5384" width="9.109375" style="639"/>
    <col min="5385" max="5385" width="10.109375" style="639" customWidth="1"/>
    <col min="5386" max="5386" width="12.109375" style="639" customWidth="1"/>
    <col min="5387" max="5632" width="9.109375" style="639"/>
    <col min="5633" max="5633" width="7.44140625" style="639" customWidth="1"/>
    <col min="5634" max="5634" width="10.6640625" style="639" customWidth="1"/>
    <col min="5635" max="5635" width="8.109375" style="639" customWidth="1"/>
    <col min="5636" max="5636" width="10.33203125" style="639" customWidth="1"/>
    <col min="5637" max="5637" width="10.109375" style="639" customWidth="1"/>
    <col min="5638" max="5638" width="9.109375" style="639"/>
    <col min="5639" max="5639" width="7.6640625" style="639" customWidth="1"/>
    <col min="5640" max="5640" width="9.109375" style="639"/>
    <col min="5641" max="5641" width="10.109375" style="639" customWidth="1"/>
    <col min="5642" max="5642" width="12.109375" style="639" customWidth="1"/>
    <col min="5643" max="5888" width="9.109375" style="639"/>
    <col min="5889" max="5889" width="7.44140625" style="639" customWidth="1"/>
    <col min="5890" max="5890" width="10.6640625" style="639" customWidth="1"/>
    <col min="5891" max="5891" width="8.109375" style="639" customWidth="1"/>
    <col min="5892" max="5892" width="10.33203125" style="639" customWidth="1"/>
    <col min="5893" max="5893" width="10.109375" style="639" customWidth="1"/>
    <col min="5894" max="5894" width="9.109375" style="639"/>
    <col min="5895" max="5895" width="7.6640625" style="639" customWidth="1"/>
    <col min="5896" max="5896" width="9.109375" style="639"/>
    <col min="5897" max="5897" width="10.109375" style="639" customWidth="1"/>
    <col min="5898" max="5898" width="12.109375" style="639" customWidth="1"/>
    <col min="5899" max="6144" width="9.109375" style="639"/>
    <col min="6145" max="6145" width="7.44140625" style="639" customWidth="1"/>
    <col min="6146" max="6146" width="10.6640625" style="639" customWidth="1"/>
    <col min="6147" max="6147" width="8.109375" style="639" customWidth="1"/>
    <col min="6148" max="6148" width="10.33203125" style="639" customWidth="1"/>
    <col min="6149" max="6149" width="10.109375" style="639" customWidth="1"/>
    <col min="6150" max="6150" width="9.109375" style="639"/>
    <col min="6151" max="6151" width="7.6640625" style="639" customWidth="1"/>
    <col min="6152" max="6152" width="9.109375" style="639"/>
    <col min="6153" max="6153" width="10.109375" style="639" customWidth="1"/>
    <col min="6154" max="6154" width="12.109375" style="639" customWidth="1"/>
    <col min="6155" max="6400" width="9.109375" style="639"/>
    <col min="6401" max="6401" width="7.44140625" style="639" customWidth="1"/>
    <col min="6402" max="6402" width="10.6640625" style="639" customWidth="1"/>
    <col min="6403" max="6403" width="8.109375" style="639" customWidth="1"/>
    <col min="6404" max="6404" width="10.33203125" style="639" customWidth="1"/>
    <col min="6405" max="6405" width="10.109375" style="639" customWidth="1"/>
    <col min="6406" max="6406" width="9.109375" style="639"/>
    <col min="6407" max="6407" width="7.6640625" style="639" customWidth="1"/>
    <col min="6408" max="6408" width="9.109375" style="639"/>
    <col min="6409" max="6409" width="10.109375" style="639" customWidth="1"/>
    <col min="6410" max="6410" width="12.109375" style="639" customWidth="1"/>
    <col min="6411" max="6656" width="9.109375" style="639"/>
    <col min="6657" max="6657" width="7.44140625" style="639" customWidth="1"/>
    <col min="6658" max="6658" width="10.6640625" style="639" customWidth="1"/>
    <col min="6659" max="6659" width="8.109375" style="639" customWidth="1"/>
    <col min="6660" max="6660" width="10.33203125" style="639" customWidth="1"/>
    <col min="6661" max="6661" width="10.109375" style="639" customWidth="1"/>
    <col min="6662" max="6662" width="9.109375" style="639"/>
    <col min="6663" max="6663" width="7.6640625" style="639" customWidth="1"/>
    <col min="6664" max="6664" width="9.109375" style="639"/>
    <col min="6665" max="6665" width="10.109375" style="639" customWidth="1"/>
    <col min="6666" max="6666" width="12.109375" style="639" customWidth="1"/>
    <col min="6667" max="6912" width="9.109375" style="639"/>
    <col min="6913" max="6913" width="7.44140625" style="639" customWidth="1"/>
    <col min="6914" max="6914" width="10.6640625" style="639" customWidth="1"/>
    <col min="6915" max="6915" width="8.109375" style="639" customWidth="1"/>
    <col min="6916" max="6916" width="10.33203125" style="639" customWidth="1"/>
    <col min="6917" max="6917" width="10.109375" style="639" customWidth="1"/>
    <col min="6918" max="6918" width="9.109375" style="639"/>
    <col min="6919" max="6919" width="7.6640625" style="639" customWidth="1"/>
    <col min="6920" max="6920" width="9.109375" style="639"/>
    <col min="6921" max="6921" width="10.109375" style="639" customWidth="1"/>
    <col min="6922" max="6922" width="12.109375" style="639" customWidth="1"/>
    <col min="6923" max="7168" width="9.109375" style="639"/>
    <col min="7169" max="7169" width="7.44140625" style="639" customWidth="1"/>
    <col min="7170" max="7170" width="10.6640625" style="639" customWidth="1"/>
    <col min="7171" max="7171" width="8.109375" style="639" customWidth="1"/>
    <col min="7172" max="7172" width="10.33203125" style="639" customWidth="1"/>
    <col min="7173" max="7173" width="10.109375" style="639" customWidth="1"/>
    <col min="7174" max="7174" width="9.109375" style="639"/>
    <col min="7175" max="7175" width="7.6640625" style="639" customWidth="1"/>
    <col min="7176" max="7176" width="9.109375" style="639"/>
    <col min="7177" max="7177" width="10.109375" style="639" customWidth="1"/>
    <col min="7178" max="7178" width="12.109375" style="639" customWidth="1"/>
    <col min="7179" max="7424" width="9.109375" style="639"/>
    <col min="7425" max="7425" width="7.44140625" style="639" customWidth="1"/>
    <col min="7426" max="7426" width="10.6640625" style="639" customWidth="1"/>
    <col min="7427" max="7427" width="8.109375" style="639" customWidth="1"/>
    <col min="7428" max="7428" width="10.33203125" style="639" customWidth="1"/>
    <col min="7429" max="7429" width="10.109375" style="639" customWidth="1"/>
    <col min="7430" max="7430" width="9.109375" style="639"/>
    <col min="7431" max="7431" width="7.6640625" style="639" customWidth="1"/>
    <col min="7432" max="7432" width="9.109375" style="639"/>
    <col min="7433" max="7433" width="10.109375" style="639" customWidth="1"/>
    <col min="7434" max="7434" width="12.109375" style="639" customWidth="1"/>
    <col min="7435" max="7680" width="9.109375" style="639"/>
    <col min="7681" max="7681" width="7.44140625" style="639" customWidth="1"/>
    <col min="7682" max="7682" width="10.6640625" style="639" customWidth="1"/>
    <col min="7683" max="7683" width="8.109375" style="639" customWidth="1"/>
    <col min="7684" max="7684" width="10.33203125" style="639" customWidth="1"/>
    <col min="7685" max="7685" width="10.109375" style="639" customWidth="1"/>
    <col min="7686" max="7686" width="9.109375" style="639"/>
    <col min="7687" max="7687" width="7.6640625" style="639" customWidth="1"/>
    <col min="7688" max="7688" width="9.109375" style="639"/>
    <col min="7689" max="7689" width="10.109375" style="639" customWidth="1"/>
    <col min="7690" max="7690" width="12.109375" style="639" customWidth="1"/>
    <col min="7691" max="7936" width="9.109375" style="639"/>
    <col min="7937" max="7937" width="7.44140625" style="639" customWidth="1"/>
    <col min="7938" max="7938" width="10.6640625" style="639" customWidth="1"/>
    <col min="7939" max="7939" width="8.109375" style="639" customWidth="1"/>
    <col min="7940" max="7940" width="10.33203125" style="639" customWidth="1"/>
    <col min="7941" max="7941" width="10.109375" style="639" customWidth="1"/>
    <col min="7942" max="7942" width="9.109375" style="639"/>
    <col min="7943" max="7943" width="7.6640625" style="639" customWidth="1"/>
    <col min="7944" max="7944" width="9.109375" style="639"/>
    <col min="7945" max="7945" width="10.109375" style="639" customWidth="1"/>
    <col min="7946" max="7946" width="12.109375" style="639" customWidth="1"/>
    <col min="7947" max="8192" width="9.109375" style="639"/>
    <col min="8193" max="8193" width="7.44140625" style="639" customWidth="1"/>
    <col min="8194" max="8194" width="10.6640625" style="639" customWidth="1"/>
    <col min="8195" max="8195" width="8.109375" style="639" customWidth="1"/>
    <col min="8196" max="8196" width="10.33203125" style="639" customWidth="1"/>
    <col min="8197" max="8197" width="10.109375" style="639" customWidth="1"/>
    <col min="8198" max="8198" width="9.109375" style="639"/>
    <col min="8199" max="8199" width="7.6640625" style="639" customWidth="1"/>
    <col min="8200" max="8200" width="9.109375" style="639"/>
    <col min="8201" max="8201" width="10.109375" style="639" customWidth="1"/>
    <col min="8202" max="8202" width="12.109375" style="639" customWidth="1"/>
    <col min="8203" max="8448" width="9.109375" style="639"/>
    <col min="8449" max="8449" width="7.44140625" style="639" customWidth="1"/>
    <col min="8450" max="8450" width="10.6640625" style="639" customWidth="1"/>
    <col min="8451" max="8451" width="8.109375" style="639" customWidth="1"/>
    <col min="8452" max="8452" width="10.33203125" style="639" customWidth="1"/>
    <col min="8453" max="8453" width="10.109375" style="639" customWidth="1"/>
    <col min="8454" max="8454" width="9.109375" style="639"/>
    <col min="8455" max="8455" width="7.6640625" style="639" customWidth="1"/>
    <col min="8456" max="8456" width="9.109375" style="639"/>
    <col min="8457" max="8457" width="10.109375" style="639" customWidth="1"/>
    <col min="8458" max="8458" width="12.109375" style="639" customWidth="1"/>
    <col min="8459" max="8704" width="9.109375" style="639"/>
    <col min="8705" max="8705" width="7.44140625" style="639" customWidth="1"/>
    <col min="8706" max="8706" width="10.6640625" style="639" customWidth="1"/>
    <col min="8707" max="8707" width="8.109375" style="639" customWidth="1"/>
    <col min="8708" max="8708" width="10.33203125" style="639" customWidth="1"/>
    <col min="8709" max="8709" width="10.109375" style="639" customWidth="1"/>
    <col min="8710" max="8710" width="9.109375" style="639"/>
    <col min="8711" max="8711" width="7.6640625" style="639" customWidth="1"/>
    <col min="8712" max="8712" width="9.109375" style="639"/>
    <col min="8713" max="8713" width="10.109375" style="639" customWidth="1"/>
    <col min="8714" max="8714" width="12.109375" style="639" customWidth="1"/>
    <col min="8715" max="8960" width="9.109375" style="639"/>
    <col min="8961" max="8961" width="7.44140625" style="639" customWidth="1"/>
    <col min="8962" max="8962" width="10.6640625" style="639" customWidth="1"/>
    <col min="8963" max="8963" width="8.109375" style="639" customWidth="1"/>
    <col min="8964" max="8964" width="10.33203125" style="639" customWidth="1"/>
    <col min="8965" max="8965" width="10.109375" style="639" customWidth="1"/>
    <col min="8966" max="8966" width="9.109375" style="639"/>
    <col min="8967" max="8967" width="7.6640625" style="639" customWidth="1"/>
    <col min="8968" max="8968" width="9.109375" style="639"/>
    <col min="8969" max="8969" width="10.109375" style="639" customWidth="1"/>
    <col min="8970" max="8970" width="12.109375" style="639" customWidth="1"/>
    <col min="8971" max="9216" width="9.109375" style="639"/>
    <col min="9217" max="9217" width="7.44140625" style="639" customWidth="1"/>
    <col min="9218" max="9218" width="10.6640625" style="639" customWidth="1"/>
    <col min="9219" max="9219" width="8.109375" style="639" customWidth="1"/>
    <col min="9220" max="9220" width="10.33203125" style="639" customWidth="1"/>
    <col min="9221" max="9221" width="10.109375" style="639" customWidth="1"/>
    <col min="9222" max="9222" width="9.109375" style="639"/>
    <col min="9223" max="9223" width="7.6640625" style="639" customWidth="1"/>
    <col min="9224" max="9224" width="9.109375" style="639"/>
    <col min="9225" max="9225" width="10.109375" style="639" customWidth="1"/>
    <col min="9226" max="9226" width="12.109375" style="639" customWidth="1"/>
    <col min="9227" max="9472" width="9.109375" style="639"/>
    <col min="9473" max="9473" width="7.44140625" style="639" customWidth="1"/>
    <col min="9474" max="9474" width="10.6640625" style="639" customWidth="1"/>
    <col min="9475" max="9475" width="8.109375" style="639" customWidth="1"/>
    <col min="9476" max="9476" width="10.33203125" style="639" customWidth="1"/>
    <col min="9477" max="9477" width="10.109375" style="639" customWidth="1"/>
    <col min="9478" max="9478" width="9.109375" style="639"/>
    <col min="9479" max="9479" width="7.6640625" style="639" customWidth="1"/>
    <col min="9480" max="9480" width="9.109375" style="639"/>
    <col min="9481" max="9481" width="10.109375" style="639" customWidth="1"/>
    <col min="9482" max="9482" width="12.109375" style="639" customWidth="1"/>
    <col min="9483" max="9728" width="9.109375" style="639"/>
    <col min="9729" max="9729" width="7.44140625" style="639" customWidth="1"/>
    <col min="9730" max="9730" width="10.6640625" style="639" customWidth="1"/>
    <col min="9731" max="9731" width="8.109375" style="639" customWidth="1"/>
    <col min="9732" max="9732" width="10.33203125" style="639" customWidth="1"/>
    <col min="9733" max="9733" width="10.109375" style="639" customWidth="1"/>
    <col min="9734" max="9734" width="9.109375" style="639"/>
    <col min="9735" max="9735" width="7.6640625" style="639" customWidth="1"/>
    <col min="9736" max="9736" width="9.109375" style="639"/>
    <col min="9737" max="9737" width="10.109375" style="639" customWidth="1"/>
    <col min="9738" max="9738" width="12.109375" style="639" customWidth="1"/>
    <col min="9739" max="9984" width="9.109375" style="639"/>
    <col min="9985" max="9985" width="7.44140625" style="639" customWidth="1"/>
    <col min="9986" max="9986" width="10.6640625" style="639" customWidth="1"/>
    <col min="9987" max="9987" width="8.109375" style="639" customWidth="1"/>
    <col min="9988" max="9988" width="10.33203125" style="639" customWidth="1"/>
    <col min="9989" max="9989" width="10.109375" style="639" customWidth="1"/>
    <col min="9990" max="9990" width="9.109375" style="639"/>
    <col min="9991" max="9991" width="7.6640625" style="639" customWidth="1"/>
    <col min="9992" max="9992" width="9.109375" style="639"/>
    <col min="9993" max="9993" width="10.109375" style="639" customWidth="1"/>
    <col min="9994" max="9994" width="12.109375" style="639" customWidth="1"/>
    <col min="9995" max="10240" width="9.109375" style="639"/>
    <col min="10241" max="10241" width="7.44140625" style="639" customWidth="1"/>
    <col min="10242" max="10242" width="10.6640625" style="639" customWidth="1"/>
    <col min="10243" max="10243" width="8.109375" style="639" customWidth="1"/>
    <col min="10244" max="10244" width="10.33203125" style="639" customWidth="1"/>
    <col min="10245" max="10245" width="10.109375" style="639" customWidth="1"/>
    <col min="10246" max="10246" width="9.109375" style="639"/>
    <col min="10247" max="10247" width="7.6640625" style="639" customWidth="1"/>
    <col min="10248" max="10248" width="9.109375" style="639"/>
    <col min="10249" max="10249" width="10.109375" style="639" customWidth="1"/>
    <col min="10250" max="10250" width="12.109375" style="639" customWidth="1"/>
    <col min="10251" max="10496" width="9.109375" style="639"/>
    <col min="10497" max="10497" width="7.44140625" style="639" customWidth="1"/>
    <col min="10498" max="10498" width="10.6640625" style="639" customWidth="1"/>
    <col min="10499" max="10499" width="8.109375" style="639" customWidth="1"/>
    <col min="10500" max="10500" width="10.33203125" style="639" customWidth="1"/>
    <col min="10501" max="10501" width="10.109375" style="639" customWidth="1"/>
    <col min="10502" max="10502" width="9.109375" style="639"/>
    <col min="10503" max="10503" width="7.6640625" style="639" customWidth="1"/>
    <col min="10504" max="10504" width="9.109375" style="639"/>
    <col min="10505" max="10505" width="10.109375" style="639" customWidth="1"/>
    <col min="10506" max="10506" width="12.109375" style="639" customWidth="1"/>
    <col min="10507" max="10752" width="9.109375" style="639"/>
    <col min="10753" max="10753" width="7.44140625" style="639" customWidth="1"/>
    <col min="10754" max="10754" width="10.6640625" style="639" customWidth="1"/>
    <col min="10755" max="10755" width="8.109375" style="639" customWidth="1"/>
    <col min="10756" max="10756" width="10.33203125" style="639" customWidth="1"/>
    <col min="10757" max="10757" width="10.109375" style="639" customWidth="1"/>
    <col min="10758" max="10758" width="9.109375" style="639"/>
    <col min="10759" max="10759" width="7.6640625" style="639" customWidth="1"/>
    <col min="10760" max="10760" width="9.109375" style="639"/>
    <col min="10761" max="10761" width="10.109375" style="639" customWidth="1"/>
    <col min="10762" max="10762" width="12.109375" style="639" customWidth="1"/>
    <col min="10763" max="11008" width="9.109375" style="639"/>
    <col min="11009" max="11009" width="7.44140625" style="639" customWidth="1"/>
    <col min="11010" max="11010" width="10.6640625" style="639" customWidth="1"/>
    <col min="11011" max="11011" width="8.109375" style="639" customWidth="1"/>
    <col min="11012" max="11012" width="10.33203125" style="639" customWidth="1"/>
    <col min="11013" max="11013" width="10.109375" style="639" customWidth="1"/>
    <col min="11014" max="11014" width="9.109375" style="639"/>
    <col min="11015" max="11015" width="7.6640625" style="639" customWidth="1"/>
    <col min="11016" max="11016" width="9.109375" style="639"/>
    <col min="11017" max="11017" width="10.109375" style="639" customWidth="1"/>
    <col min="11018" max="11018" width="12.109375" style="639" customWidth="1"/>
    <col min="11019" max="11264" width="9.109375" style="639"/>
    <col min="11265" max="11265" width="7.44140625" style="639" customWidth="1"/>
    <col min="11266" max="11266" width="10.6640625" style="639" customWidth="1"/>
    <col min="11267" max="11267" width="8.109375" style="639" customWidth="1"/>
    <col min="11268" max="11268" width="10.33203125" style="639" customWidth="1"/>
    <col min="11269" max="11269" width="10.109375" style="639" customWidth="1"/>
    <col min="11270" max="11270" width="9.109375" style="639"/>
    <col min="11271" max="11271" width="7.6640625" style="639" customWidth="1"/>
    <col min="11272" max="11272" width="9.109375" style="639"/>
    <col min="11273" max="11273" width="10.109375" style="639" customWidth="1"/>
    <col min="11274" max="11274" width="12.109375" style="639" customWidth="1"/>
    <col min="11275" max="11520" width="9.109375" style="639"/>
    <col min="11521" max="11521" width="7.44140625" style="639" customWidth="1"/>
    <col min="11522" max="11522" width="10.6640625" style="639" customWidth="1"/>
    <col min="11523" max="11523" width="8.109375" style="639" customWidth="1"/>
    <col min="11524" max="11524" width="10.33203125" style="639" customWidth="1"/>
    <col min="11525" max="11525" width="10.109375" style="639" customWidth="1"/>
    <col min="11526" max="11526" width="9.109375" style="639"/>
    <col min="11527" max="11527" width="7.6640625" style="639" customWidth="1"/>
    <col min="11528" max="11528" width="9.109375" style="639"/>
    <col min="11529" max="11529" width="10.109375" style="639" customWidth="1"/>
    <col min="11530" max="11530" width="12.109375" style="639" customWidth="1"/>
    <col min="11531" max="11776" width="9.109375" style="639"/>
    <col min="11777" max="11777" width="7.44140625" style="639" customWidth="1"/>
    <col min="11778" max="11778" width="10.6640625" style="639" customWidth="1"/>
    <col min="11779" max="11779" width="8.109375" style="639" customWidth="1"/>
    <col min="11780" max="11780" width="10.33203125" style="639" customWidth="1"/>
    <col min="11781" max="11781" width="10.109375" style="639" customWidth="1"/>
    <col min="11782" max="11782" width="9.109375" style="639"/>
    <col min="11783" max="11783" width="7.6640625" style="639" customWidth="1"/>
    <col min="11784" max="11784" width="9.109375" style="639"/>
    <col min="11785" max="11785" width="10.109375" style="639" customWidth="1"/>
    <col min="11786" max="11786" width="12.109375" style="639" customWidth="1"/>
    <col min="11787" max="12032" width="9.109375" style="639"/>
    <col min="12033" max="12033" width="7.44140625" style="639" customWidth="1"/>
    <col min="12034" max="12034" width="10.6640625" style="639" customWidth="1"/>
    <col min="12035" max="12035" width="8.109375" style="639" customWidth="1"/>
    <col min="12036" max="12036" width="10.33203125" style="639" customWidth="1"/>
    <col min="12037" max="12037" width="10.109375" style="639" customWidth="1"/>
    <col min="12038" max="12038" width="9.109375" style="639"/>
    <col min="12039" max="12039" width="7.6640625" style="639" customWidth="1"/>
    <col min="12040" max="12040" width="9.109375" style="639"/>
    <col min="12041" max="12041" width="10.109375" style="639" customWidth="1"/>
    <col min="12042" max="12042" width="12.109375" style="639" customWidth="1"/>
    <col min="12043" max="12288" width="9.109375" style="639"/>
    <col min="12289" max="12289" width="7.44140625" style="639" customWidth="1"/>
    <col min="12290" max="12290" width="10.6640625" style="639" customWidth="1"/>
    <col min="12291" max="12291" width="8.109375" style="639" customWidth="1"/>
    <col min="12292" max="12292" width="10.33203125" style="639" customWidth="1"/>
    <col min="12293" max="12293" width="10.109375" style="639" customWidth="1"/>
    <col min="12294" max="12294" width="9.109375" style="639"/>
    <col min="12295" max="12295" width="7.6640625" style="639" customWidth="1"/>
    <col min="12296" max="12296" width="9.109375" style="639"/>
    <col min="12297" max="12297" width="10.109375" style="639" customWidth="1"/>
    <col min="12298" max="12298" width="12.109375" style="639" customWidth="1"/>
    <col min="12299" max="12544" width="9.109375" style="639"/>
    <col min="12545" max="12545" width="7.44140625" style="639" customWidth="1"/>
    <col min="12546" max="12546" width="10.6640625" style="639" customWidth="1"/>
    <col min="12547" max="12547" width="8.109375" style="639" customWidth="1"/>
    <col min="12548" max="12548" width="10.33203125" style="639" customWidth="1"/>
    <col min="12549" max="12549" width="10.109375" style="639" customWidth="1"/>
    <col min="12550" max="12550" width="9.109375" style="639"/>
    <col min="12551" max="12551" width="7.6640625" style="639" customWidth="1"/>
    <col min="12552" max="12552" width="9.109375" style="639"/>
    <col min="12553" max="12553" width="10.109375" style="639" customWidth="1"/>
    <col min="12554" max="12554" width="12.109375" style="639" customWidth="1"/>
    <col min="12555" max="12800" width="9.109375" style="639"/>
    <col min="12801" max="12801" width="7.44140625" style="639" customWidth="1"/>
    <col min="12802" max="12802" width="10.6640625" style="639" customWidth="1"/>
    <col min="12803" max="12803" width="8.109375" style="639" customWidth="1"/>
    <col min="12804" max="12804" width="10.33203125" style="639" customWidth="1"/>
    <col min="12805" max="12805" width="10.109375" style="639" customWidth="1"/>
    <col min="12806" max="12806" width="9.109375" style="639"/>
    <col min="12807" max="12807" width="7.6640625" style="639" customWidth="1"/>
    <col min="12808" max="12808" width="9.109375" style="639"/>
    <col min="12809" max="12809" width="10.109375" style="639" customWidth="1"/>
    <col min="12810" max="12810" width="12.109375" style="639" customWidth="1"/>
    <col min="12811" max="13056" width="9.109375" style="639"/>
    <col min="13057" max="13057" width="7.44140625" style="639" customWidth="1"/>
    <col min="13058" max="13058" width="10.6640625" style="639" customWidth="1"/>
    <col min="13059" max="13059" width="8.109375" style="639" customWidth="1"/>
    <col min="13060" max="13060" width="10.33203125" style="639" customWidth="1"/>
    <col min="13061" max="13061" width="10.109375" style="639" customWidth="1"/>
    <col min="13062" max="13062" width="9.109375" style="639"/>
    <col min="13063" max="13063" width="7.6640625" style="639" customWidth="1"/>
    <col min="13064" max="13064" width="9.109375" style="639"/>
    <col min="13065" max="13065" width="10.109375" style="639" customWidth="1"/>
    <col min="13066" max="13066" width="12.109375" style="639" customWidth="1"/>
    <col min="13067" max="13312" width="9.109375" style="639"/>
    <col min="13313" max="13313" width="7.44140625" style="639" customWidth="1"/>
    <col min="13314" max="13314" width="10.6640625" style="639" customWidth="1"/>
    <col min="13315" max="13315" width="8.109375" style="639" customWidth="1"/>
    <col min="13316" max="13316" width="10.33203125" style="639" customWidth="1"/>
    <col min="13317" max="13317" width="10.109375" style="639" customWidth="1"/>
    <col min="13318" max="13318" width="9.109375" style="639"/>
    <col min="13319" max="13319" width="7.6640625" style="639" customWidth="1"/>
    <col min="13320" max="13320" width="9.109375" style="639"/>
    <col min="13321" max="13321" width="10.109375" style="639" customWidth="1"/>
    <col min="13322" max="13322" width="12.109375" style="639" customWidth="1"/>
    <col min="13323" max="13568" width="9.109375" style="639"/>
    <col min="13569" max="13569" width="7.44140625" style="639" customWidth="1"/>
    <col min="13570" max="13570" width="10.6640625" style="639" customWidth="1"/>
    <col min="13571" max="13571" width="8.109375" style="639" customWidth="1"/>
    <col min="13572" max="13572" width="10.33203125" style="639" customWidth="1"/>
    <col min="13573" max="13573" width="10.109375" style="639" customWidth="1"/>
    <col min="13574" max="13574" width="9.109375" style="639"/>
    <col min="13575" max="13575" width="7.6640625" style="639" customWidth="1"/>
    <col min="13576" max="13576" width="9.109375" style="639"/>
    <col min="13577" max="13577" width="10.109375" style="639" customWidth="1"/>
    <col min="13578" max="13578" width="12.109375" style="639" customWidth="1"/>
    <col min="13579" max="13824" width="9.109375" style="639"/>
    <col min="13825" max="13825" width="7.44140625" style="639" customWidth="1"/>
    <col min="13826" max="13826" width="10.6640625" style="639" customWidth="1"/>
    <col min="13827" max="13827" width="8.109375" style="639" customWidth="1"/>
    <col min="13828" max="13828" width="10.33203125" style="639" customWidth="1"/>
    <col min="13829" max="13829" width="10.109375" style="639" customWidth="1"/>
    <col min="13830" max="13830" width="9.109375" style="639"/>
    <col min="13831" max="13831" width="7.6640625" style="639" customWidth="1"/>
    <col min="13832" max="13832" width="9.109375" style="639"/>
    <col min="13833" max="13833" width="10.109375" style="639" customWidth="1"/>
    <col min="13834" max="13834" width="12.109375" style="639" customWidth="1"/>
    <col min="13835" max="14080" width="9.109375" style="639"/>
    <col min="14081" max="14081" width="7.44140625" style="639" customWidth="1"/>
    <col min="14082" max="14082" width="10.6640625" style="639" customWidth="1"/>
    <col min="14083" max="14083" width="8.109375" style="639" customWidth="1"/>
    <col min="14084" max="14084" width="10.33203125" style="639" customWidth="1"/>
    <col min="14085" max="14085" width="10.109375" style="639" customWidth="1"/>
    <col min="14086" max="14086" width="9.109375" style="639"/>
    <col min="14087" max="14087" width="7.6640625" style="639" customWidth="1"/>
    <col min="14088" max="14088" width="9.109375" style="639"/>
    <col min="14089" max="14089" width="10.109375" style="639" customWidth="1"/>
    <col min="14090" max="14090" width="12.109375" style="639" customWidth="1"/>
    <col min="14091" max="14336" width="9.109375" style="639"/>
    <col min="14337" max="14337" width="7.44140625" style="639" customWidth="1"/>
    <col min="14338" max="14338" width="10.6640625" style="639" customWidth="1"/>
    <col min="14339" max="14339" width="8.109375" style="639" customWidth="1"/>
    <col min="14340" max="14340" width="10.33203125" style="639" customWidth="1"/>
    <col min="14341" max="14341" width="10.109375" style="639" customWidth="1"/>
    <col min="14342" max="14342" width="9.109375" style="639"/>
    <col min="14343" max="14343" width="7.6640625" style="639" customWidth="1"/>
    <col min="14344" max="14344" width="9.109375" style="639"/>
    <col min="14345" max="14345" width="10.109375" style="639" customWidth="1"/>
    <col min="14346" max="14346" width="12.109375" style="639" customWidth="1"/>
    <col min="14347" max="14592" width="9.109375" style="639"/>
    <col min="14593" max="14593" width="7.44140625" style="639" customWidth="1"/>
    <col min="14594" max="14594" width="10.6640625" style="639" customWidth="1"/>
    <col min="14595" max="14595" width="8.109375" style="639" customWidth="1"/>
    <col min="14596" max="14596" width="10.33203125" style="639" customWidth="1"/>
    <col min="14597" max="14597" width="10.109375" style="639" customWidth="1"/>
    <col min="14598" max="14598" width="9.109375" style="639"/>
    <col min="14599" max="14599" width="7.6640625" style="639" customWidth="1"/>
    <col min="14600" max="14600" width="9.109375" style="639"/>
    <col min="14601" max="14601" width="10.109375" style="639" customWidth="1"/>
    <col min="14602" max="14602" width="12.109375" style="639" customWidth="1"/>
    <col min="14603" max="14848" width="9.109375" style="639"/>
    <col min="14849" max="14849" width="7.44140625" style="639" customWidth="1"/>
    <col min="14850" max="14850" width="10.6640625" style="639" customWidth="1"/>
    <col min="14851" max="14851" width="8.109375" style="639" customWidth="1"/>
    <col min="14852" max="14852" width="10.33203125" style="639" customWidth="1"/>
    <col min="14853" max="14853" width="10.109375" style="639" customWidth="1"/>
    <col min="14854" max="14854" width="9.109375" style="639"/>
    <col min="14855" max="14855" width="7.6640625" style="639" customWidth="1"/>
    <col min="14856" max="14856" width="9.109375" style="639"/>
    <col min="14857" max="14857" width="10.109375" style="639" customWidth="1"/>
    <col min="14858" max="14858" width="12.109375" style="639" customWidth="1"/>
    <col min="14859" max="15104" width="9.109375" style="639"/>
    <col min="15105" max="15105" width="7.44140625" style="639" customWidth="1"/>
    <col min="15106" max="15106" width="10.6640625" style="639" customWidth="1"/>
    <col min="15107" max="15107" width="8.109375" style="639" customWidth="1"/>
    <col min="15108" max="15108" width="10.33203125" style="639" customWidth="1"/>
    <col min="15109" max="15109" width="10.109375" style="639" customWidth="1"/>
    <col min="15110" max="15110" width="9.109375" style="639"/>
    <col min="15111" max="15111" width="7.6640625" style="639" customWidth="1"/>
    <col min="15112" max="15112" width="9.109375" style="639"/>
    <col min="15113" max="15113" width="10.109375" style="639" customWidth="1"/>
    <col min="15114" max="15114" width="12.109375" style="639" customWidth="1"/>
    <col min="15115" max="15360" width="9.109375" style="639"/>
    <col min="15361" max="15361" width="7.44140625" style="639" customWidth="1"/>
    <col min="15362" max="15362" width="10.6640625" style="639" customWidth="1"/>
    <col min="15363" max="15363" width="8.109375" style="639" customWidth="1"/>
    <col min="15364" max="15364" width="10.33203125" style="639" customWidth="1"/>
    <col min="15365" max="15365" width="10.109375" style="639" customWidth="1"/>
    <col min="15366" max="15366" width="9.109375" style="639"/>
    <col min="15367" max="15367" width="7.6640625" style="639" customWidth="1"/>
    <col min="15368" max="15368" width="9.109375" style="639"/>
    <col min="15369" max="15369" width="10.109375" style="639" customWidth="1"/>
    <col min="15370" max="15370" width="12.109375" style="639" customWidth="1"/>
    <col min="15371" max="15616" width="9.109375" style="639"/>
    <col min="15617" max="15617" width="7.44140625" style="639" customWidth="1"/>
    <col min="15618" max="15618" width="10.6640625" style="639" customWidth="1"/>
    <col min="15619" max="15619" width="8.109375" style="639" customWidth="1"/>
    <col min="15620" max="15620" width="10.33203125" style="639" customWidth="1"/>
    <col min="15621" max="15621" width="10.109375" style="639" customWidth="1"/>
    <col min="15622" max="15622" width="9.109375" style="639"/>
    <col min="15623" max="15623" width="7.6640625" style="639" customWidth="1"/>
    <col min="15624" max="15624" width="9.109375" style="639"/>
    <col min="15625" max="15625" width="10.109375" style="639" customWidth="1"/>
    <col min="15626" max="15626" width="12.109375" style="639" customWidth="1"/>
    <col min="15627" max="15872" width="9.109375" style="639"/>
    <col min="15873" max="15873" width="7.44140625" style="639" customWidth="1"/>
    <col min="15874" max="15874" width="10.6640625" style="639" customWidth="1"/>
    <col min="15875" max="15875" width="8.109375" style="639" customWidth="1"/>
    <col min="15876" max="15876" width="10.33203125" style="639" customWidth="1"/>
    <col min="15877" max="15877" width="10.109375" style="639" customWidth="1"/>
    <col min="15878" max="15878" width="9.109375" style="639"/>
    <col min="15879" max="15879" width="7.6640625" style="639" customWidth="1"/>
    <col min="15880" max="15880" width="9.109375" style="639"/>
    <col min="15881" max="15881" width="10.109375" style="639" customWidth="1"/>
    <col min="15882" max="15882" width="12.109375" style="639" customWidth="1"/>
    <col min="15883" max="16128" width="9.109375" style="639"/>
    <col min="16129" max="16129" width="7.44140625" style="639" customWidth="1"/>
    <col min="16130" max="16130" width="10.6640625" style="639" customWidth="1"/>
    <col min="16131" max="16131" width="8.109375" style="639" customWidth="1"/>
    <col min="16132" max="16132" width="10.33203125" style="639" customWidth="1"/>
    <col min="16133" max="16133" width="10.109375" style="639" customWidth="1"/>
    <col min="16134" max="16134" width="9.109375" style="639"/>
    <col min="16135" max="16135" width="7.6640625" style="639" customWidth="1"/>
    <col min="16136" max="16136" width="9.109375" style="639"/>
    <col min="16137" max="16137" width="10.109375" style="639" customWidth="1"/>
    <col min="16138" max="16138" width="12.109375" style="639" customWidth="1"/>
    <col min="16139" max="16384" width="9.109375" style="639"/>
  </cols>
  <sheetData>
    <row r="2" spans="1:10" ht="15.6" x14ac:dyDescent="0.3">
      <c r="A2" s="1443" t="s">
        <v>933</v>
      </c>
      <c r="B2" s="1443"/>
      <c r="C2" s="1443"/>
      <c r="D2" s="1443"/>
      <c r="E2" s="1443"/>
      <c r="F2" s="1443"/>
      <c r="G2" s="1443"/>
      <c r="H2" s="1443"/>
      <c r="I2" s="1443"/>
      <c r="J2" s="1443"/>
    </row>
    <row r="3" spans="1:10" ht="15.6" x14ac:dyDescent="0.3">
      <c r="A3" s="646"/>
      <c r="B3" s="646"/>
      <c r="C3" s="646"/>
      <c r="D3" s="646"/>
      <c r="E3" s="646"/>
      <c r="F3" s="646"/>
      <c r="G3" s="646"/>
      <c r="H3" s="646"/>
      <c r="I3" s="646"/>
      <c r="J3" s="646"/>
    </row>
    <row r="4" spans="1:10" x14ac:dyDescent="0.25">
      <c r="E4" s="647" t="s">
        <v>1472</v>
      </c>
      <c r="F4" s="648">
        <v>1</v>
      </c>
    </row>
    <row r="5" spans="1:10" ht="18" customHeight="1" x14ac:dyDescent="0.25"/>
    <row r="6" spans="1:10" ht="18" customHeight="1" x14ac:dyDescent="0.25">
      <c r="A6" s="639" t="s">
        <v>1473</v>
      </c>
      <c r="F6" s="1444" t="str">
        <f>Обложка!A26</f>
        <v>ООО «Электромонтаж-110»</v>
      </c>
      <c r="G6" s="1442"/>
      <c r="H6" s="1442"/>
      <c r="I6" s="1442"/>
      <c r="J6" s="1442"/>
    </row>
    <row r="7" spans="1:10" ht="18" customHeight="1" x14ac:dyDescent="0.25"/>
    <row r="8" spans="1:10" ht="18" customHeight="1" x14ac:dyDescent="0.25">
      <c r="A8" s="639" t="s">
        <v>1474</v>
      </c>
      <c r="E8" s="1445"/>
      <c r="F8" s="1445"/>
      <c r="G8" s="1445"/>
      <c r="H8" s="1445"/>
      <c r="I8" s="1445"/>
      <c r="J8" s="1445"/>
    </row>
    <row r="9" spans="1:10" ht="18" hidden="1" customHeight="1" x14ac:dyDescent="0.25">
      <c r="A9" s="1446" t="str">
        <f>Обложка!A18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9" s="1447"/>
      <c r="C9" s="1447"/>
      <c r="D9" s="1447"/>
      <c r="E9" s="1447"/>
      <c r="F9" s="1447"/>
      <c r="G9" s="1447"/>
      <c r="H9" s="1447"/>
      <c r="I9" s="1447"/>
      <c r="J9" s="1447"/>
    </row>
    <row r="10" spans="1:10" ht="77.400000000000006" customHeight="1" x14ac:dyDescent="0.25">
      <c r="A10" s="1447"/>
      <c r="B10" s="1447"/>
      <c r="C10" s="1447"/>
      <c r="D10" s="1447"/>
      <c r="E10" s="1447"/>
      <c r="F10" s="1447"/>
      <c r="G10" s="1447"/>
      <c r="H10" s="1447"/>
      <c r="I10" s="1447"/>
      <c r="J10" s="1447"/>
    </row>
    <row r="11" spans="1:10" ht="18" customHeight="1" x14ac:dyDescent="0.25">
      <c r="A11" s="639" t="s">
        <v>1475</v>
      </c>
    </row>
    <row r="12" spans="1:10" ht="18" customHeight="1" x14ac:dyDescent="0.25">
      <c r="A12" s="639" t="s">
        <v>1476</v>
      </c>
      <c r="C12" s="1448" t="str">
        <f>CONCATENATE("Начальник участка ",F6,", Курленков О.В.")</f>
        <v>Начальник участка ООО «Электромонтаж-110», Курленков О.В.</v>
      </c>
      <c r="D12" s="1448"/>
      <c r="E12" s="1448"/>
      <c r="F12" s="1448"/>
      <c r="G12" s="1448"/>
      <c r="H12" s="1448"/>
      <c r="I12" s="1448"/>
      <c r="J12" s="1448"/>
    </row>
    <row r="13" spans="1:10" ht="18" customHeight="1" x14ac:dyDescent="0.25"/>
    <row r="14" spans="1:10" ht="18" customHeight="1" x14ac:dyDescent="0.25">
      <c r="A14" s="639" t="s">
        <v>1477</v>
      </c>
    </row>
    <row r="15" spans="1:10" ht="18" customHeight="1" x14ac:dyDescent="0.25">
      <c r="A15" s="1444" t="str">
        <f>Обложка!A26</f>
        <v>ООО «Электромонтаж-110»</v>
      </c>
      <c r="B15" s="1442"/>
      <c r="C15" s="1442"/>
      <c r="D15" s="1442"/>
      <c r="E15" s="1442"/>
      <c r="F15" s="1442"/>
      <c r="G15" s="1442"/>
      <c r="H15" s="1442"/>
      <c r="I15" s="1442"/>
      <c r="J15" s="1442"/>
    </row>
    <row r="16" spans="1:10" ht="18" customHeight="1" x14ac:dyDescent="0.25"/>
    <row r="17" spans="1:16" ht="31.8" customHeight="1" x14ac:dyDescent="0.25">
      <c r="A17" s="639" t="s">
        <v>1478</v>
      </c>
      <c r="C17" s="1449" t="str">
        <f>CONCATENATE(ФОРМА!B38,IF(ФОРМА!B39="","",CONCATENATE(", ",ФОРМА!B39)),IF(ФОРМА!B40="","",CONCATENATE(", ",ФОРМА!B40)),IF(ФОРМА!B41="","",CONCATENATE(", ",ФОРМА!B41)))</f>
        <v>СЭС-23-32939-ЭС-ИЛО, СЭС-23-32939-ЭС-ИЛО, СЭС-23-32939-ЭС-ИЛО, СЭС-23-32939-ЭС-ИЛО</v>
      </c>
      <c r="D17" s="1449"/>
      <c r="E17" s="1449"/>
      <c r="F17" s="1449"/>
      <c r="G17" s="1449"/>
      <c r="H17" s="1449"/>
      <c r="I17" s="1449"/>
      <c r="J17" s="1449"/>
      <c r="L17" s="639" t="s">
        <v>1567</v>
      </c>
    </row>
    <row r="18" spans="1:16" ht="18" customHeight="1" x14ac:dyDescent="0.25">
      <c r="P18" s="649"/>
    </row>
    <row r="19" spans="1:16" ht="18" customHeight="1" x14ac:dyDescent="0.25">
      <c r="A19" s="639" t="s">
        <v>1479</v>
      </c>
      <c r="G19" s="650"/>
      <c r="H19" s="1442"/>
      <c r="I19" s="1442"/>
      <c r="J19" s="1442"/>
    </row>
    <row r="20" spans="1:16" ht="18" customHeight="1" x14ac:dyDescent="0.25">
      <c r="A20" s="1442"/>
      <c r="B20" s="1442"/>
      <c r="C20" s="1442"/>
      <c r="D20" s="1442"/>
      <c r="E20" s="1442"/>
      <c r="F20" s="1442"/>
      <c r="G20" s="1442"/>
      <c r="H20" s="1442"/>
      <c r="I20" s="1442"/>
      <c r="J20" s="1442"/>
    </row>
    <row r="21" spans="1:16" ht="18" customHeight="1" x14ac:dyDescent="0.25">
      <c r="A21" s="639" t="s">
        <v>1478</v>
      </c>
      <c r="C21" s="1442"/>
      <c r="D21" s="1442"/>
      <c r="E21" s="1442"/>
      <c r="F21" s="1442"/>
      <c r="G21" s="1442"/>
      <c r="H21" s="1442"/>
      <c r="I21" s="1442"/>
      <c r="J21" s="1442"/>
    </row>
    <row r="22" spans="1:16" ht="18" customHeight="1" x14ac:dyDescent="0.25"/>
    <row r="23" spans="1:16" ht="18" customHeight="1" x14ac:dyDescent="0.25">
      <c r="A23" s="639" t="s">
        <v>1480</v>
      </c>
      <c r="F23" s="650"/>
      <c r="G23" s="650"/>
      <c r="H23" s="650"/>
      <c r="I23" s="650"/>
      <c r="J23" s="650"/>
    </row>
    <row r="24" spans="1:16" ht="18" customHeight="1" x14ac:dyDescent="0.25">
      <c r="A24" s="1450"/>
      <c r="B24" s="1450"/>
      <c r="C24" s="1450"/>
      <c r="D24" s="1450"/>
      <c r="E24" s="1450"/>
      <c r="F24" s="1450"/>
      <c r="G24" s="1450"/>
      <c r="H24" s="1450"/>
      <c r="I24" s="1450"/>
      <c r="J24" s="1450"/>
    </row>
    <row r="25" spans="1:16" ht="18" customHeight="1" x14ac:dyDescent="0.25">
      <c r="A25" s="649"/>
      <c r="B25" s="649"/>
      <c r="C25" s="649"/>
      <c r="D25" s="649"/>
      <c r="E25" s="649"/>
      <c r="F25" s="649"/>
      <c r="G25" s="649"/>
      <c r="H25" s="649"/>
      <c r="I25" s="649"/>
      <c r="J25" s="649"/>
    </row>
    <row r="26" spans="1:16" ht="18" customHeight="1" x14ac:dyDescent="0.25">
      <c r="A26" s="639" t="s">
        <v>1481</v>
      </c>
      <c r="C26" s="650"/>
      <c r="D26" s="1442"/>
      <c r="E26" s="1442"/>
      <c r="F26" s="1442"/>
      <c r="G26" s="1442"/>
      <c r="H26" s="1442"/>
      <c r="I26" s="1442"/>
      <c r="J26" s="1442"/>
    </row>
    <row r="27" spans="1:16" ht="18" customHeight="1" x14ac:dyDescent="0.25"/>
    <row r="28" spans="1:16" ht="18" hidden="1" customHeight="1" x14ac:dyDescent="0.25">
      <c r="A28" s="639" t="s">
        <v>1482</v>
      </c>
    </row>
    <row r="29" spans="1:16" ht="18" hidden="1" customHeight="1" x14ac:dyDescent="0.25">
      <c r="A29" s="651" t="s">
        <v>1483</v>
      </c>
      <c r="D29" s="1448"/>
      <c r="E29" s="1448"/>
      <c r="F29" s="1448"/>
      <c r="G29" s="1448"/>
      <c r="H29" s="1448"/>
      <c r="I29" s="1448"/>
      <c r="J29" s="1448"/>
    </row>
    <row r="30" spans="1:16" ht="28.5" hidden="1" customHeight="1" x14ac:dyDescent="0.25">
      <c r="A30" s="1451" t="str">
        <f>Обложка!A23</f>
        <v>Санкт-Петербургское государственное казенное учреждение "Дирекция транспортного строительства"</v>
      </c>
      <c r="B30" s="1452"/>
      <c r="C30" s="1452"/>
      <c r="D30" s="1452"/>
      <c r="E30" s="1452"/>
      <c r="F30" s="1452"/>
      <c r="G30" s="1452"/>
      <c r="H30" s="1452"/>
      <c r="I30" s="1452"/>
      <c r="J30" s="1452"/>
    </row>
    <row r="31" spans="1:16" ht="31.5" hidden="1" customHeight="1" x14ac:dyDescent="0.25">
      <c r="A31" s="1452" t="s">
        <v>1484</v>
      </c>
      <c r="B31" s="1452"/>
      <c r="C31" s="1452"/>
      <c r="D31" s="1452"/>
      <c r="E31" s="1452"/>
      <c r="F31" s="1452"/>
      <c r="G31" s="1452"/>
      <c r="H31" s="1452"/>
      <c r="I31" s="1452"/>
      <c r="J31" s="1452"/>
    </row>
    <row r="32" spans="1:16" ht="18" customHeight="1" x14ac:dyDescent="0.25"/>
    <row r="33" spans="1:10" ht="18" customHeight="1" x14ac:dyDescent="0.25">
      <c r="B33" s="639" t="s">
        <v>1485</v>
      </c>
      <c r="D33" s="1453" t="str">
        <f>CONCATENATE(IF(ФОРМА!F37&lt;10,CONCATENATE("0",ФОРМА!F37),ФОРМА!F37),".",IF(ФОРМА!G37&lt;10,CONCATENATE("0",ФОРМА!G37),ФОРМА!G37),".",ФОРМА!H37," г.")</f>
        <v>15.09.2024 г.</v>
      </c>
      <c r="E33" s="1442"/>
      <c r="F33" s="1442"/>
    </row>
    <row r="34" spans="1:10" ht="20.25" customHeight="1" x14ac:dyDescent="0.25"/>
    <row r="35" spans="1:10" ht="18" customHeight="1" x14ac:dyDescent="0.25">
      <c r="B35" s="639" t="s">
        <v>1486</v>
      </c>
      <c r="D35" s="1453" t="str">
        <f>CONCATENATE(IF(ФОРМА!F38&lt;10,CONCATENATE("0",ФОРМА!F38),ФОРМА!F38),".",IF(ФОРМА!G38&lt;10,CONCATENATE("0",ФОРМА!G38),ФОРМА!G38),".",ФОРМА!H38," г.")</f>
        <v>02.09.2024 г.</v>
      </c>
      <c r="E35" s="1442"/>
      <c r="F35" s="1442"/>
    </row>
    <row r="39" spans="1:10" x14ac:dyDescent="0.25">
      <c r="A39" s="644"/>
      <c r="B39" s="644"/>
      <c r="C39" s="644"/>
      <c r="D39" s="644"/>
      <c r="E39" s="644"/>
      <c r="F39" s="644"/>
      <c r="G39" s="644"/>
      <c r="H39" s="644"/>
      <c r="I39" s="644"/>
      <c r="J39" s="644"/>
    </row>
    <row r="40" spans="1:10" x14ac:dyDescent="0.25">
      <c r="A40" s="644"/>
      <c r="B40" s="644"/>
      <c r="C40" s="644"/>
      <c r="D40" s="644"/>
      <c r="E40" s="644"/>
      <c r="F40" s="644"/>
      <c r="G40" s="644"/>
      <c r="H40" s="644"/>
      <c r="I40" s="644"/>
      <c r="J40" s="644"/>
    </row>
    <row r="41" spans="1:10" x14ac:dyDescent="0.25">
      <c r="A41" s="644"/>
      <c r="B41" s="644"/>
      <c r="C41" s="644"/>
      <c r="D41" s="644"/>
      <c r="E41" s="644"/>
      <c r="F41" s="644"/>
      <c r="G41" s="644"/>
      <c r="H41" s="644"/>
      <c r="I41" s="644"/>
      <c r="J41" s="644"/>
    </row>
    <row r="42" spans="1:10" x14ac:dyDescent="0.25">
      <c r="A42" s="644"/>
      <c r="B42" s="644"/>
      <c r="C42" s="644"/>
      <c r="D42" s="644"/>
      <c r="E42" s="644"/>
      <c r="F42" s="644"/>
      <c r="G42" s="644"/>
      <c r="H42" s="644"/>
      <c r="I42" s="644"/>
      <c r="J42" s="644"/>
    </row>
    <row r="43" spans="1:10" x14ac:dyDescent="0.25">
      <c r="A43" s="644"/>
      <c r="B43" s="644"/>
      <c r="C43" s="644"/>
      <c r="D43" s="644"/>
      <c r="E43" s="644"/>
      <c r="F43" s="644"/>
      <c r="G43" s="644"/>
      <c r="H43" s="644"/>
      <c r="I43" s="644"/>
      <c r="J43" s="644"/>
    </row>
    <row r="44" spans="1:10" x14ac:dyDescent="0.25">
      <c r="A44" s="644"/>
      <c r="B44" s="644"/>
      <c r="C44" s="644"/>
      <c r="D44" s="644"/>
      <c r="E44" s="644"/>
      <c r="F44" s="644"/>
      <c r="G44" s="644"/>
      <c r="H44" s="644"/>
      <c r="I44" s="644"/>
      <c r="J44" s="644"/>
    </row>
    <row r="45" spans="1:10" x14ac:dyDescent="0.25">
      <c r="A45" s="644"/>
      <c r="B45" s="644"/>
      <c r="C45" s="644"/>
      <c r="D45" s="644"/>
      <c r="E45" s="644"/>
      <c r="F45" s="644"/>
      <c r="G45" s="644"/>
      <c r="H45" s="644"/>
      <c r="I45" s="644"/>
      <c r="J45" s="644"/>
    </row>
    <row r="46" spans="1:10" x14ac:dyDescent="0.25">
      <c r="A46" s="644"/>
      <c r="B46" s="644"/>
      <c r="C46" s="644"/>
      <c r="D46" s="644"/>
      <c r="E46" s="644"/>
      <c r="F46" s="644"/>
      <c r="G46" s="644"/>
      <c r="H46" s="644"/>
      <c r="I46" s="644"/>
      <c r="J46" s="644"/>
    </row>
    <row r="47" spans="1:10" x14ac:dyDescent="0.25">
      <c r="A47" s="644"/>
      <c r="B47" s="644"/>
      <c r="C47" s="644"/>
      <c r="D47" s="644"/>
      <c r="E47" s="644"/>
      <c r="F47" s="644"/>
      <c r="G47" s="644"/>
      <c r="H47" s="644"/>
      <c r="I47" s="644"/>
      <c r="J47" s="644"/>
    </row>
    <row r="48" spans="1:10" x14ac:dyDescent="0.25">
      <c r="A48" s="644"/>
      <c r="B48" s="644"/>
      <c r="C48" s="644"/>
      <c r="D48" s="644"/>
      <c r="E48" s="644"/>
      <c r="F48" s="644"/>
      <c r="G48" s="644"/>
      <c r="H48" s="644"/>
      <c r="I48" s="644"/>
      <c r="J48" s="644"/>
    </row>
    <row r="49" spans="1:10" x14ac:dyDescent="0.25">
      <c r="A49" s="644"/>
      <c r="B49" s="644"/>
      <c r="C49" s="644"/>
      <c r="D49" s="644"/>
      <c r="E49" s="644"/>
      <c r="F49" s="644"/>
      <c r="G49" s="644"/>
      <c r="H49" s="644"/>
      <c r="I49" s="644"/>
      <c r="J49" s="644"/>
    </row>
    <row r="50" spans="1:10" x14ac:dyDescent="0.25">
      <c r="A50" s="644"/>
      <c r="B50" s="644"/>
      <c r="C50" s="644"/>
      <c r="D50" s="644"/>
      <c r="E50" s="644"/>
      <c r="F50" s="644"/>
      <c r="G50" s="644"/>
      <c r="H50" s="644"/>
      <c r="I50" s="644"/>
      <c r="J50" s="644"/>
    </row>
    <row r="51" spans="1:10" x14ac:dyDescent="0.25">
      <c r="A51" s="644"/>
      <c r="B51" s="644"/>
      <c r="C51" s="644"/>
      <c r="D51" s="644"/>
      <c r="E51" s="644"/>
      <c r="F51" s="644"/>
      <c r="G51" s="644"/>
      <c r="H51" s="644"/>
      <c r="I51" s="644"/>
      <c r="J51" s="644"/>
    </row>
    <row r="52" spans="1:10" x14ac:dyDescent="0.25">
      <c r="A52" s="644"/>
      <c r="B52" s="644"/>
      <c r="C52" s="644"/>
      <c r="D52" s="644"/>
      <c r="E52" s="644"/>
      <c r="F52" s="644"/>
      <c r="G52" s="644"/>
      <c r="H52" s="644"/>
      <c r="I52" s="644"/>
      <c r="J52" s="644"/>
    </row>
    <row r="53" spans="1:10" x14ac:dyDescent="0.25">
      <c r="A53" s="644"/>
      <c r="B53" s="644"/>
      <c r="C53" s="644"/>
      <c r="D53" s="644"/>
      <c r="E53" s="644"/>
      <c r="F53" s="644"/>
      <c r="G53" s="644"/>
      <c r="H53" s="644"/>
      <c r="I53" s="644"/>
      <c r="J53" s="644"/>
    </row>
    <row r="54" spans="1:10" x14ac:dyDescent="0.25">
      <c r="A54" s="644"/>
      <c r="B54" s="644"/>
      <c r="C54" s="644"/>
      <c r="D54" s="644"/>
      <c r="E54" s="644"/>
      <c r="F54" s="644"/>
      <c r="G54" s="644"/>
      <c r="H54" s="644"/>
      <c r="I54" s="644"/>
      <c r="J54" s="644"/>
    </row>
    <row r="55" spans="1:10" x14ac:dyDescent="0.25">
      <c r="A55" s="644"/>
      <c r="B55" s="644"/>
      <c r="C55" s="644"/>
      <c r="D55" s="644"/>
      <c r="E55" s="644"/>
      <c r="F55" s="644"/>
      <c r="G55" s="644"/>
      <c r="H55" s="644"/>
      <c r="I55" s="644"/>
      <c r="J55" s="644"/>
    </row>
    <row r="56" spans="1:10" x14ac:dyDescent="0.25">
      <c r="A56" s="644"/>
      <c r="B56" s="644"/>
      <c r="C56" s="644"/>
      <c r="D56" s="644"/>
      <c r="E56" s="644"/>
      <c r="F56" s="644"/>
      <c r="G56" s="644"/>
      <c r="H56" s="644"/>
      <c r="I56" s="644"/>
      <c r="J56" s="644"/>
    </row>
    <row r="57" spans="1:10" x14ac:dyDescent="0.25">
      <c r="A57" s="644"/>
      <c r="B57" s="644"/>
      <c r="C57" s="644"/>
      <c r="D57" s="644"/>
      <c r="E57" s="644"/>
      <c r="F57" s="644"/>
      <c r="G57" s="644"/>
      <c r="H57" s="644"/>
      <c r="I57" s="644"/>
      <c r="J57" s="644"/>
    </row>
    <row r="58" spans="1:10" x14ac:dyDescent="0.25">
      <c r="A58" s="644"/>
      <c r="B58" s="644"/>
      <c r="C58" s="644"/>
      <c r="D58" s="644"/>
      <c r="E58" s="644"/>
      <c r="F58" s="644"/>
      <c r="G58" s="644"/>
      <c r="H58" s="644"/>
      <c r="I58" s="644"/>
      <c r="J58" s="644"/>
    </row>
    <row r="59" spans="1:10" x14ac:dyDescent="0.25">
      <c r="A59" s="644"/>
      <c r="B59" s="644"/>
      <c r="C59" s="644"/>
      <c r="D59" s="644"/>
      <c r="E59" s="644"/>
      <c r="F59" s="644"/>
      <c r="G59" s="644"/>
      <c r="H59" s="644"/>
      <c r="I59" s="644"/>
      <c r="J59" s="644"/>
    </row>
    <row r="60" spans="1:10" x14ac:dyDescent="0.25">
      <c r="A60" s="644"/>
      <c r="B60" s="644"/>
      <c r="C60" s="644"/>
      <c r="D60" s="644"/>
      <c r="E60" s="644"/>
      <c r="F60" s="644"/>
      <c r="G60" s="644"/>
      <c r="H60" s="644"/>
      <c r="I60" s="644"/>
      <c r="J60" s="644"/>
    </row>
    <row r="61" spans="1:10" x14ac:dyDescent="0.25">
      <c r="A61" s="644"/>
      <c r="B61" s="644"/>
      <c r="C61" s="644"/>
      <c r="D61" s="644"/>
      <c r="E61" s="644"/>
      <c r="F61" s="644"/>
      <c r="G61" s="644"/>
      <c r="H61" s="644"/>
      <c r="I61" s="644"/>
      <c r="J61" s="644"/>
    </row>
    <row r="62" spans="1:10" x14ac:dyDescent="0.25">
      <c r="A62" s="644"/>
      <c r="B62" s="644"/>
      <c r="C62" s="644"/>
      <c r="D62" s="644"/>
      <c r="E62" s="644"/>
      <c r="F62" s="644"/>
      <c r="G62" s="644"/>
      <c r="H62" s="644"/>
      <c r="I62" s="644"/>
      <c r="J62" s="644"/>
    </row>
    <row r="63" spans="1:10" x14ac:dyDescent="0.25">
      <c r="A63" s="644"/>
      <c r="B63" s="644"/>
      <c r="C63" s="644"/>
      <c r="D63" s="644"/>
      <c r="E63" s="644"/>
      <c r="F63" s="644"/>
      <c r="G63" s="644"/>
      <c r="H63" s="644"/>
      <c r="I63" s="644"/>
      <c r="J63" s="644"/>
    </row>
    <row r="64" spans="1:10" x14ac:dyDescent="0.25">
      <c r="A64" s="644"/>
      <c r="B64" s="644"/>
      <c r="C64" s="644"/>
      <c r="D64" s="644"/>
      <c r="E64" s="644"/>
      <c r="F64" s="644"/>
      <c r="G64" s="644"/>
      <c r="H64" s="644"/>
      <c r="I64" s="644"/>
      <c r="J64" s="644"/>
    </row>
    <row r="65" spans="1:10" x14ac:dyDescent="0.25">
      <c r="A65" s="644"/>
      <c r="B65" s="644"/>
      <c r="C65" s="644"/>
      <c r="D65" s="644"/>
      <c r="E65" s="644"/>
      <c r="F65" s="644"/>
      <c r="G65" s="644"/>
      <c r="H65" s="644"/>
      <c r="I65" s="644"/>
      <c r="J65" s="644"/>
    </row>
    <row r="66" spans="1:10" x14ac:dyDescent="0.25">
      <c r="A66" s="644"/>
      <c r="B66" s="644"/>
      <c r="C66" s="644"/>
      <c r="D66" s="644"/>
      <c r="E66" s="644"/>
      <c r="F66" s="644"/>
      <c r="G66" s="644"/>
      <c r="H66" s="644"/>
      <c r="I66" s="644"/>
      <c r="J66" s="644"/>
    </row>
    <row r="67" spans="1:10" x14ac:dyDescent="0.25">
      <c r="A67" s="644"/>
      <c r="B67" s="644"/>
      <c r="C67" s="644"/>
      <c r="D67" s="644"/>
      <c r="E67" s="644"/>
      <c r="F67" s="644"/>
      <c r="G67" s="644"/>
      <c r="H67" s="644"/>
      <c r="I67" s="644"/>
      <c r="J67" s="644"/>
    </row>
    <row r="68" spans="1:10" x14ac:dyDescent="0.25">
      <c r="A68" s="644"/>
      <c r="B68" s="644"/>
      <c r="C68" s="644"/>
      <c r="D68" s="644"/>
      <c r="E68" s="644"/>
      <c r="F68" s="644"/>
      <c r="G68" s="644"/>
      <c r="H68" s="644"/>
      <c r="I68" s="644"/>
      <c r="J68" s="644"/>
    </row>
    <row r="69" spans="1:10" x14ac:dyDescent="0.25">
      <c r="A69" s="644"/>
      <c r="B69" s="644"/>
      <c r="C69" s="644"/>
      <c r="D69" s="644"/>
      <c r="E69" s="644"/>
      <c r="F69" s="644"/>
      <c r="G69" s="644"/>
      <c r="H69" s="644"/>
      <c r="I69" s="644"/>
      <c r="J69" s="644"/>
    </row>
    <row r="70" spans="1:10" x14ac:dyDescent="0.25">
      <c r="A70" s="644"/>
      <c r="B70" s="644"/>
      <c r="C70" s="644"/>
      <c r="D70" s="644"/>
      <c r="E70" s="644"/>
      <c r="F70" s="644"/>
      <c r="G70" s="644"/>
      <c r="H70" s="644"/>
      <c r="I70" s="644"/>
      <c r="J70" s="644"/>
    </row>
    <row r="71" spans="1:10" x14ac:dyDescent="0.25">
      <c r="A71" s="644"/>
      <c r="B71" s="644"/>
      <c r="C71" s="644"/>
      <c r="D71" s="644"/>
      <c r="E71" s="644"/>
      <c r="F71" s="644"/>
      <c r="G71" s="644"/>
      <c r="H71" s="644"/>
      <c r="I71" s="644"/>
      <c r="J71" s="644"/>
    </row>
    <row r="72" spans="1:10" x14ac:dyDescent="0.25">
      <c r="A72" s="644"/>
      <c r="B72" s="644"/>
      <c r="C72" s="644"/>
      <c r="D72" s="644"/>
      <c r="E72" s="644"/>
      <c r="F72" s="644"/>
      <c r="G72" s="644"/>
      <c r="H72" s="644"/>
      <c r="I72" s="644"/>
      <c r="J72" s="644"/>
    </row>
    <row r="73" spans="1:10" x14ac:dyDescent="0.25">
      <c r="A73" s="644"/>
      <c r="B73" s="644"/>
      <c r="C73" s="644"/>
      <c r="D73" s="644"/>
      <c r="E73" s="644"/>
      <c r="F73" s="644"/>
      <c r="G73" s="644"/>
      <c r="H73" s="644"/>
      <c r="I73" s="644"/>
      <c r="J73" s="644"/>
    </row>
    <row r="74" spans="1:10" x14ac:dyDescent="0.25">
      <c r="A74" s="644"/>
      <c r="B74" s="644"/>
      <c r="C74" s="644"/>
      <c r="D74" s="644"/>
      <c r="E74" s="644"/>
      <c r="F74" s="644"/>
      <c r="G74" s="644"/>
      <c r="H74" s="644"/>
      <c r="I74" s="644"/>
      <c r="J74" s="644"/>
    </row>
    <row r="75" spans="1:10" x14ac:dyDescent="0.25">
      <c r="A75" s="644"/>
      <c r="B75" s="644"/>
      <c r="C75" s="644"/>
      <c r="D75" s="644"/>
      <c r="E75" s="644"/>
      <c r="F75" s="644"/>
      <c r="G75" s="644"/>
      <c r="H75" s="644"/>
      <c r="I75" s="644"/>
      <c r="J75" s="644"/>
    </row>
    <row r="76" spans="1:10" x14ac:dyDescent="0.25">
      <c r="A76" s="644"/>
      <c r="B76" s="644"/>
      <c r="C76" s="644"/>
      <c r="D76" s="644"/>
      <c r="E76" s="644"/>
      <c r="F76" s="644"/>
      <c r="G76" s="644"/>
      <c r="H76" s="644"/>
      <c r="I76" s="644"/>
      <c r="J76" s="644"/>
    </row>
    <row r="77" spans="1:10" x14ac:dyDescent="0.25">
      <c r="A77" s="644"/>
      <c r="B77" s="644"/>
      <c r="C77" s="644"/>
      <c r="D77" s="644"/>
      <c r="E77" s="644"/>
      <c r="F77" s="644"/>
      <c r="G77" s="644"/>
      <c r="H77" s="644"/>
      <c r="I77" s="644"/>
      <c r="J77" s="644"/>
    </row>
    <row r="78" spans="1:10" x14ac:dyDescent="0.25">
      <c r="A78" s="644"/>
      <c r="B78" s="644"/>
      <c r="C78" s="644"/>
      <c r="D78" s="644"/>
      <c r="E78" s="644"/>
      <c r="F78" s="644"/>
      <c r="G78" s="644"/>
      <c r="H78" s="644"/>
      <c r="I78" s="644"/>
      <c r="J78" s="644"/>
    </row>
    <row r="79" spans="1:10" x14ac:dyDescent="0.25">
      <c r="A79" s="644"/>
      <c r="B79" s="644"/>
      <c r="C79" s="644"/>
      <c r="D79" s="644"/>
      <c r="E79" s="644"/>
      <c r="F79" s="644"/>
      <c r="G79" s="644"/>
      <c r="H79" s="644"/>
      <c r="I79" s="644"/>
      <c r="J79" s="644"/>
    </row>
    <row r="80" spans="1:10" x14ac:dyDescent="0.25">
      <c r="A80" s="644"/>
      <c r="B80" s="644"/>
      <c r="C80" s="644"/>
      <c r="D80" s="644"/>
      <c r="E80" s="644"/>
      <c r="F80" s="644"/>
      <c r="G80" s="644"/>
      <c r="H80" s="644"/>
      <c r="I80" s="644"/>
      <c r="J80" s="644"/>
    </row>
    <row r="81" spans="1:10" x14ac:dyDescent="0.25">
      <c r="A81" s="644"/>
      <c r="B81" s="644"/>
      <c r="C81" s="644"/>
      <c r="D81" s="644"/>
      <c r="E81" s="644"/>
      <c r="F81" s="644"/>
      <c r="G81" s="644"/>
      <c r="H81" s="644"/>
      <c r="I81" s="644"/>
      <c r="J81" s="644"/>
    </row>
    <row r="82" spans="1:10" x14ac:dyDescent="0.25">
      <c r="A82" s="644"/>
      <c r="B82" s="644"/>
      <c r="C82" s="644"/>
      <c r="D82" s="644"/>
      <c r="E82" s="644"/>
      <c r="F82" s="644"/>
      <c r="G82" s="644"/>
      <c r="H82" s="644"/>
      <c r="I82" s="644"/>
      <c r="J82" s="644"/>
    </row>
    <row r="83" spans="1:10" x14ac:dyDescent="0.25">
      <c r="A83" s="644"/>
      <c r="B83" s="644"/>
      <c r="C83" s="644"/>
      <c r="D83" s="644"/>
      <c r="E83" s="644"/>
      <c r="F83" s="644"/>
      <c r="G83" s="644"/>
      <c r="H83" s="644"/>
      <c r="I83" s="644"/>
      <c r="J83" s="644"/>
    </row>
    <row r="84" spans="1:10" x14ac:dyDescent="0.25">
      <c r="A84" s="644"/>
      <c r="B84" s="644"/>
      <c r="C84" s="644"/>
      <c r="D84" s="644"/>
      <c r="E84" s="644"/>
      <c r="F84" s="644"/>
      <c r="G84" s="644"/>
      <c r="H84" s="644"/>
      <c r="I84" s="644"/>
      <c r="J84" s="644"/>
    </row>
    <row r="85" spans="1:10" x14ac:dyDescent="0.25">
      <c r="A85" s="644"/>
      <c r="B85" s="644"/>
      <c r="C85" s="644"/>
      <c r="D85" s="644"/>
      <c r="E85" s="644"/>
      <c r="F85" s="644"/>
      <c r="G85" s="644"/>
      <c r="H85" s="644"/>
      <c r="I85" s="644"/>
      <c r="J85" s="644"/>
    </row>
    <row r="86" spans="1:10" x14ac:dyDescent="0.25">
      <c r="A86" s="644"/>
      <c r="B86" s="644"/>
      <c r="C86" s="644"/>
      <c r="D86" s="644"/>
      <c r="E86" s="644"/>
      <c r="F86" s="644"/>
      <c r="G86" s="644"/>
      <c r="H86" s="644"/>
      <c r="I86" s="644"/>
      <c r="J86" s="644"/>
    </row>
    <row r="87" spans="1:10" x14ac:dyDescent="0.25">
      <c r="A87" s="644"/>
      <c r="B87" s="644"/>
      <c r="C87" s="644"/>
      <c r="D87" s="644"/>
      <c r="E87" s="644"/>
      <c r="F87" s="644"/>
      <c r="G87" s="644"/>
      <c r="H87" s="644"/>
      <c r="I87" s="644"/>
      <c r="J87" s="644"/>
    </row>
    <row r="88" spans="1:10" x14ac:dyDescent="0.25">
      <c r="A88" s="644"/>
      <c r="B88" s="644"/>
      <c r="C88" s="644"/>
      <c r="D88" s="644"/>
      <c r="E88" s="644"/>
      <c r="F88" s="644"/>
      <c r="G88" s="644"/>
      <c r="H88" s="644"/>
      <c r="I88" s="644"/>
      <c r="J88" s="644"/>
    </row>
    <row r="89" spans="1:10" x14ac:dyDescent="0.25">
      <c r="A89" s="644"/>
      <c r="B89" s="644"/>
      <c r="C89" s="644"/>
      <c r="D89" s="644"/>
      <c r="E89" s="644"/>
      <c r="F89" s="644"/>
      <c r="G89" s="644"/>
      <c r="H89" s="644"/>
      <c r="I89" s="644"/>
      <c r="J89" s="644"/>
    </row>
    <row r="90" spans="1:10" x14ac:dyDescent="0.25">
      <c r="A90" s="644"/>
      <c r="B90" s="644"/>
      <c r="C90" s="644"/>
      <c r="D90" s="644"/>
      <c r="E90" s="644"/>
      <c r="F90" s="644"/>
      <c r="G90" s="644"/>
      <c r="H90" s="644"/>
      <c r="I90" s="644"/>
      <c r="J90" s="644"/>
    </row>
    <row r="91" spans="1:10" x14ac:dyDescent="0.25">
      <c r="A91" s="644"/>
      <c r="B91" s="644"/>
      <c r="C91" s="644"/>
      <c r="D91" s="644"/>
      <c r="E91" s="644"/>
      <c r="F91" s="644"/>
      <c r="G91" s="644"/>
      <c r="H91" s="644"/>
      <c r="I91" s="644"/>
      <c r="J91" s="644"/>
    </row>
    <row r="92" spans="1:10" x14ac:dyDescent="0.25">
      <c r="A92" s="644"/>
      <c r="B92" s="644"/>
      <c r="C92" s="644"/>
      <c r="D92" s="644"/>
      <c r="E92" s="644"/>
      <c r="F92" s="644"/>
      <c r="G92" s="644"/>
      <c r="H92" s="644"/>
      <c r="I92" s="644"/>
      <c r="J92" s="644"/>
    </row>
    <row r="93" spans="1:10" x14ac:dyDescent="0.25">
      <c r="A93" s="644"/>
      <c r="B93" s="644"/>
      <c r="C93" s="644"/>
      <c r="D93" s="644"/>
      <c r="E93" s="644"/>
      <c r="F93" s="644"/>
      <c r="G93" s="644"/>
      <c r="H93" s="644"/>
      <c r="I93" s="644"/>
      <c r="J93" s="644"/>
    </row>
    <row r="94" spans="1:10" x14ac:dyDescent="0.25">
      <c r="A94" s="644"/>
      <c r="B94" s="644"/>
      <c r="C94" s="644"/>
      <c r="D94" s="644"/>
      <c r="E94" s="644"/>
      <c r="F94" s="644"/>
      <c r="G94" s="644"/>
      <c r="H94" s="644"/>
      <c r="I94" s="644"/>
      <c r="J94" s="644"/>
    </row>
    <row r="95" spans="1:10" x14ac:dyDescent="0.25">
      <c r="A95" s="644"/>
      <c r="B95" s="644"/>
      <c r="C95" s="644"/>
      <c r="D95" s="644"/>
      <c r="E95" s="644"/>
      <c r="F95" s="644"/>
      <c r="G95" s="644"/>
      <c r="H95" s="644"/>
      <c r="I95" s="644"/>
      <c r="J95" s="644"/>
    </row>
    <row r="96" spans="1:10" x14ac:dyDescent="0.25">
      <c r="A96" s="644"/>
      <c r="B96" s="644"/>
      <c r="C96" s="644"/>
      <c r="D96" s="644"/>
      <c r="E96" s="644"/>
      <c r="F96" s="644"/>
      <c r="G96" s="644"/>
      <c r="H96" s="644"/>
      <c r="I96" s="644"/>
      <c r="J96" s="644"/>
    </row>
    <row r="97" spans="1:10" x14ac:dyDescent="0.25">
      <c r="A97" s="644"/>
      <c r="B97" s="644"/>
      <c r="C97" s="644"/>
      <c r="D97" s="644"/>
      <c r="E97" s="644"/>
      <c r="F97" s="644"/>
      <c r="G97" s="644"/>
      <c r="H97" s="644"/>
      <c r="I97" s="644"/>
      <c r="J97" s="644"/>
    </row>
    <row r="98" spans="1:10" x14ac:dyDescent="0.25">
      <c r="A98" s="644"/>
      <c r="B98" s="644"/>
      <c r="C98" s="644"/>
      <c r="D98" s="644"/>
      <c r="E98" s="644"/>
      <c r="F98" s="644"/>
      <c r="G98" s="644"/>
      <c r="H98" s="644"/>
      <c r="I98" s="644"/>
      <c r="J98" s="644"/>
    </row>
    <row r="99" spans="1:10" x14ac:dyDescent="0.25">
      <c r="A99" s="644"/>
      <c r="B99" s="644"/>
      <c r="C99" s="644"/>
      <c r="D99" s="644"/>
      <c r="E99" s="644"/>
      <c r="F99" s="644"/>
      <c r="G99" s="644"/>
      <c r="H99" s="644"/>
      <c r="I99" s="644"/>
      <c r="J99" s="644"/>
    </row>
    <row r="100" spans="1:10" x14ac:dyDescent="0.25">
      <c r="A100" s="644"/>
      <c r="B100" s="644"/>
      <c r="C100" s="644"/>
      <c r="D100" s="644"/>
      <c r="E100" s="644"/>
      <c r="F100" s="644"/>
      <c r="G100" s="644"/>
      <c r="H100" s="644"/>
      <c r="I100" s="644"/>
      <c r="J100" s="644"/>
    </row>
    <row r="101" spans="1:10" x14ac:dyDescent="0.25">
      <c r="A101" s="644"/>
      <c r="B101" s="644"/>
      <c r="C101" s="644"/>
      <c r="D101" s="644"/>
      <c r="E101" s="644"/>
      <c r="F101" s="644"/>
      <c r="G101" s="644"/>
      <c r="H101" s="644"/>
      <c r="I101" s="644"/>
      <c r="J101" s="644"/>
    </row>
    <row r="102" spans="1:10" x14ac:dyDescent="0.25">
      <c r="A102" s="644"/>
      <c r="B102" s="644"/>
      <c r="C102" s="644"/>
      <c r="D102" s="644"/>
      <c r="E102" s="644"/>
      <c r="F102" s="644"/>
      <c r="G102" s="644"/>
      <c r="H102" s="644"/>
      <c r="I102" s="644"/>
      <c r="J102" s="644"/>
    </row>
    <row r="103" spans="1:10" x14ac:dyDescent="0.25">
      <c r="A103" s="644"/>
      <c r="B103" s="644"/>
      <c r="C103" s="644"/>
      <c r="D103" s="644"/>
      <c r="E103" s="644"/>
      <c r="F103" s="644"/>
      <c r="G103" s="644"/>
      <c r="H103" s="644"/>
      <c r="I103" s="644"/>
      <c r="J103" s="644"/>
    </row>
    <row r="104" spans="1:10" x14ac:dyDescent="0.25">
      <c r="A104" s="644"/>
      <c r="B104" s="644"/>
      <c r="C104" s="644"/>
      <c r="D104" s="644"/>
      <c r="E104" s="644"/>
      <c r="F104" s="644"/>
      <c r="G104" s="644"/>
      <c r="H104" s="644"/>
      <c r="I104" s="644"/>
      <c r="J104" s="644"/>
    </row>
    <row r="105" spans="1:10" x14ac:dyDescent="0.25">
      <c r="A105" s="644"/>
      <c r="B105" s="644"/>
      <c r="C105" s="644"/>
      <c r="D105" s="644"/>
      <c r="E105" s="644"/>
      <c r="F105" s="644"/>
      <c r="G105" s="644"/>
      <c r="H105" s="644"/>
      <c r="I105" s="644"/>
      <c r="J105" s="644"/>
    </row>
    <row r="106" spans="1:10" x14ac:dyDescent="0.25">
      <c r="A106" s="644"/>
      <c r="B106" s="644"/>
      <c r="C106" s="644"/>
      <c r="D106" s="644"/>
      <c r="E106" s="644"/>
      <c r="F106" s="644"/>
      <c r="G106" s="644"/>
      <c r="H106" s="644"/>
      <c r="I106" s="644"/>
      <c r="J106" s="644"/>
    </row>
    <row r="107" spans="1:10" x14ac:dyDescent="0.25">
      <c r="A107" s="644"/>
      <c r="B107" s="644"/>
      <c r="C107" s="644"/>
      <c r="D107" s="644"/>
      <c r="E107" s="644"/>
      <c r="F107" s="644"/>
      <c r="G107" s="644"/>
      <c r="H107" s="644"/>
      <c r="I107" s="644"/>
      <c r="J107" s="644"/>
    </row>
    <row r="108" spans="1:10" x14ac:dyDescent="0.25">
      <c r="A108" s="644"/>
      <c r="B108" s="644"/>
      <c r="C108" s="644"/>
      <c r="D108" s="644"/>
      <c r="E108" s="644"/>
      <c r="F108" s="644"/>
      <c r="G108" s="644"/>
      <c r="H108" s="644"/>
      <c r="I108" s="644"/>
      <c r="J108" s="644"/>
    </row>
    <row r="109" spans="1:10" x14ac:dyDescent="0.25">
      <c r="A109" s="644"/>
      <c r="B109" s="644"/>
      <c r="C109" s="644"/>
      <c r="D109" s="644"/>
      <c r="E109" s="644"/>
      <c r="F109" s="644"/>
      <c r="G109" s="644"/>
      <c r="H109" s="644"/>
      <c r="I109" s="644"/>
      <c r="J109" s="644"/>
    </row>
    <row r="110" spans="1:10" x14ac:dyDescent="0.25">
      <c r="A110" s="644"/>
      <c r="B110" s="644"/>
      <c r="C110" s="644"/>
      <c r="D110" s="644"/>
      <c r="E110" s="644"/>
      <c r="F110" s="644"/>
      <c r="G110" s="644"/>
      <c r="H110" s="644"/>
      <c r="I110" s="644"/>
      <c r="J110" s="644"/>
    </row>
    <row r="111" spans="1:10" x14ac:dyDescent="0.25">
      <c r="A111" s="644"/>
      <c r="B111" s="644"/>
      <c r="C111" s="644"/>
      <c r="D111" s="644"/>
      <c r="E111" s="644"/>
      <c r="F111" s="644"/>
      <c r="G111" s="644"/>
      <c r="H111" s="644"/>
      <c r="I111" s="644"/>
      <c r="J111" s="644"/>
    </row>
    <row r="112" spans="1:10" x14ac:dyDescent="0.25">
      <c r="A112" s="644"/>
      <c r="B112" s="644"/>
      <c r="C112" s="644"/>
      <c r="D112" s="644"/>
      <c r="E112" s="644"/>
      <c r="F112" s="644"/>
      <c r="G112" s="644"/>
      <c r="H112" s="644"/>
      <c r="I112" s="644"/>
      <c r="J112" s="644"/>
    </row>
    <row r="113" spans="1:10" x14ac:dyDescent="0.25">
      <c r="A113" s="644"/>
      <c r="B113" s="644"/>
      <c r="C113" s="644"/>
      <c r="D113" s="644"/>
      <c r="E113" s="644"/>
      <c r="F113" s="644"/>
      <c r="G113" s="644"/>
      <c r="H113" s="644"/>
      <c r="I113" s="644"/>
      <c r="J113" s="644"/>
    </row>
    <row r="114" spans="1:10" x14ac:dyDescent="0.25">
      <c r="A114" s="644"/>
      <c r="B114" s="644"/>
      <c r="C114" s="644"/>
      <c r="D114" s="644"/>
      <c r="E114" s="644"/>
      <c r="F114" s="644"/>
      <c r="G114" s="644"/>
      <c r="H114" s="644"/>
      <c r="I114" s="644"/>
      <c r="J114" s="644"/>
    </row>
  </sheetData>
  <mergeCells count="17">
    <mergeCell ref="D29:J29"/>
    <mergeCell ref="A30:J30"/>
    <mergeCell ref="A31:J31"/>
    <mergeCell ref="D33:F33"/>
    <mergeCell ref="D35:F35"/>
    <mergeCell ref="D26:J26"/>
    <mergeCell ref="A2:J2"/>
    <mergeCell ref="F6:J6"/>
    <mergeCell ref="E8:J8"/>
    <mergeCell ref="A9:J10"/>
    <mergeCell ref="C12:J12"/>
    <mergeCell ref="A15:J15"/>
    <mergeCell ref="C17:J17"/>
    <mergeCell ref="H19:J19"/>
    <mergeCell ref="A20:J20"/>
    <mergeCell ref="C21:J21"/>
    <mergeCell ref="A24:J24"/>
  </mergeCells>
  <pageMargins left="0.70866141732283472" right="0.19685039370078741" top="0.23622047244094491" bottom="0.27559055118110237" header="0" footer="0"/>
  <pageSetup paperSize="9" scale="99" fitToHeight="2" orientation="portrait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1387F-D0B5-4FDB-B85D-47743E532796}">
  <sheetPr>
    <tabColor rgb="FF7030A0"/>
  </sheetPr>
  <dimension ref="A1:G19"/>
  <sheetViews>
    <sheetView view="pageBreakPreview" zoomScale="85" zoomScaleNormal="100" zoomScaleSheetLayoutView="85" workbookViewId="0">
      <selection activeCell="C9" sqref="C9:E9"/>
    </sheetView>
  </sheetViews>
  <sheetFormatPr defaultRowHeight="13.2" x14ac:dyDescent="0.25"/>
  <cols>
    <col min="1" max="1" width="15.88671875" style="641" customWidth="1"/>
    <col min="2" max="2" width="14.33203125" style="641" customWidth="1"/>
    <col min="3" max="3" width="13" style="641" customWidth="1"/>
    <col min="4" max="4" width="13.88671875" style="641" customWidth="1"/>
    <col min="5" max="5" width="13.109375" style="641" customWidth="1"/>
    <col min="6" max="6" width="16.109375" style="641" customWidth="1"/>
    <col min="7" max="7" width="12.44140625" style="641" customWidth="1"/>
    <col min="8" max="256" width="8.88671875" style="641"/>
    <col min="257" max="257" width="15.88671875" style="641" customWidth="1"/>
    <col min="258" max="258" width="14.33203125" style="641" customWidth="1"/>
    <col min="259" max="259" width="13" style="641" customWidth="1"/>
    <col min="260" max="260" width="13.88671875" style="641" customWidth="1"/>
    <col min="261" max="261" width="13.109375" style="641" customWidth="1"/>
    <col min="262" max="262" width="16.109375" style="641" customWidth="1"/>
    <col min="263" max="263" width="12.44140625" style="641" customWidth="1"/>
    <col min="264" max="512" width="8.88671875" style="641"/>
    <col min="513" max="513" width="15.88671875" style="641" customWidth="1"/>
    <col min="514" max="514" width="14.33203125" style="641" customWidth="1"/>
    <col min="515" max="515" width="13" style="641" customWidth="1"/>
    <col min="516" max="516" width="13.88671875" style="641" customWidth="1"/>
    <col min="517" max="517" width="13.109375" style="641" customWidth="1"/>
    <col min="518" max="518" width="16.109375" style="641" customWidth="1"/>
    <col min="519" max="519" width="12.44140625" style="641" customWidth="1"/>
    <col min="520" max="768" width="8.88671875" style="641"/>
    <col min="769" max="769" width="15.88671875" style="641" customWidth="1"/>
    <col min="770" max="770" width="14.33203125" style="641" customWidth="1"/>
    <col min="771" max="771" width="13" style="641" customWidth="1"/>
    <col min="772" max="772" width="13.88671875" style="641" customWidth="1"/>
    <col min="773" max="773" width="13.109375" style="641" customWidth="1"/>
    <col min="774" max="774" width="16.109375" style="641" customWidth="1"/>
    <col min="775" max="775" width="12.44140625" style="641" customWidth="1"/>
    <col min="776" max="1024" width="8.88671875" style="641"/>
    <col min="1025" max="1025" width="15.88671875" style="641" customWidth="1"/>
    <col min="1026" max="1026" width="14.33203125" style="641" customWidth="1"/>
    <col min="1027" max="1027" width="13" style="641" customWidth="1"/>
    <col min="1028" max="1028" width="13.88671875" style="641" customWidth="1"/>
    <col min="1029" max="1029" width="13.109375" style="641" customWidth="1"/>
    <col min="1030" max="1030" width="16.109375" style="641" customWidth="1"/>
    <col min="1031" max="1031" width="12.44140625" style="641" customWidth="1"/>
    <col min="1032" max="1280" width="8.88671875" style="641"/>
    <col min="1281" max="1281" width="15.88671875" style="641" customWidth="1"/>
    <col min="1282" max="1282" width="14.33203125" style="641" customWidth="1"/>
    <col min="1283" max="1283" width="13" style="641" customWidth="1"/>
    <col min="1284" max="1284" width="13.88671875" style="641" customWidth="1"/>
    <col min="1285" max="1285" width="13.109375" style="641" customWidth="1"/>
    <col min="1286" max="1286" width="16.109375" style="641" customWidth="1"/>
    <col min="1287" max="1287" width="12.44140625" style="641" customWidth="1"/>
    <col min="1288" max="1536" width="8.88671875" style="641"/>
    <col min="1537" max="1537" width="15.88671875" style="641" customWidth="1"/>
    <col min="1538" max="1538" width="14.33203125" style="641" customWidth="1"/>
    <col min="1539" max="1539" width="13" style="641" customWidth="1"/>
    <col min="1540" max="1540" width="13.88671875" style="641" customWidth="1"/>
    <col min="1541" max="1541" width="13.109375" style="641" customWidth="1"/>
    <col min="1542" max="1542" width="16.109375" style="641" customWidth="1"/>
    <col min="1543" max="1543" width="12.44140625" style="641" customWidth="1"/>
    <col min="1544" max="1792" width="8.88671875" style="641"/>
    <col min="1793" max="1793" width="15.88671875" style="641" customWidth="1"/>
    <col min="1794" max="1794" width="14.33203125" style="641" customWidth="1"/>
    <col min="1795" max="1795" width="13" style="641" customWidth="1"/>
    <col min="1796" max="1796" width="13.88671875" style="641" customWidth="1"/>
    <col min="1797" max="1797" width="13.109375" style="641" customWidth="1"/>
    <col min="1798" max="1798" width="16.109375" style="641" customWidth="1"/>
    <col min="1799" max="1799" width="12.44140625" style="641" customWidth="1"/>
    <col min="1800" max="2048" width="8.88671875" style="641"/>
    <col min="2049" max="2049" width="15.88671875" style="641" customWidth="1"/>
    <col min="2050" max="2050" width="14.33203125" style="641" customWidth="1"/>
    <col min="2051" max="2051" width="13" style="641" customWidth="1"/>
    <col min="2052" max="2052" width="13.88671875" style="641" customWidth="1"/>
    <col min="2053" max="2053" width="13.109375" style="641" customWidth="1"/>
    <col min="2054" max="2054" width="16.109375" style="641" customWidth="1"/>
    <col min="2055" max="2055" width="12.44140625" style="641" customWidth="1"/>
    <col min="2056" max="2304" width="8.88671875" style="641"/>
    <col min="2305" max="2305" width="15.88671875" style="641" customWidth="1"/>
    <col min="2306" max="2306" width="14.33203125" style="641" customWidth="1"/>
    <col min="2307" max="2307" width="13" style="641" customWidth="1"/>
    <col min="2308" max="2308" width="13.88671875" style="641" customWidth="1"/>
    <col min="2309" max="2309" width="13.109375" style="641" customWidth="1"/>
    <col min="2310" max="2310" width="16.109375" style="641" customWidth="1"/>
    <col min="2311" max="2311" width="12.44140625" style="641" customWidth="1"/>
    <col min="2312" max="2560" width="8.88671875" style="641"/>
    <col min="2561" max="2561" width="15.88671875" style="641" customWidth="1"/>
    <col min="2562" max="2562" width="14.33203125" style="641" customWidth="1"/>
    <col min="2563" max="2563" width="13" style="641" customWidth="1"/>
    <col min="2564" max="2564" width="13.88671875" style="641" customWidth="1"/>
    <col min="2565" max="2565" width="13.109375" style="641" customWidth="1"/>
    <col min="2566" max="2566" width="16.109375" style="641" customWidth="1"/>
    <col min="2567" max="2567" width="12.44140625" style="641" customWidth="1"/>
    <col min="2568" max="2816" width="8.88671875" style="641"/>
    <col min="2817" max="2817" width="15.88671875" style="641" customWidth="1"/>
    <col min="2818" max="2818" width="14.33203125" style="641" customWidth="1"/>
    <col min="2819" max="2819" width="13" style="641" customWidth="1"/>
    <col min="2820" max="2820" width="13.88671875" style="641" customWidth="1"/>
    <col min="2821" max="2821" width="13.109375" style="641" customWidth="1"/>
    <col min="2822" max="2822" width="16.109375" style="641" customWidth="1"/>
    <col min="2823" max="2823" width="12.44140625" style="641" customWidth="1"/>
    <col min="2824" max="3072" width="8.88671875" style="641"/>
    <col min="3073" max="3073" width="15.88671875" style="641" customWidth="1"/>
    <col min="3074" max="3074" width="14.33203125" style="641" customWidth="1"/>
    <col min="3075" max="3075" width="13" style="641" customWidth="1"/>
    <col min="3076" max="3076" width="13.88671875" style="641" customWidth="1"/>
    <col min="3077" max="3077" width="13.109375" style="641" customWidth="1"/>
    <col min="3078" max="3078" width="16.109375" style="641" customWidth="1"/>
    <col min="3079" max="3079" width="12.44140625" style="641" customWidth="1"/>
    <col min="3080" max="3328" width="8.88671875" style="641"/>
    <col min="3329" max="3329" width="15.88671875" style="641" customWidth="1"/>
    <col min="3330" max="3330" width="14.33203125" style="641" customWidth="1"/>
    <col min="3331" max="3331" width="13" style="641" customWidth="1"/>
    <col min="3332" max="3332" width="13.88671875" style="641" customWidth="1"/>
    <col min="3333" max="3333" width="13.109375" style="641" customWidth="1"/>
    <col min="3334" max="3334" width="16.109375" style="641" customWidth="1"/>
    <col min="3335" max="3335" width="12.44140625" style="641" customWidth="1"/>
    <col min="3336" max="3584" width="8.88671875" style="641"/>
    <col min="3585" max="3585" width="15.88671875" style="641" customWidth="1"/>
    <col min="3586" max="3586" width="14.33203125" style="641" customWidth="1"/>
    <col min="3587" max="3587" width="13" style="641" customWidth="1"/>
    <col min="3588" max="3588" width="13.88671875" style="641" customWidth="1"/>
    <col min="3589" max="3589" width="13.109375" style="641" customWidth="1"/>
    <col min="3590" max="3590" width="16.109375" style="641" customWidth="1"/>
    <col min="3591" max="3591" width="12.44140625" style="641" customWidth="1"/>
    <col min="3592" max="3840" width="8.88671875" style="641"/>
    <col min="3841" max="3841" width="15.88671875" style="641" customWidth="1"/>
    <col min="3842" max="3842" width="14.33203125" style="641" customWidth="1"/>
    <col min="3843" max="3843" width="13" style="641" customWidth="1"/>
    <col min="3844" max="3844" width="13.88671875" style="641" customWidth="1"/>
    <col min="3845" max="3845" width="13.109375" style="641" customWidth="1"/>
    <col min="3846" max="3846" width="16.109375" style="641" customWidth="1"/>
    <col min="3847" max="3847" width="12.44140625" style="641" customWidth="1"/>
    <col min="3848" max="4096" width="8.88671875" style="641"/>
    <col min="4097" max="4097" width="15.88671875" style="641" customWidth="1"/>
    <col min="4098" max="4098" width="14.33203125" style="641" customWidth="1"/>
    <col min="4099" max="4099" width="13" style="641" customWidth="1"/>
    <col min="4100" max="4100" width="13.88671875" style="641" customWidth="1"/>
    <col min="4101" max="4101" width="13.109375" style="641" customWidth="1"/>
    <col min="4102" max="4102" width="16.109375" style="641" customWidth="1"/>
    <col min="4103" max="4103" width="12.44140625" style="641" customWidth="1"/>
    <col min="4104" max="4352" width="8.88671875" style="641"/>
    <col min="4353" max="4353" width="15.88671875" style="641" customWidth="1"/>
    <col min="4354" max="4354" width="14.33203125" style="641" customWidth="1"/>
    <col min="4355" max="4355" width="13" style="641" customWidth="1"/>
    <col min="4356" max="4356" width="13.88671875" style="641" customWidth="1"/>
    <col min="4357" max="4357" width="13.109375" style="641" customWidth="1"/>
    <col min="4358" max="4358" width="16.109375" style="641" customWidth="1"/>
    <col min="4359" max="4359" width="12.44140625" style="641" customWidth="1"/>
    <col min="4360" max="4608" width="8.88671875" style="641"/>
    <col min="4609" max="4609" width="15.88671875" style="641" customWidth="1"/>
    <col min="4610" max="4610" width="14.33203125" style="641" customWidth="1"/>
    <col min="4611" max="4611" width="13" style="641" customWidth="1"/>
    <col min="4612" max="4612" width="13.88671875" style="641" customWidth="1"/>
    <col min="4613" max="4613" width="13.109375" style="641" customWidth="1"/>
    <col min="4614" max="4614" width="16.109375" style="641" customWidth="1"/>
    <col min="4615" max="4615" width="12.44140625" style="641" customWidth="1"/>
    <col min="4616" max="4864" width="8.88671875" style="641"/>
    <col min="4865" max="4865" width="15.88671875" style="641" customWidth="1"/>
    <col min="4866" max="4866" width="14.33203125" style="641" customWidth="1"/>
    <col min="4867" max="4867" width="13" style="641" customWidth="1"/>
    <col min="4868" max="4868" width="13.88671875" style="641" customWidth="1"/>
    <col min="4869" max="4869" width="13.109375" style="641" customWidth="1"/>
    <col min="4870" max="4870" width="16.109375" style="641" customWidth="1"/>
    <col min="4871" max="4871" width="12.44140625" style="641" customWidth="1"/>
    <col min="4872" max="5120" width="8.88671875" style="641"/>
    <col min="5121" max="5121" width="15.88671875" style="641" customWidth="1"/>
    <col min="5122" max="5122" width="14.33203125" style="641" customWidth="1"/>
    <col min="5123" max="5123" width="13" style="641" customWidth="1"/>
    <col min="5124" max="5124" width="13.88671875" style="641" customWidth="1"/>
    <col min="5125" max="5125" width="13.109375" style="641" customWidth="1"/>
    <col min="5126" max="5126" width="16.109375" style="641" customWidth="1"/>
    <col min="5127" max="5127" width="12.44140625" style="641" customWidth="1"/>
    <col min="5128" max="5376" width="8.88671875" style="641"/>
    <col min="5377" max="5377" width="15.88671875" style="641" customWidth="1"/>
    <col min="5378" max="5378" width="14.33203125" style="641" customWidth="1"/>
    <col min="5379" max="5379" width="13" style="641" customWidth="1"/>
    <col min="5380" max="5380" width="13.88671875" style="641" customWidth="1"/>
    <col min="5381" max="5381" width="13.109375" style="641" customWidth="1"/>
    <col min="5382" max="5382" width="16.109375" style="641" customWidth="1"/>
    <col min="5383" max="5383" width="12.44140625" style="641" customWidth="1"/>
    <col min="5384" max="5632" width="8.88671875" style="641"/>
    <col min="5633" max="5633" width="15.88671875" style="641" customWidth="1"/>
    <col min="5634" max="5634" width="14.33203125" style="641" customWidth="1"/>
    <col min="5635" max="5635" width="13" style="641" customWidth="1"/>
    <col min="5636" max="5636" width="13.88671875" style="641" customWidth="1"/>
    <col min="5637" max="5637" width="13.109375" style="641" customWidth="1"/>
    <col min="5638" max="5638" width="16.109375" style="641" customWidth="1"/>
    <col min="5639" max="5639" width="12.44140625" style="641" customWidth="1"/>
    <col min="5640" max="5888" width="8.88671875" style="641"/>
    <col min="5889" max="5889" width="15.88671875" style="641" customWidth="1"/>
    <col min="5890" max="5890" width="14.33203125" style="641" customWidth="1"/>
    <col min="5891" max="5891" width="13" style="641" customWidth="1"/>
    <col min="5892" max="5892" width="13.88671875" style="641" customWidth="1"/>
    <col min="5893" max="5893" width="13.109375" style="641" customWidth="1"/>
    <col min="5894" max="5894" width="16.109375" style="641" customWidth="1"/>
    <col min="5895" max="5895" width="12.44140625" style="641" customWidth="1"/>
    <col min="5896" max="6144" width="8.88671875" style="641"/>
    <col min="6145" max="6145" width="15.88671875" style="641" customWidth="1"/>
    <col min="6146" max="6146" width="14.33203125" style="641" customWidth="1"/>
    <col min="6147" max="6147" width="13" style="641" customWidth="1"/>
    <col min="6148" max="6148" width="13.88671875" style="641" customWidth="1"/>
    <col min="6149" max="6149" width="13.109375" style="641" customWidth="1"/>
    <col min="6150" max="6150" width="16.109375" style="641" customWidth="1"/>
    <col min="6151" max="6151" width="12.44140625" style="641" customWidth="1"/>
    <col min="6152" max="6400" width="8.88671875" style="641"/>
    <col min="6401" max="6401" width="15.88671875" style="641" customWidth="1"/>
    <col min="6402" max="6402" width="14.33203125" style="641" customWidth="1"/>
    <col min="6403" max="6403" width="13" style="641" customWidth="1"/>
    <col min="6404" max="6404" width="13.88671875" style="641" customWidth="1"/>
    <col min="6405" max="6405" width="13.109375" style="641" customWidth="1"/>
    <col min="6406" max="6406" width="16.109375" style="641" customWidth="1"/>
    <col min="6407" max="6407" width="12.44140625" style="641" customWidth="1"/>
    <col min="6408" max="6656" width="8.88671875" style="641"/>
    <col min="6657" max="6657" width="15.88671875" style="641" customWidth="1"/>
    <col min="6658" max="6658" width="14.33203125" style="641" customWidth="1"/>
    <col min="6659" max="6659" width="13" style="641" customWidth="1"/>
    <col min="6660" max="6660" width="13.88671875" style="641" customWidth="1"/>
    <col min="6661" max="6661" width="13.109375" style="641" customWidth="1"/>
    <col min="6662" max="6662" width="16.109375" style="641" customWidth="1"/>
    <col min="6663" max="6663" width="12.44140625" style="641" customWidth="1"/>
    <col min="6664" max="6912" width="8.88671875" style="641"/>
    <col min="6913" max="6913" width="15.88671875" style="641" customWidth="1"/>
    <col min="6914" max="6914" width="14.33203125" style="641" customWidth="1"/>
    <col min="6915" max="6915" width="13" style="641" customWidth="1"/>
    <col min="6916" max="6916" width="13.88671875" style="641" customWidth="1"/>
    <col min="6917" max="6917" width="13.109375" style="641" customWidth="1"/>
    <col min="6918" max="6918" width="16.109375" style="641" customWidth="1"/>
    <col min="6919" max="6919" width="12.44140625" style="641" customWidth="1"/>
    <col min="6920" max="7168" width="8.88671875" style="641"/>
    <col min="7169" max="7169" width="15.88671875" style="641" customWidth="1"/>
    <col min="7170" max="7170" width="14.33203125" style="641" customWidth="1"/>
    <col min="7171" max="7171" width="13" style="641" customWidth="1"/>
    <col min="7172" max="7172" width="13.88671875" style="641" customWidth="1"/>
    <col min="7173" max="7173" width="13.109375" style="641" customWidth="1"/>
    <col min="7174" max="7174" width="16.109375" style="641" customWidth="1"/>
    <col min="7175" max="7175" width="12.44140625" style="641" customWidth="1"/>
    <col min="7176" max="7424" width="8.88671875" style="641"/>
    <col min="7425" max="7425" width="15.88671875" style="641" customWidth="1"/>
    <col min="7426" max="7426" width="14.33203125" style="641" customWidth="1"/>
    <col min="7427" max="7427" width="13" style="641" customWidth="1"/>
    <col min="7428" max="7428" width="13.88671875" style="641" customWidth="1"/>
    <col min="7429" max="7429" width="13.109375" style="641" customWidth="1"/>
    <col min="7430" max="7430" width="16.109375" style="641" customWidth="1"/>
    <col min="7431" max="7431" width="12.44140625" style="641" customWidth="1"/>
    <col min="7432" max="7680" width="8.88671875" style="641"/>
    <col min="7681" max="7681" width="15.88671875" style="641" customWidth="1"/>
    <col min="7682" max="7682" width="14.33203125" style="641" customWidth="1"/>
    <col min="7683" max="7683" width="13" style="641" customWidth="1"/>
    <col min="7684" max="7684" width="13.88671875" style="641" customWidth="1"/>
    <col min="7685" max="7685" width="13.109375" style="641" customWidth="1"/>
    <col min="7686" max="7686" width="16.109375" style="641" customWidth="1"/>
    <col min="7687" max="7687" width="12.44140625" style="641" customWidth="1"/>
    <col min="7688" max="7936" width="8.88671875" style="641"/>
    <col min="7937" max="7937" width="15.88671875" style="641" customWidth="1"/>
    <col min="7938" max="7938" width="14.33203125" style="641" customWidth="1"/>
    <col min="7939" max="7939" width="13" style="641" customWidth="1"/>
    <col min="7940" max="7940" width="13.88671875" style="641" customWidth="1"/>
    <col min="7941" max="7941" width="13.109375" style="641" customWidth="1"/>
    <col min="7942" max="7942" width="16.109375" style="641" customWidth="1"/>
    <col min="7943" max="7943" width="12.44140625" style="641" customWidth="1"/>
    <col min="7944" max="8192" width="8.88671875" style="641"/>
    <col min="8193" max="8193" width="15.88671875" style="641" customWidth="1"/>
    <col min="8194" max="8194" width="14.33203125" style="641" customWidth="1"/>
    <col min="8195" max="8195" width="13" style="641" customWidth="1"/>
    <col min="8196" max="8196" width="13.88671875" style="641" customWidth="1"/>
    <col min="8197" max="8197" width="13.109375" style="641" customWidth="1"/>
    <col min="8198" max="8198" width="16.109375" style="641" customWidth="1"/>
    <col min="8199" max="8199" width="12.44140625" style="641" customWidth="1"/>
    <col min="8200" max="8448" width="8.88671875" style="641"/>
    <col min="8449" max="8449" width="15.88671875" style="641" customWidth="1"/>
    <col min="8450" max="8450" width="14.33203125" style="641" customWidth="1"/>
    <col min="8451" max="8451" width="13" style="641" customWidth="1"/>
    <col min="8452" max="8452" width="13.88671875" style="641" customWidth="1"/>
    <col min="8453" max="8453" width="13.109375" style="641" customWidth="1"/>
    <col min="8454" max="8454" width="16.109375" style="641" customWidth="1"/>
    <col min="8455" max="8455" width="12.44140625" style="641" customWidth="1"/>
    <col min="8456" max="8704" width="8.88671875" style="641"/>
    <col min="8705" max="8705" width="15.88671875" style="641" customWidth="1"/>
    <col min="8706" max="8706" width="14.33203125" style="641" customWidth="1"/>
    <col min="8707" max="8707" width="13" style="641" customWidth="1"/>
    <col min="8708" max="8708" width="13.88671875" style="641" customWidth="1"/>
    <col min="8709" max="8709" width="13.109375" style="641" customWidth="1"/>
    <col min="8710" max="8710" width="16.109375" style="641" customWidth="1"/>
    <col min="8711" max="8711" width="12.44140625" style="641" customWidth="1"/>
    <col min="8712" max="8960" width="8.88671875" style="641"/>
    <col min="8961" max="8961" width="15.88671875" style="641" customWidth="1"/>
    <col min="8962" max="8962" width="14.33203125" style="641" customWidth="1"/>
    <col min="8963" max="8963" width="13" style="641" customWidth="1"/>
    <col min="8964" max="8964" width="13.88671875" style="641" customWidth="1"/>
    <col min="8965" max="8965" width="13.109375" style="641" customWidth="1"/>
    <col min="8966" max="8966" width="16.109375" style="641" customWidth="1"/>
    <col min="8967" max="8967" width="12.44140625" style="641" customWidth="1"/>
    <col min="8968" max="9216" width="8.88671875" style="641"/>
    <col min="9217" max="9217" width="15.88671875" style="641" customWidth="1"/>
    <col min="9218" max="9218" width="14.33203125" style="641" customWidth="1"/>
    <col min="9219" max="9219" width="13" style="641" customWidth="1"/>
    <col min="9220" max="9220" width="13.88671875" style="641" customWidth="1"/>
    <col min="9221" max="9221" width="13.109375" style="641" customWidth="1"/>
    <col min="9222" max="9222" width="16.109375" style="641" customWidth="1"/>
    <col min="9223" max="9223" width="12.44140625" style="641" customWidth="1"/>
    <col min="9224" max="9472" width="8.88671875" style="641"/>
    <col min="9473" max="9473" width="15.88671875" style="641" customWidth="1"/>
    <col min="9474" max="9474" width="14.33203125" style="641" customWidth="1"/>
    <col min="9475" max="9475" width="13" style="641" customWidth="1"/>
    <col min="9476" max="9476" width="13.88671875" style="641" customWidth="1"/>
    <col min="9477" max="9477" width="13.109375" style="641" customWidth="1"/>
    <col min="9478" max="9478" width="16.109375" style="641" customWidth="1"/>
    <col min="9479" max="9479" width="12.44140625" style="641" customWidth="1"/>
    <col min="9480" max="9728" width="8.88671875" style="641"/>
    <col min="9729" max="9729" width="15.88671875" style="641" customWidth="1"/>
    <col min="9730" max="9730" width="14.33203125" style="641" customWidth="1"/>
    <col min="9731" max="9731" width="13" style="641" customWidth="1"/>
    <col min="9732" max="9732" width="13.88671875" style="641" customWidth="1"/>
    <col min="9733" max="9733" width="13.109375" style="641" customWidth="1"/>
    <col min="9734" max="9734" width="16.109375" style="641" customWidth="1"/>
    <col min="9735" max="9735" width="12.44140625" style="641" customWidth="1"/>
    <col min="9736" max="9984" width="8.88671875" style="641"/>
    <col min="9985" max="9985" width="15.88671875" style="641" customWidth="1"/>
    <col min="9986" max="9986" width="14.33203125" style="641" customWidth="1"/>
    <col min="9987" max="9987" width="13" style="641" customWidth="1"/>
    <col min="9988" max="9988" width="13.88671875" style="641" customWidth="1"/>
    <col min="9989" max="9989" width="13.109375" style="641" customWidth="1"/>
    <col min="9990" max="9990" width="16.109375" style="641" customWidth="1"/>
    <col min="9991" max="9991" width="12.44140625" style="641" customWidth="1"/>
    <col min="9992" max="10240" width="8.88671875" style="641"/>
    <col min="10241" max="10241" width="15.88671875" style="641" customWidth="1"/>
    <col min="10242" max="10242" width="14.33203125" style="641" customWidth="1"/>
    <col min="10243" max="10243" width="13" style="641" customWidth="1"/>
    <col min="10244" max="10244" width="13.88671875" style="641" customWidth="1"/>
    <col min="10245" max="10245" width="13.109375" style="641" customWidth="1"/>
    <col min="10246" max="10246" width="16.109375" style="641" customWidth="1"/>
    <col min="10247" max="10247" width="12.44140625" style="641" customWidth="1"/>
    <col min="10248" max="10496" width="8.88671875" style="641"/>
    <col min="10497" max="10497" width="15.88671875" style="641" customWidth="1"/>
    <col min="10498" max="10498" width="14.33203125" style="641" customWidth="1"/>
    <col min="10499" max="10499" width="13" style="641" customWidth="1"/>
    <col min="10500" max="10500" width="13.88671875" style="641" customWidth="1"/>
    <col min="10501" max="10501" width="13.109375" style="641" customWidth="1"/>
    <col min="10502" max="10502" width="16.109375" style="641" customWidth="1"/>
    <col min="10503" max="10503" width="12.44140625" style="641" customWidth="1"/>
    <col min="10504" max="10752" width="8.88671875" style="641"/>
    <col min="10753" max="10753" width="15.88671875" style="641" customWidth="1"/>
    <col min="10754" max="10754" width="14.33203125" style="641" customWidth="1"/>
    <col min="10755" max="10755" width="13" style="641" customWidth="1"/>
    <col min="10756" max="10756" width="13.88671875" style="641" customWidth="1"/>
    <col min="10757" max="10757" width="13.109375" style="641" customWidth="1"/>
    <col min="10758" max="10758" width="16.109375" style="641" customWidth="1"/>
    <col min="10759" max="10759" width="12.44140625" style="641" customWidth="1"/>
    <col min="10760" max="11008" width="8.88671875" style="641"/>
    <col min="11009" max="11009" width="15.88671875" style="641" customWidth="1"/>
    <col min="11010" max="11010" width="14.33203125" style="641" customWidth="1"/>
    <col min="11011" max="11011" width="13" style="641" customWidth="1"/>
    <col min="11012" max="11012" width="13.88671875" style="641" customWidth="1"/>
    <col min="11013" max="11013" width="13.109375" style="641" customWidth="1"/>
    <col min="11014" max="11014" width="16.109375" style="641" customWidth="1"/>
    <col min="11015" max="11015" width="12.44140625" style="641" customWidth="1"/>
    <col min="11016" max="11264" width="8.88671875" style="641"/>
    <col min="11265" max="11265" width="15.88671875" style="641" customWidth="1"/>
    <col min="11266" max="11266" width="14.33203125" style="641" customWidth="1"/>
    <col min="11267" max="11267" width="13" style="641" customWidth="1"/>
    <col min="11268" max="11268" width="13.88671875" style="641" customWidth="1"/>
    <col min="11269" max="11269" width="13.109375" style="641" customWidth="1"/>
    <col min="11270" max="11270" width="16.109375" style="641" customWidth="1"/>
    <col min="11271" max="11271" width="12.44140625" style="641" customWidth="1"/>
    <col min="11272" max="11520" width="8.88671875" style="641"/>
    <col min="11521" max="11521" width="15.88671875" style="641" customWidth="1"/>
    <col min="11522" max="11522" width="14.33203125" style="641" customWidth="1"/>
    <col min="11523" max="11523" width="13" style="641" customWidth="1"/>
    <col min="11524" max="11524" width="13.88671875" style="641" customWidth="1"/>
    <col min="11525" max="11525" width="13.109375" style="641" customWidth="1"/>
    <col min="11526" max="11526" width="16.109375" style="641" customWidth="1"/>
    <col min="11527" max="11527" width="12.44140625" style="641" customWidth="1"/>
    <col min="11528" max="11776" width="8.88671875" style="641"/>
    <col min="11777" max="11777" width="15.88671875" style="641" customWidth="1"/>
    <col min="11778" max="11778" width="14.33203125" style="641" customWidth="1"/>
    <col min="11779" max="11779" width="13" style="641" customWidth="1"/>
    <col min="11780" max="11780" width="13.88671875" style="641" customWidth="1"/>
    <col min="11781" max="11781" width="13.109375" style="641" customWidth="1"/>
    <col min="11782" max="11782" width="16.109375" style="641" customWidth="1"/>
    <col min="11783" max="11783" width="12.44140625" style="641" customWidth="1"/>
    <col min="11784" max="12032" width="8.88671875" style="641"/>
    <col min="12033" max="12033" width="15.88671875" style="641" customWidth="1"/>
    <col min="12034" max="12034" width="14.33203125" style="641" customWidth="1"/>
    <col min="12035" max="12035" width="13" style="641" customWidth="1"/>
    <col min="12036" max="12036" width="13.88671875" style="641" customWidth="1"/>
    <col min="12037" max="12037" width="13.109375" style="641" customWidth="1"/>
    <col min="12038" max="12038" width="16.109375" style="641" customWidth="1"/>
    <col min="12039" max="12039" width="12.44140625" style="641" customWidth="1"/>
    <col min="12040" max="12288" width="8.88671875" style="641"/>
    <col min="12289" max="12289" width="15.88671875" style="641" customWidth="1"/>
    <col min="12290" max="12290" width="14.33203125" style="641" customWidth="1"/>
    <col min="12291" max="12291" width="13" style="641" customWidth="1"/>
    <col min="12292" max="12292" width="13.88671875" style="641" customWidth="1"/>
    <col min="12293" max="12293" width="13.109375" style="641" customWidth="1"/>
    <col min="12294" max="12294" width="16.109375" style="641" customWidth="1"/>
    <col min="12295" max="12295" width="12.44140625" style="641" customWidth="1"/>
    <col min="12296" max="12544" width="8.88671875" style="641"/>
    <col min="12545" max="12545" width="15.88671875" style="641" customWidth="1"/>
    <col min="12546" max="12546" width="14.33203125" style="641" customWidth="1"/>
    <col min="12547" max="12547" width="13" style="641" customWidth="1"/>
    <col min="12548" max="12548" width="13.88671875" style="641" customWidth="1"/>
    <col min="12549" max="12549" width="13.109375" style="641" customWidth="1"/>
    <col min="12550" max="12550" width="16.109375" style="641" customWidth="1"/>
    <col min="12551" max="12551" width="12.44140625" style="641" customWidth="1"/>
    <col min="12552" max="12800" width="8.88671875" style="641"/>
    <col min="12801" max="12801" width="15.88671875" style="641" customWidth="1"/>
    <col min="12802" max="12802" width="14.33203125" style="641" customWidth="1"/>
    <col min="12803" max="12803" width="13" style="641" customWidth="1"/>
    <col min="12804" max="12804" width="13.88671875" style="641" customWidth="1"/>
    <col min="12805" max="12805" width="13.109375" style="641" customWidth="1"/>
    <col min="12806" max="12806" width="16.109375" style="641" customWidth="1"/>
    <col min="12807" max="12807" width="12.44140625" style="641" customWidth="1"/>
    <col min="12808" max="13056" width="8.88671875" style="641"/>
    <col min="13057" max="13057" width="15.88671875" style="641" customWidth="1"/>
    <col min="13058" max="13058" width="14.33203125" style="641" customWidth="1"/>
    <col min="13059" max="13059" width="13" style="641" customWidth="1"/>
    <col min="13060" max="13060" width="13.88671875" style="641" customWidth="1"/>
    <col min="13061" max="13061" width="13.109375" style="641" customWidth="1"/>
    <col min="13062" max="13062" width="16.109375" style="641" customWidth="1"/>
    <col min="13063" max="13063" width="12.44140625" style="641" customWidth="1"/>
    <col min="13064" max="13312" width="8.88671875" style="641"/>
    <col min="13313" max="13313" width="15.88671875" style="641" customWidth="1"/>
    <col min="13314" max="13314" width="14.33203125" style="641" customWidth="1"/>
    <col min="13315" max="13315" width="13" style="641" customWidth="1"/>
    <col min="13316" max="13316" width="13.88671875" style="641" customWidth="1"/>
    <col min="13317" max="13317" width="13.109375" style="641" customWidth="1"/>
    <col min="13318" max="13318" width="16.109375" style="641" customWidth="1"/>
    <col min="13319" max="13319" width="12.44140625" style="641" customWidth="1"/>
    <col min="13320" max="13568" width="8.88671875" style="641"/>
    <col min="13569" max="13569" width="15.88671875" style="641" customWidth="1"/>
    <col min="13570" max="13570" width="14.33203125" style="641" customWidth="1"/>
    <col min="13571" max="13571" width="13" style="641" customWidth="1"/>
    <col min="13572" max="13572" width="13.88671875" style="641" customWidth="1"/>
    <col min="13573" max="13573" width="13.109375" style="641" customWidth="1"/>
    <col min="13574" max="13574" width="16.109375" style="641" customWidth="1"/>
    <col min="13575" max="13575" width="12.44140625" style="641" customWidth="1"/>
    <col min="13576" max="13824" width="8.88671875" style="641"/>
    <col min="13825" max="13825" width="15.88671875" style="641" customWidth="1"/>
    <col min="13826" max="13826" width="14.33203125" style="641" customWidth="1"/>
    <col min="13827" max="13827" width="13" style="641" customWidth="1"/>
    <col min="13828" max="13828" width="13.88671875" style="641" customWidth="1"/>
    <col min="13829" max="13829" width="13.109375" style="641" customWidth="1"/>
    <col min="13830" max="13830" width="16.109375" style="641" customWidth="1"/>
    <col min="13831" max="13831" width="12.44140625" style="641" customWidth="1"/>
    <col min="13832" max="14080" width="8.88671875" style="641"/>
    <col min="14081" max="14081" width="15.88671875" style="641" customWidth="1"/>
    <col min="14082" max="14082" width="14.33203125" style="641" customWidth="1"/>
    <col min="14083" max="14083" width="13" style="641" customWidth="1"/>
    <col min="14084" max="14084" width="13.88671875" style="641" customWidth="1"/>
    <col min="14085" max="14085" width="13.109375" style="641" customWidth="1"/>
    <col min="14086" max="14086" width="16.109375" style="641" customWidth="1"/>
    <col min="14087" max="14087" width="12.44140625" style="641" customWidth="1"/>
    <col min="14088" max="14336" width="8.88671875" style="641"/>
    <col min="14337" max="14337" width="15.88671875" style="641" customWidth="1"/>
    <col min="14338" max="14338" width="14.33203125" style="641" customWidth="1"/>
    <col min="14339" max="14339" width="13" style="641" customWidth="1"/>
    <col min="14340" max="14340" width="13.88671875" style="641" customWidth="1"/>
    <col min="14341" max="14341" width="13.109375" style="641" customWidth="1"/>
    <col min="14342" max="14342" width="16.109375" style="641" customWidth="1"/>
    <col min="14343" max="14343" width="12.44140625" style="641" customWidth="1"/>
    <col min="14344" max="14592" width="8.88671875" style="641"/>
    <col min="14593" max="14593" width="15.88671875" style="641" customWidth="1"/>
    <col min="14594" max="14594" width="14.33203125" style="641" customWidth="1"/>
    <col min="14595" max="14595" width="13" style="641" customWidth="1"/>
    <col min="14596" max="14596" width="13.88671875" style="641" customWidth="1"/>
    <col min="14597" max="14597" width="13.109375" style="641" customWidth="1"/>
    <col min="14598" max="14598" width="16.109375" style="641" customWidth="1"/>
    <col min="14599" max="14599" width="12.44140625" style="641" customWidth="1"/>
    <col min="14600" max="14848" width="8.88671875" style="641"/>
    <col min="14849" max="14849" width="15.88671875" style="641" customWidth="1"/>
    <col min="14850" max="14850" width="14.33203125" style="641" customWidth="1"/>
    <col min="14851" max="14851" width="13" style="641" customWidth="1"/>
    <col min="14852" max="14852" width="13.88671875" style="641" customWidth="1"/>
    <col min="14853" max="14853" width="13.109375" style="641" customWidth="1"/>
    <col min="14854" max="14854" width="16.109375" style="641" customWidth="1"/>
    <col min="14855" max="14855" width="12.44140625" style="641" customWidth="1"/>
    <col min="14856" max="15104" width="8.88671875" style="641"/>
    <col min="15105" max="15105" width="15.88671875" style="641" customWidth="1"/>
    <col min="15106" max="15106" width="14.33203125" style="641" customWidth="1"/>
    <col min="15107" max="15107" width="13" style="641" customWidth="1"/>
    <col min="15108" max="15108" width="13.88671875" style="641" customWidth="1"/>
    <col min="15109" max="15109" width="13.109375" style="641" customWidth="1"/>
    <col min="15110" max="15110" width="16.109375" style="641" customWidth="1"/>
    <col min="15111" max="15111" width="12.44140625" style="641" customWidth="1"/>
    <col min="15112" max="15360" width="8.88671875" style="641"/>
    <col min="15361" max="15361" width="15.88671875" style="641" customWidth="1"/>
    <col min="15362" max="15362" width="14.33203125" style="641" customWidth="1"/>
    <col min="15363" max="15363" width="13" style="641" customWidth="1"/>
    <col min="15364" max="15364" width="13.88671875" style="641" customWidth="1"/>
    <col min="15365" max="15365" width="13.109375" style="641" customWidth="1"/>
    <col min="15366" max="15366" width="16.109375" style="641" customWidth="1"/>
    <col min="15367" max="15367" width="12.44140625" style="641" customWidth="1"/>
    <col min="15368" max="15616" width="8.88671875" style="641"/>
    <col min="15617" max="15617" width="15.88671875" style="641" customWidth="1"/>
    <col min="15618" max="15618" width="14.33203125" style="641" customWidth="1"/>
    <col min="15619" max="15619" width="13" style="641" customWidth="1"/>
    <col min="15620" max="15620" width="13.88671875" style="641" customWidth="1"/>
    <col min="15621" max="15621" width="13.109375" style="641" customWidth="1"/>
    <col min="15622" max="15622" width="16.109375" style="641" customWidth="1"/>
    <col min="15623" max="15623" width="12.44140625" style="641" customWidth="1"/>
    <col min="15624" max="15872" width="8.88671875" style="641"/>
    <col min="15873" max="15873" width="15.88671875" style="641" customWidth="1"/>
    <col min="15874" max="15874" width="14.33203125" style="641" customWidth="1"/>
    <col min="15875" max="15875" width="13" style="641" customWidth="1"/>
    <col min="15876" max="15876" width="13.88671875" style="641" customWidth="1"/>
    <col min="15877" max="15877" width="13.109375" style="641" customWidth="1"/>
    <col min="15878" max="15878" width="16.109375" style="641" customWidth="1"/>
    <col min="15879" max="15879" width="12.44140625" style="641" customWidth="1"/>
    <col min="15880" max="16128" width="8.88671875" style="641"/>
    <col min="16129" max="16129" width="15.88671875" style="641" customWidth="1"/>
    <col min="16130" max="16130" width="14.33203125" style="641" customWidth="1"/>
    <col min="16131" max="16131" width="13" style="641" customWidth="1"/>
    <col min="16132" max="16132" width="13.88671875" style="641" customWidth="1"/>
    <col min="16133" max="16133" width="13.109375" style="641" customWidth="1"/>
    <col min="16134" max="16134" width="16.109375" style="641" customWidth="1"/>
    <col min="16135" max="16135" width="12.44140625" style="641" customWidth="1"/>
    <col min="16136" max="16384" width="8.88671875" style="641"/>
  </cols>
  <sheetData>
    <row r="1" spans="1:7" ht="51" customHeight="1" x14ac:dyDescent="0.25">
      <c r="A1" s="1454" t="s">
        <v>1487</v>
      </c>
      <c r="B1" s="1454"/>
      <c r="C1" s="1454"/>
      <c r="D1" s="1454"/>
      <c r="E1" s="1454"/>
      <c r="F1" s="1454"/>
    </row>
    <row r="2" spans="1:7" ht="53.25" customHeight="1" x14ac:dyDescent="0.25">
      <c r="A2" s="652" t="s">
        <v>1488</v>
      </c>
      <c r="B2" s="652" t="s">
        <v>1489</v>
      </c>
      <c r="C2" s="652" t="s">
        <v>1490</v>
      </c>
      <c r="D2" s="652" t="s">
        <v>1491</v>
      </c>
      <c r="E2" s="652" t="s">
        <v>1492</v>
      </c>
      <c r="F2" s="652" t="s">
        <v>1493</v>
      </c>
    </row>
    <row r="3" spans="1:7" ht="26.25" customHeight="1" x14ac:dyDescent="0.25">
      <c r="A3" s="653" t="s">
        <v>1494</v>
      </c>
      <c r="B3" s="653" t="s">
        <v>1495</v>
      </c>
      <c r="C3" s="653" t="s">
        <v>1496</v>
      </c>
      <c r="D3" s="654" t="str">
        <f>'Титульный лист'!D33</f>
        <v>15.09.2024 г.</v>
      </c>
      <c r="E3" s="653" t="s">
        <v>1570</v>
      </c>
      <c r="F3" s="654" t="str">
        <f>'Титульный лист'!D35</f>
        <v>02.09.2024 г.</v>
      </c>
    </row>
    <row r="4" spans="1:7" x14ac:dyDescent="0.25">
      <c r="A4" s="655"/>
      <c r="B4" s="653"/>
      <c r="C4" s="655"/>
      <c r="D4" s="655"/>
      <c r="E4" s="655"/>
      <c r="F4" s="655"/>
    </row>
    <row r="5" spans="1:7" ht="26.25" customHeight="1" x14ac:dyDescent="0.25">
      <c r="A5" s="655"/>
      <c r="B5" s="655"/>
      <c r="C5" s="655"/>
      <c r="D5" s="655"/>
      <c r="E5" s="655"/>
      <c r="F5" s="655"/>
    </row>
    <row r="6" spans="1:7" ht="0.75" customHeight="1" x14ac:dyDescent="0.25">
      <c r="A6" s="656"/>
      <c r="B6" s="656"/>
      <c r="C6" s="656"/>
      <c r="D6" s="656"/>
      <c r="E6" s="656"/>
      <c r="F6" s="656"/>
    </row>
    <row r="7" spans="1:7" ht="19.5" customHeight="1" x14ac:dyDescent="0.25"/>
    <row r="8" spans="1:7" ht="13.5" customHeight="1" x14ac:dyDescent="0.25">
      <c r="A8" s="1455" t="s">
        <v>1497</v>
      </c>
      <c r="B8" s="1455"/>
      <c r="C8" s="1455"/>
      <c r="D8" s="1455"/>
      <c r="E8" s="1455"/>
      <c r="F8" s="1455"/>
      <c r="G8" s="1455"/>
    </row>
    <row r="10" spans="1:7" ht="30.75" customHeight="1" x14ac:dyDescent="0.25">
      <c r="A10" s="1456" t="s">
        <v>1498</v>
      </c>
      <c r="B10" s="1456" t="s">
        <v>1499</v>
      </c>
      <c r="C10" s="1456" t="s">
        <v>1500</v>
      </c>
      <c r="D10" s="1458" t="s">
        <v>1501</v>
      </c>
      <c r="E10" s="1459"/>
      <c r="F10" s="1460"/>
      <c r="G10" s="1456" t="s">
        <v>1502</v>
      </c>
    </row>
    <row r="11" spans="1:7" ht="36" x14ac:dyDescent="0.25">
      <c r="A11" s="1457"/>
      <c r="B11" s="1457"/>
      <c r="C11" s="1457"/>
      <c r="D11" s="657" t="s">
        <v>119</v>
      </c>
      <c r="E11" s="657" t="s">
        <v>1503</v>
      </c>
      <c r="F11" s="657" t="s">
        <v>1504</v>
      </c>
      <c r="G11" s="1457"/>
    </row>
    <row r="12" spans="1:7" ht="38.25" customHeight="1" x14ac:dyDescent="0.25">
      <c r="A12" s="658" t="s">
        <v>1505</v>
      </c>
      <c r="B12" s="659">
        <v>5</v>
      </c>
      <c r="C12" s="659" t="s">
        <v>65</v>
      </c>
      <c r="D12" s="658" t="s">
        <v>1506</v>
      </c>
      <c r="E12" s="660" t="s">
        <v>65</v>
      </c>
      <c r="F12" s="658" t="s">
        <v>1507</v>
      </c>
      <c r="G12" s="658" t="s">
        <v>1508</v>
      </c>
    </row>
    <row r="13" spans="1:7" ht="36" customHeight="1" x14ac:dyDescent="0.25">
      <c r="A13" s="661"/>
      <c r="B13" s="662"/>
      <c r="C13" s="663"/>
      <c r="D13" s="662"/>
      <c r="E13" s="662"/>
      <c r="F13" s="661"/>
      <c r="G13" s="661"/>
    </row>
    <row r="14" spans="1:7" ht="36" customHeight="1" x14ac:dyDescent="0.25">
      <c r="A14" s="661"/>
      <c r="B14" s="662"/>
      <c r="C14" s="663"/>
      <c r="D14" s="662"/>
      <c r="E14" s="662"/>
      <c r="F14" s="661"/>
      <c r="G14" s="661"/>
    </row>
    <row r="15" spans="1:7" ht="36" customHeight="1" x14ac:dyDescent="0.25">
      <c r="A15" s="661"/>
      <c r="B15" s="662"/>
      <c r="C15" s="663"/>
      <c r="D15" s="662"/>
      <c r="E15" s="662"/>
      <c r="F15" s="661"/>
      <c r="G15" s="661"/>
    </row>
    <row r="16" spans="1:7" ht="36" customHeight="1" x14ac:dyDescent="0.25">
      <c r="A16" s="661"/>
      <c r="B16" s="662"/>
      <c r="C16" s="663"/>
      <c r="D16" s="662"/>
      <c r="E16" s="662"/>
      <c r="F16" s="661"/>
      <c r="G16" s="661"/>
    </row>
    <row r="17" spans="1:7" ht="36" customHeight="1" x14ac:dyDescent="0.25">
      <c r="A17" s="661"/>
      <c r="B17" s="662"/>
      <c r="C17" s="662"/>
      <c r="D17" s="662"/>
      <c r="E17" s="662"/>
      <c r="F17" s="661"/>
      <c r="G17" s="664"/>
    </row>
    <row r="18" spans="1:7" ht="36" customHeight="1" x14ac:dyDescent="0.25">
      <c r="A18" s="661"/>
      <c r="B18" s="662"/>
      <c r="C18" s="662"/>
      <c r="D18" s="662"/>
      <c r="E18" s="662"/>
      <c r="F18" s="661"/>
      <c r="G18" s="664"/>
    </row>
    <row r="19" spans="1:7" ht="36" customHeight="1" x14ac:dyDescent="0.25">
      <c r="A19" s="661"/>
      <c r="B19" s="662"/>
      <c r="C19" s="662"/>
      <c r="D19" s="662"/>
      <c r="E19" s="662"/>
      <c r="F19" s="661"/>
      <c r="G19" s="664"/>
    </row>
  </sheetData>
  <mergeCells count="7">
    <mergeCell ref="A1:F1"/>
    <mergeCell ref="A8:G8"/>
    <mergeCell ref="A10:A11"/>
    <mergeCell ref="B10:B11"/>
    <mergeCell ref="C10:C11"/>
    <mergeCell ref="D10:F10"/>
    <mergeCell ref="G10:G11"/>
  </mergeCells>
  <pageMargins left="0.78740157480314965" right="0.19685039370078741" top="0.39370078740157483" bottom="0.39370078740157483" header="0.51181102362204722" footer="0.51181102362204722"/>
  <pageSetup paperSize="9" scale="93" orientation="portrait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7043D-C7C1-421E-86D3-173F95C39EE2}">
  <sheetPr>
    <tabColor rgb="FF7030A0"/>
  </sheetPr>
  <dimension ref="A1:O481"/>
  <sheetViews>
    <sheetView view="pageBreakPreview" zoomScale="85" zoomScaleNormal="145" zoomScaleSheetLayoutView="85" workbookViewId="0">
      <selection activeCell="C9" sqref="C9:E9"/>
    </sheetView>
  </sheetViews>
  <sheetFormatPr defaultRowHeight="13.2" x14ac:dyDescent="0.25"/>
  <cols>
    <col min="1" max="1" width="10.33203125" style="641" customWidth="1"/>
    <col min="2" max="2" width="26.88671875" style="641" customWidth="1"/>
    <col min="3" max="3" width="22.33203125" style="641" customWidth="1"/>
    <col min="4" max="4" width="17.88671875" style="641" customWidth="1"/>
    <col min="5" max="5" width="18" style="641" customWidth="1"/>
    <col min="6" max="6" width="18.33203125" style="641" customWidth="1"/>
    <col min="7" max="7" width="16.5546875" style="641" customWidth="1"/>
    <col min="8" max="8" width="7.5546875" style="641" customWidth="1"/>
    <col min="9" max="9" width="11" style="641" customWidth="1"/>
    <col min="10" max="10" width="18.109375" style="641" customWidth="1"/>
    <col min="11" max="11" width="10.109375" style="641" customWidth="1"/>
    <col min="12" max="12" width="10.5546875" style="641" customWidth="1"/>
    <col min="13" max="13" width="17.109375" style="641" customWidth="1"/>
    <col min="14" max="256" width="8.88671875" style="641"/>
    <col min="257" max="257" width="10.33203125" style="641" customWidth="1"/>
    <col min="258" max="258" width="26.88671875" style="641" customWidth="1"/>
    <col min="259" max="259" width="22.33203125" style="641" customWidth="1"/>
    <col min="260" max="260" width="17.88671875" style="641" customWidth="1"/>
    <col min="261" max="261" width="18" style="641" customWidth="1"/>
    <col min="262" max="262" width="18.33203125" style="641" customWidth="1"/>
    <col min="263" max="263" width="16.5546875" style="641" customWidth="1"/>
    <col min="264" max="264" width="7.5546875" style="641" customWidth="1"/>
    <col min="265" max="265" width="11" style="641" customWidth="1"/>
    <col min="266" max="266" width="18.109375" style="641" customWidth="1"/>
    <col min="267" max="267" width="10.109375" style="641" customWidth="1"/>
    <col min="268" max="268" width="10.5546875" style="641" customWidth="1"/>
    <col min="269" max="269" width="17.109375" style="641" customWidth="1"/>
    <col min="270" max="512" width="8.88671875" style="641"/>
    <col min="513" max="513" width="10.33203125" style="641" customWidth="1"/>
    <col min="514" max="514" width="26.88671875" style="641" customWidth="1"/>
    <col min="515" max="515" width="22.33203125" style="641" customWidth="1"/>
    <col min="516" max="516" width="17.88671875" style="641" customWidth="1"/>
    <col min="517" max="517" width="18" style="641" customWidth="1"/>
    <col min="518" max="518" width="18.33203125" style="641" customWidth="1"/>
    <col min="519" max="519" width="16.5546875" style="641" customWidth="1"/>
    <col min="520" max="520" width="7.5546875" style="641" customWidth="1"/>
    <col min="521" max="521" width="11" style="641" customWidth="1"/>
    <col min="522" max="522" width="18.109375" style="641" customWidth="1"/>
    <col min="523" max="523" width="10.109375" style="641" customWidth="1"/>
    <col min="524" max="524" width="10.5546875" style="641" customWidth="1"/>
    <col min="525" max="525" width="17.109375" style="641" customWidth="1"/>
    <col min="526" max="768" width="8.88671875" style="641"/>
    <col min="769" max="769" width="10.33203125" style="641" customWidth="1"/>
    <col min="770" max="770" width="26.88671875" style="641" customWidth="1"/>
    <col min="771" max="771" width="22.33203125" style="641" customWidth="1"/>
    <col min="772" max="772" width="17.88671875" style="641" customWidth="1"/>
    <col min="773" max="773" width="18" style="641" customWidth="1"/>
    <col min="774" max="774" width="18.33203125" style="641" customWidth="1"/>
    <col min="775" max="775" width="16.5546875" style="641" customWidth="1"/>
    <col min="776" max="776" width="7.5546875" style="641" customWidth="1"/>
    <col min="777" max="777" width="11" style="641" customWidth="1"/>
    <col min="778" max="778" width="18.109375" style="641" customWidth="1"/>
    <col min="779" max="779" width="10.109375" style="641" customWidth="1"/>
    <col min="780" max="780" width="10.5546875" style="641" customWidth="1"/>
    <col min="781" max="781" width="17.109375" style="641" customWidth="1"/>
    <col min="782" max="1024" width="8.88671875" style="641"/>
    <col min="1025" max="1025" width="10.33203125" style="641" customWidth="1"/>
    <col min="1026" max="1026" width="26.88671875" style="641" customWidth="1"/>
    <col min="1027" max="1027" width="22.33203125" style="641" customWidth="1"/>
    <col min="1028" max="1028" width="17.88671875" style="641" customWidth="1"/>
    <col min="1029" max="1029" width="18" style="641" customWidth="1"/>
    <col min="1030" max="1030" width="18.33203125" style="641" customWidth="1"/>
    <col min="1031" max="1031" width="16.5546875" style="641" customWidth="1"/>
    <col min="1032" max="1032" width="7.5546875" style="641" customWidth="1"/>
    <col min="1033" max="1033" width="11" style="641" customWidth="1"/>
    <col min="1034" max="1034" width="18.109375" style="641" customWidth="1"/>
    <col min="1035" max="1035" width="10.109375" style="641" customWidth="1"/>
    <col min="1036" max="1036" width="10.5546875" style="641" customWidth="1"/>
    <col min="1037" max="1037" width="17.109375" style="641" customWidth="1"/>
    <col min="1038" max="1280" width="8.88671875" style="641"/>
    <col min="1281" max="1281" width="10.33203125" style="641" customWidth="1"/>
    <col min="1282" max="1282" width="26.88671875" style="641" customWidth="1"/>
    <col min="1283" max="1283" width="22.33203125" style="641" customWidth="1"/>
    <col min="1284" max="1284" width="17.88671875" style="641" customWidth="1"/>
    <col min="1285" max="1285" width="18" style="641" customWidth="1"/>
    <col min="1286" max="1286" width="18.33203125" style="641" customWidth="1"/>
    <col min="1287" max="1287" width="16.5546875" style="641" customWidth="1"/>
    <col min="1288" max="1288" width="7.5546875" style="641" customWidth="1"/>
    <col min="1289" max="1289" width="11" style="641" customWidth="1"/>
    <col min="1290" max="1290" width="18.109375" style="641" customWidth="1"/>
    <col min="1291" max="1291" width="10.109375" style="641" customWidth="1"/>
    <col min="1292" max="1292" width="10.5546875" style="641" customWidth="1"/>
    <col min="1293" max="1293" width="17.109375" style="641" customWidth="1"/>
    <col min="1294" max="1536" width="8.88671875" style="641"/>
    <col min="1537" max="1537" width="10.33203125" style="641" customWidth="1"/>
    <col min="1538" max="1538" width="26.88671875" style="641" customWidth="1"/>
    <col min="1539" max="1539" width="22.33203125" style="641" customWidth="1"/>
    <col min="1540" max="1540" width="17.88671875" style="641" customWidth="1"/>
    <col min="1541" max="1541" width="18" style="641" customWidth="1"/>
    <col min="1542" max="1542" width="18.33203125" style="641" customWidth="1"/>
    <col min="1543" max="1543" width="16.5546875" style="641" customWidth="1"/>
    <col min="1544" max="1544" width="7.5546875" style="641" customWidth="1"/>
    <col min="1545" max="1545" width="11" style="641" customWidth="1"/>
    <col min="1546" max="1546" width="18.109375" style="641" customWidth="1"/>
    <col min="1547" max="1547" width="10.109375" style="641" customWidth="1"/>
    <col min="1548" max="1548" width="10.5546875" style="641" customWidth="1"/>
    <col min="1549" max="1549" width="17.109375" style="641" customWidth="1"/>
    <col min="1550" max="1792" width="8.88671875" style="641"/>
    <col min="1793" max="1793" width="10.33203125" style="641" customWidth="1"/>
    <col min="1794" max="1794" width="26.88671875" style="641" customWidth="1"/>
    <col min="1795" max="1795" width="22.33203125" style="641" customWidth="1"/>
    <col min="1796" max="1796" width="17.88671875" style="641" customWidth="1"/>
    <col min="1797" max="1797" width="18" style="641" customWidth="1"/>
    <col min="1798" max="1798" width="18.33203125" style="641" customWidth="1"/>
    <col min="1799" max="1799" width="16.5546875" style="641" customWidth="1"/>
    <col min="1800" max="1800" width="7.5546875" style="641" customWidth="1"/>
    <col min="1801" max="1801" width="11" style="641" customWidth="1"/>
    <col min="1802" max="1802" width="18.109375" style="641" customWidth="1"/>
    <col min="1803" max="1803" width="10.109375" style="641" customWidth="1"/>
    <col min="1804" max="1804" width="10.5546875" style="641" customWidth="1"/>
    <col min="1805" max="1805" width="17.109375" style="641" customWidth="1"/>
    <col min="1806" max="2048" width="8.88671875" style="641"/>
    <col min="2049" max="2049" width="10.33203125" style="641" customWidth="1"/>
    <col min="2050" max="2050" width="26.88671875" style="641" customWidth="1"/>
    <col min="2051" max="2051" width="22.33203125" style="641" customWidth="1"/>
    <col min="2052" max="2052" width="17.88671875" style="641" customWidth="1"/>
    <col min="2053" max="2053" width="18" style="641" customWidth="1"/>
    <col min="2054" max="2054" width="18.33203125" style="641" customWidth="1"/>
    <col min="2055" max="2055" width="16.5546875" style="641" customWidth="1"/>
    <col min="2056" max="2056" width="7.5546875" style="641" customWidth="1"/>
    <col min="2057" max="2057" width="11" style="641" customWidth="1"/>
    <col min="2058" max="2058" width="18.109375" style="641" customWidth="1"/>
    <col min="2059" max="2059" width="10.109375" style="641" customWidth="1"/>
    <col min="2060" max="2060" width="10.5546875" style="641" customWidth="1"/>
    <col min="2061" max="2061" width="17.109375" style="641" customWidth="1"/>
    <col min="2062" max="2304" width="8.88671875" style="641"/>
    <col min="2305" max="2305" width="10.33203125" style="641" customWidth="1"/>
    <col min="2306" max="2306" width="26.88671875" style="641" customWidth="1"/>
    <col min="2307" max="2307" width="22.33203125" style="641" customWidth="1"/>
    <col min="2308" max="2308" width="17.88671875" style="641" customWidth="1"/>
    <col min="2309" max="2309" width="18" style="641" customWidth="1"/>
    <col min="2310" max="2310" width="18.33203125" style="641" customWidth="1"/>
    <col min="2311" max="2311" width="16.5546875" style="641" customWidth="1"/>
    <col min="2312" max="2312" width="7.5546875" style="641" customWidth="1"/>
    <col min="2313" max="2313" width="11" style="641" customWidth="1"/>
    <col min="2314" max="2314" width="18.109375" style="641" customWidth="1"/>
    <col min="2315" max="2315" width="10.109375" style="641" customWidth="1"/>
    <col min="2316" max="2316" width="10.5546875" style="641" customWidth="1"/>
    <col min="2317" max="2317" width="17.109375" style="641" customWidth="1"/>
    <col min="2318" max="2560" width="8.88671875" style="641"/>
    <col min="2561" max="2561" width="10.33203125" style="641" customWidth="1"/>
    <col min="2562" max="2562" width="26.88671875" style="641" customWidth="1"/>
    <col min="2563" max="2563" width="22.33203125" style="641" customWidth="1"/>
    <col min="2564" max="2564" width="17.88671875" style="641" customWidth="1"/>
    <col min="2565" max="2565" width="18" style="641" customWidth="1"/>
    <col min="2566" max="2566" width="18.33203125" style="641" customWidth="1"/>
    <col min="2567" max="2567" width="16.5546875" style="641" customWidth="1"/>
    <col min="2568" max="2568" width="7.5546875" style="641" customWidth="1"/>
    <col min="2569" max="2569" width="11" style="641" customWidth="1"/>
    <col min="2570" max="2570" width="18.109375" style="641" customWidth="1"/>
    <col min="2571" max="2571" width="10.109375" style="641" customWidth="1"/>
    <col min="2572" max="2572" width="10.5546875" style="641" customWidth="1"/>
    <col min="2573" max="2573" width="17.109375" style="641" customWidth="1"/>
    <col min="2574" max="2816" width="8.88671875" style="641"/>
    <col min="2817" max="2817" width="10.33203125" style="641" customWidth="1"/>
    <col min="2818" max="2818" width="26.88671875" style="641" customWidth="1"/>
    <col min="2819" max="2819" width="22.33203125" style="641" customWidth="1"/>
    <col min="2820" max="2820" width="17.88671875" style="641" customWidth="1"/>
    <col min="2821" max="2821" width="18" style="641" customWidth="1"/>
    <col min="2822" max="2822" width="18.33203125" style="641" customWidth="1"/>
    <col min="2823" max="2823" width="16.5546875" style="641" customWidth="1"/>
    <col min="2824" max="2824" width="7.5546875" style="641" customWidth="1"/>
    <col min="2825" max="2825" width="11" style="641" customWidth="1"/>
    <col min="2826" max="2826" width="18.109375" style="641" customWidth="1"/>
    <col min="2827" max="2827" width="10.109375" style="641" customWidth="1"/>
    <col min="2828" max="2828" width="10.5546875" style="641" customWidth="1"/>
    <col min="2829" max="2829" width="17.109375" style="641" customWidth="1"/>
    <col min="2830" max="3072" width="8.88671875" style="641"/>
    <col min="3073" max="3073" width="10.33203125" style="641" customWidth="1"/>
    <col min="3074" max="3074" width="26.88671875" style="641" customWidth="1"/>
    <col min="3075" max="3075" width="22.33203125" style="641" customWidth="1"/>
    <col min="3076" max="3076" width="17.88671875" style="641" customWidth="1"/>
    <col min="3077" max="3077" width="18" style="641" customWidth="1"/>
    <col min="3078" max="3078" width="18.33203125" style="641" customWidth="1"/>
    <col min="3079" max="3079" width="16.5546875" style="641" customWidth="1"/>
    <col min="3080" max="3080" width="7.5546875" style="641" customWidth="1"/>
    <col min="3081" max="3081" width="11" style="641" customWidth="1"/>
    <col min="3082" max="3082" width="18.109375" style="641" customWidth="1"/>
    <col min="3083" max="3083" width="10.109375" style="641" customWidth="1"/>
    <col min="3084" max="3084" width="10.5546875" style="641" customWidth="1"/>
    <col min="3085" max="3085" width="17.109375" style="641" customWidth="1"/>
    <col min="3086" max="3328" width="8.88671875" style="641"/>
    <col min="3329" max="3329" width="10.33203125" style="641" customWidth="1"/>
    <col min="3330" max="3330" width="26.88671875" style="641" customWidth="1"/>
    <col min="3331" max="3331" width="22.33203125" style="641" customWidth="1"/>
    <col min="3332" max="3332" width="17.88671875" style="641" customWidth="1"/>
    <col min="3333" max="3333" width="18" style="641" customWidth="1"/>
    <col min="3334" max="3334" width="18.33203125" style="641" customWidth="1"/>
    <col min="3335" max="3335" width="16.5546875" style="641" customWidth="1"/>
    <col min="3336" max="3336" width="7.5546875" style="641" customWidth="1"/>
    <col min="3337" max="3337" width="11" style="641" customWidth="1"/>
    <col min="3338" max="3338" width="18.109375" style="641" customWidth="1"/>
    <col min="3339" max="3339" width="10.109375" style="641" customWidth="1"/>
    <col min="3340" max="3340" width="10.5546875" style="641" customWidth="1"/>
    <col min="3341" max="3341" width="17.109375" style="641" customWidth="1"/>
    <col min="3342" max="3584" width="8.88671875" style="641"/>
    <col min="3585" max="3585" width="10.33203125" style="641" customWidth="1"/>
    <col min="3586" max="3586" width="26.88671875" style="641" customWidth="1"/>
    <col min="3587" max="3587" width="22.33203125" style="641" customWidth="1"/>
    <col min="3588" max="3588" width="17.88671875" style="641" customWidth="1"/>
    <col min="3589" max="3589" width="18" style="641" customWidth="1"/>
    <col min="3590" max="3590" width="18.33203125" style="641" customWidth="1"/>
    <col min="3591" max="3591" width="16.5546875" style="641" customWidth="1"/>
    <col min="3592" max="3592" width="7.5546875" style="641" customWidth="1"/>
    <col min="3593" max="3593" width="11" style="641" customWidth="1"/>
    <col min="3594" max="3594" width="18.109375" style="641" customWidth="1"/>
    <col min="3595" max="3595" width="10.109375" style="641" customWidth="1"/>
    <col min="3596" max="3596" width="10.5546875" style="641" customWidth="1"/>
    <col min="3597" max="3597" width="17.109375" style="641" customWidth="1"/>
    <col min="3598" max="3840" width="8.88671875" style="641"/>
    <col min="3841" max="3841" width="10.33203125" style="641" customWidth="1"/>
    <col min="3842" max="3842" width="26.88671875" style="641" customWidth="1"/>
    <col min="3843" max="3843" width="22.33203125" style="641" customWidth="1"/>
    <col min="3844" max="3844" width="17.88671875" style="641" customWidth="1"/>
    <col min="3845" max="3845" width="18" style="641" customWidth="1"/>
    <col min="3846" max="3846" width="18.33203125" style="641" customWidth="1"/>
    <col min="3847" max="3847" width="16.5546875" style="641" customWidth="1"/>
    <col min="3848" max="3848" width="7.5546875" style="641" customWidth="1"/>
    <col min="3849" max="3849" width="11" style="641" customWidth="1"/>
    <col min="3850" max="3850" width="18.109375" style="641" customWidth="1"/>
    <col min="3851" max="3851" width="10.109375" style="641" customWidth="1"/>
    <col min="3852" max="3852" width="10.5546875" style="641" customWidth="1"/>
    <col min="3853" max="3853" width="17.109375" style="641" customWidth="1"/>
    <col min="3854" max="4096" width="8.88671875" style="641"/>
    <col min="4097" max="4097" width="10.33203125" style="641" customWidth="1"/>
    <col min="4098" max="4098" width="26.88671875" style="641" customWidth="1"/>
    <col min="4099" max="4099" width="22.33203125" style="641" customWidth="1"/>
    <col min="4100" max="4100" width="17.88671875" style="641" customWidth="1"/>
    <col min="4101" max="4101" width="18" style="641" customWidth="1"/>
    <col min="4102" max="4102" width="18.33203125" style="641" customWidth="1"/>
    <col min="4103" max="4103" width="16.5546875" style="641" customWidth="1"/>
    <col min="4104" max="4104" width="7.5546875" style="641" customWidth="1"/>
    <col min="4105" max="4105" width="11" style="641" customWidth="1"/>
    <col min="4106" max="4106" width="18.109375" style="641" customWidth="1"/>
    <col min="4107" max="4107" width="10.109375" style="641" customWidth="1"/>
    <col min="4108" max="4108" width="10.5546875" style="641" customWidth="1"/>
    <col min="4109" max="4109" width="17.109375" style="641" customWidth="1"/>
    <col min="4110" max="4352" width="8.88671875" style="641"/>
    <col min="4353" max="4353" width="10.33203125" style="641" customWidth="1"/>
    <col min="4354" max="4354" width="26.88671875" style="641" customWidth="1"/>
    <col min="4355" max="4355" width="22.33203125" style="641" customWidth="1"/>
    <col min="4356" max="4356" width="17.88671875" style="641" customWidth="1"/>
    <col min="4357" max="4357" width="18" style="641" customWidth="1"/>
    <col min="4358" max="4358" width="18.33203125" style="641" customWidth="1"/>
    <col min="4359" max="4359" width="16.5546875" style="641" customWidth="1"/>
    <col min="4360" max="4360" width="7.5546875" style="641" customWidth="1"/>
    <col min="4361" max="4361" width="11" style="641" customWidth="1"/>
    <col min="4362" max="4362" width="18.109375" style="641" customWidth="1"/>
    <col min="4363" max="4363" width="10.109375" style="641" customWidth="1"/>
    <col min="4364" max="4364" width="10.5546875" style="641" customWidth="1"/>
    <col min="4365" max="4365" width="17.109375" style="641" customWidth="1"/>
    <col min="4366" max="4608" width="8.88671875" style="641"/>
    <col min="4609" max="4609" width="10.33203125" style="641" customWidth="1"/>
    <col min="4610" max="4610" width="26.88671875" style="641" customWidth="1"/>
    <col min="4611" max="4611" width="22.33203125" style="641" customWidth="1"/>
    <col min="4612" max="4612" width="17.88671875" style="641" customWidth="1"/>
    <col min="4613" max="4613" width="18" style="641" customWidth="1"/>
    <col min="4614" max="4614" width="18.33203125" style="641" customWidth="1"/>
    <col min="4615" max="4615" width="16.5546875" style="641" customWidth="1"/>
    <col min="4616" max="4616" width="7.5546875" style="641" customWidth="1"/>
    <col min="4617" max="4617" width="11" style="641" customWidth="1"/>
    <col min="4618" max="4618" width="18.109375" style="641" customWidth="1"/>
    <col min="4619" max="4619" width="10.109375" style="641" customWidth="1"/>
    <col min="4620" max="4620" width="10.5546875" style="641" customWidth="1"/>
    <col min="4621" max="4621" width="17.109375" style="641" customWidth="1"/>
    <col min="4622" max="4864" width="8.88671875" style="641"/>
    <col min="4865" max="4865" width="10.33203125" style="641" customWidth="1"/>
    <col min="4866" max="4866" width="26.88671875" style="641" customWidth="1"/>
    <col min="4867" max="4867" width="22.33203125" style="641" customWidth="1"/>
    <col min="4868" max="4868" width="17.88671875" style="641" customWidth="1"/>
    <col min="4869" max="4869" width="18" style="641" customWidth="1"/>
    <col min="4870" max="4870" width="18.33203125" style="641" customWidth="1"/>
    <col min="4871" max="4871" width="16.5546875" style="641" customWidth="1"/>
    <col min="4872" max="4872" width="7.5546875" style="641" customWidth="1"/>
    <col min="4873" max="4873" width="11" style="641" customWidth="1"/>
    <col min="4874" max="4874" width="18.109375" style="641" customWidth="1"/>
    <col min="4875" max="4875" width="10.109375" style="641" customWidth="1"/>
    <col min="4876" max="4876" width="10.5546875" style="641" customWidth="1"/>
    <col min="4877" max="4877" width="17.109375" style="641" customWidth="1"/>
    <col min="4878" max="5120" width="8.88671875" style="641"/>
    <col min="5121" max="5121" width="10.33203125" style="641" customWidth="1"/>
    <col min="5122" max="5122" width="26.88671875" style="641" customWidth="1"/>
    <col min="5123" max="5123" width="22.33203125" style="641" customWidth="1"/>
    <col min="5124" max="5124" width="17.88671875" style="641" customWidth="1"/>
    <col min="5125" max="5125" width="18" style="641" customWidth="1"/>
    <col min="5126" max="5126" width="18.33203125" style="641" customWidth="1"/>
    <col min="5127" max="5127" width="16.5546875" style="641" customWidth="1"/>
    <col min="5128" max="5128" width="7.5546875" style="641" customWidth="1"/>
    <col min="5129" max="5129" width="11" style="641" customWidth="1"/>
    <col min="5130" max="5130" width="18.109375" style="641" customWidth="1"/>
    <col min="5131" max="5131" width="10.109375" style="641" customWidth="1"/>
    <col min="5132" max="5132" width="10.5546875" style="641" customWidth="1"/>
    <col min="5133" max="5133" width="17.109375" style="641" customWidth="1"/>
    <col min="5134" max="5376" width="8.88671875" style="641"/>
    <col min="5377" max="5377" width="10.33203125" style="641" customWidth="1"/>
    <col min="5378" max="5378" width="26.88671875" style="641" customWidth="1"/>
    <col min="5379" max="5379" width="22.33203125" style="641" customWidth="1"/>
    <col min="5380" max="5380" width="17.88671875" style="641" customWidth="1"/>
    <col min="5381" max="5381" width="18" style="641" customWidth="1"/>
    <col min="5382" max="5382" width="18.33203125" style="641" customWidth="1"/>
    <col min="5383" max="5383" width="16.5546875" style="641" customWidth="1"/>
    <col min="5384" max="5384" width="7.5546875" style="641" customWidth="1"/>
    <col min="5385" max="5385" width="11" style="641" customWidth="1"/>
    <col min="5386" max="5386" width="18.109375" style="641" customWidth="1"/>
    <col min="5387" max="5387" width="10.109375" style="641" customWidth="1"/>
    <col min="5388" max="5388" width="10.5546875" style="641" customWidth="1"/>
    <col min="5389" max="5389" width="17.109375" style="641" customWidth="1"/>
    <col min="5390" max="5632" width="8.88671875" style="641"/>
    <col min="5633" max="5633" width="10.33203125" style="641" customWidth="1"/>
    <col min="5634" max="5634" width="26.88671875" style="641" customWidth="1"/>
    <col min="5635" max="5635" width="22.33203125" style="641" customWidth="1"/>
    <col min="5636" max="5636" width="17.88671875" style="641" customWidth="1"/>
    <col min="5637" max="5637" width="18" style="641" customWidth="1"/>
    <col min="5638" max="5638" width="18.33203125" style="641" customWidth="1"/>
    <col min="5639" max="5639" width="16.5546875" style="641" customWidth="1"/>
    <col min="5640" max="5640" width="7.5546875" style="641" customWidth="1"/>
    <col min="5641" max="5641" width="11" style="641" customWidth="1"/>
    <col min="5642" max="5642" width="18.109375" style="641" customWidth="1"/>
    <col min="5643" max="5643" width="10.109375" style="641" customWidth="1"/>
    <col min="5644" max="5644" width="10.5546875" style="641" customWidth="1"/>
    <col min="5645" max="5645" width="17.109375" style="641" customWidth="1"/>
    <col min="5646" max="5888" width="8.88671875" style="641"/>
    <col min="5889" max="5889" width="10.33203125" style="641" customWidth="1"/>
    <col min="5890" max="5890" width="26.88671875" style="641" customWidth="1"/>
    <col min="5891" max="5891" width="22.33203125" style="641" customWidth="1"/>
    <col min="5892" max="5892" width="17.88671875" style="641" customWidth="1"/>
    <col min="5893" max="5893" width="18" style="641" customWidth="1"/>
    <col min="5894" max="5894" width="18.33203125" style="641" customWidth="1"/>
    <col min="5895" max="5895" width="16.5546875" style="641" customWidth="1"/>
    <col min="5896" max="5896" width="7.5546875" style="641" customWidth="1"/>
    <col min="5897" max="5897" width="11" style="641" customWidth="1"/>
    <col min="5898" max="5898" width="18.109375" style="641" customWidth="1"/>
    <col min="5899" max="5899" width="10.109375" style="641" customWidth="1"/>
    <col min="5900" max="5900" width="10.5546875" style="641" customWidth="1"/>
    <col min="5901" max="5901" width="17.109375" style="641" customWidth="1"/>
    <col min="5902" max="6144" width="8.88671875" style="641"/>
    <col min="6145" max="6145" width="10.33203125" style="641" customWidth="1"/>
    <col min="6146" max="6146" width="26.88671875" style="641" customWidth="1"/>
    <col min="6147" max="6147" width="22.33203125" style="641" customWidth="1"/>
    <col min="6148" max="6148" width="17.88671875" style="641" customWidth="1"/>
    <col min="6149" max="6149" width="18" style="641" customWidth="1"/>
    <col min="6150" max="6150" width="18.33203125" style="641" customWidth="1"/>
    <col min="6151" max="6151" width="16.5546875" style="641" customWidth="1"/>
    <col min="6152" max="6152" width="7.5546875" style="641" customWidth="1"/>
    <col min="6153" max="6153" width="11" style="641" customWidth="1"/>
    <col min="6154" max="6154" width="18.109375" style="641" customWidth="1"/>
    <col min="6155" max="6155" width="10.109375" style="641" customWidth="1"/>
    <col min="6156" max="6156" width="10.5546875" style="641" customWidth="1"/>
    <col min="6157" max="6157" width="17.109375" style="641" customWidth="1"/>
    <col min="6158" max="6400" width="8.88671875" style="641"/>
    <col min="6401" max="6401" width="10.33203125" style="641" customWidth="1"/>
    <col min="6402" max="6402" width="26.88671875" style="641" customWidth="1"/>
    <col min="6403" max="6403" width="22.33203125" style="641" customWidth="1"/>
    <col min="6404" max="6404" width="17.88671875" style="641" customWidth="1"/>
    <col min="6405" max="6405" width="18" style="641" customWidth="1"/>
    <col min="6406" max="6406" width="18.33203125" style="641" customWidth="1"/>
    <col min="6407" max="6407" width="16.5546875" style="641" customWidth="1"/>
    <col min="6408" max="6408" width="7.5546875" style="641" customWidth="1"/>
    <col min="6409" max="6409" width="11" style="641" customWidth="1"/>
    <col min="6410" max="6410" width="18.109375" style="641" customWidth="1"/>
    <col min="6411" max="6411" width="10.109375" style="641" customWidth="1"/>
    <col min="6412" max="6412" width="10.5546875" style="641" customWidth="1"/>
    <col min="6413" max="6413" width="17.109375" style="641" customWidth="1"/>
    <col min="6414" max="6656" width="8.88671875" style="641"/>
    <col min="6657" max="6657" width="10.33203125" style="641" customWidth="1"/>
    <col min="6658" max="6658" width="26.88671875" style="641" customWidth="1"/>
    <col min="6659" max="6659" width="22.33203125" style="641" customWidth="1"/>
    <col min="6660" max="6660" width="17.88671875" style="641" customWidth="1"/>
    <col min="6661" max="6661" width="18" style="641" customWidth="1"/>
    <col min="6662" max="6662" width="18.33203125" style="641" customWidth="1"/>
    <col min="6663" max="6663" width="16.5546875" style="641" customWidth="1"/>
    <col min="6664" max="6664" width="7.5546875" style="641" customWidth="1"/>
    <col min="6665" max="6665" width="11" style="641" customWidth="1"/>
    <col min="6666" max="6666" width="18.109375" style="641" customWidth="1"/>
    <col min="6667" max="6667" width="10.109375" style="641" customWidth="1"/>
    <col min="6668" max="6668" width="10.5546875" style="641" customWidth="1"/>
    <col min="6669" max="6669" width="17.109375" style="641" customWidth="1"/>
    <col min="6670" max="6912" width="8.88671875" style="641"/>
    <col min="6913" max="6913" width="10.33203125" style="641" customWidth="1"/>
    <col min="6914" max="6914" width="26.88671875" style="641" customWidth="1"/>
    <col min="6915" max="6915" width="22.33203125" style="641" customWidth="1"/>
    <col min="6916" max="6916" width="17.88671875" style="641" customWidth="1"/>
    <col min="6917" max="6917" width="18" style="641" customWidth="1"/>
    <col min="6918" max="6918" width="18.33203125" style="641" customWidth="1"/>
    <col min="6919" max="6919" width="16.5546875" style="641" customWidth="1"/>
    <col min="6920" max="6920" width="7.5546875" style="641" customWidth="1"/>
    <col min="6921" max="6921" width="11" style="641" customWidth="1"/>
    <col min="6922" max="6922" width="18.109375" style="641" customWidth="1"/>
    <col min="6923" max="6923" width="10.109375" style="641" customWidth="1"/>
    <col min="6924" max="6924" width="10.5546875" style="641" customWidth="1"/>
    <col min="6925" max="6925" width="17.109375" style="641" customWidth="1"/>
    <col min="6926" max="7168" width="8.88671875" style="641"/>
    <col min="7169" max="7169" width="10.33203125" style="641" customWidth="1"/>
    <col min="7170" max="7170" width="26.88671875" style="641" customWidth="1"/>
    <col min="7171" max="7171" width="22.33203125" style="641" customWidth="1"/>
    <col min="7172" max="7172" width="17.88671875" style="641" customWidth="1"/>
    <col min="7173" max="7173" width="18" style="641" customWidth="1"/>
    <col min="7174" max="7174" width="18.33203125" style="641" customWidth="1"/>
    <col min="7175" max="7175" width="16.5546875" style="641" customWidth="1"/>
    <col min="7176" max="7176" width="7.5546875" style="641" customWidth="1"/>
    <col min="7177" max="7177" width="11" style="641" customWidth="1"/>
    <col min="7178" max="7178" width="18.109375" style="641" customWidth="1"/>
    <col min="7179" max="7179" width="10.109375" style="641" customWidth="1"/>
    <col min="7180" max="7180" width="10.5546875" style="641" customWidth="1"/>
    <col min="7181" max="7181" width="17.109375" style="641" customWidth="1"/>
    <col min="7182" max="7424" width="8.88671875" style="641"/>
    <col min="7425" max="7425" width="10.33203125" style="641" customWidth="1"/>
    <col min="7426" max="7426" width="26.88671875" style="641" customWidth="1"/>
    <col min="7427" max="7427" width="22.33203125" style="641" customWidth="1"/>
    <col min="7428" max="7428" width="17.88671875" style="641" customWidth="1"/>
    <col min="7429" max="7429" width="18" style="641" customWidth="1"/>
    <col min="7430" max="7430" width="18.33203125" style="641" customWidth="1"/>
    <col min="7431" max="7431" width="16.5546875" style="641" customWidth="1"/>
    <col min="7432" max="7432" width="7.5546875" style="641" customWidth="1"/>
    <col min="7433" max="7433" width="11" style="641" customWidth="1"/>
    <col min="7434" max="7434" width="18.109375" style="641" customWidth="1"/>
    <col min="7435" max="7435" width="10.109375" style="641" customWidth="1"/>
    <col min="7436" max="7436" width="10.5546875" style="641" customWidth="1"/>
    <col min="7437" max="7437" width="17.109375" style="641" customWidth="1"/>
    <col min="7438" max="7680" width="8.88671875" style="641"/>
    <col min="7681" max="7681" width="10.33203125" style="641" customWidth="1"/>
    <col min="7682" max="7682" width="26.88671875" style="641" customWidth="1"/>
    <col min="7683" max="7683" width="22.33203125" style="641" customWidth="1"/>
    <col min="7684" max="7684" width="17.88671875" style="641" customWidth="1"/>
    <col min="7685" max="7685" width="18" style="641" customWidth="1"/>
    <col min="7686" max="7686" width="18.33203125" style="641" customWidth="1"/>
    <col min="7687" max="7687" width="16.5546875" style="641" customWidth="1"/>
    <col min="7688" max="7688" width="7.5546875" style="641" customWidth="1"/>
    <col min="7689" max="7689" width="11" style="641" customWidth="1"/>
    <col min="7690" max="7690" width="18.109375" style="641" customWidth="1"/>
    <col min="7691" max="7691" width="10.109375" style="641" customWidth="1"/>
    <col min="7692" max="7692" width="10.5546875" style="641" customWidth="1"/>
    <col min="7693" max="7693" width="17.109375" style="641" customWidth="1"/>
    <col min="7694" max="7936" width="8.88671875" style="641"/>
    <col min="7937" max="7937" width="10.33203125" style="641" customWidth="1"/>
    <col min="7938" max="7938" width="26.88671875" style="641" customWidth="1"/>
    <col min="7939" max="7939" width="22.33203125" style="641" customWidth="1"/>
    <col min="7940" max="7940" width="17.88671875" style="641" customWidth="1"/>
    <col min="7941" max="7941" width="18" style="641" customWidth="1"/>
    <col min="7942" max="7942" width="18.33203125" style="641" customWidth="1"/>
    <col min="7943" max="7943" width="16.5546875" style="641" customWidth="1"/>
    <col min="7944" max="7944" width="7.5546875" style="641" customWidth="1"/>
    <col min="7945" max="7945" width="11" style="641" customWidth="1"/>
    <col min="7946" max="7946" width="18.109375" style="641" customWidth="1"/>
    <col min="7947" max="7947" width="10.109375" style="641" customWidth="1"/>
    <col min="7948" max="7948" width="10.5546875" style="641" customWidth="1"/>
    <col min="7949" max="7949" width="17.109375" style="641" customWidth="1"/>
    <col min="7950" max="8192" width="8.88671875" style="641"/>
    <col min="8193" max="8193" width="10.33203125" style="641" customWidth="1"/>
    <col min="8194" max="8194" width="26.88671875" style="641" customWidth="1"/>
    <col min="8195" max="8195" width="22.33203125" style="641" customWidth="1"/>
    <col min="8196" max="8196" width="17.88671875" style="641" customWidth="1"/>
    <col min="8197" max="8197" width="18" style="641" customWidth="1"/>
    <col min="8198" max="8198" width="18.33203125" style="641" customWidth="1"/>
    <col min="8199" max="8199" width="16.5546875" style="641" customWidth="1"/>
    <col min="8200" max="8200" width="7.5546875" style="641" customWidth="1"/>
    <col min="8201" max="8201" width="11" style="641" customWidth="1"/>
    <col min="8202" max="8202" width="18.109375" style="641" customWidth="1"/>
    <col min="8203" max="8203" width="10.109375" style="641" customWidth="1"/>
    <col min="8204" max="8204" width="10.5546875" style="641" customWidth="1"/>
    <col min="8205" max="8205" width="17.109375" style="641" customWidth="1"/>
    <col min="8206" max="8448" width="8.88671875" style="641"/>
    <col min="8449" max="8449" width="10.33203125" style="641" customWidth="1"/>
    <col min="8450" max="8450" width="26.88671875" style="641" customWidth="1"/>
    <col min="8451" max="8451" width="22.33203125" style="641" customWidth="1"/>
    <col min="8452" max="8452" width="17.88671875" style="641" customWidth="1"/>
    <col min="8453" max="8453" width="18" style="641" customWidth="1"/>
    <col min="8454" max="8454" width="18.33203125" style="641" customWidth="1"/>
    <col min="8455" max="8455" width="16.5546875" style="641" customWidth="1"/>
    <col min="8456" max="8456" width="7.5546875" style="641" customWidth="1"/>
    <col min="8457" max="8457" width="11" style="641" customWidth="1"/>
    <col min="8458" max="8458" width="18.109375" style="641" customWidth="1"/>
    <col min="8459" max="8459" width="10.109375" style="641" customWidth="1"/>
    <col min="8460" max="8460" width="10.5546875" style="641" customWidth="1"/>
    <col min="8461" max="8461" width="17.109375" style="641" customWidth="1"/>
    <col min="8462" max="8704" width="8.88671875" style="641"/>
    <col min="8705" max="8705" width="10.33203125" style="641" customWidth="1"/>
    <col min="8706" max="8706" width="26.88671875" style="641" customWidth="1"/>
    <col min="8707" max="8707" width="22.33203125" style="641" customWidth="1"/>
    <col min="8708" max="8708" width="17.88671875" style="641" customWidth="1"/>
    <col min="8709" max="8709" width="18" style="641" customWidth="1"/>
    <col min="8710" max="8710" width="18.33203125" style="641" customWidth="1"/>
    <col min="8711" max="8711" width="16.5546875" style="641" customWidth="1"/>
    <col min="8712" max="8712" width="7.5546875" style="641" customWidth="1"/>
    <col min="8713" max="8713" width="11" style="641" customWidth="1"/>
    <col min="8714" max="8714" width="18.109375" style="641" customWidth="1"/>
    <col min="8715" max="8715" width="10.109375" style="641" customWidth="1"/>
    <col min="8716" max="8716" width="10.5546875" style="641" customWidth="1"/>
    <col min="8717" max="8717" width="17.109375" style="641" customWidth="1"/>
    <col min="8718" max="8960" width="8.88671875" style="641"/>
    <col min="8961" max="8961" width="10.33203125" style="641" customWidth="1"/>
    <col min="8962" max="8962" width="26.88671875" style="641" customWidth="1"/>
    <col min="8963" max="8963" width="22.33203125" style="641" customWidth="1"/>
    <col min="8964" max="8964" width="17.88671875" style="641" customWidth="1"/>
    <col min="8965" max="8965" width="18" style="641" customWidth="1"/>
    <col min="8966" max="8966" width="18.33203125" style="641" customWidth="1"/>
    <col min="8967" max="8967" width="16.5546875" style="641" customWidth="1"/>
    <col min="8968" max="8968" width="7.5546875" style="641" customWidth="1"/>
    <col min="8969" max="8969" width="11" style="641" customWidth="1"/>
    <col min="8970" max="8970" width="18.109375" style="641" customWidth="1"/>
    <col min="8971" max="8971" width="10.109375" style="641" customWidth="1"/>
    <col min="8972" max="8972" width="10.5546875" style="641" customWidth="1"/>
    <col min="8973" max="8973" width="17.109375" style="641" customWidth="1"/>
    <col min="8974" max="9216" width="8.88671875" style="641"/>
    <col min="9217" max="9217" width="10.33203125" style="641" customWidth="1"/>
    <col min="9218" max="9218" width="26.88671875" style="641" customWidth="1"/>
    <col min="9219" max="9219" width="22.33203125" style="641" customWidth="1"/>
    <col min="9220" max="9220" width="17.88671875" style="641" customWidth="1"/>
    <col min="9221" max="9221" width="18" style="641" customWidth="1"/>
    <col min="9222" max="9222" width="18.33203125" style="641" customWidth="1"/>
    <col min="9223" max="9223" width="16.5546875" style="641" customWidth="1"/>
    <col min="9224" max="9224" width="7.5546875" style="641" customWidth="1"/>
    <col min="9225" max="9225" width="11" style="641" customWidth="1"/>
    <col min="9226" max="9226" width="18.109375" style="641" customWidth="1"/>
    <col min="9227" max="9227" width="10.109375" style="641" customWidth="1"/>
    <col min="9228" max="9228" width="10.5546875" style="641" customWidth="1"/>
    <col min="9229" max="9229" width="17.109375" style="641" customWidth="1"/>
    <col min="9230" max="9472" width="8.88671875" style="641"/>
    <col min="9473" max="9473" width="10.33203125" style="641" customWidth="1"/>
    <col min="9474" max="9474" width="26.88671875" style="641" customWidth="1"/>
    <col min="9475" max="9475" width="22.33203125" style="641" customWidth="1"/>
    <col min="9476" max="9476" width="17.88671875" style="641" customWidth="1"/>
    <col min="9477" max="9477" width="18" style="641" customWidth="1"/>
    <col min="9478" max="9478" width="18.33203125" style="641" customWidth="1"/>
    <col min="9479" max="9479" width="16.5546875" style="641" customWidth="1"/>
    <col min="9480" max="9480" width="7.5546875" style="641" customWidth="1"/>
    <col min="9481" max="9481" width="11" style="641" customWidth="1"/>
    <col min="9482" max="9482" width="18.109375" style="641" customWidth="1"/>
    <col min="9483" max="9483" width="10.109375" style="641" customWidth="1"/>
    <col min="9484" max="9484" width="10.5546875" style="641" customWidth="1"/>
    <col min="9485" max="9485" width="17.109375" style="641" customWidth="1"/>
    <col min="9486" max="9728" width="8.88671875" style="641"/>
    <col min="9729" max="9729" width="10.33203125" style="641" customWidth="1"/>
    <col min="9730" max="9730" width="26.88671875" style="641" customWidth="1"/>
    <col min="9731" max="9731" width="22.33203125" style="641" customWidth="1"/>
    <col min="9732" max="9732" width="17.88671875" style="641" customWidth="1"/>
    <col min="9733" max="9733" width="18" style="641" customWidth="1"/>
    <col min="9734" max="9734" width="18.33203125" style="641" customWidth="1"/>
    <col min="9735" max="9735" width="16.5546875" style="641" customWidth="1"/>
    <col min="9736" max="9736" width="7.5546875" style="641" customWidth="1"/>
    <col min="9737" max="9737" width="11" style="641" customWidth="1"/>
    <col min="9738" max="9738" width="18.109375" style="641" customWidth="1"/>
    <col min="9739" max="9739" width="10.109375" style="641" customWidth="1"/>
    <col min="9740" max="9740" width="10.5546875" style="641" customWidth="1"/>
    <col min="9741" max="9741" width="17.109375" style="641" customWidth="1"/>
    <col min="9742" max="9984" width="8.88671875" style="641"/>
    <col min="9985" max="9985" width="10.33203125" style="641" customWidth="1"/>
    <col min="9986" max="9986" width="26.88671875" style="641" customWidth="1"/>
    <col min="9987" max="9987" width="22.33203125" style="641" customWidth="1"/>
    <col min="9988" max="9988" width="17.88671875" style="641" customWidth="1"/>
    <col min="9989" max="9989" width="18" style="641" customWidth="1"/>
    <col min="9990" max="9990" width="18.33203125" style="641" customWidth="1"/>
    <col min="9991" max="9991" width="16.5546875" style="641" customWidth="1"/>
    <col min="9992" max="9992" width="7.5546875" style="641" customWidth="1"/>
    <col min="9993" max="9993" width="11" style="641" customWidth="1"/>
    <col min="9994" max="9994" width="18.109375" style="641" customWidth="1"/>
    <col min="9995" max="9995" width="10.109375" style="641" customWidth="1"/>
    <col min="9996" max="9996" width="10.5546875" style="641" customWidth="1"/>
    <col min="9997" max="9997" width="17.109375" style="641" customWidth="1"/>
    <col min="9998" max="10240" width="8.88671875" style="641"/>
    <col min="10241" max="10241" width="10.33203125" style="641" customWidth="1"/>
    <col min="10242" max="10242" width="26.88671875" style="641" customWidth="1"/>
    <col min="10243" max="10243" width="22.33203125" style="641" customWidth="1"/>
    <col min="10244" max="10244" width="17.88671875" style="641" customWidth="1"/>
    <col min="10245" max="10245" width="18" style="641" customWidth="1"/>
    <col min="10246" max="10246" width="18.33203125" style="641" customWidth="1"/>
    <col min="10247" max="10247" width="16.5546875" style="641" customWidth="1"/>
    <col min="10248" max="10248" width="7.5546875" style="641" customWidth="1"/>
    <col min="10249" max="10249" width="11" style="641" customWidth="1"/>
    <col min="10250" max="10250" width="18.109375" style="641" customWidth="1"/>
    <col min="10251" max="10251" width="10.109375" style="641" customWidth="1"/>
    <col min="10252" max="10252" width="10.5546875" style="641" customWidth="1"/>
    <col min="10253" max="10253" width="17.109375" style="641" customWidth="1"/>
    <col min="10254" max="10496" width="8.88671875" style="641"/>
    <col min="10497" max="10497" width="10.33203125" style="641" customWidth="1"/>
    <col min="10498" max="10498" width="26.88671875" style="641" customWidth="1"/>
    <col min="10499" max="10499" width="22.33203125" style="641" customWidth="1"/>
    <col min="10500" max="10500" width="17.88671875" style="641" customWidth="1"/>
    <col min="10501" max="10501" width="18" style="641" customWidth="1"/>
    <col min="10502" max="10502" width="18.33203125" style="641" customWidth="1"/>
    <col min="10503" max="10503" width="16.5546875" style="641" customWidth="1"/>
    <col min="10504" max="10504" width="7.5546875" style="641" customWidth="1"/>
    <col min="10505" max="10505" width="11" style="641" customWidth="1"/>
    <col min="10506" max="10506" width="18.109375" style="641" customWidth="1"/>
    <col min="10507" max="10507" width="10.109375" style="641" customWidth="1"/>
    <col min="10508" max="10508" width="10.5546875" style="641" customWidth="1"/>
    <col min="10509" max="10509" width="17.109375" style="641" customWidth="1"/>
    <col min="10510" max="10752" width="8.88671875" style="641"/>
    <col min="10753" max="10753" width="10.33203125" style="641" customWidth="1"/>
    <col min="10754" max="10754" width="26.88671875" style="641" customWidth="1"/>
    <col min="10755" max="10755" width="22.33203125" style="641" customWidth="1"/>
    <col min="10756" max="10756" width="17.88671875" style="641" customWidth="1"/>
    <col min="10757" max="10757" width="18" style="641" customWidth="1"/>
    <col min="10758" max="10758" width="18.33203125" style="641" customWidth="1"/>
    <col min="10759" max="10759" width="16.5546875" style="641" customWidth="1"/>
    <col min="10760" max="10760" width="7.5546875" style="641" customWidth="1"/>
    <col min="10761" max="10761" width="11" style="641" customWidth="1"/>
    <col min="10762" max="10762" width="18.109375" style="641" customWidth="1"/>
    <col min="10763" max="10763" width="10.109375" style="641" customWidth="1"/>
    <col min="10764" max="10764" width="10.5546875" style="641" customWidth="1"/>
    <col min="10765" max="10765" width="17.109375" style="641" customWidth="1"/>
    <col min="10766" max="11008" width="8.88671875" style="641"/>
    <col min="11009" max="11009" width="10.33203125" style="641" customWidth="1"/>
    <col min="11010" max="11010" width="26.88671875" style="641" customWidth="1"/>
    <col min="11011" max="11011" width="22.33203125" style="641" customWidth="1"/>
    <col min="11012" max="11012" width="17.88671875" style="641" customWidth="1"/>
    <col min="11013" max="11013" width="18" style="641" customWidth="1"/>
    <col min="11014" max="11014" width="18.33203125" style="641" customWidth="1"/>
    <col min="11015" max="11015" width="16.5546875" style="641" customWidth="1"/>
    <col min="11016" max="11016" width="7.5546875" style="641" customWidth="1"/>
    <col min="11017" max="11017" width="11" style="641" customWidth="1"/>
    <col min="11018" max="11018" width="18.109375" style="641" customWidth="1"/>
    <col min="11019" max="11019" width="10.109375" style="641" customWidth="1"/>
    <col min="11020" max="11020" width="10.5546875" style="641" customWidth="1"/>
    <col min="11021" max="11021" width="17.109375" style="641" customWidth="1"/>
    <col min="11022" max="11264" width="8.88671875" style="641"/>
    <col min="11265" max="11265" width="10.33203125" style="641" customWidth="1"/>
    <col min="11266" max="11266" width="26.88671875" style="641" customWidth="1"/>
    <col min="11267" max="11267" width="22.33203125" style="641" customWidth="1"/>
    <col min="11268" max="11268" width="17.88671875" style="641" customWidth="1"/>
    <col min="11269" max="11269" width="18" style="641" customWidth="1"/>
    <col min="11270" max="11270" width="18.33203125" style="641" customWidth="1"/>
    <col min="11271" max="11271" width="16.5546875" style="641" customWidth="1"/>
    <col min="11272" max="11272" width="7.5546875" style="641" customWidth="1"/>
    <col min="11273" max="11273" width="11" style="641" customWidth="1"/>
    <col min="11274" max="11274" width="18.109375" style="641" customWidth="1"/>
    <col min="11275" max="11275" width="10.109375" style="641" customWidth="1"/>
    <col min="11276" max="11276" width="10.5546875" style="641" customWidth="1"/>
    <col min="11277" max="11277" width="17.109375" style="641" customWidth="1"/>
    <col min="11278" max="11520" width="8.88671875" style="641"/>
    <col min="11521" max="11521" width="10.33203125" style="641" customWidth="1"/>
    <col min="11522" max="11522" width="26.88671875" style="641" customWidth="1"/>
    <col min="11523" max="11523" width="22.33203125" style="641" customWidth="1"/>
    <col min="11524" max="11524" width="17.88671875" style="641" customWidth="1"/>
    <col min="11525" max="11525" width="18" style="641" customWidth="1"/>
    <col min="11526" max="11526" width="18.33203125" style="641" customWidth="1"/>
    <col min="11527" max="11527" width="16.5546875" style="641" customWidth="1"/>
    <col min="11528" max="11528" width="7.5546875" style="641" customWidth="1"/>
    <col min="11529" max="11529" width="11" style="641" customWidth="1"/>
    <col min="11530" max="11530" width="18.109375" style="641" customWidth="1"/>
    <col min="11531" max="11531" width="10.109375" style="641" customWidth="1"/>
    <col min="11532" max="11532" width="10.5546875" style="641" customWidth="1"/>
    <col min="11533" max="11533" width="17.109375" style="641" customWidth="1"/>
    <col min="11534" max="11776" width="8.88671875" style="641"/>
    <col min="11777" max="11777" width="10.33203125" style="641" customWidth="1"/>
    <col min="11778" max="11778" width="26.88671875" style="641" customWidth="1"/>
    <col min="11779" max="11779" width="22.33203125" style="641" customWidth="1"/>
    <col min="11780" max="11780" width="17.88671875" style="641" customWidth="1"/>
    <col min="11781" max="11781" width="18" style="641" customWidth="1"/>
    <col min="11782" max="11782" width="18.33203125" style="641" customWidth="1"/>
    <col min="11783" max="11783" width="16.5546875" style="641" customWidth="1"/>
    <col min="11784" max="11784" width="7.5546875" style="641" customWidth="1"/>
    <col min="11785" max="11785" width="11" style="641" customWidth="1"/>
    <col min="11786" max="11786" width="18.109375" style="641" customWidth="1"/>
    <col min="11787" max="11787" width="10.109375" style="641" customWidth="1"/>
    <col min="11788" max="11788" width="10.5546875" style="641" customWidth="1"/>
    <col min="11789" max="11789" width="17.109375" style="641" customWidth="1"/>
    <col min="11790" max="12032" width="8.88671875" style="641"/>
    <col min="12033" max="12033" width="10.33203125" style="641" customWidth="1"/>
    <col min="12034" max="12034" width="26.88671875" style="641" customWidth="1"/>
    <col min="12035" max="12035" width="22.33203125" style="641" customWidth="1"/>
    <col min="12036" max="12036" width="17.88671875" style="641" customWidth="1"/>
    <col min="12037" max="12037" width="18" style="641" customWidth="1"/>
    <col min="12038" max="12038" width="18.33203125" style="641" customWidth="1"/>
    <col min="12039" max="12039" width="16.5546875" style="641" customWidth="1"/>
    <col min="12040" max="12040" width="7.5546875" style="641" customWidth="1"/>
    <col min="12041" max="12041" width="11" style="641" customWidth="1"/>
    <col min="12042" max="12042" width="18.109375" style="641" customWidth="1"/>
    <col min="12043" max="12043" width="10.109375" style="641" customWidth="1"/>
    <col min="12044" max="12044" width="10.5546875" style="641" customWidth="1"/>
    <col min="12045" max="12045" width="17.109375" style="641" customWidth="1"/>
    <col min="12046" max="12288" width="8.88671875" style="641"/>
    <col min="12289" max="12289" width="10.33203125" style="641" customWidth="1"/>
    <col min="12290" max="12290" width="26.88671875" style="641" customWidth="1"/>
    <col min="12291" max="12291" width="22.33203125" style="641" customWidth="1"/>
    <col min="12292" max="12292" width="17.88671875" style="641" customWidth="1"/>
    <col min="12293" max="12293" width="18" style="641" customWidth="1"/>
    <col min="12294" max="12294" width="18.33203125" style="641" customWidth="1"/>
    <col min="12295" max="12295" width="16.5546875" style="641" customWidth="1"/>
    <col min="12296" max="12296" width="7.5546875" style="641" customWidth="1"/>
    <col min="12297" max="12297" width="11" style="641" customWidth="1"/>
    <col min="12298" max="12298" width="18.109375" style="641" customWidth="1"/>
    <col min="12299" max="12299" width="10.109375" style="641" customWidth="1"/>
    <col min="12300" max="12300" width="10.5546875" style="641" customWidth="1"/>
    <col min="12301" max="12301" width="17.109375" style="641" customWidth="1"/>
    <col min="12302" max="12544" width="8.88671875" style="641"/>
    <col min="12545" max="12545" width="10.33203125" style="641" customWidth="1"/>
    <col min="12546" max="12546" width="26.88671875" style="641" customWidth="1"/>
    <col min="12547" max="12547" width="22.33203125" style="641" customWidth="1"/>
    <col min="12548" max="12548" width="17.88671875" style="641" customWidth="1"/>
    <col min="12549" max="12549" width="18" style="641" customWidth="1"/>
    <col min="12550" max="12550" width="18.33203125" style="641" customWidth="1"/>
    <col min="12551" max="12551" width="16.5546875" style="641" customWidth="1"/>
    <col min="12552" max="12552" width="7.5546875" style="641" customWidth="1"/>
    <col min="12553" max="12553" width="11" style="641" customWidth="1"/>
    <col min="12554" max="12554" width="18.109375" style="641" customWidth="1"/>
    <col min="12555" max="12555" width="10.109375" style="641" customWidth="1"/>
    <col min="12556" max="12556" width="10.5546875" style="641" customWidth="1"/>
    <col min="12557" max="12557" width="17.109375" style="641" customWidth="1"/>
    <col min="12558" max="12800" width="8.88671875" style="641"/>
    <col min="12801" max="12801" width="10.33203125" style="641" customWidth="1"/>
    <col min="12802" max="12802" width="26.88671875" style="641" customWidth="1"/>
    <col min="12803" max="12803" width="22.33203125" style="641" customWidth="1"/>
    <col min="12804" max="12804" width="17.88671875" style="641" customWidth="1"/>
    <col min="12805" max="12805" width="18" style="641" customWidth="1"/>
    <col min="12806" max="12806" width="18.33203125" style="641" customWidth="1"/>
    <col min="12807" max="12807" width="16.5546875" style="641" customWidth="1"/>
    <col min="12808" max="12808" width="7.5546875" style="641" customWidth="1"/>
    <col min="12809" max="12809" width="11" style="641" customWidth="1"/>
    <col min="12810" max="12810" width="18.109375" style="641" customWidth="1"/>
    <col min="12811" max="12811" width="10.109375" style="641" customWidth="1"/>
    <col min="12812" max="12812" width="10.5546875" style="641" customWidth="1"/>
    <col min="12813" max="12813" width="17.109375" style="641" customWidth="1"/>
    <col min="12814" max="13056" width="8.88671875" style="641"/>
    <col min="13057" max="13057" width="10.33203125" style="641" customWidth="1"/>
    <col min="13058" max="13058" width="26.88671875" style="641" customWidth="1"/>
    <col min="13059" max="13059" width="22.33203125" style="641" customWidth="1"/>
    <col min="13060" max="13060" width="17.88671875" style="641" customWidth="1"/>
    <col min="13061" max="13061" width="18" style="641" customWidth="1"/>
    <col min="13062" max="13062" width="18.33203125" style="641" customWidth="1"/>
    <col min="13063" max="13063" width="16.5546875" style="641" customWidth="1"/>
    <col min="13064" max="13064" width="7.5546875" style="641" customWidth="1"/>
    <col min="13065" max="13065" width="11" style="641" customWidth="1"/>
    <col min="13066" max="13066" width="18.109375" style="641" customWidth="1"/>
    <col min="13067" max="13067" width="10.109375" style="641" customWidth="1"/>
    <col min="13068" max="13068" width="10.5546875" style="641" customWidth="1"/>
    <col min="13069" max="13069" width="17.109375" style="641" customWidth="1"/>
    <col min="13070" max="13312" width="8.88671875" style="641"/>
    <col min="13313" max="13313" width="10.33203125" style="641" customWidth="1"/>
    <col min="13314" max="13314" width="26.88671875" style="641" customWidth="1"/>
    <col min="13315" max="13315" width="22.33203125" style="641" customWidth="1"/>
    <col min="13316" max="13316" width="17.88671875" style="641" customWidth="1"/>
    <col min="13317" max="13317" width="18" style="641" customWidth="1"/>
    <col min="13318" max="13318" width="18.33203125" style="641" customWidth="1"/>
    <col min="13319" max="13319" width="16.5546875" style="641" customWidth="1"/>
    <col min="13320" max="13320" width="7.5546875" style="641" customWidth="1"/>
    <col min="13321" max="13321" width="11" style="641" customWidth="1"/>
    <col min="13322" max="13322" width="18.109375" style="641" customWidth="1"/>
    <col min="13323" max="13323" width="10.109375" style="641" customWidth="1"/>
    <col min="13324" max="13324" width="10.5546875" style="641" customWidth="1"/>
    <col min="13325" max="13325" width="17.109375" style="641" customWidth="1"/>
    <col min="13326" max="13568" width="8.88671875" style="641"/>
    <col min="13569" max="13569" width="10.33203125" style="641" customWidth="1"/>
    <col min="13570" max="13570" width="26.88671875" style="641" customWidth="1"/>
    <col min="13571" max="13571" width="22.33203125" style="641" customWidth="1"/>
    <col min="13572" max="13572" width="17.88671875" style="641" customWidth="1"/>
    <col min="13573" max="13573" width="18" style="641" customWidth="1"/>
    <col min="13574" max="13574" width="18.33203125" style="641" customWidth="1"/>
    <col min="13575" max="13575" width="16.5546875" style="641" customWidth="1"/>
    <col min="13576" max="13576" width="7.5546875" style="641" customWidth="1"/>
    <col min="13577" max="13577" width="11" style="641" customWidth="1"/>
    <col min="13578" max="13578" width="18.109375" style="641" customWidth="1"/>
    <col min="13579" max="13579" width="10.109375" style="641" customWidth="1"/>
    <col min="13580" max="13580" width="10.5546875" style="641" customWidth="1"/>
    <col min="13581" max="13581" width="17.109375" style="641" customWidth="1"/>
    <col min="13582" max="13824" width="8.88671875" style="641"/>
    <col min="13825" max="13825" width="10.33203125" style="641" customWidth="1"/>
    <col min="13826" max="13826" width="26.88671875" style="641" customWidth="1"/>
    <col min="13827" max="13827" width="22.33203125" style="641" customWidth="1"/>
    <col min="13828" max="13828" width="17.88671875" style="641" customWidth="1"/>
    <col min="13829" max="13829" width="18" style="641" customWidth="1"/>
    <col min="13830" max="13830" width="18.33203125" style="641" customWidth="1"/>
    <col min="13831" max="13831" width="16.5546875" style="641" customWidth="1"/>
    <col min="13832" max="13832" width="7.5546875" style="641" customWidth="1"/>
    <col min="13833" max="13833" width="11" style="641" customWidth="1"/>
    <col min="13834" max="13834" width="18.109375" style="641" customWidth="1"/>
    <col min="13835" max="13835" width="10.109375" style="641" customWidth="1"/>
    <col min="13836" max="13836" width="10.5546875" style="641" customWidth="1"/>
    <col min="13837" max="13837" width="17.109375" style="641" customWidth="1"/>
    <col min="13838" max="14080" width="8.88671875" style="641"/>
    <col min="14081" max="14081" width="10.33203125" style="641" customWidth="1"/>
    <col min="14082" max="14082" width="26.88671875" style="641" customWidth="1"/>
    <col min="14083" max="14083" width="22.33203125" style="641" customWidth="1"/>
    <col min="14084" max="14084" width="17.88671875" style="641" customWidth="1"/>
    <col min="14085" max="14085" width="18" style="641" customWidth="1"/>
    <col min="14086" max="14086" width="18.33203125" style="641" customWidth="1"/>
    <col min="14087" max="14087" width="16.5546875" style="641" customWidth="1"/>
    <col min="14088" max="14088" width="7.5546875" style="641" customWidth="1"/>
    <col min="14089" max="14089" width="11" style="641" customWidth="1"/>
    <col min="14090" max="14090" width="18.109375" style="641" customWidth="1"/>
    <col min="14091" max="14091" width="10.109375" style="641" customWidth="1"/>
    <col min="14092" max="14092" width="10.5546875" style="641" customWidth="1"/>
    <col min="14093" max="14093" width="17.109375" style="641" customWidth="1"/>
    <col min="14094" max="14336" width="8.88671875" style="641"/>
    <col min="14337" max="14337" width="10.33203125" style="641" customWidth="1"/>
    <col min="14338" max="14338" width="26.88671875" style="641" customWidth="1"/>
    <col min="14339" max="14339" width="22.33203125" style="641" customWidth="1"/>
    <col min="14340" max="14340" width="17.88671875" style="641" customWidth="1"/>
    <col min="14341" max="14341" width="18" style="641" customWidth="1"/>
    <col min="14342" max="14342" width="18.33203125" style="641" customWidth="1"/>
    <col min="14343" max="14343" width="16.5546875" style="641" customWidth="1"/>
    <col min="14344" max="14344" width="7.5546875" style="641" customWidth="1"/>
    <col min="14345" max="14345" width="11" style="641" customWidth="1"/>
    <col min="14346" max="14346" width="18.109375" style="641" customWidth="1"/>
    <col min="14347" max="14347" width="10.109375" style="641" customWidth="1"/>
    <col min="14348" max="14348" width="10.5546875" style="641" customWidth="1"/>
    <col min="14349" max="14349" width="17.109375" style="641" customWidth="1"/>
    <col min="14350" max="14592" width="8.88671875" style="641"/>
    <col min="14593" max="14593" width="10.33203125" style="641" customWidth="1"/>
    <col min="14594" max="14594" width="26.88671875" style="641" customWidth="1"/>
    <col min="14595" max="14595" width="22.33203125" style="641" customWidth="1"/>
    <col min="14596" max="14596" width="17.88671875" style="641" customWidth="1"/>
    <col min="14597" max="14597" width="18" style="641" customWidth="1"/>
    <col min="14598" max="14598" width="18.33203125" style="641" customWidth="1"/>
    <col min="14599" max="14599" width="16.5546875" style="641" customWidth="1"/>
    <col min="14600" max="14600" width="7.5546875" style="641" customWidth="1"/>
    <col min="14601" max="14601" width="11" style="641" customWidth="1"/>
    <col min="14602" max="14602" width="18.109375" style="641" customWidth="1"/>
    <col min="14603" max="14603" width="10.109375" style="641" customWidth="1"/>
    <col min="14604" max="14604" width="10.5546875" style="641" customWidth="1"/>
    <col min="14605" max="14605" width="17.109375" style="641" customWidth="1"/>
    <col min="14606" max="14848" width="8.88671875" style="641"/>
    <col min="14849" max="14849" width="10.33203125" style="641" customWidth="1"/>
    <col min="14850" max="14850" width="26.88671875" style="641" customWidth="1"/>
    <col min="14851" max="14851" width="22.33203125" style="641" customWidth="1"/>
    <col min="14852" max="14852" width="17.88671875" style="641" customWidth="1"/>
    <col min="14853" max="14853" width="18" style="641" customWidth="1"/>
    <col min="14854" max="14854" width="18.33203125" style="641" customWidth="1"/>
    <col min="14855" max="14855" width="16.5546875" style="641" customWidth="1"/>
    <col min="14856" max="14856" width="7.5546875" style="641" customWidth="1"/>
    <col min="14857" max="14857" width="11" style="641" customWidth="1"/>
    <col min="14858" max="14858" width="18.109375" style="641" customWidth="1"/>
    <col min="14859" max="14859" width="10.109375" style="641" customWidth="1"/>
    <col min="14860" max="14860" width="10.5546875" style="641" customWidth="1"/>
    <col min="14861" max="14861" width="17.109375" style="641" customWidth="1"/>
    <col min="14862" max="15104" width="8.88671875" style="641"/>
    <col min="15105" max="15105" width="10.33203125" style="641" customWidth="1"/>
    <col min="15106" max="15106" width="26.88671875" style="641" customWidth="1"/>
    <col min="15107" max="15107" width="22.33203125" style="641" customWidth="1"/>
    <col min="15108" max="15108" width="17.88671875" style="641" customWidth="1"/>
    <col min="15109" max="15109" width="18" style="641" customWidth="1"/>
    <col min="15110" max="15110" width="18.33203125" style="641" customWidth="1"/>
    <col min="15111" max="15111" width="16.5546875" style="641" customWidth="1"/>
    <col min="15112" max="15112" width="7.5546875" style="641" customWidth="1"/>
    <col min="15113" max="15113" width="11" style="641" customWidth="1"/>
    <col min="15114" max="15114" width="18.109375" style="641" customWidth="1"/>
    <col min="15115" max="15115" width="10.109375" style="641" customWidth="1"/>
    <col min="15116" max="15116" width="10.5546875" style="641" customWidth="1"/>
    <col min="15117" max="15117" width="17.109375" style="641" customWidth="1"/>
    <col min="15118" max="15360" width="8.88671875" style="641"/>
    <col min="15361" max="15361" width="10.33203125" style="641" customWidth="1"/>
    <col min="15362" max="15362" width="26.88671875" style="641" customWidth="1"/>
    <col min="15363" max="15363" width="22.33203125" style="641" customWidth="1"/>
    <col min="15364" max="15364" width="17.88671875" style="641" customWidth="1"/>
    <col min="15365" max="15365" width="18" style="641" customWidth="1"/>
    <col min="15366" max="15366" width="18.33203125" style="641" customWidth="1"/>
    <col min="15367" max="15367" width="16.5546875" style="641" customWidth="1"/>
    <col min="15368" max="15368" width="7.5546875" style="641" customWidth="1"/>
    <col min="15369" max="15369" width="11" style="641" customWidth="1"/>
    <col min="15370" max="15370" width="18.109375" style="641" customWidth="1"/>
    <col min="15371" max="15371" width="10.109375" style="641" customWidth="1"/>
    <col min="15372" max="15372" width="10.5546875" style="641" customWidth="1"/>
    <col min="15373" max="15373" width="17.109375" style="641" customWidth="1"/>
    <col min="15374" max="15616" width="8.88671875" style="641"/>
    <col min="15617" max="15617" width="10.33203125" style="641" customWidth="1"/>
    <col min="15618" max="15618" width="26.88671875" style="641" customWidth="1"/>
    <col min="15619" max="15619" width="22.33203125" style="641" customWidth="1"/>
    <col min="15620" max="15620" width="17.88671875" style="641" customWidth="1"/>
    <col min="15621" max="15621" width="18" style="641" customWidth="1"/>
    <col min="15622" max="15622" width="18.33203125" style="641" customWidth="1"/>
    <col min="15623" max="15623" width="16.5546875" style="641" customWidth="1"/>
    <col min="15624" max="15624" width="7.5546875" style="641" customWidth="1"/>
    <col min="15625" max="15625" width="11" style="641" customWidth="1"/>
    <col min="15626" max="15626" width="18.109375" style="641" customWidth="1"/>
    <col min="15627" max="15627" width="10.109375" style="641" customWidth="1"/>
    <col min="15628" max="15628" width="10.5546875" style="641" customWidth="1"/>
    <col min="15629" max="15629" width="17.109375" style="641" customWidth="1"/>
    <col min="15630" max="15872" width="8.88671875" style="641"/>
    <col min="15873" max="15873" width="10.33203125" style="641" customWidth="1"/>
    <col min="15874" max="15874" width="26.88671875" style="641" customWidth="1"/>
    <col min="15875" max="15875" width="22.33203125" style="641" customWidth="1"/>
    <col min="15876" max="15876" width="17.88671875" style="641" customWidth="1"/>
    <col min="15877" max="15877" width="18" style="641" customWidth="1"/>
    <col min="15878" max="15878" width="18.33203125" style="641" customWidth="1"/>
    <col min="15879" max="15879" width="16.5546875" style="641" customWidth="1"/>
    <col min="15880" max="15880" width="7.5546875" style="641" customWidth="1"/>
    <col min="15881" max="15881" width="11" style="641" customWidth="1"/>
    <col min="15882" max="15882" width="18.109375" style="641" customWidth="1"/>
    <col min="15883" max="15883" width="10.109375" style="641" customWidth="1"/>
    <col min="15884" max="15884" width="10.5546875" style="641" customWidth="1"/>
    <col min="15885" max="15885" width="17.109375" style="641" customWidth="1"/>
    <col min="15886" max="16128" width="8.88671875" style="641"/>
    <col min="16129" max="16129" width="10.33203125" style="641" customWidth="1"/>
    <col min="16130" max="16130" width="26.88671875" style="641" customWidth="1"/>
    <col min="16131" max="16131" width="22.33203125" style="641" customWidth="1"/>
    <col min="16132" max="16132" width="17.88671875" style="641" customWidth="1"/>
    <col min="16133" max="16133" width="18" style="641" customWidth="1"/>
    <col min="16134" max="16134" width="18.33203125" style="641" customWidth="1"/>
    <col min="16135" max="16135" width="16.5546875" style="641" customWidth="1"/>
    <col min="16136" max="16136" width="7.5546875" style="641" customWidth="1"/>
    <col min="16137" max="16137" width="11" style="641" customWidth="1"/>
    <col min="16138" max="16138" width="18.109375" style="641" customWidth="1"/>
    <col min="16139" max="16139" width="10.109375" style="641" customWidth="1"/>
    <col min="16140" max="16140" width="10.5546875" style="641" customWidth="1"/>
    <col min="16141" max="16141" width="17.109375" style="641" customWidth="1"/>
    <col min="16142" max="16384" width="8.88671875" style="641"/>
  </cols>
  <sheetData>
    <row r="1" spans="1:15" ht="60" x14ac:dyDescent="0.25">
      <c r="A1" s="665" t="s">
        <v>1509</v>
      </c>
      <c r="B1" s="666" t="s">
        <v>1510</v>
      </c>
      <c r="C1" s="666" t="s">
        <v>1511</v>
      </c>
      <c r="D1" s="666" t="s">
        <v>1512</v>
      </c>
      <c r="E1" s="666" t="s">
        <v>1513</v>
      </c>
      <c r="F1" s="667" t="s">
        <v>1514</v>
      </c>
      <c r="G1" s="667" t="s">
        <v>1515</v>
      </c>
      <c r="H1" s="667" t="s">
        <v>1516</v>
      </c>
      <c r="I1" s="667" t="s">
        <v>1517</v>
      </c>
      <c r="J1" s="667" t="s">
        <v>1518</v>
      </c>
      <c r="K1" s="667" t="s">
        <v>1519</v>
      </c>
      <c r="L1" s="667" t="s">
        <v>1520</v>
      </c>
      <c r="M1" s="667" t="s">
        <v>1521</v>
      </c>
    </row>
    <row r="2" spans="1:15" ht="13.5" customHeight="1" x14ac:dyDescent="0.25">
      <c r="A2" s="652" t="s">
        <v>1305</v>
      </c>
      <c r="B2" s="652" t="s">
        <v>1522</v>
      </c>
      <c r="C2" s="652" t="s">
        <v>1203</v>
      </c>
      <c r="D2" s="652" t="s">
        <v>1523</v>
      </c>
      <c r="E2" s="652" t="s">
        <v>1524</v>
      </c>
      <c r="F2" s="677" t="s">
        <v>1525</v>
      </c>
      <c r="G2" s="652" t="s">
        <v>1526</v>
      </c>
      <c r="H2" s="652" t="s">
        <v>1527</v>
      </c>
      <c r="I2" s="652" t="s">
        <v>1528</v>
      </c>
      <c r="J2" s="652" t="s">
        <v>1529</v>
      </c>
      <c r="K2" s="652" t="s">
        <v>605</v>
      </c>
      <c r="L2" s="652" t="s">
        <v>606</v>
      </c>
      <c r="M2" s="652" t="s">
        <v>916</v>
      </c>
      <c r="N2" s="670" t="s">
        <v>1451</v>
      </c>
    </row>
    <row r="3" spans="1:15" ht="13.8" x14ac:dyDescent="0.25">
      <c r="A3" s="1462" t="str">
        <f>CONCATENATE("Контур заземления ",ФОРМА!A38)</f>
        <v>Контур заземления КТП</v>
      </c>
      <c r="B3" s="1462"/>
      <c r="C3" s="1462"/>
      <c r="D3" s="1462"/>
      <c r="E3" s="1462"/>
      <c r="F3" s="1462"/>
      <c r="G3" s="1462"/>
      <c r="H3" s="1462"/>
      <c r="I3" s="1462"/>
      <c r="J3" s="1462"/>
      <c r="K3" s="1462"/>
      <c r="L3" s="1462"/>
      <c r="M3" s="1462"/>
      <c r="N3" s="641">
        <f>IF(ФОРМА!B38="",0,1)</f>
        <v>1</v>
      </c>
    </row>
    <row r="4" spans="1:15" ht="48.6" customHeight="1" x14ac:dyDescent="0.25">
      <c r="A4" s="654">
        <v>45458</v>
      </c>
      <c r="B4" s="658" t="str">
        <f>IF(AND(IFERROR(SEARCH("ТП",A3,1),"")="",IFERROR(SEARCH(A3,"КК",1),"")=""),IF(IFERROR(SEARCH("10",A3,1),"")="",IF(IFERROR(SEARCH("0,4",A3,1),"")="",,CONCATENATE("полоса ",'Форма 24_ВЛИ-0,4кВ'!AZ37,"
уголок ",'Форма 24_ВЛИ-0,4кВ'!AZ36)),CONCATENATE("полоса ",'Форма 24_ВЛЗ-10кВ'!AZ37,"
уголок ",'Форма 24_ВЛЗ-10кВ'!AZ36)),CONCATENATE("полоса ",'Форма 24_ТП'!AZ36,"
уголок ",'Форма 24_ТП'!AZ35))</f>
        <v>полоса 40х5 мм
уголок 63х63х6, L=2,5 м</v>
      </c>
      <c r="C4" s="658" t="str">
        <f>CONCATENATE(A3,"
",ФОРМА!B38)</f>
        <v>Контур заземления КТП
СЭС-23-32939-ЭС-ИЛО</v>
      </c>
      <c r="D4" s="653" t="s">
        <v>1530</v>
      </c>
      <c r="E4" s="653" t="s">
        <v>1531</v>
      </c>
      <c r="F4" s="658" t="str">
        <f ca="1">CONCATENATE(ФОРМА!F40,RANDBETWEEN(ФОРМА!G40,ФОРМА!H40),",
без осадков")</f>
        <v>+15,
без осадков</v>
      </c>
      <c r="G4" s="653" t="s">
        <v>1532</v>
      </c>
      <c r="H4" s="668" t="s">
        <v>65</v>
      </c>
      <c r="I4" s="669"/>
      <c r="J4" s="653" t="s">
        <v>1533</v>
      </c>
      <c r="K4" s="669"/>
      <c r="L4" s="653" t="s">
        <v>1534</v>
      </c>
      <c r="M4" s="653" t="s">
        <v>1535</v>
      </c>
      <c r="N4" s="641">
        <f>IF(OR(A4&lt;&gt;"",O4&lt;=ФОРМА!$C$38),1,0)</f>
        <v>1</v>
      </c>
      <c r="O4" s="641">
        <v>1</v>
      </c>
    </row>
    <row r="5" spans="1:15" ht="48.6" customHeight="1" x14ac:dyDescent="0.25">
      <c r="A5" s="654"/>
      <c r="B5" s="653" t="str">
        <f>B4</f>
        <v>полоса 40х5 мм
уголок 63х63х6, L=2,5 м</v>
      </c>
      <c r="C5" s="658" t="str">
        <f>C4</f>
        <v>Контур заземления КТП
СЭС-23-32939-ЭС-ИЛО</v>
      </c>
      <c r="D5" s="653" t="s">
        <v>1530</v>
      </c>
      <c r="E5" s="653" t="s">
        <v>1531</v>
      </c>
      <c r="F5" s="658" t="str">
        <f ca="1">IF(A5=A4,F4,CONCATENATE(ФОРМА!$F$40,RANDBETWEEN(ФОРМА!$G$40,ФОРМА!$H$40),",
без осадков"))</f>
        <v>+15,
без осадков</v>
      </c>
      <c r="G5" s="653" t="s">
        <v>1532</v>
      </c>
      <c r="H5" s="668" t="s">
        <v>65</v>
      </c>
      <c r="I5" s="669"/>
      <c r="J5" s="653" t="s">
        <v>1533</v>
      </c>
      <c r="K5" s="669"/>
      <c r="L5" s="653" t="s">
        <v>1534</v>
      </c>
      <c r="M5" s="653" t="s">
        <v>1535</v>
      </c>
      <c r="N5" s="641">
        <f>IF(OR(A5&lt;&gt;"",O5&lt;=ФОРМА!$C$38),1,0)</f>
        <v>1</v>
      </c>
      <c r="O5" s="641">
        <f>O4+1</f>
        <v>2</v>
      </c>
    </row>
    <row r="6" spans="1:15" ht="48.6" customHeight="1" x14ac:dyDescent="0.25">
      <c r="A6" s="654"/>
      <c r="B6" s="653" t="str">
        <f t="shared" ref="B6:B69" si="0">B5</f>
        <v>полоса 40х5 мм
уголок 63х63х6, L=2,5 м</v>
      </c>
      <c r="C6" s="658" t="str">
        <f t="shared" ref="C6:C69" si="1">C5</f>
        <v>Контур заземления КТП
СЭС-23-32939-ЭС-ИЛО</v>
      </c>
      <c r="D6" s="653" t="s">
        <v>1530</v>
      </c>
      <c r="E6" s="653" t="s">
        <v>1531</v>
      </c>
      <c r="F6" s="658" t="str">
        <f ca="1">IF(A6=A5,F5,CONCATENATE(ФОРМА!$F$40,RANDBETWEEN(ФОРМА!$G$40,ФОРМА!$H$40),",
без осадков"))</f>
        <v>+15,
без осадков</v>
      </c>
      <c r="G6" s="653" t="s">
        <v>1532</v>
      </c>
      <c r="H6" s="668" t="s">
        <v>65</v>
      </c>
      <c r="I6" s="669"/>
      <c r="J6" s="653" t="s">
        <v>1533</v>
      </c>
      <c r="K6" s="669"/>
      <c r="L6" s="653" t="s">
        <v>1534</v>
      </c>
      <c r="M6" s="653" t="s">
        <v>1535</v>
      </c>
      <c r="N6" s="641">
        <f>IF(OR(A6&lt;&gt;"",O6&lt;=ФОРМА!$C$38),1,0)</f>
        <v>0</v>
      </c>
      <c r="O6" s="641">
        <f t="shared" ref="O6:O69" si="2">O5+1</f>
        <v>3</v>
      </c>
    </row>
    <row r="7" spans="1:15" ht="48.6" customHeight="1" x14ac:dyDescent="0.25">
      <c r="A7" s="654"/>
      <c r="B7" s="653" t="str">
        <f t="shared" si="0"/>
        <v>полоса 40х5 мм
уголок 63х63х6, L=2,5 м</v>
      </c>
      <c r="C7" s="658" t="str">
        <f t="shared" si="1"/>
        <v>Контур заземления КТП
СЭС-23-32939-ЭС-ИЛО</v>
      </c>
      <c r="D7" s="653" t="s">
        <v>1530</v>
      </c>
      <c r="E7" s="653" t="s">
        <v>1531</v>
      </c>
      <c r="F7" s="658" t="str">
        <f ca="1">IF(A7=A6,F6,CONCATENATE(ФОРМА!$F$40,RANDBETWEEN(ФОРМА!$G$40,ФОРМА!$H$40),",
без осадков"))</f>
        <v>+15,
без осадков</v>
      </c>
      <c r="G7" s="653" t="s">
        <v>1532</v>
      </c>
      <c r="H7" s="668" t="s">
        <v>65</v>
      </c>
      <c r="I7" s="669"/>
      <c r="J7" s="653" t="s">
        <v>1533</v>
      </c>
      <c r="K7" s="669"/>
      <c r="L7" s="653" t="s">
        <v>1534</v>
      </c>
      <c r="M7" s="653" t="s">
        <v>1535</v>
      </c>
      <c r="N7" s="641">
        <f>IF(OR(A7&lt;&gt;"",O7&lt;=ФОРМА!$C$38),1,0)</f>
        <v>0</v>
      </c>
      <c r="O7" s="641">
        <f t="shared" si="2"/>
        <v>4</v>
      </c>
    </row>
    <row r="8" spans="1:15" ht="48.6" customHeight="1" x14ac:dyDescent="0.25">
      <c r="A8" s="654"/>
      <c r="B8" s="653" t="str">
        <f t="shared" si="0"/>
        <v>полоса 40х5 мм
уголок 63х63х6, L=2,5 м</v>
      </c>
      <c r="C8" s="658" t="str">
        <f t="shared" si="1"/>
        <v>Контур заземления КТП
СЭС-23-32939-ЭС-ИЛО</v>
      </c>
      <c r="D8" s="653" t="s">
        <v>1530</v>
      </c>
      <c r="E8" s="653" t="s">
        <v>1531</v>
      </c>
      <c r="F8" s="658" t="str">
        <f ca="1">IF(A8=A7,F7,CONCATENATE(ФОРМА!$F$40,RANDBETWEEN(ФОРМА!$G$40,ФОРМА!$H$40),",
без осадков"))</f>
        <v>+15,
без осадков</v>
      </c>
      <c r="G8" s="653" t="s">
        <v>1532</v>
      </c>
      <c r="H8" s="668" t="s">
        <v>65</v>
      </c>
      <c r="I8" s="669"/>
      <c r="J8" s="653" t="s">
        <v>1533</v>
      </c>
      <c r="K8" s="669"/>
      <c r="L8" s="653" t="s">
        <v>1534</v>
      </c>
      <c r="M8" s="653" t="s">
        <v>1535</v>
      </c>
      <c r="N8" s="641">
        <f>IF(OR(A8&lt;&gt;"",O8&lt;=ФОРМА!$C$38),1,0)</f>
        <v>0</v>
      </c>
      <c r="O8" s="641">
        <f t="shared" si="2"/>
        <v>5</v>
      </c>
    </row>
    <row r="9" spans="1:15" ht="48.6" customHeight="1" x14ac:dyDescent="0.25">
      <c r="A9" s="654"/>
      <c r="B9" s="653" t="str">
        <f t="shared" si="0"/>
        <v>полоса 40х5 мм
уголок 63х63х6, L=2,5 м</v>
      </c>
      <c r="C9" s="658" t="str">
        <f t="shared" si="1"/>
        <v>Контур заземления КТП
СЭС-23-32939-ЭС-ИЛО</v>
      </c>
      <c r="D9" s="653" t="s">
        <v>1530</v>
      </c>
      <c r="E9" s="653" t="s">
        <v>1531</v>
      </c>
      <c r="F9" s="658" t="str">
        <f ca="1">IF(A9=A8,F8,CONCATENATE(ФОРМА!$F$40,RANDBETWEEN(ФОРМА!$G$40,ФОРМА!$H$40),",
без осадков"))</f>
        <v>+15,
без осадков</v>
      </c>
      <c r="G9" s="653" t="s">
        <v>1532</v>
      </c>
      <c r="H9" s="668" t="s">
        <v>65</v>
      </c>
      <c r="I9" s="669"/>
      <c r="J9" s="653" t="s">
        <v>1533</v>
      </c>
      <c r="K9" s="669"/>
      <c r="L9" s="653" t="s">
        <v>1534</v>
      </c>
      <c r="M9" s="653" t="s">
        <v>1535</v>
      </c>
      <c r="N9" s="641">
        <f>IF(OR(A9&lt;&gt;"",O9&lt;=ФОРМА!$C$38),1,0)</f>
        <v>0</v>
      </c>
      <c r="O9" s="641">
        <f t="shared" si="2"/>
        <v>6</v>
      </c>
    </row>
    <row r="10" spans="1:15" ht="48.6" customHeight="1" x14ac:dyDescent="0.25">
      <c r="A10" s="654"/>
      <c r="B10" s="653" t="str">
        <f t="shared" si="0"/>
        <v>полоса 40х5 мм
уголок 63х63х6, L=2,5 м</v>
      </c>
      <c r="C10" s="658" t="str">
        <f t="shared" si="1"/>
        <v>Контур заземления КТП
СЭС-23-32939-ЭС-ИЛО</v>
      </c>
      <c r="D10" s="653" t="s">
        <v>1530</v>
      </c>
      <c r="E10" s="653" t="s">
        <v>1531</v>
      </c>
      <c r="F10" s="658" t="str">
        <f ca="1">IF(A10=A9,F9,CONCATENATE(ФОРМА!$F$40,RANDBETWEEN(ФОРМА!$G$40,ФОРМА!$H$40),",
без осадков"))</f>
        <v>+15,
без осадков</v>
      </c>
      <c r="G10" s="653" t="s">
        <v>1532</v>
      </c>
      <c r="H10" s="668" t="s">
        <v>65</v>
      </c>
      <c r="I10" s="669"/>
      <c r="J10" s="653" t="s">
        <v>1533</v>
      </c>
      <c r="K10" s="669"/>
      <c r="L10" s="653" t="s">
        <v>1534</v>
      </c>
      <c r="M10" s="653" t="s">
        <v>1535</v>
      </c>
      <c r="N10" s="641">
        <f>IF(OR(A10&lt;&gt;"",O10&lt;=ФОРМА!$C$38),1,0)</f>
        <v>0</v>
      </c>
      <c r="O10" s="641">
        <f t="shared" si="2"/>
        <v>7</v>
      </c>
    </row>
    <row r="11" spans="1:15" ht="48.6" customHeight="1" x14ac:dyDescent="0.25">
      <c r="A11" s="654"/>
      <c r="B11" s="653" t="str">
        <f t="shared" si="0"/>
        <v>полоса 40х5 мм
уголок 63х63х6, L=2,5 м</v>
      </c>
      <c r="C11" s="658" t="str">
        <f t="shared" si="1"/>
        <v>Контур заземления КТП
СЭС-23-32939-ЭС-ИЛО</v>
      </c>
      <c r="D11" s="653" t="s">
        <v>1530</v>
      </c>
      <c r="E11" s="653" t="s">
        <v>1531</v>
      </c>
      <c r="F11" s="658" t="str">
        <f ca="1">IF(A11=A10,F10,CONCATENATE(ФОРМА!$F$40,RANDBETWEEN(ФОРМА!$G$40,ФОРМА!$H$40),",
без осадков"))</f>
        <v>+15,
без осадков</v>
      </c>
      <c r="G11" s="653" t="s">
        <v>1532</v>
      </c>
      <c r="H11" s="668" t="s">
        <v>65</v>
      </c>
      <c r="I11" s="669"/>
      <c r="J11" s="653" t="s">
        <v>1533</v>
      </c>
      <c r="K11" s="669"/>
      <c r="L11" s="653" t="s">
        <v>1534</v>
      </c>
      <c r="M11" s="653" t="s">
        <v>1535</v>
      </c>
      <c r="N11" s="641">
        <f>IF(OR(A11&lt;&gt;"",O11&lt;=ФОРМА!$C$38),1,0)</f>
        <v>0</v>
      </c>
      <c r="O11" s="641">
        <f t="shared" si="2"/>
        <v>8</v>
      </c>
    </row>
    <row r="12" spans="1:15" ht="48.6" customHeight="1" x14ac:dyDescent="0.25">
      <c r="A12" s="654"/>
      <c r="B12" s="653" t="str">
        <f t="shared" si="0"/>
        <v>полоса 40х5 мм
уголок 63х63х6, L=2,5 м</v>
      </c>
      <c r="C12" s="658" t="str">
        <f t="shared" si="1"/>
        <v>Контур заземления КТП
СЭС-23-32939-ЭС-ИЛО</v>
      </c>
      <c r="D12" s="653" t="s">
        <v>1530</v>
      </c>
      <c r="E12" s="653" t="s">
        <v>1531</v>
      </c>
      <c r="F12" s="658" t="str">
        <f ca="1">IF(A12=A11,F11,CONCATENATE(ФОРМА!$F$40,RANDBETWEEN(ФОРМА!$G$40,ФОРМА!$H$40),",
без осадков"))</f>
        <v>+15,
без осадков</v>
      </c>
      <c r="G12" s="653" t="s">
        <v>1532</v>
      </c>
      <c r="H12" s="668" t="s">
        <v>65</v>
      </c>
      <c r="I12" s="669"/>
      <c r="J12" s="653" t="s">
        <v>1533</v>
      </c>
      <c r="K12" s="669"/>
      <c r="L12" s="653" t="s">
        <v>1534</v>
      </c>
      <c r="M12" s="653" t="s">
        <v>1535</v>
      </c>
      <c r="N12" s="641">
        <f>IF(OR(A12&lt;&gt;"",O12&lt;=ФОРМА!$C$38),1,0)</f>
        <v>0</v>
      </c>
      <c r="O12" s="641">
        <f t="shared" si="2"/>
        <v>9</v>
      </c>
    </row>
    <row r="13" spans="1:15" ht="48.6" customHeight="1" x14ac:dyDescent="0.25">
      <c r="A13" s="654"/>
      <c r="B13" s="653" t="str">
        <f t="shared" si="0"/>
        <v>полоса 40х5 мм
уголок 63х63х6, L=2,5 м</v>
      </c>
      <c r="C13" s="658" t="str">
        <f t="shared" si="1"/>
        <v>Контур заземления КТП
СЭС-23-32939-ЭС-ИЛО</v>
      </c>
      <c r="D13" s="653" t="s">
        <v>1530</v>
      </c>
      <c r="E13" s="653" t="s">
        <v>1531</v>
      </c>
      <c r="F13" s="658" t="str">
        <f ca="1">IF(A13=A12,F12,CONCATENATE(ФОРМА!$F$40,RANDBETWEEN(ФОРМА!$G$40,ФОРМА!$H$40),",
без осадков"))</f>
        <v>+15,
без осадков</v>
      </c>
      <c r="G13" s="653" t="s">
        <v>1532</v>
      </c>
      <c r="H13" s="668" t="s">
        <v>65</v>
      </c>
      <c r="I13" s="669"/>
      <c r="J13" s="653" t="s">
        <v>1533</v>
      </c>
      <c r="K13" s="669"/>
      <c r="L13" s="653" t="s">
        <v>1534</v>
      </c>
      <c r="M13" s="653" t="s">
        <v>1535</v>
      </c>
      <c r="N13" s="641">
        <f>IF(OR(A13&lt;&gt;"",O13&lt;=ФОРМА!$C$38),1,0)</f>
        <v>0</v>
      </c>
      <c r="O13" s="641">
        <f t="shared" si="2"/>
        <v>10</v>
      </c>
    </row>
    <row r="14" spans="1:15" ht="48.6" customHeight="1" x14ac:dyDescent="0.25">
      <c r="A14" s="654"/>
      <c r="B14" s="653" t="str">
        <f t="shared" si="0"/>
        <v>полоса 40х5 мм
уголок 63х63х6, L=2,5 м</v>
      </c>
      <c r="C14" s="658" t="str">
        <f t="shared" si="1"/>
        <v>Контур заземления КТП
СЭС-23-32939-ЭС-ИЛО</v>
      </c>
      <c r="D14" s="653" t="s">
        <v>1530</v>
      </c>
      <c r="E14" s="653" t="s">
        <v>1531</v>
      </c>
      <c r="F14" s="658" t="str">
        <f ca="1">IF(A14=A13,F13,CONCATENATE(ФОРМА!$F$40,RANDBETWEEN(ФОРМА!$G$40,ФОРМА!$H$40),",
без осадков"))</f>
        <v>+15,
без осадков</v>
      </c>
      <c r="G14" s="653" t="s">
        <v>1532</v>
      </c>
      <c r="H14" s="668" t="s">
        <v>65</v>
      </c>
      <c r="I14" s="669"/>
      <c r="J14" s="653" t="s">
        <v>1533</v>
      </c>
      <c r="K14" s="669"/>
      <c r="L14" s="653" t="s">
        <v>1534</v>
      </c>
      <c r="M14" s="653" t="s">
        <v>1535</v>
      </c>
      <c r="N14" s="641">
        <f>IF(OR(A14&lt;&gt;"",O14&lt;=ФОРМА!$C$38),1,0)</f>
        <v>0</v>
      </c>
      <c r="O14" s="641">
        <f t="shared" si="2"/>
        <v>11</v>
      </c>
    </row>
    <row r="15" spans="1:15" ht="48.6" customHeight="1" x14ac:dyDescent="0.25">
      <c r="A15" s="654"/>
      <c r="B15" s="653" t="str">
        <f t="shared" si="0"/>
        <v>полоса 40х5 мм
уголок 63х63х6, L=2,5 м</v>
      </c>
      <c r="C15" s="658" t="str">
        <f t="shared" si="1"/>
        <v>Контур заземления КТП
СЭС-23-32939-ЭС-ИЛО</v>
      </c>
      <c r="D15" s="653" t="s">
        <v>1530</v>
      </c>
      <c r="E15" s="653" t="s">
        <v>1531</v>
      </c>
      <c r="F15" s="658" t="str">
        <f ca="1">IF(A15=A14,F14,CONCATENATE(ФОРМА!$F$40,RANDBETWEEN(ФОРМА!$G$40,ФОРМА!$H$40),",
без осадков"))</f>
        <v>+15,
без осадков</v>
      </c>
      <c r="G15" s="653" t="s">
        <v>1532</v>
      </c>
      <c r="H15" s="668" t="s">
        <v>65</v>
      </c>
      <c r="I15" s="669"/>
      <c r="J15" s="653" t="s">
        <v>1533</v>
      </c>
      <c r="K15" s="669"/>
      <c r="L15" s="653" t="s">
        <v>1534</v>
      </c>
      <c r="M15" s="653" t="s">
        <v>1535</v>
      </c>
      <c r="N15" s="641">
        <f>IF(OR(A15&lt;&gt;"",O15&lt;=ФОРМА!$C$38),1,0)</f>
        <v>0</v>
      </c>
      <c r="O15" s="641">
        <f t="shared" si="2"/>
        <v>12</v>
      </c>
    </row>
    <row r="16" spans="1:15" ht="48.6" customHeight="1" x14ac:dyDescent="0.25">
      <c r="A16" s="654"/>
      <c r="B16" s="653" t="str">
        <f t="shared" si="0"/>
        <v>полоса 40х5 мм
уголок 63х63х6, L=2,5 м</v>
      </c>
      <c r="C16" s="658" t="str">
        <f t="shared" si="1"/>
        <v>Контур заземления КТП
СЭС-23-32939-ЭС-ИЛО</v>
      </c>
      <c r="D16" s="653" t="s">
        <v>1530</v>
      </c>
      <c r="E16" s="653" t="s">
        <v>1531</v>
      </c>
      <c r="F16" s="658" t="str">
        <f ca="1">IF(A16=A15,F15,CONCATENATE(ФОРМА!$F$40,RANDBETWEEN(ФОРМА!$G$40,ФОРМА!$H$40),",
без осадков"))</f>
        <v>+15,
без осадков</v>
      </c>
      <c r="G16" s="653" t="s">
        <v>1532</v>
      </c>
      <c r="H16" s="668" t="s">
        <v>65</v>
      </c>
      <c r="I16" s="669"/>
      <c r="J16" s="653" t="s">
        <v>1533</v>
      </c>
      <c r="K16" s="669"/>
      <c r="L16" s="653" t="s">
        <v>1534</v>
      </c>
      <c r="M16" s="653" t="s">
        <v>1535</v>
      </c>
      <c r="N16" s="641">
        <f>IF(OR(A16&lt;&gt;"",O16&lt;=ФОРМА!$C$38),1,0)</f>
        <v>0</v>
      </c>
      <c r="O16" s="641">
        <f t="shared" si="2"/>
        <v>13</v>
      </c>
    </row>
    <row r="17" spans="1:15" ht="48.6" customHeight="1" x14ac:dyDescent="0.25">
      <c r="A17" s="654"/>
      <c r="B17" s="653" t="str">
        <f t="shared" si="0"/>
        <v>полоса 40х5 мм
уголок 63х63х6, L=2,5 м</v>
      </c>
      <c r="C17" s="658" t="str">
        <f t="shared" si="1"/>
        <v>Контур заземления КТП
СЭС-23-32939-ЭС-ИЛО</v>
      </c>
      <c r="D17" s="653" t="s">
        <v>1530</v>
      </c>
      <c r="E17" s="653" t="s">
        <v>1531</v>
      </c>
      <c r="F17" s="658" t="str">
        <f ca="1">IF(A17=A16,F16,CONCATENATE(ФОРМА!$F$40,RANDBETWEEN(ФОРМА!$G$40,ФОРМА!$H$40),",
без осадков"))</f>
        <v>+15,
без осадков</v>
      </c>
      <c r="G17" s="653" t="s">
        <v>1532</v>
      </c>
      <c r="H17" s="668" t="s">
        <v>65</v>
      </c>
      <c r="I17" s="669"/>
      <c r="J17" s="653" t="s">
        <v>1533</v>
      </c>
      <c r="K17" s="669"/>
      <c r="L17" s="653" t="s">
        <v>1534</v>
      </c>
      <c r="M17" s="653" t="s">
        <v>1535</v>
      </c>
      <c r="N17" s="641">
        <f>IF(OR(A17&lt;&gt;"",O17&lt;=ФОРМА!$C$38),1,0)</f>
        <v>0</v>
      </c>
      <c r="O17" s="641">
        <f t="shared" si="2"/>
        <v>14</v>
      </c>
    </row>
    <row r="18" spans="1:15" ht="48.6" customHeight="1" x14ac:dyDescent="0.25">
      <c r="A18" s="654"/>
      <c r="B18" s="653" t="str">
        <f t="shared" si="0"/>
        <v>полоса 40х5 мм
уголок 63х63х6, L=2,5 м</v>
      </c>
      <c r="C18" s="658" t="str">
        <f t="shared" si="1"/>
        <v>Контур заземления КТП
СЭС-23-32939-ЭС-ИЛО</v>
      </c>
      <c r="D18" s="653" t="s">
        <v>1530</v>
      </c>
      <c r="E18" s="653" t="s">
        <v>1531</v>
      </c>
      <c r="F18" s="658" t="str">
        <f ca="1">IF(A18=A17,F17,CONCATENATE(ФОРМА!$F$40,RANDBETWEEN(ФОРМА!$G$40,ФОРМА!$H$40),",
без осадков"))</f>
        <v>+15,
без осадков</v>
      </c>
      <c r="G18" s="653" t="s">
        <v>1532</v>
      </c>
      <c r="H18" s="668" t="s">
        <v>65</v>
      </c>
      <c r="I18" s="669"/>
      <c r="J18" s="653" t="s">
        <v>1533</v>
      </c>
      <c r="K18" s="669"/>
      <c r="L18" s="653" t="s">
        <v>1534</v>
      </c>
      <c r="M18" s="653" t="s">
        <v>1535</v>
      </c>
      <c r="N18" s="641">
        <f>IF(OR(A18&lt;&gt;"",O18&lt;=ФОРМА!$C$38),1,0)</f>
        <v>0</v>
      </c>
      <c r="O18" s="641">
        <f t="shared" si="2"/>
        <v>15</v>
      </c>
    </row>
    <row r="19" spans="1:15" ht="48.6" customHeight="1" x14ac:dyDescent="0.25">
      <c r="A19" s="654"/>
      <c r="B19" s="653" t="str">
        <f t="shared" si="0"/>
        <v>полоса 40х5 мм
уголок 63х63х6, L=2,5 м</v>
      </c>
      <c r="C19" s="658" t="str">
        <f t="shared" si="1"/>
        <v>Контур заземления КТП
СЭС-23-32939-ЭС-ИЛО</v>
      </c>
      <c r="D19" s="653" t="s">
        <v>1530</v>
      </c>
      <c r="E19" s="653" t="s">
        <v>1531</v>
      </c>
      <c r="F19" s="658" t="str">
        <f ca="1">IF(A19=A18,F18,CONCATENATE(ФОРМА!$F$40,RANDBETWEEN(ФОРМА!$G$40,ФОРМА!$H$40),",
без осадков"))</f>
        <v>+15,
без осадков</v>
      </c>
      <c r="G19" s="653" t="s">
        <v>1532</v>
      </c>
      <c r="H19" s="668" t="s">
        <v>65</v>
      </c>
      <c r="I19" s="669"/>
      <c r="J19" s="653" t="s">
        <v>1533</v>
      </c>
      <c r="K19" s="669"/>
      <c r="L19" s="653" t="s">
        <v>1534</v>
      </c>
      <c r="M19" s="653" t="s">
        <v>1535</v>
      </c>
      <c r="N19" s="641">
        <f>IF(OR(A19&lt;&gt;"",O19&lt;=ФОРМА!$C$38),1,0)</f>
        <v>0</v>
      </c>
      <c r="O19" s="641">
        <f t="shared" si="2"/>
        <v>16</v>
      </c>
    </row>
    <row r="20" spans="1:15" ht="48.6" customHeight="1" x14ac:dyDescent="0.25">
      <c r="A20" s="654"/>
      <c r="B20" s="653" t="str">
        <f t="shared" si="0"/>
        <v>полоса 40х5 мм
уголок 63х63х6, L=2,5 м</v>
      </c>
      <c r="C20" s="658" t="str">
        <f t="shared" si="1"/>
        <v>Контур заземления КТП
СЭС-23-32939-ЭС-ИЛО</v>
      </c>
      <c r="D20" s="653" t="s">
        <v>1530</v>
      </c>
      <c r="E20" s="653" t="s">
        <v>1531</v>
      </c>
      <c r="F20" s="658" t="str">
        <f ca="1">IF(A20=A19,F19,CONCATENATE(ФОРМА!$F$40,RANDBETWEEN(ФОРМА!$G$40,ФОРМА!$H$40),",
без осадков"))</f>
        <v>+15,
без осадков</v>
      </c>
      <c r="G20" s="653" t="s">
        <v>1532</v>
      </c>
      <c r="H20" s="668" t="s">
        <v>65</v>
      </c>
      <c r="I20" s="669"/>
      <c r="J20" s="653" t="s">
        <v>1533</v>
      </c>
      <c r="K20" s="669"/>
      <c r="L20" s="653" t="s">
        <v>1534</v>
      </c>
      <c r="M20" s="653" t="s">
        <v>1535</v>
      </c>
      <c r="N20" s="641">
        <f>IF(OR(A20&lt;&gt;"",O20&lt;=ФОРМА!$C$38),1,0)</f>
        <v>0</v>
      </c>
      <c r="O20" s="641">
        <f t="shared" si="2"/>
        <v>17</v>
      </c>
    </row>
    <row r="21" spans="1:15" ht="48.6" customHeight="1" x14ac:dyDescent="0.25">
      <c r="A21" s="654"/>
      <c r="B21" s="653" t="str">
        <f t="shared" si="0"/>
        <v>полоса 40х5 мм
уголок 63х63х6, L=2,5 м</v>
      </c>
      <c r="C21" s="658" t="str">
        <f t="shared" si="1"/>
        <v>Контур заземления КТП
СЭС-23-32939-ЭС-ИЛО</v>
      </c>
      <c r="D21" s="653" t="s">
        <v>1530</v>
      </c>
      <c r="E21" s="653" t="s">
        <v>1531</v>
      </c>
      <c r="F21" s="658" t="str">
        <f ca="1">IF(A21=A20,F20,CONCATENATE(ФОРМА!$F$40,RANDBETWEEN(ФОРМА!$G$40,ФОРМА!$H$40),",
без осадков"))</f>
        <v>+15,
без осадков</v>
      </c>
      <c r="G21" s="653" t="s">
        <v>1532</v>
      </c>
      <c r="H21" s="668" t="s">
        <v>65</v>
      </c>
      <c r="I21" s="669"/>
      <c r="J21" s="653" t="s">
        <v>1533</v>
      </c>
      <c r="K21" s="669"/>
      <c r="L21" s="653" t="s">
        <v>1534</v>
      </c>
      <c r="M21" s="653" t="s">
        <v>1535</v>
      </c>
      <c r="N21" s="641">
        <f>IF(OR(A21&lt;&gt;"",O21&lt;=ФОРМА!$C$38),1,0)</f>
        <v>0</v>
      </c>
      <c r="O21" s="641">
        <f t="shared" si="2"/>
        <v>18</v>
      </c>
    </row>
    <row r="22" spans="1:15" ht="48.6" customHeight="1" x14ac:dyDescent="0.25">
      <c r="A22" s="654"/>
      <c r="B22" s="653" t="str">
        <f t="shared" si="0"/>
        <v>полоса 40х5 мм
уголок 63х63х6, L=2,5 м</v>
      </c>
      <c r="C22" s="658" t="str">
        <f t="shared" si="1"/>
        <v>Контур заземления КТП
СЭС-23-32939-ЭС-ИЛО</v>
      </c>
      <c r="D22" s="653" t="s">
        <v>1530</v>
      </c>
      <c r="E22" s="653" t="s">
        <v>1531</v>
      </c>
      <c r="F22" s="658" t="str">
        <f ca="1">IF(A22=A21,F21,CONCATENATE(ФОРМА!$F$40,RANDBETWEEN(ФОРМА!$G$40,ФОРМА!$H$40),",
без осадков"))</f>
        <v>+15,
без осадков</v>
      </c>
      <c r="G22" s="653" t="s">
        <v>1532</v>
      </c>
      <c r="H22" s="668" t="s">
        <v>65</v>
      </c>
      <c r="I22" s="669"/>
      <c r="J22" s="653" t="s">
        <v>1533</v>
      </c>
      <c r="K22" s="669"/>
      <c r="L22" s="653" t="s">
        <v>1534</v>
      </c>
      <c r="M22" s="653" t="s">
        <v>1535</v>
      </c>
      <c r="N22" s="641">
        <f>IF(OR(A22&lt;&gt;"",O22&lt;=ФОРМА!$C$38),1,0)</f>
        <v>0</v>
      </c>
      <c r="O22" s="641">
        <f t="shared" si="2"/>
        <v>19</v>
      </c>
    </row>
    <row r="23" spans="1:15" ht="48.6" customHeight="1" x14ac:dyDescent="0.25">
      <c r="A23" s="654"/>
      <c r="B23" s="653" t="str">
        <f t="shared" si="0"/>
        <v>полоса 40х5 мм
уголок 63х63х6, L=2,5 м</v>
      </c>
      <c r="C23" s="658" t="str">
        <f t="shared" si="1"/>
        <v>Контур заземления КТП
СЭС-23-32939-ЭС-ИЛО</v>
      </c>
      <c r="D23" s="653" t="s">
        <v>1530</v>
      </c>
      <c r="E23" s="653" t="s">
        <v>1531</v>
      </c>
      <c r="F23" s="658" t="str">
        <f ca="1">IF(A23=A22,F22,CONCATENATE(ФОРМА!$F$40,RANDBETWEEN(ФОРМА!$G$40,ФОРМА!$H$40),",
без осадков"))</f>
        <v>+15,
без осадков</v>
      </c>
      <c r="G23" s="653" t="s">
        <v>1532</v>
      </c>
      <c r="H23" s="668" t="s">
        <v>65</v>
      </c>
      <c r="I23" s="669"/>
      <c r="J23" s="653" t="s">
        <v>1533</v>
      </c>
      <c r="K23" s="669"/>
      <c r="L23" s="653" t="s">
        <v>1534</v>
      </c>
      <c r="M23" s="653" t="s">
        <v>1535</v>
      </c>
      <c r="N23" s="641">
        <f>IF(OR(A23&lt;&gt;"",O23&lt;=ФОРМА!$C$38),1,0)</f>
        <v>0</v>
      </c>
      <c r="O23" s="641">
        <f t="shared" si="2"/>
        <v>20</v>
      </c>
    </row>
    <row r="24" spans="1:15" ht="48.6" customHeight="1" x14ac:dyDescent="0.25">
      <c r="A24" s="654"/>
      <c r="B24" s="653" t="str">
        <f t="shared" si="0"/>
        <v>полоса 40х5 мм
уголок 63х63х6, L=2,5 м</v>
      </c>
      <c r="C24" s="658" t="str">
        <f t="shared" si="1"/>
        <v>Контур заземления КТП
СЭС-23-32939-ЭС-ИЛО</v>
      </c>
      <c r="D24" s="653" t="s">
        <v>1530</v>
      </c>
      <c r="E24" s="653" t="s">
        <v>1531</v>
      </c>
      <c r="F24" s="658" t="str">
        <f ca="1">IF(A24=A23,F23,CONCATENATE(ФОРМА!$F$40,RANDBETWEEN(ФОРМА!$G$40,ФОРМА!$H$40),",
без осадков"))</f>
        <v>+15,
без осадков</v>
      </c>
      <c r="G24" s="653" t="s">
        <v>1532</v>
      </c>
      <c r="H24" s="668" t="s">
        <v>65</v>
      </c>
      <c r="I24" s="669"/>
      <c r="J24" s="653" t="s">
        <v>1533</v>
      </c>
      <c r="K24" s="669"/>
      <c r="L24" s="653" t="s">
        <v>1534</v>
      </c>
      <c r="M24" s="653" t="s">
        <v>1535</v>
      </c>
      <c r="N24" s="641">
        <f>IF(OR(A24&lt;&gt;"",O24&lt;=ФОРМА!$C$38),1,0)</f>
        <v>0</v>
      </c>
      <c r="O24" s="641">
        <f t="shared" si="2"/>
        <v>21</v>
      </c>
    </row>
    <row r="25" spans="1:15" ht="48.6" customHeight="1" x14ac:dyDescent="0.25">
      <c r="A25" s="654"/>
      <c r="B25" s="653" t="str">
        <f t="shared" si="0"/>
        <v>полоса 40х5 мм
уголок 63х63х6, L=2,5 м</v>
      </c>
      <c r="C25" s="658" t="str">
        <f t="shared" si="1"/>
        <v>Контур заземления КТП
СЭС-23-32939-ЭС-ИЛО</v>
      </c>
      <c r="D25" s="653" t="s">
        <v>1530</v>
      </c>
      <c r="E25" s="653" t="s">
        <v>1531</v>
      </c>
      <c r="F25" s="658" t="str">
        <f ca="1">IF(A25=A24,F24,CONCATENATE(ФОРМА!$F$40,RANDBETWEEN(ФОРМА!$G$40,ФОРМА!$H$40),",
без осадков"))</f>
        <v>+15,
без осадков</v>
      </c>
      <c r="G25" s="653" t="s">
        <v>1532</v>
      </c>
      <c r="H25" s="668" t="s">
        <v>65</v>
      </c>
      <c r="I25" s="669"/>
      <c r="J25" s="653" t="s">
        <v>1533</v>
      </c>
      <c r="K25" s="669"/>
      <c r="L25" s="653" t="s">
        <v>1534</v>
      </c>
      <c r="M25" s="653" t="s">
        <v>1535</v>
      </c>
      <c r="N25" s="641">
        <f>IF(OR(A25&lt;&gt;"",O25&lt;=ФОРМА!$C$38),1,0)</f>
        <v>0</v>
      </c>
      <c r="O25" s="641">
        <f t="shared" si="2"/>
        <v>22</v>
      </c>
    </row>
    <row r="26" spans="1:15" ht="48.6" customHeight="1" x14ac:dyDescent="0.25">
      <c r="A26" s="654"/>
      <c r="B26" s="653" t="str">
        <f t="shared" si="0"/>
        <v>полоса 40х5 мм
уголок 63х63х6, L=2,5 м</v>
      </c>
      <c r="C26" s="658" t="str">
        <f t="shared" si="1"/>
        <v>Контур заземления КТП
СЭС-23-32939-ЭС-ИЛО</v>
      </c>
      <c r="D26" s="653" t="s">
        <v>1530</v>
      </c>
      <c r="E26" s="653" t="s">
        <v>1531</v>
      </c>
      <c r="F26" s="658" t="str">
        <f ca="1">IF(A26=A25,F25,CONCATENATE(ФОРМА!$F$40,RANDBETWEEN(ФОРМА!$G$40,ФОРМА!$H$40),",
без осадков"))</f>
        <v>+15,
без осадков</v>
      </c>
      <c r="G26" s="653" t="s">
        <v>1532</v>
      </c>
      <c r="H26" s="668" t="s">
        <v>65</v>
      </c>
      <c r="I26" s="669"/>
      <c r="J26" s="653" t="s">
        <v>1533</v>
      </c>
      <c r="K26" s="669"/>
      <c r="L26" s="653" t="s">
        <v>1534</v>
      </c>
      <c r="M26" s="653" t="s">
        <v>1535</v>
      </c>
      <c r="N26" s="641">
        <f>IF(OR(A26&lt;&gt;"",O26&lt;=ФОРМА!$C$38),1,0)</f>
        <v>0</v>
      </c>
      <c r="O26" s="641">
        <f t="shared" si="2"/>
        <v>23</v>
      </c>
    </row>
    <row r="27" spans="1:15" ht="48.6" customHeight="1" x14ac:dyDescent="0.25">
      <c r="A27" s="654"/>
      <c r="B27" s="653" t="str">
        <f t="shared" si="0"/>
        <v>полоса 40х5 мм
уголок 63х63х6, L=2,5 м</v>
      </c>
      <c r="C27" s="658" t="str">
        <f t="shared" si="1"/>
        <v>Контур заземления КТП
СЭС-23-32939-ЭС-ИЛО</v>
      </c>
      <c r="D27" s="653" t="s">
        <v>1530</v>
      </c>
      <c r="E27" s="653" t="s">
        <v>1531</v>
      </c>
      <c r="F27" s="658" t="str">
        <f ca="1">IF(A27=A26,F26,CONCATENATE(ФОРМА!$F$40,RANDBETWEEN(ФОРМА!$G$40,ФОРМА!$H$40),",
без осадков"))</f>
        <v>+15,
без осадков</v>
      </c>
      <c r="G27" s="653" t="s">
        <v>1532</v>
      </c>
      <c r="H27" s="668" t="s">
        <v>65</v>
      </c>
      <c r="I27" s="669"/>
      <c r="J27" s="653" t="s">
        <v>1533</v>
      </c>
      <c r="K27" s="669"/>
      <c r="L27" s="653" t="s">
        <v>1534</v>
      </c>
      <c r="M27" s="653" t="s">
        <v>1535</v>
      </c>
      <c r="N27" s="641">
        <f>IF(OR(A27&lt;&gt;"",O27&lt;=ФОРМА!$C$38),1,0)</f>
        <v>0</v>
      </c>
      <c r="O27" s="641">
        <f t="shared" si="2"/>
        <v>24</v>
      </c>
    </row>
    <row r="28" spans="1:15" ht="48.6" customHeight="1" x14ac:dyDescent="0.25">
      <c r="A28" s="654"/>
      <c r="B28" s="653" t="str">
        <f t="shared" si="0"/>
        <v>полоса 40х5 мм
уголок 63х63х6, L=2,5 м</v>
      </c>
      <c r="C28" s="658" t="str">
        <f t="shared" si="1"/>
        <v>Контур заземления КТП
СЭС-23-32939-ЭС-ИЛО</v>
      </c>
      <c r="D28" s="653" t="s">
        <v>1530</v>
      </c>
      <c r="E28" s="653" t="s">
        <v>1531</v>
      </c>
      <c r="F28" s="658" t="str">
        <f ca="1">IF(A28=A27,F27,CONCATENATE(ФОРМА!$F$40,RANDBETWEEN(ФОРМА!$G$40,ФОРМА!$H$40),",
без осадков"))</f>
        <v>+15,
без осадков</v>
      </c>
      <c r="G28" s="653" t="s">
        <v>1532</v>
      </c>
      <c r="H28" s="668" t="s">
        <v>65</v>
      </c>
      <c r="I28" s="669"/>
      <c r="J28" s="653" t="s">
        <v>1533</v>
      </c>
      <c r="K28" s="669"/>
      <c r="L28" s="653" t="s">
        <v>1534</v>
      </c>
      <c r="M28" s="653" t="s">
        <v>1535</v>
      </c>
      <c r="N28" s="641">
        <f>IF(OR(A28&lt;&gt;"",O28&lt;=ФОРМА!$C$38),1,0)</f>
        <v>0</v>
      </c>
      <c r="O28" s="641">
        <f t="shared" si="2"/>
        <v>25</v>
      </c>
    </row>
    <row r="29" spans="1:15" ht="48.6" customHeight="1" x14ac:dyDescent="0.25">
      <c r="A29" s="654"/>
      <c r="B29" s="653" t="str">
        <f t="shared" si="0"/>
        <v>полоса 40х5 мм
уголок 63х63х6, L=2,5 м</v>
      </c>
      <c r="C29" s="658" t="str">
        <f t="shared" si="1"/>
        <v>Контур заземления КТП
СЭС-23-32939-ЭС-ИЛО</v>
      </c>
      <c r="D29" s="653" t="s">
        <v>1530</v>
      </c>
      <c r="E29" s="653" t="s">
        <v>1531</v>
      </c>
      <c r="F29" s="658" t="str">
        <f ca="1">IF(A29=A28,F28,CONCATENATE(ФОРМА!$F$40,RANDBETWEEN(ФОРМА!$G$40,ФОРМА!$H$40),",
без осадков"))</f>
        <v>+15,
без осадков</v>
      </c>
      <c r="G29" s="653" t="s">
        <v>1532</v>
      </c>
      <c r="H29" s="668" t="s">
        <v>65</v>
      </c>
      <c r="I29" s="669"/>
      <c r="J29" s="653" t="s">
        <v>1533</v>
      </c>
      <c r="K29" s="669"/>
      <c r="L29" s="653" t="s">
        <v>1534</v>
      </c>
      <c r="M29" s="653" t="s">
        <v>1535</v>
      </c>
      <c r="N29" s="641">
        <f>IF(OR(A29&lt;&gt;"",O29&lt;=ФОРМА!$C$38),1,0)</f>
        <v>0</v>
      </c>
      <c r="O29" s="641">
        <f t="shared" si="2"/>
        <v>26</v>
      </c>
    </row>
    <row r="30" spans="1:15" ht="48.6" customHeight="1" x14ac:dyDescent="0.25">
      <c r="A30" s="654"/>
      <c r="B30" s="653" t="str">
        <f t="shared" si="0"/>
        <v>полоса 40х5 мм
уголок 63х63х6, L=2,5 м</v>
      </c>
      <c r="C30" s="658" t="str">
        <f t="shared" si="1"/>
        <v>Контур заземления КТП
СЭС-23-32939-ЭС-ИЛО</v>
      </c>
      <c r="D30" s="653" t="s">
        <v>1530</v>
      </c>
      <c r="E30" s="653" t="s">
        <v>1531</v>
      </c>
      <c r="F30" s="658" t="str">
        <f ca="1">IF(A30=A29,F29,CONCATENATE(ФОРМА!$F$40,RANDBETWEEN(ФОРМА!$G$40,ФОРМА!$H$40),",
без осадков"))</f>
        <v>+15,
без осадков</v>
      </c>
      <c r="G30" s="653" t="s">
        <v>1532</v>
      </c>
      <c r="H30" s="668" t="s">
        <v>65</v>
      </c>
      <c r="I30" s="669"/>
      <c r="J30" s="653" t="s">
        <v>1533</v>
      </c>
      <c r="K30" s="669"/>
      <c r="L30" s="653" t="s">
        <v>1534</v>
      </c>
      <c r="M30" s="653" t="s">
        <v>1535</v>
      </c>
      <c r="N30" s="641">
        <f>IF(OR(A30&lt;&gt;"",O30&lt;=ФОРМА!$C$38),1,0)</f>
        <v>0</v>
      </c>
      <c r="O30" s="641">
        <f t="shared" si="2"/>
        <v>27</v>
      </c>
    </row>
    <row r="31" spans="1:15" ht="48.6" customHeight="1" x14ac:dyDescent="0.25">
      <c r="A31" s="654"/>
      <c r="B31" s="653" t="str">
        <f t="shared" si="0"/>
        <v>полоса 40х5 мм
уголок 63х63х6, L=2,5 м</v>
      </c>
      <c r="C31" s="658" t="str">
        <f t="shared" si="1"/>
        <v>Контур заземления КТП
СЭС-23-32939-ЭС-ИЛО</v>
      </c>
      <c r="D31" s="653" t="s">
        <v>1530</v>
      </c>
      <c r="E31" s="653" t="s">
        <v>1531</v>
      </c>
      <c r="F31" s="658" t="str">
        <f ca="1">IF(A31=A30,F30,CONCATENATE(ФОРМА!$F$40,RANDBETWEEN(ФОРМА!$G$40,ФОРМА!$H$40),",
без осадков"))</f>
        <v>+15,
без осадков</v>
      </c>
      <c r="G31" s="653" t="s">
        <v>1532</v>
      </c>
      <c r="H31" s="668" t="s">
        <v>65</v>
      </c>
      <c r="I31" s="669"/>
      <c r="J31" s="653" t="s">
        <v>1533</v>
      </c>
      <c r="K31" s="669"/>
      <c r="L31" s="653" t="s">
        <v>1534</v>
      </c>
      <c r="M31" s="653" t="s">
        <v>1535</v>
      </c>
      <c r="N31" s="641">
        <f>IF(OR(A31&lt;&gt;"",O31&lt;=ФОРМА!$C$38),1,0)</f>
        <v>0</v>
      </c>
      <c r="O31" s="641">
        <f t="shared" si="2"/>
        <v>28</v>
      </c>
    </row>
    <row r="32" spans="1:15" ht="48.6" customHeight="1" x14ac:dyDescent="0.25">
      <c r="A32" s="654"/>
      <c r="B32" s="653" t="str">
        <f t="shared" si="0"/>
        <v>полоса 40х5 мм
уголок 63х63х6, L=2,5 м</v>
      </c>
      <c r="C32" s="658" t="str">
        <f t="shared" si="1"/>
        <v>Контур заземления КТП
СЭС-23-32939-ЭС-ИЛО</v>
      </c>
      <c r="D32" s="653" t="s">
        <v>1530</v>
      </c>
      <c r="E32" s="653" t="s">
        <v>1531</v>
      </c>
      <c r="F32" s="658" t="str">
        <f ca="1">IF(A32=A31,F31,CONCATENATE(ФОРМА!$F$40,RANDBETWEEN(ФОРМА!$G$40,ФОРМА!$H$40),",
без осадков"))</f>
        <v>+15,
без осадков</v>
      </c>
      <c r="G32" s="653" t="s">
        <v>1532</v>
      </c>
      <c r="H32" s="668" t="s">
        <v>65</v>
      </c>
      <c r="I32" s="669"/>
      <c r="J32" s="653" t="s">
        <v>1533</v>
      </c>
      <c r="K32" s="669"/>
      <c r="L32" s="653" t="s">
        <v>1534</v>
      </c>
      <c r="M32" s="653" t="s">
        <v>1535</v>
      </c>
      <c r="N32" s="641">
        <f>IF(OR(A32&lt;&gt;"",O32&lt;=ФОРМА!$C$38),1,0)</f>
        <v>0</v>
      </c>
      <c r="O32" s="641">
        <f t="shared" si="2"/>
        <v>29</v>
      </c>
    </row>
    <row r="33" spans="1:15" ht="48.6" customHeight="1" x14ac:dyDescent="0.25">
      <c r="A33" s="654"/>
      <c r="B33" s="653" t="str">
        <f t="shared" si="0"/>
        <v>полоса 40х5 мм
уголок 63х63х6, L=2,5 м</v>
      </c>
      <c r="C33" s="658" t="str">
        <f t="shared" si="1"/>
        <v>Контур заземления КТП
СЭС-23-32939-ЭС-ИЛО</v>
      </c>
      <c r="D33" s="653" t="s">
        <v>1530</v>
      </c>
      <c r="E33" s="653" t="s">
        <v>1531</v>
      </c>
      <c r="F33" s="658" t="str">
        <f ca="1">IF(A33=A32,F32,CONCATENATE(ФОРМА!$F$40,RANDBETWEEN(ФОРМА!$G$40,ФОРМА!$H$40),",
без осадков"))</f>
        <v>+15,
без осадков</v>
      </c>
      <c r="G33" s="653" t="s">
        <v>1532</v>
      </c>
      <c r="H33" s="668" t="s">
        <v>65</v>
      </c>
      <c r="I33" s="669"/>
      <c r="J33" s="653" t="s">
        <v>1533</v>
      </c>
      <c r="K33" s="669"/>
      <c r="L33" s="653" t="s">
        <v>1534</v>
      </c>
      <c r="M33" s="653" t="s">
        <v>1535</v>
      </c>
      <c r="N33" s="641">
        <f>IF(OR(A33&lt;&gt;"",O33&lt;=ФОРМА!$C$38),1,0)</f>
        <v>0</v>
      </c>
      <c r="O33" s="641">
        <f t="shared" si="2"/>
        <v>30</v>
      </c>
    </row>
    <row r="34" spans="1:15" ht="48.6" customHeight="1" x14ac:dyDescent="0.25">
      <c r="A34" s="654"/>
      <c r="B34" s="653" t="str">
        <f t="shared" si="0"/>
        <v>полоса 40х5 мм
уголок 63х63х6, L=2,5 м</v>
      </c>
      <c r="C34" s="658" t="str">
        <f t="shared" si="1"/>
        <v>Контур заземления КТП
СЭС-23-32939-ЭС-ИЛО</v>
      </c>
      <c r="D34" s="653" t="s">
        <v>1530</v>
      </c>
      <c r="E34" s="653" t="s">
        <v>1531</v>
      </c>
      <c r="F34" s="658" t="str">
        <f ca="1">IF(A34=A33,F33,CONCATENATE(ФОРМА!$F$40,RANDBETWEEN(ФОРМА!$G$40,ФОРМА!$H$40),",
без осадков"))</f>
        <v>+15,
без осадков</v>
      </c>
      <c r="G34" s="653" t="s">
        <v>1532</v>
      </c>
      <c r="H34" s="668" t="s">
        <v>65</v>
      </c>
      <c r="I34" s="669"/>
      <c r="J34" s="653" t="s">
        <v>1533</v>
      </c>
      <c r="K34" s="669"/>
      <c r="L34" s="653" t="s">
        <v>1534</v>
      </c>
      <c r="M34" s="653" t="s">
        <v>1535</v>
      </c>
      <c r="N34" s="641">
        <f>IF(OR(A34&lt;&gt;"",O34&lt;=ФОРМА!$C$38),1,0)</f>
        <v>0</v>
      </c>
      <c r="O34" s="641">
        <f t="shared" si="2"/>
        <v>31</v>
      </c>
    </row>
    <row r="35" spans="1:15" ht="48.6" customHeight="1" x14ac:dyDescent="0.25">
      <c r="A35" s="654"/>
      <c r="B35" s="653" t="str">
        <f t="shared" si="0"/>
        <v>полоса 40х5 мм
уголок 63х63х6, L=2,5 м</v>
      </c>
      <c r="C35" s="658" t="str">
        <f t="shared" si="1"/>
        <v>Контур заземления КТП
СЭС-23-32939-ЭС-ИЛО</v>
      </c>
      <c r="D35" s="653" t="s">
        <v>1530</v>
      </c>
      <c r="E35" s="653" t="s">
        <v>1531</v>
      </c>
      <c r="F35" s="658" t="str">
        <f ca="1">IF(A35=A34,F34,CONCATENATE(ФОРМА!$F$40,RANDBETWEEN(ФОРМА!$G$40,ФОРМА!$H$40),",
без осадков"))</f>
        <v>+15,
без осадков</v>
      </c>
      <c r="G35" s="653" t="s">
        <v>1532</v>
      </c>
      <c r="H35" s="668" t="s">
        <v>65</v>
      </c>
      <c r="I35" s="669"/>
      <c r="J35" s="653" t="s">
        <v>1533</v>
      </c>
      <c r="K35" s="669"/>
      <c r="L35" s="653" t="s">
        <v>1534</v>
      </c>
      <c r="M35" s="653" t="s">
        <v>1535</v>
      </c>
      <c r="N35" s="641">
        <f>IF(OR(A35&lt;&gt;"",O35&lt;=ФОРМА!$C$38),1,0)</f>
        <v>0</v>
      </c>
      <c r="O35" s="641">
        <f t="shared" si="2"/>
        <v>32</v>
      </c>
    </row>
    <row r="36" spans="1:15" ht="48.6" customHeight="1" x14ac:dyDescent="0.25">
      <c r="A36" s="654"/>
      <c r="B36" s="653" t="str">
        <f t="shared" si="0"/>
        <v>полоса 40х5 мм
уголок 63х63х6, L=2,5 м</v>
      </c>
      <c r="C36" s="658" t="str">
        <f t="shared" si="1"/>
        <v>Контур заземления КТП
СЭС-23-32939-ЭС-ИЛО</v>
      </c>
      <c r="D36" s="653" t="s">
        <v>1530</v>
      </c>
      <c r="E36" s="653" t="s">
        <v>1531</v>
      </c>
      <c r="F36" s="658" t="str">
        <f ca="1">IF(A36=A35,F35,CONCATENATE(ФОРМА!$F$40,RANDBETWEEN(ФОРМА!$G$40,ФОРМА!$H$40),",
без осадков"))</f>
        <v>+15,
без осадков</v>
      </c>
      <c r="G36" s="653" t="s">
        <v>1532</v>
      </c>
      <c r="H36" s="668" t="s">
        <v>65</v>
      </c>
      <c r="I36" s="669"/>
      <c r="J36" s="653" t="s">
        <v>1533</v>
      </c>
      <c r="K36" s="669"/>
      <c r="L36" s="653" t="s">
        <v>1534</v>
      </c>
      <c r="M36" s="653" t="s">
        <v>1535</v>
      </c>
      <c r="N36" s="641">
        <f>IF(OR(A36&lt;&gt;"",O36&lt;=ФОРМА!$C$38),1,0)</f>
        <v>0</v>
      </c>
      <c r="O36" s="641">
        <f t="shared" si="2"/>
        <v>33</v>
      </c>
    </row>
    <row r="37" spans="1:15" ht="48.6" customHeight="1" x14ac:dyDescent="0.25">
      <c r="A37" s="654"/>
      <c r="B37" s="653" t="str">
        <f t="shared" si="0"/>
        <v>полоса 40х5 мм
уголок 63х63х6, L=2,5 м</v>
      </c>
      <c r="C37" s="658" t="str">
        <f t="shared" si="1"/>
        <v>Контур заземления КТП
СЭС-23-32939-ЭС-ИЛО</v>
      </c>
      <c r="D37" s="653" t="s">
        <v>1530</v>
      </c>
      <c r="E37" s="653" t="s">
        <v>1531</v>
      </c>
      <c r="F37" s="658" t="str">
        <f ca="1">IF(A37=A36,F36,CONCATENATE(ФОРМА!$F$40,RANDBETWEEN(ФОРМА!$G$40,ФОРМА!$H$40),",
без осадков"))</f>
        <v>+15,
без осадков</v>
      </c>
      <c r="G37" s="653" t="s">
        <v>1532</v>
      </c>
      <c r="H37" s="668" t="s">
        <v>65</v>
      </c>
      <c r="I37" s="669"/>
      <c r="J37" s="653" t="s">
        <v>1533</v>
      </c>
      <c r="K37" s="669"/>
      <c r="L37" s="653" t="s">
        <v>1534</v>
      </c>
      <c r="M37" s="653" t="s">
        <v>1535</v>
      </c>
      <c r="N37" s="641">
        <f>IF(OR(A37&lt;&gt;"",O37&lt;=ФОРМА!$C$38),1,0)</f>
        <v>0</v>
      </c>
      <c r="O37" s="641">
        <f t="shared" si="2"/>
        <v>34</v>
      </c>
    </row>
    <row r="38" spans="1:15" ht="48.6" customHeight="1" x14ac:dyDescent="0.25">
      <c r="A38" s="654"/>
      <c r="B38" s="653" t="str">
        <f t="shared" si="0"/>
        <v>полоса 40х5 мм
уголок 63х63х6, L=2,5 м</v>
      </c>
      <c r="C38" s="658" t="str">
        <f t="shared" si="1"/>
        <v>Контур заземления КТП
СЭС-23-32939-ЭС-ИЛО</v>
      </c>
      <c r="D38" s="653" t="s">
        <v>1530</v>
      </c>
      <c r="E38" s="653" t="s">
        <v>1531</v>
      </c>
      <c r="F38" s="658" t="str">
        <f ca="1">IF(A38=A37,F37,CONCATENATE(ФОРМА!$F$40,RANDBETWEEN(ФОРМА!$G$40,ФОРМА!$H$40),",
без осадков"))</f>
        <v>+15,
без осадков</v>
      </c>
      <c r="G38" s="653" t="s">
        <v>1532</v>
      </c>
      <c r="H38" s="668" t="s">
        <v>65</v>
      </c>
      <c r="I38" s="669"/>
      <c r="J38" s="653" t="s">
        <v>1533</v>
      </c>
      <c r="K38" s="669"/>
      <c r="L38" s="653" t="s">
        <v>1534</v>
      </c>
      <c r="M38" s="653" t="s">
        <v>1535</v>
      </c>
      <c r="N38" s="641">
        <f>IF(OR(A38&lt;&gt;"",O38&lt;=ФОРМА!$C$38),1,0)</f>
        <v>0</v>
      </c>
      <c r="O38" s="641">
        <f t="shared" si="2"/>
        <v>35</v>
      </c>
    </row>
    <row r="39" spans="1:15" ht="48.6" customHeight="1" x14ac:dyDescent="0.25">
      <c r="A39" s="654"/>
      <c r="B39" s="653" t="str">
        <f t="shared" si="0"/>
        <v>полоса 40х5 мм
уголок 63х63х6, L=2,5 м</v>
      </c>
      <c r="C39" s="658" t="str">
        <f t="shared" si="1"/>
        <v>Контур заземления КТП
СЭС-23-32939-ЭС-ИЛО</v>
      </c>
      <c r="D39" s="653" t="s">
        <v>1530</v>
      </c>
      <c r="E39" s="653" t="s">
        <v>1531</v>
      </c>
      <c r="F39" s="658" t="str">
        <f ca="1">IF(A39=A38,F38,CONCATENATE(ФОРМА!$F$40,RANDBETWEEN(ФОРМА!$G$40,ФОРМА!$H$40),",
без осадков"))</f>
        <v>+15,
без осадков</v>
      </c>
      <c r="G39" s="653" t="s">
        <v>1532</v>
      </c>
      <c r="H39" s="668" t="s">
        <v>65</v>
      </c>
      <c r="I39" s="669"/>
      <c r="J39" s="653" t="s">
        <v>1533</v>
      </c>
      <c r="K39" s="669"/>
      <c r="L39" s="653" t="s">
        <v>1534</v>
      </c>
      <c r="M39" s="653" t="s">
        <v>1535</v>
      </c>
      <c r="N39" s="641">
        <f>IF(OR(A39&lt;&gt;"",O39&lt;=ФОРМА!$C$38),1,0)</f>
        <v>0</v>
      </c>
      <c r="O39" s="641">
        <f t="shared" si="2"/>
        <v>36</v>
      </c>
    </row>
    <row r="40" spans="1:15" ht="48.6" customHeight="1" x14ac:dyDescent="0.25">
      <c r="A40" s="654"/>
      <c r="B40" s="653" t="str">
        <f t="shared" si="0"/>
        <v>полоса 40х5 мм
уголок 63х63х6, L=2,5 м</v>
      </c>
      <c r="C40" s="658" t="str">
        <f t="shared" si="1"/>
        <v>Контур заземления КТП
СЭС-23-32939-ЭС-ИЛО</v>
      </c>
      <c r="D40" s="653" t="s">
        <v>1530</v>
      </c>
      <c r="E40" s="653" t="s">
        <v>1531</v>
      </c>
      <c r="F40" s="658" t="str">
        <f ca="1">IF(A40=A39,F39,CONCATENATE(ФОРМА!$F$40,RANDBETWEEN(ФОРМА!$G$40,ФОРМА!$H$40),",
без осадков"))</f>
        <v>+15,
без осадков</v>
      </c>
      <c r="G40" s="653" t="s">
        <v>1532</v>
      </c>
      <c r="H40" s="668" t="s">
        <v>65</v>
      </c>
      <c r="I40" s="669"/>
      <c r="J40" s="653" t="s">
        <v>1533</v>
      </c>
      <c r="K40" s="669"/>
      <c r="L40" s="653" t="s">
        <v>1534</v>
      </c>
      <c r="M40" s="653" t="s">
        <v>1535</v>
      </c>
      <c r="N40" s="641">
        <f>IF(OR(A40&lt;&gt;"",O40&lt;=ФОРМА!$C$38),1,0)</f>
        <v>0</v>
      </c>
      <c r="O40" s="641">
        <f t="shared" si="2"/>
        <v>37</v>
      </c>
    </row>
    <row r="41" spans="1:15" ht="48.6" customHeight="1" x14ac:dyDescent="0.25">
      <c r="A41" s="654"/>
      <c r="B41" s="653" t="str">
        <f t="shared" si="0"/>
        <v>полоса 40х5 мм
уголок 63х63х6, L=2,5 м</v>
      </c>
      <c r="C41" s="658" t="str">
        <f t="shared" si="1"/>
        <v>Контур заземления КТП
СЭС-23-32939-ЭС-ИЛО</v>
      </c>
      <c r="D41" s="653" t="s">
        <v>1530</v>
      </c>
      <c r="E41" s="653" t="s">
        <v>1531</v>
      </c>
      <c r="F41" s="658" t="str">
        <f ca="1">IF(A41=A40,F40,CONCATENATE(ФОРМА!$F$40,RANDBETWEEN(ФОРМА!$G$40,ФОРМА!$H$40),",
без осадков"))</f>
        <v>+15,
без осадков</v>
      </c>
      <c r="G41" s="653" t="s">
        <v>1532</v>
      </c>
      <c r="H41" s="668" t="s">
        <v>65</v>
      </c>
      <c r="I41" s="669"/>
      <c r="J41" s="653" t="s">
        <v>1533</v>
      </c>
      <c r="K41" s="669"/>
      <c r="L41" s="653" t="s">
        <v>1534</v>
      </c>
      <c r="M41" s="653" t="s">
        <v>1535</v>
      </c>
      <c r="N41" s="641">
        <f>IF(OR(A41&lt;&gt;"",O41&lt;=ФОРМА!$C$38),1,0)</f>
        <v>0</v>
      </c>
      <c r="O41" s="641">
        <f t="shared" si="2"/>
        <v>38</v>
      </c>
    </row>
    <row r="42" spans="1:15" ht="48.6" customHeight="1" x14ac:dyDescent="0.25">
      <c r="A42" s="654"/>
      <c r="B42" s="653" t="str">
        <f t="shared" si="0"/>
        <v>полоса 40х5 мм
уголок 63х63х6, L=2,5 м</v>
      </c>
      <c r="C42" s="658" t="str">
        <f t="shared" si="1"/>
        <v>Контур заземления КТП
СЭС-23-32939-ЭС-ИЛО</v>
      </c>
      <c r="D42" s="653" t="s">
        <v>1530</v>
      </c>
      <c r="E42" s="653" t="s">
        <v>1531</v>
      </c>
      <c r="F42" s="658" t="str">
        <f ca="1">IF(A42=A41,F41,CONCATENATE(ФОРМА!$F$40,RANDBETWEEN(ФОРМА!$G$40,ФОРМА!$H$40),",
без осадков"))</f>
        <v>+15,
без осадков</v>
      </c>
      <c r="G42" s="653" t="s">
        <v>1532</v>
      </c>
      <c r="H42" s="668" t="s">
        <v>65</v>
      </c>
      <c r="I42" s="669"/>
      <c r="J42" s="653" t="s">
        <v>1533</v>
      </c>
      <c r="K42" s="669"/>
      <c r="L42" s="653" t="s">
        <v>1534</v>
      </c>
      <c r="M42" s="653" t="s">
        <v>1535</v>
      </c>
      <c r="N42" s="641">
        <f>IF(OR(A42&lt;&gt;"",O42&lt;=ФОРМА!$C$38),1,0)</f>
        <v>0</v>
      </c>
      <c r="O42" s="641">
        <f t="shared" si="2"/>
        <v>39</v>
      </c>
    </row>
    <row r="43" spans="1:15" ht="48.6" customHeight="1" x14ac:dyDescent="0.25">
      <c r="A43" s="654"/>
      <c r="B43" s="653" t="str">
        <f t="shared" si="0"/>
        <v>полоса 40х5 мм
уголок 63х63х6, L=2,5 м</v>
      </c>
      <c r="C43" s="658" t="str">
        <f t="shared" si="1"/>
        <v>Контур заземления КТП
СЭС-23-32939-ЭС-ИЛО</v>
      </c>
      <c r="D43" s="653" t="s">
        <v>1530</v>
      </c>
      <c r="E43" s="653" t="s">
        <v>1531</v>
      </c>
      <c r="F43" s="658" t="str">
        <f ca="1">IF(A43=A42,F42,CONCATENATE(ФОРМА!$F$40,RANDBETWEEN(ФОРМА!$G$40,ФОРМА!$H$40),",
без осадков"))</f>
        <v>+15,
без осадков</v>
      </c>
      <c r="G43" s="653" t="s">
        <v>1532</v>
      </c>
      <c r="H43" s="668" t="s">
        <v>65</v>
      </c>
      <c r="I43" s="669"/>
      <c r="J43" s="653" t="s">
        <v>1533</v>
      </c>
      <c r="K43" s="669"/>
      <c r="L43" s="653" t="s">
        <v>1534</v>
      </c>
      <c r="M43" s="653" t="s">
        <v>1535</v>
      </c>
      <c r="N43" s="641">
        <f>IF(OR(A43&lt;&gt;"",O43&lt;=ФОРМА!$C$38),1,0)</f>
        <v>0</v>
      </c>
      <c r="O43" s="641">
        <f t="shared" si="2"/>
        <v>40</v>
      </c>
    </row>
    <row r="44" spans="1:15" ht="48.6" customHeight="1" x14ac:dyDescent="0.25">
      <c r="A44" s="654"/>
      <c r="B44" s="653" t="str">
        <f t="shared" si="0"/>
        <v>полоса 40х5 мм
уголок 63х63х6, L=2,5 м</v>
      </c>
      <c r="C44" s="658" t="str">
        <f t="shared" si="1"/>
        <v>Контур заземления КТП
СЭС-23-32939-ЭС-ИЛО</v>
      </c>
      <c r="D44" s="653" t="s">
        <v>1530</v>
      </c>
      <c r="E44" s="653" t="s">
        <v>1531</v>
      </c>
      <c r="F44" s="658" t="str">
        <f ca="1">IF(A44=A43,F43,CONCATENATE(ФОРМА!$F$40,RANDBETWEEN(ФОРМА!$G$40,ФОРМА!$H$40),",
без осадков"))</f>
        <v>+15,
без осадков</v>
      </c>
      <c r="G44" s="653" t="s">
        <v>1532</v>
      </c>
      <c r="H44" s="668" t="s">
        <v>65</v>
      </c>
      <c r="I44" s="669"/>
      <c r="J44" s="653" t="s">
        <v>1533</v>
      </c>
      <c r="K44" s="669"/>
      <c r="L44" s="653" t="s">
        <v>1534</v>
      </c>
      <c r="M44" s="653" t="s">
        <v>1535</v>
      </c>
      <c r="N44" s="641">
        <f>IF(OR(A44&lt;&gt;"",O44&lt;=ФОРМА!$C$38),1,0)</f>
        <v>0</v>
      </c>
      <c r="O44" s="641">
        <f t="shared" si="2"/>
        <v>41</v>
      </c>
    </row>
    <row r="45" spans="1:15" ht="48.6" customHeight="1" x14ac:dyDescent="0.25">
      <c r="A45" s="654"/>
      <c r="B45" s="653" t="str">
        <f t="shared" si="0"/>
        <v>полоса 40х5 мм
уголок 63х63х6, L=2,5 м</v>
      </c>
      <c r="C45" s="658" t="str">
        <f t="shared" si="1"/>
        <v>Контур заземления КТП
СЭС-23-32939-ЭС-ИЛО</v>
      </c>
      <c r="D45" s="653" t="s">
        <v>1530</v>
      </c>
      <c r="E45" s="653" t="s">
        <v>1531</v>
      </c>
      <c r="F45" s="658" t="str">
        <f ca="1">IF(A45=A44,F44,CONCATENATE(ФОРМА!$F$40,RANDBETWEEN(ФОРМА!$G$40,ФОРМА!$H$40),",
без осадков"))</f>
        <v>+15,
без осадков</v>
      </c>
      <c r="G45" s="653" t="s">
        <v>1532</v>
      </c>
      <c r="H45" s="668" t="s">
        <v>65</v>
      </c>
      <c r="I45" s="669"/>
      <c r="J45" s="653" t="s">
        <v>1533</v>
      </c>
      <c r="K45" s="669"/>
      <c r="L45" s="653" t="s">
        <v>1534</v>
      </c>
      <c r="M45" s="653" t="s">
        <v>1535</v>
      </c>
      <c r="N45" s="641">
        <f>IF(OR(A45&lt;&gt;"",O45&lt;=ФОРМА!$C$38),1,0)</f>
        <v>0</v>
      </c>
      <c r="O45" s="641">
        <f t="shared" si="2"/>
        <v>42</v>
      </c>
    </row>
    <row r="46" spans="1:15" ht="48.6" customHeight="1" x14ac:dyDescent="0.25">
      <c r="A46" s="654"/>
      <c r="B46" s="653" t="str">
        <f t="shared" si="0"/>
        <v>полоса 40х5 мм
уголок 63х63х6, L=2,5 м</v>
      </c>
      <c r="C46" s="658" t="str">
        <f t="shared" si="1"/>
        <v>Контур заземления КТП
СЭС-23-32939-ЭС-ИЛО</v>
      </c>
      <c r="D46" s="653" t="s">
        <v>1530</v>
      </c>
      <c r="E46" s="653" t="s">
        <v>1531</v>
      </c>
      <c r="F46" s="658" t="str">
        <f ca="1">IF(A46=A45,F45,CONCATENATE(ФОРМА!$F$40,RANDBETWEEN(ФОРМА!$G$40,ФОРМА!$H$40),",
без осадков"))</f>
        <v>+15,
без осадков</v>
      </c>
      <c r="G46" s="653" t="s">
        <v>1532</v>
      </c>
      <c r="H46" s="668" t="s">
        <v>65</v>
      </c>
      <c r="I46" s="669"/>
      <c r="J46" s="653" t="s">
        <v>1533</v>
      </c>
      <c r="K46" s="669"/>
      <c r="L46" s="653" t="s">
        <v>1534</v>
      </c>
      <c r="M46" s="653" t="s">
        <v>1535</v>
      </c>
      <c r="N46" s="641">
        <f>IF(OR(A46&lt;&gt;"",O46&lt;=ФОРМА!$C$38),1,0)</f>
        <v>0</v>
      </c>
      <c r="O46" s="641">
        <f t="shared" si="2"/>
        <v>43</v>
      </c>
    </row>
    <row r="47" spans="1:15" ht="48.6" customHeight="1" x14ac:dyDescent="0.25">
      <c r="A47" s="654"/>
      <c r="B47" s="653" t="str">
        <f t="shared" si="0"/>
        <v>полоса 40х5 мм
уголок 63х63х6, L=2,5 м</v>
      </c>
      <c r="C47" s="658" t="str">
        <f t="shared" si="1"/>
        <v>Контур заземления КТП
СЭС-23-32939-ЭС-ИЛО</v>
      </c>
      <c r="D47" s="653" t="s">
        <v>1530</v>
      </c>
      <c r="E47" s="653" t="s">
        <v>1531</v>
      </c>
      <c r="F47" s="658" t="str">
        <f ca="1">IF(A47=A46,F46,CONCATENATE(ФОРМА!$F$40,RANDBETWEEN(ФОРМА!$G$40,ФОРМА!$H$40),",
без осадков"))</f>
        <v>+15,
без осадков</v>
      </c>
      <c r="G47" s="653" t="s">
        <v>1532</v>
      </c>
      <c r="H47" s="668" t="s">
        <v>65</v>
      </c>
      <c r="I47" s="669"/>
      <c r="J47" s="653" t="s">
        <v>1533</v>
      </c>
      <c r="K47" s="669"/>
      <c r="L47" s="653" t="s">
        <v>1534</v>
      </c>
      <c r="M47" s="653" t="s">
        <v>1535</v>
      </c>
      <c r="N47" s="641">
        <f>IF(OR(A47&lt;&gt;"",O47&lt;=ФОРМА!$C$38),1,0)</f>
        <v>0</v>
      </c>
      <c r="O47" s="641">
        <f t="shared" si="2"/>
        <v>44</v>
      </c>
    </row>
    <row r="48" spans="1:15" ht="48.6" customHeight="1" x14ac:dyDescent="0.25">
      <c r="A48" s="654"/>
      <c r="B48" s="653" t="str">
        <f t="shared" si="0"/>
        <v>полоса 40х5 мм
уголок 63х63х6, L=2,5 м</v>
      </c>
      <c r="C48" s="658" t="str">
        <f t="shared" si="1"/>
        <v>Контур заземления КТП
СЭС-23-32939-ЭС-ИЛО</v>
      </c>
      <c r="D48" s="653" t="s">
        <v>1530</v>
      </c>
      <c r="E48" s="653" t="s">
        <v>1531</v>
      </c>
      <c r="F48" s="658" t="str">
        <f ca="1">IF(A48=A47,F47,CONCATENATE(ФОРМА!$F$40,RANDBETWEEN(ФОРМА!$G$40,ФОРМА!$H$40),",
без осадков"))</f>
        <v>+15,
без осадков</v>
      </c>
      <c r="G48" s="653" t="s">
        <v>1532</v>
      </c>
      <c r="H48" s="668" t="s">
        <v>65</v>
      </c>
      <c r="I48" s="669"/>
      <c r="J48" s="653" t="s">
        <v>1533</v>
      </c>
      <c r="K48" s="669"/>
      <c r="L48" s="653" t="s">
        <v>1534</v>
      </c>
      <c r="M48" s="653" t="s">
        <v>1535</v>
      </c>
      <c r="N48" s="641">
        <f>IF(OR(A48&lt;&gt;"",O48&lt;=ФОРМА!$C$38),1,0)</f>
        <v>0</v>
      </c>
      <c r="O48" s="641">
        <f t="shared" si="2"/>
        <v>45</v>
      </c>
    </row>
    <row r="49" spans="1:15" ht="48.6" customHeight="1" x14ac:dyDescent="0.25">
      <c r="A49" s="654"/>
      <c r="B49" s="653" t="str">
        <f t="shared" si="0"/>
        <v>полоса 40х5 мм
уголок 63х63х6, L=2,5 м</v>
      </c>
      <c r="C49" s="658" t="str">
        <f t="shared" si="1"/>
        <v>Контур заземления КТП
СЭС-23-32939-ЭС-ИЛО</v>
      </c>
      <c r="D49" s="653" t="s">
        <v>1530</v>
      </c>
      <c r="E49" s="653" t="s">
        <v>1531</v>
      </c>
      <c r="F49" s="658" t="str">
        <f ca="1">IF(A49=A48,F48,CONCATENATE(ФОРМА!$F$40,RANDBETWEEN(ФОРМА!$G$40,ФОРМА!$H$40),",
без осадков"))</f>
        <v>+15,
без осадков</v>
      </c>
      <c r="G49" s="653" t="s">
        <v>1532</v>
      </c>
      <c r="H49" s="668" t="s">
        <v>65</v>
      </c>
      <c r="I49" s="669"/>
      <c r="J49" s="653" t="s">
        <v>1533</v>
      </c>
      <c r="K49" s="669"/>
      <c r="L49" s="653" t="s">
        <v>1534</v>
      </c>
      <c r="M49" s="653" t="s">
        <v>1535</v>
      </c>
      <c r="N49" s="641">
        <f>IF(OR(A49&lt;&gt;"",O49&lt;=ФОРМА!$C$38),1,0)</f>
        <v>0</v>
      </c>
      <c r="O49" s="641">
        <f t="shared" si="2"/>
        <v>46</v>
      </c>
    </row>
    <row r="50" spans="1:15" ht="48.6" customHeight="1" x14ac:dyDescent="0.25">
      <c r="A50" s="654"/>
      <c r="B50" s="653" t="str">
        <f t="shared" si="0"/>
        <v>полоса 40х5 мм
уголок 63х63х6, L=2,5 м</v>
      </c>
      <c r="C50" s="658" t="str">
        <f t="shared" si="1"/>
        <v>Контур заземления КТП
СЭС-23-32939-ЭС-ИЛО</v>
      </c>
      <c r="D50" s="653" t="s">
        <v>1530</v>
      </c>
      <c r="E50" s="653" t="s">
        <v>1531</v>
      </c>
      <c r="F50" s="658" t="str">
        <f ca="1">IF(A50=A49,F49,CONCATENATE(ФОРМА!$F$40,RANDBETWEEN(ФОРМА!$G$40,ФОРМА!$H$40),",
без осадков"))</f>
        <v>+15,
без осадков</v>
      </c>
      <c r="G50" s="653" t="s">
        <v>1532</v>
      </c>
      <c r="H50" s="668" t="s">
        <v>65</v>
      </c>
      <c r="I50" s="669"/>
      <c r="J50" s="653" t="s">
        <v>1533</v>
      </c>
      <c r="K50" s="669"/>
      <c r="L50" s="653" t="s">
        <v>1534</v>
      </c>
      <c r="M50" s="653" t="s">
        <v>1535</v>
      </c>
      <c r="N50" s="641">
        <f>IF(OR(A50&lt;&gt;"",O50&lt;=ФОРМА!$C$38),1,0)</f>
        <v>0</v>
      </c>
      <c r="O50" s="641">
        <f t="shared" si="2"/>
        <v>47</v>
      </c>
    </row>
    <row r="51" spans="1:15" ht="48.6" customHeight="1" x14ac:dyDescent="0.25">
      <c r="A51" s="654"/>
      <c r="B51" s="653" t="str">
        <f t="shared" si="0"/>
        <v>полоса 40х5 мм
уголок 63х63х6, L=2,5 м</v>
      </c>
      <c r="C51" s="658" t="str">
        <f t="shared" si="1"/>
        <v>Контур заземления КТП
СЭС-23-32939-ЭС-ИЛО</v>
      </c>
      <c r="D51" s="653" t="s">
        <v>1530</v>
      </c>
      <c r="E51" s="653" t="s">
        <v>1531</v>
      </c>
      <c r="F51" s="658" t="str">
        <f ca="1">IF(A51=A50,F50,CONCATENATE(ФОРМА!$F$40,RANDBETWEEN(ФОРМА!$G$40,ФОРМА!$H$40),",
без осадков"))</f>
        <v>+15,
без осадков</v>
      </c>
      <c r="G51" s="653" t="s">
        <v>1532</v>
      </c>
      <c r="H51" s="668" t="s">
        <v>65</v>
      </c>
      <c r="I51" s="669"/>
      <c r="J51" s="653" t="s">
        <v>1533</v>
      </c>
      <c r="K51" s="669"/>
      <c r="L51" s="653" t="s">
        <v>1534</v>
      </c>
      <c r="M51" s="653" t="s">
        <v>1535</v>
      </c>
      <c r="N51" s="641">
        <f>IF(OR(A51&lt;&gt;"",O51&lt;=ФОРМА!$C$38),1,0)</f>
        <v>0</v>
      </c>
      <c r="O51" s="641">
        <f t="shared" si="2"/>
        <v>48</v>
      </c>
    </row>
    <row r="52" spans="1:15" ht="48.6" customHeight="1" x14ac:dyDescent="0.25">
      <c r="A52" s="654"/>
      <c r="B52" s="653" t="str">
        <f t="shared" si="0"/>
        <v>полоса 40х5 мм
уголок 63х63х6, L=2,5 м</v>
      </c>
      <c r="C52" s="658" t="str">
        <f t="shared" si="1"/>
        <v>Контур заземления КТП
СЭС-23-32939-ЭС-ИЛО</v>
      </c>
      <c r="D52" s="653" t="s">
        <v>1530</v>
      </c>
      <c r="E52" s="653" t="s">
        <v>1531</v>
      </c>
      <c r="F52" s="658" t="str">
        <f ca="1">IF(A52=A51,F51,CONCATENATE(ФОРМА!$F$40,RANDBETWEEN(ФОРМА!$G$40,ФОРМА!$H$40),",
без осадков"))</f>
        <v>+15,
без осадков</v>
      </c>
      <c r="G52" s="653" t="s">
        <v>1532</v>
      </c>
      <c r="H52" s="668" t="s">
        <v>65</v>
      </c>
      <c r="I52" s="669"/>
      <c r="J52" s="653" t="s">
        <v>1533</v>
      </c>
      <c r="K52" s="669"/>
      <c r="L52" s="653" t="s">
        <v>1534</v>
      </c>
      <c r="M52" s="653" t="s">
        <v>1535</v>
      </c>
      <c r="N52" s="641">
        <f>IF(OR(A52&lt;&gt;"",O52&lt;=ФОРМА!$C$38),1,0)</f>
        <v>0</v>
      </c>
      <c r="O52" s="641">
        <f t="shared" si="2"/>
        <v>49</v>
      </c>
    </row>
    <row r="53" spans="1:15" ht="48.6" customHeight="1" x14ac:dyDescent="0.25">
      <c r="A53" s="654"/>
      <c r="B53" s="653" t="str">
        <f t="shared" si="0"/>
        <v>полоса 40х5 мм
уголок 63х63х6, L=2,5 м</v>
      </c>
      <c r="C53" s="658" t="str">
        <f t="shared" si="1"/>
        <v>Контур заземления КТП
СЭС-23-32939-ЭС-ИЛО</v>
      </c>
      <c r="D53" s="653" t="s">
        <v>1530</v>
      </c>
      <c r="E53" s="653" t="s">
        <v>1531</v>
      </c>
      <c r="F53" s="658" t="str">
        <f ca="1">IF(A53=A52,F52,CONCATENATE(ФОРМА!$F$40,RANDBETWEEN(ФОРМА!$G$40,ФОРМА!$H$40),",
без осадков"))</f>
        <v>+15,
без осадков</v>
      </c>
      <c r="G53" s="653" t="s">
        <v>1532</v>
      </c>
      <c r="H53" s="668" t="s">
        <v>65</v>
      </c>
      <c r="I53" s="669"/>
      <c r="J53" s="653" t="s">
        <v>1533</v>
      </c>
      <c r="K53" s="669"/>
      <c r="L53" s="653" t="s">
        <v>1534</v>
      </c>
      <c r="M53" s="653" t="s">
        <v>1535</v>
      </c>
      <c r="N53" s="641">
        <f>IF(OR(A53&lt;&gt;"",O53&lt;=ФОРМА!$C$38),1,0)</f>
        <v>0</v>
      </c>
      <c r="O53" s="641">
        <f t="shared" si="2"/>
        <v>50</v>
      </c>
    </row>
    <row r="54" spans="1:15" ht="48.6" customHeight="1" x14ac:dyDescent="0.25">
      <c r="A54" s="654"/>
      <c r="B54" s="653" t="str">
        <f t="shared" si="0"/>
        <v>полоса 40х5 мм
уголок 63х63х6, L=2,5 м</v>
      </c>
      <c r="C54" s="658" t="str">
        <f t="shared" si="1"/>
        <v>Контур заземления КТП
СЭС-23-32939-ЭС-ИЛО</v>
      </c>
      <c r="D54" s="653" t="s">
        <v>1530</v>
      </c>
      <c r="E54" s="653" t="s">
        <v>1531</v>
      </c>
      <c r="F54" s="658" t="str">
        <f ca="1">IF(A54=A53,F53,CONCATENATE(ФОРМА!$F$40,RANDBETWEEN(ФОРМА!$G$40,ФОРМА!$H$40),",
без осадков"))</f>
        <v>+15,
без осадков</v>
      </c>
      <c r="G54" s="653" t="s">
        <v>1532</v>
      </c>
      <c r="H54" s="668" t="s">
        <v>65</v>
      </c>
      <c r="I54" s="669"/>
      <c r="J54" s="653" t="s">
        <v>1533</v>
      </c>
      <c r="K54" s="669"/>
      <c r="L54" s="653" t="s">
        <v>1534</v>
      </c>
      <c r="M54" s="653" t="s">
        <v>1535</v>
      </c>
      <c r="N54" s="641">
        <f>IF(OR(A54&lt;&gt;"",O54&lt;=ФОРМА!$C$38),1,0)</f>
        <v>0</v>
      </c>
      <c r="O54" s="641">
        <f t="shared" si="2"/>
        <v>51</v>
      </c>
    </row>
    <row r="55" spans="1:15" ht="48.6" customHeight="1" x14ac:dyDescent="0.25">
      <c r="A55" s="654"/>
      <c r="B55" s="653" t="str">
        <f t="shared" si="0"/>
        <v>полоса 40х5 мм
уголок 63х63х6, L=2,5 м</v>
      </c>
      <c r="C55" s="658" t="str">
        <f t="shared" si="1"/>
        <v>Контур заземления КТП
СЭС-23-32939-ЭС-ИЛО</v>
      </c>
      <c r="D55" s="653" t="s">
        <v>1530</v>
      </c>
      <c r="E55" s="653" t="s">
        <v>1531</v>
      </c>
      <c r="F55" s="658" t="str">
        <f ca="1">IF(A55=A54,F54,CONCATENATE(ФОРМА!$F$40,RANDBETWEEN(ФОРМА!$G$40,ФОРМА!$H$40),",
без осадков"))</f>
        <v>+15,
без осадков</v>
      </c>
      <c r="G55" s="653" t="s">
        <v>1532</v>
      </c>
      <c r="H55" s="668" t="s">
        <v>65</v>
      </c>
      <c r="I55" s="669"/>
      <c r="J55" s="653" t="s">
        <v>1533</v>
      </c>
      <c r="K55" s="669"/>
      <c r="L55" s="653" t="s">
        <v>1534</v>
      </c>
      <c r="M55" s="653" t="s">
        <v>1535</v>
      </c>
      <c r="N55" s="641">
        <f>IF(OR(A55&lt;&gt;"",O55&lt;=ФОРМА!$C$38),1,0)</f>
        <v>0</v>
      </c>
      <c r="O55" s="641">
        <f t="shared" si="2"/>
        <v>52</v>
      </c>
    </row>
    <row r="56" spans="1:15" ht="48.6" customHeight="1" x14ac:dyDescent="0.25">
      <c r="A56" s="654"/>
      <c r="B56" s="653" t="str">
        <f t="shared" si="0"/>
        <v>полоса 40х5 мм
уголок 63х63х6, L=2,5 м</v>
      </c>
      <c r="C56" s="658" t="str">
        <f t="shared" si="1"/>
        <v>Контур заземления КТП
СЭС-23-32939-ЭС-ИЛО</v>
      </c>
      <c r="D56" s="653" t="s">
        <v>1530</v>
      </c>
      <c r="E56" s="653" t="s">
        <v>1531</v>
      </c>
      <c r="F56" s="658" t="str">
        <f ca="1">IF(A56=A55,F55,CONCATENATE(ФОРМА!$F$40,RANDBETWEEN(ФОРМА!$G$40,ФОРМА!$H$40),",
без осадков"))</f>
        <v>+15,
без осадков</v>
      </c>
      <c r="G56" s="653" t="s">
        <v>1532</v>
      </c>
      <c r="H56" s="668" t="s">
        <v>65</v>
      </c>
      <c r="I56" s="669"/>
      <c r="J56" s="653" t="s">
        <v>1533</v>
      </c>
      <c r="K56" s="669"/>
      <c r="L56" s="653" t="s">
        <v>1534</v>
      </c>
      <c r="M56" s="653" t="s">
        <v>1535</v>
      </c>
      <c r="N56" s="641">
        <f>IF(OR(A56&lt;&gt;"",O56&lt;=ФОРМА!$C$38),1,0)</f>
        <v>0</v>
      </c>
      <c r="O56" s="641">
        <f t="shared" si="2"/>
        <v>53</v>
      </c>
    </row>
    <row r="57" spans="1:15" ht="48.6" customHeight="1" x14ac:dyDescent="0.25">
      <c r="A57" s="654"/>
      <c r="B57" s="653" t="str">
        <f t="shared" si="0"/>
        <v>полоса 40х5 мм
уголок 63х63х6, L=2,5 м</v>
      </c>
      <c r="C57" s="658" t="str">
        <f t="shared" si="1"/>
        <v>Контур заземления КТП
СЭС-23-32939-ЭС-ИЛО</v>
      </c>
      <c r="D57" s="653" t="s">
        <v>1530</v>
      </c>
      <c r="E57" s="653" t="s">
        <v>1531</v>
      </c>
      <c r="F57" s="658" t="str">
        <f ca="1">IF(A57=A56,F56,CONCATENATE(ФОРМА!$F$40,RANDBETWEEN(ФОРМА!$G$40,ФОРМА!$H$40),",
без осадков"))</f>
        <v>+15,
без осадков</v>
      </c>
      <c r="G57" s="653" t="s">
        <v>1532</v>
      </c>
      <c r="H57" s="668" t="s">
        <v>65</v>
      </c>
      <c r="I57" s="669"/>
      <c r="J57" s="653" t="s">
        <v>1533</v>
      </c>
      <c r="K57" s="669"/>
      <c r="L57" s="653" t="s">
        <v>1534</v>
      </c>
      <c r="M57" s="653" t="s">
        <v>1535</v>
      </c>
      <c r="N57" s="641">
        <f>IF(OR(A57&lt;&gt;"",O57&lt;=ФОРМА!$C$38),1,0)</f>
        <v>0</v>
      </c>
      <c r="O57" s="641">
        <f t="shared" si="2"/>
        <v>54</v>
      </c>
    </row>
    <row r="58" spans="1:15" ht="48.6" customHeight="1" x14ac:dyDescent="0.25">
      <c r="A58" s="654"/>
      <c r="B58" s="653" t="str">
        <f t="shared" si="0"/>
        <v>полоса 40х5 мм
уголок 63х63х6, L=2,5 м</v>
      </c>
      <c r="C58" s="658" t="str">
        <f t="shared" si="1"/>
        <v>Контур заземления КТП
СЭС-23-32939-ЭС-ИЛО</v>
      </c>
      <c r="D58" s="653" t="s">
        <v>1530</v>
      </c>
      <c r="E58" s="653" t="s">
        <v>1531</v>
      </c>
      <c r="F58" s="658" t="str">
        <f ca="1">IF(A58=A57,F57,CONCATENATE(ФОРМА!$F$40,RANDBETWEEN(ФОРМА!$G$40,ФОРМА!$H$40),",
без осадков"))</f>
        <v>+15,
без осадков</v>
      </c>
      <c r="G58" s="653" t="s">
        <v>1532</v>
      </c>
      <c r="H58" s="668" t="s">
        <v>65</v>
      </c>
      <c r="I58" s="669"/>
      <c r="J58" s="653" t="s">
        <v>1533</v>
      </c>
      <c r="K58" s="669"/>
      <c r="L58" s="653" t="s">
        <v>1534</v>
      </c>
      <c r="M58" s="653" t="s">
        <v>1535</v>
      </c>
      <c r="N58" s="641">
        <f>IF(OR(A58&lt;&gt;"",O58&lt;=ФОРМА!$C$38),1,0)</f>
        <v>0</v>
      </c>
      <c r="O58" s="641">
        <f t="shared" si="2"/>
        <v>55</v>
      </c>
    </row>
    <row r="59" spans="1:15" ht="48.6" customHeight="1" x14ac:dyDescent="0.25">
      <c r="A59" s="654"/>
      <c r="B59" s="653" t="str">
        <f t="shared" si="0"/>
        <v>полоса 40х5 мм
уголок 63х63х6, L=2,5 м</v>
      </c>
      <c r="C59" s="658" t="str">
        <f t="shared" si="1"/>
        <v>Контур заземления КТП
СЭС-23-32939-ЭС-ИЛО</v>
      </c>
      <c r="D59" s="653" t="s">
        <v>1530</v>
      </c>
      <c r="E59" s="653" t="s">
        <v>1531</v>
      </c>
      <c r="F59" s="658" t="str">
        <f ca="1">IF(A59=A58,F58,CONCATENATE(ФОРМА!$F$40,RANDBETWEEN(ФОРМА!$G$40,ФОРМА!$H$40),",
без осадков"))</f>
        <v>+15,
без осадков</v>
      </c>
      <c r="G59" s="653" t="s">
        <v>1532</v>
      </c>
      <c r="H59" s="668" t="s">
        <v>65</v>
      </c>
      <c r="I59" s="669"/>
      <c r="J59" s="653" t="s">
        <v>1533</v>
      </c>
      <c r="K59" s="669"/>
      <c r="L59" s="653" t="s">
        <v>1534</v>
      </c>
      <c r="M59" s="653" t="s">
        <v>1535</v>
      </c>
      <c r="N59" s="641">
        <f>IF(OR(A59&lt;&gt;"",O59&lt;=ФОРМА!$C$38),1,0)</f>
        <v>0</v>
      </c>
      <c r="O59" s="641">
        <f t="shared" si="2"/>
        <v>56</v>
      </c>
    </row>
    <row r="60" spans="1:15" ht="48.6" customHeight="1" x14ac:dyDescent="0.25">
      <c r="A60" s="654"/>
      <c r="B60" s="653" t="str">
        <f t="shared" si="0"/>
        <v>полоса 40х5 мм
уголок 63х63х6, L=2,5 м</v>
      </c>
      <c r="C60" s="658" t="str">
        <f t="shared" si="1"/>
        <v>Контур заземления КТП
СЭС-23-32939-ЭС-ИЛО</v>
      </c>
      <c r="D60" s="653" t="s">
        <v>1530</v>
      </c>
      <c r="E60" s="653" t="s">
        <v>1531</v>
      </c>
      <c r="F60" s="658" t="str">
        <f ca="1">IF(A60=A59,F59,CONCATENATE(ФОРМА!$F$40,RANDBETWEEN(ФОРМА!$G$40,ФОРМА!$H$40),",
без осадков"))</f>
        <v>+15,
без осадков</v>
      </c>
      <c r="G60" s="653" t="s">
        <v>1532</v>
      </c>
      <c r="H60" s="668" t="s">
        <v>65</v>
      </c>
      <c r="I60" s="669"/>
      <c r="J60" s="653" t="s">
        <v>1533</v>
      </c>
      <c r="K60" s="669"/>
      <c r="L60" s="653" t="s">
        <v>1534</v>
      </c>
      <c r="M60" s="653" t="s">
        <v>1535</v>
      </c>
      <c r="N60" s="641">
        <f>IF(OR(A60&lt;&gt;"",O60&lt;=ФОРМА!$C$38),1,0)</f>
        <v>0</v>
      </c>
      <c r="O60" s="641">
        <f t="shared" si="2"/>
        <v>57</v>
      </c>
    </row>
    <row r="61" spans="1:15" ht="48.6" customHeight="1" x14ac:dyDescent="0.25">
      <c r="A61" s="654"/>
      <c r="B61" s="653" t="str">
        <f t="shared" si="0"/>
        <v>полоса 40х5 мм
уголок 63х63х6, L=2,5 м</v>
      </c>
      <c r="C61" s="658" t="str">
        <f t="shared" si="1"/>
        <v>Контур заземления КТП
СЭС-23-32939-ЭС-ИЛО</v>
      </c>
      <c r="D61" s="653" t="s">
        <v>1530</v>
      </c>
      <c r="E61" s="653" t="s">
        <v>1531</v>
      </c>
      <c r="F61" s="658" t="str">
        <f ca="1">IF(A61=A60,F60,CONCATENATE(ФОРМА!$F$40,RANDBETWEEN(ФОРМА!$G$40,ФОРМА!$H$40),",
без осадков"))</f>
        <v>+15,
без осадков</v>
      </c>
      <c r="G61" s="653" t="s">
        <v>1532</v>
      </c>
      <c r="H61" s="668" t="s">
        <v>65</v>
      </c>
      <c r="I61" s="669"/>
      <c r="J61" s="653" t="s">
        <v>1533</v>
      </c>
      <c r="K61" s="669"/>
      <c r="L61" s="653" t="s">
        <v>1534</v>
      </c>
      <c r="M61" s="653" t="s">
        <v>1535</v>
      </c>
      <c r="N61" s="641">
        <f>IF(OR(A61&lt;&gt;"",O61&lt;=ФОРМА!$C$38),1,0)</f>
        <v>0</v>
      </c>
      <c r="O61" s="641">
        <f t="shared" si="2"/>
        <v>58</v>
      </c>
    </row>
    <row r="62" spans="1:15" ht="48.6" customHeight="1" x14ac:dyDescent="0.25">
      <c r="A62" s="654"/>
      <c r="B62" s="653" t="str">
        <f t="shared" si="0"/>
        <v>полоса 40х5 мм
уголок 63х63х6, L=2,5 м</v>
      </c>
      <c r="C62" s="658" t="str">
        <f t="shared" si="1"/>
        <v>Контур заземления КТП
СЭС-23-32939-ЭС-ИЛО</v>
      </c>
      <c r="D62" s="653" t="s">
        <v>1530</v>
      </c>
      <c r="E62" s="653" t="s">
        <v>1531</v>
      </c>
      <c r="F62" s="658" t="str">
        <f ca="1">IF(A62=A61,F61,CONCATENATE(ФОРМА!$F$40,RANDBETWEEN(ФОРМА!$G$40,ФОРМА!$H$40),",
без осадков"))</f>
        <v>+15,
без осадков</v>
      </c>
      <c r="G62" s="653" t="s">
        <v>1532</v>
      </c>
      <c r="H62" s="668" t="s">
        <v>65</v>
      </c>
      <c r="I62" s="669"/>
      <c r="J62" s="653" t="s">
        <v>1533</v>
      </c>
      <c r="K62" s="669"/>
      <c r="L62" s="653" t="s">
        <v>1534</v>
      </c>
      <c r="M62" s="653" t="s">
        <v>1535</v>
      </c>
      <c r="N62" s="641">
        <f>IF(OR(A62&lt;&gt;"",O62&lt;=ФОРМА!$C$38),1,0)</f>
        <v>0</v>
      </c>
      <c r="O62" s="641">
        <f t="shared" si="2"/>
        <v>59</v>
      </c>
    </row>
    <row r="63" spans="1:15" ht="48.6" customHeight="1" x14ac:dyDescent="0.25">
      <c r="A63" s="654"/>
      <c r="B63" s="653" t="str">
        <f t="shared" si="0"/>
        <v>полоса 40х5 мм
уголок 63х63х6, L=2,5 м</v>
      </c>
      <c r="C63" s="658" t="str">
        <f t="shared" si="1"/>
        <v>Контур заземления КТП
СЭС-23-32939-ЭС-ИЛО</v>
      </c>
      <c r="D63" s="653" t="s">
        <v>1530</v>
      </c>
      <c r="E63" s="653" t="s">
        <v>1531</v>
      </c>
      <c r="F63" s="658" t="str">
        <f ca="1">IF(A63=A62,F62,CONCATENATE(ФОРМА!$F$40,RANDBETWEEN(ФОРМА!$G$40,ФОРМА!$H$40),",
без осадков"))</f>
        <v>+15,
без осадков</v>
      </c>
      <c r="G63" s="653" t="s">
        <v>1532</v>
      </c>
      <c r="H63" s="668" t="s">
        <v>65</v>
      </c>
      <c r="I63" s="669"/>
      <c r="J63" s="653" t="s">
        <v>1533</v>
      </c>
      <c r="K63" s="669"/>
      <c r="L63" s="653" t="s">
        <v>1534</v>
      </c>
      <c r="M63" s="653" t="s">
        <v>1535</v>
      </c>
      <c r="N63" s="641">
        <f>IF(OR(A63&lt;&gt;"",O63&lt;=ФОРМА!$C$38),1,0)</f>
        <v>0</v>
      </c>
      <c r="O63" s="641">
        <f t="shared" si="2"/>
        <v>60</v>
      </c>
    </row>
    <row r="64" spans="1:15" ht="48.6" customHeight="1" x14ac:dyDescent="0.25">
      <c r="A64" s="654"/>
      <c r="B64" s="653" t="str">
        <f t="shared" si="0"/>
        <v>полоса 40х5 мм
уголок 63х63х6, L=2,5 м</v>
      </c>
      <c r="C64" s="658" t="str">
        <f t="shared" si="1"/>
        <v>Контур заземления КТП
СЭС-23-32939-ЭС-ИЛО</v>
      </c>
      <c r="D64" s="653" t="s">
        <v>1530</v>
      </c>
      <c r="E64" s="653" t="s">
        <v>1531</v>
      </c>
      <c r="F64" s="658" t="str">
        <f ca="1">IF(A64=A63,F63,CONCATENATE(ФОРМА!$F$40,RANDBETWEEN(ФОРМА!$G$40,ФОРМА!$H$40),",
без осадков"))</f>
        <v>+15,
без осадков</v>
      </c>
      <c r="G64" s="653" t="s">
        <v>1532</v>
      </c>
      <c r="H64" s="668" t="s">
        <v>65</v>
      </c>
      <c r="I64" s="669"/>
      <c r="J64" s="653" t="s">
        <v>1533</v>
      </c>
      <c r="K64" s="669"/>
      <c r="L64" s="653" t="s">
        <v>1534</v>
      </c>
      <c r="M64" s="653" t="s">
        <v>1535</v>
      </c>
      <c r="N64" s="641">
        <f>IF(OR(A64&lt;&gt;"",O64&lt;=ФОРМА!$C$38),1,0)</f>
        <v>0</v>
      </c>
      <c r="O64" s="641">
        <f t="shared" si="2"/>
        <v>61</v>
      </c>
    </row>
    <row r="65" spans="1:15" ht="48.6" customHeight="1" x14ac:dyDescent="0.25">
      <c r="A65" s="654"/>
      <c r="B65" s="653" t="str">
        <f t="shared" si="0"/>
        <v>полоса 40х5 мм
уголок 63х63х6, L=2,5 м</v>
      </c>
      <c r="C65" s="658" t="str">
        <f t="shared" si="1"/>
        <v>Контур заземления КТП
СЭС-23-32939-ЭС-ИЛО</v>
      </c>
      <c r="D65" s="653" t="s">
        <v>1530</v>
      </c>
      <c r="E65" s="653" t="s">
        <v>1531</v>
      </c>
      <c r="F65" s="658" t="str">
        <f ca="1">IF(A65=A64,F64,CONCATENATE(ФОРМА!$F$40,RANDBETWEEN(ФОРМА!$G$40,ФОРМА!$H$40),",
без осадков"))</f>
        <v>+15,
без осадков</v>
      </c>
      <c r="G65" s="653" t="s">
        <v>1532</v>
      </c>
      <c r="H65" s="668" t="s">
        <v>65</v>
      </c>
      <c r="I65" s="669"/>
      <c r="J65" s="653" t="s">
        <v>1533</v>
      </c>
      <c r="K65" s="669"/>
      <c r="L65" s="653" t="s">
        <v>1534</v>
      </c>
      <c r="M65" s="653" t="s">
        <v>1535</v>
      </c>
      <c r="N65" s="641">
        <f>IF(OR(A65&lt;&gt;"",O65&lt;=ФОРМА!$C$38),1,0)</f>
        <v>0</v>
      </c>
      <c r="O65" s="641">
        <f t="shared" si="2"/>
        <v>62</v>
      </c>
    </row>
    <row r="66" spans="1:15" ht="48.6" customHeight="1" x14ac:dyDescent="0.25">
      <c r="A66" s="654"/>
      <c r="B66" s="653" t="str">
        <f t="shared" si="0"/>
        <v>полоса 40х5 мм
уголок 63х63х6, L=2,5 м</v>
      </c>
      <c r="C66" s="658" t="str">
        <f t="shared" si="1"/>
        <v>Контур заземления КТП
СЭС-23-32939-ЭС-ИЛО</v>
      </c>
      <c r="D66" s="653" t="s">
        <v>1530</v>
      </c>
      <c r="E66" s="653" t="s">
        <v>1531</v>
      </c>
      <c r="F66" s="658" t="str">
        <f ca="1">IF(A66=A65,F65,CONCATENATE(ФОРМА!$F$40,RANDBETWEEN(ФОРМА!$G$40,ФОРМА!$H$40),",
без осадков"))</f>
        <v>+15,
без осадков</v>
      </c>
      <c r="G66" s="653" t="s">
        <v>1532</v>
      </c>
      <c r="H66" s="668" t="s">
        <v>65</v>
      </c>
      <c r="I66" s="669"/>
      <c r="J66" s="653" t="s">
        <v>1533</v>
      </c>
      <c r="K66" s="669"/>
      <c r="L66" s="653" t="s">
        <v>1534</v>
      </c>
      <c r="M66" s="653" t="s">
        <v>1535</v>
      </c>
      <c r="N66" s="641">
        <f>IF(OR(A66&lt;&gt;"",O66&lt;=ФОРМА!$C$38),1,0)</f>
        <v>0</v>
      </c>
      <c r="O66" s="641">
        <f t="shared" si="2"/>
        <v>63</v>
      </c>
    </row>
    <row r="67" spans="1:15" ht="48.6" customHeight="1" x14ac:dyDescent="0.25">
      <c r="A67" s="654"/>
      <c r="B67" s="653" t="str">
        <f t="shared" si="0"/>
        <v>полоса 40х5 мм
уголок 63х63х6, L=2,5 м</v>
      </c>
      <c r="C67" s="658" t="str">
        <f t="shared" si="1"/>
        <v>Контур заземления КТП
СЭС-23-32939-ЭС-ИЛО</v>
      </c>
      <c r="D67" s="653" t="s">
        <v>1530</v>
      </c>
      <c r="E67" s="653" t="s">
        <v>1531</v>
      </c>
      <c r="F67" s="658" t="str">
        <f ca="1">IF(A67=A66,F66,CONCATENATE(ФОРМА!$F$40,RANDBETWEEN(ФОРМА!$G$40,ФОРМА!$H$40),",
без осадков"))</f>
        <v>+15,
без осадков</v>
      </c>
      <c r="G67" s="653" t="s">
        <v>1532</v>
      </c>
      <c r="H67" s="668" t="s">
        <v>65</v>
      </c>
      <c r="I67" s="669"/>
      <c r="J67" s="653" t="s">
        <v>1533</v>
      </c>
      <c r="K67" s="669"/>
      <c r="L67" s="653" t="s">
        <v>1534</v>
      </c>
      <c r="M67" s="653" t="s">
        <v>1535</v>
      </c>
      <c r="N67" s="641">
        <f>IF(OR(A67&lt;&gt;"",O67&lt;=ФОРМА!$C$38),1,0)</f>
        <v>0</v>
      </c>
      <c r="O67" s="641">
        <f t="shared" si="2"/>
        <v>64</v>
      </c>
    </row>
    <row r="68" spans="1:15" ht="48.6" customHeight="1" x14ac:dyDescent="0.25">
      <c r="A68" s="654"/>
      <c r="B68" s="653" t="str">
        <f t="shared" si="0"/>
        <v>полоса 40х5 мм
уголок 63х63х6, L=2,5 м</v>
      </c>
      <c r="C68" s="658" t="str">
        <f t="shared" si="1"/>
        <v>Контур заземления КТП
СЭС-23-32939-ЭС-ИЛО</v>
      </c>
      <c r="D68" s="653" t="s">
        <v>1530</v>
      </c>
      <c r="E68" s="653" t="s">
        <v>1531</v>
      </c>
      <c r="F68" s="658" t="str">
        <f ca="1">IF(A68=A67,F67,CONCATENATE(ФОРМА!$F$40,RANDBETWEEN(ФОРМА!$G$40,ФОРМА!$H$40),",
без осадков"))</f>
        <v>+15,
без осадков</v>
      </c>
      <c r="G68" s="653" t="s">
        <v>1532</v>
      </c>
      <c r="H68" s="668" t="s">
        <v>65</v>
      </c>
      <c r="I68" s="669"/>
      <c r="J68" s="653" t="s">
        <v>1533</v>
      </c>
      <c r="K68" s="669"/>
      <c r="L68" s="653" t="s">
        <v>1534</v>
      </c>
      <c r="M68" s="653" t="s">
        <v>1535</v>
      </c>
      <c r="N68" s="641">
        <f>IF(OR(A68&lt;&gt;"",O68&lt;=ФОРМА!$C$38),1,0)</f>
        <v>0</v>
      </c>
      <c r="O68" s="641">
        <f t="shared" si="2"/>
        <v>65</v>
      </c>
    </row>
    <row r="69" spans="1:15" ht="48.6" customHeight="1" x14ac:dyDescent="0.25">
      <c r="A69" s="654"/>
      <c r="B69" s="653" t="str">
        <f t="shared" si="0"/>
        <v>полоса 40х5 мм
уголок 63х63х6, L=2,5 м</v>
      </c>
      <c r="C69" s="658" t="str">
        <f t="shared" si="1"/>
        <v>Контур заземления КТП
СЭС-23-32939-ЭС-ИЛО</v>
      </c>
      <c r="D69" s="653" t="s">
        <v>1530</v>
      </c>
      <c r="E69" s="653" t="s">
        <v>1531</v>
      </c>
      <c r="F69" s="658" t="str">
        <f ca="1">IF(A69=A68,F68,CONCATENATE(ФОРМА!$F$40,RANDBETWEEN(ФОРМА!$G$40,ФОРМА!$H$40),",
без осадков"))</f>
        <v>+15,
без осадков</v>
      </c>
      <c r="G69" s="653" t="s">
        <v>1532</v>
      </c>
      <c r="H69" s="668" t="s">
        <v>65</v>
      </c>
      <c r="I69" s="669"/>
      <c r="J69" s="653" t="s">
        <v>1533</v>
      </c>
      <c r="K69" s="669"/>
      <c r="L69" s="653" t="s">
        <v>1534</v>
      </c>
      <c r="M69" s="653" t="s">
        <v>1535</v>
      </c>
      <c r="N69" s="641">
        <f>IF(OR(A69&lt;&gt;"",O69&lt;=ФОРМА!$C$38),1,0)</f>
        <v>0</v>
      </c>
      <c r="O69" s="641">
        <f t="shared" si="2"/>
        <v>66</v>
      </c>
    </row>
    <row r="70" spans="1:15" ht="48.6" customHeight="1" x14ac:dyDescent="0.25">
      <c r="A70" s="654"/>
      <c r="B70" s="653" t="str">
        <f t="shared" ref="B70:B98" si="3">B69</f>
        <v>полоса 40х5 мм
уголок 63х63х6, L=2,5 м</v>
      </c>
      <c r="C70" s="658" t="str">
        <f t="shared" ref="C70:C98" si="4">C69</f>
        <v>Контур заземления КТП
СЭС-23-32939-ЭС-ИЛО</v>
      </c>
      <c r="D70" s="653" t="s">
        <v>1530</v>
      </c>
      <c r="E70" s="653" t="s">
        <v>1531</v>
      </c>
      <c r="F70" s="658" t="str">
        <f ca="1">IF(A70=A69,F69,CONCATENATE(ФОРМА!$F$40,RANDBETWEEN(ФОРМА!$G$40,ФОРМА!$H$40),",
без осадков"))</f>
        <v>+15,
без осадков</v>
      </c>
      <c r="G70" s="653" t="s">
        <v>1532</v>
      </c>
      <c r="H70" s="668" t="s">
        <v>65</v>
      </c>
      <c r="I70" s="669"/>
      <c r="J70" s="653" t="s">
        <v>1533</v>
      </c>
      <c r="K70" s="669"/>
      <c r="L70" s="653" t="s">
        <v>1534</v>
      </c>
      <c r="M70" s="653" t="s">
        <v>1535</v>
      </c>
      <c r="N70" s="641">
        <f>IF(OR(A70&lt;&gt;"",O70&lt;=ФОРМА!$C$38),1,0)</f>
        <v>0</v>
      </c>
      <c r="O70" s="641">
        <f t="shared" ref="O70:O98" si="5">O69+1</f>
        <v>67</v>
      </c>
    </row>
    <row r="71" spans="1:15" ht="48.6" customHeight="1" x14ac:dyDescent="0.25">
      <c r="A71" s="654"/>
      <c r="B71" s="653" t="str">
        <f t="shared" si="3"/>
        <v>полоса 40х5 мм
уголок 63х63х6, L=2,5 м</v>
      </c>
      <c r="C71" s="658" t="str">
        <f t="shared" si="4"/>
        <v>Контур заземления КТП
СЭС-23-32939-ЭС-ИЛО</v>
      </c>
      <c r="D71" s="653" t="s">
        <v>1530</v>
      </c>
      <c r="E71" s="653" t="s">
        <v>1531</v>
      </c>
      <c r="F71" s="658" t="str">
        <f ca="1">IF(A71=A70,F70,CONCATENATE(ФОРМА!$F$40,RANDBETWEEN(ФОРМА!$G$40,ФОРМА!$H$40),",
без осадков"))</f>
        <v>+15,
без осадков</v>
      </c>
      <c r="G71" s="653" t="s">
        <v>1532</v>
      </c>
      <c r="H71" s="668" t="s">
        <v>65</v>
      </c>
      <c r="I71" s="669"/>
      <c r="J71" s="653" t="s">
        <v>1533</v>
      </c>
      <c r="K71" s="669"/>
      <c r="L71" s="653" t="s">
        <v>1534</v>
      </c>
      <c r="M71" s="653" t="s">
        <v>1535</v>
      </c>
      <c r="N71" s="641">
        <f>IF(OR(A71&lt;&gt;"",O71&lt;=ФОРМА!$C$38),1,0)</f>
        <v>0</v>
      </c>
      <c r="O71" s="641">
        <f t="shared" si="5"/>
        <v>68</v>
      </c>
    </row>
    <row r="72" spans="1:15" ht="48.6" customHeight="1" x14ac:dyDescent="0.25">
      <c r="A72" s="654"/>
      <c r="B72" s="653" t="str">
        <f t="shared" si="3"/>
        <v>полоса 40х5 мм
уголок 63х63х6, L=2,5 м</v>
      </c>
      <c r="C72" s="658" t="str">
        <f t="shared" si="4"/>
        <v>Контур заземления КТП
СЭС-23-32939-ЭС-ИЛО</v>
      </c>
      <c r="D72" s="653" t="s">
        <v>1530</v>
      </c>
      <c r="E72" s="653" t="s">
        <v>1531</v>
      </c>
      <c r="F72" s="658" t="str">
        <f ca="1">IF(A72=A71,F71,CONCATENATE(ФОРМА!$F$40,RANDBETWEEN(ФОРМА!$G$40,ФОРМА!$H$40),",
без осадков"))</f>
        <v>+15,
без осадков</v>
      </c>
      <c r="G72" s="653" t="s">
        <v>1532</v>
      </c>
      <c r="H72" s="668" t="s">
        <v>65</v>
      </c>
      <c r="I72" s="669"/>
      <c r="J72" s="653" t="s">
        <v>1533</v>
      </c>
      <c r="K72" s="669"/>
      <c r="L72" s="653" t="s">
        <v>1534</v>
      </c>
      <c r="M72" s="653" t="s">
        <v>1535</v>
      </c>
      <c r="N72" s="641">
        <f>IF(OR(A72&lt;&gt;"",O72&lt;=ФОРМА!$C$38),1,0)</f>
        <v>0</v>
      </c>
      <c r="O72" s="641">
        <f t="shared" si="5"/>
        <v>69</v>
      </c>
    </row>
    <row r="73" spans="1:15" ht="48.6" customHeight="1" x14ac:dyDescent="0.25">
      <c r="A73" s="654"/>
      <c r="B73" s="653" t="str">
        <f t="shared" si="3"/>
        <v>полоса 40х5 мм
уголок 63х63х6, L=2,5 м</v>
      </c>
      <c r="C73" s="658" t="str">
        <f t="shared" si="4"/>
        <v>Контур заземления КТП
СЭС-23-32939-ЭС-ИЛО</v>
      </c>
      <c r="D73" s="653" t="s">
        <v>1530</v>
      </c>
      <c r="E73" s="653" t="s">
        <v>1531</v>
      </c>
      <c r="F73" s="658" t="str">
        <f ca="1">IF(A73=A72,F72,CONCATENATE(ФОРМА!$F$40,RANDBETWEEN(ФОРМА!$G$40,ФОРМА!$H$40),",
без осадков"))</f>
        <v>+15,
без осадков</v>
      </c>
      <c r="G73" s="653" t="s">
        <v>1532</v>
      </c>
      <c r="H73" s="668" t="s">
        <v>65</v>
      </c>
      <c r="I73" s="669"/>
      <c r="J73" s="653" t="s">
        <v>1533</v>
      </c>
      <c r="K73" s="669"/>
      <c r="L73" s="653" t="s">
        <v>1534</v>
      </c>
      <c r="M73" s="653" t="s">
        <v>1535</v>
      </c>
      <c r="N73" s="641">
        <f>IF(OR(A73&lt;&gt;"",O73&lt;=ФОРМА!$C$38),1,0)</f>
        <v>0</v>
      </c>
      <c r="O73" s="641">
        <f t="shared" si="5"/>
        <v>70</v>
      </c>
    </row>
    <row r="74" spans="1:15" ht="48.6" customHeight="1" x14ac:dyDescent="0.25">
      <c r="A74" s="654"/>
      <c r="B74" s="653" t="str">
        <f t="shared" si="3"/>
        <v>полоса 40х5 мм
уголок 63х63х6, L=2,5 м</v>
      </c>
      <c r="C74" s="658" t="str">
        <f t="shared" si="4"/>
        <v>Контур заземления КТП
СЭС-23-32939-ЭС-ИЛО</v>
      </c>
      <c r="D74" s="653" t="s">
        <v>1530</v>
      </c>
      <c r="E74" s="653" t="s">
        <v>1531</v>
      </c>
      <c r="F74" s="658" t="str">
        <f ca="1">IF(A74=A73,F73,CONCATENATE(ФОРМА!$F$40,RANDBETWEEN(ФОРМА!$G$40,ФОРМА!$H$40),",
без осадков"))</f>
        <v>+15,
без осадков</v>
      </c>
      <c r="G74" s="653" t="s">
        <v>1532</v>
      </c>
      <c r="H74" s="668" t="s">
        <v>65</v>
      </c>
      <c r="I74" s="669"/>
      <c r="J74" s="653" t="s">
        <v>1533</v>
      </c>
      <c r="K74" s="669"/>
      <c r="L74" s="653" t="s">
        <v>1534</v>
      </c>
      <c r="M74" s="653" t="s">
        <v>1535</v>
      </c>
      <c r="N74" s="641">
        <f>IF(OR(A74&lt;&gt;"",O74&lt;=ФОРМА!$C$38),1,0)</f>
        <v>0</v>
      </c>
      <c r="O74" s="641">
        <f t="shared" si="5"/>
        <v>71</v>
      </c>
    </row>
    <row r="75" spans="1:15" ht="48.6" customHeight="1" x14ac:dyDescent="0.25">
      <c r="A75" s="654"/>
      <c r="B75" s="653" t="str">
        <f t="shared" si="3"/>
        <v>полоса 40х5 мм
уголок 63х63х6, L=2,5 м</v>
      </c>
      <c r="C75" s="658" t="str">
        <f t="shared" si="4"/>
        <v>Контур заземления КТП
СЭС-23-32939-ЭС-ИЛО</v>
      </c>
      <c r="D75" s="653" t="s">
        <v>1530</v>
      </c>
      <c r="E75" s="653" t="s">
        <v>1531</v>
      </c>
      <c r="F75" s="658" t="str">
        <f ca="1">IF(A75=A74,F74,CONCATENATE(ФОРМА!$F$40,RANDBETWEEN(ФОРМА!$G$40,ФОРМА!$H$40),",
без осадков"))</f>
        <v>+15,
без осадков</v>
      </c>
      <c r="G75" s="653" t="s">
        <v>1532</v>
      </c>
      <c r="H75" s="668" t="s">
        <v>65</v>
      </c>
      <c r="I75" s="669"/>
      <c r="J75" s="653" t="s">
        <v>1533</v>
      </c>
      <c r="K75" s="669"/>
      <c r="L75" s="653" t="s">
        <v>1534</v>
      </c>
      <c r="M75" s="653" t="s">
        <v>1535</v>
      </c>
      <c r="N75" s="641">
        <f>IF(OR(A75&lt;&gt;"",O75&lt;=ФОРМА!$C$38),1,0)</f>
        <v>0</v>
      </c>
      <c r="O75" s="641">
        <f t="shared" si="5"/>
        <v>72</v>
      </c>
    </row>
    <row r="76" spans="1:15" ht="48.6" customHeight="1" x14ac:dyDescent="0.25">
      <c r="A76" s="654"/>
      <c r="B76" s="653" t="str">
        <f t="shared" si="3"/>
        <v>полоса 40х5 мм
уголок 63х63х6, L=2,5 м</v>
      </c>
      <c r="C76" s="658" t="str">
        <f t="shared" si="4"/>
        <v>Контур заземления КТП
СЭС-23-32939-ЭС-ИЛО</v>
      </c>
      <c r="D76" s="653" t="s">
        <v>1530</v>
      </c>
      <c r="E76" s="653" t="s">
        <v>1531</v>
      </c>
      <c r="F76" s="658" t="str">
        <f ca="1">IF(A76=A75,F75,CONCATENATE(ФОРМА!$F$40,RANDBETWEEN(ФОРМА!$G$40,ФОРМА!$H$40),",
без осадков"))</f>
        <v>+15,
без осадков</v>
      </c>
      <c r="G76" s="653" t="s">
        <v>1532</v>
      </c>
      <c r="H76" s="668" t="s">
        <v>65</v>
      </c>
      <c r="I76" s="669"/>
      <c r="J76" s="653" t="s">
        <v>1533</v>
      </c>
      <c r="K76" s="669"/>
      <c r="L76" s="653" t="s">
        <v>1534</v>
      </c>
      <c r="M76" s="653" t="s">
        <v>1535</v>
      </c>
      <c r="N76" s="641">
        <f>IF(OR(A76&lt;&gt;"",O76&lt;=ФОРМА!$C$38),1,0)</f>
        <v>0</v>
      </c>
      <c r="O76" s="641">
        <f t="shared" si="5"/>
        <v>73</v>
      </c>
    </row>
    <row r="77" spans="1:15" ht="48.6" customHeight="1" x14ac:dyDescent="0.25">
      <c r="A77" s="654"/>
      <c r="B77" s="653" t="str">
        <f t="shared" si="3"/>
        <v>полоса 40х5 мм
уголок 63х63х6, L=2,5 м</v>
      </c>
      <c r="C77" s="658" t="str">
        <f t="shared" si="4"/>
        <v>Контур заземления КТП
СЭС-23-32939-ЭС-ИЛО</v>
      </c>
      <c r="D77" s="653" t="s">
        <v>1530</v>
      </c>
      <c r="E77" s="653" t="s">
        <v>1531</v>
      </c>
      <c r="F77" s="658" t="str">
        <f ca="1">IF(A77=A76,F76,CONCATENATE(ФОРМА!$F$40,RANDBETWEEN(ФОРМА!$G$40,ФОРМА!$H$40),",
без осадков"))</f>
        <v>+15,
без осадков</v>
      </c>
      <c r="G77" s="653" t="s">
        <v>1532</v>
      </c>
      <c r="H77" s="668" t="s">
        <v>65</v>
      </c>
      <c r="I77" s="669"/>
      <c r="J77" s="653" t="s">
        <v>1533</v>
      </c>
      <c r="K77" s="669"/>
      <c r="L77" s="653" t="s">
        <v>1534</v>
      </c>
      <c r="M77" s="653" t="s">
        <v>1535</v>
      </c>
      <c r="N77" s="641">
        <f>IF(OR(A77&lt;&gt;"",O77&lt;=ФОРМА!$C$38),1,0)</f>
        <v>0</v>
      </c>
      <c r="O77" s="641">
        <f t="shared" si="5"/>
        <v>74</v>
      </c>
    </row>
    <row r="78" spans="1:15" ht="48.6" customHeight="1" x14ac:dyDescent="0.25">
      <c r="A78" s="654"/>
      <c r="B78" s="653" t="str">
        <f t="shared" si="3"/>
        <v>полоса 40х5 мм
уголок 63х63х6, L=2,5 м</v>
      </c>
      <c r="C78" s="658" t="str">
        <f t="shared" si="4"/>
        <v>Контур заземления КТП
СЭС-23-32939-ЭС-ИЛО</v>
      </c>
      <c r="D78" s="653" t="s">
        <v>1530</v>
      </c>
      <c r="E78" s="653" t="s">
        <v>1531</v>
      </c>
      <c r="F78" s="658" t="str">
        <f ca="1">IF(A78=A77,F77,CONCATENATE(ФОРМА!$F$40,RANDBETWEEN(ФОРМА!$G$40,ФОРМА!$H$40),",
без осадков"))</f>
        <v>+15,
без осадков</v>
      </c>
      <c r="G78" s="653" t="s">
        <v>1532</v>
      </c>
      <c r="H78" s="668" t="s">
        <v>65</v>
      </c>
      <c r="I78" s="669"/>
      <c r="J78" s="653" t="s">
        <v>1533</v>
      </c>
      <c r="K78" s="669"/>
      <c r="L78" s="653" t="s">
        <v>1534</v>
      </c>
      <c r="M78" s="653" t="s">
        <v>1535</v>
      </c>
      <c r="N78" s="641">
        <f>IF(OR(A78&lt;&gt;"",O78&lt;=ФОРМА!$C$38),1,0)</f>
        <v>0</v>
      </c>
      <c r="O78" s="641">
        <f t="shared" si="5"/>
        <v>75</v>
      </c>
    </row>
    <row r="79" spans="1:15" ht="48.6" customHeight="1" x14ac:dyDescent="0.25">
      <c r="A79" s="654"/>
      <c r="B79" s="653" t="str">
        <f t="shared" si="3"/>
        <v>полоса 40х5 мм
уголок 63х63х6, L=2,5 м</v>
      </c>
      <c r="C79" s="658" t="str">
        <f t="shared" si="4"/>
        <v>Контур заземления КТП
СЭС-23-32939-ЭС-ИЛО</v>
      </c>
      <c r="D79" s="653" t="s">
        <v>1530</v>
      </c>
      <c r="E79" s="653" t="s">
        <v>1531</v>
      </c>
      <c r="F79" s="658" t="str">
        <f ca="1">IF(A79=A78,F78,CONCATENATE(ФОРМА!$F$40,RANDBETWEEN(ФОРМА!$G$40,ФОРМА!$H$40),",
без осадков"))</f>
        <v>+15,
без осадков</v>
      </c>
      <c r="G79" s="653" t="s">
        <v>1532</v>
      </c>
      <c r="H79" s="668" t="s">
        <v>65</v>
      </c>
      <c r="I79" s="669"/>
      <c r="J79" s="653" t="s">
        <v>1533</v>
      </c>
      <c r="K79" s="669"/>
      <c r="L79" s="653" t="s">
        <v>1534</v>
      </c>
      <c r="M79" s="653" t="s">
        <v>1535</v>
      </c>
      <c r="N79" s="641">
        <f>IF(OR(A79&lt;&gt;"",O79&lt;=ФОРМА!$C$38),1,0)</f>
        <v>0</v>
      </c>
      <c r="O79" s="641">
        <f t="shared" si="5"/>
        <v>76</v>
      </c>
    </row>
    <row r="80" spans="1:15" ht="48.6" customHeight="1" x14ac:dyDescent="0.25">
      <c r="A80" s="654"/>
      <c r="B80" s="653" t="str">
        <f t="shared" si="3"/>
        <v>полоса 40х5 мм
уголок 63х63х6, L=2,5 м</v>
      </c>
      <c r="C80" s="658" t="str">
        <f t="shared" si="4"/>
        <v>Контур заземления КТП
СЭС-23-32939-ЭС-ИЛО</v>
      </c>
      <c r="D80" s="653" t="s">
        <v>1530</v>
      </c>
      <c r="E80" s="653" t="s">
        <v>1531</v>
      </c>
      <c r="F80" s="658" t="str">
        <f ca="1">IF(A80=A79,F79,CONCATENATE(ФОРМА!$F$40,RANDBETWEEN(ФОРМА!$G$40,ФОРМА!$H$40),",
без осадков"))</f>
        <v>+15,
без осадков</v>
      </c>
      <c r="G80" s="653" t="s">
        <v>1532</v>
      </c>
      <c r="H80" s="668" t="s">
        <v>65</v>
      </c>
      <c r="I80" s="669"/>
      <c r="J80" s="653" t="s">
        <v>1533</v>
      </c>
      <c r="K80" s="669"/>
      <c r="L80" s="653" t="s">
        <v>1534</v>
      </c>
      <c r="M80" s="653" t="s">
        <v>1535</v>
      </c>
      <c r="N80" s="641">
        <f>IF(OR(A80&lt;&gt;"",O80&lt;=ФОРМА!$C$38),1,0)</f>
        <v>0</v>
      </c>
      <c r="O80" s="641">
        <f t="shared" si="5"/>
        <v>77</v>
      </c>
    </row>
    <row r="81" spans="1:15" ht="48.6" customHeight="1" x14ac:dyDescent="0.25">
      <c r="A81" s="654"/>
      <c r="B81" s="653" t="str">
        <f t="shared" si="3"/>
        <v>полоса 40х5 мм
уголок 63х63х6, L=2,5 м</v>
      </c>
      <c r="C81" s="658" t="str">
        <f t="shared" si="4"/>
        <v>Контур заземления КТП
СЭС-23-32939-ЭС-ИЛО</v>
      </c>
      <c r="D81" s="653" t="s">
        <v>1530</v>
      </c>
      <c r="E81" s="653" t="s">
        <v>1531</v>
      </c>
      <c r="F81" s="658" t="str">
        <f ca="1">IF(A81=A80,F80,CONCATENATE(ФОРМА!$F$40,RANDBETWEEN(ФОРМА!$G$40,ФОРМА!$H$40),",
без осадков"))</f>
        <v>+15,
без осадков</v>
      </c>
      <c r="G81" s="653" t="s">
        <v>1532</v>
      </c>
      <c r="H81" s="668" t="s">
        <v>65</v>
      </c>
      <c r="I81" s="669"/>
      <c r="J81" s="653" t="s">
        <v>1533</v>
      </c>
      <c r="K81" s="669"/>
      <c r="L81" s="653" t="s">
        <v>1534</v>
      </c>
      <c r="M81" s="653" t="s">
        <v>1535</v>
      </c>
      <c r="N81" s="641">
        <f>IF(OR(A81&lt;&gt;"",O81&lt;=ФОРМА!$C$38),1,0)</f>
        <v>0</v>
      </c>
      <c r="O81" s="641">
        <f t="shared" si="5"/>
        <v>78</v>
      </c>
    </row>
    <row r="82" spans="1:15" ht="48.6" customHeight="1" x14ac:dyDescent="0.25">
      <c r="A82" s="654"/>
      <c r="B82" s="653" t="str">
        <f t="shared" si="3"/>
        <v>полоса 40х5 мм
уголок 63х63х6, L=2,5 м</v>
      </c>
      <c r="C82" s="658" t="str">
        <f t="shared" si="4"/>
        <v>Контур заземления КТП
СЭС-23-32939-ЭС-ИЛО</v>
      </c>
      <c r="D82" s="653" t="s">
        <v>1530</v>
      </c>
      <c r="E82" s="653" t="s">
        <v>1531</v>
      </c>
      <c r="F82" s="658" t="str">
        <f ca="1">IF(A82=A81,F81,CONCATENATE(ФОРМА!$F$40,RANDBETWEEN(ФОРМА!$G$40,ФОРМА!$H$40),",
без осадков"))</f>
        <v>+15,
без осадков</v>
      </c>
      <c r="G82" s="653" t="s">
        <v>1532</v>
      </c>
      <c r="H82" s="668" t="s">
        <v>65</v>
      </c>
      <c r="I82" s="669"/>
      <c r="J82" s="653" t="s">
        <v>1533</v>
      </c>
      <c r="K82" s="669"/>
      <c r="L82" s="653" t="s">
        <v>1534</v>
      </c>
      <c r="M82" s="653" t="s">
        <v>1535</v>
      </c>
      <c r="N82" s="641">
        <f>IF(OR(A82&lt;&gt;"",O82&lt;=ФОРМА!$C$38),1,0)</f>
        <v>0</v>
      </c>
      <c r="O82" s="641">
        <f t="shared" si="5"/>
        <v>79</v>
      </c>
    </row>
    <row r="83" spans="1:15" ht="48.6" customHeight="1" x14ac:dyDescent="0.25">
      <c r="A83" s="654"/>
      <c r="B83" s="653" t="str">
        <f t="shared" si="3"/>
        <v>полоса 40х5 мм
уголок 63х63х6, L=2,5 м</v>
      </c>
      <c r="C83" s="658" t="str">
        <f t="shared" si="4"/>
        <v>Контур заземления КТП
СЭС-23-32939-ЭС-ИЛО</v>
      </c>
      <c r="D83" s="653" t="s">
        <v>1530</v>
      </c>
      <c r="E83" s="653" t="s">
        <v>1531</v>
      </c>
      <c r="F83" s="658" t="str">
        <f ca="1">IF(A83=A82,F82,CONCATENATE(ФОРМА!$F$40,RANDBETWEEN(ФОРМА!$G$40,ФОРМА!$H$40),",
без осадков"))</f>
        <v>+15,
без осадков</v>
      </c>
      <c r="G83" s="653" t="s">
        <v>1532</v>
      </c>
      <c r="H83" s="668" t="s">
        <v>65</v>
      </c>
      <c r="I83" s="669"/>
      <c r="J83" s="653" t="s">
        <v>1533</v>
      </c>
      <c r="K83" s="669"/>
      <c r="L83" s="653" t="s">
        <v>1534</v>
      </c>
      <c r="M83" s="653" t="s">
        <v>1535</v>
      </c>
      <c r="N83" s="641">
        <f>IF(OR(A83&lt;&gt;"",O83&lt;=ФОРМА!$C$38),1,0)</f>
        <v>0</v>
      </c>
      <c r="O83" s="641">
        <f t="shared" si="5"/>
        <v>80</v>
      </c>
    </row>
    <row r="84" spans="1:15" ht="48.6" customHeight="1" x14ac:dyDescent="0.25">
      <c r="A84" s="654"/>
      <c r="B84" s="653" t="str">
        <f t="shared" si="3"/>
        <v>полоса 40х5 мм
уголок 63х63х6, L=2,5 м</v>
      </c>
      <c r="C84" s="658" t="str">
        <f t="shared" si="4"/>
        <v>Контур заземления КТП
СЭС-23-32939-ЭС-ИЛО</v>
      </c>
      <c r="D84" s="653" t="s">
        <v>1530</v>
      </c>
      <c r="E84" s="653" t="s">
        <v>1531</v>
      </c>
      <c r="F84" s="658" t="str">
        <f ca="1">IF(A84=A83,F83,CONCATENATE(ФОРМА!$F$40,RANDBETWEEN(ФОРМА!$G$40,ФОРМА!$H$40),",
без осадков"))</f>
        <v>+15,
без осадков</v>
      </c>
      <c r="G84" s="653" t="s">
        <v>1532</v>
      </c>
      <c r="H84" s="668" t="s">
        <v>65</v>
      </c>
      <c r="I84" s="669"/>
      <c r="J84" s="653" t="s">
        <v>1533</v>
      </c>
      <c r="K84" s="669"/>
      <c r="L84" s="653" t="s">
        <v>1534</v>
      </c>
      <c r="M84" s="653" t="s">
        <v>1535</v>
      </c>
      <c r="N84" s="641">
        <f>IF(OR(A84&lt;&gt;"",O84&lt;=ФОРМА!$C$38),1,0)</f>
        <v>0</v>
      </c>
      <c r="O84" s="641">
        <f t="shared" si="5"/>
        <v>81</v>
      </c>
    </row>
    <row r="85" spans="1:15" ht="48.6" customHeight="1" x14ac:dyDescent="0.25">
      <c r="A85" s="654"/>
      <c r="B85" s="653" t="str">
        <f t="shared" si="3"/>
        <v>полоса 40х5 мм
уголок 63х63х6, L=2,5 м</v>
      </c>
      <c r="C85" s="658" t="str">
        <f t="shared" si="4"/>
        <v>Контур заземления КТП
СЭС-23-32939-ЭС-ИЛО</v>
      </c>
      <c r="D85" s="653" t="s">
        <v>1530</v>
      </c>
      <c r="E85" s="653" t="s">
        <v>1531</v>
      </c>
      <c r="F85" s="658" t="str">
        <f ca="1">IF(A85=A84,F84,CONCATENATE(ФОРМА!$F$40,RANDBETWEEN(ФОРМА!$G$40,ФОРМА!$H$40),",
без осадков"))</f>
        <v>+15,
без осадков</v>
      </c>
      <c r="G85" s="653" t="s">
        <v>1532</v>
      </c>
      <c r="H85" s="668" t="s">
        <v>65</v>
      </c>
      <c r="I85" s="669"/>
      <c r="J85" s="653" t="s">
        <v>1533</v>
      </c>
      <c r="K85" s="669"/>
      <c r="L85" s="653" t="s">
        <v>1534</v>
      </c>
      <c r="M85" s="653" t="s">
        <v>1535</v>
      </c>
      <c r="N85" s="641">
        <f>IF(OR(A85&lt;&gt;"",O85&lt;=ФОРМА!$C$38),1,0)</f>
        <v>0</v>
      </c>
      <c r="O85" s="641">
        <f t="shared" si="5"/>
        <v>82</v>
      </c>
    </row>
    <row r="86" spans="1:15" ht="48.6" customHeight="1" x14ac:dyDescent="0.25">
      <c r="A86" s="654"/>
      <c r="B86" s="653" t="str">
        <f t="shared" si="3"/>
        <v>полоса 40х5 мм
уголок 63х63х6, L=2,5 м</v>
      </c>
      <c r="C86" s="658" t="str">
        <f t="shared" si="4"/>
        <v>Контур заземления КТП
СЭС-23-32939-ЭС-ИЛО</v>
      </c>
      <c r="D86" s="653" t="s">
        <v>1530</v>
      </c>
      <c r="E86" s="653" t="s">
        <v>1531</v>
      </c>
      <c r="F86" s="658" t="str">
        <f ca="1">IF(A86=A85,F85,CONCATENATE(ФОРМА!$F$40,RANDBETWEEN(ФОРМА!$G$40,ФОРМА!$H$40),",
без осадков"))</f>
        <v>+15,
без осадков</v>
      </c>
      <c r="G86" s="653" t="s">
        <v>1532</v>
      </c>
      <c r="H86" s="668" t="s">
        <v>65</v>
      </c>
      <c r="I86" s="669"/>
      <c r="J86" s="653" t="s">
        <v>1533</v>
      </c>
      <c r="K86" s="669"/>
      <c r="L86" s="653" t="s">
        <v>1534</v>
      </c>
      <c r="M86" s="653" t="s">
        <v>1535</v>
      </c>
      <c r="N86" s="641">
        <f>IF(OR(A86&lt;&gt;"",O86&lt;=ФОРМА!$C$38),1,0)</f>
        <v>0</v>
      </c>
      <c r="O86" s="641">
        <f t="shared" si="5"/>
        <v>83</v>
      </c>
    </row>
    <row r="87" spans="1:15" ht="48.6" customHeight="1" x14ac:dyDescent="0.25">
      <c r="A87" s="654"/>
      <c r="B87" s="653" t="str">
        <f t="shared" si="3"/>
        <v>полоса 40х5 мм
уголок 63х63х6, L=2,5 м</v>
      </c>
      <c r="C87" s="658" t="str">
        <f t="shared" si="4"/>
        <v>Контур заземления КТП
СЭС-23-32939-ЭС-ИЛО</v>
      </c>
      <c r="D87" s="653" t="s">
        <v>1530</v>
      </c>
      <c r="E87" s="653" t="s">
        <v>1531</v>
      </c>
      <c r="F87" s="658" t="str">
        <f ca="1">IF(A87=A86,F86,CONCATENATE(ФОРМА!$F$40,RANDBETWEEN(ФОРМА!$G$40,ФОРМА!$H$40),",
без осадков"))</f>
        <v>+15,
без осадков</v>
      </c>
      <c r="G87" s="653" t="s">
        <v>1532</v>
      </c>
      <c r="H87" s="668" t="s">
        <v>65</v>
      </c>
      <c r="I87" s="669"/>
      <c r="J87" s="653" t="s">
        <v>1533</v>
      </c>
      <c r="K87" s="669"/>
      <c r="L87" s="653" t="s">
        <v>1534</v>
      </c>
      <c r="M87" s="653" t="s">
        <v>1535</v>
      </c>
      <c r="N87" s="641">
        <f>IF(OR(A87&lt;&gt;"",O87&lt;=ФОРМА!$C$38),1,0)</f>
        <v>0</v>
      </c>
      <c r="O87" s="641">
        <f t="shared" si="5"/>
        <v>84</v>
      </c>
    </row>
    <row r="88" spans="1:15" ht="48.6" customHeight="1" x14ac:dyDescent="0.25">
      <c r="A88" s="654"/>
      <c r="B88" s="653" t="str">
        <f t="shared" si="3"/>
        <v>полоса 40х5 мм
уголок 63х63х6, L=2,5 м</v>
      </c>
      <c r="C88" s="658" t="str">
        <f t="shared" si="4"/>
        <v>Контур заземления КТП
СЭС-23-32939-ЭС-ИЛО</v>
      </c>
      <c r="D88" s="653" t="s">
        <v>1530</v>
      </c>
      <c r="E88" s="653" t="s">
        <v>1531</v>
      </c>
      <c r="F88" s="658" t="str">
        <f ca="1">IF(A88=A87,F87,CONCATENATE(ФОРМА!$F$40,RANDBETWEEN(ФОРМА!$G$40,ФОРМА!$H$40),",
без осадков"))</f>
        <v>+15,
без осадков</v>
      </c>
      <c r="G88" s="653" t="s">
        <v>1532</v>
      </c>
      <c r="H88" s="668" t="s">
        <v>65</v>
      </c>
      <c r="I88" s="669"/>
      <c r="J88" s="653" t="s">
        <v>1533</v>
      </c>
      <c r="K88" s="669"/>
      <c r="L88" s="653" t="s">
        <v>1534</v>
      </c>
      <c r="M88" s="653" t="s">
        <v>1535</v>
      </c>
      <c r="N88" s="641">
        <f>IF(OR(A88&lt;&gt;"",O88&lt;=ФОРМА!$C$38),1,0)</f>
        <v>0</v>
      </c>
      <c r="O88" s="641">
        <f t="shared" si="5"/>
        <v>85</v>
      </c>
    </row>
    <row r="89" spans="1:15" ht="48.6" customHeight="1" x14ac:dyDescent="0.25">
      <c r="A89" s="654"/>
      <c r="B89" s="653" t="str">
        <f t="shared" si="3"/>
        <v>полоса 40х5 мм
уголок 63х63х6, L=2,5 м</v>
      </c>
      <c r="C89" s="658" t="str">
        <f t="shared" si="4"/>
        <v>Контур заземления КТП
СЭС-23-32939-ЭС-ИЛО</v>
      </c>
      <c r="D89" s="653" t="s">
        <v>1530</v>
      </c>
      <c r="E89" s="653" t="s">
        <v>1531</v>
      </c>
      <c r="F89" s="658" t="str">
        <f ca="1">IF(A89=A88,F88,CONCATENATE(ФОРМА!$F$40,RANDBETWEEN(ФОРМА!$G$40,ФОРМА!$H$40),",
без осадков"))</f>
        <v>+15,
без осадков</v>
      </c>
      <c r="G89" s="653" t="s">
        <v>1532</v>
      </c>
      <c r="H89" s="668" t="s">
        <v>65</v>
      </c>
      <c r="I89" s="669"/>
      <c r="J89" s="653" t="s">
        <v>1533</v>
      </c>
      <c r="K89" s="669"/>
      <c r="L89" s="653" t="s">
        <v>1534</v>
      </c>
      <c r="M89" s="653" t="s">
        <v>1535</v>
      </c>
      <c r="N89" s="641">
        <f>IF(OR(A89&lt;&gt;"",O89&lt;=ФОРМА!$C$38),1,0)</f>
        <v>0</v>
      </c>
      <c r="O89" s="641">
        <f t="shared" si="5"/>
        <v>86</v>
      </c>
    </row>
    <row r="90" spans="1:15" ht="48.6" customHeight="1" x14ac:dyDescent="0.25">
      <c r="A90" s="654"/>
      <c r="B90" s="653" t="str">
        <f t="shared" si="3"/>
        <v>полоса 40х5 мм
уголок 63х63х6, L=2,5 м</v>
      </c>
      <c r="C90" s="658" t="str">
        <f t="shared" si="4"/>
        <v>Контур заземления КТП
СЭС-23-32939-ЭС-ИЛО</v>
      </c>
      <c r="D90" s="653" t="s">
        <v>1530</v>
      </c>
      <c r="E90" s="653" t="s">
        <v>1531</v>
      </c>
      <c r="F90" s="658" t="str">
        <f ca="1">IF(A90=A89,F89,CONCATENATE(ФОРМА!$F$40,RANDBETWEEN(ФОРМА!$G$40,ФОРМА!$H$40),",
без осадков"))</f>
        <v>+15,
без осадков</v>
      </c>
      <c r="G90" s="653" t="s">
        <v>1532</v>
      </c>
      <c r="H90" s="668" t="s">
        <v>65</v>
      </c>
      <c r="I90" s="669"/>
      <c r="J90" s="653" t="s">
        <v>1533</v>
      </c>
      <c r="K90" s="669"/>
      <c r="L90" s="653" t="s">
        <v>1534</v>
      </c>
      <c r="M90" s="653" t="s">
        <v>1535</v>
      </c>
      <c r="N90" s="641">
        <f>IF(OR(A90&lt;&gt;"",O90&lt;=ФОРМА!$C$38),1,0)</f>
        <v>0</v>
      </c>
      <c r="O90" s="641">
        <f t="shared" si="5"/>
        <v>87</v>
      </c>
    </row>
    <row r="91" spans="1:15" ht="48.6" customHeight="1" x14ac:dyDescent="0.25">
      <c r="A91" s="654"/>
      <c r="B91" s="653" t="str">
        <f t="shared" si="3"/>
        <v>полоса 40х5 мм
уголок 63х63х6, L=2,5 м</v>
      </c>
      <c r="C91" s="658" t="str">
        <f t="shared" si="4"/>
        <v>Контур заземления КТП
СЭС-23-32939-ЭС-ИЛО</v>
      </c>
      <c r="D91" s="653" t="s">
        <v>1530</v>
      </c>
      <c r="E91" s="653" t="s">
        <v>1531</v>
      </c>
      <c r="F91" s="658" t="str">
        <f ca="1">IF(A91=A90,F90,CONCATENATE(ФОРМА!$F$40,RANDBETWEEN(ФОРМА!$G$40,ФОРМА!$H$40),",
без осадков"))</f>
        <v>+15,
без осадков</v>
      </c>
      <c r="G91" s="653" t="s">
        <v>1532</v>
      </c>
      <c r="H91" s="668" t="s">
        <v>65</v>
      </c>
      <c r="I91" s="669"/>
      <c r="J91" s="653" t="s">
        <v>1533</v>
      </c>
      <c r="K91" s="669"/>
      <c r="L91" s="653" t="s">
        <v>1534</v>
      </c>
      <c r="M91" s="653" t="s">
        <v>1535</v>
      </c>
      <c r="N91" s="641">
        <f>IF(OR(A91&lt;&gt;"",O91&lt;=ФОРМА!$C$38),1,0)</f>
        <v>0</v>
      </c>
      <c r="O91" s="641">
        <f t="shared" si="5"/>
        <v>88</v>
      </c>
    </row>
    <row r="92" spans="1:15" ht="48.6" customHeight="1" x14ac:dyDescent="0.25">
      <c r="A92" s="654"/>
      <c r="B92" s="653" t="str">
        <f t="shared" si="3"/>
        <v>полоса 40х5 мм
уголок 63х63х6, L=2,5 м</v>
      </c>
      <c r="C92" s="658" t="str">
        <f t="shared" si="4"/>
        <v>Контур заземления КТП
СЭС-23-32939-ЭС-ИЛО</v>
      </c>
      <c r="D92" s="653" t="s">
        <v>1530</v>
      </c>
      <c r="E92" s="653" t="s">
        <v>1531</v>
      </c>
      <c r="F92" s="658" t="str">
        <f ca="1">IF(A92=A91,F91,CONCATENATE(ФОРМА!$F$40,RANDBETWEEN(ФОРМА!$G$40,ФОРМА!$H$40),",
без осадков"))</f>
        <v>+15,
без осадков</v>
      </c>
      <c r="G92" s="653" t="s">
        <v>1532</v>
      </c>
      <c r="H92" s="668" t="s">
        <v>65</v>
      </c>
      <c r="I92" s="669"/>
      <c r="J92" s="653" t="s">
        <v>1533</v>
      </c>
      <c r="K92" s="669"/>
      <c r="L92" s="653" t="s">
        <v>1534</v>
      </c>
      <c r="M92" s="653" t="s">
        <v>1535</v>
      </c>
      <c r="N92" s="641">
        <f>IF(OR(A92&lt;&gt;"",O92&lt;=ФОРМА!$C$38),1,0)</f>
        <v>0</v>
      </c>
      <c r="O92" s="641">
        <f t="shared" si="5"/>
        <v>89</v>
      </c>
    </row>
    <row r="93" spans="1:15" ht="48.6" customHeight="1" x14ac:dyDescent="0.25">
      <c r="A93" s="654"/>
      <c r="B93" s="653" t="str">
        <f t="shared" si="3"/>
        <v>полоса 40х5 мм
уголок 63х63х6, L=2,5 м</v>
      </c>
      <c r="C93" s="658" t="str">
        <f t="shared" si="4"/>
        <v>Контур заземления КТП
СЭС-23-32939-ЭС-ИЛО</v>
      </c>
      <c r="D93" s="653" t="s">
        <v>1530</v>
      </c>
      <c r="E93" s="653" t="s">
        <v>1531</v>
      </c>
      <c r="F93" s="658" t="str">
        <f ca="1">IF(A93=A92,F92,CONCATENATE(ФОРМА!$F$40,RANDBETWEEN(ФОРМА!$G$40,ФОРМА!$H$40),",
без осадков"))</f>
        <v>+15,
без осадков</v>
      </c>
      <c r="G93" s="653" t="s">
        <v>1532</v>
      </c>
      <c r="H93" s="668" t="s">
        <v>65</v>
      </c>
      <c r="I93" s="669"/>
      <c r="J93" s="653" t="s">
        <v>1533</v>
      </c>
      <c r="K93" s="669"/>
      <c r="L93" s="653" t="s">
        <v>1534</v>
      </c>
      <c r="M93" s="653" t="s">
        <v>1535</v>
      </c>
      <c r="N93" s="641">
        <f>IF(OR(A93&lt;&gt;"",O93&lt;=ФОРМА!$C$38),1,0)</f>
        <v>0</v>
      </c>
      <c r="O93" s="641">
        <f t="shared" si="5"/>
        <v>90</v>
      </c>
    </row>
    <row r="94" spans="1:15" ht="48.6" customHeight="1" x14ac:dyDescent="0.25">
      <c r="A94" s="654"/>
      <c r="B94" s="653" t="str">
        <f t="shared" si="3"/>
        <v>полоса 40х5 мм
уголок 63х63х6, L=2,5 м</v>
      </c>
      <c r="C94" s="658" t="str">
        <f t="shared" si="4"/>
        <v>Контур заземления КТП
СЭС-23-32939-ЭС-ИЛО</v>
      </c>
      <c r="D94" s="653" t="s">
        <v>1530</v>
      </c>
      <c r="E94" s="653" t="s">
        <v>1531</v>
      </c>
      <c r="F94" s="658" t="str">
        <f ca="1">IF(A94=A93,F93,CONCATENATE(ФОРМА!$F$40,RANDBETWEEN(ФОРМА!$G$40,ФОРМА!$H$40),",
без осадков"))</f>
        <v>+15,
без осадков</v>
      </c>
      <c r="G94" s="653" t="s">
        <v>1532</v>
      </c>
      <c r="H94" s="668" t="s">
        <v>65</v>
      </c>
      <c r="I94" s="669"/>
      <c r="J94" s="653" t="s">
        <v>1533</v>
      </c>
      <c r="K94" s="669"/>
      <c r="L94" s="653" t="s">
        <v>1534</v>
      </c>
      <c r="M94" s="653" t="s">
        <v>1535</v>
      </c>
      <c r="N94" s="641">
        <f>IF(OR(A94&lt;&gt;"",O94&lt;=ФОРМА!$C$38),1,0)</f>
        <v>0</v>
      </c>
      <c r="O94" s="641">
        <f t="shared" si="5"/>
        <v>91</v>
      </c>
    </row>
    <row r="95" spans="1:15" ht="48.6" customHeight="1" x14ac:dyDescent="0.25">
      <c r="A95" s="654"/>
      <c r="B95" s="653" t="str">
        <f t="shared" si="3"/>
        <v>полоса 40х5 мм
уголок 63х63х6, L=2,5 м</v>
      </c>
      <c r="C95" s="658" t="str">
        <f t="shared" si="4"/>
        <v>Контур заземления КТП
СЭС-23-32939-ЭС-ИЛО</v>
      </c>
      <c r="D95" s="653" t="s">
        <v>1530</v>
      </c>
      <c r="E95" s="653" t="s">
        <v>1531</v>
      </c>
      <c r="F95" s="658" t="str">
        <f ca="1">IF(A95=A94,F94,CONCATENATE(ФОРМА!$F$40,RANDBETWEEN(ФОРМА!$G$40,ФОРМА!$H$40),",
без осадков"))</f>
        <v>+15,
без осадков</v>
      </c>
      <c r="G95" s="653" t="s">
        <v>1532</v>
      </c>
      <c r="H95" s="668" t="s">
        <v>65</v>
      </c>
      <c r="I95" s="669"/>
      <c r="J95" s="653" t="s">
        <v>1533</v>
      </c>
      <c r="K95" s="669"/>
      <c r="L95" s="653" t="s">
        <v>1534</v>
      </c>
      <c r="M95" s="653" t="s">
        <v>1535</v>
      </c>
      <c r="N95" s="641">
        <f>IF(OR(A95&lt;&gt;"",O95&lt;=ФОРМА!$C$38),1,0)</f>
        <v>0</v>
      </c>
      <c r="O95" s="641">
        <f t="shared" si="5"/>
        <v>92</v>
      </c>
    </row>
    <row r="96" spans="1:15" ht="48.6" customHeight="1" x14ac:dyDescent="0.25">
      <c r="A96" s="654"/>
      <c r="B96" s="653" t="str">
        <f t="shared" si="3"/>
        <v>полоса 40х5 мм
уголок 63х63х6, L=2,5 м</v>
      </c>
      <c r="C96" s="658" t="str">
        <f t="shared" si="4"/>
        <v>Контур заземления КТП
СЭС-23-32939-ЭС-ИЛО</v>
      </c>
      <c r="D96" s="653" t="s">
        <v>1530</v>
      </c>
      <c r="E96" s="653" t="s">
        <v>1531</v>
      </c>
      <c r="F96" s="658" t="str">
        <f ca="1">IF(A96=A95,F95,CONCATENATE(ФОРМА!$F$40,RANDBETWEEN(ФОРМА!$G$40,ФОРМА!$H$40),",
без осадков"))</f>
        <v>+15,
без осадков</v>
      </c>
      <c r="G96" s="653" t="s">
        <v>1532</v>
      </c>
      <c r="H96" s="668" t="s">
        <v>65</v>
      </c>
      <c r="I96" s="669"/>
      <c r="J96" s="653" t="s">
        <v>1533</v>
      </c>
      <c r="K96" s="669"/>
      <c r="L96" s="653" t="s">
        <v>1534</v>
      </c>
      <c r="M96" s="653" t="s">
        <v>1535</v>
      </c>
      <c r="N96" s="641">
        <f>IF(OR(A96&lt;&gt;"",O96&lt;=ФОРМА!$C$38),1,0)</f>
        <v>0</v>
      </c>
      <c r="O96" s="641">
        <f t="shared" si="5"/>
        <v>93</v>
      </c>
    </row>
    <row r="97" spans="1:15" ht="48.6" customHeight="1" x14ac:dyDescent="0.25">
      <c r="A97" s="654"/>
      <c r="B97" s="653" t="str">
        <f t="shared" si="3"/>
        <v>полоса 40х5 мм
уголок 63х63х6, L=2,5 м</v>
      </c>
      <c r="C97" s="658" t="str">
        <f t="shared" si="4"/>
        <v>Контур заземления КТП
СЭС-23-32939-ЭС-ИЛО</v>
      </c>
      <c r="D97" s="653" t="s">
        <v>1530</v>
      </c>
      <c r="E97" s="653" t="s">
        <v>1531</v>
      </c>
      <c r="F97" s="658" t="str">
        <f ca="1">IF(A97=A96,F96,CONCATENATE(ФОРМА!$F$40,RANDBETWEEN(ФОРМА!$G$40,ФОРМА!$H$40),",
без осадков"))</f>
        <v>+15,
без осадков</v>
      </c>
      <c r="G97" s="653" t="s">
        <v>1532</v>
      </c>
      <c r="H97" s="668" t="s">
        <v>65</v>
      </c>
      <c r="I97" s="669"/>
      <c r="J97" s="653" t="s">
        <v>1533</v>
      </c>
      <c r="K97" s="669"/>
      <c r="L97" s="653" t="s">
        <v>1534</v>
      </c>
      <c r="M97" s="653" t="s">
        <v>1535</v>
      </c>
      <c r="N97" s="641">
        <f>IF(OR(A97&lt;&gt;"",O97&lt;=ФОРМА!$C$38),1,0)</f>
        <v>0</v>
      </c>
      <c r="O97" s="641">
        <f t="shared" si="5"/>
        <v>94</v>
      </c>
    </row>
    <row r="98" spans="1:15" ht="48.6" customHeight="1" x14ac:dyDescent="0.25">
      <c r="A98" s="654"/>
      <c r="B98" s="653" t="str">
        <f t="shared" si="3"/>
        <v>полоса 40х5 мм
уголок 63х63х6, L=2,5 м</v>
      </c>
      <c r="C98" s="658" t="str">
        <f t="shared" si="4"/>
        <v>Контур заземления КТП
СЭС-23-32939-ЭС-ИЛО</v>
      </c>
      <c r="D98" s="653" t="s">
        <v>1530</v>
      </c>
      <c r="E98" s="653" t="s">
        <v>1531</v>
      </c>
      <c r="F98" s="658" t="str">
        <f ca="1">IF(A98=A97,F97,CONCATENATE(ФОРМА!$F$40,RANDBETWEEN(ФОРМА!$G$40,ФОРМА!$H$40),",
без осадков"))</f>
        <v>+15,
без осадков</v>
      </c>
      <c r="G98" s="653" t="s">
        <v>1532</v>
      </c>
      <c r="H98" s="668" t="s">
        <v>65</v>
      </c>
      <c r="I98" s="669"/>
      <c r="J98" s="653" t="s">
        <v>1533</v>
      </c>
      <c r="K98" s="669"/>
      <c r="L98" s="653" t="s">
        <v>1534</v>
      </c>
      <c r="M98" s="653" t="s">
        <v>1535</v>
      </c>
      <c r="N98" s="641">
        <f>IF(OR(A98&lt;&gt;"",O98&lt;=ФОРМА!$C$38),1,0)</f>
        <v>0</v>
      </c>
      <c r="O98" s="641">
        <f t="shared" si="5"/>
        <v>95</v>
      </c>
    </row>
    <row r="99" spans="1:15" x14ac:dyDescent="0.25">
      <c r="A99" s="1463" t="str">
        <f>CONCATENATE("Контур заземления ",ФОРМА!A39)</f>
        <v>Контур заземления ВЛ-0,4кВ</v>
      </c>
      <c r="B99" s="1463"/>
      <c r="C99" s="1463"/>
      <c r="D99" s="1463"/>
      <c r="E99" s="1463"/>
      <c r="F99" s="1463"/>
      <c r="G99" s="1463"/>
      <c r="H99" s="1463"/>
      <c r="I99" s="1463"/>
      <c r="J99" s="1463"/>
      <c r="K99" s="1463"/>
      <c r="L99" s="1463"/>
      <c r="M99" s="1463"/>
      <c r="N99" s="641">
        <f>IF(ФОРМА!B39="",0,1)</f>
        <v>1</v>
      </c>
    </row>
    <row r="100" spans="1:15" ht="48.6" customHeight="1" x14ac:dyDescent="0.25">
      <c r="A100" s="654">
        <v>45464</v>
      </c>
      <c r="B100" s="658" t="str">
        <f>IF(AND(IFERROR(SEARCH("ТП",A99,1),"")="",IFERROR(SEARCH(A99,"КК",1),"")=""),IF(IFERROR(SEARCH("10",A99,1),"")="",IF(IFERROR(SEARCH("0,4",A99,1),"")="",,CONCATENATE("полоса ",'Форма 24_ВЛИ-0,4кВ'!AZ37,"
уголок ",'Форма 24_ВЛИ-0,4кВ'!AZ36)),CONCATENATE("полоса ",'Форма 24_ВЛЗ-10кВ'!AZ37,"
уголок ",'Форма 24_ВЛЗ-10кВ'!AZ36)),CONCATENATE("полоса ",'Форма 24_ТП'!AZ36,"
уголок ",'Форма 24_ТП'!AZ35))</f>
        <v>полоса 40х5 мм
уголок 63х63х5, L=2,5 м</v>
      </c>
      <c r="C100" s="658" t="str">
        <f>CONCATENATE(A99,"
",ФОРМА!B39)</f>
        <v>Контур заземления ВЛ-0,4кВ
СЭС-23-32939-ЭС-ИЛО</v>
      </c>
      <c r="D100" s="653" t="s">
        <v>1530</v>
      </c>
      <c r="E100" s="653" t="s">
        <v>1531</v>
      </c>
      <c r="F100" s="658" t="str">
        <f ca="1">CONCATENATE(ФОРМА!F41,RANDBETWEEN(ФОРМА!G41,ФОРМА!H41),",
без осадков")</f>
        <v>+10,
без осадков</v>
      </c>
      <c r="G100" s="653" t="s">
        <v>1532</v>
      </c>
      <c r="H100" s="668" t="s">
        <v>65</v>
      </c>
      <c r="I100" s="669"/>
      <c r="J100" s="653" t="s">
        <v>1533</v>
      </c>
      <c r="K100" s="669"/>
      <c r="L100" s="653" t="s">
        <v>1534</v>
      </c>
      <c r="M100" s="653" t="s">
        <v>1535</v>
      </c>
      <c r="N100" s="641">
        <f>IF(OR(A100&lt;&gt;"",O100&lt;=ФОРМА!$C$39),1,0)</f>
        <v>1</v>
      </c>
      <c r="O100" s="641">
        <v>1</v>
      </c>
    </row>
    <row r="101" spans="1:15" ht="48.6" customHeight="1" x14ac:dyDescent="0.25">
      <c r="A101" s="654"/>
      <c r="B101" s="658" t="str">
        <f>B100</f>
        <v>полоса 40х5 мм
уголок 63х63х5, L=2,5 м</v>
      </c>
      <c r="C101" s="658" t="str">
        <f>C100</f>
        <v>Контур заземления ВЛ-0,4кВ
СЭС-23-32939-ЭС-ИЛО</v>
      </c>
      <c r="D101" s="653" t="s">
        <v>1530</v>
      </c>
      <c r="E101" s="653" t="s">
        <v>1531</v>
      </c>
      <c r="F101" s="658" t="str">
        <f ca="1">IF(A101=A100,F100,CONCATENATE(ФОРМА!$F$41,RANDBETWEEN(ФОРМА!$G$41,ФОРМА!$H$41),",
без осадков"))</f>
        <v>+13,
без осадков</v>
      </c>
      <c r="G101" s="653" t="s">
        <v>1532</v>
      </c>
      <c r="H101" s="668" t="s">
        <v>65</v>
      </c>
      <c r="I101" s="669"/>
      <c r="J101" s="653" t="s">
        <v>1533</v>
      </c>
      <c r="K101" s="669"/>
      <c r="L101" s="653" t="s">
        <v>1534</v>
      </c>
      <c r="M101" s="653" t="s">
        <v>1535</v>
      </c>
      <c r="N101" s="641">
        <f>IF(OR(A101&lt;&gt;"",O101&lt;=ФОРМА!$C$39),1,0)</f>
        <v>1</v>
      </c>
      <c r="O101" s="641">
        <f>O100+1</f>
        <v>2</v>
      </c>
    </row>
    <row r="102" spans="1:15" ht="48.6" customHeight="1" x14ac:dyDescent="0.25">
      <c r="A102" s="654"/>
      <c r="B102" s="658" t="str">
        <f t="shared" ref="B102:B165" si="6">B101</f>
        <v>полоса 40х5 мм
уголок 63х63х5, L=2,5 м</v>
      </c>
      <c r="C102" s="658" t="str">
        <f t="shared" ref="C102:C165" si="7">C101</f>
        <v>Контур заземления ВЛ-0,4кВ
СЭС-23-32939-ЭС-ИЛО</v>
      </c>
      <c r="D102" s="653" t="s">
        <v>1530</v>
      </c>
      <c r="E102" s="653" t="s">
        <v>1531</v>
      </c>
      <c r="F102" s="658" t="str">
        <f ca="1">IF(A102=A101,F101,CONCATENATE(ФОРМА!$F$41,RANDBETWEEN(ФОРМА!$G$41,ФОРМА!$H$41),",
без осадков"))</f>
        <v>+13,
без осадков</v>
      </c>
      <c r="G102" s="653" t="s">
        <v>1532</v>
      </c>
      <c r="H102" s="668" t="s">
        <v>65</v>
      </c>
      <c r="I102" s="669"/>
      <c r="J102" s="653" t="s">
        <v>1533</v>
      </c>
      <c r="K102" s="669"/>
      <c r="L102" s="653" t="s">
        <v>1534</v>
      </c>
      <c r="M102" s="653" t="s">
        <v>1535</v>
      </c>
      <c r="N102" s="641">
        <f>IF(OR(A102&lt;&gt;"",O102&lt;=ФОРМА!$C$39),1,0)</f>
        <v>0</v>
      </c>
      <c r="O102" s="641">
        <f t="shared" ref="O102:O165" si="8">O101+1</f>
        <v>3</v>
      </c>
    </row>
    <row r="103" spans="1:15" ht="48.6" customHeight="1" x14ac:dyDescent="0.25">
      <c r="A103" s="654"/>
      <c r="B103" s="658" t="str">
        <f t="shared" si="6"/>
        <v>полоса 40х5 мм
уголок 63х63х5, L=2,5 м</v>
      </c>
      <c r="C103" s="658" t="str">
        <f t="shared" si="7"/>
        <v>Контур заземления ВЛ-0,4кВ
СЭС-23-32939-ЭС-ИЛО</v>
      </c>
      <c r="D103" s="653" t="s">
        <v>1530</v>
      </c>
      <c r="E103" s="653" t="s">
        <v>1531</v>
      </c>
      <c r="F103" s="658" t="str">
        <f ca="1">IF(A103=A102,F102,CONCATENATE(ФОРМА!$F$41,RANDBETWEEN(ФОРМА!$G$41,ФОРМА!$H$41),",
без осадков"))</f>
        <v>+13,
без осадков</v>
      </c>
      <c r="G103" s="653" t="s">
        <v>1532</v>
      </c>
      <c r="H103" s="668" t="s">
        <v>65</v>
      </c>
      <c r="I103" s="669"/>
      <c r="J103" s="653" t="s">
        <v>1533</v>
      </c>
      <c r="K103" s="669"/>
      <c r="L103" s="653" t="s">
        <v>1534</v>
      </c>
      <c r="M103" s="653" t="s">
        <v>1535</v>
      </c>
      <c r="N103" s="641">
        <f>IF(OR(A103&lt;&gt;"",O103&lt;=ФОРМА!$C$39),1,0)</f>
        <v>0</v>
      </c>
      <c r="O103" s="641">
        <f t="shared" si="8"/>
        <v>4</v>
      </c>
    </row>
    <row r="104" spans="1:15" ht="48.6" customHeight="1" x14ac:dyDescent="0.25">
      <c r="A104" s="654"/>
      <c r="B104" s="658" t="str">
        <f t="shared" si="6"/>
        <v>полоса 40х5 мм
уголок 63х63х5, L=2,5 м</v>
      </c>
      <c r="C104" s="658" t="str">
        <f t="shared" si="7"/>
        <v>Контур заземления ВЛ-0,4кВ
СЭС-23-32939-ЭС-ИЛО</v>
      </c>
      <c r="D104" s="653" t="s">
        <v>1530</v>
      </c>
      <c r="E104" s="653" t="s">
        <v>1531</v>
      </c>
      <c r="F104" s="658" t="str">
        <f ca="1">IF(A104=A103,F103,CONCATENATE(ФОРМА!$F$41,RANDBETWEEN(ФОРМА!$G$41,ФОРМА!$H$41),",
без осадков"))</f>
        <v>+13,
без осадков</v>
      </c>
      <c r="G104" s="653" t="s">
        <v>1532</v>
      </c>
      <c r="H104" s="668" t="s">
        <v>65</v>
      </c>
      <c r="I104" s="669"/>
      <c r="J104" s="653" t="s">
        <v>1533</v>
      </c>
      <c r="K104" s="669"/>
      <c r="L104" s="653" t="s">
        <v>1534</v>
      </c>
      <c r="M104" s="653" t="s">
        <v>1535</v>
      </c>
      <c r="N104" s="641">
        <f>IF(OR(A104&lt;&gt;"",O104&lt;=ФОРМА!$C$39),1,0)</f>
        <v>0</v>
      </c>
      <c r="O104" s="641">
        <f t="shared" si="8"/>
        <v>5</v>
      </c>
    </row>
    <row r="105" spans="1:15" ht="48.6" customHeight="1" x14ac:dyDescent="0.25">
      <c r="A105" s="654"/>
      <c r="B105" s="658" t="str">
        <f t="shared" si="6"/>
        <v>полоса 40х5 мм
уголок 63х63х5, L=2,5 м</v>
      </c>
      <c r="C105" s="658" t="str">
        <f t="shared" si="7"/>
        <v>Контур заземления ВЛ-0,4кВ
СЭС-23-32939-ЭС-ИЛО</v>
      </c>
      <c r="D105" s="653" t="s">
        <v>1530</v>
      </c>
      <c r="E105" s="653" t="s">
        <v>1531</v>
      </c>
      <c r="F105" s="658" t="str">
        <f ca="1">IF(A105=A104,F104,CONCATENATE(ФОРМА!$F$41,RANDBETWEEN(ФОРМА!$G$41,ФОРМА!$H$41),",
без осадков"))</f>
        <v>+13,
без осадков</v>
      </c>
      <c r="G105" s="653" t="s">
        <v>1532</v>
      </c>
      <c r="H105" s="668" t="s">
        <v>65</v>
      </c>
      <c r="I105" s="669"/>
      <c r="J105" s="653" t="s">
        <v>1533</v>
      </c>
      <c r="K105" s="669"/>
      <c r="L105" s="653" t="s">
        <v>1534</v>
      </c>
      <c r="M105" s="653" t="s">
        <v>1535</v>
      </c>
      <c r="N105" s="641">
        <f>IF(OR(A105&lt;&gt;"",O105&lt;=ФОРМА!$C$39),1,0)</f>
        <v>0</v>
      </c>
      <c r="O105" s="641">
        <f t="shared" si="8"/>
        <v>6</v>
      </c>
    </row>
    <row r="106" spans="1:15" ht="48.6" customHeight="1" x14ac:dyDescent="0.25">
      <c r="A106" s="654"/>
      <c r="B106" s="658" t="str">
        <f t="shared" si="6"/>
        <v>полоса 40х5 мм
уголок 63х63х5, L=2,5 м</v>
      </c>
      <c r="C106" s="658" t="str">
        <f t="shared" si="7"/>
        <v>Контур заземления ВЛ-0,4кВ
СЭС-23-32939-ЭС-ИЛО</v>
      </c>
      <c r="D106" s="653" t="s">
        <v>1530</v>
      </c>
      <c r="E106" s="653" t="s">
        <v>1531</v>
      </c>
      <c r="F106" s="658" t="str">
        <f ca="1">IF(A106=A105,F105,CONCATENATE(ФОРМА!$F$41,RANDBETWEEN(ФОРМА!$G$41,ФОРМА!$H$41),",
без осадков"))</f>
        <v>+13,
без осадков</v>
      </c>
      <c r="G106" s="653" t="s">
        <v>1532</v>
      </c>
      <c r="H106" s="668" t="s">
        <v>65</v>
      </c>
      <c r="I106" s="669"/>
      <c r="J106" s="653" t="s">
        <v>1533</v>
      </c>
      <c r="K106" s="669"/>
      <c r="L106" s="653" t="s">
        <v>1534</v>
      </c>
      <c r="M106" s="653" t="s">
        <v>1535</v>
      </c>
      <c r="N106" s="641">
        <f>IF(OR(A106&lt;&gt;"",O106&lt;=ФОРМА!$C$39),1,0)</f>
        <v>0</v>
      </c>
      <c r="O106" s="641">
        <f t="shared" si="8"/>
        <v>7</v>
      </c>
    </row>
    <row r="107" spans="1:15" ht="48.6" customHeight="1" x14ac:dyDescent="0.25">
      <c r="A107" s="654"/>
      <c r="B107" s="658" t="str">
        <f t="shared" si="6"/>
        <v>полоса 40х5 мм
уголок 63х63х5, L=2,5 м</v>
      </c>
      <c r="C107" s="658" t="str">
        <f t="shared" si="7"/>
        <v>Контур заземления ВЛ-0,4кВ
СЭС-23-32939-ЭС-ИЛО</v>
      </c>
      <c r="D107" s="653" t="s">
        <v>1530</v>
      </c>
      <c r="E107" s="653" t="s">
        <v>1531</v>
      </c>
      <c r="F107" s="658" t="str">
        <f ca="1">IF(A107=A106,F106,CONCATENATE(ФОРМА!$F$41,RANDBETWEEN(ФОРМА!$G$41,ФОРМА!$H$41),",
без осадков"))</f>
        <v>+13,
без осадков</v>
      </c>
      <c r="G107" s="653" t="s">
        <v>1532</v>
      </c>
      <c r="H107" s="668" t="s">
        <v>65</v>
      </c>
      <c r="I107" s="669"/>
      <c r="J107" s="653" t="s">
        <v>1533</v>
      </c>
      <c r="K107" s="669"/>
      <c r="L107" s="653" t="s">
        <v>1534</v>
      </c>
      <c r="M107" s="653" t="s">
        <v>1535</v>
      </c>
      <c r="N107" s="641">
        <f>IF(OR(A107&lt;&gt;"",O107&lt;=ФОРМА!$C$39),1,0)</f>
        <v>0</v>
      </c>
      <c r="O107" s="641">
        <f t="shared" si="8"/>
        <v>8</v>
      </c>
    </row>
    <row r="108" spans="1:15" ht="48.6" customHeight="1" x14ac:dyDescent="0.25">
      <c r="A108" s="654"/>
      <c r="B108" s="658" t="str">
        <f t="shared" si="6"/>
        <v>полоса 40х5 мм
уголок 63х63х5, L=2,5 м</v>
      </c>
      <c r="C108" s="658" t="str">
        <f t="shared" si="7"/>
        <v>Контур заземления ВЛ-0,4кВ
СЭС-23-32939-ЭС-ИЛО</v>
      </c>
      <c r="D108" s="653" t="s">
        <v>1530</v>
      </c>
      <c r="E108" s="653" t="s">
        <v>1531</v>
      </c>
      <c r="F108" s="658" t="str">
        <f ca="1">IF(A108=A107,F107,CONCATENATE(ФОРМА!$F$41,RANDBETWEEN(ФОРМА!$G$41,ФОРМА!$H$41),",
без осадков"))</f>
        <v>+13,
без осадков</v>
      </c>
      <c r="G108" s="653" t="s">
        <v>1532</v>
      </c>
      <c r="H108" s="668" t="s">
        <v>65</v>
      </c>
      <c r="I108" s="669"/>
      <c r="J108" s="653" t="s">
        <v>1533</v>
      </c>
      <c r="K108" s="669"/>
      <c r="L108" s="653" t="s">
        <v>1534</v>
      </c>
      <c r="M108" s="653" t="s">
        <v>1535</v>
      </c>
      <c r="N108" s="641">
        <f>IF(OR(A108&lt;&gt;"",O108&lt;=ФОРМА!$C$39),1,0)</f>
        <v>0</v>
      </c>
      <c r="O108" s="641">
        <f t="shared" si="8"/>
        <v>9</v>
      </c>
    </row>
    <row r="109" spans="1:15" ht="48.6" customHeight="1" x14ac:dyDescent="0.25">
      <c r="A109" s="654"/>
      <c r="B109" s="658" t="str">
        <f t="shared" si="6"/>
        <v>полоса 40х5 мм
уголок 63х63х5, L=2,5 м</v>
      </c>
      <c r="C109" s="658" t="str">
        <f t="shared" si="7"/>
        <v>Контур заземления ВЛ-0,4кВ
СЭС-23-32939-ЭС-ИЛО</v>
      </c>
      <c r="D109" s="653" t="s">
        <v>1530</v>
      </c>
      <c r="E109" s="653" t="s">
        <v>1531</v>
      </c>
      <c r="F109" s="658" t="str">
        <f ca="1">IF(A109=A108,F108,CONCATENATE(ФОРМА!$F$41,RANDBETWEEN(ФОРМА!$G$41,ФОРМА!$H$41),",
без осадков"))</f>
        <v>+13,
без осадков</v>
      </c>
      <c r="G109" s="653" t="s">
        <v>1532</v>
      </c>
      <c r="H109" s="668" t="s">
        <v>65</v>
      </c>
      <c r="I109" s="669"/>
      <c r="J109" s="653" t="s">
        <v>1533</v>
      </c>
      <c r="K109" s="669"/>
      <c r="L109" s="653" t="s">
        <v>1534</v>
      </c>
      <c r="M109" s="653" t="s">
        <v>1535</v>
      </c>
      <c r="N109" s="641">
        <f>IF(OR(A109&lt;&gt;"",O109&lt;=ФОРМА!$C$39),1,0)</f>
        <v>0</v>
      </c>
      <c r="O109" s="641">
        <f t="shared" si="8"/>
        <v>10</v>
      </c>
    </row>
    <row r="110" spans="1:15" ht="48.6" customHeight="1" x14ac:dyDescent="0.25">
      <c r="A110" s="654"/>
      <c r="B110" s="658" t="str">
        <f t="shared" si="6"/>
        <v>полоса 40х5 мм
уголок 63х63х5, L=2,5 м</v>
      </c>
      <c r="C110" s="658" t="str">
        <f t="shared" si="7"/>
        <v>Контур заземления ВЛ-0,4кВ
СЭС-23-32939-ЭС-ИЛО</v>
      </c>
      <c r="D110" s="653" t="s">
        <v>1530</v>
      </c>
      <c r="E110" s="653" t="s">
        <v>1531</v>
      </c>
      <c r="F110" s="658" t="str">
        <f ca="1">IF(A110=A109,F109,CONCATENATE(ФОРМА!$F$41,RANDBETWEEN(ФОРМА!$G$41,ФОРМА!$H$41),",
без осадков"))</f>
        <v>+13,
без осадков</v>
      </c>
      <c r="G110" s="653" t="s">
        <v>1532</v>
      </c>
      <c r="H110" s="668" t="s">
        <v>65</v>
      </c>
      <c r="I110" s="669"/>
      <c r="J110" s="653" t="s">
        <v>1533</v>
      </c>
      <c r="K110" s="669"/>
      <c r="L110" s="653" t="s">
        <v>1534</v>
      </c>
      <c r="M110" s="653" t="s">
        <v>1535</v>
      </c>
      <c r="N110" s="641">
        <f>IF(OR(A110&lt;&gt;"",O110&lt;=ФОРМА!$C$39),1,0)</f>
        <v>0</v>
      </c>
      <c r="O110" s="641">
        <f t="shared" si="8"/>
        <v>11</v>
      </c>
    </row>
    <row r="111" spans="1:15" ht="48.6" customHeight="1" x14ac:dyDescent="0.25">
      <c r="A111" s="654"/>
      <c r="B111" s="658" t="str">
        <f t="shared" si="6"/>
        <v>полоса 40х5 мм
уголок 63х63х5, L=2,5 м</v>
      </c>
      <c r="C111" s="658" t="str">
        <f t="shared" si="7"/>
        <v>Контур заземления ВЛ-0,4кВ
СЭС-23-32939-ЭС-ИЛО</v>
      </c>
      <c r="D111" s="653" t="s">
        <v>1530</v>
      </c>
      <c r="E111" s="653" t="s">
        <v>1531</v>
      </c>
      <c r="F111" s="658" t="str">
        <f ca="1">IF(A111=A110,F110,CONCATENATE(ФОРМА!$F$41,RANDBETWEEN(ФОРМА!$G$41,ФОРМА!$H$41),",
без осадков"))</f>
        <v>+13,
без осадков</v>
      </c>
      <c r="G111" s="653" t="s">
        <v>1532</v>
      </c>
      <c r="H111" s="668" t="s">
        <v>65</v>
      </c>
      <c r="I111" s="669"/>
      <c r="J111" s="653" t="s">
        <v>1533</v>
      </c>
      <c r="K111" s="669"/>
      <c r="L111" s="653" t="s">
        <v>1534</v>
      </c>
      <c r="M111" s="653" t="s">
        <v>1535</v>
      </c>
      <c r="N111" s="641">
        <f>IF(OR(A111&lt;&gt;"",O111&lt;=ФОРМА!$C$39),1,0)</f>
        <v>0</v>
      </c>
      <c r="O111" s="641">
        <f t="shared" si="8"/>
        <v>12</v>
      </c>
    </row>
    <row r="112" spans="1:15" ht="48.6" customHeight="1" x14ac:dyDescent="0.25">
      <c r="A112" s="654"/>
      <c r="B112" s="658" t="str">
        <f t="shared" si="6"/>
        <v>полоса 40х5 мм
уголок 63х63х5, L=2,5 м</v>
      </c>
      <c r="C112" s="658" t="str">
        <f t="shared" si="7"/>
        <v>Контур заземления ВЛ-0,4кВ
СЭС-23-32939-ЭС-ИЛО</v>
      </c>
      <c r="D112" s="653" t="s">
        <v>1530</v>
      </c>
      <c r="E112" s="653" t="s">
        <v>1531</v>
      </c>
      <c r="F112" s="658" t="str">
        <f ca="1">IF(A112=A111,F111,CONCATENATE(ФОРМА!$F$41,RANDBETWEEN(ФОРМА!$G$41,ФОРМА!$H$41),",
без осадков"))</f>
        <v>+13,
без осадков</v>
      </c>
      <c r="G112" s="653" t="s">
        <v>1532</v>
      </c>
      <c r="H112" s="668" t="s">
        <v>65</v>
      </c>
      <c r="I112" s="669"/>
      <c r="J112" s="653" t="s">
        <v>1533</v>
      </c>
      <c r="K112" s="669"/>
      <c r="L112" s="653" t="s">
        <v>1534</v>
      </c>
      <c r="M112" s="653" t="s">
        <v>1535</v>
      </c>
      <c r="N112" s="641">
        <f>IF(OR(A112&lt;&gt;"",O112&lt;=ФОРМА!$C$39),1,0)</f>
        <v>0</v>
      </c>
      <c r="O112" s="641">
        <f t="shared" si="8"/>
        <v>13</v>
      </c>
    </row>
    <row r="113" spans="1:15" ht="48.6" customHeight="1" x14ac:dyDescent="0.25">
      <c r="A113" s="654"/>
      <c r="B113" s="658" t="str">
        <f t="shared" si="6"/>
        <v>полоса 40х5 мм
уголок 63х63х5, L=2,5 м</v>
      </c>
      <c r="C113" s="658" t="str">
        <f t="shared" si="7"/>
        <v>Контур заземления ВЛ-0,4кВ
СЭС-23-32939-ЭС-ИЛО</v>
      </c>
      <c r="D113" s="653" t="s">
        <v>1530</v>
      </c>
      <c r="E113" s="653" t="s">
        <v>1531</v>
      </c>
      <c r="F113" s="658" t="str">
        <f ca="1">IF(A113=A112,F112,CONCATENATE(ФОРМА!$F$41,RANDBETWEEN(ФОРМА!$G$41,ФОРМА!$H$41),",
без осадков"))</f>
        <v>+13,
без осадков</v>
      </c>
      <c r="G113" s="653" t="s">
        <v>1532</v>
      </c>
      <c r="H113" s="668" t="s">
        <v>65</v>
      </c>
      <c r="I113" s="669"/>
      <c r="J113" s="653" t="s">
        <v>1533</v>
      </c>
      <c r="K113" s="669"/>
      <c r="L113" s="653" t="s">
        <v>1534</v>
      </c>
      <c r="M113" s="653" t="s">
        <v>1535</v>
      </c>
      <c r="N113" s="641">
        <f>IF(OR(A113&lt;&gt;"",O113&lt;=ФОРМА!$C$39),1,0)</f>
        <v>0</v>
      </c>
      <c r="O113" s="641">
        <f t="shared" si="8"/>
        <v>14</v>
      </c>
    </row>
    <row r="114" spans="1:15" ht="48.6" customHeight="1" x14ac:dyDescent="0.25">
      <c r="A114" s="654"/>
      <c r="B114" s="658" t="str">
        <f t="shared" si="6"/>
        <v>полоса 40х5 мм
уголок 63х63х5, L=2,5 м</v>
      </c>
      <c r="C114" s="658" t="str">
        <f t="shared" si="7"/>
        <v>Контур заземления ВЛ-0,4кВ
СЭС-23-32939-ЭС-ИЛО</v>
      </c>
      <c r="D114" s="653" t="s">
        <v>1530</v>
      </c>
      <c r="E114" s="653" t="s">
        <v>1531</v>
      </c>
      <c r="F114" s="658" t="str">
        <f ca="1">IF(A114=A113,F113,CONCATENATE(ФОРМА!$F$41,RANDBETWEEN(ФОРМА!$G$41,ФОРМА!$H$41),",
без осадков"))</f>
        <v>+13,
без осадков</v>
      </c>
      <c r="G114" s="653" t="s">
        <v>1532</v>
      </c>
      <c r="H114" s="668" t="s">
        <v>65</v>
      </c>
      <c r="I114" s="669"/>
      <c r="J114" s="653" t="s">
        <v>1533</v>
      </c>
      <c r="K114" s="669"/>
      <c r="L114" s="653" t="s">
        <v>1534</v>
      </c>
      <c r="M114" s="653" t="s">
        <v>1535</v>
      </c>
      <c r="N114" s="641">
        <f>IF(OR(A114&lt;&gt;"",O114&lt;=ФОРМА!$C$39),1,0)</f>
        <v>0</v>
      </c>
      <c r="O114" s="641">
        <f t="shared" si="8"/>
        <v>15</v>
      </c>
    </row>
    <row r="115" spans="1:15" ht="48.6" customHeight="1" x14ac:dyDescent="0.25">
      <c r="A115" s="654"/>
      <c r="B115" s="658" t="str">
        <f t="shared" si="6"/>
        <v>полоса 40х5 мм
уголок 63х63х5, L=2,5 м</v>
      </c>
      <c r="C115" s="658" t="str">
        <f t="shared" si="7"/>
        <v>Контур заземления ВЛ-0,4кВ
СЭС-23-32939-ЭС-ИЛО</v>
      </c>
      <c r="D115" s="653" t="s">
        <v>1530</v>
      </c>
      <c r="E115" s="653" t="s">
        <v>1531</v>
      </c>
      <c r="F115" s="658" t="str">
        <f ca="1">IF(A115=A114,F114,CONCATENATE(ФОРМА!$F$41,RANDBETWEEN(ФОРМА!$G$41,ФОРМА!$H$41),",
без осадков"))</f>
        <v>+13,
без осадков</v>
      </c>
      <c r="G115" s="653" t="s">
        <v>1532</v>
      </c>
      <c r="H115" s="668" t="s">
        <v>65</v>
      </c>
      <c r="I115" s="669"/>
      <c r="J115" s="653" t="s">
        <v>1533</v>
      </c>
      <c r="K115" s="669"/>
      <c r="L115" s="653" t="s">
        <v>1534</v>
      </c>
      <c r="M115" s="653" t="s">
        <v>1535</v>
      </c>
      <c r="N115" s="641">
        <f>IF(OR(A115&lt;&gt;"",O115&lt;=ФОРМА!$C$39),1,0)</f>
        <v>0</v>
      </c>
      <c r="O115" s="641">
        <f t="shared" si="8"/>
        <v>16</v>
      </c>
    </row>
    <row r="116" spans="1:15" ht="48.6" customHeight="1" x14ac:dyDescent="0.25">
      <c r="A116" s="654"/>
      <c r="B116" s="658" t="str">
        <f t="shared" si="6"/>
        <v>полоса 40х5 мм
уголок 63х63х5, L=2,5 м</v>
      </c>
      <c r="C116" s="658" t="str">
        <f t="shared" si="7"/>
        <v>Контур заземления ВЛ-0,4кВ
СЭС-23-32939-ЭС-ИЛО</v>
      </c>
      <c r="D116" s="653" t="s">
        <v>1530</v>
      </c>
      <c r="E116" s="653" t="s">
        <v>1531</v>
      </c>
      <c r="F116" s="658" t="str">
        <f ca="1">IF(A116=A115,F115,CONCATENATE(ФОРМА!$F$41,RANDBETWEEN(ФОРМА!$G$41,ФОРМА!$H$41),",
без осадков"))</f>
        <v>+13,
без осадков</v>
      </c>
      <c r="G116" s="653" t="s">
        <v>1532</v>
      </c>
      <c r="H116" s="668" t="s">
        <v>65</v>
      </c>
      <c r="I116" s="669"/>
      <c r="J116" s="653" t="s">
        <v>1533</v>
      </c>
      <c r="K116" s="669"/>
      <c r="L116" s="653" t="s">
        <v>1534</v>
      </c>
      <c r="M116" s="653" t="s">
        <v>1535</v>
      </c>
      <c r="N116" s="641">
        <f>IF(OR(A116&lt;&gt;"",O116&lt;=ФОРМА!$C$39),1,0)</f>
        <v>0</v>
      </c>
      <c r="O116" s="641">
        <f t="shared" si="8"/>
        <v>17</v>
      </c>
    </row>
    <row r="117" spans="1:15" ht="48.6" customHeight="1" x14ac:dyDescent="0.25">
      <c r="A117" s="654"/>
      <c r="B117" s="658" t="str">
        <f t="shared" si="6"/>
        <v>полоса 40х5 мм
уголок 63х63х5, L=2,5 м</v>
      </c>
      <c r="C117" s="658" t="str">
        <f t="shared" si="7"/>
        <v>Контур заземления ВЛ-0,4кВ
СЭС-23-32939-ЭС-ИЛО</v>
      </c>
      <c r="D117" s="653" t="s">
        <v>1530</v>
      </c>
      <c r="E117" s="653" t="s">
        <v>1531</v>
      </c>
      <c r="F117" s="658" t="str">
        <f ca="1">IF(A117=A116,F116,CONCATENATE(ФОРМА!$F$41,RANDBETWEEN(ФОРМА!$G$41,ФОРМА!$H$41),",
без осадков"))</f>
        <v>+13,
без осадков</v>
      </c>
      <c r="G117" s="653" t="s">
        <v>1532</v>
      </c>
      <c r="H117" s="668" t="s">
        <v>65</v>
      </c>
      <c r="I117" s="669"/>
      <c r="J117" s="653" t="s">
        <v>1533</v>
      </c>
      <c r="K117" s="669"/>
      <c r="L117" s="653" t="s">
        <v>1534</v>
      </c>
      <c r="M117" s="653" t="s">
        <v>1535</v>
      </c>
      <c r="N117" s="641">
        <f>IF(OR(A117&lt;&gt;"",O117&lt;=ФОРМА!$C$39),1,0)</f>
        <v>0</v>
      </c>
      <c r="O117" s="641">
        <f t="shared" si="8"/>
        <v>18</v>
      </c>
    </row>
    <row r="118" spans="1:15" ht="48.6" customHeight="1" x14ac:dyDescent="0.25">
      <c r="A118" s="654"/>
      <c r="B118" s="658" t="str">
        <f t="shared" si="6"/>
        <v>полоса 40х5 мм
уголок 63х63х5, L=2,5 м</v>
      </c>
      <c r="C118" s="658" t="str">
        <f t="shared" si="7"/>
        <v>Контур заземления ВЛ-0,4кВ
СЭС-23-32939-ЭС-ИЛО</v>
      </c>
      <c r="D118" s="653" t="s">
        <v>1530</v>
      </c>
      <c r="E118" s="653" t="s">
        <v>1531</v>
      </c>
      <c r="F118" s="658" t="str">
        <f ca="1">IF(A118=A117,F117,CONCATENATE(ФОРМА!$F$41,RANDBETWEEN(ФОРМА!$G$41,ФОРМА!$H$41),",
без осадков"))</f>
        <v>+13,
без осадков</v>
      </c>
      <c r="G118" s="653" t="s">
        <v>1532</v>
      </c>
      <c r="H118" s="668" t="s">
        <v>65</v>
      </c>
      <c r="I118" s="669"/>
      <c r="J118" s="653" t="s">
        <v>1533</v>
      </c>
      <c r="K118" s="669"/>
      <c r="L118" s="653" t="s">
        <v>1534</v>
      </c>
      <c r="M118" s="653" t="s">
        <v>1535</v>
      </c>
      <c r="N118" s="641">
        <f>IF(OR(A118&lt;&gt;"",O118&lt;=ФОРМА!$C$39),1,0)</f>
        <v>0</v>
      </c>
      <c r="O118" s="641">
        <f t="shared" si="8"/>
        <v>19</v>
      </c>
    </row>
    <row r="119" spans="1:15" ht="48.6" customHeight="1" x14ac:dyDescent="0.25">
      <c r="A119" s="654"/>
      <c r="B119" s="658" t="str">
        <f t="shared" si="6"/>
        <v>полоса 40х5 мм
уголок 63х63х5, L=2,5 м</v>
      </c>
      <c r="C119" s="658" t="str">
        <f t="shared" si="7"/>
        <v>Контур заземления ВЛ-0,4кВ
СЭС-23-32939-ЭС-ИЛО</v>
      </c>
      <c r="D119" s="653" t="s">
        <v>1530</v>
      </c>
      <c r="E119" s="653" t="s">
        <v>1531</v>
      </c>
      <c r="F119" s="658" t="str">
        <f ca="1">IF(A119=A118,F118,CONCATENATE(ФОРМА!$F$41,RANDBETWEEN(ФОРМА!$G$41,ФОРМА!$H$41),",
без осадков"))</f>
        <v>+13,
без осадков</v>
      </c>
      <c r="G119" s="653" t="s">
        <v>1532</v>
      </c>
      <c r="H119" s="668" t="s">
        <v>65</v>
      </c>
      <c r="I119" s="669"/>
      <c r="J119" s="653" t="s">
        <v>1533</v>
      </c>
      <c r="K119" s="669"/>
      <c r="L119" s="653" t="s">
        <v>1534</v>
      </c>
      <c r="M119" s="653" t="s">
        <v>1535</v>
      </c>
      <c r="N119" s="641">
        <f>IF(OR(A119&lt;&gt;"",O119&lt;=ФОРМА!$C$39),1,0)</f>
        <v>0</v>
      </c>
      <c r="O119" s="641">
        <f t="shared" si="8"/>
        <v>20</v>
      </c>
    </row>
    <row r="120" spans="1:15" ht="48.6" customHeight="1" x14ac:dyDescent="0.25">
      <c r="A120" s="654"/>
      <c r="B120" s="658" t="str">
        <f t="shared" si="6"/>
        <v>полоса 40х5 мм
уголок 63х63х5, L=2,5 м</v>
      </c>
      <c r="C120" s="658" t="str">
        <f t="shared" si="7"/>
        <v>Контур заземления ВЛ-0,4кВ
СЭС-23-32939-ЭС-ИЛО</v>
      </c>
      <c r="D120" s="653" t="s">
        <v>1530</v>
      </c>
      <c r="E120" s="653" t="s">
        <v>1531</v>
      </c>
      <c r="F120" s="658" t="str">
        <f ca="1">IF(A120=A119,F119,CONCATENATE(ФОРМА!$F$41,RANDBETWEEN(ФОРМА!$G$41,ФОРМА!$H$41),",
без осадков"))</f>
        <v>+13,
без осадков</v>
      </c>
      <c r="G120" s="653" t="s">
        <v>1532</v>
      </c>
      <c r="H120" s="668" t="s">
        <v>65</v>
      </c>
      <c r="I120" s="669"/>
      <c r="J120" s="653" t="s">
        <v>1533</v>
      </c>
      <c r="K120" s="669"/>
      <c r="L120" s="653" t="s">
        <v>1534</v>
      </c>
      <c r="M120" s="653" t="s">
        <v>1535</v>
      </c>
      <c r="N120" s="641">
        <f>IF(OR(A120&lt;&gt;"",O120&lt;=ФОРМА!$C$39),1,0)</f>
        <v>0</v>
      </c>
      <c r="O120" s="641">
        <f t="shared" si="8"/>
        <v>21</v>
      </c>
    </row>
    <row r="121" spans="1:15" ht="48.6" customHeight="1" x14ac:dyDescent="0.25">
      <c r="A121" s="654"/>
      <c r="B121" s="658" t="str">
        <f t="shared" si="6"/>
        <v>полоса 40х5 мм
уголок 63х63х5, L=2,5 м</v>
      </c>
      <c r="C121" s="658" t="str">
        <f t="shared" si="7"/>
        <v>Контур заземления ВЛ-0,4кВ
СЭС-23-32939-ЭС-ИЛО</v>
      </c>
      <c r="D121" s="653" t="s">
        <v>1530</v>
      </c>
      <c r="E121" s="653" t="s">
        <v>1531</v>
      </c>
      <c r="F121" s="658" t="str">
        <f ca="1">IF(A121=A120,F120,CONCATENATE(ФОРМА!$F$41,RANDBETWEEN(ФОРМА!$G$41,ФОРМА!$H$41),",
без осадков"))</f>
        <v>+13,
без осадков</v>
      </c>
      <c r="G121" s="653" t="s">
        <v>1532</v>
      </c>
      <c r="H121" s="668" t="s">
        <v>65</v>
      </c>
      <c r="I121" s="669"/>
      <c r="J121" s="653" t="s">
        <v>1533</v>
      </c>
      <c r="K121" s="669"/>
      <c r="L121" s="653" t="s">
        <v>1534</v>
      </c>
      <c r="M121" s="653" t="s">
        <v>1535</v>
      </c>
      <c r="N121" s="641">
        <f>IF(OR(A121&lt;&gt;"",O121&lt;=ФОРМА!$C$39),1,0)</f>
        <v>0</v>
      </c>
      <c r="O121" s="641">
        <f t="shared" si="8"/>
        <v>22</v>
      </c>
    </row>
    <row r="122" spans="1:15" ht="48.6" customHeight="1" x14ac:dyDescent="0.25">
      <c r="A122" s="654"/>
      <c r="B122" s="658" t="str">
        <f t="shared" si="6"/>
        <v>полоса 40х5 мм
уголок 63х63х5, L=2,5 м</v>
      </c>
      <c r="C122" s="658" t="str">
        <f t="shared" si="7"/>
        <v>Контур заземления ВЛ-0,4кВ
СЭС-23-32939-ЭС-ИЛО</v>
      </c>
      <c r="D122" s="653" t="s">
        <v>1530</v>
      </c>
      <c r="E122" s="653" t="s">
        <v>1531</v>
      </c>
      <c r="F122" s="658" t="str">
        <f ca="1">IF(A122=A121,F121,CONCATENATE(ФОРМА!$F$41,RANDBETWEEN(ФОРМА!$G$41,ФОРМА!$H$41),",
без осадков"))</f>
        <v>+13,
без осадков</v>
      </c>
      <c r="G122" s="653" t="s">
        <v>1532</v>
      </c>
      <c r="H122" s="668" t="s">
        <v>65</v>
      </c>
      <c r="I122" s="669"/>
      <c r="J122" s="653" t="s">
        <v>1533</v>
      </c>
      <c r="K122" s="669"/>
      <c r="L122" s="653" t="s">
        <v>1534</v>
      </c>
      <c r="M122" s="653" t="s">
        <v>1535</v>
      </c>
      <c r="N122" s="641">
        <f>IF(OR(A122&lt;&gt;"",O122&lt;=ФОРМА!$C$39),1,0)</f>
        <v>0</v>
      </c>
      <c r="O122" s="641">
        <f t="shared" si="8"/>
        <v>23</v>
      </c>
    </row>
    <row r="123" spans="1:15" ht="48.6" customHeight="1" x14ac:dyDescent="0.25">
      <c r="A123" s="654"/>
      <c r="B123" s="658" t="str">
        <f t="shared" si="6"/>
        <v>полоса 40х5 мм
уголок 63х63х5, L=2,5 м</v>
      </c>
      <c r="C123" s="658" t="str">
        <f t="shared" si="7"/>
        <v>Контур заземления ВЛ-0,4кВ
СЭС-23-32939-ЭС-ИЛО</v>
      </c>
      <c r="D123" s="653" t="s">
        <v>1530</v>
      </c>
      <c r="E123" s="653" t="s">
        <v>1531</v>
      </c>
      <c r="F123" s="658" t="str">
        <f ca="1">IF(A123=A122,F122,CONCATENATE(ФОРМА!$F$41,RANDBETWEEN(ФОРМА!$G$41,ФОРМА!$H$41),",
без осадков"))</f>
        <v>+13,
без осадков</v>
      </c>
      <c r="G123" s="653" t="s">
        <v>1532</v>
      </c>
      <c r="H123" s="668" t="s">
        <v>65</v>
      </c>
      <c r="I123" s="669"/>
      <c r="J123" s="653" t="s">
        <v>1533</v>
      </c>
      <c r="K123" s="669"/>
      <c r="L123" s="653" t="s">
        <v>1534</v>
      </c>
      <c r="M123" s="653" t="s">
        <v>1535</v>
      </c>
      <c r="N123" s="641">
        <f>IF(OR(A123&lt;&gt;"",O123&lt;=ФОРМА!$C$39),1,0)</f>
        <v>0</v>
      </c>
      <c r="O123" s="641">
        <f t="shared" si="8"/>
        <v>24</v>
      </c>
    </row>
    <row r="124" spans="1:15" ht="48.6" customHeight="1" x14ac:dyDescent="0.25">
      <c r="A124" s="654"/>
      <c r="B124" s="658" t="str">
        <f t="shared" si="6"/>
        <v>полоса 40х5 мм
уголок 63х63х5, L=2,5 м</v>
      </c>
      <c r="C124" s="658" t="str">
        <f t="shared" si="7"/>
        <v>Контур заземления ВЛ-0,4кВ
СЭС-23-32939-ЭС-ИЛО</v>
      </c>
      <c r="D124" s="653" t="s">
        <v>1530</v>
      </c>
      <c r="E124" s="653" t="s">
        <v>1531</v>
      </c>
      <c r="F124" s="658" t="str">
        <f ca="1">IF(A124=A123,F123,CONCATENATE(ФОРМА!$F$41,RANDBETWEEN(ФОРМА!$G$41,ФОРМА!$H$41),",
без осадков"))</f>
        <v>+13,
без осадков</v>
      </c>
      <c r="G124" s="653" t="s">
        <v>1532</v>
      </c>
      <c r="H124" s="668" t="s">
        <v>65</v>
      </c>
      <c r="I124" s="669"/>
      <c r="J124" s="653" t="s">
        <v>1533</v>
      </c>
      <c r="K124" s="669"/>
      <c r="L124" s="653" t="s">
        <v>1534</v>
      </c>
      <c r="M124" s="653" t="s">
        <v>1535</v>
      </c>
      <c r="N124" s="641">
        <f>IF(OR(A124&lt;&gt;"",O124&lt;=ФОРМА!$C$39),1,0)</f>
        <v>0</v>
      </c>
      <c r="O124" s="641">
        <f t="shared" si="8"/>
        <v>25</v>
      </c>
    </row>
    <row r="125" spans="1:15" ht="48.6" customHeight="1" x14ac:dyDescent="0.25">
      <c r="A125" s="654"/>
      <c r="B125" s="658" t="str">
        <f t="shared" si="6"/>
        <v>полоса 40х5 мм
уголок 63х63х5, L=2,5 м</v>
      </c>
      <c r="C125" s="658" t="str">
        <f t="shared" si="7"/>
        <v>Контур заземления ВЛ-0,4кВ
СЭС-23-32939-ЭС-ИЛО</v>
      </c>
      <c r="D125" s="653" t="s">
        <v>1530</v>
      </c>
      <c r="E125" s="653" t="s">
        <v>1531</v>
      </c>
      <c r="F125" s="658" t="str">
        <f ca="1">IF(A125=A124,F124,CONCATENATE(ФОРМА!$F$41,RANDBETWEEN(ФОРМА!$G$41,ФОРМА!$H$41),",
без осадков"))</f>
        <v>+13,
без осадков</v>
      </c>
      <c r="G125" s="653" t="s">
        <v>1532</v>
      </c>
      <c r="H125" s="668" t="s">
        <v>65</v>
      </c>
      <c r="I125" s="669"/>
      <c r="J125" s="653" t="s">
        <v>1533</v>
      </c>
      <c r="K125" s="669"/>
      <c r="L125" s="653" t="s">
        <v>1534</v>
      </c>
      <c r="M125" s="653" t="s">
        <v>1535</v>
      </c>
      <c r="N125" s="641">
        <f>IF(OR(A125&lt;&gt;"",O125&lt;=ФОРМА!$C$39),1,0)</f>
        <v>0</v>
      </c>
      <c r="O125" s="641">
        <f t="shared" si="8"/>
        <v>26</v>
      </c>
    </row>
    <row r="126" spans="1:15" ht="48.6" customHeight="1" x14ac:dyDescent="0.25">
      <c r="A126" s="654"/>
      <c r="B126" s="658" t="str">
        <f t="shared" si="6"/>
        <v>полоса 40х5 мм
уголок 63х63х5, L=2,5 м</v>
      </c>
      <c r="C126" s="658" t="str">
        <f t="shared" si="7"/>
        <v>Контур заземления ВЛ-0,4кВ
СЭС-23-32939-ЭС-ИЛО</v>
      </c>
      <c r="D126" s="653" t="s">
        <v>1530</v>
      </c>
      <c r="E126" s="653" t="s">
        <v>1531</v>
      </c>
      <c r="F126" s="658" t="str">
        <f ca="1">IF(A126=A125,F125,CONCATENATE(ФОРМА!$F$41,RANDBETWEEN(ФОРМА!$G$41,ФОРМА!$H$41),",
без осадков"))</f>
        <v>+13,
без осадков</v>
      </c>
      <c r="G126" s="653" t="s">
        <v>1532</v>
      </c>
      <c r="H126" s="668" t="s">
        <v>65</v>
      </c>
      <c r="I126" s="669"/>
      <c r="J126" s="653" t="s">
        <v>1533</v>
      </c>
      <c r="K126" s="669"/>
      <c r="L126" s="653" t="s">
        <v>1534</v>
      </c>
      <c r="M126" s="653" t="s">
        <v>1535</v>
      </c>
      <c r="N126" s="641">
        <f>IF(OR(A126&lt;&gt;"",O126&lt;=ФОРМА!$C$39),1,0)</f>
        <v>0</v>
      </c>
      <c r="O126" s="641">
        <f t="shared" si="8"/>
        <v>27</v>
      </c>
    </row>
    <row r="127" spans="1:15" ht="48.6" customHeight="1" x14ac:dyDescent="0.25">
      <c r="A127" s="654"/>
      <c r="B127" s="658" t="str">
        <f t="shared" si="6"/>
        <v>полоса 40х5 мм
уголок 63х63х5, L=2,5 м</v>
      </c>
      <c r="C127" s="658" t="str">
        <f t="shared" si="7"/>
        <v>Контур заземления ВЛ-0,4кВ
СЭС-23-32939-ЭС-ИЛО</v>
      </c>
      <c r="D127" s="653" t="s">
        <v>1530</v>
      </c>
      <c r="E127" s="653" t="s">
        <v>1531</v>
      </c>
      <c r="F127" s="658" t="str">
        <f ca="1">IF(A127=A126,F126,CONCATENATE(ФОРМА!$F$41,RANDBETWEEN(ФОРМА!$G$41,ФОРМА!$H$41),",
без осадков"))</f>
        <v>+13,
без осадков</v>
      </c>
      <c r="G127" s="653" t="s">
        <v>1532</v>
      </c>
      <c r="H127" s="668" t="s">
        <v>65</v>
      </c>
      <c r="I127" s="669"/>
      <c r="J127" s="653" t="s">
        <v>1533</v>
      </c>
      <c r="K127" s="669"/>
      <c r="L127" s="653" t="s">
        <v>1534</v>
      </c>
      <c r="M127" s="653" t="s">
        <v>1535</v>
      </c>
      <c r="N127" s="641">
        <f>IF(OR(A127&lt;&gt;"",O127&lt;=ФОРМА!$C$39),1,0)</f>
        <v>0</v>
      </c>
      <c r="O127" s="641">
        <f t="shared" si="8"/>
        <v>28</v>
      </c>
    </row>
    <row r="128" spans="1:15" ht="48.6" customHeight="1" x14ac:dyDescent="0.25">
      <c r="A128" s="654"/>
      <c r="B128" s="658" t="str">
        <f t="shared" si="6"/>
        <v>полоса 40х5 мм
уголок 63х63х5, L=2,5 м</v>
      </c>
      <c r="C128" s="658" t="str">
        <f t="shared" si="7"/>
        <v>Контур заземления ВЛ-0,4кВ
СЭС-23-32939-ЭС-ИЛО</v>
      </c>
      <c r="D128" s="653" t="s">
        <v>1530</v>
      </c>
      <c r="E128" s="653" t="s">
        <v>1531</v>
      </c>
      <c r="F128" s="658" t="str">
        <f ca="1">IF(A128=A127,F127,CONCATENATE(ФОРМА!$F$41,RANDBETWEEN(ФОРМА!$G$41,ФОРМА!$H$41),",
без осадков"))</f>
        <v>+13,
без осадков</v>
      </c>
      <c r="G128" s="653" t="s">
        <v>1532</v>
      </c>
      <c r="H128" s="668" t="s">
        <v>65</v>
      </c>
      <c r="I128" s="669"/>
      <c r="J128" s="653" t="s">
        <v>1533</v>
      </c>
      <c r="K128" s="669"/>
      <c r="L128" s="653" t="s">
        <v>1534</v>
      </c>
      <c r="M128" s="653" t="s">
        <v>1535</v>
      </c>
      <c r="N128" s="641">
        <f>IF(OR(A128&lt;&gt;"",O128&lt;=ФОРМА!$C$39),1,0)</f>
        <v>0</v>
      </c>
      <c r="O128" s="641">
        <f t="shared" si="8"/>
        <v>29</v>
      </c>
    </row>
    <row r="129" spans="1:15" ht="48.6" customHeight="1" x14ac:dyDescent="0.25">
      <c r="A129" s="654"/>
      <c r="B129" s="658" t="str">
        <f t="shared" si="6"/>
        <v>полоса 40х5 мм
уголок 63х63х5, L=2,5 м</v>
      </c>
      <c r="C129" s="658" t="str">
        <f t="shared" si="7"/>
        <v>Контур заземления ВЛ-0,4кВ
СЭС-23-32939-ЭС-ИЛО</v>
      </c>
      <c r="D129" s="653" t="s">
        <v>1530</v>
      </c>
      <c r="E129" s="653" t="s">
        <v>1531</v>
      </c>
      <c r="F129" s="658" t="str">
        <f ca="1">IF(A129=A128,F128,CONCATENATE(ФОРМА!$F$41,RANDBETWEEN(ФОРМА!$G$41,ФОРМА!$H$41),",
без осадков"))</f>
        <v>+13,
без осадков</v>
      </c>
      <c r="G129" s="653" t="s">
        <v>1532</v>
      </c>
      <c r="H129" s="668" t="s">
        <v>65</v>
      </c>
      <c r="I129" s="669"/>
      <c r="J129" s="653" t="s">
        <v>1533</v>
      </c>
      <c r="K129" s="669"/>
      <c r="L129" s="653" t="s">
        <v>1534</v>
      </c>
      <c r="M129" s="653" t="s">
        <v>1535</v>
      </c>
      <c r="N129" s="641">
        <f>IF(OR(A129&lt;&gt;"",O129&lt;=ФОРМА!$C$39),1,0)</f>
        <v>0</v>
      </c>
      <c r="O129" s="641">
        <f t="shared" si="8"/>
        <v>30</v>
      </c>
    </row>
    <row r="130" spans="1:15" ht="48.6" customHeight="1" x14ac:dyDescent="0.25">
      <c r="A130" s="654"/>
      <c r="B130" s="658" t="str">
        <f t="shared" si="6"/>
        <v>полоса 40х5 мм
уголок 63х63х5, L=2,5 м</v>
      </c>
      <c r="C130" s="658" t="str">
        <f t="shared" si="7"/>
        <v>Контур заземления ВЛ-0,4кВ
СЭС-23-32939-ЭС-ИЛО</v>
      </c>
      <c r="D130" s="653" t="s">
        <v>1530</v>
      </c>
      <c r="E130" s="653" t="s">
        <v>1531</v>
      </c>
      <c r="F130" s="658" t="str">
        <f ca="1">IF(A130=A129,F129,CONCATENATE(ФОРМА!$F$41,RANDBETWEEN(ФОРМА!$G$41,ФОРМА!$H$41),",
без осадков"))</f>
        <v>+13,
без осадков</v>
      </c>
      <c r="G130" s="653" t="s">
        <v>1532</v>
      </c>
      <c r="H130" s="668" t="s">
        <v>65</v>
      </c>
      <c r="I130" s="669"/>
      <c r="J130" s="653" t="s">
        <v>1533</v>
      </c>
      <c r="K130" s="669"/>
      <c r="L130" s="653" t="s">
        <v>1534</v>
      </c>
      <c r="M130" s="653" t="s">
        <v>1535</v>
      </c>
      <c r="N130" s="641">
        <f>IF(OR(A130&lt;&gt;"",O130&lt;=ФОРМА!$C$39),1,0)</f>
        <v>0</v>
      </c>
      <c r="O130" s="641">
        <f t="shared" si="8"/>
        <v>31</v>
      </c>
    </row>
    <row r="131" spans="1:15" ht="48.6" customHeight="1" x14ac:dyDescent="0.25">
      <c r="A131" s="654"/>
      <c r="B131" s="658" t="str">
        <f t="shared" si="6"/>
        <v>полоса 40х5 мм
уголок 63х63х5, L=2,5 м</v>
      </c>
      <c r="C131" s="658" t="str">
        <f t="shared" si="7"/>
        <v>Контур заземления ВЛ-0,4кВ
СЭС-23-32939-ЭС-ИЛО</v>
      </c>
      <c r="D131" s="653" t="s">
        <v>1530</v>
      </c>
      <c r="E131" s="653" t="s">
        <v>1531</v>
      </c>
      <c r="F131" s="658" t="str">
        <f ca="1">IF(A131=A130,F130,CONCATENATE(ФОРМА!$F$41,RANDBETWEEN(ФОРМА!$G$41,ФОРМА!$H$41),",
без осадков"))</f>
        <v>+13,
без осадков</v>
      </c>
      <c r="G131" s="653" t="s">
        <v>1532</v>
      </c>
      <c r="H131" s="668" t="s">
        <v>65</v>
      </c>
      <c r="I131" s="669"/>
      <c r="J131" s="653" t="s">
        <v>1533</v>
      </c>
      <c r="K131" s="669"/>
      <c r="L131" s="653" t="s">
        <v>1534</v>
      </c>
      <c r="M131" s="653" t="s">
        <v>1535</v>
      </c>
      <c r="N131" s="641">
        <f>IF(OR(A131&lt;&gt;"",O131&lt;=ФОРМА!$C$39),1,0)</f>
        <v>0</v>
      </c>
      <c r="O131" s="641">
        <f t="shared" si="8"/>
        <v>32</v>
      </c>
    </row>
    <row r="132" spans="1:15" ht="48.6" customHeight="1" x14ac:dyDescent="0.25">
      <c r="A132" s="654"/>
      <c r="B132" s="658" t="str">
        <f t="shared" si="6"/>
        <v>полоса 40х5 мм
уголок 63х63х5, L=2,5 м</v>
      </c>
      <c r="C132" s="658" t="str">
        <f t="shared" si="7"/>
        <v>Контур заземления ВЛ-0,4кВ
СЭС-23-32939-ЭС-ИЛО</v>
      </c>
      <c r="D132" s="653" t="s">
        <v>1530</v>
      </c>
      <c r="E132" s="653" t="s">
        <v>1531</v>
      </c>
      <c r="F132" s="658" t="str">
        <f ca="1">IF(A132=A131,F131,CONCATENATE(ФОРМА!$F$41,RANDBETWEEN(ФОРМА!$G$41,ФОРМА!$H$41),",
без осадков"))</f>
        <v>+13,
без осадков</v>
      </c>
      <c r="G132" s="653" t="s">
        <v>1532</v>
      </c>
      <c r="H132" s="668" t="s">
        <v>65</v>
      </c>
      <c r="I132" s="669"/>
      <c r="J132" s="653" t="s">
        <v>1533</v>
      </c>
      <c r="K132" s="669"/>
      <c r="L132" s="653" t="s">
        <v>1534</v>
      </c>
      <c r="M132" s="653" t="s">
        <v>1535</v>
      </c>
      <c r="N132" s="641">
        <f>IF(OR(A132&lt;&gt;"",O132&lt;=ФОРМА!$C$39),1,0)</f>
        <v>0</v>
      </c>
      <c r="O132" s="641">
        <f t="shared" si="8"/>
        <v>33</v>
      </c>
    </row>
    <row r="133" spans="1:15" ht="48.6" customHeight="1" x14ac:dyDescent="0.25">
      <c r="A133" s="654"/>
      <c r="B133" s="658" t="str">
        <f t="shared" si="6"/>
        <v>полоса 40х5 мм
уголок 63х63х5, L=2,5 м</v>
      </c>
      <c r="C133" s="658" t="str">
        <f t="shared" si="7"/>
        <v>Контур заземления ВЛ-0,4кВ
СЭС-23-32939-ЭС-ИЛО</v>
      </c>
      <c r="D133" s="653" t="s">
        <v>1530</v>
      </c>
      <c r="E133" s="653" t="s">
        <v>1531</v>
      </c>
      <c r="F133" s="658" t="str">
        <f ca="1">IF(A133=A132,F132,CONCATENATE(ФОРМА!$F$41,RANDBETWEEN(ФОРМА!$G$41,ФОРМА!$H$41),",
без осадков"))</f>
        <v>+13,
без осадков</v>
      </c>
      <c r="G133" s="653" t="s">
        <v>1532</v>
      </c>
      <c r="H133" s="668" t="s">
        <v>65</v>
      </c>
      <c r="I133" s="669"/>
      <c r="J133" s="653" t="s">
        <v>1533</v>
      </c>
      <c r="K133" s="669"/>
      <c r="L133" s="653" t="s">
        <v>1534</v>
      </c>
      <c r="M133" s="653" t="s">
        <v>1535</v>
      </c>
      <c r="N133" s="641">
        <f>IF(OR(A133&lt;&gt;"",O133&lt;=ФОРМА!$C$39),1,0)</f>
        <v>0</v>
      </c>
      <c r="O133" s="641">
        <f t="shared" si="8"/>
        <v>34</v>
      </c>
    </row>
    <row r="134" spans="1:15" ht="48.6" customHeight="1" x14ac:dyDescent="0.25">
      <c r="A134" s="654"/>
      <c r="B134" s="658" t="str">
        <f t="shared" si="6"/>
        <v>полоса 40х5 мм
уголок 63х63х5, L=2,5 м</v>
      </c>
      <c r="C134" s="658" t="str">
        <f t="shared" si="7"/>
        <v>Контур заземления ВЛ-0,4кВ
СЭС-23-32939-ЭС-ИЛО</v>
      </c>
      <c r="D134" s="653" t="s">
        <v>1530</v>
      </c>
      <c r="E134" s="653" t="s">
        <v>1531</v>
      </c>
      <c r="F134" s="658" t="str">
        <f ca="1">IF(A134=A133,F133,CONCATENATE(ФОРМА!$F$41,RANDBETWEEN(ФОРМА!$G$41,ФОРМА!$H$41),",
без осадков"))</f>
        <v>+13,
без осадков</v>
      </c>
      <c r="G134" s="653" t="s">
        <v>1532</v>
      </c>
      <c r="H134" s="668" t="s">
        <v>65</v>
      </c>
      <c r="I134" s="669"/>
      <c r="J134" s="653" t="s">
        <v>1533</v>
      </c>
      <c r="K134" s="669"/>
      <c r="L134" s="653" t="s">
        <v>1534</v>
      </c>
      <c r="M134" s="653" t="s">
        <v>1535</v>
      </c>
      <c r="N134" s="641">
        <f>IF(OR(A134&lt;&gt;"",O134&lt;=ФОРМА!$C$39),1,0)</f>
        <v>0</v>
      </c>
      <c r="O134" s="641">
        <f t="shared" si="8"/>
        <v>35</v>
      </c>
    </row>
    <row r="135" spans="1:15" ht="48.6" customHeight="1" x14ac:dyDescent="0.25">
      <c r="A135" s="654"/>
      <c r="B135" s="658" t="str">
        <f t="shared" si="6"/>
        <v>полоса 40х5 мм
уголок 63х63х5, L=2,5 м</v>
      </c>
      <c r="C135" s="658" t="str">
        <f t="shared" si="7"/>
        <v>Контур заземления ВЛ-0,4кВ
СЭС-23-32939-ЭС-ИЛО</v>
      </c>
      <c r="D135" s="653" t="s">
        <v>1530</v>
      </c>
      <c r="E135" s="653" t="s">
        <v>1531</v>
      </c>
      <c r="F135" s="658" t="str">
        <f ca="1">IF(A135=A134,F134,CONCATENATE(ФОРМА!$F$41,RANDBETWEEN(ФОРМА!$G$41,ФОРМА!$H$41),",
без осадков"))</f>
        <v>+13,
без осадков</v>
      </c>
      <c r="G135" s="653" t="s">
        <v>1532</v>
      </c>
      <c r="H135" s="668" t="s">
        <v>65</v>
      </c>
      <c r="I135" s="669"/>
      <c r="J135" s="653" t="s">
        <v>1533</v>
      </c>
      <c r="K135" s="669"/>
      <c r="L135" s="653" t="s">
        <v>1534</v>
      </c>
      <c r="M135" s="653" t="s">
        <v>1535</v>
      </c>
      <c r="N135" s="641">
        <f>IF(OR(A135&lt;&gt;"",O135&lt;=ФОРМА!$C$39),1,0)</f>
        <v>0</v>
      </c>
      <c r="O135" s="641">
        <f t="shared" si="8"/>
        <v>36</v>
      </c>
    </row>
    <row r="136" spans="1:15" ht="48.6" customHeight="1" x14ac:dyDescent="0.25">
      <c r="A136" s="654"/>
      <c r="B136" s="658" t="str">
        <f t="shared" si="6"/>
        <v>полоса 40х5 мм
уголок 63х63х5, L=2,5 м</v>
      </c>
      <c r="C136" s="658" t="str">
        <f t="shared" si="7"/>
        <v>Контур заземления ВЛ-0,4кВ
СЭС-23-32939-ЭС-ИЛО</v>
      </c>
      <c r="D136" s="653" t="s">
        <v>1530</v>
      </c>
      <c r="E136" s="653" t="s">
        <v>1531</v>
      </c>
      <c r="F136" s="658" t="str">
        <f ca="1">IF(A136=A135,F135,CONCATENATE(ФОРМА!$F$41,RANDBETWEEN(ФОРМА!$G$41,ФОРМА!$H$41),",
без осадков"))</f>
        <v>+13,
без осадков</v>
      </c>
      <c r="G136" s="653" t="s">
        <v>1532</v>
      </c>
      <c r="H136" s="668" t="s">
        <v>65</v>
      </c>
      <c r="I136" s="669"/>
      <c r="J136" s="653" t="s">
        <v>1533</v>
      </c>
      <c r="K136" s="669"/>
      <c r="L136" s="653" t="s">
        <v>1534</v>
      </c>
      <c r="M136" s="653" t="s">
        <v>1535</v>
      </c>
      <c r="N136" s="641">
        <f>IF(OR(A136&lt;&gt;"",O136&lt;=ФОРМА!$C$39),1,0)</f>
        <v>0</v>
      </c>
      <c r="O136" s="641">
        <f t="shared" si="8"/>
        <v>37</v>
      </c>
    </row>
    <row r="137" spans="1:15" ht="48.6" customHeight="1" x14ac:dyDescent="0.25">
      <c r="A137" s="654"/>
      <c r="B137" s="658" t="str">
        <f t="shared" si="6"/>
        <v>полоса 40х5 мм
уголок 63х63х5, L=2,5 м</v>
      </c>
      <c r="C137" s="658" t="str">
        <f t="shared" si="7"/>
        <v>Контур заземления ВЛ-0,4кВ
СЭС-23-32939-ЭС-ИЛО</v>
      </c>
      <c r="D137" s="653" t="s">
        <v>1530</v>
      </c>
      <c r="E137" s="653" t="s">
        <v>1531</v>
      </c>
      <c r="F137" s="658" t="str">
        <f ca="1">IF(A137=A136,F136,CONCATENATE(ФОРМА!$F$41,RANDBETWEEN(ФОРМА!$G$41,ФОРМА!$H$41),",
без осадков"))</f>
        <v>+13,
без осадков</v>
      </c>
      <c r="G137" s="653" t="s">
        <v>1532</v>
      </c>
      <c r="H137" s="668" t="s">
        <v>65</v>
      </c>
      <c r="I137" s="669"/>
      <c r="J137" s="653" t="s">
        <v>1533</v>
      </c>
      <c r="K137" s="669"/>
      <c r="L137" s="653" t="s">
        <v>1534</v>
      </c>
      <c r="M137" s="653" t="s">
        <v>1535</v>
      </c>
      <c r="N137" s="641">
        <f>IF(OR(A137&lt;&gt;"",O137&lt;=ФОРМА!$C$39),1,0)</f>
        <v>0</v>
      </c>
      <c r="O137" s="641">
        <f t="shared" si="8"/>
        <v>38</v>
      </c>
    </row>
    <row r="138" spans="1:15" ht="48.6" customHeight="1" x14ac:dyDescent="0.25">
      <c r="A138" s="654"/>
      <c r="B138" s="658" t="str">
        <f t="shared" si="6"/>
        <v>полоса 40х5 мм
уголок 63х63х5, L=2,5 м</v>
      </c>
      <c r="C138" s="658" t="str">
        <f t="shared" si="7"/>
        <v>Контур заземления ВЛ-0,4кВ
СЭС-23-32939-ЭС-ИЛО</v>
      </c>
      <c r="D138" s="653" t="s">
        <v>1530</v>
      </c>
      <c r="E138" s="653" t="s">
        <v>1531</v>
      </c>
      <c r="F138" s="658" t="str">
        <f ca="1">IF(A138=A137,F137,CONCATENATE(ФОРМА!$F$41,RANDBETWEEN(ФОРМА!$G$41,ФОРМА!$H$41),",
без осадков"))</f>
        <v>+13,
без осадков</v>
      </c>
      <c r="G138" s="653" t="s">
        <v>1532</v>
      </c>
      <c r="H138" s="668" t="s">
        <v>65</v>
      </c>
      <c r="I138" s="669"/>
      <c r="J138" s="653" t="s">
        <v>1533</v>
      </c>
      <c r="K138" s="669"/>
      <c r="L138" s="653" t="s">
        <v>1534</v>
      </c>
      <c r="M138" s="653" t="s">
        <v>1535</v>
      </c>
      <c r="N138" s="641">
        <f>IF(OR(A138&lt;&gt;"",O138&lt;=ФОРМА!$C$39),1,0)</f>
        <v>0</v>
      </c>
      <c r="O138" s="641">
        <f t="shared" si="8"/>
        <v>39</v>
      </c>
    </row>
    <row r="139" spans="1:15" ht="48.6" customHeight="1" x14ac:dyDescent="0.25">
      <c r="A139" s="654"/>
      <c r="B139" s="658" t="str">
        <f t="shared" si="6"/>
        <v>полоса 40х5 мм
уголок 63х63х5, L=2,5 м</v>
      </c>
      <c r="C139" s="658" t="str">
        <f t="shared" si="7"/>
        <v>Контур заземления ВЛ-0,4кВ
СЭС-23-32939-ЭС-ИЛО</v>
      </c>
      <c r="D139" s="653" t="s">
        <v>1530</v>
      </c>
      <c r="E139" s="653" t="s">
        <v>1531</v>
      </c>
      <c r="F139" s="658" t="str">
        <f ca="1">IF(A139=A138,F138,CONCATENATE(ФОРМА!$F$41,RANDBETWEEN(ФОРМА!$G$41,ФОРМА!$H$41),",
без осадков"))</f>
        <v>+13,
без осадков</v>
      </c>
      <c r="G139" s="653" t="s">
        <v>1532</v>
      </c>
      <c r="H139" s="668" t="s">
        <v>65</v>
      </c>
      <c r="I139" s="669"/>
      <c r="J139" s="653" t="s">
        <v>1533</v>
      </c>
      <c r="K139" s="669"/>
      <c r="L139" s="653" t="s">
        <v>1534</v>
      </c>
      <c r="M139" s="653" t="s">
        <v>1535</v>
      </c>
      <c r="N139" s="641">
        <f>IF(OR(A139&lt;&gt;"",O139&lt;=ФОРМА!$C$39),1,0)</f>
        <v>0</v>
      </c>
      <c r="O139" s="641">
        <f t="shared" si="8"/>
        <v>40</v>
      </c>
    </row>
    <row r="140" spans="1:15" ht="48.6" customHeight="1" x14ac:dyDescent="0.25">
      <c r="A140" s="654"/>
      <c r="B140" s="658" t="str">
        <f t="shared" si="6"/>
        <v>полоса 40х5 мм
уголок 63х63х5, L=2,5 м</v>
      </c>
      <c r="C140" s="658" t="str">
        <f t="shared" si="7"/>
        <v>Контур заземления ВЛ-0,4кВ
СЭС-23-32939-ЭС-ИЛО</v>
      </c>
      <c r="D140" s="653" t="s">
        <v>1530</v>
      </c>
      <c r="E140" s="653" t="s">
        <v>1531</v>
      </c>
      <c r="F140" s="658" t="str">
        <f ca="1">IF(A140=A139,F139,CONCATENATE(ФОРМА!$F$41,RANDBETWEEN(ФОРМА!$G$41,ФОРМА!$H$41),",
без осадков"))</f>
        <v>+13,
без осадков</v>
      </c>
      <c r="G140" s="653" t="s">
        <v>1532</v>
      </c>
      <c r="H140" s="668" t="s">
        <v>65</v>
      </c>
      <c r="I140" s="669"/>
      <c r="J140" s="653" t="s">
        <v>1533</v>
      </c>
      <c r="K140" s="669"/>
      <c r="L140" s="653" t="s">
        <v>1534</v>
      </c>
      <c r="M140" s="653" t="s">
        <v>1535</v>
      </c>
      <c r="N140" s="641">
        <f>IF(OR(A140&lt;&gt;"",O140&lt;=ФОРМА!$C$39),1,0)</f>
        <v>0</v>
      </c>
      <c r="O140" s="641">
        <f t="shared" si="8"/>
        <v>41</v>
      </c>
    </row>
    <row r="141" spans="1:15" ht="48.6" customHeight="1" x14ac:dyDescent="0.25">
      <c r="A141" s="654"/>
      <c r="B141" s="658" t="str">
        <f t="shared" si="6"/>
        <v>полоса 40х5 мм
уголок 63х63х5, L=2,5 м</v>
      </c>
      <c r="C141" s="658" t="str">
        <f t="shared" si="7"/>
        <v>Контур заземления ВЛ-0,4кВ
СЭС-23-32939-ЭС-ИЛО</v>
      </c>
      <c r="D141" s="653" t="s">
        <v>1530</v>
      </c>
      <c r="E141" s="653" t="s">
        <v>1531</v>
      </c>
      <c r="F141" s="658" t="str">
        <f ca="1">IF(A141=A140,F140,CONCATENATE(ФОРМА!$F$41,RANDBETWEEN(ФОРМА!$G$41,ФОРМА!$H$41),",
без осадков"))</f>
        <v>+13,
без осадков</v>
      </c>
      <c r="G141" s="653" t="s">
        <v>1532</v>
      </c>
      <c r="H141" s="668" t="s">
        <v>65</v>
      </c>
      <c r="I141" s="669"/>
      <c r="J141" s="653" t="s">
        <v>1533</v>
      </c>
      <c r="K141" s="669"/>
      <c r="L141" s="653" t="s">
        <v>1534</v>
      </c>
      <c r="M141" s="653" t="s">
        <v>1535</v>
      </c>
      <c r="N141" s="641">
        <f>IF(OR(A141&lt;&gt;"",O141&lt;=ФОРМА!$C$39),1,0)</f>
        <v>0</v>
      </c>
      <c r="O141" s="641">
        <f t="shared" si="8"/>
        <v>42</v>
      </c>
    </row>
    <row r="142" spans="1:15" ht="48.6" customHeight="1" x14ac:dyDescent="0.25">
      <c r="A142" s="654"/>
      <c r="B142" s="658" t="str">
        <f t="shared" si="6"/>
        <v>полоса 40х5 мм
уголок 63х63х5, L=2,5 м</v>
      </c>
      <c r="C142" s="658" t="str">
        <f t="shared" si="7"/>
        <v>Контур заземления ВЛ-0,4кВ
СЭС-23-32939-ЭС-ИЛО</v>
      </c>
      <c r="D142" s="653" t="s">
        <v>1530</v>
      </c>
      <c r="E142" s="653" t="s">
        <v>1531</v>
      </c>
      <c r="F142" s="658" t="str">
        <f ca="1">IF(A142=A141,F141,CONCATENATE(ФОРМА!$F$41,RANDBETWEEN(ФОРМА!$G$41,ФОРМА!$H$41),",
без осадков"))</f>
        <v>+13,
без осадков</v>
      </c>
      <c r="G142" s="653" t="s">
        <v>1532</v>
      </c>
      <c r="H142" s="668" t="s">
        <v>65</v>
      </c>
      <c r="I142" s="669"/>
      <c r="J142" s="653" t="s">
        <v>1533</v>
      </c>
      <c r="K142" s="669"/>
      <c r="L142" s="653" t="s">
        <v>1534</v>
      </c>
      <c r="M142" s="653" t="s">
        <v>1535</v>
      </c>
      <c r="N142" s="641">
        <f>IF(OR(A142&lt;&gt;"",O142&lt;=ФОРМА!$C$39),1,0)</f>
        <v>0</v>
      </c>
      <c r="O142" s="641">
        <f t="shared" si="8"/>
        <v>43</v>
      </c>
    </row>
    <row r="143" spans="1:15" ht="48.6" customHeight="1" x14ac:dyDescent="0.25">
      <c r="A143" s="654"/>
      <c r="B143" s="658" t="str">
        <f t="shared" si="6"/>
        <v>полоса 40х5 мм
уголок 63х63х5, L=2,5 м</v>
      </c>
      <c r="C143" s="658" t="str">
        <f t="shared" si="7"/>
        <v>Контур заземления ВЛ-0,4кВ
СЭС-23-32939-ЭС-ИЛО</v>
      </c>
      <c r="D143" s="653" t="s">
        <v>1530</v>
      </c>
      <c r="E143" s="653" t="s">
        <v>1531</v>
      </c>
      <c r="F143" s="658" t="str">
        <f ca="1">IF(A143=A142,F142,CONCATENATE(ФОРМА!$F$41,RANDBETWEEN(ФОРМА!$G$41,ФОРМА!$H$41),",
без осадков"))</f>
        <v>+13,
без осадков</v>
      </c>
      <c r="G143" s="653" t="s">
        <v>1532</v>
      </c>
      <c r="H143" s="668" t="s">
        <v>65</v>
      </c>
      <c r="I143" s="669"/>
      <c r="J143" s="653" t="s">
        <v>1533</v>
      </c>
      <c r="K143" s="669"/>
      <c r="L143" s="653" t="s">
        <v>1534</v>
      </c>
      <c r="M143" s="653" t="s">
        <v>1535</v>
      </c>
      <c r="N143" s="641">
        <f>IF(OR(A143&lt;&gt;"",O143&lt;=ФОРМА!$C$39),1,0)</f>
        <v>0</v>
      </c>
      <c r="O143" s="641">
        <f t="shared" si="8"/>
        <v>44</v>
      </c>
    </row>
    <row r="144" spans="1:15" ht="48.6" customHeight="1" x14ac:dyDescent="0.25">
      <c r="A144" s="654"/>
      <c r="B144" s="658" t="str">
        <f t="shared" si="6"/>
        <v>полоса 40х5 мм
уголок 63х63х5, L=2,5 м</v>
      </c>
      <c r="C144" s="658" t="str">
        <f t="shared" si="7"/>
        <v>Контур заземления ВЛ-0,4кВ
СЭС-23-32939-ЭС-ИЛО</v>
      </c>
      <c r="D144" s="653" t="s">
        <v>1530</v>
      </c>
      <c r="E144" s="653" t="s">
        <v>1531</v>
      </c>
      <c r="F144" s="658" t="str">
        <f ca="1">IF(A144=A143,F143,CONCATENATE(ФОРМА!$F$41,RANDBETWEEN(ФОРМА!$G$41,ФОРМА!$H$41),",
без осадков"))</f>
        <v>+13,
без осадков</v>
      </c>
      <c r="G144" s="653" t="s">
        <v>1532</v>
      </c>
      <c r="H144" s="668" t="s">
        <v>65</v>
      </c>
      <c r="I144" s="669"/>
      <c r="J144" s="653" t="s">
        <v>1533</v>
      </c>
      <c r="K144" s="669"/>
      <c r="L144" s="653" t="s">
        <v>1534</v>
      </c>
      <c r="M144" s="653" t="s">
        <v>1535</v>
      </c>
      <c r="N144" s="641">
        <f>IF(OR(A144&lt;&gt;"",O144&lt;=ФОРМА!$C$39),1,0)</f>
        <v>0</v>
      </c>
      <c r="O144" s="641">
        <f t="shared" si="8"/>
        <v>45</v>
      </c>
    </row>
    <row r="145" spans="1:15" ht="48.6" customHeight="1" x14ac:dyDescent="0.25">
      <c r="A145" s="654"/>
      <c r="B145" s="658" t="str">
        <f t="shared" si="6"/>
        <v>полоса 40х5 мм
уголок 63х63х5, L=2,5 м</v>
      </c>
      <c r="C145" s="658" t="str">
        <f t="shared" si="7"/>
        <v>Контур заземления ВЛ-0,4кВ
СЭС-23-32939-ЭС-ИЛО</v>
      </c>
      <c r="D145" s="653" t="s">
        <v>1530</v>
      </c>
      <c r="E145" s="653" t="s">
        <v>1531</v>
      </c>
      <c r="F145" s="658" t="str">
        <f ca="1">IF(A145=A144,F144,CONCATENATE(ФОРМА!$F$41,RANDBETWEEN(ФОРМА!$G$41,ФОРМА!$H$41),",
без осадков"))</f>
        <v>+13,
без осадков</v>
      </c>
      <c r="G145" s="653" t="s">
        <v>1532</v>
      </c>
      <c r="H145" s="668" t="s">
        <v>65</v>
      </c>
      <c r="I145" s="669"/>
      <c r="J145" s="653" t="s">
        <v>1533</v>
      </c>
      <c r="K145" s="669"/>
      <c r="L145" s="653" t="s">
        <v>1534</v>
      </c>
      <c r="M145" s="653" t="s">
        <v>1535</v>
      </c>
      <c r="N145" s="641">
        <f>IF(OR(A145&lt;&gt;"",O145&lt;=ФОРМА!$C$39),1,0)</f>
        <v>0</v>
      </c>
      <c r="O145" s="641">
        <f t="shared" si="8"/>
        <v>46</v>
      </c>
    </row>
    <row r="146" spans="1:15" ht="48.6" customHeight="1" x14ac:dyDescent="0.25">
      <c r="A146" s="654"/>
      <c r="B146" s="658" t="str">
        <f t="shared" si="6"/>
        <v>полоса 40х5 мм
уголок 63х63х5, L=2,5 м</v>
      </c>
      <c r="C146" s="658" t="str">
        <f t="shared" si="7"/>
        <v>Контур заземления ВЛ-0,4кВ
СЭС-23-32939-ЭС-ИЛО</v>
      </c>
      <c r="D146" s="653" t="s">
        <v>1530</v>
      </c>
      <c r="E146" s="653" t="s">
        <v>1531</v>
      </c>
      <c r="F146" s="658" t="str">
        <f ca="1">IF(A146=A145,F145,CONCATENATE(ФОРМА!$F$41,RANDBETWEEN(ФОРМА!$G$41,ФОРМА!$H$41),",
без осадков"))</f>
        <v>+13,
без осадков</v>
      </c>
      <c r="G146" s="653" t="s">
        <v>1532</v>
      </c>
      <c r="H146" s="668" t="s">
        <v>65</v>
      </c>
      <c r="I146" s="669"/>
      <c r="J146" s="653" t="s">
        <v>1533</v>
      </c>
      <c r="K146" s="669"/>
      <c r="L146" s="653" t="s">
        <v>1534</v>
      </c>
      <c r="M146" s="653" t="s">
        <v>1535</v>
      </c>
      <c r="N146" s="641">
        <f>IF(OR(A146&lt;&gt;"",O146&lt;=ФОРМА!$C$39),1,0)</f>
        <v>0</v>
      </c>
      <c r="O146" s="641">
        <f t="shared" si="8"/>
        <v>47</v>
      </c>
    </row>
    <row r="147" spans="1:15" ht="48.6" customHeight="1" x14ac:dyDescent="0.25">
      <c r="A147" s="654"/>
      <c r="B147" s="658" t="str">
        <f t="shared" si="6"/>
        <v>полоса 40х5 мм
уголок 63х63х5, L=2,5 м</v>
      </c>
      <c r="C147" s="658" t="str">
        <f t="shared" si="7"/>
        <v>Контур заземления ВЛ-0,4кВ
СЭС-23-32939-ЭС-ИЛО</v>
      </c>
      <c r="D147" s="653" t="s">
        <v>1530</v>
      </c>
      <c r="E147" s="653" t="s">
        <v>1531</v>
      </c>
      <c r="F147" s="658" t="str">
        <f ca="1">IF(A147=A146,F146,CONCATENATE(ФОРМА!$F$41,RANDBETWEEN(ФОРМА!$G$41,ФОРМА!$H$41),",
без осадков"))</f>
        <v>+13,
без осадков</v>
      </c>
      <c r="G147" s="653" t="s">
        <v>1532</v>
      </c>
      <c r="H147" s="668" t="s">
        <v>65</v>
      </c>
      <c r="I147" s="669"/>
      <c r="J147" s="653" t="s">
        <v>1533</v>
      </c>
      <c r="K147" s="669"/>
      <c r="L147" s="653" t="s">
        <v>1534</v>
      </c>
      <c r="M147" s="653" t="s">
        <v>1535</v>
      </c>
      <c r="N147" s="641">
        <f>IF(OR(A147&lt;&gt;"",O147&lt;=ФОРМА!$C$39),1,0)</f>
        <v>0</v>
      </c>
      <c r="O147" s="641">
        <f t="shared" si="8"/>
        <v>48</v>
      </c>
    </row>
    <row r="148" spans="1:15" ht="48.6" customHeight="1" x14ac:dyDescent="0.25">
      <c r="A148" s="654"/>
      <c r="B148" s="658" t="str">
        <f t="shared" si="6"/>
        <v>полоса 40х5 мм
уголок 63х63х5, L=2,5 м</v>
      </c>
      <c r="C148" s="658" t="str">
        <f t="shared" si="7"/>
        <v>Контур заземления ВЛ-0,4кВ
СЭС-23-32939-ЭС-ИЛО</v>
      </c>
      <c r="D148" s="653" t="s">
        <v>1530</v>
      </c>
      <c r="E148" s="653" t="s">
        <v>1531</v>
      </c>
      <c r="F148" s="658" t="str">
        <f ca="1">IF(A148=A147,F147,CONCATENATE(ФОРМА!$F$41,RANDBETWEEN(ФОРМА!$G$41,ФОРМА!$H$41),",
без осадков"))</f>
        <v>+13,
без осадков</v>
      </c>
      <c r="G148" s="653" t="s">
        <v>1532</v>
      </c>
      <c r="H148" s="668" t="s">
        <v>65</v>
      </c>
      <c r="I148" s="669"/>
      <c r="J148" s="653" t="s">
        <v>1533</v>
      </c>
      <c r="K148" s="669"/>
      <c r="L148" s="653" t="s">
        <v>1534</v>
      </c>
      <c r="M148" s="653" t="s">
        <v>1535</v>
      </c>
      <c r="N148" s="641">
        <f>IF(OR(A148&lt;&gt;"",O148&lt;=ФОРМА!$C$39),1,0)</f>
        <v>0</v>
      </c>
      <c r="O148" s="641">
        <f t="shared" si="8"/>
        <v>49</v>
      </c>
    </row>
    <row r="149" spans="1:15" ht="48.6" customHeight="1" x14ac:dyDescent="0.25">
      <c r="A149" s="654"/>
      <c r="B149" s="658" t="str">
        <f t="shared" si="6"/>
        <v>полоса 40х5 мм
уголок 63х63х5, L=2,5 м</v>
      </c>
      <c r="C149" s="658" t="str">
        <f t="shared" si="7"/>
        <v>Контур заземления ВЛ-0,4кВ
СЭС-23-32939-ЭС-ИЛО</v>
      </c>
      <c r="D149" s="653" t="s">
        <v>1530</v>
      </c>
      <c r="E149" s="653" t="s">
        <v>1531</v>
      </c>
      <c r="F149" s="658" t="str">
        <f ca="1">IF(A149=A148,F148,CONCATENATE(ФОРМА!$F$41,RANDBETWEEN(ФОРМА!$G$41,ФОРМА!$H$41),",
без осадков"))</f>
        <v>+13,
без осадков</v>
      </c>
      <c r="G149" s="653" t="s">
        <v>1532</v>
      </c>
      <c r="H149" s="668" t="s">
        <v>65</v>
      </c>
      <c r="I149" s="669"/>
      <c r="J149" s="653" t="s">
        <v>1533</v>
      </c>
      <c r="K149" s="669"/>
      <c r="L149" s="653" t="s">
        <v>1534</v>
      </c>
      <c r="M149" s="653" t="s">
        <v>1535</v>
      </c>
      <c r="N149" s="641">
        <f>IF(OR(A149&lt;&gt;"",O149&lt;=ФОРМА!$C$39),1,0)</f>
        <v>0</v>
      </c>
      <c r="O149" s="641">
        <f t="shared" si="8"/>
        <v>50</v>
      </c>
    </row>
    <row r="150" spans="1:15" ht="48.6" customHeight="1" x14ac:dyDescent="0.25">
      <c r="A150" s="654"/>
      <c r="B150" s="658" t="str">
        <f t="shared" si="6"/>
        <v>полоса 40х5 мм
уголок 63х63х5, L=2,5 м</v>
      </c>
      <c r="C150" s="658" t="str">
        <f t="shared" si="7"/>
        <v>Контур заземления ВЛ-0,4кВ
СЭС-23-32939-ЭС-ИЛО</v>
      </c>
      <c r="D150" s="653" t="s">
        <v>1530</v>
      </c>
      <c r="E150" s="653" t="s">
        <v>1531</v>
      </c>
      <c r="F150" s="658" t="str">
        <f ca="1">IF(A150=A149,F149,CONCATENATE(ФОРМА!$F$41,RANDBETWEEN(ФОРМА!$G$41,ФОРМА!$H$41),",
без осадков"))</f>
        <v>+13,
без осадков</v>
      </c>
      <c r="G150" s="653" t="s">
        <v>1532</v>
      </c>
      <c r="H150" s="668" t="s">
        <v>65</v>
      </c>
      <c r="I150" s="669"/>
      <c r="J150" s="653" t="s">
        <v>1533</v>
      </c>
      <c r="K150" s="669"/>
      <c r="L150" s="653" t="s">
        <v>1534</v>
      </c>
      <c r="M150" s="653" t="s">
        <v>1535</v>
      </c>
      <c r="N150" s="641">
        <f>IF(OR(A150&lt;&gt;"",O150&lt;=ФОРМА!$C$39),1,0)</f>
        <v>0</v>
      </c>
      <c r="O150" s="641">
        <f t="shared" si="8"/>
        <v>51</v>
      </c>
    </row>
    <row r="151" spans="1:15" ht="48.6" customHeight="1" x14ac:dyDescent="0.25">
      <c r="A151" s="654"/>
      <c r="B151" s="658" t="str">
        <f t="shared" si="6"/>
        <v>полоса 40х5 мм
уголок 63х63х5, L=2,5 м</v>
      </c>
      <c r="C151" s="658" t="str">
        <f t="shared" si="7"/>
        <v>Контур заземления ВЛ-0,4кВ
СЭС-23-32939-ЭС-ИЛО</v>
      </c>
      <c r="D151" s="653" t="s">
        <v>1530</v>
      </c>
      <c r="E151" s="653" t="s">
        <v>1531</v>
      </c>
      <c r="F151" s="658" t="str">
        <f ca="1">IF(A151=A150,F150,CONCATENATE(ФОРМА!$F$41,RANDBETWEEN(ФОРМА!$G$41,ФОРМА!$H$41),",
без осадков"))</f>
        <v>+13,
без осадков</v>
      </c>
      <c r="G151" s="653" t="s">
        <v>1532</v>
      </c>
      <c r="H151" s="668" t="s">
        <v>65</v>
      </c>
      <c r="I151" s="669"/>
      <c r="J151" s="653" t="s">
        <v>1533</v>
      </c>
      <c r="K151" s="669"/>
      <c r="L151" s="653" t="s">
        <v>1534</v>
      </c>
      <c r="M151" s="653" t="s">
        <v>1535</v>
      </c>
      <c r="N151" s="641">
        <f>IF(OR(A151&lt;&gt;"",O151&lt;=ФОРМА!$C$39),1,0)</f>
        <v>0</v>
      </c>
      <c r="O151" s="641">
        <f t="shared" si="8"/>
        <v>52</v>
      </c>
    </row>
    <row r="152" spans="1:15" ht="48.6" customHeight="1" x14ac:dyDescent="0.25">
      <c r="A152" s="654"/>
      <c r="B152" s="658" t="str">
        <f t="shared" si="6"/>
        <v>полоса 40х5 мм
уголок 63х63х5, L=2,5 м</v>
      </c>
      <c r="C152" s="658" t="str">
        <f t="shared" si="7"/>
        <v>Контур заземления ВЛ-0,4кВ
СЭС-23-32939-ЭС-ИЛО</v>
      </c>
      <c r="D152" s="653" t="s">
        <v>1530</v>
      </c>
      <c r="E152" s="653" t="s">
        <v>1531</v>
      </c>
      <c r="F152" s="658" t="str">
        <f ca="1">IF(A152=A151,F151,CONCATENATE(ФОРМА!$F$41,RANDBETWEEN(ФОРМА!$G$41,ФОРМА!$H$41),",
без осадков"))</f>
        <v>+13,
без осадков</v>
      </c>
      <c r="G152" s="653" t="s">
        <v>1532</v>
      </c>
      <c r="H152" s="668" t="s">
        <v>65</v>
      </c>
      <c r="I152" s="669"/>
      <c r="J152" s="653" t="s">
        <v>1533</v>
      </c>
      <c r="K152" s="669"/>
      <c r="L152" s="653" t="s">
        <v>1534</v>
      </c>
      <c r="M152" s="653" t="s">
        <v>1535</v>
      </c>
      <c r="N152" s="641">
        <f>IF(OR(A152&lt;&gt;"",O152&lt;=ФОРМА!$C$39),1,0)</f>
        <v>0</v>
      </c>
      <c r="O152" s="641">
        <f t="shared" si="8"/>
        <v>53</v>
      </c>
    </row>
    <row r="153" spans="1:15" ht="48.6" customHeight="1" x14ac:dyDescent="0.25">
      <c r="A153" s="654"/>
      <c r="B153" s="658" t="str">
        <f t="shared" si="6"/>
        <v>полоса 40х5 мм
уголок 63х63х5, L=2,5 м</v>
      </c>
      <c r="C153" s="658" t="str">
        <f t="shared" si="7"/>
        <v>Контур заземления ВЛ-0,4кВ
СЭС-23-32939-ЭС-ИЛО</v>
      </c>
      <c r="D153" s="653" t="s">
        <v>1530</v>
      </c>
      <c r="E153" s="653" t="s">
        <v>1531</v>
      </c>
      <c r="F153" s="658" t="str">
        <f ca="1">IF(A153=A152,F152,CONCATENATE(ФОРМА!$F$41,RANDBETWEEN(ФОРМА!$G$41,ФОРМА!$H$41),",
без осадков"))</f>
        <v>+13,
без осадков</v>
      </c>
      <c r="G153" s="653" t="s">
        <v>1532</v>
      </c>
      <c r="H153" s="668" t="s">
        <v>65</v>
      </c>
      <c r="I153" s="669"/>
      <c r="J153" s="653" t="s">
        <v>1533</v>
      </c>
      <c r="K153" s="669"/>
      <c r="L153" s="653" t="s">
        <v>1534</v>
      </c>
      <c r="M153" s="653" t="s">
        <v>1535</v>
      </c>
      <c r="N153" s="641">
        <f>IF(OR(A153&lt;&gt;"",O153&lt;=ФОРМА!$C$39),1,0)</f>
        <v>0</v>
      </c>
      <c r="O153" s="641">
        <f t="shared" si="8"/>
        <v>54</v>
      </c>
    </row>
    <row r="154" spans="1:15" ht="48.6" customHeight="1" x14ac:dyDescent="0.25">
      <c r="A154" s="654"/>
      <c r="B154" s="658" t="str">
        <f t="shared" si="6"/>
        <v>полоса 40х5 мм
уголок 63х63х5, L=2,5 м</v>
      </c>
      <c r="C154" s="658" t="str">
        <f t="shared" si="7"/>
        <v>Контур заземления ВЛ-0,4кВ
СЭС-23-32939-ЭС-ИЛО</v>
      </c>
      <c r="D154" s="653" t="s">
        <v>1530</v>
      </c>
      <c r="E154" s="653" t="s">
        <v>1531</v>
      </c>
      <c r="F154" s="658" t="str">
        <f ca="1">IF(A154=A153,F153,CONCATENATE(ФОРМА!$F$41,RANDBETWEEN(ФОРМА!$G$41,ФОРМА!$H$41),",
без осадков"))</f>
        <v>+13,
без осадков</v>
      </c>
      <c r="G154" s="653" t="s">
        <v>1532</v>
      </c>
      <c r="H154" s="668" t="s">
        <v>65</v>
      </c>
      <c r="I154" s="669"/>
      <c r="J154" s="653" t="s">
        <v>1533</v>
      </c>
      <c r="K154" s="669"/>
      <c r="L154" s="653" t="s">
        <v>1534</v>
      </c>
      <c r="M154" s="653" t="s">
        <v>1535</v>
      </c>
      <c r="N154" s="641">
        <f>IF(OR(A154&lt;&gt;"",O154&lt;=ФОРМА!$C$39),1,0)</f>
        <v>0</v>
      </c>
      <c r="O154" s="641">
        <f t="shared" si="8"/>
        <v>55</v>
      </c>
    </row>
    <row r="155" spans="1:15" ht="48.6" customHeight="1" x14ac:dyDescent="0.25">
      <c r="A155" s="654"/>
      <c r="B155" s="658" t="str">
        <f t="shared" si="6"/>
        <v>полоса 40х5 мм
уголок 63х63х5, L=2,5 м</v>
      </c>
      <c r="C155" s="658" t="str">
        <f t="shared" si="7"/>
        <v>Контур заземления ВЛ-0,4кВ
СЭС-23-32939-ЭС-ИЛО</v>
      </c>
      <c r="D155" s="653" t="s">
        <v>1530</v>
      </c>
      <c r="E155" s="653" t="s">
        <v>1531</v>
      </c>
      <c r="F155" s="658" t="str">
        <f ca="1">IF(A155=A154,F154,CONCATENATE(ФОРМА!$F$41,RANDBETWEEN(ФОРМА!$G$41,ФОРМА!$H$41),",
без осадков"))</f>
        <v>+13,
без осадков</v>
      </c>
      <c r="G155" s="653" t="s">
        <v>1532</v>
      </c>
      <c r="H155" s="668" t="s">
        <v>65</v>
      </c>
      <c r="I155" s="669"/>
      <c r="J155" s="653" t="s">
        <v>1533</v>
      </c>
      <c r="K155" s="669"/>
      <c r="L155" s="653" t="s">
        <v>1534</v>
      </c>
      <c r="M155" s="653" t="s">
        <v>1535</v>
      </c>
      <c r="N155" s="641">
        <f>IF(OR(A155&lt;&gt;"",O155&lt;=ФОРМА!$C$39),1,0)</f>
        <v>0</v>
      </c>
      <c r="O155" s="641">
        <f t="shared" si="8"/>
        <v>56</v>
      </c>
    </row>
    <row r="156" spans="1:15" ht="48.6" customHeight="1" x14ac:dyDescent="0.25">
      <c r="A156" s="654"/>
      <c r="B156" s="658" t="str">
        <f t="shared" si="6"/>
        <v>полоса 40х5 мм
уголок 63х63х5, L=2,5 м</v>
      </c>
      <c r="C156" s="658" t="str">
        <f t="shared" si="7"/>
        <v>Контур заземления ВЛ-0,4кВ
СЭС-23-32939-ЭС-ИЛО</v>
      </c>
      <c r="D156" s="653" t="s">
        <v>1530</v>
      </c>
      <c r="E156" s="653" t="s">
        <v>1531</v>
      </c>
      <c r="F156" s="658" t="str">
        <f ca="1">IF(A156=A155,F155,CONCATENATE(ФОРМА!$F$41,RANDBETWEEN(ФОРМА!$G$41,ФОРМА!$H$41),",
без осадков"))</f>
        <v>+13,
без осадков</v>
      </c>
      <c r="G156" s="653" t="s">
        <v>1532</v>
      </c>
      <c r="H156" s="668" t="s">
        <v>65</v>
      </c>
      <c r="I156" s="669"/>
      <c r="J156" s="653" t="s">
        <v>1533</v>
      </c>
      <c r="K156" s="669"/>
      <c r="L156" s="653" t="s">
        <v>1534</v>
      </c>
      <c r="M156" s="653" t="s">
        <v>1535</v>
      </c>
      <c r="N156" s="641">
        <f>IF(OR(A156&lt;&gt;"",O156&lt;=ФОРМА!$C$39),1,0)</f>
        <v>0</v>
      </c>
      <c r="O156" s="641">
        <f t="shared" si="8"/>
        <v>57</v>
      </c>
    </row>
    <row r="157" spans="1:15" ht="48.6" customHeight="1" x14ac:dyDescent="0.25">
      <c r="A157" s="654"/>
      <c r="B157" s="658" t="str">
        <f t="shared" si="6"/>
        <v>полоса 40х5 мм
уголок 63х63х5, L=2,5 м</v>
      </c>
      <c r="C157" s="658" t="str">
        <f t="shared" si="7"/>
        <v>Контур заземления ВЛ-0,4кВ
СЭС-23-32939-ЭС-ИЛО</v>
      </c>
      <c r="D157" s="653" t="s">
        <v>1530</v>
      </c>
      <c r="E157" s="653" t="s">
        <v>1531</v>
      </c>
      <c r="F157" s="658" t="str">
        <f ca="1">IF(A157=A156,F156,CONCATENATE(ФОРМА!$F$41,RANDBETWEEN(ФОРМА!$G$41,ФОРМА!$H$41),",
без осадков"))</f>
        <v>+13,
без осадков</v>
      </c>
      <c r="G157" s="653" t="s">
        <v>1532</v>
      </c>
      <c r="H157" s="668" t="s">
        <v>65</v>
      </c>
      <c r="I157" s="669"/>
      <c r="J157" s="653" t="s">
        <v>1533</v>
      </c>
      <c r="K157" s="669"/>
      <c r="L157" s="653" t="s">
        <v>1534</v>
      </c>
      <c r="M157" s="653" t="s">
        <v>1535</v>
      </c>
      <c r="N157" s="641">
        <f>IF(OR(A157&lt;&gt;"",O157&lt;=ФОРМА!$C$39),1,0)</f>
        <v>0</v>
      </c>
      <c r="O157" s="641">
        <f t="shared" si="8"/>
        <v>58</v>
      </c>
    </row>
    <row r="158" spans="1:15" ht="48.6" customHeight="1" x14ac:dyDescent="0.25">
      <c r="A158" s="654"/>
      <c r="B158" s="658" t="str">
        <f t="shared" si="6"/>
        <v>полоса 40х5 мм
уголок 63х63х5, L=2,5 м</v>
      </c>
      <c r="C158" s="658" t="str">
        <f t="shared" si="7"/>
        <v>Контур заземления ВЛ-0,4кВ
СЭС-23-32939-ЭС-ИЛО</v>
      </c>
      <c r="D158" s="653" t="s">
        <v>1530</v>
      </c>
      <c r="E158" s="653" t="s">
        <v>1531</v>
      </c>
      <c r="F158" s="658" t="str">
        <f ca="1">IF(A158=A157,F157,CONCATENATE(ФОРМА!$F$41,RANDBETWEEN(ФОРМА!$G$41,ФОРМА!$H$41),",
без осадков"))</f>
        <v>+13,
без осадков</v>
      </c>
      <c r="G158" s="653" t="s">
        <v>1532</v>
      </c>
      <c r="H158" s="668" t="s">
        <v>65</v>
      </c>
      <c r="I158" s="669"/>
      <c r="J158" s="653" t="s">
        <v>1533</v>
      </c>
      <c r="K158" s="669"/>
      <c r="L158" s="653" t="s">
        <v>1534</v>
      </c>
      <c r="M158" s="653" t="s">
        <v>1535</v>
      </c>
      <c r="N158" s="641">
        <f>IF(OR(A158&lt;&gt;"",O158&lt;=ФОРМА!$C$39),1,0)</f>
        <v>0</v>
      </c>
      <c r="O158" s="641">
        <f t="shared" si="8"/>
        <v>59</v>
      </c>
    </row>
    <row r="159" spans="1:15" ht="48.6" customHeight="1" x14ac:dyDescent="0.25">
      <c r="A159" s="654"/>
      <c r="B159" s="658" t="str">
        <f t="shared" si="6"/>
        <v>полоса 40х5 мм
уголок 63х63х5, L=2,5 м</v>
      </c>
      <c r="C159" s="658" t="str">
        <f t="shared" si="7"/>
        <v>Контур заземления ВЛ-0,4кВ
СЭС-23-32939-ЭС-ИЛО</v>
      </c>
      <c r="D159" s="653" t="s">
        <v>1530</v>
      </c>
      <c r="E159" s="653" t="s">
        <v>1531</v>
      </c>
      <c r="F159" s="658" t="str">
        <f ca="1">IF(A159=A158,F158,CONCATENATE(ФОРМА!$F$41,RANDBETWEEN(ФОРМА!$G$41,ФОРМА!$H$41),",
без осадков"))</f>
        <v>+13,
без осадков</v>
      </c>
      <c r="G159" s="653" t="s">
        <v>1532</v>
      </c>
      <c r="H159" s="668" t="s">
        <v>65</v>
      </c>
      <c r="I159" s="669"/>
      <c r="J159" s="653" t="s">
        <v>1533</v>
      </c>
      <c r="K159" s="669"/>
      <c r="L159" s="653" t="s">
        <v>1534</v>
      </c>
      <c r="M159" s="653" t="s">
        <v>1535</v>
      </c>
      <c r="N159" s="641">
        <f>IF(OR(A159&lt;&gt;"",O159&lt;=ФОРМА!$C$39),1,0)</f>
        <v>0</v>
      </c>
      <c r="O159" s="641">
        <f t="shared" si="8"/>
        <v>60</v>
      </c>
    </row>
    <row r="160" spans="1:15" ht="48.6" customHeight="1" x14ac:dyDescent="0.25">
      <c r="A160" s="654"/>
      <c r="B160" s="658" t="str">
        <f t="shared" si="6"/>
        <v>полоса 40х5 мм
уголок 63х63х5, L=2,5 м</v>
      </c>
      <c r="C160" s="658" t="str">
        <f t="shared" si="7"/>
        <v>Контур заземления ВЛ-0,4кВ
СЭС-23-32939-ЭС-ИЛО</v>
      </c>
      <c r="D160" s="653" t="s">
        <v>1530</v>
      </c>
      <c r="E160" s="653" t="s">
        <v>1531</v>
      </c>
      <c r="F160" s="658" t="str">
        <f ca="1">IF(A160=A159,F159,CONCATENATE(ФОРМА!$F$41,RANDBETWEEN(ФОРМА!$G$41,ФОРМА!$H$41),",
без осадков"))</f>
        <v>+13,
без осадков</v>
      </c>
      <c r="G160" s="653" t="s">
        <v>1532</v>
      </c>
      <c r="H160" s="668" t="s">
        <v>65</v>
      </c>
      <c r="I160" s="669"/>
      <c r="J160" s="653" t="s">
        <v>1533</v>
      </c>
      <c r="K160" s="669"/>
      <c r="L160" s="653" t="s">
        <v>1534</v>
      </c>
      <c r="M160" s="653" t="s">
        <v>1535</v>
      </c>
      <c r="N160" s="641">
        <f>IF(OR(A160&lt;&gt;"",O160&lt;=ФОРМА!$C$39),1,0)</f>
        <v>0</v>
      </c>
      <c r="O160" s="641">
        <f t="shared" si="8"/>
        <v>61</v>
      </c>
    </row>
    <row r="161" spans="1:15" ht="48.6" customHeight="1" x14ac:dyDescent="0.25">
      <c r="A161" s="654"/>
      <c r="B161" s="658" t="str">
        <f t="shared" si="6"/>
        <v>полоса 40х5 мм
уголок 63х63х5, L=2,5 м</v>
      </c>
      <c r="C161" s="658" t="str">
        <f t="shared" si="7"/>
        <v>Контур заземления ВЛ-0,4кВ
СЭС-23-32939-ЭС-ИЛО</v>
      </c>
      <c r="D161" s="653" t="s">
        <v>1530</v>
      </c>
      <c r="E161" s="653" t="s">
        <v>1531</v>
      </c>
      <c r="F161" s="658" t="str">
        <f ca="1">IF(A161=A160,F160,CONCATENATE(ФОРМА!$F$41,RANDBETWEEN(ФОРМА!$G$41,ФОРМА!$H$41),",
без осадков"))</f>
        <v>+13,
без осадков</v>
      </c>
      <c r="G161" s="653" t="s">
        <v>1532</v>
      </c>
      <c r="H161" s="668" t="s">
        <v>65</v>
      </c>
      <c r="I161" s="669"/>
      <c r="J161" s="653" t="s">
        <v>1533</v>
      </c>
      <c r="K161" s="669"/>
      <c r="L161" s="653" t="s">
        <v>1534</v>
      </c>
      <c r="M161" s="653" t="s">
        <v>1535</v>
      </c>
      <c r="N161" s="641">
        <f>IF(OR(A161&lt;&gt;"",O161&lt;=ФОРМА!$C$39),1,0)</f>
        <v>0</v>
      </c>
      <c r="O161" s="641">
        <f t="shared" si="8"/>
        <v>62</v>
      </c>
    </row>
    <row r="162" spans="1:15" ht="48.6" customHeight="1" x14ac:dyDescent="0.25">
      <c r="A162" s="654"/>
      <c r="B162" s="658" t="str">
        <f t="shared" si="6"/>
        <v>полоса 40х5 мм
уголок 63х63х5, L=2,5 м</v>
      </c>
      <c r="C162" s="658" t="str">
        <f t="shared" si="7"/>
        <v>Контур заземления ВЛ-0,4кВ
СЭС-23-32939-ЭС-ИЛО</v>
      </c>
      <c r="D162" s="653" t="s">
        <v>1530</v>
      </c>
      <c r="E162" s="653" t="s">
        <v>1531</v>
      </c>
      <c r="F162" s="658" t="str">
        <f ca="1">IF(A162=A161,F161,CONCATENATE(ФОРМА!$F$41,RANDBETWEEN(ФОРМА!$G$41,ФОРМА!$H$41),",
без осадков"))</f>
        <v>+13,
без осадков</v>
      </c>
      <c r="G162" s="653" t="s">
        <v>1532</v>
      </c>
      <c r="H162" s="668" t="s">
        <v>65</v>
      </c>
      <c r="I162" s="669"/>
      <c r="J162" s="653" t="s">
        <v>1533</v>
      </c>
      <c r="K162" s="669"/>
      <c r="L162" s="653" t="s">
        <v>1534</v>
      </c>
      <c r="M162" s="653" t="s">
        <v>1535</v>
      </c>
      <c r="N162" s="641">
        <f>IF(OR(A162&lt;&gt;"",O162&lt;=ФОРМА!$C$39),1,0)</f>
        <v>0</v>
      </c>
      <c r="O162" s="641">
        <f t="shared" si="8"/>
        <v>63</v>
      </c>
    </row>
    <row r="163" spans="1:15" ht="48.6" customHeight="1" x14ac:dyDescent="0.25">
      <c r="A163" s="654"/>
      <c r="B163" s="658" t="str">
        <f t="shared" si="6"/>
        <v>полоса 40х5 мм
уголок 63х63х5, L=2,5 м</v>
      </c>
      <c r="C163" s="658" t="str">
        <f t="shared" si="7"/>
        <v>Контур заземления ВЛ-0,4кВ
СЭС-23-32939-ЭС-ИЛО</v>
      </c>
      <c r="D163" s="653" t="s">
        <v>1530</v>
      </c>
      <c r="E163" s="653" t="s">
        <v>1531</v>
      </c>
      <c r="F163" s="658" t="str">
        <f ca="1">IF(A163=A162,F162,CONCATENATE(ФОРМА!$F$41,RANDBETWEEN(ФОРМА!$G$41,ФОРМА!$H$41),",
без осадков"))</f>
        <v>+13,
без осадков</v>
      </c>
      <c r="G163" s="653" t="s">
        <v>1532</v>
      </c>
      <c r="H163" s="668" t="s">
        <v>65</v>
      </c>
      <c r="I163" s="669"/>
      <c r="J163" s="653" t="s">
        <v>1533</v>
      </c>
      <c r="K163" s="669"/>
      <c r="L163" s="653" t="s">
        <v>1534</v>
      </c>
      <c r="M163" s="653" t="s">
        <v>1535</v>
      </c>
      <c r="N163" s="641">
        <f>IF(OR(A163&lt;&gt;"",O163&lt;=ФОРМА!$C$39),1,0)</f>
        <v>0</v>
      </c>
      <c r="O163" s="641">
        <f t="shared" si="8"/>
        <v>64</v>
      </c>
    </row>
    <row r="164" spans="1:15" ht="48.6" customHeight="1" x14ac:dyDescent="0.25">
      <c r="A164" s="654"/>
      <c r="B164" s="658" t="str">
        <f t="shared" si="6"/>
        <v>полоса 40х5 мм
уголок 63х63х5, L=2,5 м</v>
      </c>
      <c r="C164" s="658" t="str">
        <f t="shared" si="7"/>
        <v>Контур заземления ВЛ-0,4кВ
СЭС-23-32939-ЭС-ИЛО</v>
      </c>
      <c r="D164" s="653" t="s">
        <v>1530</v>
      </c>
      <c r="E164" s="653" t="s">
        <v>1531</v>
      </c>
      <c r="F164" s="658" t="str">
        <f ca="1">IF(A164=A163,F163,CONCATENATE(ФОРМА!$F$41,RANDBETWEEN(ФОРМА!$G$41,ФОРМА!$H$41),",
без осадков"))</f>
        <v>+13,
без осадков</v>
      </c>
      <c r="G164" s="653" t="s">
        <v>1532</v>
      </c>
      <c r="H164" s="668" t="s">
        <v>65</v>
      </c>
      <c r="I164" s="669"/>
      <c r="J164" s="653" t="s">
        <v>1533</v>
      </c>
      <c r="K164" s="669"/>
      <c r="L164" s="653" t="s">
        <v>1534</v>
      </c>
      <c r="M164" s="653" t="s">
        <v>1535</v>
      </c>
      <c r="N164" s="641">
        <f>IF(OR(A164&lt;&gt;"",O164&lt;=ФОРМА!$C$39),1,0)</f>
        <v>0</v>
      </c>
      <c r="O164" s="641">
        <f t="shared" si="8"/>
        <v>65</v>
      </c>
    </row>
    <row r="165" spans="1:15" ht="48.6" customHeight="1" x14ac:dyDescent="0.25">
      <c r="A165" s="654"/>
      <c r="B165" s="658" t="str">
        <f t="shared" si="6"/>
        <v>полоса 40х5 мм
уголок 63х63х5, L=2,5 м</v>
      </c>
      <c r="C165" s="658" t="str">
        <f t="shared" si="7"/>
        <v>Контур заземления ВЛ-0,4кВ
СЭС-23-32939-ЭС-ИЛО</v>
      </c>
      <c r="D165" s="653" t="s">
        <v>1530</v>
      </c>
      <c r="E165" s="653" t="s">
        <v>1531</v>
      </c>
      <c r="F165" s="658" t="str">
        <f ca="1">IF(A165=A164,F164,CONCATENATE(ФОРМА!$F$41,RANDBETWEEN(ФОРМА!$G$41,ФОРМА!$H$41),",
без осадков"))</f>
        <v>+13,
без осадков</v>
      </c>
      <c r="G165" s="653" t="s">
        <v>1532</v>
      </c>
      <c r="H165" s="668" t="s">
        <v>65</v>
      </c>
      <c r="I165" s="669"/>
      <c r="J165" s="653" t="s">
        <v>1533</v>
      </c>
      <c r="K165" s="669"/>
      <c r="L165" s="653" t="s">
        <v>1534</v>
      </c>
      <c r="M165" s="653" t="s">
        <v>1535</v>
      </c>
      <c r="N165" s="641">
        <f>IF(OR(A165&lt;&gt;"",O165&lt;=ФОРМА!$C$39),1,0)</f>
        <v>0</v>
      </c>
      <c r="O165" s="641">
        <f t="shared" si="8"/>
        <v>66</v>
      </c>
    </row>
    <row r="166" spans="1:15" ht="48.6" customHeight="1" x14ac:dyDescent="0.25">
      <c r="A166" s="654"/>
      <c r="B166" s="658" t="str">
        <f t="shared" ref="B166:B200" si="9">B165</f>
        <v>полоса 40х5 мм
уголок 63х63х5, L=2,5 м</v>
      </c>
      <c r="C166" s="658" t="str">
        <f t="shared" ref="C166:C200" si="10">C165</f>
        <v>Контур заземления ВЛ-0,4кВ
СЭС-23-32939-ЭС-ИЛО</v>
      </c>
      <c r="D166" s="653" t="s">
        <v>1530</v>
      </c>
      <c r="E166" s="653" t="s">
        <v>1531</v>
      </c>
      <c r="F166" s="658" t="str">
        <f ca="1">IF(A166=A165,F165,CONCATENATE(ФОРМА!$F$41,RANDBETWEEN(ФОРМА!$G$41,ФОРМА!$H$41),",
без осадков"))</f>
        <v>+13,
без осадков</v>
      </c>
      <c r="G166" s="653" t="s">
        <v>1532</v>
      </c>
      <c r="H166" s="668" t="s">
        <v>65</v>
      </c>
      <c r="I166" s="669"/>
      <c r="J166" s="653" t="s">
        <v>1533</v>
      </c>
      <c r="K166" s="669"/>
      <c r="L166" s="653" t="s">
        <v>1534</v>
      </c>
      <c r="M166" s="653" t="s">
        <v>1535</v>
      </c>
      <c r="N166" s="641">
        <f>IF(OR(A166&lt;&gt;"",O166&lt;=ФОРМА!$C$39),1,0)</f>
        <v>0</v>
      </c>
      <c r="O166" s="641">
        <f t="shared" ref="O166:O229" si="11">O165+1</f>
        <v>67</v>
      </c>
    </row>
    <row r="167" spans="1:15" ht="48.6" customHeight="1" x14ac:dyDescent="0.25">
      <c r="A167" s="654"/>
      <c r="B167" s="658" t="str">
        <f t="shared" si="9"/>
        <v>полоса 40х5 мм
уголок 63х63х5, L=2,5 м</v>
      </c>
      <c r="C167" s="658" t="str">
        <f t="shared" si="10"/>
        <v>Контур заземления ВЛ-0,4кВ
СЭС-23-32939-ЭС-ИЛО</v>
      </c>
      <c r="D167" s="653" t="s">
        <v>1530</v>
      </c>
      <c r="E167" s="653" t="s">
        <v>1531</v>
      </c>
      <c r="F167" s="658" t="str">
        <f ca="1">IF(A167=A166,F166,CONCATENATE(ФОРМА!$F$41,RANDBETWEEN(ФОРМА!$G$41,ФОРМА!$H$41),",
без осадков"))</f>
        <v>+13,
без осадков</v>
      </c>
      <c r="G167" s="653" t="s">
        <v>1532</v>
      </c>
      <c r="H167" s="668" t="s">
        <v>65</v>
      </c>
      <c r="I167" s="669"/>
      <c r="J167" s="653" t="s">
        <v>1533</v>
      </c>
      <c r="K167" s="669"/>
      <c r="L167" s="653" t="s">
        <v>1534</v>
      </c>
      <c r="M167" s="653" t="s">
        <v>1535</v>
      </c>
      <c r="N167" s="641">
        <f>IF(OR(A167&lt;&gt;"",O167&lt;=ФОРМА!$C$39),1,0)</f>
        <v>0</v>
      </c>
      <c r="O167" s="641">
        <f t="shared" si="11"/>
        <v>68</v>
      </c>
    </row>
    <row r="168" spans="1:15" ht="48.6" customHeight="1" x14ac:dyDescent="0.25">
      <c r="A168" s="654"/>
      <c r="B168" s="658" t="str">
        <f t="shared" si="9"/>
        <v>полоса 40х5 мм
уголок 63х63х5, L=2,5 м</v>
      </c>
      <c r="C168" s="658" t="str">
        <f t="shared" si="10"/>
        <v>Контур заземления ВЛ-0,4кВ
СЭС-23-32939-ЭС-ИЛО</v>
      </c>
      <c r="D168" s="653" t="s">
        <v>1530</v>
      </c>
      <c r="E168" s="653" t="s">
        <v>1531</v>
      </c>
      <c r="F168" s="658" t="str">
        <f ca="1">IF(A168=A167,F167,CONCATENATE(ФОРМА!$F$41,RANDBETWEEN(ФОРМА!$G$41,ФОРМА!$H$41),",
без осадков"))</f>
        <v>+13,
без осадков</v>
      </c>
      <c r="G168" s="653" t="s">
        <v>1532</v>
      </c>
      <c r="H168" s="668" t="s">
        <v>65</v>
      </c>
      <c r="I168" s="669"/>
      <c r="J168" s="653" t="s">
        <v>1533</v>
      </c>
      <c r="K168" s="669"/>
      <c r="L168" s="653" t="s">
        <v>1534</v>
      </c>
      <c r="M168" s="653" t="s">
        <v>1535</v>
      </c>
      <c r="N168" s="641">
        <f>IF(OR(A168&lt;&gt;"",O168&lt;=ФОРМА!$C$39),1,0)</f>
        <v>0</v>
      </c>
      <c r="O168" s="641">
        <f t="shared" si="11"/>
        <v>69</v>
      </c>
    </row>
    <row r="169" spans="1:15" ht="48.6" customHeight="1" x14ac:dyDescent="0.25">
      <c r="A169" s="654"/>
      <c r="B169" s="658" t="str">
        <f t="shared" si="9"/>
        <v>полоса 40х5 мм
уголок 63х63х5, L=2,5 м</v>
      </c>
      <c r="C169" s="658" t="str">
        <f t="shared" si="10"/>
        <v>Контур заземления ВЛ-0,4кВ
СЭС-23-32939-ЭС-ИЛО</v>
      </c>
      <c r="D169" s="653" t="s">
        <v>1530</v>
      </c>
      <c r="E169" s="653" t="s">
        <v>1531</v>
      </c>
      <c r="F169" s="658" t="str">
        <f ca="1">IF(A169=A168,F168,CONCATENATE(ФОРМА!$F$41,RANDBETWEEN(ФОРМА!$G$41,ФОРМА!$H$41),",
без осадков"))</f>
        <v>+13,
без осадков</v>
      </c>
      <c r="G169" s="653" t="s">
        <v>1532</v>
      </c>
      <c r="H169" s="668" t="s">
        <v>65</v>
      </c>
      <c r="I169" s="669"/>
      <c r="J169" s="653" t="s">
        <v>1533</v>
      </c>
      <c r="K169" s="669"/>
      <c r="L169" s="653" t="s">
        <v>1534</v>
      </c>
      <c r="M169" s="653" t="s">
        <v>1535</v>
      </c>
      <c r="N169" s="641">
        <f>IF(OR(A169&lt;&gt;"",O169&lt;=ФОРМА!$C$39),1,0)</f>
        <v>0</v>
      </c>
      <c r="O169" s="641">
        <f t="shared" si="11"/>
        <v>70</v>
      </c>
    </row>
    <row r="170" spans="1:15" ht="48.6" customHeight="1" x14ac:dyDescent="0.25">
      <c r="A170" s="654"/>
      <c r="B170" s="658" t="str">
        <f t="shared" si="9"/>
        <v>полоса 40х5 мм
уголок 63х63х5, L=2,5 м</v>
      </c>
      <c r="C170" s="658" t="str">
        <f t="shared" si="10"/>
        <v>Контур заземления ВЛ-0,4кВ
СЭС-23-32939-ЭС-ИЛО</v>
      </c>
      <c r="D170" s="653" t="s">
        <v>1530</v>
      </c>
      <c r="E170" s="653" t="s">
        <v>1531</v>
      </c>
      <c r="F170" s="658" t="str">
        <f ca="1">IF(A170=A169,F169,CONCATENATE(ФОРМА!$F$41,RANDBETWEEN(ФОРМА!$G$41,ФОРМА!$H$41),",
без осадков"))</f>
        <v>+13,
без осадков</v>
      </c>
      <c r="G170" s="653" t="s">
        <v>1532</v>
      </c>
      <c r="H170" s="668" t="s">
        <v>65</v>
      </c>
      <c r="I170" s="669"/>
      <c r="J170" s="653" t="s">
        <v>1533</v>
      </c>
      <c r="K170" s="669"/>
      <c r="L170" s="653" t="s">
        <v>1534</v>
      </c>
      <c r="M170" s="653" t="s">
        <v>1535</v>
      </c>
      <c r="N170" s="641">
        <f>IF(OR(A170&lt;&gt;"",O170&lt;=ФОРМА!$C$39),1,0)</f>
        <v>0</v>
      </c>
      <c r="O170" s="641">
        <f t="shared" si="11"/>
        <v>71</v>
      </c>
    </row>
    <row r="171" spans="1:15" ht="48.6" customHeight="1" x14ac:dyDescent="0.25">
      <c r="A171" s="654"/>
      <c r="B171" s="658" t="str">
        <f t="shared" si="9"/>
        <v>полоса 40х5 мм
уголок 63х63х5, L=2,5 м</v>
      </c>
      <c r="C171" s="658" t="str">
        <f t="shared" si="10"/>
        <v>Контур заземления ВЛ-0,4кВ
СЭС-23-32939-ЭС-ИЛО</v>
      </c>
      <c r="D171" s="653" t="s">
        <v>1530</v>
      </c>
      <c r="E171" s="653" t="s">
        <v>1531</v>
      </c>
      <c r="F171" s="658" t="str">
        <f ca="1">IF(A171=A170,F170,CONCATENATE(ФОРМА!$F$41,RANDBETWEEN(ФОРМА!$G$41,ФОРМА!$H$41),",
без осадков"))</f>
        <v>+13,
без осадков</v>
      </c>
      <c r="G171" s="653" t="s">
        <v>1532</v>
      </c>
      <c r="H171" s="668" t="s">
        <v>65</v>
      </c>
      <c r="I171" s="669"/>
      <c r="J171" s="653" t="s">
        <v>1533</v>
      </c>
      <c r="K171" s="669"/>
      <c r="L171" s="653" t="s">
        <v>1534</v>
      </c>
      <c r="M171" s="653" t="s">
        <v>1535</v>
      </c>
      <c r="N171" s="641">
        <f>IF(OR(A171&lt;&gt;"",O171&lt;=ФОРМА!$C$39),1,0)</f>
        <v>0</v>
      </c>
      <c r="O171" s="641">
        <f t="shared" si="11"/>
        <v>72</v>
      </c>
    </row>
    <row r="172" spans="1:15" ht="48.6" customHeight="1" x14ac:dyDescent="0.25">
      <c r="A172" s="654"/>
      <c r="B172" s="658" t="str">
        <f t="shared" si="9"/>
        <v>полоса 40х5 мм
уголок 63х63х5, L=2,5 м</v>
      </c>
      <c r="C172" s="658" t="str">
        <f t="shared" si="10"/>
        <v>Контур заземления ВЛ-0,4кВ
СЭС-23-32939-ЭС-ИЛО</v>
      </c>
      <c r="D172" s="653" t="s">
        <v>1530</v>
      </c>
      <c r="E172" s="653" t="s">
        <v>1531</v>
      </c>
      <c r="F172" s="658" t="str">
        <f ca="1">IF(A172=A171,F171,CONCATENATE(ФОРМА!$F$41,RANDBETWEEN(ФОРМА!$G$41,ФОРМА!$H$41),",
без осадков"))</f>
        <v>+13,
без осадков</v>
      </c>
      <c r="G172" s="653" t="s">
        <v>1532</v>
      </c>
      <c r="H172" s="668" t="s">
        <v>65</v>
      </c>
      <c r="I172" s="669"/>
      <c r="J172" s="653" t="s">
        <v>1533</v>
      </c>
      <c r="K172" s="669"/>
      <c r="L172" s="653" t="s">
        <v>1534</v>
      </c>
      <c r="M172" s="653" t="s">
        <v>1535</v>
      </c>
      <c r="N172" s="641">
        <f>IF(OR(A172&lt;&gt;"",O172&lt;=ФОРМА!$C$39),1,0)</f>
        <v>0</v>
      </c>
      <c r="O172" s="641">
        <f t="shared" si="11"/>
        <v>73</v>
      </c>
    </row>
    <row r="173" spans="1:15" ht="48.6" customHeight="1" x14ac:dyDescent="0.25">
      <c r="A173" s="654"/>
      <c r="B173" s="658" t="str">
        <f t="shared" si="9"/>
        <v>полоса 40х5 мм
уголок 63х63х5, L=2,5 м</v>
      </c>
      <c r="C173" s="658" t="str">
        <f t="shared" si="10"/>
        <v>Контур заземления ВЛ-0,4кВ
СЭС-23-32939-ЭС-ИЛО</v>
      </c>
      <c r="D173" s="653" t="s">
        <v>1530</v>
      </c>
      <c r="E173" s="653" t="s">
        <v>1531</v>
      </c>
      <c r="F173" s="658" t="str">
        <f ca="1">IF(A173=A172,F172,CONCATENATE(ФОРМА!$F$41,RANDBETWEEN(ФОРМА!$G$41,ФОРМА!$H$41),",
без осадков"))</f>
        <v>+13,
без осадков</v>
      </c>
      <c r="G173" s="653" t="s">
        <v>1532</v>
      </c>
      <c r="H173" s="668" t="s">
        <v>65</v>
      </c>
      <c r="I173" s="669"/>
      <c r="J173" s="653" t="s">
        <v>1533</v>
      </c>
      <c r="K173" s="669"/>
      <c r="L173" s="653" t="s">
        <v>1534</v>
      </c>
      <c r="M173" s="653" t="s">
        <v>1535</v>
      </c>
      <c r="N173" s="641">
        <f>IF(OR(A173&lt;&gt;"",O173&lt;=ФОРМА!$C$39),1,0)</f>
        <v>0</v>
      </c>
      <c r="O173" s="641">
        <f t="shared" si="11"/>
        <v>74</v>
      </c>
    </row>
    <row r="174" spans="1:15" ht="48.6" customHeight="1" x14ac:dyDescent="0.25">
      <c r="A174" s="654"/>
      <c r="B174" s="658" t="str">
        <f t="shared" si="9"/>
        <v>полоса 40х5 мм
уголок 63х63х5, L=2,5 м</v>
      </c>
      <c r="C174" s="658" t="str">
        <f t="shared" si="10"/>
        <v>Контур заземления ВЛ-0,4кВ
СЭС-23-32939-ЭС-ИЛО</v>
      </c>
      <c r="D174" s="653" t="s">
        <v>1530</v>
      </c>
      <c r="E174" s="653" t="s">
        <v>1531</v>
      </c>
      <c r="F174" s="658" t="str">
        <f ca="1">IF(A174=A173,F173,CONCATENATE(ФОРМА!$F$41,RANDBETWEEN(ФОРМА!$G$41,ФОРМА!$H$41),",
без осадков"))</f>
        <v>+13,
без осадков</v>
      </c>
      <c r="G174" s="653" t="s">
        <v>1532</v>
      </c>
      <c r="H174" s="668" t="s">
        <v>65</v>
      </c>
      <c r="I174" s="669"/>
      <c r="J174" s="653" t="s">
        <v>1533</v>
      </c>
      <c r="K174" s="669"/>
      <c r="L174" s="653" t="s">
        <v>1534</v>
      </c>
      <c r="M174" s="653" t="s">
        <v>1535</v>
      </c>
      <c r="N174" s="641">
        <f>IF(OR(A174&lt;&gt;"",O174&lt;=ФОРМА!$C$39),1,0)</f>
        <v>0</v>
      </c>
      <c r="O174" s="641">
        <f t="shared" si="11"/>
        <v>75</v>
      </c>
    </row>
    <row r="175" spans="1:15" ht="48.6" customHeight="1" x14ac:dyDescent="0.25">
      <c r="A175" s="654"/>
      <c r="B175" s="658" t="str">
        <f t="shared" si="9"/>
        <v>полоса 40х5 мм
уголок 63х63х5, L=2,5 м</v>
      </c>
      <c r="C175" s="658" t="str">
        <f t="shared" si="10"/>
        <v>Контур заземления ВЛ-0,4кВ
СЭС-23-32939-ЭС-ИЛО</v>
      </c>
      <c r="D175" s="653" t="s">
        <v>1530</v>
      </c>
      <c r="E175" s="653" t="s">
        <v>1531</v>
      </c>
      <c r="F175" s="658" t="str">
        <f ca="1">IF(A175=A174,F174,CONCATENATE(ФОРМА!$F$41,RANDBETWEEN(ФОРМА!$G$41,ФОРМА!$H$41),",
без осадков"))</f>
        <v>+13,
без осадков</v>
      </c>
      <c r="G175" s="653" t="s">
        <v>1532</v>
      </c>
      <c r="H175" s="668" t="s">
        <v>65</v>
      </c>
      <c r="I175" s="669"/>
      <c r="J175" s="653" t="s">
        <v>1533</v>
      </c>
      <c r="K175" s="669"/>
      <c r="L175" s="653" t="s">
        <v>1534</v>
      </c>
      <c r="M175" s="653" t="s">
        <v>1535</v>
      </c>
      <c r="N175" s="641">
        <f>IF(OR(A175&lt;&gt;"",O175&lt;=ФОРМА!$C$39),1,0)</f>
        <v>0</v>
      </c>
      <c r="O175" s="641">
        <f t="shared" si="11"/>
        <v>76</v>
      </c>
    </row>
    <row r="176" spans="1:15" ht="48.6" customHeight="1" x14ac:dyDescent="0.25">
      <c r="A176" s="654"/>
      <c r="B176" s="658" t="str">
        <f t="shared" si="9"/>
        <v>полоса 40х5 мм
уголок 63х63х5, L=2,5 м</v>
      </c>
      <c r="C176" s="658" t="str">
        <f t="shared" si="10"/>
        <v>Контур заземления ВЛ-0,4кВ
СЭС-23-32939-ЭС-ИЛО</v>
      </c>
      <c r="D176" s="653" t="s">
        <v>1530</v>
      </c>
      <c r="E176" s="653" t="s">
        <v>1531</v>
      </c>
      <c r="F176" s="658" t="str">
        <f ca="1">IF(A176=A175,F175,CONCATENATE(ФОРМА!$F$41,RANDBETWEEN(ФОРМА!$G$41,ФОРМА!$H$41),",
без осадков"))</f>
        <v>+13,
без осадков</v>
      </c>
      <c r="G176" s="653" t="s">
        <v>1532</v>
      </c>
      <c r="H176" s="668" t="s">
        <v>65</v>
      </c>
      <c r="I176" s="669"/>
      <c r="J176" s="653" t="s">
        <v>1533</v>
      </c>
      <c r="K176" s="669"/>
      <c r="L176" s="653" t="s">
        <v>1534</v>
      </c>
      <c r="M176" s="653" t="s">
        <v>1535</v>
      </c>
      <c r="N176" s="641">
        <f>IF(OR(A176&lt;&gt;"",O176&lt;=ФОРМА!$C$39),1,0)</f>
        <v>0</v>
      </c>
      <c r="O176" s="641">
        <f t="shared" si="11"/>
        <v>77</v>
      </c>
    </row>
    <row r="177" spans="1:15" ht="48.6" customHeight="1" x14ac:dyDescent="0.25">
      <c r="A177" s="654"/>
      <c r="B177" s="658" t="str">
        <f t="shared" si="9"/>
        <v>полоса 40х5 мм
уголок 63х63х5, L=2,5 м</v>
      </c>
      <c r="C177" s="658" t="str">
        <f t="shared" si="10"/>
        <v>Контур заземления ВЛ-0,4кВ
СЭС-23-32939-ЭС-ИЛО</v>
      </c>
      <c r="D177" s="653" t="s">
        <v>1530</v>
      </c>
      <c r="E177" s="653" t="s">
        <v>1531</v>
      </c>
      <c r="F177" s="658" t="str">
        <f ca="1">IF(A177=A176,F176,CONCATENATE(ФОРМА!$F$41,RANDBETWEEN(ФОРМА!$G$41,ФОРМА!$H$41),",
без осадков"))</f>
        <v>+13,
без осадков</v>
      </c>
      <c r="G177" s="653" t="s">
        <v>1532</v>
      </c>
      <c r="H177" s="668" t="s">
        <v>65</v>
      </c>
      <c r="I177" s="669"/>
      <c r="J177" s="653" t="s">
        <v>1533</v>
      </c>
      <c r="K177" s="669"/>
      <c r="L177" s="653" t="s">
        <v>1534</v>
      </c>
      <c r="M177" s="653" t="s">
        <v>1535</v>
      </c>
      <c r="N177" s="641">
        <f>IF(OR(A177&lt;&gt;"",O177&lt;=ФОРМА!$C$39),1,0)</f>
        <v>0</v>
      </c>
      <c r="O177" s="641">
        <f t="shared" si="11"/>
        <v>78</v>
      </c>
    </row>
    <row r="178" spans="1:15" ht="48.6" customHeight="1" x14ac:dyDescent="0.25">
      <c r="A178" s="654"/>
      <c r="B178" s="658" t="str">
        <f t="shared" si="9"/>
        <v>полоса 40х5 мм
уголок 63х63х5, L=2,5 м</v>
      </c>
      <c r="C178" s="658" t="str">
        <f t="shared" si="10"/>
        <v>Контур заземления ВЛ-0,4кВ
СЭС-23-32939-ЭС-ИЛО</v>
      </c>
      <c r="D178" s="653" t="s">
        <v>1530</v>
      </c>
      <c r="E178" s="653" t="s">
        <v>1531</v>
      </c>
      <c r="F178" s="658" t="str">
        <f ca="1">IF(A178=A177,F177,CONCATENATE(ФОРМА!$F$41,RANDBETWEEN(ФОРМА!$G$41,ФОРМА!$H$41),",
без осадков"))</f>
        <v>+13,
без осадков</v>
      </c>
      <c r="G178" s="653" t="s">
        <v>1532</v>
      </c>
      <c r="H178" s="668" t="s">
        <v>65</v>
      </c>
      <c r="I178" s="669"/>
      <c r="J178" s="653" t="s">
        <v>1533</v>
      </c>
      <c r="K178" s="669"/>
      <c r="L178" s="653" t="s">
        <v>1534</v>
      </c>
      <c r="M178" s="653" t="s">
        <v>1535</v>
      </c>
      <c r="N178" s="641">
        <f>IF(OR(A178&lt;&gt;"",O178&lt;=ФОРМА!$C$39),1,0)</f>
        <v>0</v>
      </c>
      <c r="O178" s="641">
        <f t="shared" si="11"/>
        <v>79</v>
      </c>
    </row>
    <row r="179" spans="1:15" ht="48.6" customHeight="1" x14ac:dyDescent="0.25">
      <c r="A179" s="654"/>
      <c r="B179" s="658" t="str">
        <f t="shared" si="9"/>
        <v>полоса 40х5 мм
уголок 63х63х5, L=2,5 м</v>
      </c>
      <c r="C179" s="658" t="str">
        <f t="shared" si="10"/>
        <v>Контур заземления ВЛ-0,4кВ
СЭС-23-32939-ЭС-ИЛО</v>
      </c>
      <c r="D179" s="653" t="s">
        <v>1530</v>
      </c>
      <c r="E179" s="653" t="s">
        <v>1531</v>
      </c>
      <c r="F179" s="658" t="str">
        <f ca="1">IF(A179=A178,F178,CONCATENATE(ФОРМА!$F$41,RANDBETWEEN(ФОРМА!$G$41,ФОРМА!$H$41),",
без осадков"))</f>
        <v>+13,
без осадков</v>
      </c>
      <c r="G179" s="653" t="s">
        <v>1532</v>
      </c>
      <c r="H179" s="668" t="s">
        <v>65</v>
      </c>
      <c r="I179" s="669"/>
      <c r="J179" s="653" t="s">
        <v>1533</v>
      </c>
      <c r="K179" s="669"/>
      <c r="L179" s="653" t="s">
        <v>1534</v>
      </c>
      <c r="M179" s="653" t="s">
        <v>1535</v>
      </c>
      <c r="N179" s="641">
        <f>IF(OR(A179&lt;&gt;"",O179&lt;=ФОРМА!$C$39),1,0)</f>
        <v>0</v>
      </c>
      <c r="O179" s="641">
        <f t="shared" si="11"/>
        <v>80</v>
      </c>
    </row>
    <row r="180" spans="1:15" ht="48.6" customHeight="1" x14ac:dyDescent="0.25">
      <c r="A180" s="654"/>
      <c r="B180" s="658" t="str">
        <f t="shared" si="9"/>
        <v>полоса 40х5 мм
уголок 63х63х5, L=2,5 м</v>
      </c>
      <c r="C180" s="658" t="str">
        <f t="shared" si="10"/>
        <v>Контур заземления ВЛ-0,4кВ
СЭС-23-32939-ЭС-ИЛО</v>
      </c>
      <c r="D180" s="653" t="s">
        <v>1530</v>
      </c>
      <c r="E180" s="653" t="s">
        <v>1531</v>
      </c>
      <c r="F180" s="658" t="str">
        <f ca="1">IF(A180=A179,F179,CONCATENATE(ФОРМА!$F$41,RANDBETWEEN(ФОРМА!$G$41,ФОРМА!$H$41),",
без осадков"))</f>
        <v>+13,
без осадков</v>
      </c>
      <c r="G180" s="653" t="s">
        <v>1532</v>
      </c>
      <c r="H180" s="668" t="s">
        <v>65</v>
      </c>
      <c r="I180" s="669"/>
      <c r="J180" s="653" t="s">
        <v>1533</v>
      </c>
      <c r="K180" s="669"/>
      <c r="L180" s="653" t="s">
        <v>1534</v>
      </c>
      <c r="M180" s="653" t="s">
        <v>1535</v>
      </c>
      <c r="N180" s="641">
        <f>IF(OR(A180&lt;&gt;"",O180&lt;=ФОРМА!$C$39),1,0)</f>
        <v>0</v>
      </c>
      <c r="O180" s="641">
        <f t="shared" si="11"/>
        <v>81</v>
      </c>
    </row>
    <row r="181" spans="1:15" ht="48.6" customHeight="1" x14ac:dyDescent="0.25">
      <c r="A181" s="654"/>
      <c r="B181" s="658" t="str">
        <f t="shared" si="9"/>
        <v>полоса 40х5 мм
уголок 63х63х5, L=2,5 м</v>
      </c>
      <c r="C181" s="658" t="str">
        <f t="shared" si="10"/>
        <v>Контур заземления ВЛ-0,4кВ
СЭС-23-32939-ЭС-ИЛО</v>
      </c>
      <c r="D181" s="653" t="s">
        <v>1530</v>
      </c>
      <c r="E181" s="653" t="s">
        <v>1531</v>
      </c>
      <c r="F181" s="658" t="str">
        <f ca="1">IF(A181=A180,F180,CONCATENATE(ФОРМА!$F$41,RANDBETWEEN(ФОРМА!$G$41,ФОРМА!$H$41),",
без осадков"))</f>
        <v>+13,
без осадков</v>
      </c>
      <c r="G181" s="653" t="s">
        <v>1532</v>
      </c>
      <c r="H181" s="668" t="s">
        <v>65</v>
      </c>
      <c r="I181" s="669"/>
      <c r="J181" s="653" t="s">
        <v>1533</v>
      </c>
      <c r="K181" s="669"/>
      <c r="L181" s="653" t="s">
        <v>1534</v>
      </c>
      <c r="M181" s="653" t="s">
        <v>1535</v>
      </c>
      <c r="N181" s="641">
        <f>IF(OR(A181&lt;&gt;"",O181&lt;=ФОРМА!$C$39),1,0)</f>
        <v>0</v>
      </c>
      <c r="O181" s="641">
        <f t="shared" si="11"/>
        <v>82</v>
      </c>
    </row>
    <row r="182" spans="1:15" ht="48.6" customHeight="1" x14ac:dyDescent="0.25">
      <c r="A182" s="654"/>
      <c r="B182" s="658" t="str">
        <f t="shared" si="9"/>
        <v>полоса 40х5 мм
уголок 63х63х5, L=2,5 м</v>
      </c>
      <c r="C182" s="658" t="str">
        <f t="shared" si="10"/>
        <v>Контур заземления ВЛ-0,4кВ
СЭС-23-32939-ЭС-ИЛО</v>
      </c>
      <c r="D182" s="653" t="s">
        <v>1530</v>
      </c>
      <c r="E182" s="653" t="s">
        <v>1531</v>
      </c>
      <c r="F182" s="658" t="str">
        <f ca="1">IF(A182=A181,F181,CONCATENATE(ФОРМА!$F$41,RANDBETWEEN(ФОРМА!$G$41,ФОРМА!$H$41),",
без осадков"))</f>
        <v>+13,
без осадков</v>
      </c>
      <c r="G182" s="653" t="s">
        <v>1532</v>
      </c>
      <c r="H182" s="668" t="s">
        <v>65</v>
      </c>
      <c r="I182" s="669"/>
      <c r="J182" s="653" t="s">
        <v>1533</v>
      </c>
      <c r="K182" s="669"/>
      <c r="L182" s="653" t="s">
        <v>1534</v>
      </c>
      <c r="M182" s="653" t="s">
        <v>1535</v>
      </c>
      <c r="N182" s="641">
        <f>IF(OR(A182&lt;&gt;"",O182&lt;=ФОРМА!$C$39),1,0)</f>
        <v>0</v>
      </c>
      <c r="O182" s="641">
        <f t="shared" si="11"/>
        <v>83</v>
      </c>
    </row>
    <row r="183" spans="1:15" ht="48.6" customHeight="1" x14ac:dyDescent="0.25">
      <c r="A183" s="654"/>
      <c r="B183" s="658" t="str">
        <f t="shared" si="9"/>
        <v>полоса 40х5 мм
уголок 63х63х5, L=2,5 м</v>
      </c>
      <c r="C183" s="658" t="str">
        <f t="shared" si="10"/>
        <v>Контур заземления ВЛ-0,4кВ
СЭС-23-32939-ЭС-ИЛО</v>
      </c>
      <c r="D183" s="653" t="s">
        <v>1530</v>
      </c>
      <c r="E183" s="653" t="s">
        <v>1531</v>
      </c>
      <c r="F183" s="658" t="str">
        <f ca="1">IF(A183=A182,F182,CONCATENATE(ФОРМА!$F$41,RANDBETWEEN(ФОРМА!$G$41,ФОРМА!$H$41),",
без осадков"))</f>
        <v>+13,
без осадков</v>
      </c>
      <c r="G183" s="653" t="s">
        <v>1532</v>
      </c>
      <c r="H183" s="668" t="s">
        <v>65</v>
      </c>
      <c r="I183" s="669"/>
      <c r="J183" s="653" t="s">
        <v>1533</v>
      </c>
      <c r="K183" s="669"/>
      <c r="L183" s="653" t="s">
        <v>1534</v>
      </c>
      <c r="M183" s="653" t="s">
        <v>1535</v>
      </c>
      <c r="N183" s="641">
        <f>IF(OR(A183&lt;&gt;"",O183&lt;=ФОРМА!$C$39),1,0)</f>
        <v>0</v>
      </c>
      <c r="O183" s="641">
        <f t="shared" si="11"/>
        <v>84</v>
      </c>
    </row>
    <row r="184" spans="1:15" ht="48.6" customHeight="1" x14ac:dyDescent="0.25">
      <c r="A184" s="654"/>
      <c r="B184" s="658" t="str">
        <f t="shared" si="9"/>
        <v>полоса 40х5 мм
уголок 63х63х5, L=2,5 м</v>
      </c>
      <c r="C184" s="658" t="str">
        <f t="shared" si="10"/>
        <v>Контур заземления ВЛ-0,4кВ
СЭС-23-32939-ЭС-ИЛО</v>
      </c>
      <c r="D184" s="653" t="s">
        <v>1530</v>
      </c>
      <c r="E184" s="653" t="s">
        <v>1531</v>
      </c>
      <c r="F184" s="658" t="str">
        <f ca="1">IF(A184=A183,F183,CONCATENATE(ФОРМА!$F$41,RANDBETWEEN(ФОРМА!$G$41,ФОРМА!$H$41),",
без осадков"))</f>
        <v>+13,
без осадков</v>
      </c>
      <c r="G184" s="653" t="s">
        <v>1532</v>
      </c>
      <c r="H184" s="668" t="s">
        <v>65</v>
      </c>
      <c r="I184" s="669"/>
      <c r="J184" s="653" t="s">
        <v>1533</v>
      </c>
      <c r="K184" s="669"/>
      <c r="L184" s="653" t="s">
        <v>1534</v>
      </c>
      <c r="M184" s="653" t="s">
        <v>1535</v>
      </c>
      <c r="N184" s="641">
        <f>IF(OR(A184&lt;&gt;"",O184&lt;=ФОРМА!$C$39),1,0)</f>
        <v>0</v>
      </c>
      <c r="O184" s="641">
        <f t="shared" si="11"/>
        <v>85</v>
      </c>
    </row>
    <row r="185" spans="1:15" ht="48.6" customHeight="1" x14ac:dyDescent="0.25">
      <c r="A185" s="654"/>
      <c r="B185" s="658" t="str">
        <f t="shared" si="9"/>
        <v>полоса 40х5 мм
уголок 63х63х5, L=2,5 м</v>
      </c>
      <c r="C185" s="658" t="str">
        <f t="shared" si="10"/>
        <v>Контур заземления ВЛ-0,4кВ
СЭС-23-32939-ЭС-ИЛО</v>
      </c>
      <c r="D185" s="653" t="s">
        <v>1530</v>
      </c>
      <c r="E185" s="653" t="s">
        <v>1531</v>
      </c>
      <c r="F185" s="658" t="str">
        <f ca="1">IF(A185=A184,F184,CONCATENATE(ФОРМА!$F$41,RANDBETWEEN(ФОРМА!$G$41,ФОРМА!$H$41),",
без осадков"))</f>
        <v>+13,
без осадков</v>
      </c>
      <c r="G185" s="653" t="s">
        <v>1532</v>
      </c>
      <c r="H185" s="668" t="s">
        <v>65</v>
      </c>
      <c r="I185" s="669"/>
      <c r="J185" s="653" t="s">
        <v>1533</v>
      </c>
      <c r="K185" s="669"/>
      <c r="L185" s="653" t="s">
        <v>1534</v>
      </c>
      <c r="M185" s="653" t="s">
        <v>1535</v>
      </c>
      <c r="N185" s="641">
        <f>IF(OR(A185&lt;&gt;"",O185&lt;=ФОРМА!$C$39),1,0)</f>
        <v>0</v>
      </c>
      <c r="O185" s="641">
        <f t="shared" si="11"/>
        <v>86</v>
      </c>
    </row>
    <row r="186" spans="1:15" ht="48.6" customHeight="1" x14ac:dyDescent="0.25">
      <c r="A186" s="654"/>
      <c r="B186" s="658" t="str">
        <f t="shared" si="9"/>
        <v>полоса 40х5 мм
уголок 63х63х5, L=2,5 м</v>
      </c>
      <c r="C186" s="658" t="str">
        <f t="shared" si="10"/>
        <v>Контур заземления ВЛ-0,4кВ
СЭС-23-32939-ЭС-ИЛО</v>
      </c>
      <c r="D186" s="653" t="s">
        <v>1530</v>
      </c>
      <c r="E186" s="653" t="s">
        <v>1531</v>
      </c>
      <c r="F186" s="658" t="str">
        <f ca="1">IF(A186=A185,F185,CONCATENATE(ФОРМА!$F$41,RANDBETWEEN(ФОРМА!$G$41,ФОРМА!$H$41),",
без осадков"))</f>
        <v>+13,
без осадков</v>
      </c>
      <c r="G186" s="653" t="s">
        <v>1532</v>
      </c>
      <c r="H186" s="668" t="s">
        <v>65</v>
      </c>
      <c r="I186" s="669"/>
      <c r="J186" s="653" t="s">
        <v>1533</v>
      </c>
      <c r="K186" s="669"/>
      <c r="L186" s="653" t="s">
        <v>1534</v>
      </c>
      <c r="M186" s="653" t="s">
        <v>1535</v>
      </c>
      <c r="N186" s="641">
        <f>IF(OR(A186&lt;&gt;"",O186&lt;=ФОРМА!$C$39),1,0)</f>
        <v>0</v>
      </c>
      <c r="O186" s="641">
        <f t="shared" si="11"/>
        <v>87</v>
      </c>
    </row>
    <row r="187" spans="1:15" ht="48.6" customHeight="1" x14ac:dyDescent="0.25">
      <c r="A187" s="654"/>
      <c r="B187" s="658" t="str">
        <f t="shared" si="9"/>
        <v>полоса 40х5 мм
уголок 63х63х5, L=2,5 м</v>
      </c>
      <c r="C187" s="658" t="str">
        <f t="shared" si="10"/>
        <v>Контур заземления ВЛ-0,4кВ
СЭС-23-32939-ЭС-ИЛО</v>
      </c>
      <c r="D187" s="653" t="s">
        <v>1530</v>
      </c>
      <c r="E187" s="653" t="s">
        <v>1531</v>
      </c>
      <c r="F187" s="658" t="str">
        <f ca="1">IF(A187=A186,F186,CONCATENATE(ФОРМА!$F$41,RANDBETWEEN(ФОРМА!$G$41,ФОРМА!$H$41),",
без осадков"))</f>
        <v>+13,
без осадков</v>
      </c>
      <c r="G187" s="653" t="s">
        <v>1532</v>
      </c>
      <c r="H187" s="668" t="s">
        <v>65</v>
      </c>
      <c r="I187" s="669"/>
      <c r="J187" s="653" t="s">
        <v>1533</v>
      </c>
      <c r="K187" s="669"/>
      <c r="L187" s="653" t="s">
        <v>1534</v>
      </c>
      <c r="M187" s="653" t="s">
        <v>1535</v>
      </c>
      <c r="N187" s="641">
        <f>IF(OR(A187&lt;&gt;"",O187&lt;=ФОРМА!$C$39),1,0)</f>
        <v>0</v>
      </c>
      <c r="O187" s="641">
        <f t="shared" si="11"/>
        <v>88</v>
      </c>
    </row>
    <row r="188" spans="1:15" ht="48.6" customHeight="1" x14ac:dyDescent="0.25">
      <c r="A188" s="654"/>
      <c r="B188" s="658" t="str">
        <f t="shared" si="9"/>
        <v>полоса 40х5 мм
уголок 63х63х5, L=2,5 м</v>
      </c>
      <c r="C188" s="658" t="str">
        <f t="shared" si="10"/>
        <v>Контур заземления ВЛ-0,4кВ
СЭС-23-32939-ЭС-ИЛО</v>
      </c>
      <c r="D188" s="653" t="s">
        <v>1530</v>
      </c>
      <c r="E188" s="653" t="s">
        <v>1531</v>
      </c>
      <c r="F188" s="658" t="str">
        <f ca="1">IF(A188=A187,F187,CONCATENATE(ФОРМА!$F$41,RANDBETWEEN(ФОРМА!$G$41,ФОРМА!$H$41),",
без осадков"))</f>
        <v>+13,
без осадков</v>
      </c>
      <c r="G188" s="653" t="s">
        <v>1532</v>
      </c>
      <c r="H188" s="668" t="s">
        <v>65</v>
      </c>
      <c r="I188" s="669"/>
      <c r="J188" s="653" t="s">
        <v>1533</v>
      </c>
      <c r="K188" s="669"/>
      <c r="L188" s="653" t="s">
        <v>1534</v>
      </c>
      <c r="M188" s="653" t="s">
        <v>1535</v>
      </c>
      <c r="N188" s="641">
        <f>IF(OR(A188&lt;&gt;"",O188&lt;=ФОРМА!$C$39),1,0)</f>
        <v>0</v>
      </c>
      <c r="O188" s="641">
        <f t="shared" si="11"/>
        <v>89</v>
      </c>
    </row>
    <row r="189" spans="1:15" ht="48.6" customHeight="1" x14ac:dyDescent="0.25">
      <c r="A189" s="654"/>
      <c r="B189" s="658" t="str">
        <f t="shared" si="9"/>
        <v>полоса 40х5 мм
уголок 63х63х5, L=2,5 м</v>
      </c>
      <c r="C189" s="658" t="str">
        <f t="shared" si="10"/>
        <v>Контур заземления ВЛ-0,4кВ
СЭС-23-32939-ЭС-ИЛО</v>
      </c>
      <c r="D189" s="653" t="s">
        <v>1530</v>
      </c>
      <c r="E189" s="653" t="s">
        <v>1531</v>
      </c>
      <c r="F189" s="658" t="str">
        <f ca="1">IF(A189=A188,F188,CONCATENATE(ФОРМА!$F$41,RANDBETWEEN(ФОРМА!$G$41,ФОРМА!$H$41),",
без осадков"))</f>
        <v>+13,
без осадков</v>
      </c>
      <c r="G189" s="653" t="s">
        <v>1532</v>
      </c>
      <c r="H189" s="668" t="s">
        <v>65</v>
      </c>
      <c r="I189" s="669"/>
      <c r="J189" s="653" t="s">
        <v>1533</v>
      </c>
      <c r="K189" s="669"/>
      <c r="L189" s="653" t="s">
        <v>1534</v>
      </c>
      <c r="M189" s="653" t="s">
        <v>1535</v>
      </c>
      <c r="N189" s="641">
        <f>IF(OR(A189&lt;&gt;"",O189&lt;=ФОРМА!$C$39),1,0)</f>
        <v>0</v>
      </c>
      <c r="O189" s="641">
        <f t="shared" si="11"/>
        <v>90</v>
      </c>
    </row>
    <row r="190" spans="1:15" ht="48.6" customHeight="1" x14ac:dyDescent="0.25">
      <c r="A190" s="654"/>
      <c r="B190" s="658" t="str">
        <f t="shared" si="9"/>
        <v>полоса 40х5 мм
уголок 63х63х5, L=2,5 м</v>
      </c>
      <c r="C190" s="658" t="str">
        <f t="shared" si="10"/>
        <v>Контур заземления ВЛ-0,4кВ
СЭС-23-32939-ЭС-ИЛО</v>
      </c>
      <c r="D190" s="653" t="s">
        <v>1530</v>
      </c>
      <c r="E190" s="653" t="s">
        <v>1531</v>
      </c>
      <c r="F190" s="658" t="str">
        <f ca="1">IF(A190=A189,F189,CONCATENATE(ФОРМА!$F$41,RANDBETWEEN(ФОРМА!$G$41,ФОРМА!$H$41),",
без осадков"))</f>
        <v>+13,
без осадков</v>
      </c>
      <c r="G190" s="653" t="s">
        <v>1532</v>
      </c>
      <c r="H190" s="668" t="s">
        <v>65</v>
      </c>
      <c r="I190" s="669"/>
      <c r="J190" s="653" t="s">
        <v>1533</v>
      </c>
      <c r="K190" s="669"/>
      <c r="L190" s="653" t="s">
        <v>1534</v>
      </c>
      <c r="M190" s="653" t="s">
        <v>1535</v>
      </c>
      <c r="N190" s="641">
        <f>IF(OR(A190&lt;&gt;"",O190&lt;=ФОРМА!$C$39),1,0)</f>
        <v>0</v>
      </c>
      <c r="O190" s="641">
        <f t="shared" si="11"/>
        <v>91</v>
      </c>
    </row>
    <row r="191" spans="1:15" ht="48.6" customHeight="1" x14ac:dyDescent="0.25">
      <c r="A191" s="654"/>
      <c r="B191" s="658" t="str">
        <f t="shared" si="9"/>
        <v>полоса 40х5 мм
уголок 63х63х5, L=2,5 м</v>
      </c>
      <c r="C191" s="658" t="str">
        <f t="shared" si="10"/>
        <v>Контур заземления ВЛ-0,4кВ
СЭС-23-32939-ЭС-ИЛО</v>
      </c>
      <c r="D191" s="653" t="s">
        <v>1530</v>
      </c>
      <c r="E191" s="653" t="s">
        <v>1531</v>
      </c>
      <c r="F191" s="658" t="str">
        <f ca="1">IF(A191=A190,F190,CONCATENATE(ФОРМА!$F$41,RANDBETWEEN(ФОРМА!$G$41,ФОРМА!$H$41),",
без осадков"))</f>
        <v>+13,
без осадков</v>
      </c>
      <c r="G191" s="653" t="s">
        <v>1532</v>
      </c>
      <c r="H191" s="668" t="s">
        <v>65</v>
      </c>
      <c r="I191" s="669"/>
      <c r="J191" s="653" t="s">
        <v>1533</v>
      </c>
      <c r="K191" s="669"/>
      <c r="L191" s="653" t="s">
        <v>1534</v>
      </c>
      <c r="M191" s="653" t="s">
        <v>1535</v>
      </c>
      <c r="N191" s="641">
        <f>IF(OR(A191&lt;&gt;"",O191&lt;=ФОРМА!$C$39),1,0)</f>
        <v>0</v>
      </c>
      <c r="O191" s="641">
        <f t="shared" si="11"/>
        <v>92</v>
      </c>
    </row>
    <row r="192" spans="1:15" ht="48.6" customHeight="1" x14ac:dyDescent="0.25">
      <c r="A192" s="654"/>
      <c r="B192" s="658" t="str">
        <f t="shared" si="9"/>
        <v>полоса 40х5 мм
уголок 63х63х5, L=2,5 м</v>
      </c>
      <c r="C192" s="658" t="str">
        <f t="shared" si="10"/>
        <v>Контур заземления ВЛ-0,4кВ
СЭС-23-32939-ЭС-ИЛО</v>
      </c>
      <c r="D192" s="653" t="s">
        <v>1530</v>
      </c>
      <c r="E192" s="653" t="s">
        <v>1531</v>
      </c>
      <c r="F192" s="658" t="str">
        <f ca="1">IF(A192=A191,F191,CONCATENATE(ФОРМА!$F$41,RANDBETWEEN(ФОРМА!$G$41,ФОРМА!$H$41),",
без осадков"))</f>
        <v>+13,
без осадков</v>
      </c>
      <c r="G192" s="653" t="s">
        <v>1532</v>
      </c>
      <c r="H192" s="668" t="s">
        <v>65</v>
      </c>
      <c r="I192" s="669"/>
      <c r="J192" s="653" t="s">
        <v>1533</v>
      </c>
      <c r="K192" s="669"/>
      <c r="L192" s="653" t="s">
        <v>1534</v>
      </c>
      <c r="M192" s="653" t="s">
        <v>1535</v>
      </c>
      <c r="N192" s="641">
        <f>IF(OR(A192&lt;&gt;"",O192&lt;=ФОРМА!$C$39),1,0)</f>
        <v>0</v>
      </c>
      <c r="O192" s="641">
        <f t="shared" si="11"/>
        <v>93</v>
      </c>
    </row>
    <row r="193" spans="1:15" ht="48.6" customHeight="1" x14ac:dyDescent="0.25">
      <c r="A193" s="654"/>
      <c r="B193" s="658" t="str">
        <f t="shared" si="9"/>
        <v>полоса 40х5 мм
уголок 63х63х5, L=2,5 м</v>
      </c>
      <c r="C193" s="658" t="str">
        <f t="shared" si="10"/>
        <v>Контур заземления ВЛ-0,4кВ
СЭС-23-32939-ЭС-ИЛО</v>
      </c>
      <c r="D193" s="653" t="s">
        <v>1530</v>
      </c>
      <c r="E193" s="653" t="s">
        <v>1531</v>
      </c>
      <c r="F193" s="658" t="str">
        <f ca="1">IF(A193=A192,F192,CONCATENATE(ФОРМА!$F$41,RANDBETWEEN(ФОРМА!$G$41,ФОРМА!$H$41),",
без осадков"))</f>
        <v>+13,
без осадков</v>
      </c>
      <c r="G193" s="653" t="s">
        <v>1532</v>
      </c>
      <c r="H193" s="668" t="s">
        <v>65</v>
      </c>
      <c r="I193" s="669"/>
      <c r="J193" s="653" t="s">
        <v>1533</v>
      </c>
      <c r="K193" s="669"/>
      <c r="L193" s="653" t="s">
        <v>1534</v>
      </c>
      <c r="M193" s="653" t="s">
        <v>1535</v>
      </c>
      <c r="N193" s="641">
        <f>IF(OR(A193&lt;&gt;"",O193&lt;=ФОРМА!$C$39),1,0)</f>
        <v>0</v>
      </c>
      <c r="O193" s="641">
        <f t="shared" si="11"/>
        <v>94</v>
      </c>
    </row>
    <row r="194" spans="1:15" ht="48.6" customHeight="1" x14ac:dyDescent="0.25">
      <c r="A194" s="654"/>
      <c r="B194" s="658" t="str">
        <f t="shared" si="9"/>
        <v>полоса 40х5 мм
уголок 63х63х5, L=2,5 м</v>
      </c>
      <c r="C194" s="658" t="str">
        <f t="shared" si="10"/>
        <v>Контур заземления ВЛ-0,4кВ
СЭС-23-32939-ЭС-ИЛО</v>
      </c>
      <c r="D194" s="653" t="s">
        <v>1530</v>
      </c>
      <c r="E194" s="653" t="s">
        <v>1531</v>
      </c>
      <c r="F194" s="658" t="str">
        <f ca="1">IF(A194=A193,F193,CONCATENATE(ФОРМА!$F$41,RANDBETWEEN(ФОРМА!$G$41,ФОРМА!$H$41),",
без осадков"))</f>
        <v>+13,
без осадков</v>
      </c>
      <c r="G194" s="653" t="s">
        <v>1532</v>
      </c>
      <c r="H194" s="668" t="s">
        <v>65</v>
      </c>
      <c r="I194" s="669"/>
      <c r="J194" s="653" t="s">
        <v>1533</v>
      </c>
      <c r="K194" s="669"/>
      <c r="L194" s="653" t="s">
        <v>1534</v>
      </c>
      <c r="M194" s="653" t="s">
        <v>1535</v>
      </c>
      <c r="N194" s="641">
        <f>IF(OR(A194&lt;&gt;"",O194&lt;=ФОРМА!$C$39),1,0)</f>
        <v>0</v>
      </c>
      <c r="O194" s="641">
        <f t="shared" si="11"/>
        <v>95</v>
      </c>
    </row>
    <row r="195" spans="1:15" ht="48.6" customHeight="1" x14ac:dyDescent="0.25">
      <c r="A195" s="654"/>
      <c r="B195" s="658" t="str">
        <f t="shared" si="9"/>
        <v>полоса 40х5 мм
уголок 63х63х5, L=2,5 м</v>
      </c>
      <c r="C195" s="658" t="str">
        <f t="shared" si="10"/>
        <v>Контур заземления ВЛ-0,4кВ
СЭС-23-32939-ЭС-ИЛО</v>
      </c>
      <c r="D195" s="653" t="s">
        <v>1530</v>
      </c>
      <c r="E195" s="653" t="s">
        <v>1531</v>
      </c>
      <c r="F195" s="658" t="str">
        <f ca="1">IF(A195=A194,F194,CONCATENATE(ФОРМА!$F$41,RANDBETWEEN(ФОРМА!$G$41,ФОРМА!$H$41),",
без осадков"))</f>
        <v>+13,
без осадков</v>
      </c>
      <c r="G195" s="653" t="s">
        <v>1532</v>
      </c>
      <c r="H195" s="668" t="s">
        <v>65</v>
      </c>
      <c r="I195" s="669"/>
      <c r="J195" s="653" t="s">
        <v>1533</v>
      </c>
      <c r="K195" s="669"/>
      <c r="L195" s="653" t="s">
        <v>1534</v>
      </c>
      <c r="M195" s="653" t="s">
        <v>1535</v>
      </c>
      <c r="N195" s="641">
        <f>IF(OR(A195&lt;&gt;"",O195&lt;=ФОРМА!$C$39),1,0)</f>
        <v>0</v>
      </c>
      <c r="O195" s="641">
        <f t="shared" si="11"/>
        <v>96</v>
      </c>
    </row>
    <row r="196" spans="1:15" ht="48.6" customHeight="1" x14ac:dyDescent="0.25">
      <c r="A196" s="654"/>
      <c r="B196" s="658" t="str">
        <f t="shared" si="9"/>
        <v>полоса 40х5 мм
уголок 63х63х5, L=2,5 м</v>
      </c>
      <c r="C196" s="658" t="str">
        <f t="shared" si="10"/>
        <v>Контур заземления ВЛ-0,4кВ
СЭС-23-32939-ЭС-ИЛО</v>
      </c>
      <c r="D196" s="653" t="s">
        <v>1530</v>
      </c>
      <c r="E196" s="653" t="s">
        <v>1531</v>
      </c>
      <c r="F196" s="658" t="str">
        <f ca="1">IF(A196=A195,F195,CONCATENATE(ФОРМА!$F$41,RANDBETWEEN(ФОРМА!$G$41,ФОРМА!$H$41),",
без осадков"))</f>
        <v>+13,
без осадков</v>
      </c>
      <c r="G196" s="653" t="s">
        <v>1532</v>
      </c>
      <c r="H196" s="668" t="s">
        <v>65</v>
      </c>
      <c r="I196" s="669"/>
      <c r="J196" s="653" t="s">
        <v>1533</v>
      </c>
      <c r="K196" s="669"/>
      <c r="L196" s="653" t="s">
        <v>1534</v>
      </c>
      <c r="M196" s="653" t="s">
        <v>1535</v>
      </c>
      <c r="N196" s="641">
        <f>IF(OR(A196&lt;&gt;"",O196&lt;=ФОРМА!$C$39),1,0)</f>
        <v>0</v>
      </c>
      <c r="O196" s="641">
        <f t="shared" si="11"/>
        <v>97</v>
      </c>
    </row>
    <row r="197" spans="1:15" ht="48.6" customHeight="1" x14ac:dyDescent="0.25">
      <c r="A197" s="654"/>
      <c r="B197" s="658" t="str">
        <f t="shared" si="9"/>
        <v>полоса 40х5 мм
уголок 63х63х5, L=2,5 м</v>
      </c>
      <c r="C197" s="658" t="str">
        <f t="shared" si="10"/>
        <v>Контур заземления ВЛ-0,4кВ
СЭС-23-32939-ЭС-ИЛО</v>
      </c>
      <c r="D197" s="653" t="s">
        <v>1530</v>
      </c>
      <c r="E197" s="653" t="s">
        <v>1531</v>
      </c>
      <c r="F197" s="658" t="str">
        <f ca="1">IF(A197=A196,F196,CONCATENATE(ФОРМА!$F$41,RANDBETWEEN(ФОРМА!$G$41,ФОРМА!$H$41),",
без осадков"))</f>
        <v>+13,
без осадков</v>
      </c>
      <c r="G197" s="653" t="s">
        <v>1532</v>
      </c>
      <c r="H197" s="668" t="s">
        <v>65</v>
      </c>
      <c r="I197" s="669"/>
      <c r="J197" s="653" t="s">
        <v>1533</v>
      </c>
      <c r="K197" s="669"/>
      <c r="L197" s="653" t="s">
        <v>1534</v>
      </c>
      <c r="M197" s="653" t="s">
        <v>1535</v>
      </c>
      <c r="N197" s="641">
        <f>IF(OR(A197&lt;&gt;"",O197&lt;=ФОРМА!$C$39),1,0)</f>
        <v>0</v>
      </c>
      <c r="O197" s="641">
        <f t="shared" si="11"/>
        <v>98</v>
      </c>
    </row>
    <row r="198" spans="1:15" ht="48.6" customHeight="1" x14ac:dyDescent="0.25">
      <c r="A198" s="654"/>
      <c r="B198" s="658" t="str">
        <f t="shared" si="9"/>
        <v>полоса 40х5 мм
уголок 63х63х5, L=2,5 м</v>
      </c>
      <c r="C198" s="658" t="str">
        <f t="shared" si="10"/>
        <v>Контур заземления ВЛ-0,4кВ
СЭС-23-32939-ЭС-ИЛО</v>
      </c>
      <c r="D198" s="653" t="s">
        <v>1530</v>
      </c>
      <c r="E198" s="653" t="s">
        <v>1531</v>
      </c>
      <c r="F198" s="658" t="str">
        <f ca="1">IF(A198=A197,F197,CONCATENATE(ФОРМА!$F$41,RANDBETWEEN(ФОРМА!$G$41,ФОРМА!$H$41),",
без осадков"))</f>
        <v>+13,
без осадков</v>
      </c>
      <c r="G198" s="653" t="s">
        <v>1532</v>
      </c>
      <c r="H198" s="668" t="s">
        <v>65</v>
      </c>
      <c r="I198" s="669"/>
      <c r="J198" s="653" t="s">
        <v>1533</v>
      </c>
      <c r="K198" s="669"/>
      <c r="L198" s="653" t="s">
        <v>1534</v>
      </c>
      <c r="M198" s="653" t="s">
        <v>1535</v>
      </c>
      <c r="N198" s="641">
        <f>IF(OR(A198&lt;&gt;"",O198&lt;=ФОРМА!$C$39),1,0)</f>
        <v>0</v>
      </c>
      <c r="O198" s="641">
        <f t="shared" si="11"/>
        <v>99</v>
      </c>
    </row>
    <row r="199" spans="1:15" ht="48.6" customHeight="1" x14ac:dyDescent="0.25">
      <c r="A199" s="654"/>
      <c r="B199" s="658" t="str">
        <f t="shared" si="9"/>
        <v>полоса 40х5 мм
уголок 63х63х5, L=2,5 м</v>
      </c>
      <c r="C199" s="658" t="str">
        <f t="shared" si="10"/>
        <v>Контур заземления ВЛ-0,4кВ
СЭС-23-32939-ЭС-ИЛО</v>
      </c>
      <c r="D199" s="653" t="s">
        <v>1530</v>
      </c>
      <c r="E199" s="653" t="s">
        <v>1531</v>
      </c>
      <c r="F199" s="658" t="str">
        <f ca="1">IF(A199=A198,F198,CONCATENATE(ФОРМА!$F$41,RANDBETWEEN(ФОРМА!$G$41,ФОРМА!$H$41),",
без осадков"))</f>
        <v>+13,
без осадков</v>
      </c>
      <c r="G199" s="653" t="s">
        <v>1532</v>
      </c>
      <c r="H199" s="668" t="s">
        <v>65</v>
      </c>
      <c r="I199" s="669"/>
      <c r="J199" s="653" t="s">
        <v>1533</v>
      </c>
      <c r="K199" s="669"/>
      <c r="L199" s="653" t="s">
        <v>1534</v>
      </c>
      <c r="M199" s="653" t="s">
        <v>1535</v>
      </c>
      <c r="N199" s="641">
        <f>IF(OR(A199&lt;&gt;"",O199&lt;=ФОРМА!$C$39),1,0)</f>
        <v>0</v>
      </c>
      <c r="O199" s="641">
        <f t="shared" si="11"/>
        <v>100</v>
      </c>
    </row>
    <row r="200" spans="1:15" ht="48.6" customHeight="1" x14ac:dyDescent="0.25">
      <c r="A200" s="654"/>
      <c r="B200" s="658" t="str">
        <f t="shared" si="9"/>
        <v>полоса 40х5 мм
уголок 63х63х5, L=2,5 м</v>
      </c>
      <c r="C200" s="658" t="str">
        <f t="shared" si="10"/>
        <v>Контур заземления ВЛ-0,4кВ
СЭС-23-32939-ЭС-ИЛО</v>
      </c>
      <c r="D200" s="653" t="s">
        <v>1530</v>
      </c>
      <c r="E200" s="653" t="s">
        <v>1531</v>
      </c>
      <c r="F200" s="658" t="str">
        <f ca="1">IF(A200=A199,F199,CONCATENATE(ФОРМА!$F$41,RANDBETWEEN(ФОРМА!$G$41,ФОРМА!$H$41),",
без осадков"))</f>
        <v>+13,
без осадков</v>
      </c>
      <c r="G200" s="653" t="s">
        <v>1532</v>
      </c>
      <c r="H200" s="668" t="s">
        <v>65</v>
      </c>
      <c r="I200" s="669"/>
      <c r="J200" s="653" t="s">
        <v>1533</v>
      </c>
      <c r="K200" s="669"/>
      <c r="L200" s="653" t="s">
        <v>1534</v>
      </c>
      <c r="M200" s="653" t="s">
        <v>1535</v>
      </c>
      <c r="N200" s="641">
        <f>IF(OR(A200&lt;&gt;"",O200&lt;=ФОРМА!$C$39),1,0)</f>
        <v>0</v>
      </c>
      <c r="O200" s="641">
        <f t="shared" si="11"/>
        <v>101</v>
      </c>
    </row>
    <row r="201" spans="1:15" x14ac:dyDescent="0.25">
      <c r="A201" s="1463" t="str">
        <f>CONCATENATE("Контур заземления ",ФОРМА!A40)</f>
        <v>Контур заземления ВЛ-10кВ</v>
      </c>
      <c r="B201" s="1463"/>
      <c r="C201" s="1463"/>
      <c r="D201" s="1463"/>
      <c r="E201" s="1463"/>
      <c r="F201" s="1463"/>
      <c r="G201" s="1463"/>
      <c r="H201" s="1463"/>
      <c r="I201" s="1463"/>
      <c r="J201" s="1463"/>
      <c r="K201" s="1463"/>
      <c r="L201" s="1463"/>
      <c r="M201" s="1463"/>
      <c r="N201" s="641">
        <f>IF(ФОРМА!B40="",0,1)</f>
        <v>1</v>
      </c>
    </row>
    <row r="202" spans="1:15" ht="48.6" customHeight="1" x14ac:dyDescent="0.25">
      <c r="A202" s="654">
        <v>45469</v>
      </c>
      <c r="B202" s="658" t="str">
        <f>IF(AND(IFERROR(SEARCH("ТП",A201,1),"")="",IFERROR(SEARCH("КК",A201,1),"")=""),IF(IFERROR(SEARCH("10",A201,1),"")="",IF(IFERROR(SEARCH("0,4",A201,1),"")="",,CONCATENATE("полоса ",'Форма 24_ВЛИ-0,4кВ'!AZ37,"
уголок ",'Форма 24_ВЛИ-0,4кВ'!AZ36)),CONCATENATE("полоса ",'Форма 24_ВЛЗ-10кВ'!AZ37,"
уголок ",'Форма 24_ВЛЗ-10кВ'!AZ36)),CONCATENATE("полоса ",'Форма 24_ТП'!AZ36,"
уголок ",'Форма 24_ТП'!AZ35))</f>
        <v>полоса 40х5 мм
уголок 63х63х6, L=3 м</v>
      </c>
      <c r="C202" s="658" t="str">
        <f>CONCATENATE(A201,"
",ФОРМА!B40)</f>
        <v>Контур заземления ВЛ-10кВ
СЭС-23-32939-ЭС-ИЛО</v>
      </c>
      <c r="D202" s="653" t="s">
        <v>1530</v>
      </c>
      <c r="E202" s="653" t="s">
        <v>1531</v>
      </c>
      <c r="F202" s="658" t="str">
        <f ca="1">CONCATENATE(ФОРМА!F42,RANDBETWEEN(ФОРМА!G42,ФОРМА!H42),",
без осадков")</f>
        <v>+11,
без осадков</v>
      </c>
      <c r="G202" s="653" t="s">
        <v>1532</v>
      </c>
      <c r="H202" s="668" t="s">
        <v>65</v>
      </c>
      <c r="I202" s="669"/>
      <c r="J202" s="653" t="s">
        <v>1533</v>
      </c>
      <c r="K202" s="669"/>
      <c r="L202" s="653" t="s">
        <v>1534</v>
      </c>
      <c r="M202" s="653" t="s">
        <v>1535</v>
      </c>
      <c r="N202" s="641">
        <f>IF(OR(A202&lt;&gt;"",O202&lt;=ФОРМА!$C$40),1,0)</f>
        <v>1</v>
      </c>
      <c r="O202" s="641">
        <f t="shared" si="11"/>
        <v>1</v>
      </c>
    </row>
    <row r="203" spans="1:15" ht="48.6" customHeight="1" x14ac:dyDescent="0.25">
      <c r="A203" s="654"/>
      <c r="B203" s="658" t="str">
        <f>B202</f>
        <v>полоса 40х5 мм
уголок 63х63х6, L=3 м</v>
      </c>
      <c r="C203" s="658" t="str">
        <f t="shared" ref="C203:C266" si="12">C202</f>
        <v>Контур заземления ВЛ-10кВ
СЭС-23-32939-ЭС-ИЛО</v>
      </c>
      <c r="D203" s="653" t="s">
        <v>1530</v>
      </c>
      <c r="E203" s="653" t="s">
        <v>1531</v>
      </c>
      <c r="F203" s="658" t="str">
        <f ca="1">IF(A203=A202,F202,CONCATENATE(ФОРМА!$F$42,RANDBETWEEN(ФОРМА!$G$42,ФОРМА!$H$42),",
без осадков"))</f>
        <v>+15,
без осадков</v>
      </c>
      <c r="G203" s="653" t="s">
        <v>1532</v>
      </c>
      <c r="H203" s="668" t="s">
        <v>65</v>
      </c>
      <c r="I203" s="669"/>
      <c r="J203" s="653" t="s">
        <v>1533</v>
      </c>
      <c r="K203" s="669"/>
      <c r="L203" s="653" t="s">
        <v>1534</v>
      </c>
      <c r="M203" s="653" t="s">
        <v>1535</v>
      </c>
      <c r="N203" s="641">
        <f>IF(OR(A203&lt;&gt;"",O203&lt;=ФОРМА!$C$40),1,0)</f>
        <v>0</v>
      </c>
      <c r="O203" s="641">
        <f t="shared" si="11"/>
        <v>2</v>
      </c>
    </row>
    <row r="204" spans="1:15" ht="48.6" customHeight="1" x14ac:dyDescent="0.25">
      <c r="A204" s="654"/>
      <c r="B204" s="658" t="str">
        <f t="shared" ref="B204:C267" si="13">B203</f>
        <v>полоса 40х5 мм
уголок 63х63х6, L=3 м</v>
      </c>
      <c r="C204" s="658" t="str">
        <f t="shared" si="12"/>
        <v>Контур заземления ВЛ-10кВ
СЭС-23-32939-ЭС-ИЛО</v>
      </c>
      <c r="D204" s="653" t="s">
        <v>1530</v>
      </c>
      <c r="E204" s="653" t="s">
        <v>1531</v>
      </c>
      <c r="F204" s="658" t="str">
        <f ca="1">IF(A204=A203,F203,CONCATENATE(ФОРМА!$F$42,RANDBETWEEN(ФОРМА!$G$42,ФОРМА!$H$42),",
без осадков"))</f>
        <v>+15,
без осадков</v>
      </c>
      <c r="G204" s="653" t="s">
        <v>1532</v>
      </c>
      <c r="H204" s="668" t="s">
        <v>65</v>
      </c>
      <c r="I204" s="669"/>
      <c r="J204" s="653" t="s">
        <v>1533</v>
      </c>
      <c r="K204" s="669"/>
      <c r="L204" s="653" t="s">
        <v>1534</v>
      </c>
      <c r="M204" s="653" t="s">
        <v>1535</v>
      </c>
      <c r="N204" s="641">
        <f>IF(OR(A204&lt;&gt;"",O204&lt;=ФОРМА!$C$40),1,0)</f>
        <v>0</v>
      </c>
      <c r="O204" s="641">
        <f t="shared" si="11"/>
        <v>3</v>
      </c>
    </row>
    <row r="205" spans="1:15" ht="48.6" customHeight="1" x14ac:dyDescent="0.25">
      <c r="A205" s="654"/>
      <c r="B205" s="658" t="str">
        <f t="shared" si="13"/>
        <v>полоса 40х5 мм
уголок 63х63х6, L=3 м</v>
      </c>
      <c r="C205" s="658" t="str">
        <f t="shared" si="12"/>
        <v>Контур заземления ВЛ-10кВ
СЭС-23-32939-ЭС-ИЛО</v>
      </c>
      <c r="D205" s="653" t="s">
        <v>1530</v>
      </c>
      <c r="E205" s="653" t="s">
        <v>1531</v>
      </c>
      <c r="F205" s="658" t="str">
        <f ca="1">IF(A205=A204,F204,CONCATENATE(ФОРМА!$F$42,RANDBETWEEN(ФОРМА!$G$42,ФОРМА!$H$42),",
без осадков"))</f>
        <v>+15,
без осадков</v>
      </c>
      <c r="G205" s="653" t="s">
        <v>1532</v>
      </c>
      <c r="H205" s="668" t="s">
        <v>65</v>
      </c>
      <c r="I205" s="669"/>
      <c r="J205" s="653" t="s">
        <v>1533</v>
      </c>
      <c r="K205" s="669"/>
      <c r="L205" s="653" t="s">
        <v>1534</v>
      </c>
      <c r="M205" s="653" t="s">
        <v>1535</v>
      </c>
      <c r="N205" s="641">
        <f>IF(OR(A205&lt;&gt;"",O205&lt;=ФОРМА!$C$40),1,0)</f>
        <v>0</v>
      </c>
      <c r="O205" s="641">
        <f t="shared" si="11"/>
        <v>4</v>
      </c>
    </row>
    <row r="206" spans="1:15" ht="48.6" customHeight="1" x14ac:dyDescent="0.25">
      <c r="A206" s="654"/>
      <c r="B206" s="658" t="str">
        <f t="shared" si="13"/>
        <v>полоса 40х5 мм
уголок 63х63х6, L=3 м</v>
      </c>
      <c r="C206" s="658" t="str">
        <f t="shared" si="12"/>
        <v>Контур заземления ВЛ-10кВ
СЭС-23-32939-ЭС-ИЛО</v>
      </c>
      <c r="D206" s="653" t="s">
        <v>1530</v>
      </c>
      <c r="E206" s="653" t="s">
        <v>1531</v>
      </c>
      <c r="F206" s="658" t="str">
        <f ca="1">IF(A206=A205,F205,CONCATENATE(ФОРМА!$F$42,RANDBETWEEN(ФОРМА!$G$42,ФОРМА!$H$42),",
без осадков"))</f>
        <v>+15,
без осадков</v>
      </c>
      <c r="G206" s="653" t="s">
        <v>1532</v>
      </c>
      <c r="H206" s="668" t="s">
        <v>65</v>
      </c>
      <c r="I206" s="669"/>
      <c r="J206" s="653" t="s">
        <v>1533</v>
      </c>
      <c r="K206" s="669"/>
      <c r="L206" s="653" t="s">
        <v>1534</v>
      </c>
      <c r="M206" s="653" t="s">
        <v>1535</v>
      </c>
      <c r="N206" s="641">
        <f>IF(OR(A206&lt;&gt;"",O206&lt;=ФОРМА!$C$40),1,0)</f>
        <v>0</v>
      </c>
      <c r="O206" s="641">
        <f t="shared" si="11"/>
        <v>5</v>
      </c>
    </row>
    <row r="207" spans="1:15" ht="48.6" customHeight="1" x14ac:dyDescent="0.25">
      <c r="A207" s="654"/>
      <c r="B207" s="658" t="str">
        <f t="shared" si="13"/>
        <v>полоса 40х5 мм
уголок 63х63х6, L=3 м</v>
      </c>
      <c r="C207" s="658" t="str">
        <f t="shared" si="12"/>
        <v>Контур заземления ВЛ-10кВ
СЭС-23-32939-ЭС-ИЛО</v>
      </c>
      <c r="D207" s="653" t="s">
        <v>1530</v>
      </c>
      <c r="E207" s="653" t="s">
        <v>1531</v>
      </c>
      <c r="F207" s="658" t="str">
        <f ca="1">IF(A207=A206,F206,CONCATENATE(ФОРМА!$F$42,RANDBETWEEN(ФОРМА!$G$42,ФОРМА!$H$42),",
без осадков"))</f>
        <v>+15,
без осадков</v>
      </c>
      <c r="G207" s="653" t="s">
        <v>1532</v>
      </c>
      <c r="H207" s="668" t="s">
        <v>65</v>
      </c>
      <c r="I207" s="669"/>
      <c r="J207" s="653" t="s">
        <v>1533</v>
      </c>
      <c r="K207" s="669"/>
      <c r="L207" s="653" t="s">
        <v>1534</v>
      </c>
      <c r="M207" s="653" t="s">
        <v>1535</v>
      </c>
      <c r="N207" s="641">
        <f>IF(OR(A207&lt;&gt;"",O207&lt;=ФОРМА!$C$40),1,0)</f>
        <v>0</v>
      </c>
      <c r="O207" s="641">
        <f t="shared" si="11"/>
        <v>6</v>
      </c>
    </row>
    <row r="208" spans="1:15" ht="48.6" customHeight="1" x14ac:dyDescent="0.25">
      <c r="A208" s="654"/>
      <c r="B208" s="658" t="str">
        <f t="shared" si="13"/>
        <v>полоса 40х5 мм
уголок 63х63х6, L=3 м</v>
      </c>
      <c r="C208" s="658" t="str">
        <f t="shared" si="12"/>
        <v>Контур заземления ВЛ-10кВ
СЭС-23-32939-ЭС-ИЛО</v>
      </c>
      <c r="D208" s="653" t="s">
        <v>1530</v>
      </c>
      <c r="E208" s="653" t="s">
        <v>1531</v>
      </c>
      <c r="F208" s="658" t="str">
        <f ca="1">IF(A208=A207,F207,CONCATENATE(ФОРМА!$F$42,RANDBETWEEN(ФОРМА!$G$42,ФОРМА!$H$42),",
без осадков"))</f>
        <v>+15,
без осадков</v>
      </c>
      <c r="G208" s="653" t="s">
        <v>1532</v>
      </c>
      <c r="H208" s="668" t="s">
        <v>65</v>
      </c>
      <c r="I208" s="669"/>
      <c r="J208" s="653" t="s">
        <v>1533</v>
      </c>
      <c r="K208" s="669"/>
      <c r="L208" s="653" t="s">
        <v>1534</v>
      </c>
      <c r="M208" s="653" t="s">
        <v>1535</v>
      </c>
      <c r="N208" s="641">
        <f>IF(OR(A208&lt;&gt;"",O208&lt;=ФОРМА!$C$40),1,0)</f>
        <v>0</v>
      </c>
      <c r="O208" s="641">
        <f t="shared" si="11"/>
        <v>7</v>
      </c>
    </row>
    <row r="209" spans="1:15" ht="48.6" customHeight="1" x14ac:dyDescent="0.25">
      <c r="A209" s="654"/>
      <c r="B209" s="658" t="str">
        <f t="shared" si="13"/>
        <v>полоса 40х5 мм
уголок 63х63х6, L=3 м</v>
      </c>
      <c r="C209" s="658" t="str">
        <f t="shared" si="12"/>
        <v>Контур заземления ВЛ-10кВ
СЭС-23-32939-ЭС-ИЛО</v>
      </c>
      <c r="D209" s="653" t="s">
        <v>1530</v>
      </c>
      <c r="E209" s="653" t="s">
        <v>1531</v>
      </c>
      <c r="F209" s="658" t="str">
        <f ca="1">IF(A209=A208,F208,CONCATENATE(ФОРМА!$F$42,RANDBETWEEN(ФОРМА!$G$42,ФОРМА!$H$42),",
без осадков"))</f>
        <v>+15,
без осадков</v>
      </c>
      <c r="G209" s="653" t="s">
        <v>1532</v>
      </c>
      <c r="H209" s="668" t="s">
        <v>65</v>
      </c>
      <c r="I209" s="669"/>
      <c r="J209" s="653" t="s">
        <v>1533</v>
      </c>
      <c r="K209" s="669"/>
      <c r="L209" s="653" t="s">
        <v>1534</v>
      </c>
      <c r="M209" s="653" t="s">
        <v>1535</v>
      </c>
      <c r="N209" s="641">
        <f>IF(OR(A209&lt;&gt;"",O209&lt;=ФОРМА!$C$40),1,0)</f>
        <v>0</v>
      </c>
      <c r="O209" s="641">
        <f t="shared" si="11"/>
        <v>8</v>
      </c>
    </row>
    <row r="210" spans="1:15" ht="48.6" customHeight="1" x14ac:dyDescent="0.25">
      <c r="A210" s="654"/>
      <c r="B210" s="658" t="str">
        <f t="shared" si="13"/>
        <v>полоса 40х5 мм
уголок 63х63х6, L=3 м</v>
      </c>
      <c r="C210" s="658" t="str">
        <f t="shared" si="12"/>
        <v>Контур заземления ВЛ-10кВ
СЭС-23-32939-ЭС-ИЛО</v>
      </c>
      <c r="D210" s="653" t="s">
        <v>1530</v>
      </c>
      <c r="E210" s="653" t="s">
        <v>1531</v>
      </c>
      <c r="F210" s="658" t="str">
        <f ca="1">IF(A210=A209,F209,CONCATENATE(ФОРМА!$F$42,RANDBETWEEN(ФОРМА!$G$42,ФОРМА!$H$42),",
без осадков"))</f>
        <v>+15,
без осадков</v>
      </c>
      <c r="G210" s="653" t="s">
        <v>1532</v>
      </c>
      <c r="H210" s="668" t="s">
        <v>65</v>
      </c>
      <c r="I210" s="669"/>
      <c r="J210" s="653" t="s">
        <v>1533</v>
      </c>
      <c r="K210" s="669"/>
      <c r="L210" s="653" t="s">
        <v>1534</v>
      </c>
      <c r="M210" s="653" t="s">
        <v>1535</v>
      </c>
      <c r="N210" s="641">
        <f>IF(OR(A210&lt;&gt;"",O210&lt;=ФОРМА!$C$40),1,0)</f>
        <v>0</v>
      </c>
      <c r="O210" s="641">
        <f t="shared" si="11"/>
        <v>9</v>
      </c>
    </row>
    <row r="211" spans="1:15" ht="48.6" customHeight="1" x14ac:dyDescent="0.25">
      <c r="A211" s="654"/>
      <c r="B211" s="658" t="str">
        <f t="shared" si="13"/>
        <v>полоса 40х5 мм
уголок 63х63х6, L=3 м</v>
      </c>
      <c r="C211" s="658" t="str">
        <f t="shared" si="12"/>
        <v>Контур заземления ВЛ-10кВ
СЭС-23-32939-ЭС-ИЛО</v>
      </c>
      <c r="D211" s="653" t="s">
        <v>1530</v>
      </c>
      <c r="E211" s="653" t="s">
        <v>1531</v>
      </c>
      <c r="F211" s="658" t="str">
        <f ca="1">IF(A211=A210,F210,CONCATENATE(ФОРМА!$F$42,RANDBETWEEN(ФОРМА!$G$42,ФОРМА!$H$42),",
без осадков"))</f>
        <v>+15,
без осадков</v>
      </c>
      <c r="G211" s="653" t="s">
        <v>1532</v>
      </c>
      <c r="H211" s="668" t="s">
        <v>65</v>
      </c>
      <c r="I211" s="669"/>
      <c r="J211" s="653" t="s">
        <v>1533</v>
      </c>
      <c r="K211" s="669"/>
      <c r="L211" s="653" t="s">
        <v>1534</v>
      </c>
      <c r="M211" s="653" t="s">
        <v>1535</v>
      </c>
      <c r="N211" s="641">
        <f>IF(OR(A211&lt;&gt;"",O211&lt;=ФОРМА!$C$40),1,0)</f>
        <v>0</v>
      </c>
      <c r="O211" s="641">
        <f t="shared" si="11"/>
        <v>10</v>
      </c>
    </row>
    <row r="212" spans="1:15" ht="48.6" customHeight="1" x14ac:dyDescent="0.25">
      <c r="A212" s="654"/>
      <c r="B212" s="658" t="str">
        <f t="shared" si="13"/>
        <v>полоса 40х5 мм
уголок 63х63х6, L=3 м</v>
      </c>
      <c r="C212" s="658" t="str">
        <f t="shared" si="12"/>
        <v>Контур заземления ВЛ-10кВ
СЭС-23-32939-ЭС-ИЛО</v>
      </c>
      <c r="D212" s="653" t="s">
        <v>1530</v>
      </c>
      <c r="E212" s="653" t="s">
        <v>1531</v>
      </c>
      <c r="F212" s="658" t="str">
        <f ca="1">IF(A212=A211,F211,CONCATENATE(ФОРМА!$F$42,RANDBETWEEN(ФОРМА!$G$42,ФОРМА!$H$42),",
без осадков"))</f>
        <v>+15,
без осадков</v>
      </c>
      <c r="G212" s="653" t="s">
        <v>1532</v>
      </c>
      <c r="H212" s="668" t="s">
        <v>65</v>
      </c>
      <c r="I212" s="669"/>
      <c r="J212" s="653" t="s">
        <v>1533</v>
      </c>
      <c r="K212" s="669"/>
      <c r="L212" s="653" t="s">
        <v>1534</v>
      </c>
      <c r="M212" s="653" t="s">
        <v>1535</v>
      </c>
      <c r="N212" s="641">
        <f>IF(OR(A212&lt;&gt;"",O212&lt;=ФОРМА!$C$40),1,0)</f>
        <v>0</v>
      </c>
      <c r="O212" s="641">
        <f t="shared" si="11"/>
        <v>11</v>
      </c>
    </row>
    <row r="213" spans="1:15" ht="48.6" customHeight="1" x14ac:dyDescent="0.25">
      <c r="A213" s="654"/>
      <c r="B213" s="658" t="str">
        <f t="shared" si="13"/>
        <v>полоса 40х5 мм
уголок 63х63х6, L=3 м</v>
      </c>
      <c r="C213" s="658" t="str">
        <f t="shared" si="12"/>
        <v>Контур заземления ВЛ-10кВ
СЭС-23-32939-ЭС-ИЛО</v>
      </c>
      <c r="D213" s="653" t="s">
        <v>1530</v>
      </c>
      <c r="E213" s="653" t="s">
        <v>1531</v>
      </c>
      <c r="F213" s="658" t="str">
        <f ca="1">IF(A213=A212,F212,CONCATENATE(ФОРМА!$F$42,RANDBETWEEN(ФОРМА!$G$42,ФОРМА!$H$42),",
без осадков"))</f>
        <v>+15,
без осадков</v>
      </c>
      <c r="G213" s="653" t="s">
        <v>1532</v>
      </c>
      <c r="H213" s="668" t="s">
        <v>65</v>
      </c>
      <c r="I213" s="669"/>
      <c r="J213" s="653" t="s">
        <v>1533</v>
      </c>
      <c r="K213" s="669"/>
      <c r="L213" s="653" t="s">
        <v>1534</v>
      </c>
      <c r="M213" s="653" t="s">
        <v>1535</v>
      </c>
      <c r="N213" s="641">
        <f>IF(OR(A213&lt;&gt;"",O213&lt;=ФОРМА!$C$40),1,0)</f>
        <v>0</v>
      </c>
      <c r="O213" s="641">
        <f t="shared" si="11"/>
        <v>12</v>
      </c>
    </row>
    <row r="214" spans="1:15" ht="48.6" customHeight="1" x14ac:dyDescent="0.25">
      <c r="A214" s="654"/>
      <c r="B214" s="658" t="str">
        <f t="shared" si="13"/>
        <v>полоса 40х5 мм
уголок 63х63х6, L=3 м</v>
      </c>
      <c r="C214" s="658" t="str">
        <f t="shared" si="12"/>
        <v>Контур заземления ВЛ-10кВ
СЭС-23-32939-ЭС-ИЛО</v>
      </c>
      <c r="D214" s="653" t="s">
        <v>1530</v>
      </c>
      <c r="E214" s="653" t="s">
        <v>1531</v>
      </c>
      <c r="F214" s="658" t="str">
        <f ca="1">IF(A214=A213,F213,CONCATENATE(ФОРМА!$F$42,RANDBETWEEN(ФОРМА!$G$42,ФОРМА!$H$42),",
без осадков"))</f>
        <v>+15,
без осадков</v>
      </c>
      <c r="G214" s="653" t="s">
        <v>1532</v>
      </c>
      <c r="H214" s="668" t="s">
        <v>65</v>
      </c>
      <c r="I214" s="669"/>
      <c r="J214" s="653" t="s">
        <v>1533</v>
      </c>
      <c r="K214" s="669"/>
      <c r="L214" s="653" t="s">
        <v>1534</v>
      </c>
      <c r="M214" s="653" t="s">
        <v>1535</v>
      </c>
      <c r="N214" s="641">
        <f>IF(OR(A214&lt;&gt;"",O214&lt;=ФОРМА!$C$40),1,0)</f>
        <v>0</v>
      </c>
      <c r="O214" s="641">
        <f t="shared" si="11"/>
        <v>13</v>
      </c>
    </row>
    <row r="215" spans="1:15" ht="48.6" customHeight="1" x14ac:dyDescent="0.25">
      <c r="A215" s="654"/>
      <c r="B215" s="658" t="str">
        <f t="shared" si="13"/>
        <v>полоса 40х5 мм
уголок 63х63х6, L=3 м</v>
      </c>
      <c r="C215" s="658" t="str">
        <f t="shared" si="12"/>
        <v>Контур заземления ВЛ-10кВ
СЭС-23-32939-ЭС-ИЛО</v>
      </c>
      <c r="D215" s="653" t="s">
        <v>1530</v>
      </c>
      <c r="E215" s="653" t="s">
        <v>1531</v>
      </c>
      <c r="F215" s="658" t="str">
        <f ca="1">IF(A215=A214,F214,CONCATENATE(ФОРМА!$F$42,RANDBETWEEN(ФОРМА!$G$42,ФОРМА!$H$42),",
без осадков"))</f>
        <v>+15,
без осадков</v>
      </c>
      <c r="G215" s="653" t="s">
        <v>1532</v>
      </c>
      <c r="H215" s="668" t="s">
        <v>65</v>
      </c>
      <c r="I215" s="669"/>
      <c r="J215" s="653" t="s">
        <v>1533</v>
      </c>
      <c r="K215" s="669"/>
      <c r="L215" s="653" t="s">
        <v>1534</v>
      </c>
      <c r="M215" s="653" t="s">
        <v>1535</v>
      </c>
      <c r="N215" s="641">
        <f>IF(OR(A215&lt;&gt;"",O215&lt;=ФОРМА!$C$40),1,0)</f>
        <v>0</v>
      </c>
      <c r="O215" s="641">
        <f t="shared" si="11"/>
        <v>14</v>
      </c>
    </row>
    <row r="216" spans="1:15" ht="48.6" customHeight="1" x14ac:dyDescent="0.25">
      <c r="A216" s="654"/>
      <c r="B216" s="658" t="str">
        <f t="shared" si="13"/>
        <v>полоса 40х5 мм
уголок 63х63х6, L=3 м</v>
      </c>
      <c r="C216" s="658" t="str">
        <f t="shared" si="12"/>
        <v>Контур заземления ВЛ-10кВ
СЭС-23-32939-ЭС-ИЛО</v>
      </c>
      <c r="D216" s="653" t="s">
        <v>1530</v>
      </c>
      <c r="E216" s="653" t="s">
        <v>1531</v>
      </c>
      <c r="F216" s="658" t="str">
        <f ca="1">IF(A216=A215,F215,CONCATENATE(ФОРМА!$F$42,RANDBETWEEN(ФОРМА!$G$42,ФОРМА!$H$42),",
без осадков"))</f>
        <v>+15,
без осадков</v>
      </c>
      <c r="G216" s="653" t="s">
        <v>1532</v>
      </c>
      <c r="H216" s="668" t="s">
        <v>65</v>
      </c>
      <c r="I216" s="669"/>
      <c r="J216" s="653" t="s">
        <v>1533</v>
      </c>
      <c r="K216" s="669"/>
      <c r="L216" s="653" t="s">
        <v>1534</v>
      </c>
      <c r="M216" s="653" t="s">
        <v>1535</v>
      </c>
      <c r="N216" s="641">
        <f>IF(OR(A216&lt;&gt;"",O216&lt;=ФОРМА!$C$40),1,0)</f>
        <v>0</v>
      </c>
      <c r="O216" s="641">
        <f t="shared" si="11"/>
        <v>15</v>
      </c>
    </row>
    <row r="217" spans="1:15" ht="48.6" customHeight="1" x14ac:dyDescent="0.25">
      <c r="A217" s="654"/>
      <c r="B217" s="658" t="str">
        <f t="shared" si="13"/>
        <v>полоса 40х5 мм
уголок 63х63х6, L=3 м</v>
      </c>
      <c r="C217" s="658" t="str">
        <f t="shared" si="12"/>
        <v>Контур заземления ВЛ-10кВ
СЭС-23-32939-ЭС-ИЛО</v>
      </c>
      <c r="D217" s="653" t="s">
        <v>1530</v>
      </c>
      <c r="E217" s="653" t="s">
        <v>1531</v>
      </c>
      <c r="F217" s="658" t="str">
        <f ca="1">IF(A217=A216,F216,CONCATENATE(ФОРМА!$F$42,RANDBETWEEN(ФОРМА!$G$42,ФОРМА!$H$42),",
без осадков"))</f>
        <v>+15,
без осадков</v>
      </c>
      <c r="G217" s="653" t="s">
        <v>1532</v>
      </c>
      <c r="H217" s="668" t="s">
        <v>65</v>
      </c>
      <c r="I217" s="669"/>
      <c r="J217" s="653" t="s">
        <v>1533</v>
      </c>
      <c r="K217" s="669"/>
      <c r="L217" s="653" t="s">
        <v>1534</v>
      </c>
      <c r="M217" s="653" t="s">
        <v>1535</v>
      </c>
      <c r="N217" s="641">
        <f>IF(OR(A217&lt;&gt;"",O217&lt;=ФОРМА!$C$40),1,0)</f>
        <v>0</v>
      </c>
      <c r="O217" s="641">
        <f t="shared" si="11"/>
        <v>16</v>
      </c>
    </row>
    <row r="218" spans="1:15" ht="48.6" customHeight="1" x14ac:dyDescent="0.25">
      <c r="A218" s="654"/>
      <c r="B218" s="658" t="str">
        <f t="shared" si="13"/>
        <v>полоса 40х5 мм
уголок 63х63х6, L=3 м</v>
      </c>
      <c r="C218" s="658" t="str">
        <f t="shared" si="12"/>
        <v>Контур заземления ВЛ-10кВ
СЭС-23-32939-ЭС-ИЛО</v>
      </c>
      <c r="D218" s="653" t="s">
        <v>1530</v>
      </c>
      <c r="E218" s="653" t="s">
        <v>1531</v>
      </c>
      <c r="F218" s="658" t="str">
        <f ca="1">IF(A218=A217,F217,CONCATENATE(ФОРМА!$F$42,RANDBETWEEN(ФОРМА!$G$42,ФОРМА!$H$42),",
без осадков"))</f>
        <v>+15,
без осадков</v>
      </c>
      <c r="G218" s="653" t="s">
        <v>1532</v>
      </c>
      <c r="H218" s="668" t="s">
        <v>65</v>
      </c>
      <c r="I218" s="669"/>
      <c r="J218" s="653" t="s">
        <v>1533</v>
      </c>
      <c r="K218" s="669"/>
      <c r="L218" s="653" t="s">
        <v>1534</v>
      </c>
      <c r="M218" s="653" t="s">
        <v>1535</v>
      </c>
      <c r="N218" s="641">
        <f>IF(OR(A218&lt;&gt;"",O218&lt;=ФОРМА!$C$40),1,0)</f>
        <v>0</v>
      </c>
      <c r="O218" s="641">
        <f t="shared" si="11"/>
        <v>17</v>
      </c>
    </row>
    <row r="219" spans="1:15" ht="48.6" customHeight="1" x14ac:dyDescent="0.25">
      <c r="A219" s="654"/>
      <c r="B219" s="658" t="str">
        <f t="shared" si="13"/>
        <v>полоса 40х5 мм
уголок 63х63х6, L=3 м</v>
      </c>
      <c r="C219" s="658" t="str">
        <f t="shared" si="12"/>
        <v>Контур заземления ВЛ-10кВ
СЭС-23-32939-ЭС-ИЛО</v>
      </c>
      <c r="D219" s="653" t="s">
        <v>1530</v>
      </c>
      <c r="E219" s="653" t="s">
        <v>1531</v>
      </c>
      <c r="F219" s="658" t="str">
        <f ca="1">IF(A219=A218,F218,CONCATENATE(ФОРМА!$F$42,RANDBETWEEN(ФОРМА!$G$42,ФОРМА!$H$42),",
без осадков"))</f>
        <v>+15,
без осадков</v>
      </c>
      <c r="G219" s="653" t="s">
        <v>1532</v>
      </c>
      <c r="H219" s="668" t="s">
        <v>65</v>
      </c>
      <c r="I219" s="669"/>
      <c r="J219" s="653" t="s">
        <v>1533</v>
      </c>
      <c r="K219" s="669"/>
      <c r="L219" s="653" t="s">
        <v>1534</v>
      </c>
      <c r="M219" s="653" t="s">
        <v>1535</v>
      </c>
      <c r="N219" s="641">
        <f>IF(OR(A219&lt;&gt;"",O219&lt;=ФОРМА!$C$40),1,0)</f>
        <v>0</v>
      </c>
      <c r="O219" s="641">
        <f t="shared" si="11"/>
        <v>18</v>
      </c>
    </row>
    <row r="220" spans="1:15" ht="48.6" customHeight="1" x14ac:dyDescent="0.25">
      <c r="A220" s="654"/>
      <c r="B220" s="658" t="str">
        <f t="shared" si="13"/>
        <v>полоса 40х5 мм
уголок 63х63х6, L=3 м</v>
      </c>
      <c r="C220" s="658" t="str">
        <f t="shared" si="12"/>
        <v>Контур заземления ВЛ-10кВ
СЭС-23-32939-ЭС-ИЛО</v>
      </c>
      <c r="D220" s="653" t="s">
        <v>1530</v>
      </c>
      <c r="E220" s="653" t="s">
        <v>1531</v>
      </c>
      <c r="F220" s="658" t="str">
        <f ca="1">IF(A220=A219,F219,CONCATENATE(ФОРМА!$F$42,RANDBETWEEN(ФОРМА!$G$42,ФОРМА!$H$42),",
без осадков"))</f>
        <v>+15,
без осадков</v>
      </c>
      <c r="G220" s="653" t="s">
        <v>1532</v>
      </c>
      <c r="H220" s="668" t="s">
        <v>65</v>
      </c>
      <c r="I220" s="669"/>
      <c r="J220" s="653" t="s">
        <v>1533</v>
      </c>
      <c r="K220" s="669"/>
      <c r="L220" s="653" t="s">
        <v>1534</v>
      </c>
      <c r="M220" s="653" t="s">
        <v>1535</v>
      </c>
      <c r="N220" s="641">
        <f>IF(OR(A220&lt;&gt;"",O220&lt;=ФОРМА!$C$40),1,0)</f>
        <v>0</v>
      </c>
      <c r="O220" s="641">
        <f t="shared" si="11"/>
        <v>19</v>
      </c>
    </row>
    <row r="221" spans="1:15" ht="48.6" customHeight="1" x14ac:dyDescent="0.25">
      <c r="A221" s="654"/>
      <c r="B221" s="658" t="str">
        <f t="shared" si="13"/>
        <v>полоса 40х5 мм
уголок 63х63х6, L=3 м</v>
      </c>
      <c r="C221" s="658" t="str">
        <f t="shared" si="12"/>
        <v>Контур заземления ВЛ-10кВ
СЭС-23-32939-ЭС-ИЛО</v>
      </c>
      <c r="D221" s="653" t="s">
        <v>1530</v>
      </c>
      <c r="E221" s="653" t="s">
        <v>1531</v>
      </c>
      <c r="F221" s="658" t="str">
        <f ca="1">IF(A221=A220,F220,CONCATENATE(ФОРМА!$F$42,RANDBETWEEN(ФОРМА!$G$42,ФОРМА!$H$42),",
без осадков"))</f>
        <v>+15,
без осадков</v>
      </c>
      <c r="G221" s="653" t="s">
        <v>1532</v>
      </c>
      <c r="H221" s="668" t="s">
        <v>65</v>
      </c>
      <c r="I221" s="669"/>
      <c r="J221" s="653" t="s">
        <v>1533</v>
      </c>
      <c r="K221" s="669"/>
      <c r="L221" s="653" t="s">
        <v>1534</v>
      </c>
      <c r="M221" s="653" t="s">
        <v>1535</v>
      </c>
      <c r="N221" s="641">
        <f>IF(OR(A221&lt;&gt;"",O221&lt;=ФОРМА!$C$40),1,0)</f>
        <v>0</v>
      </c>
      <c r="O221" s="641">
        <f t="shared" si="11"/>
        <v>20</v>
      </c>
    </row>
    <row r="222" spans="1:15" ht="48.6" customHeight="1" x14ac:dyDescent="0.25">
      <c r="A222" s="654"/>
      <c r="B222" s="658" t="str">
        <f t="shared" si="13"/>
        <v>полоса 40х5 мм
уголок 63х63х6, L=3 м</v>
      </c>
      <c r="C222" s="658" t="str">
        <f t="shared" si="12"/>
        <v>Контур заземления ВЛ-10кВ
СЭС-23-32939-ЭС-ИЛО</v>
      </c>
      <c r="D222" s="653" t="s">
        <v>1530</v>
      </c>
      <c r="E222" s="653" t="s">
        <v>1531</v>
      </c>
      <c r="F222" s="658" t="str">
        <f ca="1">IF(A222=A221,F221,CONCATENATE(ФОРМА!$F$42,RANDBETWEEN(ФОРМА!$G$42,ФОРМА!$H$42),",
без осадков"))</f>
        <v>+15,
без осадков</v>
      </c>
      <c r="G222" s="653" t="s">
        <v>1532</v>
      </c>
      <c r="H222" s="668" t="s">
        <v>65</v>
      </c>
      <c r="I222" s="669"/>
      <c r="J222" s="653" t="s">
        <v>1533</v>
      </c>
      <c r="K222" s="669"/>
      <c r="L222" s="653" t="s">
        <v>1534</v>
      </c>
      <c r="M222" s="653" t="s">
        <v>1535</v>
      </c>
      <c r="N222" s="641">
        <f>IF(OR(A222&lt;&gt;"",O222&lt;=ФОРМА!$C$40),1,0)</f>
        <v>0</v>
      </c>
      <c r="O222" s="641">
        <f t="shared" si="11"/>
        <v>21</v>
      </c>
    </row>
    <row r="223" spans="1:15" ht="48.6" customHeight="1" x14ac:dyDescent="0.25">
      <c r="A223" s="654"/>
      <c r="B223" s="658" t="str">
        <f t="shared" si="13"/>
        <v>полоса 40х5 мм
уголок 63х63х6, L=3 м</v>
      </c>
      <c r="C223" s="658" t="str">
        <f t="shared" si="12"/>
        <v>Контур заземления ВЛ-10кВ
СЭС-23-32939-ЭС-ИЛО</v>
      </c>
      <c r="D223" s="653" t="s">
        <v>1530</v>
      </c>
      <c r="E223" s="653" t="s">
        <v>1531</v>
      </c>
      <c r="F223" s="658" t="str">
        <f ca="1">IF(A223=A222,F222,CONCATENATE(ФОРМА!$F$42,RANDBETWEEN(ФОРМА!$G$42,ФОРМА!$H$42),",
без осадков"))</f>
        <v>+15,
без осадков</v>
      </c>
      <c r="G223" s="653" t="s">
        <v>1532</v>
      </c>
      <c r="H223" s="668" t="s">
        <v>65</v>
      </c>
      <c r="I223" s="669"/>
      <c r="J223" s="653" t="s">
        <v>1533</v>
      </c>
      <c r="K223" s="669"/>
      <c r="L223" s="653" t="s">
        <v>1534</v>
      </c>
      <c r="M223" s="653" t="s">
        <v>1535</v>
      </c>
      <c r="N223" s="641">
        <f>IF(OR(A223&lt;&gt;"",O223&lt;=ФОРМА!$C$40),1,0)</f>
        <v>0</v>
      </c>
      <c r="O223" s="641">
        <f t="shared" si="11"/>
        <v>22</v>
      </c>
    </row>
    <row r="224" spans="1:15" ht="48.6" customHeight="1" x14ac:dyDescent="0.25">
      <c r="A224" s="654"/>
      <c r="B224" s="658" t="str">
        <f t="shared" si="13"/>
        <v>полоса 40х5 мм
уголок 63х63х6, L=3 м</v>
      </c>
      <c r="C224" s="658" t="str">
        <f t="shared" si="12"/>
        <v>Контур заземления ВЛ-10кВ
СЭС-23-32939-ЭС-ИЛО</v>
      </c>
      <c r="D224" s="653" t="s">
        <v>1530</v>
      </c>
      <c r="E224" s="653" t="s">
        <v>1531</v>
      </c>
      <c r="F224" s="658" t="str">
        <f ca="1">IF(A224=A223,F223,CONCATENATE(ФОРМА!$F$42,RANDBETWEEN(ФОРМА!$G$42,ФОРМА!$H$42),",
без осадков"))</f>
        <v>+15,
без осадков</v>
      </c>
      <c r="G224" s="653" t="s">
        <v>1532</v>
      </c>
      <c r="H224" s="668" t="s">
        <v>65</v>
      </c>
      <c r="I224" s="669"/>
      <c r="J224" s="653" t="s">
        <v>1533</v>
      </c>
      <c r="K224" s="669"/>
      <c r="L224" s="653" t="s">
        <v>1534</v>
      </c>
      <c r="M224" s="653" t="s">
        <v>1535</v>
      </c>
      <c r="N224" s="641">
        <f>IF(OR(A224&lt;&gt;"",O224&lt;=ФОРМА!$C$40),1,0)</f>
        <v>0</v>
      </c>
      <c r="O224" s="641">
        <f t="shared" si="11"/>
        <v>23</v>
      </c>
    </row>
    <row r="225" spans="1:15" ht="48.6" customHeight="1" x14ac:dyDescent="0.25">
      <c r="A225" s="654"/>
      <c r="B225" s="658" t="str">
        <f t="shared" si="13"/>
        <v>полоса 40х5 мм
уголок 63х63х6, L=3 м</v>
      </c>
      <c r="C225" s="658" t="str">
        <f t="shared" si="12"/>
        <v>Контур заземления ВЛ-10кВ
СЭС-23-32939-ЭС-ИЛО</v>
      </c>
      <c r="D225" s="653" t="s">
        <v>1530</v>
      </c>
      <c r="E225" s="653" t="s">
        <v>1531</v>
      </c>
      <c r="F225" s="658" t="str">
        <f ca="1">IF(A225=A224,F224,CONCATENATE(ФОРМА!$F$42,RANDBETWEEN(ФОРМА!$G$42,ФОРМА!$H$42),",
без осадков"))</f>
        <v>+15,
без осадков</v>
      </c>
      <c r="G225" s="653" t="s">
        <v>1532</v>
      </c>
      <c r="H225" s="668" t="s">
        <v>65</v>
      </c>
      <c r="I225" s="669"/>
      <c r="J225" s="653" t="s">
        <v>1533</v>
      </c>
      <c r="K225" s="669"/>
      <c r="L225" s="653" t="s">
        <v>1534</v>
      </c>
      <c r="M225" s="653" t="s">
        <v>1535</v>
      </c>
      <c r="N225" s="641">
        <f>IF(OR(A225&lt;&gt;"",O225&lt;=ФОРМА!$C$40),1,0)</f>
        <v>0</v>
      </c>
      <c r="O225" s="641">
        <f t="shared" si="11"/>
        <v>24</v>
      </c>
    </row>
    <row r="226" spans="1:15" ht="48.6" customHeight="1" x14ac:dyDescent="0.25">
      <c r="A226" s="654"/>
      <c r="B226" s="658" t="str">
        <f t="shared" si="13"/>
        <v>полоса 40х5 мм
уголок 63х63х6, L=3 м</v>
      </c>
      <c r="C226" s="658" t="str">
        <f t="shared" si="12"/>
        <v>Контур заземления ВЛ-10кВ
СЭС-23-32939-ЭС-ИЛО</v>
      </c>
      <c r="D226" s="653" t="s">
        <v>1530</v>
      </c>
      <c r="E226" s="653" t="s">
        <v>1531</v>
      </c>
      <c r="F226" s="658" t="str">
        <f ca="1">IF(A226=A225,F225,CONCATENATE(ФОРМА!$F$42,RANDBETWEEN(ФОРМА!$G$42,ФОРМА!$H$42),",
без осадков"))</f>
        <v>+15,
без осадков</v>
      </c>
      <c r="G226" s="653" t="s">
        <v>1532</v>
      </c>
      <c r="H226" s="668" t="s">
        <v>65</v>
      </c>
      <c r="I226" s="669"/>
      <c r="J226" s="653" t="s">
        <v>1533</v>
      </c>
      <c r="K226" s="669"/>
      <c r="L226" s="653" t="s">
        <v>1534</v>
      </c>
      <c r="M226" s="653" t="s">
        <v>1535</v>
      </c>
      <c r="N226" s="641">
        <f>IF(OR(A226&lt;&gt;"",O226&lt;=ФОРМА!$C$40),1,0)</f>
        <v>0</v>
      </c>
      <c r="O226" s="641">
        <f t="shared" si="11"/>
        <v>25</v>
      </c>
    </row>
    <row r="227" spans="1:15" ht="48.6" customHeight="1" x14ac:dyDescent="0.25">
      <c r="A227" s="654"/>
      <c r="B227" s="658" t="str">
        <f t="shared" si="13"/>
        <v>полоса 40х5 мм
уголок 63х63х6, L=3 м</v>
      </c>
      <c r="C227" s="658" t="str">
        <f t="shared" si="12"/>
        <v>Контур заземления ВЛ-10кВ
СЭС-23-32939-ЭС-ИЛО</v>
      </c>
      <c r="D227" s="653" t="s">
        <v>1530</v>
      </c>
      <c r="E227" s="653" t="s">
        <v>1531</v>
      </c>
      <c r="F227" s="658" t="str">
        <f ca="1">IF(A227=A226,F226,CONCATENATE(ФОРМА!$F$42,RANDBETWEEN(ФОРМА!$G$42,ФОРМА!$H$42),",
без осадков"))</f>
        <v>+15,
без осадков</v>
      </c>
      <c r="G227" s="653" t="s">
        <v>1532</v>
      </c>
      <c r="H227" s="668" t="s">
        <v>65</v>
      </c>
      <c r="I227" s="669"/>
      <c r="J227" s="653" t="s">
        <v>1533</v>
      </c>
      <c r="K227" s="669"/>
      <c r="L227" s="653" t="s">
        <v>1534</v>
      </c>
      <c r="M227" s="653" t="s">
        <v>1535</v>
      </c>
      <c r="N227" s="641">
        <f>IF(OR(A227&lt;&gt;"",O227&lt;=ФОРМА!$C$40),1,0)</f>
        <v>0</v>
      </c>
      <c r="O227" s="641">
        <f t="shared" si="11"/>
        <v>26</v>
      </c>
    </row>
    <row r="228" spans="1:15" ht="48.6" customHeight="1" x14ac:dyDescent="0.25">
      <c r="A228" s="654"/>
      <c r="B228" s="658" t="str">
        <f t="shared" si="13"/>
        <v>полоса 40х5 мм
уголок 63х63х6, L=3 м</v>
      </c>
      <c r="C228" s="658" t="str">
        <f t="shared" si="12"/>
        <v>Контур заземления ВЛ-10кВ
СЭС-23-32939-ЭС-ИЛО</v>
      </c>
      <c r="D228" s="653" t="s">
        <v>1530</v>
      </c>
      <c r="E228" s="653" t="s">
        <v>1531</v>
      </c>
      <c r="F228" s="658" t="str">
        <f ca="1">IF(A228=A227,F227,CONCATENATE(ФОРМА!$F$42,RANDBETWEEN(ФОРМА!$G$42,ФОРМА!$H$42),",
без осадков"))</f>
        <v>+15,
без осадков</v>
      </c>
      <c r="G228" s="653" t="s">
        <v>1532</v>
      </c>
      <c r="H228" s="668" t="s">
        <v>65</v>
      </c>
      <c r="I228" s="669"/>
      <c r="J228" s="653" t="s">
        <v>1533</v>
      </c>
      <c r="K228" s="669"/>
      <c r="L228" s="653" t="s">
        <v>1534</v>
      </c>
      <c r="M228" s="653" t="s">
        <v>1535</v>
      </c>
      <c r="N228" s="641">
        <f>IF(OR(A228&lt;&gt;"",O228&lt;=ФОРМА!$C$40),1,0)</f>
        <v>0</v>
      </c>
      <c r="O228" s="641">
        <f t="shared" si="11"/>
        <v>27</v>
      </c>
    </row>
    <row r="229" spans="1:15" ht="48.6" customHeight="1" x14ac:dyDescent="0.25">
      <c r="A229" s="654"/>
      <c r="B229" s="658" t="str">
        <f t="shared" si="13"/>
        <v>полоса 40х5 мм
уголок 63х63х6, L=3 м</v>
      </c>
      <c r="C229" s="658" t="str">
        <f t="shared" si="12"/>
        <v>Контур заземления ВЛ-10кВ
СЭС-23-32939-ЭС-ИЛО</v>
      </c>
      <c r="D229" s="653" t="s">
        <v>1530</v>
      </c>
      <c r="E229" s="653" t="s">
        <v>1531</v>
      </c>
      <c r="F229" s="658" t="str">
        <f ca="1">IF(A229=A228,F228,CONCATENATE(ФОРМА!$F$42,RANDBETWEEN(ФОРМА!$G$42,ФОРМА!$H$42),",
без осадков"))</f>
        <v>+15,
без осадков</v>
      </c>
      <c r="G229" s="653" t="s">
        <v>1532</v>
      </c>
      <c r="H229" s="668" t="s">
        <v>65</v>
      </c>
      <c r="I229" s="669"/>
      <c r="J229" s="653" t="s">
        <v>1533</v>
      </c>
      <c r="K229" s="669"/>
      <c r="L229" s="653" t="s">
        <v>1534</v>
      </c>
      <c r="M229" s="653" t="s">
        <v>1535</v>
      </c>
      <c r="N229" s="641">
        <f>IF(OR(A229&lt;&gt;"",O229&lt;=ФОРМА!$C$40),1,0)</f>
        <v>0</v>
      </c>
      <c r="O229" s="641">
        <f t="shared" si="11"/>
        <v>28</v>
      </c>
    </row>
    <row r="230" spans="1:15" ht="48.6" customHeight="1" x14ac:dyDescent="0.25">
      <c r="A230" s="654"/>
      <c r="B230" s="658" t="str">
        <f t="shared" si="13"/>
        <v>полоса 40х5 мм
уголок 63х63х6, L=3 м</v>
      </c>
      <c r="C230" s="658" t="str">
        <f t="shared" si="12"/>
        <v>Контур заземления ВЛ-10кВ
СЭС-23-32939-ЭС-ИЛО</v>
      </c>
      <c r="D230" s="653" t="s">
        <v>1530</v>
      </c>
      <c r="E230" s="653" t="s">
        <v>1531</v>
      </c>
      <c r="F230" s="658" t="str">
        <f ca="1">IF(A230=A229,F229,CONCATENATE(ФОРМА!$F$42,RANDBETWEEN(ФОРМА!$G$42,ФОРМА!$H$42),",
без осадков"))</f>
        <v>+15,
без осадков</v>
      </c>
      <c r="G230" s="653" t="s">
        <v>1532</v>
      </c>
      <c r="H230" s="668" t="s">
        <v>65</v>
      </c>
      <c r="I230" s="669"/>
      <c r="J230" s="653" t="s">
        <v>1533</v>
      </c>
      <c r="K230" s="669"/>
      <c r="L230" s="653" t="s">
        <v>1534</v>
      </c>
      <c r="M230" s="653" t="s">
        <v>1535</v>
      </c>
      <c r="N230" s="641">
        <f>IF(OR(A230&lt;&gt;"",O230&lt;=ФОРМА!$C$40),1,0)</f>
        <v>0</v>
      </c>
      <c r="O230" s="641">
        <f t="shared" ref="O230:O293" si="14">O229+1</f>
        <v>29</v>
      </c>
    </row>
    <row r="231" spans="1:15" ht="48.6" customHeight="1" x14ac:dyDescent="0.25">
      <c r="A231" s="654"/>
      <c r="B231" s="658" t="str">
        <f t="shared" si="13"/>
        <v>полоса 40х5 мм
уголок 63х63х6, L=3 м</v>
      </c>
      <c r="C231" s="658" t="str">
        <f t="shared" si="12"/>
        <v>Контур заземления ВЛ-10кВ
СЭС-23-32939-ЭС-ИЛО</v>
      </c>
      <c r="D231" s="653" t="s">
        <v>1530</v>
      </c>
      <c r="E231" s="653" t="s">
        <v>1531</v>
      </c>
      <c r="F231" s="658" t="str">
        <f ca="1">IF(A231=A230,F230,CONCATENATE(ФОРМА!$F$42,RANDBETWEEN(ФОРМА!$G$42,ФОРМА!$H$42),",
без осадков"))</f>
        <v>+15,
без осадков</v>
      </c>
      <c r="G231" s="653" t="s">
        <v>1532</v>
      </c>
      <c r="H231" s="668" t="s">
        <v>65</v>
      </c>
      <c r="I231" s="669"/>
      <c r="J231" s="653" t="s">
        <v>1533</v>
      </c>
      <c r="K231" s="669"/>
      <c r="L231" s="653" t="s">
        <v>1534</v>
      </c>
      <c r="M231" s="653" t="s">
        <v>1535</v>
      </c>
      <c r="N231" s="641">
        <f>IF(OR(A231&lt;&gt;"",O231&lt;=ФОРМА!$C$40),1,0)</f>
        <v>0</v>
      </c>
      <c r="O231" s="641">
        <f t="shared" si="14"/>
        <v>30</v>
      </c>
    </row>
    <row r="232" spans="1:15" ht="48.6" customHeight="1" x14ac:dyDescent="0.25">
      <c r="A232" s="654"/>
      <c r="B232" s="658" t="str">
        <f t="shared" si="13"/>
        <v>полоса 40х5 мм
уголок 63х63х6, L=3 м</v>
      </c>
      <c r="C232" s="658" t="str">
        <f t="shared" si="12"/>
        <v>Контур заземления ВЛ-10кВ
СЭС-23-32939-ЭС-ИЛО</v>
      </c>
      <c r="D232" s="653" t="s">
        <v>1530</v>
      </c>
      <c r="E232" s="653" t="s">
        <v>1531</v>
      </c>
      <c r="F232" s="658" t="str">
        <f ca="1">IF(A232=A231,F231,CONCATENATE(ФОРМА!$F$42,RANDBETWEEN(ФОРМА!$G$42,ФОРМА!$H$42),",
без осадков"))</f>
        <v>+15,
без осадков</v>
      </c>
      <c r="G232" s="653" t="s">
        <v>1532</v>
      </c>
      <c r="H232" s="668" t="s">
        <v>65</v>
      </c>
      <c r="I232" s="669"/>
      <c r="J232" s="653" t="s">
        <v>1533</v>
      </c>
      <c r="K232" s="669"/>
      <c r="L232" s="653" t="s">
        <v>1534</v>
      </c>
      <c r="M232" s="653" t="s">
        <v>1535</v>
      </c>
      <c r="N232" s="641">
        <f>IF(OR(A232&lt;&gt;"",O232&lt;=ФОРМА!$C$40),1,0)</f>
        <v>0</v>
      </c>
      <c r="O232" s="641">
        <f t="shared" si="14"/>
        <v>31</v>
      </c>
    </row>
    <row r="233" spans="1:15" ht="48.6" customHeight="1" x14ac:dyDescent="0.25">
      <c r="A233" s="654"/>
      <c r="B233" s="658" t="str">
        <f t="shared" si="13"/>
        <v>полоса 40х5 мм
уголок 63х63х6, L=3 м</v>
      </c>
      <c r="C233" s="658" t="str">
        <f t="shared" si="12"/>
        <v>Контур заземления ВЛ-10кВ
СЭС-23-32939-ЭС-ИЛО</v>
      </c>
      <c r="D233" s="653" t="s">
        <v>1530</v>
      </c>
      <c r="E233" s="653" t="s">
        <v>1531</v>
      </c>
      <c r="F233" s="658" t="str">
        <f ca="1">IF(A233=A232,F232,CONCATENATE(ФОРМА!$F$42,RANDBETWEEN(ФОРМА!$G$42,ФОРМА!$H$42),",
без осадков"))</f>
        <v>+15,
без осадков</v>
      </c>
      <c r="G233" s="653" t="s">
        <v>1532</v>
      </c>
      <c r="H233" s="668" t="s">
        <v>65</v>
      </c>
      <c r="I233" s="669"/>
      <c r="J233" s="653" t="s">
        <v>1533</v>
      </c>
      <c r="K233" s="669"/>
      <c r="L233" s="653" t="s">
        <v>1534</v>
      </c>
      <c r="M233" s="653" t="s">
        <v>1535</v>
      </c>
      <c r="N233" s="641">
        <f>IF(OR(A233&lt;&gt;"",O233&lt;=ФОРМА!$C$40),1,0)</f>
        <v>0</v>
      </c>
      <c r="O233" s="641">
        <f t="shared" si="14"/>
        <v>32</v>
      </c>
    </row>
    <row r="234" spans="1:15" ht="48.6" customHeight="1" x14ac:dyDescent="0.25">
      <c r="A234" s="654"/>
      <c r="B234" s="658" t="str">
        <f t="shared" si="13"/>
        <v>полоса 40х5 мм
уголок 63х63х6, L=3 м</v>
      </c>
      <c r="C234" s="658" t="str">
        <f t="shared" si="12"/>
        <v>Контур заземления ВЛ-10кВ
СЭС-23-32939-ЭС-ИЛО</v>
      </c>
      <c r="D234" s="653" t="s">
        <v>1530</v>
      </c>
      <c r="E234" s="653" t="s">
        <v>1531</v>
      </c>
      <c r="F234" s="658" t="str">
        <f ca="1">IF(A234=A233,F233,CONCATENATE(ФОРМА!$F$42,RANDBETWEEN(ФОРМА!$G$42,ФОРМА!$H$42),",
без осадков"))</f>
        <v>+15,
без осадков</v>
      </c>
      <c r="G234" s="653" t="s">
        <v>1532</v>
      </c>
      <c r="H234" s="668" t="s">
        <v>65</v>
      </c>
      <c r="I234" s="669"/>
      <c r="J234" s="653" t="s">
        <v>1533</v>
      </c>
      <c r="K234" s="669"/>
      <c r="L234" s="653" t="s">
        <v>1534</v>
      </c>
      <c r="M234" s="653" t="s">
        <v>1535</v>
      </c>
      <c r="N234" s="641">
        <f>IF(OR(A234&lt;&gt;"",O234&lt;=ФОРМА!$C$40),1,0)</f>
        <v>0</v>
      </c>
      <c r="O234" s="641">
        <f t="shared" si="14"/>
        <v>33</v>
      </c>
    </row>
    <row r="235" spans="1:15" ht="48.6" customHeight="1" x14ac:dyDescent="0.25">
      <c r="A235" s="654"/>
      <c r="B235" s="658" t="str">
        <f t="shared" si="13"/>
        <v>полоса 40х5 мм
уголок 63х63х6, L=3 м</v>
      </c>
      <c r="C235" s="658" t="str">
        <f t="shared" si="12"/>
        <v>Контур заземления ВЛ-10кВ
СЭС-23-32939-ЭС-ИЛО</v>
      </c>
      <c r="D235" s="653" t="s">
        <v>1530</v>
      </c>
      <c r="E235" s="653" t="s">
        <v>1531</v>
      </c>
      <c r="F235" s="658" t="str">
        <f ca="1">IF(A235=A234,F234,CONCATENATE(ФОРМА!$F$42,RANDBETWEEN(ФОРМА!$G$42,ФОРМА!$H$42),",
без осадков"))</f>
        <v>+15,
без осадков</v>
      </c>
      <c r="G235" s="653" t="s">
        <v>1532</v>
      </c>
      <c r="H235" s="668" t="s">
        <v>65</v>
      </c>
      <c r="I235" s="669"/>
      <c r="J235" s="653" t="s">
        <v>1533</v>
      </c>
      <c r="K235" s="669"/>
      <c r="L235" s="653" t="s">
        <v>1534</v>
      </c>
      <c r="M235" s="653" t="s">
        <v>1535</v>
      </c>
      <c r="N235" s="641">
        <f>IF(OR(A235&lt;&gt;"",O235&lt;=ФОРМА!$C$40),1,0)</f>
        <v>0</v>
      </c>
      <c r="O235" s="641">
        <f t="shared" si="14"/>
        <v>34</v>
      </c>
    </row>
    <row r="236" spans="1:15" ht="48.6" customHeight="1" x14ac:dyDescent="0.25">
      <c r="A236" s="654"/>
      <c r="B236" s="658" t="str">
        <f t="shared" si="13"/>
        <v>полоса 40х5 мм
уголок 63х63х6, L=3 м</v>
      </c>
      <c r="C236" s="658" t="str">
        <f t="shared" si="12"/>
        <v>Контур заземления ВЛ-10кВ
СЭС-23-32939-ЭС-ИЛО</v>
      </c>
      <c r="D236" s="653" t="s">
        <v>1530</v>
      </c>
      <c r="E236" s="653" t="s">
        <v>1531</v>
      </c>
      <c r="F236" s="658" t="str">
        <f ca="1">IF(A236=A235,F235,CONCATENATE(ФОРМА!$F$42,RANDBETWEEN(ФОРМА!$G$42,ФОРМА!$H$42),",
без осадков"))</f>
        <v>+15,
без осадков</v>
      </c>
      <c r="G236" s="653" t="s">
        <v>1532</v>
      </c>
      <c r="H236" s="668" t="s">
        <v>65</v>
      </c>
      <c r="I236" s="669"/>
      <c r="J236" s="653" t="s">
        <v>1533</v>
      </c>
      <c r="K236" s="669"/>
      <c r="L236" s="653" t="s">
        <v>1534</v>
      </c>
      <c r="M236" s="653" t="s">
        <v>1535</v>
      </c>
      <c r="N236" s="641">
        <f>IF(OR(A236&lt;&gt;"",O236&lt;=ФОРМА!$C$40),1,0)</f>
        <v>0</v>
      </c>
      <c r="O236" s="641">
        <f t="shared" si="14"/>
        <v>35</v>
      </c>
    </row>
    <row r="237" spans="1:15" ht="48.6" customHeight="1" x14ac:dyDescent="0.25">
      <c r="A237" s="654"/>
      <c r="B237" s="658" t="str">
        <f t="shared" si="13"/>
        <v>полоса 40х5 мм
уголок 63х63х6, L=3 м</v>
      </c>
      <c r="C237" s="658" t="str">
        <f t="shared" si="12"/>
        <v>Контур заземления ВЛ-10кВ
СЭС-23-32939-ЭС-ИЛО</v>
      </c>
      <c r="D237" s="653" t="s">
        <v>1530</v>
      </c>
      <c r="E237" s="653" t="s">
        <v>1531</v>
      </c>
      <c r="F237" s="658" t="str">
        <f ca="1">IF(A237=A236,F236,CONCATENATE(ФОРМА!$F$42,RANDBETWEEN(ФОРМА!$G$42,ФОРМА!$H$42),",
без осадков"))</f>
        <v>+15,
без осадков</v>
      </c>
      <c r="G237" s="653" t="s">
        <v>1532</v>
      </c>
      <c r="H237" s="668" t="s">
        <v>65</v>
      </c>
      <c r="I237" s="669"/>
      <c r="J237" s="653" t="s">
        <v>1533</v>
      </c>
      <c r="K237" s="669"/>
      <c r="L237" s="653" t="s">
        <v>1534</v>
      </c>
      <c r="M237" s="653" t="s">
        <v>1535</v>
      </c>
      <c r="N237" s="641">
        <f>IF(OR(A237&lt;&gt;"",O237&lt;=ФОРМА!$C$40),1,0)</f>
        <v>0</v>
      </c>
      <c r="O237" s="641">
        <f t="shared" si="14"/>
        <v>36</v>
      </c>
    </row>
    <row r="238" spans="1:15" ht="48.6" customHeight="1" x14ac:dyDescent="0.25">
      <c r="A238" s="654"/>
      <c r="B238" s="658" t="str">
        <f t="shared" si="13"/>
        <v>полоса 40х5 мм
уголок 63х63х6, L=3 м</v>
      </c>
      <c r="C238" s="658" t="str">
        <f t="shared" si="12"/>
        <v>Контур заземления ВЛ-10кВ
СЭС-23-32939-ЭС-ИЛО</v>
      </c>
      <c r="D238" s="653" t="s">
        <v>1530</v>
      </c>
      <c r="E238" s="653" t="s">
        <v>1531</v>
      </c>
      <c r="F238" s="658" t="str">
        <f ca="1">IF(A238=A237,F237,CONCATENATE(ФОРМА!$F$42,RANDBETWEEN(ФОРМА!$G$42,ФОРМА!$H$42),",
без осадков"))</f>
        <v>+15,
без осадков</v>
      </c>
      <c r="G238" s="653" t="s">
        <v>1532</v>
      </c>
      <c r="H238" s="668" t="s">
        <v>65</v>
      </c>
      <c r="I238" s="669"/>
      <c r="J238" s="653" t="s">
        <v>1533</v>
      </c>
      <c r="K238" s="669"/>
      <c r="L238" s="653" t="s">
        <v>1534</v>
      </c>
      <c r="M238" s="653" t="s">
        <v>1535</v>
      </c>
      <c r="N238" s="641">
        <f>IF(OR(A238&lt;&gt;"",O238&lt;=ФОРМА!$C$40),1,0)</f>
        <v>0</v>
      </c>
      <c r="O238" s="641">
        <f t="shared" si="14"/>
        <v>37</v>
      </c>
    </row>
    <row r="239" spans="1:15" ht="48.6" customHeight="1" x14ac:dyDescent="0.25">
      <c r="A239" s="654"/>
      <c r="B239" s="658" t="str">
        <f t="shared" si="13"/>
        <v>полоса 40х5 мм
уголок 63х63х6, L=3 м</v>
      </c>
      <c r="C239" s="658" t="str">
        <f t="shared" si="12"/>
        <v>Контур заземления ВЛ-10кВ
СЭС-23-32939-ЭС-ИЛО</v>
      </c>
      <c r="D239" s="653" t="s">
        <v>1530</v>
      </c>
      <c r="E239" s="653" t="s">
        <v>1531</v>
      </c>
      <c r="F239" s="658" t="str">
        <f ca="1">IF(A239=A238,F238,CONCATENATE(ФОРМА!$F$42,RANDBETWEEN(ФОРМА!$G$42,ФОРМА!$H$42),",
без осадков"))</f>
        <v>+15,
без осадков</v>
      </c>
      <c r="G239" s="653" t="s">
        <v>1532</v>
      </c>
      <c r="H239" s="668" t="s">
        <v>65</v>
      </c>
      <c r="I239" s="669"/>
      <c r="J239" s="653" t="s">
        <v>1533</v>
      </c>
      <c r="K239" s="669"/>
      <c r="L239" s="653" t="s">
        <v>1534</v>
      </c>
      <c r="M239" s="653" t="s">
        <v>1535</v>
      </c>
      <c r="N239" s="641">
        <f>IF(OR(A239&lt;&gt;"",O239&lt;=ФОРМА!$C$40),1,0)</f>
        <v>0</v>
      </c>
      <c r="O239" s="641">
        <f t="shared" si="14"/>
        <v>38</v>
      </c>
    </row>
    <row r="240" spans="1:15" ht="48.6" customHeight="1" x14ac:dyDescent="0.25">
      <c r="A240" s="654"/>
      <c r="B240" s="658" t="str">
        <f t="shared" si="13"/>
        <v>полоса 40х5 мм
уголок 63х63х6, L=3 м</v>
      </c>
      <c r="C240" s="658" t="str">
        <f t="shared" si="12"/>
        <v>Контур заземления ВЛ-10кВ
СЭС-23-32939-ЭС-ИЛО</v>
      </c>
      <c r="D240" s="653" t="s">
        <v>1530</v>
      </c>
      <c r="E240" s="653" t="s">
        <v>1531</v>
      </c>
      <c r="F240" s="658" t="str">
        <f ca="1">IF(A240=A239,F239,CONCATENATE(ФОРМА!$F$42,RANDBETWEEN(ФОРМА!$G$42,ФОРМА!$H$42),",
без осадков"))</f>
        <v>+15,
без осадков</v>
      </c>
      <c r="G240" s="653" t="s">
        <v>1532</v>
      </c>
      <c r="H240" s="668" t="s">
        <v>65</v>
      </c>
      <c r="I240" s="669"/>
      <c r="J240" s="653" t="s">
        <v>1533</v>
      </c>
      <c r="K240" s="669"/>
      <c r="L240" s="653" t="s">
        <v>1534</v>
      </c>
      <c r="M240" s="653" t="s">
        <v>1535</v>
      </c>
      <c r="N240" s="641">
        <f>IF(OR(A240&lt;&gt;"",O240&lt;=ФОРМА!$C$40),1,0)</f>
        <v>0</v>
      </c>
      <c r="O240" s="641">
        <f t="shared" si="14"/>
        <v>39</v>
      </c>
    </row>
    <row r="241" spans="1:15" ht="48.6" customHeight="1" x14ac:dyDescent="0.25">
      <c r="A241" s="654"/>
      <c r="B241" s="658" t="str">
        <f t="shared" si="13"/>
        <v>полоса 40х5 мм
уголок 63х63х6, L=3 м</v>
      </c>
      <c r="C241" s="658" t="str">
        <f t="shared" si="12"/>
        <v>Контур заземления ВЛ-10кВ
СЭС-23-32939-ЭС-ИЛО</v>
      </c>
      <c r="D241" s="653" t="s">
        <v>1530</v>
      </c>
      <c r="E241" s="653" t="s">
        <v>1531</v>
      </c>
      <c r="F241" s="658" t="str">
        <f ca="1">IF(A241=A240,F240,CONCATENATE(ФОРМА!$F$42,RANDBETWEEN(ФОРМА!$G$42,ФОРМА!$H$42),",
без осадков"))</f>
        <v>+15,
без осадков</v>
      </c>
      <c r="G241" s="653" t="s">
        <v>1532</v>
      </c>
      <c r="H241" s="668" t="s">
        <v>65</v>
      </c>
      <c r="I241" s="669"/>
      <c r="J241" s="653" t="s">
        <v>1533</v>
      </c>
      <c r="K241" s="669"/>
      <c r="L241" s="653" t="s">
        <v>1534</v>
      </c>
      <c r="M241" s="653" t="s">
        <v>1535</v>
      </c>
      <c r="N241" s="641">
        <f>IF(OR(A241&lt;&gt;"",O241&lt;=ФОРМА!$C$40),1,0)</f>
        <v>0</v>
      </c>
      <c r="O241" s="641">
        <f t="shared" si="14"/>
        <v>40</v>
      </c>
    </row>
    <row r="242" spans="1:15" ht="48.6" customHeight="1" x14ac:dyDescent="0.25">
      <c r="A242" s="654"/>
      <c r="B242" s="658" t="str">
        <f t="shared" si="13"/>
        <v>полоса 40х5 мм
уголок 63х63х6, L=3 м</v>
      </c>
      <c r="C242" s="658" t="str">
        <f t="shared" si="12"/>
        <v>Контур заземления ВЛ-10кВ
СЭС-23-32939-ЭС-ИЛО</v>
      </c>
      <c r="D242" s="653" t="s">
        <v>1530</v>
      </c>
      <c r="E242" s="653" t="s">
        <v>1531</v>
      </c>
      <c r="F242" s="658" t="str">
        <f ca="1">IF(A242=A241,F241,CONCATENATE(ФОРМА!$F$42,RANDBETWEEN(ФОРМА!$G$42,ФОРМА!$H$42),",
без осадков"))</f>
        <v>+15,
без осадков</v>
      </c>
      <c r="G242" s="653" t="s">
        <v>1532</v>
      </c>
      <c r="H242" s="668" t="s">
        <v>65</v>
      </c>
      <c r="I242" s="669"/>
      <c r="J242" s="653" t="s">
        <v>1533</v>
      </c>
      <c r="K242" s="669"/>
      <c r="L242" s="653" t="s">
        <v>1534</v>
      </c>
      <c r="M242" s="653" t="s">
        <v>1535</v>
      </c>
      <c r="N242" s="641">
        <f>IF(OR(A242&lt;&gt;"",O242&lt;=ФОРМА!$C$40),1,0)</f>
        <v>0</v>
      </c>
      <c r="O242" s="641">
        <f t="shared" si="14"/>
        <v>41</v>
      </c>
    </row>
    <row r="243" spans="1:15" ht="48.6" customHeight="1" x14ac:dyDescent="0.25">
      <c r="A243" s="654"/>
      <c r="B243" s="658" t="str">
        <f t="shared" si="13"/>
        <v>полоса 40х5 мм
уголок 63х63х6, L=3 м</v>
      </c>
      <c r="C243" s="658" t="str">
        <f t="shared" si="12"/>
        <v>Контур заземления ВЛ-10кВ
СЭС-23-32939-ЭС-ИЛО</v>
      </c>
      <c r="D243" s="653" t="s">
        <v>1530</v>
      </c>
      <c r="E243" s="653" t="s">
        <v>1531</v>
      </c>
      <c r="F243" s="658" t="str">
        <f ca="1">IF(A243=A242,F242,CONCATENATE(ФОРМА!$F$42,RANDBETWEEN(ФОРМА!$G$42,ФОРМА!$H$42),",
без осадков"))</f>
        <v>+15,
без осадков</v>
      </c>
      <c r="G243" s="653" t="s">
        <v>1532</v>
      </c>
      <c r="H243" s="668" t="s">
        <v>65</v>
      </c>
      <c r="I243" s="669"/>
      <c r="J243" s="653" t="s">
        <v>1533</v>
      </c>
      <c r="K243" s="669"/>
      <c r="L243" s="653" t="s">
        <v>1534</v>
      </c>
      <c r="M243" s="653" t="s">
        <v>1535</v>
      </c>
      <c r="N243" s="641">
        <f>IF(OR(A243&lt;&gt;"",O243&lt;=ФОРМА!$C$40),1,0)</f>
        <v>0</v>
      </c>
      <c r="O243" s="641">
        <f t="shared" si="14"/>
        <v>42</v>
      </c>
    </row>
    <row r="244" spans="1:15" ht="48.6" customHeight="1" x14ac:dyDescent="0.25">
      <c r="A244" s="654"/>
      <c r="B244" s="658" t="str">
        <f t="shared" si="13"/>
        <v>полоса 40х5 мм
уголок 63х63х6, L=3 м</v>
      </c>
      <c r="C244" s="658" t="str">
        <f t="shared" si="12"/>
        <v>Контур заземления ВЛ-10кВ
СЭС-23-32939-ЭС-ИЛО</v>
      </c>
      <c r="D244" s="653" t="s">
        <v>1530</v>
      </c>
      <c r="E244" s="653" t="s">
        <v>1531</v>
      </c>
      <c r="F244" s="658" t="str">
        <f ca="1">IF(A244=A243,F243,CONCATENATE(ФОРМА!$F$42,RANDBETWEEN(ФОРМА!$G$42,ФОРМА!$H$42),",
без осадков"))</f>
        <v>+15,
без осадков</v>
      </c>
      <c r="G244" s="653" t="s">
        <v>1532</v>
      </c>
      <c r="H244" s="668" t="s">
        <v>65</v>
      </c>
      <c r="I244" s="669"/>
      <c r="J244" s="653" t="s">
        <v>1533</v>
      </c>
      <c r="K244" s="669"/>
      <c r="L244" s="653" t="s">
        <v>1534</v>
      </c>
      <c r="M244" s="653" t="s">
        <v>1535</v>
      </c>
      <c r="N244" s="641">
        <f>IF(OR(A244&lt;&gt;"",O244&lt;=ФОРМА!$C$40),1,0)</f>
        <v>0</v>
      </c>
      <c r="O244" s="641">
        <f t="shared" si="14"/>
        <v>43</v>
      </c>
    </row>
    <row r="245" spans="1:15" ht="48.6" customHeight="1" x14ac:dyDescent="0.25">
      <c r="A245" s="654"/>
      <c r="B245" s="658" t="str">
        <f t="shared" si="13"/>
        <v>полоса 40х5 мм
уголок 63х63х6, L=3 м</v>
      </c>
      <c r="C245" s="658" t="str">
        <f t="shared" si="12"/>
        <v>Контур заземления ВЛ-10кВ
СЭС-23-32939-ЭС-ИЛО</v>
      </c>
      <c r="D245" s="653" t="s">
        <v>1530</v>
      </c>
      <c r="E245" s="653" t="s">
        <v>1531</v>
      </c>
      <c r="F245" s="658" t="str">
        <f ca="1">IF(A245=A244,F244,CONCATENATE(ФОРМА!$F$42,RANDBETWEEN(ФОРМА!$G$42,ФОРМА!$H$42),",
без осадков"))</f>
        <v>+15,
без осадков</v>
      </c>
      <c r="G245" s="653" t="s">
        <v>1532</v>
      </c>
      <c r="H245" s="668" t="s">
        <v>65</v>
      </c>
      <c r="I245" s="669"/>
      <c r="J245" s="653" t="s">
        <v>1533</v>
      </c>
      <c r="K245" s="669"/>
      <c r="L245" s="653" t="s">
        <v>1534</v>
      </c>
      <c r="M245" s="653" t="s">
        <v>1535</v>
      </c>
      <c r="N245" s="641">
        <f>IF(OR(A245&lt;&gt;"",O245&lt;=ФОРМА!$C$40),1,0)</f>
        <v>0</v>
      </c>
      <c r="O245" s="641">
        <f t="shared" si="14"/>
        <v>44</v>
      </c>
    </row>
    <row r="246" spans="1:15" ht="48.6" customHeight="1" x14ac:dyDescent="0.25">
      <c r="A246" s="654"/>
      <c r="B246" s="658" t="str">
        <f t="shared" si="13"/>
        <v>полоса 40х5 мм
уголок 63х63х6, L=3 м</v>
      </c>
      <c r="C246" s="658" t="str">
        <f t="shared" si="12"/>
        <v>Контур заземления ВЛ-10кВ
СЭС-23-32939-ЭС-ИЛО</v>
      </c>
      <c r="D246" s="653" t="s">
        <v>1530</v>
      </c>
      <c r="E246" s="653" t="s">
        <v>1531</v>
      </c>
      <c r="F246" s="658" t="str">
        <f ca="1">IF(A246=A245,F245,CONCATENATE(ФОРМА!$F$42,RANDBETWEEN(ФОРМА!$G$42,ФОРМА!$H$42),",
без осадков"))</f>
        <v>+15,
без осадков</v>
      </c>
      <c r="G246" s="653" t="s">
        <v>1532</v>
      </c>
      <c r="H246" s="668" t="s">
        <v>65</v>
      </c>
      <c r="I246" s="669"/>
      <c r="J246" s="653" t="s">
        <v>1533</v>
      </c>
      <c r="K246" s="669"/>
      <c r="L246" s="653" t="s">
        <v>1534</v>
      </c>
      <c r="M246" s="653" t="s">
        <v>1535</v>
      </c>
      <c r="N246" s="641">
        <f>IF(OR(A246&lt;&gt;"",O246&lt;=ФОРМА!$C$40),1,0)</f>
        <v>0</v>
      </c>
      <c r="O246" s="641">
        <f t="shared" si="14"/>
        <v>45</v>
      </c>
    </row>
    <row r="247" spans="1:15" ht="48.6" customHeight="1" x14ac:dyDescent="0.25">
      <c r="A247" s="654"/>
      <c r="B247" s="658" t="str">
        <f t="shared" si="13"/>
        <v>полоса 40х5 мм
уголок 63х63х6, L=3 м</v>
      </c>
      <c r="C247" s="658" t="str">
        <f t="shared" si="12"/>
        <v>Контур заземления ВЛ-10кВ
СЭС-23-32939-ЭС-ИЛО</v>
      </c>
      <c r="D247" s="653" t="s">
        <v>1530</v>
      </c>
      <c r="E247" s="653" t="s">
        <v>1531</v>
      </c>
      <c r="F247" s="658" t="str">
        <f ca="1">IF(A247=A246,F246,CONCATENATE(ФОРМА!$F$42,RANDBETWEEN(ФОРМА!$G$42,ФОРМА!$H$42),",
без осадков"))</f>
        <v>+15,
без осадков</v>
      </c>
      <c r="G247" s="653" t="s">
        <v>1532</v>
      </c>
      <c r="H247" s="668" t="s">
        <v>65</v>
      </c>
      <c r="I247" s="669"/>
      <c r="J247" s="653" t="s">
        <v>1533</v>
      </c>
      <c r="K247" s="669"/>
      <c r="L247" s="653" t="s">
        <v>1534</v>
      </c>
      <c r="M247" s="653" t="s">
        <v>1535</v>
      </c>
      <c r="N247" s="641">
        <f>IF(OR(A247&lt;&gt;"",O247&lt;=ФОРМА!$C$40),1,0)</f>
        <v>0</v>
      </c>
      <c r="O247" s="641">
        <f t="shared" si="14"/>
        <v>46</v>
      </c>
    </row>
    <row r="248" spans="1:15" ht="48.6" customHeight="1" x14ac:dyDescent="0.25">
      <c r="A248" s="654"/>
      <c r="B248" s="658" t="str">
        <f t="shared" si="13"/>
        <v>полоса 40х5 мм
уголок 63х63х6, L=3 м</v>
      </c>
      <c r="C248" s="658" t="str">
        <f t="shared" si="12"/>
        <v>Контур заземления ВЛ-10кВ
СЭС-23-32939-ЭС-ИЛО</v>
      </c>
      <c r="D248" s="653" t="s">
        <v>1530</v>
      </c>
      <c r="E248" s="653" t="s">
        <v>1531</v>
      </c>
      <c r="F248" s="658" t="str">
        <f ca="1">IF(A248=A247,F247,CONCATENATE(ФОРМА!$F$42,RANDBETWEEN(ФОРМА!$G$42,ФОРМА!$H$42),",
без осадков"))</f>
        <v>+15,
без осадков</v>
      </c>
      <c r="G248" s="653" t="s">
        <v>1532</v>
      </c>
      <c r="H248" s="668" t="s">
        <v>65</v>
      </c>
      <c r="I248" s="669"/>
      <c r="J248" s="653" t="s">
        <v>1533</v>
      </c>
      <c r="K248" s="669"/>
      <c r="L248" s="653" t="s">
        <v>1534</v>
      </c>
      <c r="M248" s="653" t="s">
        <v>1535</v>
      </c>
      <c r="N248" s="641">
        <f>IF(OR(A248&lt;&gt;"",O248&lt;=ФОРМА!$C$40),1,0)</f>
        <v>0</v>
      </c>
      <c r="O248" s="641">
        <f t="shared" si="14"/>
        <v>47</v>
      </c>
    </row>
    <row r="249" spans="1:15" ht="48.6" customHeight="1" x14ac:dyDescent="0.25">
      <c r="A249" s="654"/>
      <c r="B249" s="658" t="str">
        <f t="shared" si="13"/>
        <v>полоса 40х5 мм
уголок 63х63х6, L=3 м</v>
      </c>
      <c r="C249" s="658" t="str">
        <f t="shared" si="12"/>
        <v>Контур заземления ВЛ-10кВ
СЭС-23-32939-ЭС-ИЛО</v>
      </c>
      <c r="D249" s="653" t="s">
        <v>1530</v>
      </c>
      <c r="E249" s="653" t="s">
        <v>1531</v>
      </c>
      <c r="F249" s="658" t="str">
        <f ca="1">IF(A249=A248,F248,CONCATENATE(ФОРМА!$F$42,RANDBETWEEN(ФОРМА!$G$42,ФОРМА!$H$42),",
без осадков"))</f>
        <v>+15,
без осадков</v>
      </c>
      <c r="G249" s="653" t="s">
        <v>1532</v>
      </c>
      <c r="H249" s="668" t="s">
        <v>65</v>
      </c>
      <c r="I249" s="669"/>
      <c r="J249" s="653" t="s">
        <v>1533</v>
      </c>
      <c r="K249" s="669"/>
      <c r="L249" s="653" t="s">
        <v>1534</v>
      </c>
      <c r="M249" s="653" t="s">
        <v>1535</v>
      </c>
      <c r="N249" s="641">
        <f>IF(OR(A249&lt;&gt;"",O249&lt;=ФОРМА!$C$40),1,0)</f>
        <v>0</v>
      </c>
      <c r="O249" s="641">
        <f t="shared" si="14"/>
        <v>48</v>
      </c>
    </row>
    <row r="250" spans="1:15" ht="48.6" customHeight="1" x14ac:dyDescent="0.25">
      <c r="A250" s="654"/>
      <c r="B250" s="658" t="str">
        <f t="shared" si="13"/>
        <v>полоса 40х5 мм
уголок 63х63х6, L=3 м</v>
      </c>
      <c r="C250" s="658" t="str">
        <f t="shared" si="12"/>
        <v>Контур заземления ВЛ-10кВ
СЭС-23-32939-ЭС-ИЛО</v>
      </c>
      <c r="D250" s="653" t="s">
        <v>1530</v>
      </c>
      <c r="E250" s="653" t="s">
        <v>1531</v>
      </c>
      <c r="F250" s="658" t="str">
        <f ca="1">IF(A250=A249,F249,CONCATENATE(ФОРМА!$F$42,RANDBETWEEN(ФОРМА!$G$42,ФОРМА!$H$42),",
без осадков"))</f>
        <v>+15,
без осадков</v>
      </c>
      <c r="G250" s="653" t="s">
        <v>1532</v>
      </c>
      <c r="H250" s="668" t="s">
        <v>65</v>
      </c>
      <c r="I250" s="669"/>
      <c r="J250" s="653" t="s">
        <v>1533</v>
      </c>
      <c r="K250" s="669"/>
      <c r="L250" s="653" t="s">
        <v>1534</v>
      </c>
      <c r="M250" s="653" t="s">
        <v>1535</v>
      </c>
      <c r="N250" s="641">
        <f>IF(OR(A250&lt;&gt;"",O250&lt;=ФОРМА!$C$40),1,0)</f>
        <v>0</v>
      </c>
      <c r="O250" s="641">
        <f t="shared" si="14"/>
        <v>49</v>
      </c>
    </row>
    <row r="251" spans="1:15" ht="48.6" customHeight="1" x14ac:dyDescent="0.25">
      <c r="A251" s="654"/>
      <c r="B251" s="658" t="str">
        <f t="shared" si="13"/>
        <v>полоса 40х5 мм
уголок 63х63х6, L=3 м</v>
      </c>
      <c r="C251" s="658" t="str">
        <f t="shared" si="12"/>
        <v>Контур заземления ВЛ-10кВ
СЭС-23-32939-ЭС-ИЛО</v>
      </c>
      <c r="D251" s="653" t="s">
        <v>1530</v>
      </c>
      <c r="E251" s="653" t="s">
        <v>1531</v>
      </c>
      <c r="F251" s="658" t="str">
        <f ca="1">IF(A251=A250,F250,CONCATENATE(ФОРМА!$F$42,RANDBETWEEN(ФОРМА!$G$42,ФОРМА!$H$42),",
без осадков"))</f>
        <v>+15,
без осадков</v>
      </c>
      <c r="G251" s="653" t="s">
        <v>1532</v>
      </c>
      <c r="H251" s="668" t="s">
        <v>65</v>
      </c>
      <c r="I251" s="669"/>
      <c r="J251" s="653" t="s">
        <v>1533</v>
      </c>
      <c r="K251" s="669"/>
      <c r="L251" s="653" t="s">
        <v>1534</v>
      </c>
      <c r="M251" s="653" t="s">
        <v>1535</v>
      </c>
      <c r="N251" s="641">
        <f>IF(OR(A251&lt;&gt;"",O251&lt;=ФОРМА!$C$40),1,0)</f>
        <v>0</v>
      </c>
      <c r="O251" s="641">
        <f t="shared" si="14"/>
        <v>50</v>
      </c>
    </row>
    <row r="252" spans="1:15" ht="48.6" customHeight="1" x14ac:dyDescent="0.25">
      <c r="A252" s="654"/>
      <c r="B252" s="658" t="str">
        <f t="shared" si="13"/>
        <v>полоса 40х5 мм
уголок 63х63х6, L=3 м</v>
      </c>
      <c r="C252" s="658" t="str">
        <f t="shared" si="12"/>
        <v>Контур заземления ВЛ-10кВ
СЭС-23-32939-ЭС-ИЛО</v>
      </c>
      <c r="D252" s="653" t="s">
        <v>1530</v>
      </c>
      <c r="E252" s="653" t="s">
        <v>1531</v>
      </c>
      <c r="F252" s="658" t="str">
        <f ca="1">IF(A252=A251,F251,CONCATENATE(ФОРМА!$F$42,RANDBETWEEN(ФОРМА!$G$42,ФОРМА!$H$42),",
без осадков"))</f>
        <v>+15,
без осадков</v>
      </c>
      <c r="G252" s="653" t="s">
        <v>1532</v>
      </c>
      <c r="H252" s="668" t="s">
        <v>65</v>
      </c>
      <c r="I252" s="669"/>
      <c r="J252" s="653" t="s">
        <v>1533</v>
      </c>
      <c r="K252" s="669"/>
      <c r="L252" s="653" t="s">
        <v>1534</v>
      </c>
      <c r="M252" s="653" t="s">
        <v>1535</v>
      </c>
      <c r="N252" s="641">
        <f>IF(OR(A252&lt;&gt;"",O252&lt;=ФОРМА!$C$40),1,0)</f>
        <v>0</v>
      </c>
      <c r="O252" s="641">
        <f t="shared" si="14"/>
        <v>51</v>
      </c>
    </row>
    <row r="253" spans="1:15" ht="48.6" customHeight="1" x14ac:dyDescent="0.25">
      <c r="A253" s="654"/>
      <c r="B253" s="658" t="str">
        <f t="shared" si="13"/>
        <v>полоса 40х5 мм
уголок 63х63х6, L=3 м</v>
      </c>
      <c r="C253" s="658" t="str">
        <f t="shared" si="12"/>
        <v>Контур заземления ВЛ-10кВ
СЭС-23-32939-ЭС-ИЛО</v>
      </c>
      <c r="D253" s="653" t="s">
        <v>1530</v>
      </c>
      <c r="E253" s="653" t="s">
        <v>1531</v>
      </c>
      <c r="F253" s="658" t="str">
        <f ca="1">IF(A253=A252,F252,CONCATENATE(ФОРМА!$F$42,RANDBETWEEN(ФОРМА!$G$42,ФОРМА!$H$42),",
без осадков"))</f>
        <v>+15,
без осадков</v>
      </c>
      <c r="G253" s="653" t="s">
        <v>1532</v>
      </c>
      <c r="H253" s="668" t="s">
        <v>65</v>
      </c>
      <c r="I253" s="669"/>
      <c r="J253" s="653" t="s">
        <v>1533</v>
      </c>
      <c r="K253" s="669"/>
      <c r="L253" s="653" t="s">
        <v>1534</v>
      </c>
      <c r="M253" s="653" t="s">
        <v>1535</v>
      </c>
      <c r="N253" s="641">
        <f>IF(OR(A253&lt;&gt;"",O253&lt;=ФОРМА!$C$40),1,0)</f>
        <v>0</v>
      </c>
      <c r="O253" s="641">
        <f t="shared" si="14"/>
        <v>52</v>
      </c>
    </row>
    <row r="254" spans="1:15" ht="48.6" customHeight="1" x14ac:dyDescent="0.25">
      <c r="A254" s="654"/>
      <c r="B254" s="658" t="str">
        <f t="shared" si="13"/>
        <v>полоса 40х5 мм
уголок 63х63х6, L=3 м</v>
      </c>
      <c r="C254" s="658" t="str">
        <f t="shared" si="12"/>
        <v>Контур заземления ВЛ-10кВ
СЭС-23-32939-ЭС-ИЛО</v>
      </c>
      <c r="D254" s="653" t="s">
        <v>1530</v>
      </c>
      <c r="E254" s="653" t="s">
        <v>1531</v>
      </c>
      <c r="F254" s="658" t="str">
        <f ca="1">IF(A254=A253,F253,CONCATENATE(ФОРМА!$F$42,RANDBETWEEN(ФОРМА!$G$42,ФОРМА!$H$42),",
без осадков"))</f>
        <v>+15,
без осадков</v>
      </c>
      <c r="G254" s="653" t="s">
        <v>1532</v>
      </c>
      <c r="H254" s="668" t="s">
        <v>65</v>
      </c>
      <c r="I254" s="669"/>
      <c r="J254" s="653" t="s">
        <v>1533</v>
      </c>
      <c r="K254" s="669"/>
      <c r="L254" s="653" t="s">
        <v>1534</v>
      </c>
      <c r="M254" s="653" t="s">
        <v>1535</v>
      </c>
      <c r="N254" s="641">
        <f>IF(OR(A254&lt;&gt;"",O254&lt;=ФОРМА!$C$40),1,0)</f>
        <v>0</v>
      </c>
      <c r="O254" s="641">
        <f t="shared" si="14"/>
        <v>53</v>
      </c>
    </row>
    <row r="255" spans="1:15" ht="48.6" customHeight="1" x14ac:dyDescent="0.25">
      <c r="A255" s="654"/>
      <c r="B255" s="658" t="str">
        <f t="shared" si="13"/>
        <v>полоса 40х5 мм
уголок 63х63х6, L=3 м</v>
      </c>
      <c r="C255" s="658" t="str">
        <f t="shared" si="12"/>
        <v>Контур заземления ВЛ-10кВ
СЭС-23-32939-ЭС-ИЛО</v>
      </c>
      <c r="D255" s="653" t="s">
        <v>1530</v>
      </c>
      <c r="E255" s="653" t="s">
        <v>1531</v>
      </c>
      <c r="F255" s="658" t="str">
        <f ca="1">IF(A255=A254,F254,CONCATENATE(ФОРМА!$F$42,RANDBETWEEN(ФОРМА!$G$42,ФОРМА!$H$42),",
без осадков"))</f>
        <v>+15,
без осадков</v>
      </c>
      <c r="G255" s="653" t="s">
        <v>1532</v>
      </c>
      <c r="H255" s="668" t="s">
        <v>65</v>
      </c>
      <c r="I255" s="669"/>
      <c r="J255" s="653" t="s">
        <v>1533</v>
      </c>
      <c r="K255" s="669"/>
      <c r="L255" s="653" t="s">
        <v>1534</v>
      </c>
      <c r="M255" s="653" t="s">
        <v>1535</v>
      </c>
      <c r="N255" s="641">
        <f>IF(OR(A255&lt;&gt;"",O255&lt;=ФОРМА!$C$40),1,0)</f>
        <v>0</v>
      </c>
      <c r="O255" s="641">
        <f t="shared" si="14"/>
        <v>54</v>
      </c>
    </row>
    <row r="256" spans="1:15" ht="48.6" customHeight="1" x14ac:dyDescent="0.25">
      <c r="A256" s="654"/>
      <c r="B256" s="658" t="str">
        <f t="shared" si="13"/>
        <v>полоса 40х5 мм
уголок 63х63х6, L=3 м</v>
      </c>
      <c r="C256" s="658" t="str">
        <f t="shared" si="12"/>
        <v>Контур заземления ВЛ-10кВ
СЭС-23-32939-ЭС-ИЛО</v>
      </c>
      <c r="D256" s="653" t="s">
        <v>1530</v>
      </c>
      <c r="E256" s="653" t="s">
        <v>1531</v>
      </c>
      <c r="F256" s="658" t="str">
        <f ca="1">IF(A256=A255,F255,CONCATENATE(ФОРМА!$F$42,RANDBETWEEN(ФОРМА!$G$42,ФОРМА!$H$42),",
без осадков"))</f>
        <v>+15,
без осадков</v>
      </c>
      <c r="G256" s="653" t="s">
        <v>1532</v>
      </c>
      <c r="H256" s="668" t="s">
        <v>65</v>
      </c>
      <c r="I256" s="669"/>
      <c r="J256" s="653" t="s">
        <v>1533</v>
      </c>
      <c r="K256" s="669"/>
      <c r="L256" s="653" t="s">
        <v>1534</v>
      </c>
      <c r="M256" s="653" t="s">
        <v>1535</v>
      </c>
      <c r="N256" s="641">
        <f>IF(OR(A256&lt;&gt;"",O256&lt;=ФОРМА!$C$40),1,0)</f>
        <v>0</v>
      </c>
      <c r="O256" s="641">
        <f t="shared" si="14"/>
        <v>55</v>
      </c>
    </row>
    <row r="257" spans="1:15" ht="48.6" customHeight="1" x14ac:dyDescent="0.25">
      <c r="A257" s="654"/>
      <c r="B257" s="658" t="str">
        <f t="shared" si="13"/>
        <v>полоса 40х5 мм
уголок 63х63х6, L=3 м</v>
      </c>
      <c r="C257" s="658" t="str">
        <f t="shared" si="12"/>
        <v>Контур заземления ВЛ-10кВ
СЭС-23-32939-ЭС-ИЛО</v>
      </c>
      <c r="D257" s="653" t="s">
        <v>1530</v>
      </c>
      <c r="E257" s="653" t="s">
        <v>1531</v>
      </c>
      <c r="F257" s="658" t="str">
        <f ca="1">IF(A257=A256,F256,CONCATENATE(ФОРМА!$F$42,RANDBETWEEN(ФОРМА!$G$42,ФОРМА!$H$42),",
без осадков"))</f>
        <v>+15,
без осадков</v>
      </c>
      <c r="G257" s="653" t="s">
        <v>1532</v>
      </c>
      <c r="H257" s="668" t="s">
        <v>65</v>
      </c>
      <c r="I257" s="669"/>
      <c r="J257" s="653" t="s">
        <v>1533</v>
      </c>
      <c r="K257" s="669"/>
      <c r="L257" s="653" t="s">
        <v>1534</v>
      </c>
      <c r="M257" s="653" t="s">
        <v>1535</v>
      </c>
      <c r="N257" s="641">
        <f>IF(OR(A257&lt;&gt;"",O257&lt;=ФОРМА!$C$40),1,0)</f>
        <v>0</v>
      </c>
      <c r="O257" s="641">
        <f t="shared" si="14"/>
        <v>56</v>
      </c>
    </row>
    <row r="258" spans="1:15" ht="48.6" customHeight="1" x14ac:dyDescent="0.25">
      <c r="A258" s="654"/>
      <c r="B258" s="658" t="str">
        <f t="shared" si="13"/>
        <v>полоса 40х5 мм
уголок 63х63х6, L=3 м</v>
      </c>
      <c r="C258" s="658" t="str">
        <f t="shared" si="12"/>
        <v>Контур заземления ВЛ-10кВ
СЭС-23-32939-ЭС-ИЛО</v>
      </c>
      <c r="D258" s="653" t="s">
        <v>1530</v>
      </c>
      <c r="E258" s="653" t="s">
        <v>1531</v>
      </c>
      <c r="F258" s="658" t="str">
        <f ca="1">IF(A258=A257,F257,CONCATENATE(ФОРМА!$F$42,RANDBETWEEN(ФОРМА!$G$42,ФОРМА!$H$42),",
без осадков"))</f>
        <v>+15,
без осадков</v>
      </c>
      <c r="G258" s="653" t="s">
        <v>1532</v>
      </c>
      <c r="H258" s="668" t="s">
        <v>65</v>
      </c>
      <c r="I258" s="669"/>
      <c r="J258" s="653" t="s">
        <v>1533</v>
      </c>
      <c r="K258" s="669"/>
      <c r="L258" s="653" t="s">
        <v>1534</v>
      </c>
      <c r="M258" s="653" t="s">
        <v>1535</v>
      </c>
      <c r="N258" s="641">
        <f>IF(OR(A258&lt;&gt;"",O258&lt;=ФОРМА!$C$40),1,0)</f>
        <v>0</v>
      </c>
      <c r="O258" s="641">
        <f t="shared" si="14"/>
        <v>57</v>
      </c>
    </row>
    <row r="259" spans="1:15" ht="48.6" customHeight="1" x14ac:dyDescent="0.25">
      <c r="A259" s="654"/>
      <c r="B259" s="658" t="str">
        <f t="shared" si="13"/>
        <v>полоса 40х5 мм
уголок 63х63х6, L=3 м</v>
      </c>
      <c r="C259" s="658" t="str">
        <f t="shared" si="12"/>
        <v>Контур заземления ВЛ-10кВ
СЭС-23-32939-ЭС-ИЛО</v>
      </c>
      <c r="D259" s="653" t="s">
        <v>1530</v>
      </c>
      <c r="E259" s="653" t="s">
        <v>1531</v>
      </c>
      <c r="F259" s="658" t="str">
        <f ca="1">IF(A259=A258,F258,CONCATENATE(ФОРМА!$F$42,RANDBETWEEN(ФОРМА!$G$42,ФОРМА!$H$42),",
без осадков"))</f>
        <v>+15,
без осадков</v>
      </c>
      <c r="G259" s="653" t="s">
        <v>1532</v>
      </c>
      <c r="H259" s="668" t="s">
        <v>65</v>
      </c>
      <c r="I259" s="669"/>
      <c r="J259" s="653" t="s">
        <v>1533</v>
      </c>
      <c r="K259" s="669"/>
      <c r="L259" s="653" t="s">
        <v>1534</v>
      </c>
      <c r="M259" s="653" t="s">
        <v>1535</v>
      </c>
      <c r="N259" s="641">
        <f>IF(OR(A259&lt;&gt;"",O259&lt;=ФОРМА!$C$40),1,0)</f>
        <v>0</v>
      </c>
      <c r="O259" s="641">
        <f t="shared" si="14"/>
        <v>58</v>
      </c>
    </row>
    <row r="260" spans="1:15" ht="48.6" customHeight="1" x14ac:dyDescent="0.25">
      <c r="A260" s="654"/>
      <c r="B260" s="658" t="str">
        <f t="shared" si="13"/>
        <v>полоса 40х5 мм
уголок 63х63х6, L=3 м</v>
      </c>
      <c r="C260" s="658" t="str">
        <f t="shared" si="12"/>
        <v>Контур заземления ВЛ-10кВ
СЭС-23-32939-ЭС-ИЛО</v>
      </c>
      <c r="D260" s="653" t="s">
        <v>1530</v>
      </c>
      <c r="E260" s="653" t="s">
        <v>1531</v>
      </c>
      <c r="F260" s="658" t="str">
        <f ca="1">IF(A260=A259,F259,CONCATENATE(ФОРМА!$F$42,RANDBETWEEN(ФОРМА!$G$42,ФОРМА!$H$42),",
без осадков"))</f>
        <v>+15,
без осадков</v>
      </c>
      <c r="G260" s="653" t="s">
        <v>1532</v>
      </c>
      <c r="H260" s="668" t="s">
        <v>65</v>
      </c>
      <c r="I260" s="669"/>
      <c r="J260" s="653" t="s">
        <v>1533</v>
      </c>
      <c r="K260" s="669"/>
      <c r="L260" s="653" t="s">
        <v>1534</v>
      </c>
      <c r="M260" s="653" t="s">
        <v>1535</v>
      </c>
      <c r="N260" s="641">
        <f>IF(OR(A260&lt;&gt;"",O260&lt;=ФОРМА!$C$40),1,0)</f>
        <v>0</v>
      </c>
      <c r="O260" s="641">
        <f t="shared" si="14"/>
        <v>59</v>
      </c>
    </row>
    <row r="261" spans="1:15" ht="48.6" customHeight="1" x14ac:dyDescent="0.25">
      <c r="A261" s="654"/>
      <c r="B261" s="658" t="str">
        <f t="shared" si="13"/>
        <v>полоса 40х5 мм
уголок 63х63х6, L=3 м</v>
      </c>
      <c r="C261" s="658" t="str">
        <f t="shared" si="12"/>
        <v>Контур заземления ВЛ-10кВ
СЭС-23-32939-ЭС-ИЛО</v>
      </c>
      <c r="D261" s="653" t="s">
        <v>1530</v>
      </c>
      <c r="E261" s="653" t="s">
        <v>1531</v>
      </c>
      <c r="F261" s="658" t="str">
        <f ca="1">IF(A261=A260,F260,CONCATENATE(ФОРМА!$F$42,RANDBETWEEN(ФОРМА!$G$42,ФОРМА!$H$42),",
без осадков"))</f>
        <v>+15,
без осадков</v>
      </c>
      <c r="G261" s="653" t="s">
        <v>1532</v>
      </c>
      <c r="H261" s="668" t="s">
        <v>65</v>
      </c>
      <c r="I261" s="669"/>
      <c r="J261" s="653" t="s">
        <v>1533</v>
      </c>
      <c r="K261" s="669"/>
      <c r="L261" s="653" t="s">
        <v>1534</v>
      </c>
      <c r="M261" s="653" t="s">
        <v>1535</v>
      </c>
      <c r="N261" s="641">
        <f>IF(OR(A261&lt;&gt;"",O261&lt;=ФОРМА!$C$40),1,0)</f>
        <v>0</v>
      </c>
      <c r="O261" s="641">
        <f t="shared" si="14"/>
        <v>60</v>
      </c>
    </row>
    <row r="262" spans="1:15" ht="48.6" customHeight="1" x14ac:dyDescent="0.25">
      <c r="A262" s="654"/>
      <c r="B262" s="658" t="str">
        <f t="shared" si="13"/>
        <v>полоса 40х5 мм
уголок 63х63х6, L=3 м</v>
      </c>
      <c r="C262" s="658" t="str">
        <f t="shared" si="12"/>
        <v>Контур заземления ВЛ-10кВ
СЭС-23-32939-ЭС-ИЛО</v>
      </c>
      <c r="D262" s="653" t="s">
        <v>1530</v>
      </c>
      <c r="E262" s="653" t="s">
        <v>1531</v>
      </c>
      <c r="F262" s="658" t="str">
        <f ca="1">IF(A262=A261,F261,CONCATENATE(ФОРМА!$F$42,RANDBETWEEN(ФОРМА!$G$42,ФОРМА!$H$42),",
без осадков"))</f>
        <v>+15,
без осадков</v>
      </c>
      <c r="G262" s="653" t="s">
        <v>1532</v>
      </c>
      <c r="H262" s="668" t="s">
        <v>65</v>
      </c>
      <c r="I262" s="669"/>
      <c r="J262" s="653" t="s">
        <v>1533</v>
      </c>
      <c r="K262" s="669"/>
      <c r="L262" s="653" t="s">
        <v>1534</v>
      </c>
      <c r="M262" s="653" t="s">
        <v>1535</v>
      </c>
      <c r="N262" s="641">
        <f>IF(OR(A262&lt;&gt;"",O262&lt;=ФОРМА!$C$40),1,0)</f>
        <v>0</v>
      </c>
      <c r="O262" s="641">
        <f t="shared" si="14"/>
        <v>61</v>
      </c>
    </row>
    <row r="263" spans="1:15" ht="48.6" customHeight="1" x14ac:dyDescent="0.25">
      <c r="A263" s="654"/>
      <c r="B263" s="658" t="str">
        <f t="shared" si="13"/>
        <v>полоса 40х5 мм
уголок 63х63х6, L=3 м</v>
      </c>
      <c r="C263" s="658" t="str">
        <f t="shared" si="12"/>
        <v>Контур заземления ВЛ-10кВ
СЭС-23-32939-ЭС-ИЛО</v>
      </c>
      <c r="D263" s="653" t="s">
        <v>1530</v>
      </c>
      <c r="E263" s="653" t="s">
        <v>1531</v>
      </c>
      <c r="F263" s="658" t="str">
        <f ca="1">IF(A263=A262,F262,CONCATENATE(ФОРМА!$F$42,RANDBETWEEN(ФОРМА!$G$42,ФОРМА!$H$42),",
без осадков"))</f>
        <v>+15,
без осадков</v>
      </c>
      <c r="G263" s="653" t="s">
        <v>1532</v>
      </c>
      <c r="H263" s="668" t="s">
        <v>65</v>
      </c>
      <c r="I263" s="669"/>
      <c r="J263" s="653" t="s">
        <v>1533</v>
      </c>
      <c r="K263" s="669"/>
      <c r="L263" s="653" t="s">
        <v>1534</v>
      </c>
      <c r="M263" s="653" t="s">
        <v>1535</v>
      </c>
      <c r="N263" s="641">
        <f>IF(OR(A263&lt;&gt;"",O263&lt;=ФОРМА!$C$40),1,0)</f>
        <v>0</v>
      </c>
      <c r="O263" s="641">
        <f t="shared" si="14"/>
        <v>62</v>
      </c>
    </row>
    <row r="264" spans="1:15" ht="48.6" customHeight="1" x14ac:dyDescent="0.25">
      <c r="A264" s="654"/>
      <c r="B264" s="658" t="str">
        <f t="shared" si="13"/>
        <v>полоса 40х5 мм
уголок 63х63х6, L=3 м</v>
      </c>
      <c r="C264" s="658" t="str">
        <f t="shared" si="12"/>
        <v>Контур заземления ВЛ-10кВ
СЭС-23-32939-ЭС-ИЛО</v>
      </c>
      <c r="D264" s="653" t="s">
        <v>1530</v>
      </c>
      <c r="E264" s="653" t="s">
        <v>1531</v>
      </c>
      <c r="F264" s="658" t="str">
        <f ca="1">IF(A264=A263,F263,CONCATENATE(ФОРМА!$F$42,RANDBETWEEN(ФОРМА!$G$42,ФОРМА!$H$42),",
без осадков"))</f>
        <v>+15,
без осадков</v>
      </c>
      <c r="G264" s="653" t="s">
        <v>1532</v>
      </c>
      <c r="H264" s="668" t="s">
        <v>65</v>
      </c>
      <c r="I264" s="669"/>
      <c r="J264" s="653" t="s">
        <v>1533</v>
      </c>
      <c r="K264" s="669"/>
      <c r="L264" s="653" t="s">
        <v>1534</v>
      </c>
      <c r="M264" s="653" t="s">
        <v>1535</v>
      </c>
      <c r="N264" s="641">
        <f>IF(OR(A264&lt;&gt;"",O264&lt;=ФОРМА!$C$40),1,0)</f>
        <v>0</v>
      </c>
      <c r="O264" s="641">
        <f t="shared" si="14"/>
        <v>63</v>
      </c>
    </row>
    <row r="265" spans="1:15" ht="48.6" customHeight="1" x14ac:dyDescent="0.25">
      <c r="A265" s="654"/>
      <c r="B265" s="658" t="str">
        <f t="shared" si="13"/>
        <v>полоса 40х5 мм
уголок 63х63х6, L=3 м</v>
      </c>
      <c r="C265" s="658" t="str">
        <f t="shared" si="12"/>
        <v>Контур заземления ВЛ-10кВ
СЭС-23-32939-ЭС-ИЛО</v>
      </c>
      <c r="D265" s="653" t="s">
        <v>1530</v>
      </c>
      <c r="E265" s="653" t="s">
        <v>1531</v>
      </c>
      <c r="F265" s="658" t="str">
        <f ca="1">IF(A265=A264,F264,CONCATENATE(ФОРМА!$F$42,RANDBETWEEN(ФОРМА!$G$42,ФОРМА!$H$42),",
без осадков"))</f>
        <v>+15,
без осадков</v>
      </c>
      <c r="G265" s="653" t="s">
        <v>1532</v>
      </c>
      <c r="H265" s="668" t="s">
        <v>65</v>
      </c>
      <c r="I265" s="669"/>
      <c r="J265" s="653" t="s">
        <v>1533</v>
      </c>
      <c r="K265" s="669"/>
      <c r="L265" s="653" t="s">
        <v>1534</v>
      </c>
      <c r="M265" s="653" t="s">
        <v>1535</v>
      </c>
      <c r="N265" s="641">
        <f>IF(OR(A265&lt;&gt;"",O265&lt;=ФОРМА!$C$40),1,0)</f>
        <v>0</v>
      </c>
      <c r="O265" s="641">
        <f t="shared" si="14"/>
        <v>64</v>
      </c>
    </row>
    <row r="266" spans="1:15" ht="48.6" customHeight="1" x14ac:dyDescent="0.25">
      <c r="A266" s="654"/>
      <c r="B266" s="658" t="str">
        <f t="shared" si="13"/>
        <v>полоса 40х5 мм
уголок 63х63х6, L=3 м</v>
      </c>
      <c r="C266" s="658" t="str">
        <f t="shared" si="12"/>
        <v>Контур заземления ВЛ-10кВ
СЭС-23-32939-ЭС-ИЛО</v>
      </c>
      <c r="D266" s="653" t="s">
        <v>1530</v>
      </c>
      <c r="E266" s="653" t="s">
        <v>1531</v>
      </c>
      <c r="F266" s="658" t="str">
        <f ca="1">IF(A266=A265,F265,CONCATENATE(ФОРМА!$F$42,RANDBETWEEN(ФОРМА!$G$42,ФОРМА!$H$42),",
без осадков"))</f>
        <v>+15,
без осадков</v>
      </c>
      <c r="G266" s="653" t="s">
        <v>1532</v>
      </c>
      <c r="H266" s="668" t="s">
        <v>65</v>
      </c>
      <c r="I266" s="669"/>
      <c r="J266" s="653" t="s">
        <v>1533</v>
      </c>
      <c r="K266" s="669"/>
      <c r="L266" s="653" t="s">
        <v>1534</v>
      </c>
      <c r="M266" s="653" t="s">
        <v>1535</v>
      </c>
      <c r="N266" s="641">
        <f>IF(OR(A266&lt;&gt;"",O266&lt;=ФОРМА!$C$40),1,0)</f>
        <v>0</v>
      </c>
      <c r="O266" s="641">
        <f t="shared" si="14"/>
        <v>65</v>
      </c>
    </row>
    <row r="267" spans="1:15" ht="48.6" customHeight="1" x14ac:dyDescent="0.25">
      <c r="A267" s="654"/>
      <c r="B267" s="658" t="str">
        <f t="shared" si="13"/>
        <v>полоса 40х5 мм
уголок 63х63х6, L=3 м</v>
      </c>
      <c r="C267" s="658" t="str">
        <f t="shared" si="13"/>
        <v>Контур заземления ВЛ-10кВ
СЭС-23-32939-ЭС-ИЛО</v>
      </c>
      <c r="D267" s="653" t="s">
        <v>1530</v>
      </c>
      <c r="E267" s="653" t="s">
        <v>1531</v>
      </c>
      <c r="F267" s="658" t="str">
        <f ca="1">IF(A267=A266,F266,CONCATENATE(ФОРМА!$F$42,RANDBETWEEN(ФОРМА!$G$42,ФОРМА!$H$42),",
без осадков"))</f>
        <v>+15,
без осадков</v>
      </c>
      <c r="G267" s="653" t="s">
        <v>1532</v>
      </c>
      <c r="H267" s="668" t="s">
        <v>65</v>
      </c>
      <c r="I267" s="669"/>
      <c r="J267" s="653" t="s">
        <v>1533</v>
      </c>
      <c r="K267" s="669"/>
      <c r="L267" s="653" t="s">
        <v>1534</v>
      </c>
      <c r="M267" s="653" t="s">
        <v>1535</v>
      </c>
      <c r="N267" s="641">
        <f>IF(OR(A267&lt;&gt;"",O267&lt;=ФОРМА!$C$40),1,0)</f>
        <v>0</v>
      </c>
      <c r="O267" s="641">
        <f t="shared" si="14"/>
        <v>66</v>
      </c>
    </row>
    <row r="268" spans="1:15" ht="48.6" customHeight="1" x14ac:dyDescent="0.25">
      <c r="A268" s="654"/>
      <c r="B268" s="658" t="str">
        <f t="shared" ref="B268:C301" si="15">B267</f>
        <v>полоса 40х5 мм
уголок 63х63х6, L=3 м</v>
      </c>
      <c r="C268" s="658" t="str">
        <f t="shared" si="15"/>
        <v>Контур заземления ВЛ-10кВ
СЭС-23-32939-ЭС-ИЛО</v>
      </c>
      <c r="D268" s="653" t="s">
        <v>1530</v>
      </c>
      <c r="E268" s="653" t="s">
        <v>1531</v>
      </c>
      <c r="F268" s="658" t="str">
        <f ca="1">IF(A268=A267,F267,CONCATENATE(ФОРМА!$F$42,RANDBETWEEN(ФОРМА!$G$42,ФОРМА!$H$42),",
без осадков"))</f>
        <v>+15,
без осадков</v>
      </c>
      <c r="G268" s="653" t="s">
        <v>1532</v>
      </c>
      <c r="H268" s="668" t="s">
        <v>65</v>
      </c>
      <c r="I268" s="669"/>
      <c r="J268" s="653" t="s">
        <v>1533</v>
      </c>
      <c r="K268" s="669"/>
      <c r="L268" s="653" t="s">
        <v>1534</v>
      </c>
      <c r="M268" s="653" t="s">
        <v>1535</v>
      </c>
      <c r="N268" s="641">
        <f>IF(OR(A268&lt;&gt;"",O268&lt;=ФОРМА!$C$40),1,0)</f>
        <v>0</v>
      </c>
      <c r="O268" s="641">
        <f t="shared" si="14"/>
        <v>67</v>
      </c>
    </row>
    <row r="269" spans="1:15" ht="48.6" customHeight="1" x14ac:dyDescent="0.25">
      <c r="A269" s="654"/>
      <c r="B269" s="658" t="str">
        <f t="shared" si="15"/>
        <v>полоса 40х5 мм
уголок 63х63х6, L=3 м</v>
      </c>
      <c r="C269" s="658" t="str">
        <f t="shared" si="15"/>
        <v>Контур заземления ВЛ-10кВ
СЭС-23-32939-ЭС-ИЛО</v>
      </c>
      <c r="D269" s="653" t="s">
        <v>1530</v>
      </c>
      <c r="E269" s="653" t="s">
        <v>1531</v>
      </c>
      <c r="F269" s="658" t="str">
        <f ca="1">IF(A269=A268,F268,CONCATENATE(ФОРМА!$F$42,RANDBETWEEN(ФОРМА!$G$42,ФОРМА!$H$42),",
без осадков"))</f>
        <v>+15,
без осадков</v>
      </c>
      <c r="G269" s="653" t="s">
        <v>1532</v>
      </c>
      <c r="H269" s="668" t="s">
        <v>65</v>
      </c>
      <c r="I269" s="669"/>
      <c r="J269" s="653" t="s">
        <v>1533</v>
      </c>
      <c r="K269" s="669"/>
      <c r="L269" s="653" t="s">
        <v>1534</v>
      </c>
      <c r="M269" s="653" t="s">
        <v>1535</v>
      </c>
      <c r="N269" s="641">
        <f>IF(OR(A269&lt;&gt;"",O269&lt;=ФОРМА!$C$40),1,0)</f>
        <v>0</v>
      </c>
      <c r="O269" s="641">
        <f t="shared" si="14"/>
        <v>68</v>
      </c>
    </row>
    <row r="270" spans="1:15" ht="48.6" customHeight="1" x14ac:dyDescent="0.25">
      <c r="A270" s="654"/>
      <c r="B270" s="658" t="str">
        <f t="shared" si="15"/>
        <v>полоса 40х5 мм
уголок 63х63х6, L=3 м</v>
      </c>
      <c r="C270" s="658" t="str">
        <f t="shared" si="15"/>
        <v>Контур заземления ВЛ-10кВ
СЭС-23-32939-ЭС-ИЛО</v>
      </c>
      <c r="D270" s="653" t="s">
        <v>1530</v>
      </c>
      <c r="E270" s="653" t="s">
        <v>1531</v>
      </c>
      <c r="F270" s="658" t="str">
        <f ca="1">IF(A270=A269,F269,CONCATENATE(ФОРМА!$F$42,RANDBETWEEN(ФОРМА!$G$42,ФОРМА!$H$42),",
без осадков"))</f>
        <v>+15,
без осадков</v>
      </c>
      <c r="G270" s="653" t="s">
        <v>1532</v>
      </c>
      <c r="H270" s="668" t="s">
        <v>65</v>
      </c>
      <c r="I270" s="669"/>
      <c r="J270" s="653" t="s">
        <v>1533</v>
      </c>
      <c r="K270" s="669"/>
      <c r="L270" s="653" t="s">
        <v>1534</v>
      </c>
      <c r="M270" s="653" t="s">
        <v>1535</v>
      </c>
      <c r="N270" s="641">
        <f>IF(OR(A270&lt;&gt;"",O270&lt;=ФОРМА!$C$40),1,0)</f>
        <v>0</v>
      </c>
      <c r="O270" s="641">
        <f t="shared" si="14"/>
        <v>69</v>
      </c>
    </row>
    <row r="271" spans="1:15" ht="48.6" customHeight="1" x14ac:dyDescent="0.25">
      <c r="A271" s="654"/>
      <c r="B271" s="658" t="str">
        <f t="shared" si="15"/>
        <v>полоса 40х5 мм
уголок 63х63х6, L=3 м</v>
      </c>
      <c r="C271" s="658" t="str">
        <f t="shared" si="15"/>
        <v>Контур заземления ВЛ-10кВ
СЭС-23-32939-ЭС-ИЛО</v>
      </c>
      <c r="D271" s="653" t="s">
        <v>1530</v>
      </c>
      <c r="E271" s="653" t="s">
        <v>1531</v>
      </c>
      <c r="F271" s="658" t="str">
        <f ca="1">IF(A271=A270,F270,CONCATENATE(ФОРМА!$F$42,RANDBETWEEN(ФОРМА!$G$42,ФОРМА!$H$42),",
без осадков"))</f>
        <v>+15,
без осадков</v>
      </c>
      <c r="G271" s="653" t="s">
        <v>1532</v>
      </c>
      <c r="H271" s="668" t="s">
        <v>65</v>
      </c>
      <c r="I271" s="669"/>
      <c r="J271" s="653" t="s">
        <v>1533</v>
      </c>
      <c r="K271" s="669"/>
      <c r="L271" s="653" t="s">
        <v>1534</v>
      </c>
      <c r="M271" s="653" t="s">
        <v>1535</v>
      </c>
      <c r="N271" s="641">
        <f>IF(OR(A271&lt;&gt;"",O271&lt;=ФОРМА!$C$40),1,0)</f>
        <v>0</v>
      </c>
      <c r="O271" s="641">
        <f t="shared" si="14"/>
        <v>70</v>
      </c>
    </row>
    <row r="272" spans="1:15" ht="48.6" customHeight="1" x14ac:dyDescent="0.25">
      <c r="A272" s="654"/>
      <c r="B272" s="658" t="str">
        <f t="shared" si="15"/>
        <v>полоса 40х5 мм
уголок 63х63х6, L=3 м</v>
      </c>
      <c r="C272" s="658" t="str">
        <f t="shared" si="15"/>
        <v>Контур заземления ВЛ-10кВ
СЭС-23-32939-ЭС-ИЛО</v>
      </c>
      <c r="D272" s="653" t="s">
        <v>1530</v>
      </c>
      <c r="E272" s="653" t="s">
        <v>1531</v>
      </c>
      <c r="F272" s="658" t="str">
        <f ca="1">IF(A272=A271,F271,CONCATENATE(ФОРМА!$F$42,RANDBETWEEN(ФОРМА!$G$42,ФОРМА!$H$42),",
без осадков"))</f>
        <v>+15,
без осадков</v>
      </c>
      <c r="G272" s="653" t="s">
        <v>1532</v>
      </c>
      <c r="H272" s="668" t="s">
        <v>65</v>
      </c>
      <c r="I272" s="669"/>
      <c r="J272" s="653" t="s">
        <v>1533</v>
      </c>
      <c r="K272" s="669"/>
      <c r="L272" s="653" t="s">
        <v>1534</v>
      </c>
      <c r="M272" s="653" t="s">
        <v>1535</v>
      </c>
      <c r="N272" s="641">
        <f>IF(OR(A272&lt;&gt;"",O272&lt;=ФОРМА!$C$40),1,0)</f>
        <v>0</v>
      </c>
      <c r="O272" s="641">
        <f t="shared" si="14"/>
        <v>71</v>
      </c>
    </row>
    <row r="273" spans="1:15" ht="48.6" customHeight="1" x14ac:dyDescent="0.25">
      <c r="A273" s="654"/>
      <c r="B273" s="658" t="str">
        <f t="shared" si="15"/>
        <v>полоса 40х5 мм
уголок 63х63х6, L=3 м</v>
      </c>
      <c r="C273" s="658" t="str">
        <f t="shared" si="15"/>
        <v>Контур заземления ВЛ-10кВ
СЭС-23-32939-ЭС-ИЛО</v>
      </c>
      <c r="D273" s="653" t="s">
        <v>1530</v>
      </c>
      <c r="E273" s="653" t="s">
        <v>1531</v>
      </c>
      <c r="F273" s="658" t="str">
        <f ca="1">IF(A273=A272,F272,CONCATENATE(ФОРМА!$F$42,RANDBETWEEN(ФОРМА!$G$42,ФОРМА!$H$42),",
без осадков"))</f>
        <v>+15,
без осадков</v>
      </c>
      <c r="G273" s="653" t="s">
        <v>1532</v>
      </c>
      <c r="H273" s="668" t="s">
        <v>65</v>
      </c>
      <c r="I273" s="669"/>
      <c r="J273" s="653" t="s">
        <v>1533</v>
      </c>
      <c r="K273" s="669"/>
      <c r="L273" s="653" t="s">
        <v>1534</v>
      </c>
      <c r="M273" s="653" t="s">
        <v>1535</v>
      </c>
      <c r="N273" s="641">
        <f>IF(OR(A273&lt;&gt;"",O273&lt;=ФОРМА!$C$40),1,0)</f>
        <v>0</v>
      </c>
      <c r="O273" s="641">
        <f t="shared" si="14"/>
        <v>72</v>
      </c>
    </row>
    <row r="274" spans="1:15" ht="48.6" customHeight="1" x14ac:dyDescent="0.25">
      <c r="A274" s="654"/>
      <c r="B274" s="658" t="str">
        <f t="shared" si="15"/>
        <v>полоса 40х5 мм
уголок 63х63х6, L=3 м</v>
      </c>
      <c r="C274" s="658" t="str">
        <f t="shared" si="15"/>
        <v>Контур заземления ВЛ-10кВ
СЭС-23-32939-ЭС-ИЛО</v>
      </c>
      <c r="D274" s="653" t="s">
        <v>1530</v>
      </c>
      <c r="E274" s="653" t="s">
        <v>1531</v>
      </c>
      <c r="F274" s="658" t="str">
        <f ca="1">IF(A274=A273,F273,CONCATENATE(ФОРМА!$F$42,RANDBETWEEN(ФОРМА!$G$42,ФОРМА!$H$42),",
без осадков"))</f>
        <v>+15,
без осадков</v>
      </c>
      <c r="G274" s="653" t="s">
        <v>1532</v>
      </c>
      <c r="H274" s="668" t="s">
        <v>65</v>
      </c>
      <c r="I274" s="669"/>
      <c r="J274" s="653" t="s">
        <v>1533</v>
      </c>
      <c r="K274" s="669"/>
      <c r="L274" s="653" t="s">
        <v>1534</v>
      </c>
      <c r="M274" s="653" t="s">
        <v>1535</v>
      </c>
      <c r="N274" s="641">
        <f>IF(OR(A274&lt;&gt;"",O274&lt;=ФОРМА!$C$40),1,0)</f>
        <v>0</v>
      </c>
      <c r="O274" s="641">
        <f t="shared" si="14"/>
        <v>73</v>
      </c>
    </row>
    <row r="275" spans="1:15" ht="48.6" customHeight="1" x14ac:dyDescent="0.25">
      <c r="A275" s="654"/>
      <c r="B275" s="658" t="str">
        <f t="shared" si="15"/>
        <v>полоса 40х5 мм
уголок 63х63х6, L=3 м</v>
      </c>
      <c r="C275" s="658" t="str">
        <f t="shared" si="15"/>
        <v>Контур заземления ВЛ-10кВ
СЭС-23-32939-ЭС-ИЛО</v>
      </c>
      <c r="D275" s="653" t="s">
        <v>1530</v>
      </c>
      <c r="E275" s="653" t="s">
        <v>1531</v>
      </c>
      <c r="F275" s="658" t="str">
        <f ca="1">IF(A275=A274,F274,CONCATENATE(ФОРМА!$F$42,RANDBETWEEN(ФОРМА!$G$42,ФОРМА!$H$42),",
без осадков"))</f>
        <v>+15,
без осадков</v>
      </c>
      <c r="G275" s="653" t="s">
        <v>1532</v>
      </c>
      <c r="H275" s="668" t="s">
        <v>65</v>
      </c>
      <c r="I275" s="669"/>
      <c r="J275" s="653" t="s">
        <v>1533</v>
      </c>
      <c r="K275" s="669"/>
      <c r="L275" s="653" t="s">
        <v>1534</v>
      </c>
      <c r="M275" s="653" t="s">
        <v>1535</v>
      </c>
      <c r="N275" s="641">
        <f>IF(OR(A275&lt;&gt;"",O275&lt;=ФОРМА!$C$40),1,0)</f>
        <v>0</v>
      </c>
      <c r="O275" s="641">
        <f t="shared" si="14"/>
        <v>74</v>
      </c>
    </row>
    <row r="276" spans="1:15" ht="48.6" customHeight="1" x14ac:dyDescent="0.25">
      <c r="A276" s="654"/>
      <c r="B276" s="658" t="str">
        <f t="shared" si="15"/>
        <v>полоса 40х5 мм
уголок 63х63х6, L=3 м</v>
      </c>
      <c r="C276" s="658" t="str">
        <f t="shared" si="15"/>
        <v>Контур заземления ВЛ-10кВ
СЭС-23-32939-ЭС-ИЛО</v>
      </c>
      <c r="D276" s="653" t="s">
        <v>1530</v>
      </c>
      <c r="E276" s="653" t="s">
        <v>1531</v>
      </c>
      <c r="F276" s="658" t="str">
        <f ca="1">IF(A276=A275,F275,CONCATENATE(ФОРМА!$F$42,RANDBETWEEN(ФОРМА!$G$42,ФОРМА!$H$42),",
без осадков"))</f>
        <v>+15,
без осадков</v>
      </c>
      <c r="G276" s="653" t="s">
        <v>1532</v>
      </c>
      <c r="H276" s="668" t="s">
        <v>65</v>
      </c>
      <c r="I276" s="669"/>
      <c r="J276" s="653" t="s">
        <v>1533</v>
      </c>
      <c r="K276" s="669"/>
      <c r="L276" s="653" t="s">
        <v>1534</v>
      </c>
      <c r="M276" s="653" t="s">
        <v>1535</v>
      </c>
      <c r="N276" s="641">
        <f>IF(OR(A276&lt;&gt;"",O276&lt;=ФОРМА!$C$40),1,0)</f>
        <v>0</v>
      </c>
      <c r="O276" s="641">
        <f t="shared" si="14"/>
        <v>75</v>
      </c>
    </row>
    <row r="277" spans="1:15" ht="48.6" customHeight="1" x14ac:dyDescent="0.25">
      <c r="A277" s="654"/>
      <c r="B277" s="658" t="str">
        <f t="shared" si="15"/>
        <v>полоса 40х5 мм
уголок 63х63х6, L=3 м</v>
      </c>
      <c r="C277" s="658" t="str">
        <f t="shared" si="15"/>
        <v>Контур заземления ВЛ-10кВ
СЭС-23-32939-ЭС-ИЛО</v>
      </c>
      <c r="D277" s="653" t="s">
        <v>1530</v>
      </c>
      <c r="E277" s="653" t="s">
        <v>1531</v>
      </c>
      <c r="F277" s="658" t="str">
        <f ca="1">IF(A277=A276,F276,CONCATENATE(ФОРМА!$F$42,RANDBETWEEN(ФОРМА!$G$42,ФОРМА!$H$42),",
без осадков"))</f>
        <v>+15,
без осадков</v>
      </c>
      <c r="G277" s="653" t="s">
        <v>1532</v>
      </c>
      <c r="H277" s="668" t="s">
        <v>65</v>
      </c>
      <c r="I277" s="669"/>
      <c r="J277" s="653" t="s">
        <v>1533</v>
      </c>
      <c r="K277" s="669"/>
      <c r="L277" s="653" t="s">
        <v>1534</v>
      </c>
      <c r="M277" s="653" t="s">
        <v>1535</v>
      </c>
      <c r="N277" s="641">
        <f>IF(OR(A277&lt;&gt;"",O277&lt;=ФОРМА!$C$40),1,0)</f>
        <v>0</v>
      </c>
      <c r="O277" s="641">
        <f t="shared" si="14"/>
        <v>76</v>
      </c>
    </row>
    <row r="278" spans="1:15" ht="48.6" customHeight="1" x14ac:dyDescent="0.25">
      <c r="A278" s="654"/>
      <c r="B278" s="658" t="str">
        <f t="shared" si="15"/>
        <v>полоса 40х5 мм
уголок 63х63х6, L=3 м</v>
      </c>
      <c r="C278" s="658" t="str">
        <f t="shared" si="15"/>
        <v>Контур заземления ВЛ-10кВ
СЭС-23-32939-ЭС-ИЛО</v>
      </c>
      <c r="D278" s="653" t="s">
        <v>1530</v>
      </c>
      <c r="E278" s="653" t="s">
        <v>1531</v>
      </c>
      <c r="F278" s="658" t="str">
        <f ca="1">IF(A278=A277,F277,CONCATENATE(ФОРМА!$F$42,RANDBETWEEN(ФОРМА!$G$42,ФОРМА!$H$42),",
без осадков"))</f>
        <v>+15,
без осадков</v>
      </c>
      <c r="G278" s="653" t="s">
        <v>1532</v>
      </c>
      <c r="H278" s="668" t="s">
        <v>65</v>
      </c>
      <c r="I278" s="669"/>
      <c r="J278" s="653" t="s">
        <v>1533</v>
      </c>
      <c r="K278" s="669"/>
      <c r="L278" s="653" t="s">
        <v>1534</v>
      </c>
      <c r="M278" s="653" t="s">
        <v>1535</v>
      </c>
      <c r="N278" s="641">
        <f>IF(OR(A278&lt;&gt;"",O278&lt;=ФОРМА!$C$40),1,0)</f>
        <v>0</v>
      </c>
      <c r="O278" s="641">
        <f t="shared" si="14"/>
        <v>77</v>
      </c>
    </row>
    <row r="279" spans="1:15" ht="48.6" customHeight="1" x14ac:dyDescent="0.25">
      <c r="A279" s="654"/>
      <c r="B279" s="658" t="str">
        <f t="shared" si="15"/>
        <v>полоса 40х5 мм
уголок 63х63х6, L=3 м</v>
      </c>
      <c r="C279" s="658" t="str">
        <f t="shared" si="15"/>
        <v>Контур заземления ВЛ-10кВ
СЭС-23-32939-ЭС-ИЛО</v>
      </c>
      <c r="D279" s="653" t="s">
        <v>1530</v>
      </c>
      <c r="E279" s="653" t="s">
        <v>1531</v>
      </c>
      <c r="F279" s="658" t="str">
        <f ca="1">IF(A279=A278,F278,CONCATENATE(ФОРМА!$F$42,RANDBETWEEN(ФОРМА!$G$42,ФОРМА!$H$42),",
без осадков"))</f>
        <v>+15,
без осадков</v>
      </c>
      <c r="G279" s="653" t="s">
        <v>1532</v>
      </c>
      <c r="H279" s="668" t="s">
        <v>65</v>
      </c>
      <c r="I279" s="669"/>
      <c r="J279" s="653" t="s">
        <v>1533</v>
      </c>
      <c r="K279" s="669"/>
      <c r="L279" s="653" t="s">
        <v>1534</v>
      </c>
      <c r="M279" s="653" t="s">
        <v>1535</v>
      </c>
      <c r="N279" s="641">
        <f>IF(OR(A279&lt;&gt;"",O279&lt;=ФОРМА!$C$40),1,0)</f>
        <v>0</v>
      </c>
      <c r="O279" s="641">
        <f t="shared" si="14"/>
        <v>78</v>
      </c>
    </row>
    <row r="280" spans="1:15" ht="48.6" customHeight="1" x14ac:dyDescent="0.25">
      <c r="A280" s="654"/>
      <c r="B280" s="658" t="str">
        <f t="shared" si="15"/>
        <v>полоса 40х5 мм
уголок 63х63х6, L=3 м</v>
      </c>
      <c r="C280" s="658" t="str">
        <f t="shared" si="15"/>
        <v>Контур заземления ВЛ-10кВ
СЭС-23-32939-ЭС-ИЛО</v>
      </c>
      <c r="D280" s="653" t="s">
        <v>1530</v>
      </c>
      <c r="E280" s="653" t="s">
        <v>1531</v>
      </c>
      <c r="F280" s="658" t="str">
        <f ca="1">IF(A280=A279,F279,CONCATENATE(ФОРМА!$F$42,RANDBETWEEN(ФОРМА!$G$42,ФОРМА!$H$42),",
без осадков"))</f>
        <v>+15,
без осадков</v>
      </c>
      <c r="G280" s="653" t="s">
        <v>1532</v>
      </c>
      <c r="H280" s="668" t="s">
        <v>65</v>
      </c>
      <c r="I280" s="669"/>
      <c r="J280" s="653" t="s">
        <v>1533</v>
      </c>
      <c r="K280" s="669"/>
      <c r="L280" s="653" t="s">
        <v>1534</v>
      </c>
      <c r="M280" s="653" t="s">
        <v>1535</v>
      </c>
      <c r="N280" s="641">
        <f>IF(OR(A280&lt;&gt;"",O280&lt;=ФОРМА!$C$40),1,0)</f>
        <v>0</v>
      </c>
      <c r="O280" s="641">
        <f t="shared" si="14"/>
        <v>79</v>
      </c>
    </row>
    <row r="281" spans="1:15" ht="48.6" customHeight="1" x14ac:dyDescent="0.25">
      <c r="A281" s="654"/>
      <c r="B281" s="658" t="str">
        <f t="shared" si="15"/>
        <v>полоса 40х5 мм
уголок 63х63х6, L=3 м</v>
      </c>
      <c r="C281" s="658" t="str">
        <f t="shared" si="15"/>
        <v>Контур заземления ВЛ-10кВ
СЭС-23-32939-ЭС-ИЛО</v>
      </c>
      <c r="D281" s="653" t="s">
        <v>1530</v>
      </c>
      <c r="E281" s="653" t="s">
        <v>1531</v>
      </c>
      <c r="F281" s="658" t="str">
        <f ca="1">IF(A281=A280,F280,CONCATENATE(ФОРМА!$F$42,RANDBETWEEN(ФОРМА!$G$42,ФОРМА!$H$42),",
без осадков"))</f>
        <v>+15,
без осадков</v>
      </c>
      <c r="G281" s="653" t="s">
        <v>1532</v>
      </c>
      <c r="H281" s="668" t="s">
        <v>65</v>
      </c>
      <c r="I281" s="669"/>
      <c r="J281" s="653" t="s">
        <v>1533</v>
      </c>
      <c r="K281" s="669"/>
      <c r="L281" s="653" t="s">
        <v>1534</v>
      </c>
      <c r="M281" s="653" t="s">
        <v>1535</v>
      </c>
      <c r="N281" s="641">
        <f>IF(OR(A281&lt;&gt;"",O281&lt;=ФОРМА!$C$40),1,0)</f>
        <v>0</v>
      </c>
      <c r="O281" s="641">
        <f t="shared" si="14"/>
        <v>80</v>
      </c>
    </row>
    <row r="282" spans="1:15" ht="48.6" customHeight="1" x14ac:dyDescent="0.25">
      <c r="A282" s="654"/>
      <c r="B282" s="658" t="str">
        <f t="shared" si="15"/>
        <v>полоса 40х5 мм
уголок 63х63х6, L=3 м</v>
      </c>
      <c r="C282" s="658" t="str">
        <f t="shared" si="15"/>
        <v>Контур заземления ВЛ-10кВ
СЭС-23-32939-ЭС-ИЛО</v>
      </c>
      <c r="D282" s="653" t="s">
        <v>1530</v>
      </c>
      <c r="E282" s="653" t="s">
        <v>1531</v>
      </c>
      <c r="F282" s="658" t="str">
        <f ca="1">IF(A282=A281,F281,CONCATENATE(ФОРМА!$F$42,RANDBETWEEN(ФОРМА!$G$42,ФОРМА!$H$42),",
без осадков"))</f>
        <v>+15,
без осадков</v>
      </c>
      <c r="G282" s="653" t="s">
        <v>1532</v>
      </c>
      <c r="H282" s="668" t="s">
        <v>65</v>
      </c>
      <c r="I282" s="669"/>
      <c r="J282" s="653" t="s">
        <v>1533</v>
      </c>
      <c r="K282" s="669"/>
      <c r="L282" s="653" t="s">
        <v>1534</v>
      </c>
      <c r="M282" s="653" t="s">
        <v>1535</v>
      </c>
      <c r="N282" s="641">
        <f>IF(OR(A282&lt;&gt;"",O282&lt;=ФОРМА!$C$40),1,0)</f>
        <v>0</v>
      </c>
      <c r="O282" s="641">
        <f t="shared" si="14"/>
        <v>81</v>
      </c>
    </row>
    <row r="283" spans="1:15" ht="48.6" customHeight="1" x14ac:dyDescent="0.25">
      <c r="A283" s="654"/>
      <c r="B283" s="658" t="str">
        <f t="shared" si="15"/>
        <v>полоса 40х5 мм
уголок 63х63х6, L=3 м</v>
      </c>
      <c r="C283" s="658" t="str">
        <f t="shared" si="15"/>
        <v>Контур заземления ВЛ-10кВ
СЭС-23-32939-ЭС-ИЛО</v>
      </c>
      <c r="D283" s="653" t="s">
        <v>1530</v>
      </c>
      <c r="E283" s="653" t="s">
        <v>1531</v>
      </c>
      <c r="F283" s="658" t="str">
        <f ca="1">IF(A283=A282,F282,CONCATENATE(ФОРМА!$F$42,RANDBETWEEN(ФОРМА!$G$42,ФОРМА!$H$42),",
без осадков"))</f>
        <v>+15,
без осадков</v>
      </c>
      <c r="G283" s="653" t="s">
        <v>1532</v>
      </c>
      <c r="H283" s="668" t="s">
        <v>65</v>
      </c>
      <c r="I283" s="669"/>
      <c r="J283" s="653" t="s">
        <v>1533</v>
      </c>
      <c r="K283" s="669"/>
      <c r="L283" s="653" t="s">
        <v>1534</v>
      </c>
      <c r="M283" s="653" t="s">
        <v>1535</v>
      </c>
      <c r="N283" s="641">
        <f>IF(OR(A283&lt;&gt;"",O283&lt;=ФОРМА!$C$40),1,0)</f>
        <v>0</v>
      </c>
      <c r="O283" s="641">
        <f t="shared" si="14"/>
        <v>82</v>
      </c>
    </row>
    <row r="284" spans="1:15" ht="48.6" customHeight="1" x14ac:dyDescent="0.25">
      <c r="A284" s="654"/>
      <c r="B284" s="658" t="str">
        <f t="shared" si="15"/>
        <v>полоса 40х5 мм
уголок 63х63х6, L=3 м</v>
      </c>
      <c r="C284" s="658" t="str">
        <f t="shared" si="15"/>
        <v>Контур заземления ВЛ-10кВ
СЭС-23-32939-ЭС-ИЛО</v>
      </c>
      <c r="D284" s="653" t="s">
        <v>1530</v>
      </c>
      <c r="E284" s="653" t="s">
        <v>1531</v>
      </c>
      <c r="F284" s="658" t="str">
        <f ca="1">IF(A284=A283,F283,CONCATENATE(ФОРМА!$F$42,RANDBETWEEN(ФОРМА!$G$42,ФОРМА!$H$42),",
без осадков"))</f>
        <v>+15,
без осадков</v>
      </c>
      <c r="G284" s="653" t="s">
        <v>1532</v>
      </c>
      <c r="H284" s="668" t="s">
        <v>65</v>
      </c>
      <c r="I284" s="669"/>
      <c r="J284" s="653" t="s">
        <v>1533</v>
      </c>
      <c r="K284" s="669"/>
      <c r="L284" s="653" t="s">
        <v>1534</v>
      </c>
      <c r="M284" s="653" t="s">
        <v>1535</v>
      </c>
      <c r="N284" s="641">
        <f>IF(OR(A284&lt;&gt;"",O284&lt;=ФОРМА!$C$40),1,0)</f>
        <v>0</v>
      </c>
      <c r="O284" s="641">
        <f t="shared" si="14"/>
        <v>83</v>
      </c>
    </row>
    <row r="285" spans="1:15" ht="48.6" customHeight="1" x14ac:dyDescent="0.25">
      <c r="A285" s="654"/>
      <c r="B285" s="658" t="str">
        <f t="shared" si="15"/>
        <v>полоса 40х5 мм
уголок 63х63х6, L=3 м</v>
      </c>
      <c r="C285" s="658" t="str">
        <f t="shared" si="15"/>
        <v>Контур заземления ВЛ-10кВ
СЭС-23-32939-ЭС-ИЛО</v>
      </c>
      <c r="D285" s="653" t="s">
        <v>1530</v>
      </c>
      <c r="E285" s="653" t="s">
        <v>1531</v>
      </c>
      <c r="F285" s="658" t="str">
        <f ca="1">IF(A285=A284,F284,CONCATENATE(ФОРМА!$F$42,RANDBETWEEN(ФОРМА!$G$42,ФОРМА!$H$42),",
без осадков"))</f>
        <v>+15,
без осадков</v>
      </c>
      <c r="G285" s="653" t="s">
        <v>1532</v>
      </c>
      <c r="H285" s="668" t="s">
        <v>65</v>
      </c>
      <c r="I285" s="669"/>
      <c r="J285" s="653" t="s">
        <v>1533</v>
      </c>
      <c r="K285" s="669"/>
      <c r="L285" s="653" t="s">
        <v>1534</v>
      </c>
      <c r="M285" s="653" t="s">
        <v>1535</v>
      </c>
      <c r="N285" s="641">
        <f>IF(OR(A285&lt;&gt;"",O285&lt;=ФОРМА!$C$40),1,0)</f>
        <v>0</v>
      </c>
      <c r="O285" s="641">
        <f t="shared" si="14"/>
        <v>84</v>
      </c>
    </row>
    <row r="286" spans="1:15" ht="48.6" customHeight="1" x14ac:dyDescent="0.25">
      <c r="A286" s="654"/>
      <c r="B286" s="658" t="str">
        <f t="shared" si="15"/>
        <v>полоса 40х5 мм
уголок 63х63х6, L=3 м</v>
      </c>
      <c r="C286" s="658" t="str">
        <f t="shared" si="15"/>
        <v>Контур заземления ВЛ-10кВ
СЭС-23-32939-ЭС-ИЛО</v>
      </c>
      <c r="D286" s="653" t="s">
        <v>1530</v>
      </c>
      <c r="E286" s="653" t="s">
        <v>1531</v>
      </c>
      <c r="F286" s="658" t="str">
        <f ca="1">IF(A286=A285,F285,CONCATENATE(ФОРМА!$F$42,RANDBETWEEN(ФОРМА!$G$42,ФОРМА!$H$42),",
без осадков"))</f>
        <v>+15,
без осадков</v>
      </c>
      <c r="G286" s="653" t="s">
        <v>1532</v>
      </c>
      <c r="H286" s="668" t="s">
        <v>65</v>
      </c>
      <c r="I286" s="669"/>
      <c r="J286" s="653" t="s">
        <v>1533</v>
      </c>
      <c r="K286" s="669"/>
      <c r="L286" s="653" t="s">
        <v>1534</v>
      </c>
      <c r="M286" s="653" t="s">
        <v>1535</v>
      </c>
      <c r="N286" s="641">
        <f>IF(OR(A286&lt;&gt;"",O286&lt;=ФОРМА!$C$40),1,0)</f>
        <v>0</v>
      </c>
      <c r="O286" s="641">
        <f t="shared" si="14"/>
        <v>85</v>
      </c>
    </row>
    <row r="287" spans="1:15" ht="48.6" customHeight="1" x14ac:dyDescent="0.25">
      <c r="A287" s="654"/>
      <c r="B287" s="658" t="str">
        <f t="shared" si="15"/>
        <v>полоса 40х5 мм
уголок 63х63х6, L=3 м</v>
      </c>
      <c r="C287" s="658" t="str">
        <f t="shared" si="15"/>
        <v>Контур заземления ВЛ-10кВ
СЭС-23-32939-ЭС-ИЛО</v>
      </c>
      <c r="D287" s="653" t="s">
        <v>1530</v>
      </c>
      <c r="E287" s="653" t="s">
        <v>1531</v>
      </c>
      <c r="F287" s="658" t="str">
        <f ca="1">IF(A287=A286,F286,CONCATENATE(ФОРМА!$F$42,RANDBETWEEN(ФОРМА!$G$42,ФОРМА!$H$42),",
без осадков"))</f>
        <v>+15,
без осадков</v>
      </c>
      <c r="G287" s="653" t="s">
        <v>1532</v>
      </c>
      <c r="H287" s="668" t="s">
        <v>65</v>
      </c>
      <c r="I287" s="669"/>
      <c r="J287" s="653" t="s">
        <v>1533</v>
      </c>
      <c r="K287" s="669"/>
      <c r="L287" s="653" t="s">
        <v>1534</v>
      </c>
      <c r="M287" s="653" t="s">
        <v>1535</v>
      </c>
      <c r="N287" s="641">
        <f>IF(OR(A287&lt;&gt;"",O287&lt;=ФОРМА!$C$40),1,0)</f>
        <v>0</v>
      </c>
      <c r="O287" s="641">
        <f t="shared" si="14"/>
        <v>86</v>
      </c>
    </row>
    <row r="288" spans="1:15" ht="48.6" customHeight="1" x14ac:dyDescent="0.25">
      <c r="A288" s="654"/>
      <c r="B288" s="658" t="str">
        <f t="shared" si="15"/>
        <v>полоса 40х5 мм
уголок 63х63х6, L=3 м</v>
      </c>
      <c r="C288" s="658" t="str">
        <f t="shared" si="15"/>
        <v>Контур заземления ВЛ-10кВ
СЭС-23-32939-ЭС-ИЛО</v>
      </c>
      <c r="D288" s="653" t="s">
        <v>1530</v>
      </c>
      <c r="E288" s="653" t="s">
        <v>1531</v>
      </c>
      <c r="F288" s="658" t="str">
        <f ca="1">IF(A288=A287,F287,CONCATENATE(ФОРМА!$F$42,RANDBETWEEN(ФОРМА!$G$42,ФОРМА!$H$42),",
без осадков"))</f>
        <v>+15,
без осадков</v>
      </c>
      <c r="G288" s="653" t="s">
        <v>1532</v>
      </c>
      <c r="H288" s="668" t="s">
        <v>65</v>
      </c>
      <c r="I288" s="669"/>
      <c r="J288" s="653" t="s">
        <v>1533</v>
      </c>
      <c r="K288" s="669"/>
      <c r="L288" s="653" t="s">
        <v>1534</v>
      </c>
      <c r="M288" s="653" t="s">
        <v>1535</v>
      </c>
      <c r="N288" s="641">
        <f>IF(OR(A288&lt;&gt;"",O288&lt;=ФОРМА!$C$40),1,0)</f>
        <v>0</v>
      </c>
      <c r="O288" s="641">
        <f t="shared" si="14"/>
        <v>87</v>
      </c>
    </row>
    <row r="289" spans="1:15" ht="48.6" customHeight="1" x14ac:dyDescent="0.25">
      <c r="A289" s="654"/>
      <c r="B289" s="658" t="str">
        <f t="shared" si="15"/>
        <v>полоса 40х5 мм
уголок 63х63х6, L=3 м</v>
      </c>
      <c r="C289" s="658" t="str">
        <f t="shared" si="15"/>
        <v>Контур заземления ВЛ-10кВ
СЭС-23-32939-ЭС-ИЛО</v>
      </c>
      <c r="D289" s="653" t="s">
        <v>1530</v>
      </c>
      <c r="E289" s="653" t="s">
        <v>1531</v>
      </c>
      <c r="F289" s="658" t="str">
        <f ca="1">IF(A289=A288,F288,CONCATENATE(ФОРМА!$F$42,RANDBETWEEN(ФОРМА!$G$42,ФОРМА!$H$42),",
без осадков"))</f>
        <v>+15,
без осадков</v>
      </c>
      <c r="G289" s="653" t="s">
        <v>1532</v>
      </c>
      <c r="H289" s="668" t="s">
        <v>65</v>
      </c>
      <c r="I289" s="669"/>
      <c r="J289" s="653" t="s">
        <v>1533</v>
      </c>
      <c r="K289" s="669"/>
      <c r="L289" s="653" t="s">
        <v>1534</v>
      </c>
      <c r="M289" s="653" t="s">
        <v>1535</v>
      </c>
      <c r="N289" s="641">
        <f>IF(OR(A289&lt;&gt;"",O289&lt;=ФОРМА!$C$40),1,0)</f>
        <v>0</v>
      </c>
      <c r="O289" s="641">
        <f t="shared" si="14"/>
        <v>88</v>
      </c>
    </row>
    <row r="290" spans="1:15" ht="48.6" customHeight="1" x14ac:dyDescent="0.25">
      <c r="A290" s="654"/>
      <c r="B290" s="658" t="str">
        <f t="shared" si="15"/>
        <v>полоса 40х5 мм
уголок 63х63х6, L=3 м</v>
      </c>
      <c r="C290" s="658" t="str">
        <f t="shared" si="15"/>
        <v>Контур заземления ВЛ-10кВ
СЭС-23-32939-ЭС-ИЛО</v>
      </c>
      <c r="D290" s="653" t="s">
        <v>1530</v>
      </c>
      <c r="E290" s="653" t="s">
        <v>1531</v>
      </c>
      <c r="F290" s="658" t="str">
        <f ca="1">IF(A290=A289,F289,CONCATENATE(ФОРМА!$F$42,RANDBETWEEN(ФОРМА!$G$42,ФОРМА!$H$42),",
без осадков"))</f>
        <v>+15,
без осадков</v>
      </c>
      <c r="G290" s="653" t="s">
        <v>1532</v>
      </c>
      <c r="H290" s="668" t="s">
        <v>65</v>
      </c>
      <c r="I290" s="669"/>
      <c r="J290" s="653" t="s">
        <v>1533</v>
      </c>
      <c r="K290" s="669"/>
      <c r="L290" s="653" t="s">
        <v>1534</v>
      </c>
      <c r="M290" s="653" t="s">
        <v>1535</v>
      </c>
      <c r="N290" s="641">
        <f>IF(OR(A290&lt;&gt;"",O290&lt;=ФОРМА!$C$40),1,0)</f>
        <v>0</v>
      </c>
      <c r="O290" s="641">
        <f t="shared" si="14"/>
        <v>89</v>
      </c>
    </row>
    <row r="291" spans="1:15" ht="48.6" customHeight="1" x14ac:dyDescent="0.25">
      <c r="A291" s="654"/>
      <c r="B291" s="658" t="str">
        <f t="shared" si="15"/>
        <v>полоса 40х5 мм
уголок 63х63х6, L=3 м</v>
      </c>
      <c r="C291" s="658" t="str">
        <f t="shared" si="15"/>
        <v>Контур заземления ВЛ-10кВ
СЭС-23-32939-ЭС-ИЛО</v>
      </c>
      <c r="D291" s="653" t="s">
        <v>1530</v>
      </c>
      <c r="E291" s="653" t="s">
        <v>1531</v>
      </c>
      <c r="F291" s="658" t="str">
        <f ca="1">IF(A291=A290,F290,CONCATENATE(ФОРМА!$F$42,RANDBETWEEN(ФОРМА!$G$42,ФОРМА!$H$42),",
без осадков"))</f>
        <v>+15,
без осадков</v>
      </c>
      <c r="G291" s="653" t="s">
        <v>1532</v>
      </c>
      <c r="H291" s="668" t="s">
        <v>65</v>
      </c>
      <c r="I291" s="669"/>
      <c r="J291" s="653" t="s">
        <v>1533</v>
      </c>
      <c r="K291" s="669"/>
      <c r="L291" s="653" t="s">
        <v>1534</v>
      </c>
      <c r="M291" s="653" t="s">
        <v>1535</v>
      </c>
      <c r="N291" s="641">
        <f>IF(OR(A291&lt;&gt;"",O291&lt;=ФОРМА!$C$40),1,0)</f>
        <v>0</v>
      </c>
      <c r="O291" s="641">
        <f t="shared" si="14"/>
        <v>90</v>
      </c>
    </row>
    <row r="292" spans="1:15" ht="48.6" customHeight="1" x14ac:dyDescent="0.25">
      <c r="A292" s="654"/>
      <c r="B292" s="658" t="str">
        <f t="shared" si="15"/>
        <v>полоса 40х5 мм
уголок 63х63х6, L=3 м</v>
      </c>
      <c r="C292" s="658" t="str">
        <f t="shared" si="15"/>
        <v>Контур заземления ВЛ-10кВ
СЭС-23-32939-ЭС-ИЛО</v>
      </c>
      <c r="D292" s="653" t="s">
        <v>1530</v>
      </c>
      <c r="E292" s="653" t="s">
        <v>1531</v>
      </c>
      <c r="F292" s="658" t="str">
        <f ca="1">IF(A292=A291,F291,CONCATENATE(ФОРМА!$F$42,RANDBETWEEN(ФОРМА!$G$42,ФОРМА!$H$42),",
без осадков"))</f>
        <v>+15,
без осадков</v>
      </c>
      <c r="G292" s="653" t="s">
        <v>1532</v>
      </c>
      <c r="H292" s="668" t="s">
        <v>65</v>
      </c>
      <c r="I292" s="669"/>
      <c r="J292" s="653" t="s">
        <v>1533</v>
      </c>
      <c r="K292" s="669"/>
      <c r="L292" s="653" t="s">
        <v>1534</v>
      </c>
      <c r="M292" s="653" t="s">
        <v>1535</v>
      </c>
      <c r="N292" s="641">
        <f>IF(OR(A292&lt;&gt;"",O292&lt;=ФОРМА!$C$40),1,0)</f>
        <v>0</v>
      </c>
      <c r="O292" s="641">
        <f t="shared" si="14"/>
        <v>91</v>
      </c>
    </row>
    <row r="293" spans="1:15" ht="48.6" customHeight="1" x14ac:dyDescent="0.25">
      <c r="A293" s="654"/>
      <c r="B293" s="658" t="str">
        <f t="shared" si="15"/>
        <v>полоса 40х5 мм
уголок 63х63х6, L=3 м</v>
      </c>
      <c r="C293" s="658" t="str">
        <f t="shared" si="15"/>
        <v>Контур заземления ВЛ-10кВ
СЭС-23-32939-ЭС-ИЛО</v>
      </c>
      <c r="D293" s="653" t="s">
        <v>1530</v>
      </c>
      <c r="E293" s="653" t="s">
        <v>1531</v>
      </c>
      <c r="F293" s="658" t="str">
        <f ca="1">IF(A293=A292,F292,CONCATENATE(ФОРМА!$F$42,RANDBETWEEN(ФОРМА!$G$42,ФОРМА!$H$42),",
без осадков"))</f>
        <v>+15,
без осадков</v>
      </c>
      <c r="G293" s="653" t="s">
        <v>1532</v>
      </c>
      <c r="H293" s="668" t="s">
        <v>65</v>
      </c>
      <c r="I293" s="669"/>
      <c r="J293" s="653" t="s">
        <v>1533</v>
      </c>
      <c r="K293" s="669"/>
      <c r="L293" s="653" t="s">
        <v>1534</v>
      </c>
      <c r="M293" s="653" t="s">
        <v>1535</v>
      </c>
      <c r="N293" s="641">
        <f>IF(OR(A293&lt;&gt;"",O293&lt;=ФОРМА!$C$40),1,0)</f>
        <v>0</v>
      </c>
      <c r="O293" s="641">
        <f t="shared" si="14"/>
        <v>92</v>
      </c>
    </row>
    <row r="294" spans="1:15" ht="48.6" customHeight="1" x14ac:dyDescent="0.25">
      <c r="A294" s="654"/>
      <c r="B294" s="658" t="str">
        <f t="shared" si="15"/>
        <v>полоса 40х5 мм
уголок 63х63х6, L=3 м</v>
      </c>
      <c r="C294" s="658" t="str">
        <f t="shared" si="15"/>
        <v>Контур заземления ВЛ-10кВ
СЭС-23-32939-ЭС-ИЛО</v>
      </c>
      <c r="D294" s="653" t="s">
        <v>1530</v>
      </c>
      <c r="E294" s="653" t="s">
        <v>1531</v>
      </c>
      <c r="F294" s="658" t="str">
        <f ca="1">IF(A294=A293,F293,CONCATENATE(ФОРМА!$F$42,RANDBETWEEN(ФОРМА!$G$42,ФОРМА!$H$42),",
без осадков"))</f>
        <v>+15,
без осадков</v>
      </c>
      <c r="G294" s="653" t="s">
        <v>1532</v>
      </c>
      <c r="H294" s="668" t="s">
        <v>65</v>
      </c>
      <c r="I294" s="669"/>
      <c r="J294" s="653" t="s">
        <v>1533</v>
      </c>
      <c r="K294" s="669"/>
      <c r="L294" s="653" t="s">
        <v>1534</v>
      </c>
      <c r="M294" s="653" t="s">
        <v>1535</v>
      </c>
      <c r="N294" s="641">
        <f>IF(OR(A294&lt;&gt;"",O294&lt;=ФОРМА!$C$40),1,0)</f>
        <v>0</v>
      </c>
      <c r="O294" s="641">
        <f t="shared" ref="O294:O301" si="16">O293+1</f>
        <v>93</v>
      </c>
    </row>
    <row r="295" spans="1:15" ht="48.6" customHeight="1" x14ac:dyDescent="0.25">
      <c r="A295" s="654"/>
      <c r="B295" s="658" t="str">
        <f t="shared" si="15"/>
        <v>полоса 40х5 мм
уголок 63х63х6, L=3 м</v>
      </c>
      <c r="C295" s="658" t="str">
        <f t="shared" si="15"/>
        <v>Контур заземления ВЛ-10кВ
СЭС-23-32939-ЭС-ИЛО</v>
      </c>
      <c r="D295" s="653" t="s">
        <v>1530</v>
      </c>
      <c r="E295" s="653" t="s">
        <v>1531</v>
      </c>
      <c r="F295" s="658" t="str">
        <f ca="1">IF(A295=A294,F294,CONCATENATE(ФОРМА!$F$42,RANDBETWEEN(ФОРМА!$G$42,ФОРМА!$H$42),",
без осадков"))</f>
        <v>+15,
без осадков</v>
      </c>
      <c r="G295" s="653" t="s">
        <v>1532</v>
      </c>
      <c r="H295" s="668" t="s">
        <v>65</v>
      </c>
      <c r="I295" s="669"/>
      <c r="J295" s="653" t="s">
        <v>1533</v>
      </c>
      <c r="K295" s="669"/>
      <c r="L295" s="653" t="s">
        <v>1534</v>
      </c>
      <c r="M295" s="653" t="s">
        <v>1535</v>
      </c>
      <c r="N295" s="641">
        <f>IF(OR(A295&lt;&gt;"",O295&lt;=ФОРМА!$C$40),1,0)</f>
        <v>0</v>
      </c>
      <c r="O295" s="641">
        <f t="shared" si="16"/>
        <v>94</v>
      </c>
    </row>
    <row r="296" spans="1:15" ht="48.6" customHeight="1" x14ac:dyDescent="0.25">
      <c r="A296" s="654"/>
      <c r="B296" s="658" t="str">
        <f t="shared" si="15"/>
        <v>полоса 40х5 мм
уголок 63х63х6, L=3 м</v>
      </c>
      <c r="C296" s="658" t="str">
        <f t="shared" si="15"/>
        <v>Контур заземления ВЛ-10кВ
СЭС-23-32939-ЭС-ИЛО</v>
      </c>
      <c r="D296" s="653" t="s">
        <v>1530</v>
      </c>
      <c r="E296" s="653" t="s">
        <v>1531</v>
      </c>
      <c r="F296" s="658" t="str">
        <f ca="1">IF(A296=A295,F295,CONCATENATE(ФОРМА!$F$42,RANDBETWEEN(ФОРМА!$G$42,ФОРМА!$H$42),",
без осадков"))</f>
        <v>+15,
без осадков</v>
      </c>
      <c r="G296" s="653" t="s">
        <v>1532</v>
      </c>
      <c r="H296" s="668" t="s">
        <v>65</v>
      </c>
      <c r="I296" s="669"/>
      <c r="J296" s="653" t="s">
        <v>1533</v>
      </c>
      <c r="K296" s="669"/>
      <c r="L296" s="653" t="s">
        <v>1534</v>
      </c>
      <c r="M296" s="653" t="s">
        <v>1535</v>
      </c>
      <c r="N296" s="641">
        <f>IF(OR(A296&lt;&gt;"",O296&lt;=ФОРМА!$C$40),1,0)</f>
        <v>0</v>
      </c>
      <c r="O296" s="641">
        <f t="shared" si="16"/>
        <v>95</v>
      </c>
    </row>
    <row r="297" spans="1:15" ht="48.6" customHeight="1" x14ac:dyDescent="0.25">
      <c r="A297" s="654"/>
      <c r="B297" s="658" t="str">
        <f t="shared" si="15"/>
        <v>полоса 40х5 мм
уголок 63х63х6, L=3 м</v>
      </c>
      <c r="C297" s="658" t="str">
        <f t="shared" si="15"/>
        <v>Контур заземления ВЛ-10кВ
СЭС-23-32939-ЭС-ИЛО</v>
      </c>
      <c r="D297" s="653" t="s">
        <v>1530</v>
      </c>
      <c r="E297" s="653" t="s">
        <v>1531</v>
      </c>
      <c r="F297" s="658" t="str">
        <f ca="1">IF(A297=A296,F296,CONCATENATE(ФОРМА!$F$42,RANDBETWEEN(ФОРМА!$G$42,ФОРМА!$H$42),",
без осадков"))</f>
        <v>+15,
без осадков</v>
      </c>
      <c r="G297" s="653" t="s">
        <v>1532</v>
      </c>
      <c r="H297" s="668" t="s">
        <v>65</v>
      </c>
      <c r="I297" s="669"/>
      <c r="J297" s="653" t="s">
        <v>1533</v>
      </c>
      <c r="K297" s="669"/>
      <c r="L297" s="653" t="s">
        <v>1534</v>
      </c>
      <c r="M297" s="653" t="s">
        <v>1535</v>
      </c>
      <c r="N297" s="641">
        <f>IF(OR(A297&lt;&gt;"",O297&lt;=ФОРМА!$C$40),1,0)</f>
        <v>0</v>
      </c>
      <c r="O297" s="641">
        <f t="shared" si="16"/>
        <v>96</v>
      </c>
    </row>
    <row r="298" spans="1:15" ht="48.6" customHeight="1" x14ac:dyDescent="0.25">
      <c r="A298" s="654"/>
      <c r="B298" s="658" t="str">
        <f t="shared" si="15"/>
        <v>полоса 40х5 мм
уголок 63х63х6, L=3 м</v>
      </c>
      <c r="C298" s="658" t="str">
        <f t="shared" si="15"/>
        <v>Контур заземления ВЛ-10кВ
СЭС-23-32939-ЭС-ИЛО</v>
      </c>
      <c r="D298" s="653" t="s">
        <v>1530</v>
      </c>
      <c r="E298" s="653" t="s">
        <v>1531</v>
      </c>
      <c r="F298" s="658" t="str">
        <f ca="1">IF(A298=A297,F297,CONCATENATE(ФОРМА!$F$42,RANDBETWEEN(ФОРМА!$G$42,ФОРМА!$H$42),",
без осадков"))</f>
        <v>+15,
без осадков</v>
      </c>
      <c r="G298" s="653" t="s">
        <v>1532</v>
      </c>
      <c r="H298" s="668" t="s">
        <v>65</v>
      </c>
      <c r="I298" s="669"/>
      <c r="J298" s="653" t="s">
        <v>1533</v>
      </c>
      <c r="K298" s="669"/>
      <c r="L298" s="653" t="s">
        <v>1534</v>
      </c>
      <c r="M298" s="653" t="s">
        <v>1535</v>
      </c>
      <c r="N298" s="641">
        <f>IF(OR(A298&lt;&gt;"",O298&lt;=ФОРМА!$C$40),1,0)</f>
        <v>0</v>
      </c>
      <c r="O298" s="641">
        <f t="shared" si="16"/>
        <v>97</v>
      </c>
    </row>
    <row r="299" spans="1:15" ht="48.6" customHeight="1" x14ac:dyDescent="0.25">
      <c r="A299" s="654"/>
      <c r="B299" s="658" t="str">
        <f t="shared" si="15"/>
        <v>полоса 40х5 мм
уголок 63х63х6, L=3 м</v>
      </c>
      <c r="C299" s="658" t="str">
        <f t="shared" si="15"/>
        <v>Контур заземления ВЛ-10кВ
СЭС-23-32939-ЭС-ИЛО</v>
      </c>
      <c r="D299" s="653" t="s">
        <v>1530</v>
      </c>
      <c r="E299" s="653" t="s">
        <v>1531</v>
      </c>
      <c r="F299" s="658" t="str">
        <f ca="1">IF(A299=A298,F298,CONCATENATE(ФОРМА!$F$42,RANDBETWEEN(ФОРМА!$G$42,ФОРМА!$H$42),",
без осадков"))</f>
        <v>+15,
без осадков</v>
      </c>
      <c r="G299" s="653" t="s">
        <v>1532</v>
      </c>
      <c r="H299" s="668" t="s">
        <v>65</v>
      </c>
      <c r="I299" s="669"/>
      <c r="J299" s="653" t="s">
        <v>1533</v>
      </c>
      <c r="K299" s="669"/>
      <c r="L299" s="653" t="s">
        <v>1534</v>
      </c>
      <c r="M299" s="653" t="s">
        <v>1535</v>
      </c>
      <c r="N299" s="641">
        <f>IF(OR(A299&lt;&gt;"",O299&lt;=ФОРМА!$C$40),1,0)</f>
        <v>0</v>
      </c>
      <c r="O299" s="641">
        <f t="shared" si="16"/>
        <v>98</v>
      </c>
    </row>
    <row r="300" spans="1:15" ht="48.6" customHeight="1" x14ac:dyDescent="0.25">
      <c r="A300" s="654"/>
      <c r="B300" s="658" t="str">
        <f t="shared" si="15"/>
        <v>полоса 40х5 мм
уголок 63х63х6, L=3 м</v>
      </c>
      <c r="C300" s="658" t="str">
        <f t="shared" si="15"/>
        <v>Контур заземления ВЛ-10кВ
СЭС-23-32939-ЭС-ИЛО</v>
      </c>
      <c r="D300" s="653" t="s">
        <v>1530</v>
      </c>
      <c r="E300" s="653" t="s">
        <v>1531</v>
      </c>
      <c r="F300" s="658" t="str">
        <f ca="1">IF(A300=A299,F299,CONCATENATE(ФОРМА!$F$42,RANDBETWEEN(ФОРМА!$G$42,ФОРМА!$H$42),",
без осадков"))</f>
        <v>+15,
без осадков</v>
      </c>
      <c r="G300" s="653" t="s">
        <v>1532</v>
      </c>
      <c r="H300" s="668" t="s">
        <v>65</v>
      </c>
      <c r="I300" s="669"/>
      <c r="J300" s="653" t="s">
        <v>1533</v>
      </c>
      <c r="K300" s="669"/>
      <c r="L300" s="653" t="s">
        <v>1534</v>
      </c>
      <c r="M300" s="653" t="s">
        <v>1535</v>
      </c>
      <c r="N300" s="641">
        <f>IF(OR(A300&lt;&gt;"",O300&lt;=ФОРМА!$C$40),1,0)</f>
        <v>0</v>
      </c>
      <c r="O300" s="641">
        <f t="shared" si="16"/>
        <v>99</v>
      </c>
    </row>
    <row r="301" spans="1:15" ht="48.6" customHeight="1" x14ac:dyDescent="0.25">
      <c r="A301" s="654"/>
      <c r="B301" s="658" t="str">
        <f t="shared" si="15"/>
        <v>полоса 40х5 мм
уголок 63х63х6, L=3 м</v>
      </c>
      <c r="C301" s="658" t="str">
        <f t="shared" si="15"/>
        <v>Контур заземления ВЛ-10кВ
СЭС-23-32939-ЭС-ИЛО</v>
      </c>
      <c r="D301" s="653" t="s">
        <v>1530</v>
      </c>
      <c r="E301" s="653" t="s">
        <v>1531</v>
      </c>
      <c r="F301" s="658" t="str">
        <f ca="1">IF(A301=A300,F300,CONCATENATE(ФОРМА!$F$42,RANDBETWEEN(ФОРМА!$G$42,ФОРМА!$H$42),",
без осадков"))</f>
        <v>+15,
без осадков</v>
      </c>
      <c r="G301" s="653" t="s">
        <v>1532</v>
      </c>
      <c r="H301" s="668" t="s">
        <v>65</v>
      </c>
      <c r="I301" s="669"/>
      <c r="J301" s="653" t="s">
        <v>1533</v>
      </c>
      <c r="K301" s="669"/>
      <c r="L301" s="653" t="s">
        <v>1534</v>
      </c>
      <c r="M301" s="653" t="s">
        <v>1535</v>
      </c>
      <c r="N301" s="641">
        <f>IF(OR(A301&lt;&gt;"",O301&lt;=ФОРМА!$C$40),1,0)</f>
        <v>0</v>
      </c>
      <c r="O301" s="641">
        <f t="shared" si="16"/>
        <v>100</v>
      </c>
    </row>
    <row r="302" spans="1:15" x14ac:dyDescent="0.25">
      <c r="A302" s="1463" t="str">
        <f>CONCATENATE("Контур заземления ",ФОРМА!A41)</f>
        <v>Контур заземления КК</v>
      </c>
      <c r="B302" s="1463"/>
      <c r="C302" s="1463"/>
      <c r="D302" s="1463"/>
      <c r="E302" s="1463"/>
      <c r="F302" s="1463"/>
      <c r="G302" s="1463"/>
      <c r="H302" s="1463"/>
      <c r="I302" s="1463"/>
      <c r="J302" s="1463"/>
      <c r="K302" s="1463"/>
      <c r="L302" s="1463"/>
      <c r="M302" s="1463"/>
      <c r="N302" s="641">
        <f>IF(ФОРМА!B41="",0,1)</f>
        <v>1</v>
      </c>
    </row>
    <row r="303" spans="1:15" ht="48.6" customHeight="1" x14ac:dyDescent="0.25">
      <c r="A303" s="654">
        <v>45476</v>
      </c>
      <c r="B303" s="658" t="str">
        <f>IF(AND(IFERROR(SEARCH("ТП",A302,1),"")="",IFERROR(SEARCH("КК",A302,1),"")=""),IF(IFERROR(SEARCH("10",A302,1),"")="",IF(IFERROR(SEARCH("0,4",A302,1),"")="",,CONCATENATE("полоса ",'Форма 24_ВЛИ-0,4кВ'!AZ37,"
уголок ",'Форма 24_ВЛИ-0,4кВ'!AZ36)),CONCATENATE("полоса ",'Форма 24_ВЛЗ-10кВ'!AZ37,"
уголок ",'Форма 24_ВЛЗ-10кВ'!AZ36)),CONCATENATE("полоса ",'Форма 24_ТП'!AZ36,"
уголок ",'Форма 24_ТП'!AZ35))</f>
        <v>полоса 40х5 мм
уголок 63х63х6, L=2,5 м</v>
      </c>
      <c r="C303" s="658" t="str">
        <f>CONCATENATE(A302,"
",ФОРМА!B41)</f>
        <v>Контур заземления КК
СЭС-23-32939-ЭС-ИЛО</v>
      </c>
      <c r="D303" s="653" t="s">
        <v>1530</v>
      </c>
      <c r="E303" s="653" t="s">
        <v>1531</v>
      </c>
      <c r="F303" s="658" t="str">
        <f ca="1">CONCATENATE(ФОРМА!F43,RANDBETWEEN(ФОРМА!G43,ФОРМА!H43),",
без осадков")</f>
        <v>+37,
без осадков</v>
      </c>
      <c r="G303" s="653" t="s">
        <v>1532</v>
      </c>
      <c r="H303" s="668" t="s">
        <v>65</v>
      </c>
      <c r="I303" s="669"/>
      <c r="J303" s="653" t="s">
        <v>1533</v>
      </c>
      <c r="K303" s="669"/>
      <c r="L303" s="653" t="s">
        <v>1534</v>
      </c>
      <c r="M303" s="653" t="s">
        <v>1535</v>
      </c>
      <c r="N303" s="641">
        <f>IF(OR(A303&lt;&gt;"",O303&lt;=ФОРМА!$C$41),1,0)</f>
        <v>1</v>
      </c>
      <c r="O303" s="641">
        <v>1</v>
      </c>
    </row>
    <row r="304" spans="1:15" ht="48.6" customHeight="1" x14ac:dyDescent="0.25">
      <c r="A304" s="654"/>
      <c r="B304" s="658" t="str">
        <f t="shared" ref="B304:B367" si="17">B303</f>
        <v>полоса 40х5 мм
уголок 63х63х6, L=2,5 м</v>
      </c>
      <c r="C304" s="658" t="str">
        <f t="shared" ref="C304:C367" si="18">C303</f>
        <v>Контур заземления КК
СЭС-23-32939-ЭС-ИЛО</v>
      </c>
      <c r="D304" s="653" t="s">
        <v>1530</v>
      </c>
      <c r="E304" s="653" t="s">
        <v>1531</v>
      </c>
      <c r="F304" s="658" t="str">
        <f ca="1">IF(A304=A303,F303,CONCATENATE(ФОРМА!$F$43,RANDBETWEEN(ФОРМА!$G$43,ФОРМА!$H$43),",
без осадков"))</f>
        <v>+42,
без осадков</v>
      </c>
      <c r="G304" s="653" t="s">
        <v>1532</v>
      </c>
      <c r="H304" s="668" t="s">
        <v>65</v>
      </c>
      <c r="I304" s="669"/>
      <c r="J304" s="653" t="s">
        <v>1533</v>
      </c>
      <c r="K304" s="669"/>
      <c r="L304" s="653" t="s">
        <v>1534</v>
      </c>
      <c r="M304" s="653" t="s">
        <v>1535</v>
      </c>
      <c r="N304" s="641">
        <f>IF(OR(A304&lt;&gt;"",O304&lt;=ФОРМА!$C$41),1,0)</f>
        <v>0</v>
      </c>
      <c r="O304" s="641">
        <f>O303+1</f>
        <v>2</v>
      </c>
    </row>
    <row r="305" spans="1:15" ht="48.6" customHeight="1" x14ac:dyDescent="0.25">
      <c r="A305" s="654"/>
      <c r="B305" s="658" t="str">
        <f t="shared" si="17"/>
        <v>полоса 40х5 мм
уголок 63х63х6, L=2,5 м</v>
      </c>
      <c r="C305" s="658" t="str">
        <f t="shared" si="18"/>
        <v>Контур заземления КК
СЭС-23-32939-ЭС-ИЛО</v>
      </c>
      <c r="D305" s="653" t="s">
        <v>1530</v>
      </c>
      <c r="E305" s="653" t="s">
        <v>1531</v>
      </c>
      <c r="F305" s="658" t="str">
        <f ca="1">IF(A305=A304,F304,CONCATENATE(ФОРМА!$F$43,RANDBETWEEN(ФОРМА!$G$43,ФОРМА!$H$43),",
без осадков"))</f>
        <v>+42,
без осадков</v>
      </c>
      <c r="G305" s="653" t="s">
        <v>1532</v>
      </c>
      <c r="H305" s="668" t="s">
        <v>65</v>
      </c>
      <c r="I305" s="669"/>
      <c r="J305" s="653" t="s">
        <v>1533</v>
      </c>
      <c r="K305" s="669"/>
      <c r="L305" s="653" t="s">
        <v>1534</v>
      </c>
      <c r="M305" s="653" t="s">
        <v>1535</v>
      </c>
      <c r="N305" s="641">
        <f>IF(OR(A305&lt;&gt;"",O305&lt;=ФОРМА!$C$41),1,0)</f>
        <v>0</v>
      </c>
      <c r="O305" s="641">
        <f t="shared" ref="O305:O368" si="19">O304+1</f>
        <v>3</v>
      </c>
    </row>
    <row r="306" spans="1:15" ht="48.6" customHeight="1" x14ac:dyDescent="0.25">
      <c r="A306" s="654"/>
      <c r="B306" s="658" t="str">
        <f t="shared" si="17"/>
        <v>полоса 40х5 мм
уголок 63х63х6, L=2,5 м</v>
      </c>
      <c r="C306" s="658" t="str">
        <f t="shared" si="18"/>
        <v>Контур заземления КК
СЭС-23-32939-ЭС-ИЛО</v>
      </c>
      <c r="D306" s="653" t="s">
        <v>1530</v>
      </c>
      <c r="E306" s="653" t="s">
        <v>1531</v>
      </c>
      <c r="F306" s="658" t="str">
        <f ca="1">IF(A306=A305,F305,CONCATENATE(ФОРМА!$F$43,RANDBETWEEN(ФОРМА!$G$43,ФОРМА!$H$43),",
без осадков"))</f>
        <v>+42,
без осадков</v>
      </c>
      <c r="G306" s="653" t="s">
        <v>1532</v>
      </c>
      <c r="H306" s="668" t="s">
        <v>65</v>
      </c>
      <c r="I306" s="669"/>
      <c r="J306" s="653" t="s">
        <v>1533</v>
      </c>
      <c r="K306" s="669"/>
      <c r="L306" s="653" t="s">
        <v>1534</v>
      </c>
      <c r="M306" s="653" t="s">
        <v>1535</v>
      </c>
      <c r="N306" s="641">
        <f>IF(OR(A306&lt;&gt;"",O306&lt;=ФОРМА!$C$41),1,0)</f>
        <v>0</v>
      </c>
      <c r="O306" s="641">
        <f t="shared" si="19"/>
        <v>4</v>
      </c>
    </row>
    <row r="307" spans="1:15" ht="48.6" customHeight="1" x14ac:dyDescent="0.25">
      <c r="A307" s="654"/>
      <c r="B307" s="658" t="str">
        <f t="shared" si="17"/>
        <v>полоса 40х5 мм
уголок 63х63х6, L=2,5 м</v>
      </c>
      <c r="C307" s="658" t="str">
        <f t="shared" si="18"/>
        <v>Контур заземления КК
СЭС-23-32939-ЭС-ИЛО</v>
      </c>
      <c r="D307" s="653" t="s">
        <v>1530</v>
      </c>
      <c r="E307" s="653" t="s">
        <v>1531</v>
      </c>
      <c r="F307" s="658" t="str">
        <f ca="1">IF(A307=A306,F306,CONCATENATE(ФОРМА!$F$43,RANDBETWEEN(ФОРМА!$G$43,ФОРМА!$H$43),",
без осадков"))</f>
        <v>+42,
без осадков</v>
      </c>
      <c r="G307" s="653" t="s">
        <v>1532</v>
      </c>
      <c r="H307" s="668" t="s">
        <v>65</v>
      </c>
      <c r="I307" s="669"/>
      <c r="J307" s="653" t="s">
        <v>1533</v>
      </c>
      <c r="K307" s="669"/>
      <c r="L307" s="653" t="s">
        <v>1534</v>
      </c>
      <c r="M307" s="653" t="s">
        <v>1535</v>
      </c>
      <c r="N307" s="641">
        <f>IF(OR(A307&lt;&gt;"",O307&lt;=ФОРМА!$C$41),1,0)</f>
        <v>0</v>
      </c>
      <c r="O307" s="641">
        <f t="shared" si="19"/>
        <v>5</v>
      </c>
    </row>
    <row r="308" spans="1:15" ht="48.6" customHeight="1" x14ac:dyDescent="0.25">
      <c r="A308" s="654"/>
      <c r="B308" s="658" t="str">
        <f t="shared" si="17"/>
        <v>полоса 40х5 мм
уголок 63х63х6, L=2,5 м</v>
      </c>
      <c r="C308" s="658" t="str">
        <f t="shared" si="18"/>
        <v>Контур заземления КК
СЭС-23-32939-ЭС-ИЛО</v>
      </c>
      <c r="D308" s="653" t="s">
        <v>1530</v>
      </c>
      <c r="E308" s="653" t="s">
        <v>1531</v>
      </c>
      <c r="F308" s="658" t="str">
        <f ca="1">IF(A308=A307,F307,CONCATENATE(ФОРМА!$F$43,RANDBETWEEN(ФОРМА!$G$43,ФОРМА!$H$43),",
без осадков"))</f>
        <v>+42,
без осадков</v>
      </c>
      <c r="G308" s="653" t="s">
        <v>1532</v>
      </c>
      <c r="H308" s="668" t="s">
        <v>65</v>
      </c>
      <c r="I308" s="669"/>
      <c r="J308" s="653" t="s">
        <v>1533</v>
      </c>
      <c r="K308" s="669"/>
      <c r="L308" s="653" t="s">
        <v>1534</v>
      </c>
      <c r="M308" s="653" t="s">
        <v>1535</v>
      </c>
      <c r="N308" s="641">
        <f>IF(OR(A308&lt;&gt;"",O308&lt;=ФОРМА!$C$41),1,0)</f>
        <v>0</v>
      </c>
      <c r="O308" s="641">
        <f t="shared" si="19"/>
        <v>6</v>
      </c>
    </row>
    <row r="309" spans="1:15" ht="48.6" customHeight="1" x14ac:dyDescent="0.25">
      <c r="A309" s="654"/>
      <c r="B309" s="658" t="str">
        <f t="shared" si="17"/>
        <v>полоса 40х5 мм
уголок 63х63х6, L=2,5 м</v>
      </c>
      <c r="C309" s="658" t="str">
        <f t="shared" si="18"/>
        <v>Контур заземления КК
СЭС-23-32939-ЭС-ИЛО</v>
      </c>
      <c r="D309" s="653" t="s">
        <v>1530</v>
      </c>
      <c r="E309" s="653" t="s">
        <v>1531</v>
      </c>
      <c r="F309" s="658" t="str">
        <f ca="1">IF(A309=A308,F308,CONCATENATE(ФОРМА!$F$43,RANDBETWEEN(ФОРМА!$G$43,ФОРМА!$H$43),",
без осадков"))</f>
        <v>+42,
без осадков</v>
      </c>
      <c r="G309" s="653" t="s">
        <v>1532</v>
      </c>
      <c r="H309" s="668" t="s">
        <v>65</v>
      </c>
      <c r="I309" s="669"/>
      <c r="J309" s="653" t="s">
        <v>1533</v>
      </c>
      <c r="K309" s="669"/>
      <c r="L309" s="653" t="s">
        <v>1534</v>
      </c>
      <c r="M309" s="653" t="s">
        <v>1535</v>
      </c>
      <c r="N309" s="641">
        <f>IF(OR(A309&lt;&gt;"",O309&lt;=ФОРМА!$C$41),1,0)</f>
        <v>0</v>
      </c>
      <c r="O309" s="641">
        <f t="shared" si="19"/>
        <v>7</v>
      </c>
    </row>
    <row r="310" spans="1:15" ht="48.6" customHeight="1" x14ac:dyDescent="0.25">
      <c r="A310" s="654"/>
      <c r="B310" s="658" t="str">
        <f t="shared" si="17"/>
        <v>полоса 40х5 мм
уголок 63х63х6, L=2,5 м</v>
      </c>
      <c r="C310" s="658" t="str">
        <f t="shared" si="18"/>
        <v>Контур заземления КК
СЭС-23-32939-ЭС-ИЛО</v>
      </c>
      <c r="D310" s="653" t="s">
        <v>1530</v>
      </c>
      <c r="E310" s="653" t="s">
        <v>1531</v>
      </c>
      <c r="F310" s="658" t="str">
        <f ca="1">IF(A310=A309,F309,CONCATENATE(ФОРМА!$F$43,RANDBETWEEN(ФОРМА!$G$43,ФОРМА!$H$43),",
без осадков"))</f>
        <v>+42,
без осадков</v>
      </c>
      <c r="G310" s="653" t="s">
        <v>1532</v>
      </c>
      <c r="H310" s="668" t="s">
        <v>65</v>
      </c>
      <c r="I310" s="669"/>
      <c r="J310" s="653" t="s">
        <v>1533</v>
      </c>
      <c r="K310" s="669"/>
      <c r="L310" s="653" t="s">
        <v>1534</v>
      </c>
      <c r="M310" s="653" t="s">
        <v>1535</v>
      </c>
      <c r="N310" s="641">
        <f>IF(OR(A310&lt;&gt;"",O310&lt;=ФОРМА!$C$41),1,0)</f>
        <v>0</v>
      </c>
      <c r="O310" s="641">
        <f t="shared" si="19"/>
        <v>8</v>
      </c>
    </row>
    <row r="311" spans="1:15" ht="48.6" customHeight="1" x14ac:dyDescent="0.25">
      <c r="A311" s="654"/>
      <c r="B311" s="658" t="str">
        <f t="shared" si="17"/>
        <v>полоса 40х5 мм
уголок 63х63х6, L=2,5 м</v>
      </c>
      <c r="C311" s="658" t="str">
        <f t="shared" si="18"/>
        <v>Контур заземления КК
СЭС-23-32939-ЭС-ИЛО</v>
      </c>
      <c r="D311" s="653" t="s">
        <v>1530</v>
      </c>
      <c r="E311" s="653" t="s">
        <v>1531</v>
      </c>
      <c r="F311" s="658" t="str">
        <f ca="1">IF(A311=A310,F310,CONCATENATE(ФОРМА!$F$43,RANDBETWEEN(ФОРМА!$G$43,ФОРМА!$H$43),",
без осадков"))</f>
        <v>+42,
без осадков</v>
      </c>
      <c r="G311" s="653" t="s">
        <v>1532</v>
      </c>
      <c r="H311" s="668" t="s">
        <v>65</v>
      </c>
      <c r="I311" s="669"/>
      <c r="J311" s="653" t="s">
        <v>1533</v>
      </c>
      <c r="K311" s="669"/>
      <c r="L311" s="653" t="s">
        <v>1534</v>
      </c>
      <c r="M311" s="653" t="s">
        <v>1535</v>
      </c>
      <c r="N311" s="641">
        <f>IF(OR(A311&lt;&gt;"",O311&lt;=ФОРМА!$C$41),1,0)</f>
        <v>0</v>
      </c>
      <c r="O311" s="641">
        <f t="shared" si="19"/>
        <v>9</v>
      </c>
    </row>
    <row r="312" spans="1:15" ht="48.6" customHeight="1" x14ac:dyDescent="0.25">
      <c r="A312" s="654"/>
      <c r="B312" s="658" t="str">
        <f t="shared" si="17"/>
        <v>полоса 40х5 мм
уголок 63х63х6, L=2,5 м</v>
      </c>
      <c r="C312" s="658" t="str">
        <f t="shared" si="18"/>
        <v>Контур заземления КК
СЭС-23-32939-ЭС-ИЛО</v>
      </c>
      <c r="D312" s="653" t="s">
        <v>1530</v>
      </c>
      <c r="E312" s="653" t="s">
        <v>1531</v>
      </c>
      <c r="F312" s="658" t="str">
        <f ca="1">IF(A312=A311,F311,CONCATENATE(ФОРМА!$F$43,RANDBETWEEN(ФОРМА!$G$43,ФОРМА!$H$43),",
без осадков"))</f>
        <v>+42,
без осадков</v>
      </c>
      <c r="G312" s="653" t="s">
        <v>1532</v>
      </c>
      <c r="H312" s="668" t="s">
        <v>65</v>
      </c>
      <c r="I312" s="669"/>
      <c r="J312" s="653" t="s">
        <v>1533</v>
      </c>
      <c r="K312" s="669"/>
      <c r="L312" s="653" t="s">
        <v>1534</v>
      </c>
      <c r="M312" s="653" t="s">
        <v>1535</v>
      </c>
      <c r="N312" s="641">
        <f>IF(OR(A312&lt;&gt;"",O312&lt;=ФОРМА!$C$41),1,0)</f>
        <v>0</v>
      </c>
      <c r="O312" s="641">
        <f t="shared" si="19"/>
        <v>10</v>
      </c>
    </row>
    <row r="313" spans="1:15" ht="48.6" customHeight="1" x14ac:dyDescent="0.25">
      <c r="A313" s="654"/>
      <c r="B313" s="658" t="str">
        <f t="shared" si="17"/>
        <v>полоса 40х5 мм
уголок 63х63х6, L=2,5 м</v>
      </c>
      <c r="C313" s="658" t="str">
        <f t="shared" si="18"/>
        <v>Контур заземления КК
СЭС-23-32939-ЭС-ИЛО</v>
      </c>
      <c r="D313" s="653" t="s">
        <v>1530</v>
      </c>
      <c r="E313" s="653" t="s">
        <v>1531</v>
      </c>
      <c r="F313" s="658" t="str">
        <f ca="1">IF(A313=A312,F312,CONCATENATE(ФОРМА!$F$43,RANDBETWEEN(ФОРМА!$G$43,ФОРМА!$H$43),",
без осадков"))</f>
        <v>+42,
без осадков</v>
      </c>
      <c r="G313" s="653" t="s">
        <v>1532</v>
      </c>
      <c r="H313" s="668" t="s">
        <v>65</v>
      </c>
      <c r="I313" s="669"/>
      <c r="J313" s="653" t="s">
        <v>1533</v>
      </c>
      <c r="K313" s="669"/>
      <c r="L313" s="653" t="s">
        <v>1534</v>
      </c>
      <c r="M313" s="653" t="s">
        <v>1535</v>
      </c>
      <c r="N313" s="641">
        <f>IF(OR(A313&lt;&gt;"",O313&lt;=ФОРМА!$C$41),1,0)</f>
        <v>0</v>
      </c>
      <c r="O313" s="641">
        <f t="shared" si="19"/>
        <v>11</v>
      </c>
    </row>
    <row r="314" spans="1:15" ht="48.6" customHeight="1" x14ac:dyDescent="0.25">
      <c r="A314" s="654"/>
      <c r="B314" s="658" t="str">
        <f t="shared" si="17"/>
        <v>полоса 40х5 мм
уголок 63х63х6, L=2,5 м</v>
      </c>
      <c r="C314" s="658" t="str">
        <f t="shared" si="18"/>
        <v>Контур заземления КК
СЭС-23-32939-ЭС-ИЛО</v>
      </c>
      <c r="D314" s="653" t="s">
        <v>1530</v>
      </c>
      <c r="E314" s="653" t="s">
        <v>1531</v>
      </c>
      <c r="F314" s="658" t="str">
        <f ca="1">IF(A314=A313,F313,CONCATENATE(ФОРМА!$F$43,RANDBETWEEN(ФОРМА!$G$43,ФОРМА!$H$43),",
без осадков"))</f>
        <v>+42,
без осадков</v>
      </c>
      <c r="G314" s="653" t="s">
        <v>1532</v>
      </c>
      <c r="H314" s="668" t="s">
        <v>65</v>
      </c>
      <c r="I314" s="669"/>
      <c r="J314" s="653" t="s">
        <v>1533</v>
      </c>
      <c r="K314" s="669"/>
      <c r="L314" s="653" t="s">
        <v>1534</v>
      </c>
      <c r="M314" s="653" t="s">
        <v>1535</v>
      </c>
      <c r="N314" s="641">
        <f>IF(OR(A314&lt;&gt;"",O314&lt;=ФОРМА!$C$41),1,0)</f>
        <v>0</v>
      </c>
      <c r="O314" s="641">
        <f t="shared" si="19"/>
        <v>12</v>
      </c>
    </row>
    <row r="315" spans="1:15" ht="48.6" customHeight="1" x14ac:dyDescent="0.25">
      <c r="A315" s="654"/>
      <c r="B315" s="658" t="str">
        <f t="shared" si="17"/>
        <v>полоса 40х5 мм
уголок 63х63х6, L=2,5 м</v>
      </c>
      <c r="C315" s="658" t="str">
        <f t="shared" si="18"/>
        <v>Контур заземления КК
СЭС-23-32939-ЭС-ИЛО</v>
      </c>
      <c r="D315" s="653" t="s">
        <v>1530</v>
      </c>
      <c r="E315" s="653" t="s">
        <v>1531</v>
      </c>
      <c r="F315" s="658" t="str">
        <f ca="1">IF(A315=A314,F314,CONCATENATE(ФОРМА!$F$43,RANDBETWEEN(ФОРМА!$G$43,ФОРМА!$H$43),",
без осадков"))</f>
        <v>+42,
без осадков</v>
      </c>
      <c r="G315" s="653" t="s">
        <v>1532</v>
      </c>
      <c r="H315" s="668" t="s">
        <v>65</v>
      </c>
      <c r="I315" s="669"/>
      <c r="J315" s="653" t="s">
        <v>1533</v>
      </c>
      <c r="K315" s="669"/>
      <c r="L315" s="653" t="s">
        <v>1534</v>
      </c>
      <c r="M315" s="653" t="s">
        <v>1535</v>
      </c>
      <c r="N315" s="641">
        <f>IF(OR(A315&lt;&gt;"",O315&lt;=ФОРМА!$C$41),1,0)</f>
        <v>0</v>
      </c>
      <c r="O315" s="641">
        <f t="shared" si="19"/>
        <v>13</v>
      </c>
    </row>
    <row r="316" spans="1:15" ht="48.6" customHeight="1" x14ac:dyDescent="0.25">
      <c r="A316" s="654"/>
      <c r="B316" s="658" t="str">
        <f t="shared" si="17"/>
        <v>полоса 40х5 мм
уголок 63х63х6, L=2,5 м</v>
      </c>
      <c r="C316" s="658" t="str">
        <f t="shared" si="18"/>
        <v>Контур заземления КК
СЭС-23-32939-ЭС-ИЛО</v>
      </c>
      <c r="D316" s="653" t="s">
        <v>1530</v>
      </c>
      <c r="E316" s="653" t="s">
        <v>1531</v>
      </c>
      <c r="F316" s="658" t="str">
        <f ca="1">IF(A316=A315,F315,CONCATENATE(ФОРМА!$F$43,RANDBETWEEN(ФОРМА!$G$43,ФОРМА!$H$43),",
без осадков"))</f>
        <v>+42,
без осадков</v>
      </c>
      <c r="G316" s="653" t="s">
        <v>1532</v>
      </c>
      <c r="H316" s="668" t="s">
        <v>65</v>
      </c>
      <c r="I316" s="669"/>
      <c r="J316" s="653" t="s">
        <v>1533</v>
      </c>
      <c r="K316" s="669"/>
      <c r="L316" s="653" t="s">
        <v>1534</v>
      </c>
      <c r="M316" s="653" t="s">
        <v>1535</v>
      </c>
      <c r="N316" s="641">
        <f>IF(OR(A316&lt;&gt;"",O316&lt;=ФОРМА!$C$41),1,0)</f>
        <v>0</v>
      </c>
      <c r="O316" s="641">
        <f t="shared" si="19"/>
        <v>14</v>
      </c>
    </row>
    <row r="317" spans="1:15" ht="48.6" customHeight="1" x14ac:dyDescent="0.25">
      <c r="A317" s="654"/>
      <c r="B317" s="658" t="str">
        <f t="shared" si="17"/>
        <v>полоса 40х5 мм
уголок 63х63х6, L=2,5 м</v>
      </c>
      <c r="C317" s="658" t="str">
        <f t="shared" si="18"/>
        <v>Контур заземления КК
СЭС-23-32939-ЭС-ИЛО</v>
      </c>
      <c r="D317" s="653" t="s">
        <v>1530</v>
      </c>
      <c r="E317" s="653" t="s">
        <v>1531</v>
      </c>
      <c r="F317" s="658" t="str">
        <f ca="1">IF(A317=A316,F316,CONCATENATE(ФОРМА!$F$43,RANDBETWEEN(ФОРМА!$G$43,ФОРМА!$H$43),",
без осадков"))</f>
        <v>+42,
без осадков</v>
      </c>
      <c r="G317" s="653" t="s">
        <v>1532</v>
      </c>
      <c r="H317" s="668" t="s">
        <v>65</v>
      </c>
      <c r="I317" s="669"/>
      <c r="J317" s="653" t="s">
        <v>1533</v>
      </c>
      <c r="K317" s="669"/>
      <c r="L317" s="653" t="s">
        <v>1534</v>
      </c>
      <c r="M317" s="653" t="s">
        <v>1535</v>
      </c>
      <c r="N317" s="641">
        <f>IF(OR(A317&lt;&gt;"",O317&lt;=ФОРМА!$C$41),1,0)</f>
        <v>0</v>
      </c>
      <c r="O317" s="641">
        <f t="shared" si="19"/>
        <v>15</v>
      </c>
    </row>
    <row r="318" spans="1:15" ht="48.6" customHeight="1" x14ac:dyDescent="0.25">
      <c r="A318" s="654"/>
      <c r="B318" s="658" t="str">
        <f t="shared" si="17"/>
        <v>полоса 40х5 мм
уголок 63х63х6, L=2,5 м</v>
      </c>
      <c r="C318" s="658" t="str">
        <f t="shared" si="18"/>
        <v>Контур заземления КК
СЭС-23-32939-ЭС-ИЛО</v>
      </c>
      <c r="D318" s="653" t="s">
        <v>1530</v>
      </c>
      <c r="E318" s="653" t="s">
        <v>1531</v>
      </c>
      <c r="F318" s="658" t="str">
        <f ca="1">IF(A318=A317,F317,CONCATENATE(ФОРМА!$F$43,RANDBETWEEN(ФОРМА!$G$43,ФОРМА!$H$43),",
без осадков"))</f>
        <v>+42,
без осадков</v>
      </c>
      <c r="G318" s="653" t="s">
        <v>1532</v>
      </c>
      <c r="H318" s="668" t="s">
        <v>65</v>
      </c>
      <c r="I318" s="669"/>
      <c r="J318" s="653" t="s">
        <v>1533</v>
      </c>
      <c r="K318" s="669"/>
      <c r="L318" s="653" t="s">
        <v>1534</v>
      </c>
      <c r="M318" s="653" t="s">
        <v>1535</v>
      </c>
      <c r="N318" s="641">
        <f>IF(OR(A318&lt;&gt;"",O318&lt;=ФОРМА!$C$41),1,0)</f>
        <v>0</v>
      </c>
      <c r="O318" s="641">
        <f t="shared" si="19"/>
        <v>16</v>
      </c>
    </row>
    <row r="319" spans="1:15" ht="48.6" customHeight="1" x14ac:dyDescent="0.25">
      <c r="A319" s="654"/>
      <c r="B319" s="658" t="str">
        <f t="shared" si="17"/>
        <v>полоса 40х5 мм
уголок 63х63х6, L=2,5 м</v>
      </c>
      <c r="C319" s="658" t="str">
        <f t="shared" si="18"/>
        <v>Контур заземления КК
СЭС-23-32939-ЭС-ИЛО</v>
      </c>
      <c r="D319" s="653" t="s">
        <v>1530</v>
      </c>
      <c r="E319" s="653" t="s">
        <v>1531</v>
      </c>
      <c r="F319" s="658" t="str">
        <f ca="1">IF(A319=A318,F318,CONCATENATE(ФОРМА!$F$43,RANDBETWEEN(ФОРМА!$G$43,ФОРМА!$H$43),",
без осадков"))</f>
        <v>+42,
без осадков</v>
      </c>
      <c r="G319" s="653" t="s">
        <v>1532</v>
      </c>
      <c r="H319" s="668" t="s">
        <v>65</v>
      </c>
      <c r="I319" s="669"/>
      <c r="J319" s="653" t="s">
        <v>1533</v>
      </c>
      <c r="K319" s="669"/>
      <c r="L319" s="653" t="s">
        <v>1534</v>
      </c>
      <c r="M319" s="653" t="s">
        <v>1535</v>
      </c>
      <c r="N319" s="641">
        <f>IF(OR(A319&lt;&gt;"",O319&lt;=ФОРМА!$C$41),1,0)</f>
        <v>0</v>
      </c>
      <c r="O319" s="641">
        <f t="shared" si="19"/>
        <v>17</v>
      </c>
    </row>
    <row r="320" spans="1:15" ht="48.6" customHeight="1" x14ac:dyDescent="0.25">
      <c r="A320" s="654"/>
      <c r="B320" s="658" t="str">
        <f t="shared" si="17"/>
        <v>полоса 40х5 мм
уголок 63х63х6, L=2,5 м</v>
      </c>
      <c r="C320" s="658" t="str">
        <f t="shared" si="18"/>
        <v>Контур заземления КК
СЭС-23-32939-ЭС-ИЛО</v>
      </c>
      <c r="D320" s="653" t="s">
        <v>1530</v>
      </c>
      <c r="E320" s="653" t="s">
        <v>1531</v>
      </c>
      <c r="F320" s="658" t="str">
        <f ca="1">IF(A320=A319,F319,CONCATENATE(ФОРМА!$F$43,RANDBETWEEN(ФОРМА!$G$43,ФОРМА!$H$43),",
без осадков"))</f>
        <v>+42,
без осадков</v>
      </c>
      <c r="G320" s="653" t="s">
        <v>1532</v>
      </c>
      <c r="H320" s="668" t="s">
        <v>65</v>
      </c>
      <c r="I320" s="669"/>
      <c r="J320" s="653" t="s">
        <v>1533</v>
      </c>
      <c r="K320" s="669"/>
      <c r="L320" s="653" t="s">
        <v>1534</v>
      </c>
      <c r="M320" s="653" t="s">
        <v>1535</v>
      </c>
      <c r="N320" s="641">
        <f>IF(OR(A320&lt;&gt;"",O320&lt;=ФОРМА!$C$41),1,0)</f>
        <v>0</v>
      </c>
      <c r="O320" s="641">
        <f t="shared" si="19"/>
        <v>18</v>
      </c>
    </row>
    <row r="321" spans="1:15" ht="48.6" customHeight="1" x14ac:dyDescent="0.25">
      <c r="A321" s="654"/>
      <c r="B321" s="658" t="str">
        <f t="shared" si="17"/>
        <v>полоса 40х5 мм
уголок 63х63х6, L=2,5 м</v>
      </c>
      <c r="C321" s="658" t="str">
        <f t="shared" si="18"/>
        <v>Контур заземления КК
СЭС-23-32939-ЭС-ИЛО</v>
      </c>
      <c r="D321" s="653" t="s">
        <v>1530</v>
      </c>
      <c r="E321" s="653" t="s">
        <v>1531</v>
      </c>
      <c r="F321" s="658" t="str">
        <f ca="1">IF(A321=A320,F320,CONCATENATE(ФОРМА!$F$43,RANDBETWEEN(ФОРМА!$G$43,ФОРМА!$H$43),",
без осадков"))</f>
        <v>+42,
без осадков</v>
      </c>
      <c r="G321" s="653" t="s">
        <v>1532</v>
      </c>
      <c r="H321" s="668" t="s">
        <v>65</v>
      </c>
      <c r="I321" s="669"/>
      <c r="J321" s="653" t="s">
        <v>1533</v>
      </c>
      <c r="K321" s="669"/>
      <c r="L321" s="653" t="s">
        <v>1534</v>
      </c>
      <c r="M321" s="653" t="s">
        <v>1535</v>
      </c>
      <c r="N321" s="641">
        <f>IF(OR(A321&lt;&gt;"",O321&lt;=ФОРМА!$C$41),1,0)</f>
        <v>0</v>
      </c>
      <c r="O321" s="641">
        <f t="shared" si="19"/>
        <v>19</v>
      </c>
    </row>
    <row r="322" spans="1:15" ht="48.6" customHeight="1" x14ac:dyDescent="0.25">
      <c r="A322" s="654"/>
      <c r="B322" s="658" t="str">
        <f t="shared" si="17"/>
        <v>полоса 40х5 мм
уголок 63х63х6, L=2,5 м</v>
      </c>
      <c r="C322" s="658" t="str">
        <f t="shared" si="18"/>
        <v>Контур заземления КК
СЭС-23-32939-ЭС-ИЛО</v>
      </c>
      <c r="D322" s="653" t="s">
        <v>1530</v>
      </c>
      <c r="E322" s="653" t="s">
        <v>1531</v>
      </c>
      <c r="F322" s="658" t="str">
        <f ca="1">IF(A322=A321,F321,CONCATENATE(ФОРМА!$F$43,RANDBETWEEN(ФОРМА!$G$43,ФОРМА!$H$43),",
без осадков"))</f>
        <v>+42,
без осадков</v>
      </c>
      <c r="G322" s="653" t="s">
        <v>1532</v>
      </c>
      <c r="H322" s="668" t="s">
        <v>65</v>
      </c>
      <c r="I322" s="669"/>
      <c r="J322" s="653" t="s">
        <v>1533</v>
      </c>
      <c r="K322" s="669"/>
      <c r="L322" s="653" t="s">
        <v>1534</v>
      </c>
      <c r="M322" s="653" t="s">
        <v>1535</v>
      </c>
      <c r="N322" s="641">
        <f>IF(OR(A322&lt;&gt;"",O322&lt;=ФОРМА!$C$41),1,0)</f>
        <v>0</v>
      </c>
      <c r="O322" s="641">
        <f t="shared" si="19"/>
        <v>20</v>
      </c>
    </row>
    <row r="323" spans="1:15" ht="48.6" customHeight="1" x14ac:dyDescent="0.25">
      <c r="A323" s="654"/>
      <c r="B323" s="658" t="str">
        <f t="shared" si="17"/>
        <v>полоса 40х5 мм
уголок 63х63х6, L=2,5 м</v>
      </c>
      <c r="C323" s="658" t="str">
        <f t="shared" si="18"/>
        <v>Контур заземления КК
СЭС-23-32939-ЭС-ИЛО</v>
      </c>
      <c r="D323" s="653" t="s">
        <v>1530</v>
      </c>
      <c r="E323" s="653" t="s">
        <v>1531</v>
      </c>
      <c r="F323" s="658" t="str">
        <f ca="1">IF(A323=A322,F322,CONCATENATE(ФОРМА!$F$43,RANDBETWEEN(ФОРМА!$G$43,ФОРМА!$H$43),",
без осадков"))</f>
        <v>+42,
без осадков</v>
      </c>
      <c r="G323" s="653" t="s">
        <v>1532</v>
      </c>
      <c r="H323" s="668" t="s">
        <v>65</v>
      </c>
      <c r="I323" s="669"/>
      <c r="J323" s="653" t="s">
        <v>1533</v>
      </c>
      <c r="K323" s="669"/>
      <c r="L323" s="653" t="s">
        <v>1534</v>
      </c>
      <c r="M323" s="653" t="s">
        <v>1535</v>
      </c>
      <c r="N323" s="641">
        <f>IF(OR(A323&lt;&gt;"",O323&lt;=ФОРМА!$C$41),1,0)</f>
        <v>0</v>
      </c>
      <c r="O323" s="641">
        <f t="shared" si="19"/>
        <v>21</v>
      </c>
    </row>
    <row r="324" spans="1:15" ht="48.6" customHeight="1" x14ac:dyDescent="0.25">
      <c r="A324" s="654"/>
      <c r="B324" s="658" t="str">
        <f t="shared" si="17"/>
        <v>полоса 40х5 мм
уголок 63х63х6, L=2,5 м</v>
      </c>
      <c r="C324" s="658" t="str">
        <f t="shared" si="18"/>
        <v>Контур заземления КК
СЭС-23-32939-ЭС-ИЛО</v>
      </c>
      <c r="D324" s="653" t="s">
        <v>1530</v>
      </c>
      <c r="E324" s="653" t="s">
        <v>1531</v>
      </c>
      <c r="F324" s="658" t="str">
        <f ca="1">IF(A324=A323,F323,CONCATENATE(ФОРМА!$F$43,RANDBETWEEN(ФОРМА!$G$43,ФОРМА!$H$43),",
без осадков"))</f>
        <v>+42,
без осадков</v>
      </c>
      <c r="G324" s="653" t="s">
        <v>1532</v>
      </c>
      <c r="H324" s="668" t="s">
        <v>65</v>
      </c>
      <c r="I324" s="669"/>
      <c r="J324" s="653" t="s">
        <v>1533</v>
      </c>
      <c r="K324" s="669"/>
      <c r="L324" s="653" t="s">
        <v>1534</v>
      </c>
      <c r="M324" s="653" t="s">
        <v>1535</v>
      </c>
      <c r="N324" s="641">
        <f>IF(OR(A324&lt;&gt;"",O324&lt;=ФОРМА!$C$41),1,0)</f>
        <v>0</v>
      </c>
      <c r="O324" s="641">
        <f t="shared" si="19"/>
        <v>22</v>
      </c>
    </row>
    <row r="325" spans="1:15" ht="48.6" customHeight="1" x14ac:dyDescent="0.25">
      <c r="A325" s="654"/>
      <c r="B325" s="658" t="str">
        <f t="shared" si="17"/>
        <v>полоса 40х5 мм
уголок 63х63х6, L=2,5 м</v>
      </c>
      <c r="C325" s="658" t="str">
        <f t="shared" si="18"/>
        <v>Контур заземления КК
СЭС-23-32939-ЭС-ИЛО</v>
      </c>
      <c r="D325" s="653" t="s">
        <v>1530</v>
      </c>
      <c r="E325" s="653" t="s">
        <v>1531</v>
      </c>
      <c r="F325" s="658" t="str">
        <f ca="1">IF(A325=A324,F324,CONCATENATE(ФОРМА!$F$43,RANDBETWEEN(ФОРМА!$G$43,ФОРМА!$H$43),",
без осадков"))</f>
        <v>+42,
без осадков</v>
      </c>
      <c r="G325" s="653" t="s">
        <v>1532</v>
      </c>
      <c r="H325" s="668" t="s">
        <v>65</v>
      </c>
      <c r="I325" s="669"/>
      <c r="J325" s="653" t="s">
        <v>1533</v>
      </c>
      <c r="K325" s="669"/>
      <c r="L325" s="653" t="s">
        <v>1534</v>
      </c>
      <c r="M325" s="653" t="s">
        <v>1535</v>
      </c>
      <c r="N325" s="641">
        <f>IF(OR(A325&lt;&gt;"",O325&lt;=ФОРМА!$C$41),1,0)</f>
        <v>0</v>
      </c>
      <c r="O325" s="641">
        <f t="shared" si="19"/>
        <v>23</v>
      </c>
    </row>
    <row r="326" spans="1:15" ht="48.6" customHeight="1" x14ac:dyDescent="0.25">
      <c r="A326" s="654"/>
      <c r="B326" s="658" t="str">
        <f t="shared" si="17"/>
        <v>полоса 40х5 мм
уголок 63х63х6, L=2,5 м</v>
      </c>
      <c r="C326" s="658" t="str">
        <f t="shared" si="18"/>
        <v>Контур заземления КК
СЭС-23-32939-ЭС-ИЛО</v>
      </c>
      <c r="D326" s="653" t="s">
        <v>1530</v>
      </c>
      <c r="E326" s="653" t="s">
        <v>1531</v>
      </c>
      <c r="F326" s="658" t="str">
        <f ca="1">IF(A326=A325,F325,CONCATENATE(ФОРМА!$F$43,RANDBETWEEN(ФОРМА!$G$43,ФОРМА!$H$43),",
без осадков"))</f>
        <v>+42,
без осадков</v>
      </c>
      <c r="G326" s="653" t="s">
        <v>1532</v>
      </c>
      <c r="H326" s="668" t="s">
        <v>65</v>
      </c>
      <c r="I326" s="669"/>
      <c r="J326" s="653" t="s">
        <v>1533</v>
      </c>
      <c r="K326" s="669"/>
      <c r="L326" s="653" t="s">
        <v>1534</v>
      </c>
      <c r="M326" s="653" t="s">
        <v>1535</v>
      </c>
      <c r="N326" s="641">
        <f>IF(OR(A326&lt;&gt;"",O326&lt;=ФОРМА!$C$41),1,0)</f>
        <v>0</v>
      </c>
      <c r="O326" s="641">
        <f t="shared" si="19"/>
        <v>24</v>
      </c>
    </row>
    <row r="327" spans="1:15" ht="48.6" customHeight="1" x14ac:dyDescent="0.25">
      <c r="A327" s="654"/>
      <c r="B327" s="658" t="str">
        <f t="shared" si="17"/>
        <v>полоса 40х5 мм
уголок 63х63х6, L=2,5 м</v>
      </c>
      <c r="C327" s="658" t="str">
        <f t="shared" si="18"/>
        <v>Контур заземления КК
СЭС-23-32939-ЭС-ИЛО</v>
      </c>
      <c r="D327" s="653" t="s">
        <v>1530</v>
      </c>
      <c r="E327" s="653" t="s">
        <v>1531</v>
      </c>
      <c r="F327" s="658" t="str">
        <f ca="1">IF(A327=A326,F326,CONCATENATE(ФОРМА!$F$43,RANDBETWEEN(ФОРМА!$G$43,ФОРМА!$H$43),",
без осадков"))</f>
        <v>+42,
без осадков</v>
      </c>
      <c r="G327" s="653" t="s">
        <v>1532</v>
      </c>
      <c r="H327" s="668" t="s">
        <v>65</v>
      </c>
      <c r="I327" s="669"/>
      <c r="J327" s="653" t="s">
        <v>1533</v>
      </c>
      <c r="K327" s="669"/>
      <c r="L327" s="653" t="s">
        <v>1534</v>
      </c>
      <c r="M327" s="653" t="s">
        <v>1535</v>
      </c>
      <c r="N327" s="641">
        <f>IF(OR(A327&lt;&gt;"",O327&lt;=ФОРМА!$C$41),1,0)</f>
        <v>0</v>
      </c>
      <c r="O327" s="641">
        <f t="shared" si="19"/>
        <v>25</v>
      </c>
    </row>
    <row r="328" spans="1:15" ht="48.6" customHeight="1" x14ac:dyDescent="0.25">
      <c r="A328" s="654"/>
      <c r="B328" s="658" t="str">
        <f t="shared" si="17"/>
        <v>полоса 40х5 мм
уголок 63х63х6, L=2,5 м</v>
      </c>
      <c r="C328" s="658" t="str">
        <f t="shared" si="18"/>
        <v>Контур заземления КК
СЭС-23-32939-ЭС-ИЛО</v>
      </c>
      <c r="D328" s="653" t="s">
        <v>1530</v>
      </c>
      <c r="E328" s="653" t="s">
        <v>1531</v>
      </c>
      <c r="F328" s="658" t="str">
        <f ca="1">IF(A328=A327,F327,CONCATENATE(ФОРМА!$F$43,RANDBETWEEN(ФОРМА!$G$43,ФОРМА!$H$43),",
без осадков"))</f>
        <v>+42,
без осадков</v>
      </c>
      <c r="G328" s="653" t="s">
        <v>1532</v>
      </c>
      <c r="H328" s="668" t="s">
        <v>65</v>
      </c>
      <c r="I328" s="669"/>
      <c r="J328" s="653" t="s">
        <v>1533</v>
      </c>
      <c r="K328" s="669"/>
      <c r="L328" s="653" t="s">
        <v>1534</v>
      </c>
      <c r="M328" s="653" t="s">
        <v>1535</v>
      </c>
      <c r="N328" s="641">
        <f>IF(OR(A328&lt;&gt;"",O328&lt;=ФОРМА!$C$41),1,0)</f>
        <v>0</v>
      </c>
      <c r="O328" s="641">
        <f t="shared" si="19"/>
        <v>26</v>
      </c>
    </row>
    <row r="329" spans="1:15" ht="48.6" customHeight="1" x14ac:dyDescent="0.25">
      <c r="A329" s="654"/>
      <c r="B329" s="658" t="str">
        <f t="shared" si="17"/>
        <v>полоса 40х5 мм
уголок 63х63х6, L=2,5 м</v>
      </c>
      <c r="C329" s="658" t="str">
        <f t="shared" si="18"/>
        <v>Контур заземления КК
СЭС-23-32939-ЭС-ИЛО</v>
      </c>
      <c r="D329" s="653" t="s">
        <v>1530</v>
      </c>
      <c r="E329" s="653" t="s">
        <v>1531</v>
      </c>
      <c r="F329" s="658" t="str">
        <f ca="1">IF(A329=A328,F328,CONCATENATE(ФОРМА!$F$43,RANDBETWEEN(ФОРМА!$G$43,ФОРМА!$H$43),",
без осадков"))</f>
        <v>+42,
без осадков</v>
      </c>
      <c r="G329" s="653" t="s">
        <v>1532</v>
      </c>
      <c r="H329" s="668" t="s">
        <v>65</v>
      </c>
      <c r="I329" s="669"/>
      <c r="J329" s="653" t="s">
        <v>1533</v>
      </c>
      <c r="K329" s="669"/>
      <c r="L329" s="653" t="s">
        <v>1534</v>
      </c>
      <c r="M329" s="653" t="s">
        <v>1535</v>
      </c>
      <c r="N329" s="641">
        <f>IF(OR(A329&lt;&gt;"",O329&lt;=ФОРМА!$C$41),1,0)</f>
        <v>0</v>
      </c>
      <c r="O329" s="641">
        <f t="shared" si="19"/>
        <v>27</v>
      </c>
    </row>
    <row r="330" spans="1:15" ht="48.6" customHeight="1" x14ac:dyDescent="0.25">
      <c r="A330" s="654"/>
      <c r="B330" s="658" t="str">
        <f t="shared" si="17"/>
        <v>полоса 40х5 мм
уголок 63х63х6, L=2,5 м</v>
      </c>
      <c r="C330" s="658" t="str">
        <f t="shared" si="18"/>
        <v>Контур заземления КК
СЭС-23-32939-ЭС-ИЛО</v>
      </c>
      <c r="D330" s="653" t="s">
        <v>1530</v>
      </c>
      <c r="E330" s="653" t="s">
        <v>1531</v>
      </c>
      <c r="F330" s="658" t="str">
        <f ca="1">IF(A330=A329,F329,CONCATENATE(ФОРМА!$F$43,RANDBETWEEN(ФОРМА!$G$43,ФОРМА!$H$43),",
без осадков"))</f>
        <v>+42,
без осадков</v>
      </c>
      <c r="G330" s="653" t="s">
        <v>1532</v>
      </c>
      <c r="H330" s="668" t="s">
        <v>65</v>
      </c>
      <c r="I330" s="669"/>
      <c r="J330" s="653" t="s">
        <v>1533</v>
      </c>
      <c r="K330" s="669"/>
      <c r="L330" s="653" t="s">
        <v>1534</v>
      </c>
      <c r="M330" s="653" t="s">
        <v>1535</v>
      </c>
      <c r="N330" s="641">
        <f>IF(OR(A330&lt;&gt;"",O330&lt;=ФОРМА!$C$41),1,0)</f>
        <v>0</v>
      </c>
      <c r="O330" s="641">
        <f t="shared" si="19"/>
        <v>28</v>
      </c>
    </row>
    <row r="331" spans="1:15" ht="48.6" customHeight="1" x14ac:dyDescent="0.25">
      <c r="A331" s="654"/>
      <c r="B331" s="658" t="str">
        <f t="shared" si="17"/>
        <v>полоса 40х5 мм
уголок 63х63х6, L=2,5 м</v>
      </c>
      <c r="C331" s="658" t="str">
        <f t="shared" si="18"/>
        <v>Контур заземления КК
СЭС-23-32939-ЭС-ИЛО</v>
      </c>
      <c r="D331" s="653" t="s">
        <v>1530</v>
      </c>
      <c r="E331" s="653" t="s">
        <v>1531</v>
      </c>
      <c r="F331" s="658" t="str">
        <f ca="1">IF(A331=A330,F330,CONCATENATE(ФОРМА!$F$43,RANDBETWEEN(ФОРМА!$G$43,ФОРМА!$H$43),",
без осадков"))</f>
        <v>+42,
без осадков</v>
      </c>
      <c r="G331" s="653" t="s">
        <v>1532</v>
      </c>
      <c r="H331" s="668" t="s">
        <v>65</v>
      </c>
      <c r="I331" s="669"/>
      <c r="J331" s="653" t="s">
        <v>1533</v>
      </c>
      <c r="K331" s="669"/>
      <c r="L331" s="653" t="s">
        <v>1534</v>
      </c>
      <c r="M331" s="653" t="s">
        <v>1535</v>
      </c>
      <c r="N331" s="641">
        <f>IF(OR(A331&lt;&gt;"",O331&lt;=ФОРМА!$C$41),1,0)</f>
        <v>0</v>
      </c>
      <c r="O331" s="641">
        <f t="shared" si="19"/>
        <v>29</v>
      </c>
    </row>
    <row r="332" spans="1:15" ht="48.6" customHeight="1" x14ac:dyDescent="0.25">
      <c r="A332" s="654"/>
      <c r="B332" s="658" t="str">
        <f t="shared" si="17"/>
        <v>полоса 40х5 мм
уголок 63х63х6, L=2,5 м</v>
      </c>
      <c r="C332" s="658" t="str">
        <f t="shared" si="18"/>
        <v>Контур заземления КК
СЭС-23-32939-ЭС-ИЛО</v>
      </c>
      <c r="D332" s="653" t="s">
        <v>1530</v>
      </c>
      <c r="E332" s="653" t="s">
        <v>1531</v>
      </c>
      <c r="F332" s="658" t="str">
        <f ca="1">IF(A332=A331,F331,CONCATENATE(ФОРМА!$F$43,RANDBETWEEN(ФОРМА!$G$43,ФОРМА!$H$43),",
без осадков"))</f>
        <v>+42,
без осадков</v>
      </c>
      <c r="G332" s="653" t="s">
        <v>1532</v>
      </c>
      <c r="H332" s="668" t="s">
        <v>65</v>
      </c>
      <c r="I332" s="669"/>
      <c r="J332" s="653" t="s">
        <v>1533</v>
      </c>
      <c r="K332" s="669"/>
      <c r="L332" s="653" t="s">
        <v>1534</v>
      </c>
      <c r="M332" s="653" t="s">
        <v>1535</v>
      </c>
      <c r="N332" s="641">
        <f>IF(OR(A332&lt;&gt;"",O332&lt;=ФОРМА!$C$41),1,0)</f>
        <v>0</v>
      </c>
      <c r="O332" s="641">
        <f t="shared" si="19"/>
        <v>30</v>
      </c>
    </row>
    <row r="333" spans="1:15" ht="48.6" customHeight="1" x14ac:dyDescent="0.25">
      <c r="A333" s="654"/>
      <c r="B333" s="658" t="str">
        <f t="shared" si="17"/>
        <v>полоса 40х5 мм
уголок 63х63х6, L=2,5 м</v>
      </c>
      <c r="C333" s="658" t="str">
        <f t="shared" si="18"/>
        <v>Контур заземления КК
СЭС-23-32939-ЭС-ИЛО</v>
      </c>
      <c r="D333" s="653" t="s">
        <v>1530</v>
      </c>
      <c r="E333" s="653" t="s">
        <v>1531</v>
      </c>
      <c r="F333" s="658" t="str">
        <f ca="1">IF(A333=A332,F332,CONCATENATE(ФОРМА!$F$43,RANDBETWEEN(ФОРМА!$G$43,ФОРМА!$H$43),",
без осадков"))</f>
        <v>+42,
без осадков</v>
      </c>
      <c r="G333" s="653" t="s">
        <v>1532</v>
      </c>
      <c r="H333" s="668" t="s">
        <v>65</v>
      </c>
      <c r="I333" s="669"/>
      <c r="J333" s="653" t="s">
        <v>1533</v>
      </c>
      <c r="K333" s="669"/>
      <c r="L333" s="653" t="s">
        <v>1534</v>
      </c>
      <c r="M333" s="653" t="s">
        <v>1535</v>
      </c>
      <c r="N333" s="641">
        <f>IF(OR(A333&lt;&gt;"",O333&lt;=ФОРМА!$C$41),1,0)</f>
        <v>0</v>
      </c>
      <c r="O333" s="641">
        <f t="shared" si="19"/>
        <v>31</v>
      </c>
    </row>
    <row r="334" spans="1:15" ht="48.6" customHeight="1" x14ac:dyDescent="0.25">
      <c r="A334" s="654"/>
      <c r="B334" s="658" t="str">
        <f t="shared" si="17"/>
        <v>полоса 40х5 мм
уголок 63х63х6, L=2,5 м</v>
      </c>
      <c r="C334" s="658" t="str">
        <f t="shared" si="18"/>
        <v>Контур заземления КК
СЭС-23-32939-ЭС-ИЛО</v>
      </c>
      <c r="D334" s="653" t="s">
        <v>1530</v>
      </c>
      <c r="E334" s="653" t="s">
        <v>1531</v>
      </c>
      <c r="F334" s="658" t="str">
        <f ca="1">IF(A334=A333,F333,CONCATENATE(ФОРМА!$F$43,RANDBETWEEN(ФОРМА!$G$43,ФОРМА!$H$43),",
без осадков"))</f>
        <v>+42,
без осадков</v>
      </c>
      <c r="G334" s="653" t="s">
        <v>1532</v>
      </c>
      <c r="H334" s="668" t="s">
        <v>65</v>
      </c>
      <c r="I334" s="669"/>
      <c r="J334" s="653" t="s">
        <v>1533</v>
      </c>
      <c r="K334" s="669"/>
      <c r="L334" s="653" t="s">
        <v>1534</v>
      </c>
      <c r="M334" s="653" t="s">
        <v>1535</v>
      </c>
      <c r="N334" s="641">
        <f>IF(OR(A334&lt;&gt;"",O334&lt;=ФОРМА!$C$41),1,0)</f>
        <v>0</v>
      </c>
      <c r="O334" s="641">
        <f t="shared" si="19"/>
        <v>32</v>
      </c>
    </row>
    <row r="335" spans="1:15" ht="48.6" customHeight="1" x14ac:dyDescent="0.25">
      <c r="A335" s="654"/>
      <c r="B335" s="658" t="str">
        <f t="shared" si="17"/>
        <v>полоса 40х5 мм
уголок 63х63х6, L=2,5 м</v>
      </c>
      <c r="C335" s="658" t="str">
        <f t="shared" si="18"/>
        <v>Контур заземления КК
СЭС-23-32939-ЭС-ИЛО</v>
      </c>
      <c r="D335" s="653" t="s">
        <v>1530</v>
      </c>
      <c r="E335" s="653" t="s">
        <v>1531</v>
      </c>
      <c r="F335" s="658" t="str">
        <f ca="1">IF(A335=A334,F334,CONCATENATE(ФОРМА!$F$43,RANDBETWEEN(ФОРМА!$G$43,ФОРМА!$H$43),",
без осадков"))</f>
        <v>+42,
без осадков</v>
      </c>
      <c r="G335" s="653" t="s">
        <v>1532</v>
      </c>
      <c r="H335" s="668" t="s">
        <v>65</v>
      </c>
      <c r="I335" s="669"/>
      <c r="J335" s="653" t="s">
        <v>1533</v>
      </c>
      <c r="K335" s="669"/>
      <c r="L335" s="653" t="s">
        <v>1534</v>
      </c>
      <c r="M335" s="653" t="s">
        <v>1535</v>
      </c>
      <c r="N335" s="641">
        <f>IF(OR(A335&lt;&gt;"",O335&lt;=ФОРМА!$C$41),1,0)</f>
        <v>0</v>
      </c>
      <c r="O335" s="641">
        <f t="shared" si="19"/>
        <v>33</v>
      </c>
    </row>
    <row r="336" spans="1:15" ht="48.6" customHeight="1" x14ac:dyDescent="0.25">
      <c r="A336" s="654"/>
      <c r="B336" s="658" t="str">
        <f t="shared" si="17"/>
        <v>полоса 40х5 мм
уголок 63х63х6, L=2,5 м</v>
      </c>
      <c r="C336" s="658" t="str">
        <f t="shared" si="18"/>
        <v>Контур заземления КК
СЭС-23-32939-ЭС-ИЛО</v>
      </c>
      <c r="D336" s="653" t="s">
        <v>1530</v>
      </c>
      <c r="E336" s="653" t="s">
        <v>1531</v>
      </c>
      <c r="F336" s="658" t="str">
        <f ca="1">IF(A336=A335,F335,CONCATENATE(ФОРМА!$F$43,RANDBETWEEN(ФОРМА!$G$43,ФОРМА!$H$43),",
без осадков"))</f>
        <v>+42,
без осадков</v>
      </c>
      <c r="G336" s="653" t="s">
        <v>1532</v>
      </c>
      <c r="H336" s="668" t="s">
        <v>65</v>
      </c>
      <c r="I336" s="669"/>
      <c r="J336" s="653" t="s">
        <v>1533</v>
      </c>
      <c r="K336" s="669"/>
      <c r="L336" s="653" t="s">
        <v>1534</v>
      </c>
      <c r="M336" s="653" t="s">
        <v>1535</v>
      </c>
      <c r="N336" s="641">
        <f>IF(OR(A336&lt;&gt;"",O336&lt;=ФОРМА!$C$41),1,0)</f>
        <v>0</v>
      </c>
      <c r="O336" s="641">
        <f t="shared" si="19"/>
        <v>34</v>
      </c>
    </row>
    <row r="337" spans="1:15" ht="48.6" customHeight="1" x14ac:dyDescent="0.25">
      <c r="A337" s="654"/>
      <c r="B337" s="658" t="str">
        <f t="shared" si="17"/>
        <v>полоса 40х5 мм
уголок 63х63х6, L=2,5 м</v>
      </c>
      <c r="C337" s="658" t="str">
        <f t="shared" si="18"/>
        <v>Контур заземления КК
СЭС-23-32939-ЭС-ИЛО</v>
      </c>
      <c r="D337" s="653" t="s">
        <v>1530</v>
      </c>
      <c r="E337" s="653" t="s">
        <v>1531</v>
      </c>
      <c r="F337" s="658" t="str">
        <f ca="1">IF(A337=A336,F336,CONCATENATE(ФОРМА!$F$43,RANDBETWEEN(ФОРМА!$G$43,ФОРМА!$H$43),",
без осадков"))</f>
        <v>+42,
без осадков</v>
      </c>
      <c r="G337" s="653" t="s">
        <v>1532</v>
      </c>
      <c r="H337" s="668" t="s">
        <v>65</v>
      </c>
      <c r="I337" s="669"/>
      <c r="J337" s="653" t="s">
        <v>1533</v>
      </c>
      <c r="K337" s="669"/>
      <c r="L337" s="653" t="s">
        <v>1534</v>
      </c>
      <c r="M337" s="653" t="s">
        <v>1535</v>
      </c>
      <c r="N337" s="641">
        <f>IF(OR(A337&lt;&gt;"",O337&lt;=ФОРМА!$C$41),1,0)</f>
        <v>0</v>
      </c>
      <c r="O337" s="641">
        <f t="shared" si="19"/>
        <v>35</v>
      </c>
    </row>
    <row r="338" spans="1:15" ht="48.6" customHeight="1" x14ac:dyDescent="0.25">
      <c r="A338" s="654"/>
      <c r="B338" s="658" t="str">
        <f t="shared" si="17"/>
        <v>полоса 40х5 мм
уголок 63х63х6, L=2,5 м</v>
      </c>
      <c r="C338" s="658" t="str">
        <f t="shared" si="18"/>
        <v>Контур заземления КК
СЭС-23-32939-ЭС-ИЛО</v>
      </c>
      <c r="D338" s="653" t="s">
        <v>1530</v>
      </c>
      <c r="E338" s="653" t="s">
        <v>1531</v>
      </c>
      <c r="F338" s="658" t="str">
        <f ca="1">IF(A338=A337,F337,CONCATENATE(ФОРМА!$F$43,RANDBETWEEN(ФОРМА!$G$43,ФОРМА!$H$43),",
без осадков"))</f>
        <v>+42,
без осадков</v>
      </c>
      <c r="G338" s="653" t="s">
        <v>1532</v>
      </c>
      <c r="H338" s="668" t="s">
        <v>65</v>
      </c>
      <c r="I338" s="669"/>
      <c r="J338" s="653" t="s">
        <v>1533</v>
      </c>
      <c r="K338" s="669"/>
      <c r="L338" s="653" t="s">
        <v>1534</v>
      </c>
      <c r="M338" s="653" t="s">
        <v>1535</v>
      </c>
      <c r="N338" s="641">
        <f>IF(OR(A338&lt;&gt;"",O338&lt;=ФОРМА!$C$41),1,0)</f>
        <v>0</v>
      </c>
      <c r="O338" s="641">
        <f t="shared" si="19"/>
        <v>36</v>
      </c>
    </row>
    <row r="339" spans="1:15" ht="48.6" customHeight="1" x14ac:dyDescent="0.25">
      <c r="A339" s="654"/>
      <c r="B339" s="658" t="str">
        <f t="shared" si="17"/>
        <v>полоса 40х5 мм
уголок 63х63х6, L=2,5 м</v>
      </c>
      <c r="C339" s="658" t="str">
        <f t="shared" si="18"/>
        <v>Контур заземления КК
СЭС-23-32939-ЭС-ИЛО</v>
      </c>
      <c r="D339" s="653" t="s">
        <v>1530</v>
      </c>
      <c r="E339" s="653" t="s">
        <v>1531</v>
      </c>
      <c r="F339" s="658" t="str">
        <f ca="1">IF(A339=A338,F338,CONCATENATE(ФОРМА!$F$43,RANDBETWEEN(ФОРМА!$G$43,ФОРМА!$H$43),",
без осадков"))</f>
        <v>+42,
без осадков</v>
      </c>
      <c r="G339" s="653" t="s">
        <v>1532</v>
      </c>
      <c r="H339" s="668" t="s">
        <v>65</v>
      </c>
      <c r="I339" s="669"/>
      <c r="J339" s="653" t="s">
        <v>1533</v>
      </c>
      <c r="K339" s="669"/>
      <c r="L339" s="653" t="s">
        <v>1534</v>
      </c>
      <c r="M339" s="653" t="s">
        <v>1535</v>
      </c>
      <c r="N339" s="641">
        <f>IF(OR(A339&lt;&gt;"",O339&lt;=ФОРМА!$C$41),1,0)</f>
        <v>0</v>
      </c>
      <c r="O339" s="641">
        <f t="shared" si="19"/>
        <v>37</v>
      </c>
    </row>
    <row r="340" spans="1:15" ht="48.6" customHeight="1" x14ac:dyDescent="0.25">
      <c r="A340" s="654"/>
      <c r="B340" s="658" t="str">
        <f t="shared" si="17"/>
        <v>полоса 40х5 мм
уголок 63х63х6, L=2,5 м</v>
      </c>
      <c r="C340" s="658" t="str">
        <f t="shared" si="18"/>
        <v>Контур заземления КК
СЭС-23-32939-ЭС-ИЛО</v>
      </c>
      <c r="D340" s="653" t="s">
        <v>1530</v>
      </c>
      <c r="E340" s="653" t="s">
        <v>1531</v>
      </c>
      <c r="F340" s="658" t="str">
        <f ca="1">IF(A340=A339,F339,CONCATENATE(ФОРМА!$F$43,RANDBETWEEN(ФОРМА!$G$43,ФОРМА!$H$43),",
без осадков"))</f>
        <v>+42,
без осадков</v>
      </c>
      <c r="G340" s="653" t="s">
        <v>1532</v>
      </c>
      <c r="H340" s="668" t="s">
        <v>65</v>
      </c>
      <c r="I340" s="669"/>
      <c r="J340" s="653" t="s">
        <v>1533</v>
      </c>
      <c r="K340" s="669"/>
      <c r="L340" s="653" t="s">
        <v>1534</v>
      </c>
      <c r="M340" s="653" t="s">
        <v>1535</v>
      </c>
      <c r="N340" s="641">
        <f>IF(OR(A340&lt;&gt;"",O340&lt;=ФОРМА!$C$41),1,0)</f>
        <v>0</v>
      </c>
      <c r="O340" s="641">
        <f t="shared" si="19"/>
        <v>38</v>
      </c>
    </row>
    <row r="341" spans="1:15" ht="48.6" customHeight="1" x14ac:dyDescent="0.25">
      <c r="A341" s="654"/>
      <c r="B341" s="658" t="str">
        <f t="shared" si="17"/>
        <v>полоса 40х5 мм
уголок 63х63х6, L=2,5 м</v>
      </c>
      <c r="C341" s="658" t="str">
        <f t="shared" si="18"/>
        <v>Контур заземления КК
СЭС-23-32939-ЭС-ИЛО</v>
      </c>
      <c r="D341" s="653" t="s">
        <v>1530</v>
      </c>
      <c r="E341" s="653" t="s">
        <v>1531</v>
      </c>
      <c r="F341" s="658" t="str">
        <f ca="1">IF(A341=A340,F340,CONCATENATE(ФОРМА!$F$43,RANDBETWEEN(ФОРМА!$G$43,ФОРМА!$H$43),",
без осадков"))</f>
        <v>+42,
без осадков</v>
      </c>
      <c r="G341" s="653" t="s">
        <v>1532</v>
      </c>
      <c r="H341" s="668" t="s">
        <v>65</v>
      </c>
      <c r="I341" s="669"/>
      <c r="J341" s="653" t="s">
        <v>1533</v>
      </c>
      <c r="K341" s="669"/>
      <c r="L341" s="653" t="s">
        <v>1534</v>
      </c>
      <c r="M341" s="653" t="s">
        <v>1535</v>
      </c>
      <c r="N341" s="641">
        <f>IF(OR(A341&lt;&gt;"",O341&lt;=ФОРМА!$C$41),1,0)</f>
        <v>0</v>
      </c>
      <c r="O341" s="641">
        <f t="shared" si="19"/>
        <v>39</v>
      </c>
    </row>
    <row r="342" spans="1:15" ht="48.6" customHeight="1" x14ac:dyDescent="0.25">
      <c r="A342" s="654"/>
      <c r="B342" s="658" t="str">
        <f t="shared" si="17"/>
        <v>полоса 40х5 мм
уголок 63х63х6, L=2,5 м</v>
      </c>
      <c r="C342" s="658" t="str">
        <f t="shared" si="18"/>
        <v>Контур заземления КК
СЭС-23-32939-ЭС-ИЛО</v>
      </c>
      <c r="D342" s="653" t="s">
        <v>1530</v>
      </c>
      <c r="E342" s="653" t="s">
        <v>1531</v>
      </c>
      <c r="F342" s="658" t="str">
        <f ca="1">IF(A342=A341,F341,CONCATENATE(ФОРМА!$F$43,RANDBETWEEN(ФОРМА!$G$43,ФОРМА!$H$43),",
без осадков"))</f>
        <v>+42,
без осадков</v>
      </c>
      <c r="G342" s="653" t="s">
        <v>1532</v>
      </c>
      <c r="H342" s="668" t="s">
        <v>65</v>
      </c>
      <c r="I342" s="669"/>
      <c r="J342" s="653" t="s">
        <v>1533</v>
      </c>
      <c r="K342" s="669"/>
      <c r="L342" s="653" t="s">
        <v>1534</v>
      </c>
      <c r="M342" s="653" t="s">
        <v>1535</v>
      </c>
      <c r="N342" s="641">
        <f>IF(OR(A342&lt;&gt;"",O342&lt;=ФОРМА!$C$41),1,0)</f>
        <v>0</v>
      </c>
      <c r="O342" s="641">
        <f t="shared" si="19"/>
        <v>40</v>
      </c>
    </row>
    <row r="343" spans="1:15" ht="48.6" customHeight="1" x14ac:dyDescent="0.25">
      <c r="A343" s="654"/>
      <c r="B343" s="658" t="str">
        <f t="shared" si="17"/>
        <v>полоса 40х5 мм
уголок 63х63х6, L=2,5 м</v>
      </c>
      <c r="C343" s="658" t="str">
        <f t="shared" si="18"/>
        <v>Контур заземления КК
СЭС-23-32939-ЭС-ИЛО</v>
      </c>
      <c r="D343" s="653" t="s">
        <v>1530</v>
      </c>
      <c r="E343" s="653" t="s">
        <v>1531</v>
      </c>
      <c r="F343" s="658" t="str">
        <f ca="1">IF(A343=A342,F342,CONCATENATE(ФОРМА!$F$43,RANDBETWEEN(ФОРМА!$G$43,ФОРМА!$H$43),",
без осадков"))</f>
        <v>+42,
без осадков</v>
      </c>
      <c r="G343" s="653" t="s">
        <v>1532</v>
      </c>
      <c r="H343" s="668" t="s">
        <v>65</v>
      </c>
      <c r="I343" s="669"/>
      <c r="J343" s="653" t="s">
        <v>1533</v>
      </c>
      <c r="K343" s="669"/>
      <c r="L343" s="653" t="s">
        <v>1534</v>
      </c>
      <c r="M343" s="653" t="s">
        <v>1535</v>
      </c>
      <c r="N343" s="641">
        <f>IF(OR(A343&lt;&gt;"",O343&lt;=ФОРМА!$C$41),1,0)</f>
        <v>0</v>
      </c>
      <c r="O343" s="641">
        <f t="shared" si="19"/>
        <v>41</v>
      </c>
    </row>
    <row r="344" spans="1:15" ht="48.6" customHeight="1" x14ac:dyDescent="0.25">
      <c r="A344" s="654"/>
      <c r="B344" s="658" t="str">
        <f t="shared" si="17"/>
        <v>полоса 40х5 мм
уголок 63х63х6, L=2,5 м</v>
      </c>
      <c r="C344" s="658" t="str">
        <f t="shared" si="18"/>
        <v>Контур заземления КК
СЭС-23-32939-ЭС-ИЛО</v>
      </c>
      <c r="D344" s="653" t="s">
        <v>1530</v>
      </c>
      <c r="E344" s="653" t="s">
        <v>1531</v>
      </c>
      <c r="F344" s="658" t="str">
        <f ca="1">IF(A344=A343,F343,CONCATENATE(ФОРМА!$F$43,RANDBETWEEN(ФОРМА!$G$43,ФОРМА!$H$43),",
без осадков"))</f>
        <v>+42,
без осадков</v>
      </c>
      <c r="G344" s="653" t="s">
        <v>1532</v>
      </c>
      <c r="H344" s="668" t="s">
        <v>65</v>
      </c>
      <c r="I344" s="669"/>
      <c r="J344" s="653" t="s">
        <v>1533</v>
      </c>
      <c r="K344" s="669"/>
      <c r="L344" s="653" t="s">
        <v>1534</v>
      </c>
      <c r="M344" s="653" t="s">
        <v>1535</v>
      </c>
      <c r="N344" s="641">
        <f>IF(OR(A344&lt;&gt;"",O344&lt;=ФОРМА!$C$41),1,0)</f>
        <v>0</v>
      </c>
      <c r="O344" s="641">
        <f t="shared" si="19"/>
        <v>42</v>
      </c>
    </row>
    <row r="345" spans="1:15" ht="48.6" customHeight="1" x14ac:dyDescent="0.25">
      <c r="A345" s="654"/>
      <c r="B345" s="658" t="str">
        <f t="shared" si="17"/>
        <v>полоса 40х5 мм
уголок 63х63х6, L=2,5 м</v>
      </c>
      <c r="C345" s="658" t="str">
        <f t="shared" si="18"/>
        <v>Контур заземления КК
СЭС-23-32939-ЭС-ИЛО</v>
      </c>
      <c r="D345" s="653" t="s">
        <v>1530</v>
      </c>
      <c r="E345" s="653" t="s">
        <v>1531</v>
      </c>
      <c r="F345" s="658" t="str">
        <f ca="1">IF(A345=A344,F344,CONCATENATE(ФОРМА!$F$43,RANDBETWEEN(ФОРМА!$G$43,ФОРМА!$H$43),",
без осадков"))</f>
        <v>+42,
без осадков</v>
      </c>
      <c r="G345" s="653" t="s">
        <v>1532</v>
      </c>
      <c r="H345" s="668" t="s">
        <v>65</v>
      </c>
      <c r="I345" s="669"/>
      <c r="J345" s="653" t="s">
        <v>1533</v>
      </c>
      <c r="K345" s="669"/>
      <c r="L345" s="653" t="s">
        <v>1534</v>
      </c>
      <c r="M345" s="653" t="s">
        <v>1535</v>
      </c>
      <c r="N345" s="641">
        <f>IF(OR(A345&lt;&gt;"",O345&lt;=ФОРМА!$C$41),1,0)</f>
        <v>0</v>
      </c>
      <c r="O345" s="641">
        <f t="shared" si="19"/>
        <v>43</v>
      </c>
    </row>
    <row r="346" spans="1:15" ht="48.6" customHeight="1" x14ac:dyDescent="0.25">
      <c r="A346" s="654"/>
      <c r="B346" s="658" t="str">
        <f t="shared" si="17"/>
        <v>полоса 40х5 мм
уголок 63х63х6, L=2,5 м</v>
      </c>
      <c r="C346" s="658" t="str">
        <f t="shared" si="18"/>
        <v>Контур заземления КК
СЭС-23-32939-ЭС-ИЛО</v>
      </c>
      <c r="D346" s="653" t="s">
        <v>1530</v>
      </c>
      <c r="E346" s="653" t="s">
        <v>1531</v>
      </c>
      <c r="F346" s="658" t="str">
        <f ca="1">IF(A346=A345,F345,CONCATENATE(ФОРМА!$F$43,RANDBETWEEN(ФОРМА!$G$43,ФОРМА!$H$43),",
без осадков"))</f>
        <v>+42,
без осадков</v>
      </c>
      <c r="G346" s="653" t="s">
        <v>1532</v>
      </c>
      <c r="H346" s="668" t="s">
        <v>65</v>
      </c>
      <c r="I346" s="669"/>
      <c r="J346" s="653" t="s">
        <v>1533</v>
      </c>
      <c r="K346" s="669"/>
      <c r="L346" s="653" t="s">
        <v>1534</v>
      </c>
      <c r="M346" s="653" t="s">
        <v>1535</v>
      </c>
      <c r="N346" s="641">
        <f>IF(OR(A346&lt;&gt;"",O346&lt;=ФОРМА!$C$41),1,0)</f>
        <v>0</v>
      </c>
      <c r="O346" s="641">
        <f t="shared" si="19"/>
        <v>44</v>
      </c>
    </row>
    <row r="347" spans="1:15" ht="48.6" customHeight="1" x14ac:dyDescent="0.25">
      <c r="A347" s="654"/>
      <c r="B347" s="658" t="str">
        <f t="shared" si="17"/>
        <v>полоса 40х5 мм
уголок 63х63х6, L=2,5 м</v>
      </c>
      <c r="C347" s="658" t="str">
        <f t="shared" si="18"/>
        <v>Контур заземления КК
СЭС-23-32939-ЭС-ИЛО</v>
      </c>
      <c r="D347" s="653" t="s">
        <v>1530</v>
      </c>
      <c r="E347" s="653" t="s">
        <v>1531</v>
      </c>
      <c r="F347" s="658" t="str">
        <f ca="1">IF(A347=A346,F346,CONCATENATE(ФОРМА!$F$43,RANDBETWEEN(ФОРМА!$G$43,ФОРМА!$H$43),",
без осадков"))</f>
        <v>+42,
без осадков</v>
      </c>
      <c r="G347" s="653" t="s">
        <v>1532</v>
      </c>
      <c r="H347" s="668" t="s">
        <v>65</v>
      </c>
      <c r="I347" s="669"/>
      <c r="J347" s="653" t="s">
        <v>1533</v>
      </c>
      <c r="K347" s="669"/>
      <c r="L347" s="653" t="s">
        <v>1534</v>
      </c>
      <c r="M347" s="653" t="s">
        <v>1535</v>
      </c>
      <c r="N347" s="641">
        <f>IF(OR(A347&lt;&gt;"",O347&lt;=ФОРМА!$C$41),1,0)</f>
        <v>0</v>
      </c>
      <c r="O347" s="641">
        <f t="shared" si="19"/>
        <v>45</v>
      </c>
    </row>
    <row r="348" spans="1:15" ht="48.6" customHeight="1" x14ac:dyDescent="0.25">
      <c r="A348" s="654"/>
      <c r="B348" s="658" t="str">
        <f t="shared" si="17"/>
        <v>полоса 40х5 мм
уголок 63х63х6, L=2,5 м</v>
      </c>
      <c r="C348" s="658" t="str">
        <f t="shared" si="18"/>
        <v>Контур заземления КК
СЭС-23-32939-ЭС-ИЛО</v>
      </c>
      <c r="D348" s="653" t="s">
        <v>1530</v>
      </c>
      <c r="E348" s="653" t="s">
        <v>1531</v>
      </c>
      <c r="F348" s="658" t="str">
        <f ca="1">IF(A348=A347,F347,CONCATENATE(ФОРМА!$F$43,RANDBETWEEN(ФОРМА!$G$43,ФОРМА!$H$43),",
без осадков"))</f>
        <v>+42,
без осадков</v>
      </c>
      <c r="G348" s="653" t="s">
        <v>1532</v>
      </c>
      <c r="H348" s="668" t="s">
        <v>65</v>
      </c>
      <c r="I348" s="669"/>
      <c r="J348" s="653" t="s">
        <v>1533</v>
      </c>
      <c r="K348" s="669"/>
      <c r="L348" s="653" t="s">
        <v>1534</v>
      </c>
      <c r="M348" s="653" t="s">
        <v>1535</v>
      </c>
      <c r="N348" s="641">
        <f>IF(OR(A348&lt;&gt;"",O348&lt;=ФОРМА!$C$41),1,0)</f>
        <v>0</v>
      </c>
      <c r="O348" s="641">
        <f t="shared" si="19"/>
        <v>46</v>
      </c>
    </row>
    <row r="349" spans="1:15" ht="48.6" customHeight="1" x14ac:dyDescent="0.25">
      <c r="A349" s="654"/>
      <c r="B349" s="658" t="str">
        <f t="shared" si="17"/>
        <v>полоса 40х5 мм
уголок 63х63х6, L=2,5 м</v>
      </c>
      <c r="C349" s="658" t="str">
        <f t="shared" si="18"/>
        <v>Контур заземления КК
СЭС-23-32939-ЭС-ИЛО</v>
      </c>
      <c r="D349" s="653" t="s">
        <v>1530</v>
      </c>
      <c r="E349" s="653" t="s">
        <v>1531</v>
      </c>
      <c r="F349" s="658" t="str">
        <f ca="1">IF(A349=A348,F348,CONCATENATE(ФОРМА!$F$43,RANDBETWEEN(ФОРМА!$G$43,ФОРМА!$H$43),",
без осадков"))</f>
        <v>+42,
без осадков</v>
      </c>
      <c r="G349" s="653" t="s">
        <v>1532</v>
      </c>
      <c r="H349" s="668" t="s">
        <v>65</v>
      </c>
      <c r="I349" s="669"/>
      <c r="J349" s="653" t="s">
        <v>1533</v>
      </c>
      <c r="K349" s="669"/>
      <c r="L349" s="653" t="s">
        <v>1534</v>
      </c>
      <c r="M349" s="653" t="s">
        <v>1535</v>
      </c>
      <c r="N349" s="641">
        <f>IF(OR(A349&lt;&gt;"",O349&lt;=ФОРМА!$C$41),1,0)</f>
        <v>0</v>
      </c>
      <c r="O349" s="641">
        <f t="shared" si="19"/>
        <v>47</v>
      </c>
    </row>
    <row r="350" spans="1:15" ht="48.6" customHeight="1" x14ac:dyDescent="0.25">
      <c r="A350" s="654"/>
      <c r="B350" s="658" t="str">
        <f t="shared" si="17"/>
        <v>полоса 40х5 мм
уголок 63х63х6, L=2,5 м</v>
      </c>
      <c r="C350" s="658" t="str">
        <f t="shared" si="18"/>
        <v>Контур заземления КК
СЭС-23-32939-ЭС-ИЛО</v>
      </c>
      <c r="D350" s="653" t="s">
        <v>1530</v>
      </c>
      <c r="E350" s="653" t="s">
        <v>1531</v>
      </c>
      <c r="F350" s="658" t="str">
        <f ca="1">IF(A350=A349,F349,CONCATENATE(ФОРМА!$F$43,RANDBETWEEN(ФОРМА!$G$43,ФОРМА!$H$43),",
без осадков"))</f>
        <v>+42,
без осадков</v>
      </c>
      <c r="G350" s="653" t="s">
        <v>1532</v>
      </c>
      <c r="H350" s="668" t="s">
        <v>65</v>
      </c>
      <c r="I350" s="669"/>
      <c r="J350" s="653" t="s">
        <v>1533</v>
      </c>
      <c r="K350" s="669"/>
      <c r="L350" s="653" t="s">
        <v>1534</v>
      </c>
      <c r="M350" s="653" t="s">
        <v>1535</v>
      </c>
      <c r="N350" s="641">
        <f>IF(OR(A350&lt;&gt;"",O350&lt;=ФОРМА!$C$41),1,0)</f>
        <v>0</v>
      </c>
      <c r="O350" s="641">
        <f t="shared" si="19"/>
        <v>48</v>
      </c>
    </row>
    <row r="351" spans="1:15" ht="48.6" customHeight="1" x14ac:dyDescent="0.25">
      <c r="A351" s="654"/>
      <c r="B351" s="658" t="str">
        <f t="shared" si="17"/>
        <v>полоса 40х5 мм
уголок 63х63х6, L=2,5 м</v>
      </c>
      <c r="C351" s="658" t="str">
        <f t="shared" si="18"/>
        <v>Контур заземления КК
СЭС-23-32939-ЭС-ИЛО</v>
      </c>
      <c r="D351" s="653" t="s">
        <v>1530</v>
      </c>
      <c r="E351" s="653" t="s">
        <v>1531</v>
      </c>
      <c r="F351" s="658" t="str">
        <f ca="1">IF(A351=A350,F350,CONCATENATE(ФОРМА!$F$43,RANDBETWEEN(ФОРМА!$G$43,ФОРМА!$H$43),",
без осадков"))</f>
        <v>+42,
без осадков</v>
      </c>
      <c r="G351" s="653" t="s">
        <v>1532</v>
      </c>
      <c r="H351" s="668" t="s">
        <v>65</v>
      </c>
      <c r="I351" s="669"/>
      <c r="J351" s="653" t="s">
        <v>1533</v>
      </c>
      <c r="K351" s="669"/>
      <c r="L351" s="653" t="s">
        <v>1534</v>
      </c>
      <c r="M351" s="653" t="s">
        <v>1535</v>
      </c>
      <c r="N351" s="641">
        <f>IF(OR(A351&lt;&gt;"",O351&lt;=ФОРМА!$C$41),1,0)</f>
        <v>0</v>
      </c>
      <c r="O351" s="641">
        <f t="shared" si="19"/>
        <v>49</v>
      </c>
    </row>
    <row r="352" spans="1:15" ht="48.6" customHeight="1" x14ac:dyDescent="0.25">
      <c r="A352" s="654"/>
      <c r="B352" s="658" t="str">
        <f t="shared" si="17"/>
        <v>полоса 40х5 мм
уголок 63х63х6, L=2,5 м</v>
      </c>
      <c r="C352" s="658" t="str">
        <f t="shared" si="18"/>
        <v>Контур заземления КК
СЭС-23-32939-ЭС-ИЛО</v>
      </c>
      <c r="D352" s="653" t="s">
        <v>1530</v>
      </c>
      <c r="E352" s="653" t="s">
        <v>1531</v>
      </c>
      <c r="F352" s="658" t="str">
        <f ca="1">IF(A352=A351,F351,CONCATENATE(ФОРМА!$F$43,RANDBETWEEN(ФОРМА!$G$43,ФОРМА!$H$43),",
без осадков"))</f>
        <v>+42,
без осадков</v>
      </c>
      <c r="G352" s="653" t="s">
        <v>1532</v>
      </c>
      <c r="H352" s="668" t="s">
        <v>65</v>
      </c>
      <c r="I352" s="669"/>
      <c r="J352" s="653" t="s">
        <v>1533</v>
      </c>
      <c r="K352" s="669"/>
      <c r="L352" s="653" t="s">
        <v>1534</v>
      </c>
      <c r="M352" s="653" t="s">
        <v>1535</v>
      </c>
      <c r="N352" s="641">
        <f>IF(OR(A352&lt;&gt;"",O352&lt;=ФОРМА!$C$41),1,0)</f>
        <v>0</v>
      </c>
      <c r="O352" s="641">
        <f t="shared" si="19"/>
        <v>50</v>
      </c>
    </row>
    <row r="353" spans="1:15" ht="48.6" customHeight="1" x14ac:dyDescent="0.25">
      <c r="A353" s="654"/>
      <c r="B353" s="658" t="str">
        <f t="shared" si="17"/>
        <v>полоса 40х5 мм
уголок 63х63х6, L=2,5 м</v>
      </c>
      <c r="C353" s="658" t="str">
        <f t="shared" si="18"/>
        <v>Контур заземления КК
СЭС-23-32939-ЭС-ИЛО</v>
      </c>
      <c r="D353" s="653" t="s">
        <v>1530</v>
      </c>
      <c r="E353" s="653" t="s">
        <v>1531</v>
      </c>
      <c r="F353" s="658" t="str">
        <f ca="1">IF(A353=A352,F352,CONCATENATE(ФОРМА!$F$43,RANDBETWEEN(ФОРМА!$G$43,ФОРМА!$H$43),",
без осадков"))</f>
        <v>+42,
без осадков</v>
      </c>
      <c r="G353" s="653" t="s">
        <v>1532</v>
      </c>
      <c r="H353" s="668" t="s">
        <v>65</v>
      </c>
      <c r="I353" s="669"/>
      <c r="J353" s="653" t="s">
        <v>1533</v>
      </c>
      <c r="K353" s="669"/>
      <c r="L353" s="653" t="s">
        <v>1534</v>
      </c>
      <c r="M353" s="653" t="s">
        <v>1535</v>
      </c>
      <c r="N353" s="641">
        <f>IF(OR(A353&lt;&gt;"",O353&lt;=ФОРМА!$C$41),1,0)</f>
        <v>0</v>
      </c>
      <c r="O353" s="641">
        <f t="shared" si="19"/>
        <v>51</v>
      </c>
    </row>
    <row r="354" spans="1:15" ht="48.6" customHeight="1" x14ac:dyDescent="0.25">
      <c r="A354" s="654"/>
      <c r="B354" s="658" t="str">
        <f t="shared" si="17"/>
        <v>полоса 40х5 мм
уголок 63х63х6, L=2,5 м</v>
      </c>
      <c r="C354" s="658" t="str">
        <f t="shared" si="18"/>
        <v>Контур заземления КК
СЭС-23-32939-ЭС-ИЛО</v>
      </c>
      <c r="D354" s="653" t="s">
        <v>1530</v>
      </c>
      <c r="E354" s="653" t="s">
        <v>1531</v>
      </c>
      <c r="F354" s="658" t="str">
        <f ca="1">IF(A354=A353,F353,CONCATENATE(ФОРМА!$F$43,RANDBETWEEN(ФОРМА!$G$43,ФОРМА!$H$43),",
без осадков"))</f>
        <v>+42,
без осадков</v>
      </c>
      <c r="G354" s="653" t="s">
        <v>1532</v>
      </c>
      <c r="H354" s="668" t="s">
        <v>65</v>
      </c>
      <c r="I354" s="669"/>
      <c r="J354" s="653" t="s">
        <v>1533</v>
      </c>
      <c r="K354" s="669"/>
      <c r="L354" s="653" t="s">
        <v>1534</v>
      </c>
      <c r="M354" s="653" t="s">
        <v>1535</v>
      </c>
      <c r="N354" s="641">
        <f>IF(OR(A354&lt;&gt;"",O354&lt;=ФОРМА!$C$41),1,0)</f>
        <v>0</v>
      </c>
      <c r="O354" s="641">
        <f t="shared" si="19"/>
        <v>52</v>
      </c>
    </row>
    <row r="355" spans="1:15" ht="48.6" customHeight="1" x14ac:dyDescent="0.25">
      <c r="A355" s="654"/>
      <c r="B355" s="658" t="str">
        <f t="shared" si="17"/>
        <v>полоса 40х5 мм
уголок 63х63х6, L=2,5 м</v>
      </c>
      <c r="C355" s="658" t="str">
        <f t="shared" si="18"/>
        <v>Контур заземления КК
СЭС-23-32939-ЭС-ИЛО</v>
      </c>
      <c r="D355" s="653" t="s">
        <v>1530</v>
      </c>
      <c r="E355" s="653" t="s">
        <v>1531</v>
      </c>
      <c r="F355" s="658" t="str">
        <f ca="1">IF(A355=A354,F354,CONCATENATE(ФОРМА!$F$43,RANDBETWEEN(ФОРМА!$G$43,ФОРМА!$H$43),",
без осадков"))</f>
        <v>+42,
без осадков</v>
      </c>
      <c r="G355" s="653" t="s">
        <v>1532</v>
      </c>
      <c r="H355" s="668" t="s">
        <v>65</v>
      </c>
      <c r="I355" s="669"/>
      <c r="J355" s="653" t="s">
        <v>1533</v>
      </c>
      <c r="K355" s="669"/>
      <c r="L355" s="653" t="s">
        <v>1534</v>
      </c>
      <c r="M355" s="653" t="s">
        <v>1535</v>
      </c>
      <c r="N355" s="641">
        <f>IF(OR(A355&lt;&gt;"",O355&lt;=ФОРМА!$C$41),1,0)</f>
        <v>0</v>
      </c>
      <c r="O355" s="641">
        <f t="shared" si="19"/>
        <v>53</v>
      </c>
    </row>
    <row r="356" spans="1:15" ht="48.6" customHeight="1" x14ac:dyDescent="0.25">
      <c r="A356" s="654"/>
      <c r="B356" s="658" t="str">
        <f t="shared" si="17"/>
        <v>полоса 40х5 мм
уголок 63х63х6, L=2,5 м</v>
      </c>
      <c r="C356" s="658" t="str">
        <f t="shared" si="18"/>
        <v>Контур заземления КК
СЭС-23-32939-ЭС-ИЛО</v>
      </c>
      <c r="D356" s="653" t="s">
        <v>1530</v>
      </c>
      <c r="E356" s="653" t="s">
        <v>1531</v>
      </c>
      <c r="F356" s="658" t="str">
        <f ca="1">IF(A356=A355,F355,CONCATENATE(ФОРМА!$F$43,RANDBETWEEN(ФОРМА!$G$43,ФОРМА!$H$43),",
без осадков"))</f>
        <v>+42,
без осадков</v>
      </c>
      <c r="G356" s="653" t="s">
        <v>1532</v>
      </c>
      <c r="H356" s="668" t="s">
        <v>65</v>
      </c>
      <c r="I356" s="669"/>
      <c r="J356" s="653" t="s">
        <v>1533</v>
      </c>
      <c r="K356" s="669"/>
      <c r="L356" s="653" t="s">
        <v>1534</v>
      </c>
      <c r="M356" s="653" t="s">
        <v>1535</v>
      </c>
      <c r="N356" s="641">
        <f>IF(OR(A356&lt;&gt;"",O356&lt;=ФОРМА!$C$41),1,0)</f>
        <v>0</v>
      </c>
      <c r="O356" s="641">
        <f t="shared" si="19"/>
        <v>54</v>
      </c>
    </row>
    <row r="357" spans="1:15" ht="48.6" customHeight="1" x14ac:dyDescent="0.25">
      <c r="A357" s="654"/>
      <c r="B357" s="658" t="str">
        <f t="shared" si="17"/>
        <v>полоса 40х5 мм
уголок 63х63х6, L=2,5 м</v>
      </c>
      <c r="C357" s="658" t="str">
        <f t="shared" si="18"/>
        <v>Контур заземления КК
СЭС-23-32939-ЭС-ИЛО</v>
      </c>
      <c r="D357" s="653" t="s">
        <v>1530</v>
      </c>
      <c r="E357" s="653" t="s">
        <v>1531</v>
      </c>
      <c r="F357" s="658" t="str">
        <f ca="1">IF(A357=A356,F356,CONCATENATE(ФОРМА!$F$43,RANDBETWEEN(ФОРМА!$G$43,ФОРМА!$H$43),",
без осадков"))</f>
        <v>+42,
без осадков</v>
      </c>
      <c r="G357" s="653" t="s">
        <v>1532</v>
      </c>
      <c r="H357" s="668" t="s">
        <v>65</v>
      </c>
      <c r="I357" s="669"/>
      <c r="J357" s="653" t="s">
        <v>1533</v>
      </c>
      <c r="K357" s="669"/>
      <c r="L357" s="653" t="s">
        <v>1534</v>
      </c>
      <c r="M357" s="653" t="s">
        <v>1535</v>
      </c>
      <c r="N357" s="641">
        <f>IF(OR(A357&lt;&gt;"",O357&lt;=ФОРМА!$C$41),1,0)</f>
        <v>0</v>
      </c>
      <c r="O357" s="641">
        <f t="shared" si="19"/>
        <v>55</v>
      </c>
    </row>
    <row r="358" spans="1:15" ht="48.6" customHeight="1" x14ac:dyDescent="0.25">
      <c r="A358" s="654"/>
      <c r="B358" s="658" t="str">
        <f t="shared" si="17"/>
        <v>полоса 40х5 мм
уголок 63х63х6, L=2,5 м</v>
      </c>
      <c r="C358" s="658" t="str">
        <f t="shared" si="18"/>
        <v>Контур заземления КК
СЭС-23-32939-ЭС-ИЛО</v>
      </c>
      <c r="D358" s="653" t="s">
        <v>1530</v>
      </c>
      <c r="E358" s="653" t="s">
        <v>1531</v>
      </c>
      <c r="F358" s="658" t="str">
        <f ca="1">IF(A358=A357,F357,CONCATENATE(ФОРМА!$F$43,RANDBETWEEN(ФОРМА!$G$43,ФОРМА!$H$43),",
без осадков"))</f>
        <v>+42,
без осадков</v>
      </c>
      <c r="G358" s="653" t="s">
        <v>1532</v>
      </c>
      <c r="H358" s="668" t="s">
        <v>65</v>
      </c>
      <c r="I358" s="669"/>
      <c r="J358" s="653" t="s">
        <v>1533</v>
      </c>
      <c r="K358" s="669"/>
      <c r="L358" s="653" t="s">
        <v>1534</v>
      </c>
      <c r="M358" s="653" t="s">
        <v>1535</v>
      </c>
      <c r="N358" s="641">
        <f>IF(OR(A358&lt;&gt;"",O358&lt;=ФОРМА!$C$41),1,0)</f>
        <v>0</v>
      </c>
      <c r="O358" s="641">
        <f t="shared" si="19"/>
        <v>56</v>
      </c>
    </row>
    <row r="359" spans="1:15" ht="48.6" customHeight="1" x14ac:dyDescent="0.25">
      <c r="A359" s="654"/>
      <c r="B359" s="658" t="str">
        <f t="shared" si="17"/>
        <v>полоса 40х5 мм
уголок 63х63х6, L=2,5 м</v>
      </c>
      <c r="C359" s="658" t="str">
        <f t="shared" si="18"/>
        <v>Контур заземления КК
СЭС-23-32939-ЭС-ИЛО</v>
      </c>
      <c r="D359" s="653" t="s">
        <v>1530</v>
      </c>
      <c r="E359" s="653" t="s">
        <v>1531</v>
      </c>
      <c r="F359" s="658" t="str">
        <f ca="1">IF(A359=A358,F358,CONCATENATE(ФОРМА!$F$43,RANDBETWEEN(ФОРМА!$G$43,ФОРМА!$H$43),",
без осадков"))</f>
        <v>+42,
без осадков</v>
      </c>
      <c r="G359" s="653" t="s">
        <v>1532</v>
      </c>
      <c r="H359" s="668" t="s">
        <v>65</v>
      </c>
      <c r="I359" s="669"/>
      <c r="J359" s="653" t="s">
        <v>1533</v>
      </c>
      <c r="K359" s="669"/>
      <c r="L359" s="653" t="s">
        <v>1534</v>
      </c>
      <c r="M359" s="653" t="s">
        <v>1535</v>
      </c>
      <c r="N359" s="641">
        <f>IF(OR(A359&lt;&gt;"",O359&lt;=ФОРМА!$C$41),1,0)</f>
        <v>0</v>
      </c>
      <c r="O359" s="641">
        <f t="shared" si="19"/>
        <v>57</v>
      </c>
    </row>
    <row r="360" spans="1:15" ht="48.6" customHeight="1" x14ac:dyDescent="0.25">
      <c r="A360" s="654"/>
      <c r="B360" s="658" t="str">
        <f t="shared" si="17"/>
        <v>полоса 40х5 мм
уголок 63х63х6, L=2,5 м</v>
      </c>
      <c r="C360" s="658" t="str">
        <f t="shared" si="18"/>
        <v>Контур заземления КК
СЭС-23-32939-ЭС-ИЛО</v>
      </c>
      <c r="D360" s="653" t="s">
        <v>1530</v>
      </c>
      <c r="E360" s="653" t="s">
        <v>1531</v>
      </c>
      <c r="F360" s="658" t="str">
        <f ca="1">IF(A360=A359,F359,CONCATENATE(ФОРМА!$F$43,RANDBETWEEN(ФОРМА!$G$43,ФОРМА!$H$43),",
без осадков"))</f>
        <v>+42,
без осадков</v>
      </c>
      <c r="G360" s="653" t="s">
        <v>1532</v>
      </c>
      <c r="H360" s="668" t="s">
        <v>65</v>
      </c>
      <c r="I360" s="669"/>
      <c r="J360" s="653" t="s">
        <v>1533</v>
      </c>
      <c r="K360" s="669"/>
      <c r="L360" s="653" t="s">
        <v>1534</v>
      </c>
      <c r="M360" s="653" t="s">
        <v>1535</v>
      </c>
      <c r="N360" s="641">
        <f>IF(OR(A360&lt;&gt;"",O360&lt;=ФОРМА!$C$41),1,0)</f>
        <v>0</v>
      </c>
      <c r="O360" s="641">
        <f t="shared" si="19"/>
        <v>58</v>
      </c>
    </row>
    <row r="361" spans="1:15" ht="48.6" customHeight="1" x14ac:dyDescent="0.25">
      <c r="A361" s="654"/>
      <c r="B361" s="658" t="str">
        <f t="shared" si="17"/>
        <v>полоса 40х5 мм
уголок 63х63х6, L=2,5 м</v>
      </c>
      <c r="C361" s="658" t="str">
        <f t="shared" si="18"/>
        <v>Контур заземления КК
СЭС-23-32939-ЭС-ИЛО</v>
      </c>
      <c r="D361" s="653" t="s">
        <v>1530</v>
      </c>
      <c r="E361" s="653" t="s">
        <v>1531</v>
      </c>
      <c r="F361" s="658" t="str">
        <f ca="1">IF(A361=A360,F360,CONCATENATE(ФОРМА!$F$43,RANDBETWEEN(ФОРМА!$G$43,ФОРМА!$H$43),",
без осадков"))</f>
        <v>+42,
без осадков</v>
      </c>
      <c r="G361" s="653" t="s">
        <v>1532</v>
      </c>
      <c r="H361" s="668" t="s">
        <v>65</v>
      </c>
      <c r="I361" s="669"/>
      <c r="J361" s="653" t="s">
        <v>1533</v>
      </c>
      <c r="K361" s="669"/>
      <c r="L361" s="653" t="s">
        <v>1534</v>
      </c>
      <c r="M361" s="653" t="s">
        <v>1535</v>
      </c>
      <c r="N361" s="641">
        <f>IF(OR(A361&lt;&gt;"",O361&lt;=ФОРМА!$C$41),1,0)</f>
        <v>0</v>
      </c>
      <c r="O361" s="641">
        <f t="shared" si="19"/>
        <v>59</v>
      </c>
    </row>
    <row r="362" spans="1:15" ht="48.6" customHeight="1" x14ac:dyDescent="0.25">
      <c r="A362" s="654"/>
      <c r="B362" s="658" t="str">
        <f t="shared" si="17"/>
        <v>полоса 40х5 мм
уголок 63х63х6, L=2,5 м</v>
      </c>
      <c r="C362" s="658" t="str">
        <f t="shared" si="18"/>
        <v>Контур заземления КК
СЭС-23-32939-ЭС-ИЛО</v>
      </c>
      <c r="D362" s="653" t="s">
        <v>1530</v>
      </c>
      <c r="E362" s="653" t="s">
        <v>1531</v>
      </c>
      <c r="F362" s="658" t="str">
        <f ca="1">IF(A362=A361,F361,CONCATENATE(ФОРМА!$F$43,RANDBETWEEN(ФОРМА!$G$43,ФОРМА!$H$43),",
без осадков"))</f>
        <v>+42,
без осадков</v>
      </c>
      <c r="G362" s="653" t="s">
        <v>1532</v>
      </c>
      <c r="H362" s="668" t="s">
        <v>65</v>
      </c>
      <c r="I362" s="669"/>
      <c r="J362" s="653" t="s">
        <v>1533</v>
      </c>
      <c r="K362" s="669"/>
      <c r="L362" s="653" t="s">
        <v>1534</v>
      </c>
      <c r="M362" s="653" t="s">
        <v>1535</v>
      </c>
      <c r="N362" s="641">
        <f>IF(OR(A362&lt;&gt;"",O362&lt;=ФОРМА!$C$41),1,0)</f>
        <v>0</v>
      </c>
      <c r="O362" s="641">
        <f t="shared" si="19"/>
        <v>60</v>
      </c>
    </row>
    <row r="363" spans="1:15" ht="48.6" customHeight="1" x14ac:dyDescent="0.25">
      <c r="A363" s="654"/>
      <c r="B363" s="658" t="str">
        <f t="shared" si="17"/>
        <v>полоса 40х5 мм
уголок 63х63х6, L=2,5 м</v>
      </c>
      <c r="C363" s="658" t="str">
        <f t="shared" si="18"/>
        <v>Контур заземления КК
СЭС-23-32939-ЭС-ИЛО</v>
      </c>
      <c r="D363" s="653" t="s">
        <v>1530</v>
      </c>
      <c r="E363" s="653" t="s">
        <v>1531</v>
      </c>
      <c r="F363" s="658" t="str">
        <f ca="1">IF(A363=A362,F362,CONCATENATE(ФОРМА!$F$43,RANDBETWEEN(ФОРМА!$G$43,ФОРМА!$H$43),",
без осадков"))</f>
        <v>+42,
без осадков</v>
      </c>
      <c r="G363" s="653" t="s">
        <v>1532</v>
      </c>
      <c r="H363" s="668" t="s">
        <v>65</v>
      </c>
      <c r="I363" s="669"/>
      <c r="J363" s="653" t="s">
        <v>1533</v>
      </c>
      <c r="K363" s="669"/>
      <c r="L363" s="653" t="s">
        <v>1534</v>
      </c>
      <c r="M363" s="653" t="s">
        <v>1535</v>
      </c>
      <c r="N363" s="641">
        <f>IF(OR(A363&lt;&gt;"",O363&lt;=ФОРМА!$C$41),1,0)</f>
        <v>0</v>
      </c>
      <c r="O363" s="641">
        <f t="shared" si="19"/>
        <v>61</v>
      </c>
    </row>
    <row r="364" spans="1:15" ht="48.6" customHeight="1" x14ac:dyDescent="0.25">
      <c r="A364" s="654"/>
      <c r="B364" s="658" t="str">
        <f t="shared" si="17"/>
        <v>полоса 40х5 мм
уголок 63х63х6, L=2,5 м</v>
      </c>
      <c r="C364" s="658" t="str">
        <f t="shared" si="18"/>
        <v>Контур заземления КК
СЭС-23-32939-ЭС-ИЛО</v>
      </c>
      <c r="D364" s="653" t="s">
        <v>1530</v>
      </c>
      <c r="E364" s="653" t="s">
        <v>1531</v>
      </c>
      <c r="F364" s="658" t="str">
        <f ca="1">IF(A364=A363,F363,CONCATENATE(ФОРМА!$F$43,RANDBETWEEN(ФОРМА!$G$43,ФОРМА!$H$43),",
без осадков"))</f>
        <v>+42,
без осадков</v>
      </c>
      <c r="G364" s="653" t="s">
        <v>1532</v>
      </c>
      <c r="H364" s="668" t="s">
        <v>65</v>
      </c>
      <c r="I364" s="669"/>
      <c r="J364" s="653" t="s">
        <v>1533</v>
      </c>
      <c r="K364" s="669"/>
      <c r="L364" s="653" t="s">
        <v>1534</v>
      </c>
      <c r="M364" s="653" t="s">
        <v>1535</v>
      </c>
      <c r="N364" s="641">
        <f>IF(OR(A364&lt;&gt;"",O364&lt;=ФОРМА!$C$41),1,0)</f>
        <v>0</v>
      </c>
      <c r="O364" s="641">
        <f t="shared" si="19"/>
        <v>62</v>
      </c>
    </row>
    <row r="365" spans="1:15" ht="48.6" customHeight="1" x14ac:dyDescent="0.25">
      <c r="A365" s="654"/>
      <c r="B365" s="658" t="str">
        <f t="shared" si="17"/>
        <v>полоса 40х5 мм
уголок 63х63х6, L=2,5 м</v>
      </c>
      <c r="C365" s="658" t="str">
        <f t="shared" si="18"/>
        <v>Контур заземления КК
СЭС-23-32939-ЭС-ИЛО</v>
      </c>
      <c r="D365" s="653" t="s">
        <v>1530</v>
      </c>
      <c r="E365" s="653" t="s">
        <v>1531</v>
      </c>
      <c r="F365" s="658" t="str">
        <f ca="1">IF(A365=A364,F364,CONCATENATE(ФОРМА!$F$43,RANDBETWEEN(ФОРМА!$G$43,ФОРМА!$H$43),",
без осадков"))</f>
        <v>+42,
без осадков</v>
      </c>
      <c r="G365" s="653" t="s">
        <v>1532</v>
      </c>
      <c r="H365" s="668" t="s">
        <v>65</v>
      </c>
      <c r="I365" s="669"/>
      <c r="J365" s="653" t="s">
        <v>1533</v>
      </c>
      <c r="K365" s="669"/>
      <c r="L365" s="653" t="s">
        <v>1534</v>
      </c>
      <c r="M365" s="653" t="s">
        <v>1535</v>
      </c>
      <c r="N365" s="641">
        <f>IF(OR(A365&lt;&gt;"",O365&lt;=ФОРМА!$C$41),1,0)</f>
        <v>0</v>
      </c>
      <c r="O365" s="641">
        <f t="shared" si="19"/>
        <v>63</v>
      </c>
    </row>
    <row r="366" spans="1:15" ht="48.6" customHeight="1" x14ac:dyDescent="0.25">
      <c r="A366" s="654"/>
      <c r="B366" s="658" t="str">
        <f t="shared" si="17"/>
        <v>полоса 40х5 мм
уголок 63х63х6, L=2,5 м</v>
      </c>
      <c r="C366" s="658" t="str">
        <f t="shared" si="18"/>
        <v>Контур заземления КК
СЭС-23-32939-ЭС-ИЛО</v>
      </c>
      <c r="D366" s="653" t="s">
        <v>1530</v>
      </c>
      <c r="E366" s="653" t="s">
        <v>1531</v>
      </c>
      <c r="F366" s="658" t="str">
        <f ca="1">IF(A366=A365,F365,CONCATENATE(ФОРМА!$F$43,RANDBETWEEN(ФОРМА!$G$43,ФОРМА!$H$43),",
без осадков"))</f>
        <v>+42,
без осадков</v>
      </c>
      <c r="G366" s="653" t="s">
        <v>1532</v>
      </c>
      <c r="H366" s="668" t="s">
        <v>65</v>
      </c>
      <c r="I366" s="669"/>
      <c r="J366" s="653" t="s">
        <v>1533</v>
      </c>
      <c r="K366" s="669"/>
      <c r="L366" s="653" t="s">
        <v>1534</v>
      </c>
      <c r="M366" s="653" t="s">
        <v>1535</v>
      </c>
      <c r="N366" s="641">
        <f>IF(OR(A366&lt;&gt;"",O366&lt;=ФОРМА!$C$41),1,0)</f>
        <v>0</v>
      </c>
      <c r="O366" s="641">
        <f t="shared" si="19"/>
        <v>64</v>
      </c>
    </row>
    <row r="367" spans="1:15" ht="48.6" customHeight="1" x14ac:dyDescent="0.25">
      <c r="A367" s="654"/>
      <c r="B367" s="658" t="str">
        <f t="shared" si="17"/>
        <v>полоса 40х5 мм
уголок 63х63х6, L=2,5 м</v>
      </c>
      <c r="C367" s="658" t="str">
        <f t="shared" si="18"/>
        <v>Контур заземления КК
СЭС-23-32939-ЭС-ИЛО</v>
      </c>
      <c r="D367" s="653" t="s">
        <v>1530</v>
      </c>
      <c r="E367" s="653" t="s">
        <v>1531</v>
      </c>
      <c r="F367" s="658" t="str">
        <f ca="1">IF(A367=A366,F366,CONCATENATE(ФОРМА!$F$43,RANDBETWEEN(ФОРМА!$G$43,ФОРМА!$H$43),",
без осадков"))</f>
        <v>+42,
без осадков</v>
      </c>
      <c r="G367" s="653" t="s">
        <v>1532</v>
      </c>
      <c r="H367" s="668" t="s">
        <v>65</v>
      </c>
      <c r="I367" s="669"/>
      <c r="J367" s="653" t="s">
        <v>1533</v>
      </c>
      <c r="K367" s="669"/>
      <c r="L367" s="653" t="s">
        <v>1534</v>
      </c>
      <c r="M367" s="653" t="s">
        <v>1535</v>
      </c>
      <c r="N367" s="641">
        <f>IF(OR(A367&lt;&gt;"",O367&lt;=ФОРМА!$C$41),1,0)</f>
        <v>0</v>
      </c>
      <c r="O367" s="641">
        <f t="shared" si="19"/>
        <v>65</v>
      </c>
    </row>
    <row r="368" spans="1:15" ht="48.6" customHeight="1" x14ac:dyDescent="0.25">
      <c r="A368" s="654"/>
      <c r="B368" s="658" t="str">
        <f t="shared" ref="B368:B431" si="20">B367</f>
        <v>полоса 40х5 мм
уголок 63х63х6, L=2,5 м</v>
      </c>
      <c r="C368" s="658" t="str">
        <f t="shared" ref="C368:C431" si="21">C367</f>
        <v>Контур заземления КК
СЭС-23-32939-ЭС-ИЛО</v>
      </c>
      <c r="D368" s="653" t="s">
        <v>1530</v>
      </c>
      <c r="E368" s="653" t="s">
        <v>1531</v>
      </c>
      <c r="F368" s="658" t="str">
        <f ca="1">IF(A368=A367,F367,CONCATENATE(ФОРМА!$F$43,RANDBETWEEN(ФОРМА!$G$43,ФОРМА!$H$43),",
без осадков"))</f>
        <v>+42,
без осадков</v>
      </c>
      <c r="G368" s="653" t="s">
        <v>1532</v>
      </c>
      <c r="H368" s="668" t="s">
        <v>65</v>
      </c>
      <c r="I368" s="669"/>
      <c r="J368" s="653" t="s">
        <v>1533</v>
      </c>
      <c r="K368" s="669"/>
      <c r="L368" s="653" t="s">
        <v>1534</v>
      </c>
      <c r="M368" s="653" t="s">
        <v>1535</v>
      </c>
      <c r="N368" s="641">
        <f>IF(OR(A368&lt;&gt;"",O368&lt;=ФОРМА!$C$41),1,0)</f>
        <v>0</v>
      </c>
      <c r="O368" s="641">
        <f t="shared" si="19"/>
        <v>66</v>
      </c>
    </row>
    <row r="369" spans="1:15" ht="48.6" customHeight="1" x14ac:dyDescent="0.25">
      <c r="A369" s="654"/>
      <c r="B369" s="658" t="str">
        <f t="shared" si="20"/>
        <v>полоса 40х5 мм
уголок 63х63х6, L=2,5 м</v>
      </c>
      <c r="C369" s="658" t="str">
        <f t="shared" si="21"/>
        <v>Контур заземления КК
СЭС-23-32939-ЭС-ИЛО</v>
      </c>
      <c r="D369" s="653" t="s">
        <v>1530</v>
      </c>
      <c r="E369" s="653" t="s">
        <v>1531</v>
      </c>
      <c r="F369" s="658" t="str">
        <f ca="1">IF(A369=A368,F368,CONCATENATE(ФОРМА!$F$43,RANDBETWEEN(ФОРМА!$G$43,ФОРМА!$H$43),",
без осадков"))</f>
        <v>+42,
без осадков</v>
      </c>
      <c r="G369" s="653" t="s">
        <v>1532</v>
      </c>
      <c r="H369" s="668" t="s">
        <v>65</v>
      </c>
      <c r="I369" s="669"/>
      <c r="J369" s="653" t="s">
        <v>1533</v>
      </c>
      <c r="K369" s="669"/>
      <c r="L369" s="653" t="s">
        <v>1534</v>
      </c>
      <c r="M369" s="653" t="s">
        <v>1535</v>
      </c>
      <c r="N369" s="641">
        <f>IF(OR(A369&lt;&gt;"",O369&lt;=ФОРМА!$C$41),1,0)</f>
        <v>0</v>
      </c>
      <c r="O369" s="641">
        <f t="shared" ref="O369:O432" si="22">O368+1</f>
        <v>67</v>
      </c>
    </row>
    <row r="370" spans="1:15" ht="48.6" customHeight="1" x14ac:dyDescent="0.25">
      <c r="A370" s="654"/>
      <c r="B370" s="658" t="str">
        <f t="shared" si="20"/>
        <v>полоса 40х5 мм
уголок 63х63х6, L=2,5 м</v>
      </c>
      <c r="C370" s="658" t="str">
        <f t="shared" si="21"/>
        <v>Контур заземления КК
СЭС-23-32939-ЭС-ИЛО</v>
      </c>
      <c r="D370" s="653" t="s">
        <v>1530</v>
      </c>
      <c r="E370" s="653" t="s">
        <v>1531</v>
      </c>
      <c r="F370" s="658" t="str">
        <f ca="1">IF(A370=A369,F369,CONCATENATE(ФОРМА!$F$43,RANDBETWEEN(ФОРМА!$G$43,ФОРМА!$H$43),",
без осадков"))</f>
        <v>+42,
без осадков</v>
      </c>
      <c r="G370" s="653" t="s">
        <v>1532</v>
      </c>
      <c r="H370" s="668" t="s">
        <v>65</v>
      </c>
      <c r="I370" s="669"/>
      <c r="J370" s="653" t="s">
        <v>1533</v>
      </c>
      <c r="K370" s="669"/>
      <c r="L370" s="653" t="s">
        <v>1534</v>
      </c>
      <c r="M370" s="653" t="s">
        <v>1535</v>
      </c>
      <c r="N370" s="641">
        <f>IF(OR(A370&lt;&gt;"",O370&lt;=ФОРМА!$C$41),1,0)</f>
        <v>0</v>
      </c>
      <c r="O370" s="641">
        <f t="shared" si="22"/>
        <v>68</v>
      </c>
    </row>
    <row r="371" spans="1:15" ht="48.6" customHeight="1" x14ac:dyDescent="0.25">
      <c r="A371" s="654"/>
      <c r="B371" s="658" t="str">
        <f t="shared" si="20"/>
        <v>полоса 40х5 мм
уголок 63х63х6, L=2,5 м</v>
      </c>
      <c r="C371" s="658" t="str">
        <f t="shared" si="21"/>
        <v>Контур заземления КК
СЭС-23-32939-ЭС-ИЛО</v>
      </c>
      <c r="D371" s="653" t="s">
        <v>1530</v>
      </c>
      <c r="E371" s="653" t="s">
        <v>1531</v>
      </c>
      <c r="F371" s="658" t="str">
        <f ca="1">IF(A371=A370,F370,CONCATENATE(ФОРМА!$F$43,RANDBETWEEN(ФОРМА!$G$43,ФОРМА!$H$43),",
без осадков"))</f>
        <v>+42,
без осадков</v>
      </c>
      <c r="G371" s="653" t="s">
        <v>1532</v>
      </c>
      <c r="H371" s="668" t="s">
        <v>65</v>
      </c>
      <c r="I371" s="669"/>
      <c r="J371" s="653" t="s">
        <v>1533</v>
      </c>
      <c r="K371" s="669"/>
      <c r="L371" s="653" t="s">
        <v>1534</v>
      </c>
      <c r="M371" s="653" t="s">
        <v>1535</v>
      </c>
      <c r="N371" s="641">
        <f>IF(OR(A371&lt;&gt;"",O371&lt;=ФОРМА!$C$41),1,0)</f>
        <v>0</v>
      </c>
      <c r="O371" s="641">
        <f t="shared" si="22"/>
        <v>69</v>
      </c>
    </row>
    <row r="372" spans="1:15" ht="48.6" customHeight="1" x14ac:dyDescent="0.25">
      <c r="A372" s="654"/>
      <c r="B372" s="658" t="str">
        <f t="shared" si="20"/>
        <v>полоса 40х5 мм
уголок 63х63х6, L=2,5 м</v>
      </c>
      <c r="C372" s="658" t="str">
        <f t="shared" si="21"/>
        <v>Контур заземления КК
СЭС-23-32939-ЭС-ИЛО</v>
      </c>
      <c r="D372" s="653" t="s">
        <v>1530</v>
      </c>
      <c r="E372" s="653" t="s">
        <v>1531</v>
      </c>
      <c r="F372" s="658" t="str">
        <f ca="1">IF(A372=A371,F371,CONCATENATE(ФОРМА!$F$43,RANDBETWEEN(ФОРМА!$G$43,ФОРМА!$H$43),",
без осадков"))</f>
        <v>+42,
без осадков</v>
      </c>
      <c r="G372" s="653" t="s">
        <v>1532</v>
      </c>
      <c r="H372" s="668" t="s">
        <v>65</v>
      </c>
      <c r="I372" s="669"/>
      <c r="J372" s="653" t="s">
        <v>1533</v>
      </c>
      <c r="K372" s="669"/>
      <c r="L372" s="653" t="s">
        <v>1534</v>
      </c>
      <c r="M372" s="653" t="s">
        <v>1535</v>
      </c>
      <c r="N372" s="641">
        <f>IF(OR(A372&lt;&gt;"",O372&lt;=ФОРМА!$C$41),1,0)</f>
        <v>0</v>
      </c>
      <c r="O372" s="641">
        <f t="shared" si="22"/>
        <v>70</v>
      </c>
    </row>
    <row r="373" spans="1:15" ht="48.6" customHeight="1" x14ac:dyDescent="0.25">
      <c r="A373" s="654"/>
      <c r="B373" s="658" t="str">
        <f t="shared" si="20"/>
        <v>полоса 40х5 мм
уголок 63х63х6, L=2,5 м</v>
      </c>
      <c r="C373" s="658" t="str">
        <f t="shared" si="21"/>
        <v>Контур заземления КК
СЭС-23-32939-ЭС-ИЛО</v>
      </c>
      <c r="D373" s="653" t="s">
        <v>1530</v>
      </c>
      <c r="E373" s="653" t="s">
        <v>1531</v>
      </c>
      <c r="F373" s="658" t="str">
        <f ca="1">IF(A373=A372,F372,CONCATENATE(ФОРМА!$F$43,RANDBETWEEN(ФОРМА!$G$43,ФОРМА!$H$43),",
без осадков"))</f>
        <v>+42,
без осадков</v>
      </c>
      <c r="G373" s="653" t="s">
        <v>1532</v>
      </c>
      <c r="H373" s="668" t="s">
        <v>65</v>
      </c>
      <c r="I373" s="669"/>
      <c r="J373" s="653" t="s">
        <v>1533</v>
      </c>
      <c r="K373" s="669"/>
      <c r="L373" s="653" t="s">
        <v>1534</v>
      </c>
      <c r="M373" s="653" t="s">
        <v>1535</v>
      </c>
      <c r="N373" s="641">
        <f>IF(OR(A373&lt;&gt;"",O373&lt;=ФОРМА!$C$41),1,0)</f>
        <v>0</v>
      </c>
      <c r="O373" s="641">
        <f t="shared" si="22"/>
        <v>71</v>
      </c>
    </row>
    <row r="374" spans="1:15" ht="48.6" customHeight="1" x14ac:dyDescent="0.25">
      <c r="A374" s="654"/>
      <c r="B374" s="658" t="str">
        <f t="shared" si="20"/>
        <v>полоса 40х5 мм
уголок 63х63х6, L=2,5 м</v>
      </c>
      <c r="C374" s="658" t="str">
        <f t="shared" si="21"/>
        <v>Контур заземления КК
СЭС-23-32939-ЭС-ИЛО</v>
      </c>
      <c r="D374" s="653" t="s">
        <v>1530</v>
      </c>
      <c r="E374" s="653" t="s">
        <v>1531</v>
      </c>
      <c r="F374" s="658" t="str">
        <f ca="1">IF(A374=A373,F373,CONCATENATE(ФОРМА!$F$43,RANDBETWEEN(ФОРМА!$G$43,ФОРМА!$H$43),",
без осадков"))</f>
        <v>+42,
без осадков</v>
      </c>
      <c r="G374" s="653" t="s">
        <v>1532</v>
      </c>
      <c r="H374" s="668" t="s">
        <v>65</v>
      </c>
      <c r="I374" s="669"/>
      <c r="J374" s="653" t="s">
        <v>1533</v>
      </c>
      <c r="K374" s="669"/>
      <c r="L374" s="653" t="s">
        <v>1534</v>
      </c>
      <c r="M374" s="653" t="s">
        <v>1535</v>
      </c>
      <c r="N374" s="641">
        <f>IF(OR(A374&lt;&gt;"",O374&lt;=ФОРМА!$C$41),1,0)</f>
        <v>0</v>
      </c>
      <c r="O374" s="641">
        <f t="shared" si="22"/>
        <v>72</v>
      </c>
    </row>
    <row r="375" spans="1:15" ht="48.6" customHeight="1" x14ac:dyDescent="0.25">
      <c r="A375" s="654"/>
      <c r="B375" s="658" t="str">
        <f t="shared" si="20"/>
        <v>полоса 40х5 мм
уголок 63х63х6, L=2,5 м</v>
      </c>
      <c r="C375" s="658" t="str">
        <f t="shared" si="21"/>
        <v>Контур заземления КК
СЭС-23-32939-ЭС-ИЛО</v>
      </c>
      <c r="D375" s="653" t="s">
        <v>1530</v>
      </c>
      <c r="E375" s="653" t="s">
        <v>1531</v>
      </c>
      <c r="F375" s="658" t="str">
        <f ca="1">IF(A375=A374,F374,CONCATENATE(ФОРМА!$F$43,RANDBETWEEN(ФОРМА!$G$43,ФОРМА!$H$43),",
без осадков"))</f>
        <v>+42,
без осадков</v>
      </c>
      <c r="G375" s="653" t="s">
        <v>1532</v>
      </c>
      <c r="H375" s="668" t="s">
        <v>65</v>
      </c>
      <c r="I375" s="669"/>
      <c r="J375" s="653" t="s">
        <v>1533</v>
      </c>
      <c r="K375" s="669"/>
      <c r="L375" s="653" t="s">
        <v>1534</v>
      </c>
      <c r="M375" s="653" t="s">
        <v>1535</v>
      </c>
      <c r="N375" s="641">
        <f>IF(OR(A375&lt;&gt;"",O375&lt;=ФОРМА!$C$41),1,0)</f>
        <v>0</v>
      </c>
      <c r="O375" s="641">
        <f t="shared" si="22"/>
        <v>73</v>
      </c>
    </row>
    <row r="376" spans="1:15" ht="48.6" customHeight="1" x14ac:dyDescent="0.25">
      <c r="A376" s="654"/>
      <c r="B376" s="658" t="str">
        <f t="shared" si="20"/>
        <v>полоса 40х5 мм
уголок 63х63х6, L=2,5 м</v>
      </c>
      <c r="C376" s="658" t="str">
        <f t="shared" si="21"/>
        <v>Контур заземления КК
СЭС-23-32939-ЭС-ИЛО</v>
      </c>
      <c r="D376" s="653" t="s">
        <v>1530</v>
      </c>
      <c r="E376" s="653" t="s">
        <v>1531</v>
      </c>
      <c r="F376" s="658" t="str">
        <f ca="1">IF(A376=A375,F375,CONCATENATE(ФОРМА!$F$43,RANDBETWEEN(ФОРМА!$G$43,ФОРМА!$H$43),",
без осадков"))</f>
        <v>+42,
без осадков</v>
      </c>
      <c r="G376" s="653" t="s">
        <v>1532</v>
      </c>
      <c r="H376" s="668" t="s">
        <v>65</v>
      </c>
      <c r="I376" s="669"/>
      <c r="J376" s="653" t="s">
        <v>1533</v>
      </c>
      <c r="K376" s="669"/>
      <c r="L376" s="653" t="s">
        <v>1534</v>
      </c>
      <c r="M376" s="653" t="s">
        <v>1535</v>
      </c>
      <c r="N376" s="641">
        <f>IF(OR(A376&lt;&gt;"",O376&lt;=ФОРМА!$C$41),1,0)</f>
        <v>0</v>
      </c>
      <c r="O376" s="641">
        <f t="shared" si="22"/>
        <v>74</v>
      </c>
    </row>
    <row r="377" spans="1:15" ht="48.6" customHeight="1" x14ac:dyDescent="0.25">
      <c r="A377" s="654"/>
      <c r="B377" s="658" t="str">
        <f t="shared" si="20"/>
        <v>полоса 40х5 мм
уголок 63х63х6, L=2,5 м</v>
      </c>
      <c r="C377" s="658" t="str">
        <f t="shared" si="21"/>
        <v>Контур заземления КК
СЭС-23-32939-ЭС-ИЛО</v>
      </c>
      <c r="D377" s="653" t="s">
        <v>1530</v>
      </c>
      <c r="E377" s="653" t="s">
        <v>1531</v>
      </c>
      <c r="F377" s="658" t="str">
        <f ca="1">IF(A377=A376,F376,CONCATENATE(ФОРМА!$F$43,RANDBETWEEN(ФОРМА!$G$43,ФОРМА!$H$43),",
без осадков"))</f>
        <v>+42,
без осадков</v>
      </c>
      <c r="G377" s="653" t="s">
        <v>1532</v>
      </c>
      <c r="H377" s="668" t="s">
        <v>65</v>
      </c>
      <c r="I377" s="669"/>
      <c r="J377" s="653" t="s">
        <v>1533</v>
      </c>
      <c r="K377" s="669"/>
      <c r="L377" s="653" t="s">
        <v>1534</v>
      </c>
      <c r="M377" s="653" t="s">
        <v>1535</v>
      </c>
      <c r="N377" s="641">
        <f>IF(OR(A377&lt;&gt;"",O377&lt;=ФОРМА!$C$41),1,0)</f>
        <v>0</v>
      </c>
      <c r="O377" s="641">
        <f t="shared" si="22"/>
        <v>75</v>
      </c>
    </row>
    <row r="378" spans="1:15" ht="48.6" customHeight="1" x14ac:dyDescent="0.25">
      <c r="A378" s="654"/>
      <c r="B378" s="658" t="str">
        <f t="shared" si="20"/>
        <v>полоса 40х5 мм
уголок 63х63х6, L=2,5 м</v>
      </c>
      <c r="C378" s="658" t="str">
        <f t="shared" si="21"/>
        <v>Контур заземления КК
СЭС-23-32939-ЭС-ИЛО</v>
      </c>
      <c r="D378" s="653" t="s">
        <v>1530</v>
      </c>
      <c r="E378" s="653" t="s">
        <v>1531</v>
      </c>
      <c r="F378" s="658" t="str">
        <f ca="1">IF(A378=A377,F377,CONCATENATE(ФОРМА!$F$43,RANDBETWEEN(ФОРМА!$G$43,ФОРМА!$H$43),",
без осадков"))</f>
        <v>+42,
без осадков</v>
      </c>
      <c r="G378" s="653" t="s">
        <v>1532</v>
      </c>
      <c r="H378" s="668" t="s">
        <v>65</v>
      </c>
      <c r="I378" s="669"/>
      <c r="J378" s="653" t="s">
        <v>1533</v>
      </c>
      <c r="K378" s="669"/>
      <c r="L378" s="653" t="s">
        <v>1534</v>
      </c>
      <c r="M378" s="653" t="s">
        <v>1535</v>
      </c>
      <c r="N378" s="641">
        <f>IF(OR(A378&lt;&gt;"",O378&lt;=ФОРМА!$C$41),1,0)</f>
        <v>0</v>
      </c>
      <c r="O378" s="641">
        <f t="shared" si="22"/>
        <v>76</v>
      </c>
    </row>
    <row r="379" spans="1:15" ht="48.6" customHeight="1" x14ac:dyDescent="0.25">
      <c r="A379" s="654"/>
      <c r="B379" s="658" t="str">
        <f t="shared" si="20"/>
        <v>полоса 40х5 мм
уголок 63х63х6, L=2,5 м</v>
      </c>
      <c r="C379" s="658" t="str">
        <f t="shared" si="21"/>
        <v>Контур заземления КК
СЭС-23-32939-ЭС-ИЛО</v>
      </c>
      <c r="D379" s="653" t="s">
        <v>1530</v>
      </c>
      <c r="E379" s="653" t="s">
        <v>1531</v>
      </c>
      <c r="F379" s="658" t="str">
        <f ca="1">IF(A379=A378,F378,CONCATENATE(ФОРМА!$F$43,RANDBETWEEN(ФОРМА!$G$43,ФОРМА!$H$43),",
без осадков"))</f>
        <v>+42,
без осадков</v>
      </c>
      <c r="G379" s="653" t="s">
        <v>1532</v>
      </c>
      <c r="H379" s="668" t="s">
        <v>65</v>
      </c>
      <c r="I379" s="669"/>
      <c r="J379" s="653" t="s">
        <v>1533</v>
      </c>
      <c r="K379" s="669"/>
      <c r="L379" s="653" t="s">
        <v>1534</v>
      </c>
      <c r="M379" s="653" t="s">
        <v>1535</v>
      </c>
      <c r="N379" s="641">
        <f>IF(OR(A379&lt;&gt;"",O379&lt;=ФОРМА!$C$41),1,0)</f>
        <v>0</v>
      </c>
      <c r="O379" s="641">
        <f t="shared" si="22"/>
        <v>77</v>
      </c>
    </row>
    <row r="380" spans="1:15" ht="48.6" customHeight="1" x14ac:dyDescent="0.25">
      <c r="A380" s="654"/>
      <c r="B380" s="658" t="str">
        <f t="shared" si="20"/>
        <v>полоса 40х5 мм
уголок 63х63х6, L=2,5 м</v>
      </c>
      <c r="C380" s="658" t="str">
        <f t="shared" si="21"/>
        <v>Контур заземления КК
СЭС-23-32939-ЭС-ИЛО</v>
      </c>
      <c r="D380" s="653" t="s">
        <v>1530</v>
      </c>
      <c r="E380" s="653" t="s">
        <v>1531</v>
      </c>
      <c r="F380" s="658" t="str">
        <f ca="1">IF(A380=A379,F379,CONCATENATE(ФОРМА!$F$43,RANDBETWEEN(ФОРМА!$G$43,ФОРМА!$H$43),",
без осадков"))</f>
        <v>+42,
без осадков</v>
      </c>
      <c r="G380" s="653" t="s">
        <v>1532</v>
      </c>
      <c r="H380" s="668" t="s">
        <v>65</v>
      </c>
      <c r="I380" s="669"/>
      <c r="J380" s="653" t="s">
        <v>1533</v>
      </c>
      <c r="K380" s="669"/>
      <c r="L380" s="653" t="s">
        <v>1534</v>
      </c>
      <c r="M380" s="653" t="s">
        <v>1535</v>
      </c>
      <c r="N380" s="641">
        <f>IF(OR(A380&lt;&gt;"",O380&lt;=ФОРМА!$C$41),1,0)</f>
        <v>0</v>
      </c>
      <c r="O380" s="641">
        <f t="shared" si="22"/>
        <v>78</v>
      </c>
    </row>
    <row r="381" spans="1:15" ht="48.6" customHeight="1" x14ac:dyDescent="0.25">
      <c r="A381" s="654"/>
      <c r="B381" s="658" t="str">
        <f t="shared" si="20"/>
        <v>полоса 40х5 мм
уголок 63х63х6, L=2,5 м</v>
      </c>
      <c r="C381" s="658" t="str">
        <f t="shared" si="21"/>
        <v>Контур заземления КК
СЭС-23-32939-ЭС-ИЛО</v>
      </c>
      <c r="D381" s="653" t="s">
        <v>1530</v>
      </c>
      <c r="E381" s="653" t="s">
        <v>1531</v>
      </c>
      <c r="F381" s="658" t="str">
        <f ca="1">IF(A381=A380,F380,CONCATENATE(ФОРМА!$F$43,RANDBETWEEN(ФОРМА!$G$43,ФОРМА!$H$43),",
без осадков"))</f>
        <v>+42,
без осадков</v>
      </c>
      <c r="G381" s="653" t="s">
        <v>1532</v>
      </c>
      <c r="H381" s="668" t="s">
        <v>65</v>
      </c>
      <c r="I381" s="669"/>
      <c r="J381" s="653" t="s">
        <v>1533</v>
      </c>
      <c r="K381" s="669"/>
      <c r="L381" s="653" t="s">
        <v>1534</v>
      </c>
      <c r="M381" s="653" t="s">
        <v>1535</v>
      </c>
      <c r="N381" s="641">
        <f>IF(OR(A381&lt;&gt;"",O381&lt;=ФОРМА!$C$41),1,0)</f>
        <v>0</v>
      </c>
      <c r="O381" s="641">
        <f t="shared" si="22"/>
        <v>79</v>
      </c>
    </row>
    <row r="382" spans="1:15" ht="48.6" customHeight="1" x14ac:dyDescent="0.25">
      <c r="A382" s="654"/>
      <c r="B382" s="658" t="str">
        <f t="shared" si="20"/>
        <v>полоса 40х5 мм
уголок 63х63х6, L=2,5 м</v>
      </c>
      <c r="C382" s="658" t="str">
        <f t="shared" si="21"/>
        <v>Контур заземления КК
СЭС-23-32939-ЭС-ИЛО</v>
      </c>
      <c r="D382" s="653" t="s">
        <v>1530</v>
      </c>
      <c r="E382" s="653" t="s">
        <v>1531</v>
      </c>
      <c r="F382" s="658" t="str">
        <f ca="1">IF(A382=A381,F381,CONCATENATE(ФОРМА!$F$43,RANDBETWEEN(ФОРМА!$G$43,ФОРМА!$H$43),",
без осадков"))</f>
        <v>+42,
без осадков</v>
      </c>
      <c r="G382" s="653" t="s">
        <v>1532</v>
      </c>
      <c r="H382" s="668" t="s">
        <v>65</v>
      </c>
      <c r="I382" s="669"/>
      <c r="J382" s="653" t="s">
        <v>1533</v>
      </c>
      <c r="K382" s="669"/>
      <c r="L382" s="653" t="s">
        <v>1534</v>
      </c>
      <c r="M382" s="653" t="s">
        <v>1535</v>
      </c>
      <c r="N382" s="641">
        <f>IF(OR(A382&lt;&gt;"",O382&lt;=ФОРМА!$C$41),1,0)</f>
        <v>0</v>
      </c>
      <c r="O382" s="641">
        <f t="shared" si="22"/>
        <v>80</v>
      </c>
    </row>
    <row r="383" spans="1:15" ht="48.6" customHeight="1" x14ac:dyDescent="0.25">
      <c r="A383" s="654"/>
      <c r="B383" s="658" t="str">
        <f t="shared" si="20"/>
        <v>полоса 40х5 мм
уголок 63х63х6, L=2,5 м</v>
      </c>
      <c r="C383" s="658" t="str">
        <f t="shared" si="21"/>
        <v>Контур заземления КК
СЭС-23-32939-ЭС-ИЛО</v>
      </c>
      <c r="D383" s="653" t="s">
        <v>1530</v>
      </c>
      <c r="E383" s="653" t="s">
        <v>1531</v>
      </c>
      <c r="F383" s="658" t="str">
        <f ca="1">IF(A383=A382,F382,CONCATENATE(ФОРМА!$F$43,RANDBETWEEN(ФОРМА!$G$43,ФОРМА!$H$43),",
без осадков"))</f>
        <v>+42,
без осадков</v>
      </c>
      <c r="G383" s="653" t="s">
        <v>1532</v>
      </c>
      <c r="H383" s="668" t="s">
        <v>65</v>
      </c>
      <c r="I383" s="669"/>
      <c r="J383" s="653" t="s">
        <v>1533</v>
      </c>
      <c r="K383" s="669"/>
      <c r="L383" s="653" t="s">
        <v>1534</v>
      </c>
      <c r="M383" s="653" t="s">
        <v>1535</v>
      </c>
      <c r="N383" s="641">
        <f>IF(OR(A383&lt;&gt;"",O383&lt;=ФОРМА!$C$41),1,0)</f>
        <v>0</v>
      </c>
      <c r="O383" s="641">
        <f t="shared" si="22"/>
        <v>81</v>
      </c>
    </row>
    <row r="384" spans="1:15" ht="48.6" customHeight="1" x14ac:dyDescent="0.25">
      <c r="A384" s="654"/>
      <c r="B384" s="658" t="str">
        <f t="shared" si="20"/>
        <v>полоса 40х5 мм
уголок 63х63х6, L=2,5 м</v>
      </c>
      <c r="C384" s="658" t="str">
        <f t="shared" si="21"/>
        <v>Контур заземления КК
СЭС-23-32939-ЭС-ИЛО</v>
      </c>
      <c r="D384" s="653" t="s">
        <v>1530</v>
      </c>
      <c r="E384" s="653" t="s">
        <v>1531</v>
      </c>
      <c r="F384" s="658" t="str">
        <f ca="1">IF(A384=A383,F383,CONCATENATE(ФОРМА!$F$43,RANDBETWEEN(ФОРМА!$G$43,ФОРМА!$H$43),",
без осадков"))</f>
        <v>+42,
без осадков</v>
      </c>
      <c r="G384" s="653" t="s">
        <v>1532</v>
      </c>
      <c r="H384" s="668" t="s">
        <v>65</v>
      </c>
      <c r="I384" s="669"/>
      <c r="J384" s="653" t="s">
        <v>1533</v>
      </c>
      <c r="K384" s="669"/>
      <c r="L384" s="653" t="s">
        <v>1534</v>
      </c>
      <c r="M384" s="653" t="s">
        <v>1535</v>
      </c>
      <c r="N384" s="641">
        <f>IF(OR(A384&lt;&gt;"",O384&lt;=ФОРМА!$C$41),1,0)</f>
        <v>0</v>
      </c>
      <c r="O384" s="641">
        <f t="shared" si="22"/>
        <v>82</v>
      </c>
    </row>
    <row r="385" spans="1:15" ht="48.6" customHeight="1" x14ac:dyDescent="0.25">
      <c r="A385" s="654"/>
      <c r="B385" s="658" t="str">
        <f t="shared" si="20"/>
        <v>полоса 40х5 мм
уголок 63х63х6, L=2,5 м</v>
      </c>
      <c r="C385" s="658" t="str">
        <f t="shared" si="21"/>
        <v>Контур заземления КК
СЭС-23-32939-ЭС-ИЛО</v>
      </c>
      <c r="D385" s="653" t="s">
        <v>1530</v>
      </c>
      <c r="E385" s="653" t="s">
        <v>1531</v>
      </c>
      <c r="F385" s="658" t="str">
        <f ca="1">IF(A385=A384,F384,CONCATENATE(ФОРМА!$F$43,RANDBETWEEN(ФОРМА!$G$43,ФОРМА!$H$43),",
без осадков"))</f>
        <v>+42,
без осадков</v>
      </c>
      <c r="G385" s="653" t="s">
        <v>1532</v>
      </c>
      <c r="H385" s="668" t="s">
        <v>65</v>
      </c>
      <c r="I385" s="669"/>
      <c r="J385" s="653" t="s">
        <v>1533</v>
      </c>
      <c r="K385" s="669"/>
      <c r="L385" s="653" t="s">
        <v>1534</v>
      </c>
      <c r="M385" s="653" t="s">
        <v>1535</v>
      </c>
      <c r="N385" s="641">
        <f>IF(OR(A385&lt;&gt;"",O385&lt;=ФОРМА!$C$41),1,0)</f>
        <v>0</v>
      </c>
      <c r="O385" s="641">
        <f t="shared" si="22"/>
        <v>83</v>
      </c>
    </row>
    <row r="386" spans="1:15" ht="48.6" customHeight="1" x14ac:dyDescent="0.25">
      <c r="A386" s="654"/>
      <c r="B386" s="658" t="str">
        <f t="shared" si="20"/>
        <v>полоса 40х5 мм
уголок 63х63х6, L=2,5 м</v>
      </c>
      <c r="C386" s="658" t="str">
        <f t="shared" si="21"/>
        <v>Контур заземления КК
СЭС-23-32939-ЭС-ИЛО</v>
      </c>
      <c r="D386" s="653" t="s">
        <v>1530</v>
      </c>
      <c r="E386" s="653" t="s">
        <v>1531</v>
      </c>
      <c r="F386" s="658" t="str">
        <f ca="1">IF(A386=A385,F385,CONCATENATE(ФОРМА!$F$43,RANDBETWEEN(ФОРМА!$G$43,ФОРМА!$H$43),",
без осадков"))</f>
        <v>+42,
без осадков</v>
      </c>
      <c r="G386" s="653" t="s">
        <v>1532</v>
      </c>
      <c r="H386" s="668" t="s">
        <v>65</v>
      </c>
      <c r="I386" s="669"/>
      <c r="J386" s="653" t="s">
        <v>1533</v>
      </c>
      <c r="K386" s="669"/>
      <c r="L386" s="653" t="s">
        <v>1534</v>
      </c>
      <c r="M386" s="653" t="s">
        <v>1535</v>
      </c>
      <c r="N386" s="641">
        <f>IF(OR(A386&lt;&gt;"",O386&lt;=ФОРМА!$C$41),1,0)</f>
        <v>0</v>
      </c>
      <c r="O386" s="641">
        <f t="shared" si="22"/>
        <v>84</v>
      </c>
    </row>
    <row r="387" spans="1:15" ht="48.6" customHeight="1" x14ac:dyDescent="0.25">
      <c r="A387" s="654"/>
      <c r="B387" s="658" t="str">
        <f t="shared" si="20"/>
        <v>полоса 40х5 мм
уголок 63х63х6, L=2,5 м</v>
      </c>
      <c r="C387" s="658" t="str">
        <f t="shared" si="21"/>
        <v>Контур заземления КК
СЭС-23-32939-ЭС-ИЛО</v>
      </c>
      <c r="D387" s="653" t="s">
        <v>1530</v>
      </c>
      <c r="E387" s="653" t="s">
        <v>1531</v>
      </c>
      <c r="F387" s="658" t="str">
        <f ca="1">IF(A387=A386,F386,CONCATENATE(ФОРМА!$F$43,RANDBETWEEN(ФОРМА!$G$43,ФОРМА!$H$43),",
без осадков"))</f>
        <v>+42,
без осадков</v>
      </c>
      <c r="G387" s="653" t="s">
        <v>1532</v>
      </c>
      <c r="H387" s="668" t="s">
        <v>65</v>
      </c>
      <c r="I387" s="669"/>
      <c r="J387" s="653" t="s">
        <v>1533</v>
      </c>
      <c r="K387" s="669"/>
      <c r="L387" s="653" t="s">
        <v>1534</v>
      </c>
      <c r="M387" s="653" t="s">
        <v>1535</v>
      </c>
      <c r="N387" s="641">
        <f>IF(OR(A387&lt;&gt;"",O387&lt;=ФОРМА!$C$41),1,0)</f>
        <v>0</v>
      </c>
      <c r="O387" s="641">
        <f t="shared" si="22"/>
        <v>85</v>
      </c>
    </row>
    <row r="388" spans="1:15" ht="48.6" customHeight="1" x14ac:dyDescent="0.25">
      <c r="A388" s="654"/>
      <c r="B388" s="658" t="str">
        <f t="shared" si="20"/>
        <v>полоса 40х5 мм
уголок 63х63х6, L=2,5 м</v>
      </c>
      <c r="C388" s="658" t="str">
        <f t="shared" si="21"/>
        <v>Контур заземления КК
СЭС-23-32939-ЭС-ИЛО</v>
      </c>
      <c r="D388" s="653" t="s">
        <v>1530</v>
      </c>
      <c r="E388" s="653" t="s">
        <v>1531</v>
      </c>
      <c r="F388" s="658" t="str">
        <f ca="1">IF(A388=A387,F387,CONCATENATE(ФОРМА!$F$43,RANDBETWEEN(ФОРМА!$G$43,ФОРМА!$H$43),",
без осадков"))</f>
        <v>+42,
без осадков</v>
      </c>
      <c r="G388" s="653" t="s">
        <v>1532</v>
      </c>
      <c r="H388" s="668" t="s">
        <v>65</v>
      </c>
      <c r="I388" s="669"/>
      <c r="J388" s="653" t="s">
        <v>1533</v>
      </c>
      <c r="K388" s="669"/>
      <c r="L388" s="653" t="s">
        <v>1534</v>
      </c>
      <c r="M388" s="653" t="s">
        <v>1535</v>
      </c>
      <c r="N388" s="641">
        <f>IF(OR(A388&lt;&gt;"",O388&lt;=ФОРМА!$C$41),1,0)</f>
        <v>0</v>
      </c>
      <c r="O388" s="641">
        <f t="shared" si="22"/>
        <v>86</v>
      </c>
    </row>
    <row r="389" spans="1:15" ht="48.6" customHeight="1" x14ac:dyDescent="0.25">
      <c r="A389" s="654"/>
      <c r="B389" s="658" t="str">
        <f t="shared" si="20"/>
        <v>полоса 40х5 мм
уголок 63х63х6, L=2,5 м</v>
      </c>
      <c r="C389" s="658" t="str">
        <f t="shared" si="21"/>
        <v>Контур заземления КК
СЭС-23-32939-ЭС-ИЛО</v>
      </c>
      <c r="D389" s="653" t="s">
        <v>1530</v>
      </c>
      <c r="E389" s="653" t="s">
        <v>1531</v>
      </c>
      <c r="F389" s="658" t="str">
        <f ca="1">IF(A389=A388,F388,CONCATENATE(ФОРМА!$F$43,RANDBETWEEN(ФОРМА!$G$43,ФОРМА!$H$43),",
без осадков"))</f>
        <v>+42,
без осадков</v>
      </c>
      <c r="G389" s="653" t="s">
        <v>1532</v>
      </c>
      <c r="H389" s="668" t="s">
        <v>65</v>
      </c>
      <c r="I389" s="669"/>
      <c r="J389" s="653" t="s">
        <v>1533</v>
      </c>
      <c r="K389" s="669"/>
      <c r="L389" s="653" t="s">
        <v>1534</v>
      </c>
      <c r="M389" s="653" t="s">
        <v>1535</v>
      </c>
      <c r="N389" s="641">
        <f>IF(OR(A389&lt;&gt;"",O389&lt;=ФОРМА!$C$41),1,0)</f>
        <v>0</v>
      </c>
      <c r="O389" s="641">
        <f t="shared" si="22"/>
        <v>87</v>
      </c>
    </row>
    <row r="390" spans="1:15" ht="48.6" customHeight="1" x14ac:dyDescent="0.25">
      <c r="A390" s="654"/>
      <c r="B390" s="658" t="str">
        <f t="shared" si="20"/>
        <v>полоса 40х5 мм
уголок 63х63х6, L=2,5 м</v>
      </c>
      <c r="C390" s="658" t="str">
        <f t="shared" si="21"/>
        <v>Контур заземления КК
СЭС-23-32939-ЭС-ИЛО</v>
      </c>
      <c r="D390" s="653" t="s">
        <v>1530</v>
      </c>
      <c r="E390" s="653" t="s">
        <v>1531</v>
      </c>
      <c r="F390" s="658" t="str">
        <f ca="1">IF(A390=A389,F389,CONCATENATE(ФОРМА!$F$43,RANDBETWEEN(ФОРМА!$G$43,ФОРМА!$H$43),",
без осадков"))</f>
        <v>+42,
без осадков</v>
      </c>
      <c r="G390" s="653" t="s">
        <v>1532</v>
      </c>
      <c r="H390" s="668" t="s">
        <v>65</v>
      </c>
      <c r="I390" s="669"/>
      <c r="J390" s="653" t="s">
        <v>1533</v>
      </c>
      <c r="K390" s="669"/>
      <c r="L390" s="653" t="s">
        <v>1534</v>
      </c>
      <c r="M390" s="653" t="s">
        <v>1535</v>
      </c>
      <c r="N390" s="641">
        <f>IF(OR(A390&lt;&gt;"",O390&lt;=ФОРМА!$C$41),1,0)</f>
        <v>0</v>
      </c>
      <c r="O390" s="641">
        <f t="shared" si="22"/>
        <v>88</v>
      </c>
    </row>
    <row r="391" spans="1:15" ht="48.6" customHeight="1" x14ac:dyDescent="0.25">
      <c r="A391" s="654"/>
      <c r="B391" s="658" t="str">
        <f t="shared" si="20"/>
        <v>полоса 40х5 мм
уголок 63х63х6, L=2,5 м</v>
      </c>
      <c r="C391" s="658" t="str">
        <f t="shared" si="21"/>
        <v>Контур заземления КК
СЭС-23-32939-ЭС-ИЛО</v>
      </c>
      <c r="D391" s="653" t="s">
        <v>1530</v>
      </c>
      <c r="E391" s="653" t="s">
        <v>1531</v>
      </c>
      <c r="F391" s="658" t="str">
        <f ca="1">IF(A391=A390,F390,CONCATENATE(ФОРМА!$F$43,RANDBETWEEN(ФОРМА!$G$43,ФОРМА!$H$43),",
без осадков"))</f>
        <v>+42,
без осадков</v>
      </c>
      <c r="G391" s="653" t="s">
        <v>1532</v>
      </c>
      <c r="H391" s="668" t="s">
        <v>65</v>
      </c>
      <c r="I391" s="669"/>
      <c r="J391" s="653" t="s">
        <v>1533</v>
      </c>
      <c r="K391" s="669"/>
      <c r="L391" s="653" t="s">
        <v>1534</v>
      </c>
      <c r="M391" s="653" t="s">
        <v>1535</v>
      </c>
      <c r="N391" s="641">
        <f>IF(OR(A391&lt;&gt;"",O391&lt;=ФОРМА!$C$41),1,0)</f>
        <v>0</v>
      </c>
      <c r="O391" s="641">
        <f t="shared" si="22"/>
        <v>89</v>
      </c>
    </row>
    <row r="392" spans="1:15" ht="48.6" customHeight="1" x14ac:dyDescent="0.25">
      <c r="A392" s="654"/>
      <c r="B392" s="658" t="str">
        <f t="shared" si="20"/>
        <v>полоса 40х5 мм
уголок 63х63х6, L=2,5 м</v>
      </c>
      <c r="C392" s="658" t="str">
        <f t="shared" si="21"/>
        <v>Контур заземления КК
СЭС-23-32939-ЭС-ИЛО</v>
      </c>
      <c r="D392" s="653" t="s">
        <v>1530</v>
      </c>
      <c r="E392" s="653" t="s">
        <v>1531</v>
      </c>
      <c r="F392" s="658" t="str">
        <f ca="1">IF(A392=A391,F391,CONCATENATE(ФОРМА!$F$43,RANDBETWEEN(ФОРМА!$G$43,ФОРМА!$H$43),",
без осадков"))</f>
        <v>+42,
без осадков</v>
      </c>
      <c r="G392" s="653" t="s">
        <v>1532</v>
      </c>
      <c r="H392" s="668" t="s">
        <v>65</v>
      </c>
      <c r="I392" s="669"/>
      <c r="J392" s="653" t="s">
        <v>1533</v>
      </c>
      <c r="K392" s="669"/>
      <c r="L392" s="653" t="s">
        <v>1534</v>
      </c>
      <c r="M392" s="653" t="s">
        <v>1535</v>
      </c>
      <c r="N392" s="641">
        <f>IF(OR(A392&lt;&gt;"",O392&lt;=ФОРМА!$C$41),1,0)</f>
        <v>0</v>
      </c>
      <c r="O392" s="641">
        <f t="shared" si="22"/>
        <v>90</v>
      </c>
    </row>
    <row r="393" spans="1:15" ht="48.6" customHeight="1" x14ac:dyDescent="0.25">
      <c r="A393" s="654"/>
      <c r="B393" s="658" t="str">
        <f t="shared" si="20"/>
        <v>полоса 40х5 мм
уголок 63х63х6, L=2,5 м</v>
      </c>
      <c r="C393" s="658" t="str">
        <f t="shared" si="21"/>
        <v>Контур заземления КК
СЭС-23-32939-ЭС-ИЛО</v>
      </c>
      <c r="D393" s="653" t="s">
        <v>1530</v>
      </c>
      <c r="E393" s="653" t="s">
        <v>1531</v>
      </c>
      <c r="F393" s="658" t="str">
        <f ca="1">IF(A393=A392,F392,CONCATENATE(ФОРМА!$F$43,RANDBETWEEN(ФОРМА!$G$43,ФОРМА!$H$43),",
без осадков"))</f>
        <v>+42,
без осадков</v>
      </c>
      <c r="G393" s="653" t="s">
        <v>1532</v>
      </c>
      <c r="H393" s="668" t="s">
        <v>65</v>
      </c>
      <c r="I393" s="669"/>
      <c r="J393" s="653" t="s">
        <v>1533</v>
      </c>
      <c r="K393" s="669"/>
      <c r="L393" s="653" t="s">
        <v>1534</v>
      </c>
      <c r="M393" s="653" t="s">
        <v>1535</v>
      </c>
      <c r="N393" s="641">
        <f>IF(OR(A393&lt;&gt;"",O393&lt;=ФОРМА!$C$41),1,0)</f>
        <v>0</v>
      </c>
      <c r="O393" s="641">
        <f t="shared" si="22"/>
        <v>91</v>
      </c>
    </row>
    <row r="394" spans="1:15" ht="48.6" customHeight="1" x14ac:dyDescent="0.25">
      <c r="A394" s="654"/>
      <c r="B394" s="658" t="str">
        <f t="shared" si="20"/>
        <v>полоса 40х5 мм
уголок 63х63х6, L=2,5 м</v>
      </c>
      <c r="C394" s="658" t="str">
        <f t="shared" si="21"/>
        <v>Контур заземления КК
СЭС-23-32939-ЭС-ИЛО</v>
      </c>
      <c r="D394" s="653" t="s">
        <v>1530</v>
      </c>
      <c r="E394" s="653" t="s">
        <v>1531</v>
      </c>
      <c r="F394" s="658" t="str">
        <f ca="1">IF(A394=A393,F393,CONCATENATE(ФОРМА!$F$43,RANDBETWEEN(ФОРМА!$G$43,ФОРМА!$H$43),",
без осадков"))</f>
        <v>+42,
без осадков</v>
      </c>
      <c r="G394" s="653" t="s">
        <v>1532</v>
      </c>
      <c r="H394" s="668" t="s">
        <v>65</v>
      </c>
      <c r="I394" s="669"/>
      <c r="J394" s="653" t="s">
        <v>1533</v>
      </c>
      <c r="K394" s="669"/>
      <c r="L394" s="653" t="s">
        <v>1534</v>
      </c>
      <c r="M394" s="653" t="s">
        <v>1535</v>
      </c>
      <c r="N394" s="641">
        <f>IF(OR(A394&lt;&gt;"",O394&lt;=ФОРМА!$C$41),1,0)</f>
        <v>0</v>
      </c>
      <c r="O394" s="641">
        <f t="shared" si="22"/>
        <v>92</v>
      </c>
    </row>
    <row r="395" spans="1:15" ht="48.6" customHeight="1" x14ac:dyDescent="0.25">
      <c r="A395" s="654"/>
      <c r="B395" s="658" t="str">
        <f t="shared" si="20"/>
        <v>полоса 40х5 мм
уголок 63х63х6, L=2,5 м</v>
      </c>
      <c r="C395" s="658" t="str">
        <f t="shared" si="21"/>
        <v>Контур заземления КК
СЭС-23-32939-ЭС-ИЛО</v>
      </c>
      <c r="D395" s="653" t="s">
        <v>1530</v>
      </c>
      <c r="E395" s="653" t="s">
        <v>1531</v>
      </c>
      <c r="F395" s="658" t="str">
        <f ca="1">IF(A395=A394,F394,CONCATENATE(ФОРМА!$F$43,RANDBETWEEN(ФОРМА!$G$43,ФОРМА!$H$43),",
без осадков"))</f>
        <v>+42,
без осадков</v>
      </c>
      <c r="G395" s="653" t="s">
        <v>1532</v>
      </c>
      <c r="H395" s="668" t="s">
        <v>65</v>
      </c>
      <c r="I395" s="669"/>
      <c r="J395" s="653" t="s">
        <v>1533</v>
      </c>
      <c r="K395" s="669"/>
      <c r="L395" s="653" t="s">
        <v>1534</v>
      </c>
      <c r="M395" s="653" t="s">
        <v>1535</v>
      </c>
      <c r="N395" s="641">
        <f>IF(OR(A395&lt;&gt;"",O395&lt;=ФОРМА!$C$41),1,0)</f>
        <v>0</v>
      </c>
      <c r="O395" s="641">
        <f t="shared" si="22"/>
        <v>93</v>
      </c>
    </row>
    <row r="396" spans="1:15" ht="48.6" customHeight="1" x14ac:dyDescent="0.25">
      <c r="A396" s="654"/>
      <c r="B396" s="658" t="str">
        <f t="shared" si="20"/>
        <v>полоса 40х5 мм
уголок 63х63х6, L=2,5 м</v>
      </c>
      <c r="C396" s="658" t="str">
        <f t="shared" si="21"/>
        <v>Контур заземления КК
СЭС-23-32939-ЭС-ИЛО</v>
      </c>
      <c r="D396" s="653" t="s">
        <v>1530</v>
      </c>
      <c r="E396" s="653" t="s">
        <v>1531</v>
      </c>
      <c r="F396" s="658" t="str">
        <f ca="1">IF(A396=A395,F395,CONCATENATE(ФОРМА!$F$43,RANDBETWEEN(ФОРМА!$G$43,ФОРМА!$H$43),",
без осадков"))</f>
        <v>+42,
без осадков</v>
      </c>
      <c r="G396" s="653" t="s">
        <v>1532</v>
      </c>
      <c r="H396" s="668" t="s">
        <v>65</v>
      </c>
      <c r="I396" s="669"/>
      <c r="J396" s="653" t="s">
        <v>1533</v>
      </c>
      <c r="K396" s="669"/>
      <c r="L396" s="653" t="s">
        <v>1534</v>
      </c>
      <c r="M396" s="653" t="s">
        <v>1535</v>
      </c>
      <c r="N396" s="641">
        <f>IF(OR(A396&lt;&gt;"",O396&lt;=ФОРМА!$C$41),1,0)</f>
        <v>0</v>
      </c>
      <c r="O396" s="641">
        <f t="shared" si="22"/>
        <v>94</v>
      </c>
    </row>
    <row r="397" spans="1:15" ht="48.6" customHeight="1" x14ac:dyDescent="0.25">
      <c r="A397" s="654"/>
      <c r="B397" s="658" t="str">
        <f t="shared" si="20"/>
        <v>полоса 40х5 мм
уголок 63х63х6, L=2,5 м</v>
      </c>
      <c r="C397" s="658" t="str">
        <f t="shared" si="21"/>
        <v>Контур заземления КК
СЭС-23-32939-ЭС-ИЛО</v>
      </c>
      <c r="D397" s="653" t="s">
        <v>1530</v>
      </c>
      <c r="E397" s="653" t="s">
        <v>1531</v>
      </c>
      <c r="F397" s="658" t="str">
        <f ca="1">IF(A397=A396,F396,CONCATENATE(ФОРМА!$F$43,RANDBETWEEN(ФОРМА!$G$43,ФОРМА!$H$43),",
без осадков"))</f>
        <v>+42,
без осадков</v>
      </c>
      <c r="G397" s="653" t="s">
        <v>1532</v>
      </c>
      <c r="H397" s="668" t="s">
        <v>65</v>
      </c>
      <c r="I397" s="669"/>
      <c r="J397" s="653" t="s">
        <v>1533</v>
      </c>
      <c r="K397" s="669"/>
      <c r="L397" s="653" t="s">
        <v>1534</v>
      </c>
      <c r="M397" s="653" t="s">
        <v>1535</v>
      </c>
      <c r="N397" s="641">
        <f>IF(OR(A397&lt;&gt;"",O397&lt;=ФОРМА!$C$41),1,0)</f>
        <v>0</v>
      </c>
      <c r="O397" s="641">
        <f t="shared" si="22"/>
        <v>95</v>
      </c>
    </row>
    <row r="398" spans="1:15" ht="48.6" customHeight="1" x14ac:dyDescent="0.25">
      <c r="A398" s="654"/>
      <c r="B398" s="658" t="str">
        <f t="shared" si="20"/>
        <v>полоса 40х5 мм
уголок 63х63х6, L=2,5 м</v>
      </c>
      <c r="C398" s="658" t="str">
        <f t="shared" si="21"/>
        <v>Контур заземления КК
СЭС-23-32939-ЭС-ИЛО</v>
      </c>
      <c r="D398" s="653" t="s">
        <v>1530</v>
      </c>
      <c r="E398" s="653" t="s">
        <v>1531</v>
      </c>
      <c r="F398" s="658" t="str">
        <f ca="1">IF(A398=A397,F397,CONCATENATE(ФОРМА!$F$43,RANDBETWEEN(ФОРМА!$G$43,ФОРМА!$H$43),",
без осадков"))</f>
        <v>+42,
без осадков</v>
      </c>
      <c r="G398" s="653" t="s">
        <v>1532</v>
      </c>
      <c r="H398" s="668" t="s">
        <v>65</v>
      </c>
      <c r="I398" s="669"/>
      <c r="J398" s="653" t="s">
        <v>1533</v>
      </c>
      <c r="K398" s="669"/>
      <c r="L398" s="653" t="s">
        <v>1534</v>
      </c>
      <c r="M398" s="653" t="s">
        <v>1535</v>
      </c>
      <c r="N398" s="641">
        <f>IF(OR(A398&lt;&gt;"",O398&lt;=ФОРМА!$C$41),1,0)</f>
        <v>0</v>
      </c>
      <c r="O398" s="641">
        <f t="shared" si="22"/>
        <v>96</v>
      </c>
    </row>
    <row r="399" spans="1:15" ht="48.6" customHeight="1" x14ac:dyDescent="0.25">
      <c r="A399" s="654"/>
      <c r="B399" s="658" t="str">
        <f t="shared" si="20"/>
        <v>полоса 40х5 мм
уголок 63х63х6, L=2,5 м</v>
      </c>
      <c r="C399" s="658" t="str">
        <f t="shared" si="21"/>
        <v>Контур заземления КК
СЭС-23-32939-ЭС-ИЛО</v>
      </c>
      <c r="D399" s="653" t="s">
        <v>1530</v>
      </c>
      <c r="E399" s="653" t="s">
        <v>1531</v>
      </c>
      <c r="F399" s="658" t="str">
        <f ca="1">IF(A399=A398,F398,CONCATENATE(ФОРМА!$F$43,RANDBETWEEN(ФОРМА!$G$43,ФОРМА!$H$43),",
без осадков"))</f>
        <v>+42,
без осадков</v>
      </c>
      <c r="G399" s="653" t="s">
        <v>1532</v>
      </c>
      <c r="H399" s="668" t="s">
        <v>65</v>
      </c>
      <c r="I399" s="669"/>
      <c r="J399" s="653" t="s">
        <v>1533</v>
      </c>
      <c r="K399" s="669"/>
      <c r="L399" s="653" t="s">
        <v>1534</v>
      </c>
      <c r="M399" s="653" t="s">
        <v>1535</v>
      </c>
      <c r="N399" s="641">
        <f>IF(OR(A399&lt;&gt;"",O399&lt;=ФОРМА!$C$41),1,0)</f>
        <v>0</v>
      </c>
      <c r="O399" s="641">
        <f t="shared" si="22"/>
        <v>97</v>
      </c>
    </row>
    <row r="400" spans="1:15" ht="48.6" customHeight="1" x14ac:dyDescent="0.25">
      <c r="A400" s="654"/>
      <c r="B400" s="658" t="str">
        <f t="shared" si="20"/>
        <v>полоса 40х5 мм
уголок 63х63х6, L=2,5 м</v>
      </c>
      <c r="C400" s="658" t="str">
        <f t="shared" si="21"/>
        <v>Контур заземления КК
СЭС-23-32939-ЭС-ИЛО</v>
      </c>
      <c r="D400" s="653" t="s">
        <v>1530</v>
      </c>
      <c r="E400" s="653" t="s">
        <v>1531</v>
      </c>
      <c r="F400" s="658" t="str">
        <f ca="1">IF(A400=A399,F399,CONCATENATE(ФОРМА!$F$43,RANDBETWEEN(ФОРМА!$G$43,ФОРМА!$H$43),",
без осадков"))</f>
        <v>+42,
без осадков</v>
      </c>
      <c r="G400" s="653" t="s">
        <v>1532</v>
      </c>
      <c r="H400" s="668" t="s">
        <v>65</v>
      </c>
      <c r="I400" s="669"/>
      <c r="J400" s="653" t="s">
        <v>1533</v>
      </c>
      <c r="K400" s="669"/>
      <c r="L400" s="653" t="s">
        <v>1534</v>
      </c>
      <c r="M400" s="653" t="s">
        <v>1535</v>
      </c>
      <c r="N400" s="641">
        <f>IF(OR(A400&lt;&gt;"",O400&lt;=ФОРМА!$C$41),1,0)</f>
        <v>0</v>
      </c>
      <c r="O400" s="641">
        <f t="shared" si="22"/>
        <v>98</v>
      </c>
    </row>
    <row r="401" spans="1:15" ht="48.6" customHeight="1" x14ac:dyDescent="0.25">
      <c r="A401" s="654"/>
      <c r="B401" s="658" t="str">
        <f t="shared" si="20"/>
        <v>полоса 40х5 мм
уголок 63х63х6, L=2,5 м</v>
      </c>
      <c r="C401" s="658" t="str">
        <f t="shared" si="21"/>
        <v>Контур заземления КК
СЭС-23-32939-ЭС-ИЛО</v>
      </c>
      <c r="D401" s="653" t="s">
        <v>1530</v>
      </c>
      <c r="E401" s="653" t="s">
        <v>1531</v>
      </c>
      <c r="F401" s="658" t="str">
        <f ca="1">IF(A401=A400,F400,CONCATENATE(ФОРМА!$F$43,RANDBETWEEN(ФОРМА!$G$43,ФОРМА!$H$43),",
без осадков"))</f>
        <v>+42,
без осадков</v>
      </c>
      <c r="G401" s="653" t="s">
        <v>1532</v>
      </c>
      <c r="H401" s="668" t="s">
        <v>65</v>
      </c>
      <c r="I401" s="669"/>
      <c r="J401" s="653" t="s">
        <v>1533</v>
      </c>
      <c r="K401" s="669"/>
      <c r="L401" s="653" t="s">
        <v>1534</v>
      </c>
      <c r="M401" s="653" t="s">
        <v>1535</v>
      </c>
      <c r="N401" s="641">
        <f>IF(OR(A401&lt;&gt;"",O401&lt;=ФОРМА!$C$41),1,0)</f>
        <v>0</v>
      </c>
      <c r="O401" s="641">
        <f t="shared" si="22"/>
        <v>99</v>
      </c>
    </row>
    <row r="402" spans="1:15" ht="48.6" customHeight="1" x14ac:dyDescent="0.25">
      <c r="A402" s="654"/>
      <c r="B402" s="658" t="str">
        <f t="shared" si="20"/>
        <v>полоса 40х5 мм
уголок 63х63х6, L=2,5 м</v>
      </c>
      <c r="C402" s="658" t="str">
        <f t="shared" si="21"/>
        <v>Контур заземления КК
СЭС-23-32939-ЭС-ИЛО</v>
      </c>
      <c r="D402" s="653" t="s">
        <v>1530</v>
      </c>
      <c r="E402" s="653" t="s">
        <v>1531</v>
      </c>
      <c r="F402" s="658" t="str">
        <f ca="1">IF(A402=A401,F401,CONCATENATE(ФОРМА!$F$43,RANDBETWEEN(ФОРМА!$G$43,ФОРМА!$H$43),",
без осадков"))</f>
        <v>+42,
без осадков</v>
      </c>
      <c r="G402" s="653" t="s">
        <v>1532</v>
      </c>
      <c r="H402" s="668" t="s">
        <v>65</v>
      </c>
      <c r="I402" s="669"/>
      <c r="J402" s="653" t="s">
        <v>1533</v>
      </c>
      <c r="K402" s="669"/>
      <c r="L402" s="653" t="s">
        <v>1534</v>
      </c>
      <c r="M402" s="653" t="s">
        <v>1535</v>
      </c>
      <c r="N402" s="641">
        <f>IF(OR(A402&lt;&gt;"",O402&lt;=ФОРМА!$C$41),1,0)</f>
        <v>0</v>
      </c>
      <c r="O402" s="641">
        <f t="shared" si="22"/>
        <v>100</v>
      </c>
    </row>
    <row r="403" spans="1:15" ht="48.6" customHeight="1" x14ac:dyDescent="0.25">
      <c r="A403" s="654"/>
      <c r="B403" s="658" t="str">
        <f t="shared" si="20"/>
        <v>полоса 40х5 мм
уголок 63х63х6, L=2,5 м</v>
      </c>
      <c r="C403" s="658" t="str">
        <f t="shared" si="21"/>
        <v>Контур заземления КК
СЭС-23-32939-ЭС-ИЛО</v>
      </c>
      <c r="D403" s="653" t="s">
        <v>1530</v>
      </c>
      <c r="E403" s="653" t="s">
        <v>1531</v>
      </c>
      <c r="F403" s="658" t="str">
        <f ca="1">IF(A403=A402,F402,CONCATENATE(ФОРМА!$F$43,RANDBETWEEN(ФОРМА!$G$43,ФОРМА!$H$43),",
без осадков"))</f>
        <v>+42,
без осадков</v>
      </c>
      <c r="G403" s="653" t="s">
        <v>1532</v>
      </c>
      <c r="H403" s="668" t="s">
        <v>65</v>
      </c>
      <c r="I403" s="669"/>
      <c r="J403" s="653" t="s">
        <v>1533</v>
      </c>
      <c r="K403" s="669"/>
      <c r="L403" s="653" t="s">
        <v>1534</v>
      </c>
      <c r="M403" s="653" t="s">
        <v>1535</v>
      </c>
      <c r="N403" s="641">
        <f>IF(OR(A403&lt;&gt;"",O403&lt;=ФОРМА!$C$41),1,0)</f>
        <v>0</v>
      </c>
      <c r="O403" s="641">
        <f t="shared" si="22"/>
        <v>101</v>
      </c>
    </row>
    <row r="404" spans="1:15" ht="48.6" customHeight="1" x14ac:dyDescent="0.25">
      <c r="A404" s="654"/>
      <c r="B404" s="658" t="str">
        <f t="shared" si="20"/>
        <v>полоса 40х5 мм
уголок 63х63х6, L=2,5 м</v>
      </c>
      <c r="C404" s="658" t="str">
        <f t="shared" si="21"/>
        <v>Контур заземления КК
СЭС-23-32939-ЭС-ИЛО</v>
      </c>
      <c r="D404" s="653" t="s">
        <v>1530</v>
      </c>
      <c r="E404" s="653" t="s">
        <v>1531</v>
      </c>
      <c r="F404" s="658" t="str">
        <f ca="1">IF(A404=A403,F403,CONCATENATE(ФОРМА!$F$43,RANDBETWEEN(ФОРМА!$G$43,ФОРМА!$H$43),",
без осадков"))</f>
        <v>+42,
без осадков</v>
      </c>
      <c r="G404" s="653" t="s">
        <v>1532</v>
      </c>
      <c r="H404" s="668" t="s">
        <v>65</v>
      </c>
      <c r="I404" s="669"/>
      <c r="J404" s="653" t="s">
        <v>1533</v>
      </c>
      <c r="K404" s="669"/>
      <c r="L404" s="653" t="s">
        <v>1534</v>
      </c>
      <c r="M404" s="653" t="s">
        <v>1535</v>
      </c>
      <c r="N404" s="641">
        <f>IF(OR(A404&lt;&gt;"",O404&lt;=ФОРМА!$C$41),1,0)</f>
        <v>0</v>
      </c>
      <c r="O404" s="641">
        <f t="shared" si="22"/>
        <v>102</v>
      </c>
    </row>
    <row r="405" spans="1:15" ht="48.6" customHeight="1" x14ac:dyDescent="0.25">
      <c r="A405" s="654"/>
      <c r="B405" s="658" t="str">
        <f t="shared" si="20"/>
        <v>полоса 40х5 мм
уголок 63х63х6, L=2,5 м</v>
      </c>
      <c r="C405" s="658" t="str">
        <f t="shared" si="21"/>
        <v>Контур заземления КК
СЭС-23-32939-ЭС-ИЛО</v>
      </c>
      <c r="D405" s="653" t="s">
        <v>1530</v>
      </c>
      <c r="E405" s="653" t="s">
        <v>1531</v>
      </c>
      <c r="F405" s="658" t="str">
        <f ca="1">IF(A405=A404,F404,CONCATENATE(ФОРМА!$F$43,RANDBETWEEN(ФОРМА!$G$43,ФОРМА!$H$43),",
без осадков"))</f>
        <v>+42,
без осадков</v>
      </c>
      <c r="G405" s="653" t="s">
        <v>1532</v>
      </c>
      <c r="H405" s="668" t="s">
        <v>65</v>
      </c>
      <c r="I405" s="669"/>
      <c r="J405" s="653" t="s">
        <v>1533</v>
      </c>
      <c r="K405" s="669"/>
      <c r="L405" s="653" t="s">
        <v>1534</v>
      </c>
      <c r="M405" s="653" t="s">
        <v>1535</v>
      </c>
      <c r="N405" s="641">
        <f>IF(OR(A405&lt;&gt;"",O405&lt;=ФОРМА!$C$41),1,0)</f>
        <v>0</v>
      </c>
      <c r="O405" s="641">
        <f t="shared" si="22"/>
        <v>103</v>
      </c>
    </row>
    <row r="406" spans="1:15" ht="48.6" customHeight="1" x14ac:dyDescent="0.25">
      <c r="A406" s="654"/>
      <c r="B406" s="658" t="str">
        <f t="shared" si="20"/>
        <v>полоса 40х5 мм
уголок 63х63х6, L=2,5 м</v>
      </c>
      <c r="C406" s="658" t="str">
        <f t="shared" si="21"/>
        <v>Контур заземления КК
СЭС-23-32939-ЭС-ИЛО</v>
      </c>
      <c r="D406" s="653" t="s">
        <v>1530</v>
      </c>
      <c r="E406" s="653" t="s">
        <v>1531</v>
      </c>
      <c r="F406" s="658" t="str">
        <f ca="1">IF(A406=A405,F405,CONCATENATE(ФОРМА!$F$43,RANDBETWEEN(ФОРМА!$G$43,ФОРМА!$H$43),",
без осадков"))</f>
        <v>+42,
без осадков</v>
      </c>
      <c r="G406" s="653" t="s">
        <v>1532</v>
      </c>
      <c r="H406" s="668" t="s">
        <v>65</v>
      </c>
      <c r="I406" s="669"/>
      <c r="J406" s="653" t="s">
        <v>1533</v>
      </c>
      <c r="K406" s="669"/>
      <c r="L406" s="653" t="s">
        <v>1534</v>
      </c>
      <c r="M406" s="653" t="s">
        <v>1535</v>
      </c>
      <c r="N406" s="641">
        <f>IF(OR(A406&lt;&gt;"",O406&lt;=ФОРМА!$C$41),1,0)</f>
        <v>0</v>
      </c>
      <c r="O406" s="641">
        <f t="shared" si="22"/>
        <v>104</v>
      </c>
    </row>
    <row r="407" spans="1:15" ht="48.6" customHeight="1" x14ac:dyDescent="0.25">
      <c r="A407" s="654"/>
      <c r="B407" s="658" t="str">
        <f t="shared" si="20"/>
        <v>полоса 40х5 мм
уголок 63х63х6, L=2,5 м</v>
      </c>
      <c r="C407" s="658" t="str">
        <f t="shared" si="21"/>
        <v>Контур заземления КК
СЭС-23-32939-ЭС-ИЛО</v>
      </c>
      <c r="D407" s="653" t="s">
        <v>1530</v>
      </c>
      <c r="E407" s="653" t="s">
        <v>1531</v>
      </c>
      <c r="F407" s="658" t="str">
        <f ca="1">IF(A407=A406,F406,CONCATENATE(ФОРМА!$F$43,RANDBETWEEN(ФОРМА!$G$43,ФОРМА!$H$43),",
без осадков"))</f>
        <v>+42,
без осадков</v>
      </c>
      <c r="G407" s="653" t="s">
        <v>1532</v>
      </c>
      <c r="H407" s="668" t="s">
        <v>65</v>
      </c>
      <c r="I407" s="669"/>
      <c r="J407" s="653" t="s">
        <v>1533</v>
      </c>
      <c r="K407" s="669"/>
      <c r="L407" s="653" t="s">
        <v>1534</v>
      </c>
      <c r="M407" s="653" t="s">
        <v>1535</v>
      </c>
      <c r="N407" s="641">
        <f>IF(OR(A407&lt;&gt;"",O407&lt;=ФОРМА!$C$41),1,0)</f>
        <v>0</v>
      </c>
      <c r="O407" s="641">
        <f t="shared" si="22"/>
        <v>105</v>
      </c>
    </row>
    <row r="408" spans="1:15" ht="48.6" customHeight="1" x14ac:dyDescent="0.25">
      <c r="A408" s="654"/>
      <c r="B408" s="658" t="str">
        <f t="shared" si="20"/>
        <v>полоса 40х5 мм
уголок 63х63х6, L=2,5 м</v>
      </c>
      <c r="C408" s="658" t="str">
        <f t="shared" si="21"/>
        <v>Контур заземления КК
СЭС-23-32939-ЭС-ИЛО</v>
      </c>
      <c r="D408" s="653" t="s">
        <v>1530</v>
      </c>
      <c r="E408" s="653" t="s">
        <v>1531</v>
      </c>
      <c r="F408" s="658" t="str">
        <f ca="1">IF(A408=A407,F407,CONCATENATE(ФОРМА!$F$43,RANDBETWEEN(ФОРМА!$G$43,ФОРМА!$H$43),",
без осадков"))</f>
        <v>+42,
без осадков</v>
      </c>
      <c r="G408" s="653" t="s">
        <v>1532</v>
      </c>
      <c r="H408" s="668" t="s">
        <v>65</v>
      </c>
      <c r="I408" s="669"/>
      <c r="J408" s="653" t="s">
        <v>1533</v>
      </c>
      <c r="K408" s="669"/>
      <c r="L408" s="653" t="s">
        <v>1534</v>
      </c>
      <c r="M408" s="653" t="s">
        <v>1535</v>
      </c>
      <c r="N408" s="641">
        <f>IF(OR(A408&lt;&gt;"",O408&lt;=ФОРМА!$C$41),1,0)</f>
        <v>0</v>
      </c>
      <c r="O408" s="641">
        <f t="shared" si="22"/>
        <v>106</v>
      </c>
    </row>
    <row r="409" spans="1:15" ht="48.6" customHeight="1" x14ac:dyDescent="0.25">
      <c r="A409" s="654"/>
      <c r="B409" s="658" t="str">
        <f t="shared" si="20"/>
        <v>полоса 40х5 мм
уголок 63х63х6, L=2,5 м</v>
      </c>
      <c r="C409" s="658" t="str">
        <f t="shared" si="21"/>
        <v>Контур заземления КК
СЭС-23-32939-ЭС-ИЛО</v>
      </c>
      <c r="D409" s="653" t="s">
        <v>1530</v>
      </c>
      <c r="E409" s="653" t="s">
        <v>1531</v>
      </c>
      <c r="F409" s="658" t="str">
        <f ca="1">IF(A409=A408,F408,CONCATENATE(ФОРМА!$F$43,RANDBETWEEN(ФОРМА!$G$43,ФОРМА!$H$43),",
без осадков"))</f>
        <v>+42,
без осадков</v>
      </c>
      <c r="G409" s="653" t="s">
        <v>1532</v>
      </c>
      <c r="H409" s="668" t="s">
        <v>65</v>
      </c>
      <c r="I409" s="669"/>
      <c r="J409" s="653" t="s">
        <v>1533</v>
      </c>
      <c r="K409" s="669"/>
      <c r="L409" s="653" t="s">
        <v>1534</v>
      </c>
      <c r="M409" s="653" t="s">
        <v>1535</v>
      </c>
      <c r="N409" s="641">
        <f>IF(OR(A409&lt;&gt;"",O409&lt;=ФОРМА!$C$41),1,0)</f>
        <v>0</v>
      </c>
      <c r="O409" s="641">
        <f t="shared" si="22"/>
        <v>107</v>
      </c>
    </row>
    <row r="410" spans="1:15" ht="48.6" customHeight="1" x14ac:dyDescent="0.25">
      <c r="A410" s="654"/>
      <c r="B410" s="658" t="str">
        <f t="shared" si="20"/>
        <v>полоса 40х5 мм
уголок 63х63х6, L=2,5 м</v>
      </c>
      <c r="C410" s="658" t="str">
        <f t="shared" si="21"/>
        <v>Контур заземления КК
СЭС-23-32939-ЭС-ИЛО</v>
      </c>
      <c r="D410" s="653" t="s">
        <v>1530</v>
      </c>
      <c r="E410" s="653" t="s">
        <v>1531</v>
      </c>
      <c r="F410" s="658" t="str">
        <f ca="1">IF(A410=A409,F409,CONCATENATE(ФОРМА!$F$43,RANDBETWEEN(ФОРМА!$G$43,ФОРМА!$H$43),",
без осадков"))</f>
        <v>+42,
без осадков</v>
      </c>
      <c r="G410" s="653" t="s">
        <v>1532</v>
      </c>
      <c r="H410" s="668" t="s">
        <v>65</v>
      </c>
      <c r="I410" s="669"/>
      <c r="J410" s="653" t="s">
        <v>1533</v>
      </c>
      <c r="K410" s="669"/>
      <c r="L410" s="653" t="s">
        <v>1534</v>
      </c>
      <c r="M410" s="653" t="s">
        <v>1535</v>
      </c>
      <c r="N410" s="641">
        <f>IF(OR(A410&lt;&gt;"",O410&lt;=ФОРМА!$C$41),1,0)</f>
        <v>0</v>
      </c>
      <c r="O410" s="641">
        <f t="shared" si="22"/>
        <v>108</v>
      </c>
    </row>
    <row r="411" spans="1:15" ht="48.6" customHeight="1" x14ac:dyDescent="0.25">
      <c r="A411" s="654"/>
      <c r="B411" s="658" t="str">
        <f t="shared" si="20"/>
        <v>полоса 40х5 мм
уголок 63х63х6, L=2,5 м</v>
      </c>
      <c r="C411" s="658" t="str">
        <f t="shared" si="21"/>
        <v>Контур заземления КК
СЭС-23-32939-ЭС-ИЛО</v>
      </c>
      <c r="D411" s="653" t="s">
        <v>1530</v>
      </c>
      <c r="E411" s="653" t="s">
        <v>1531</v>
      </c>
      <c r="F411" s="658" t="str">
        <f ca="1">IF(A411=A410,F410,CONCATENATE(ФОРМА!$F$43,RANDBETWEEN(ФОРМА!$G$43,ФОРМА!$H$43),",
без осадков"))</f>
        <v>+42,
без осадков</v>
      </c>
      <c r="G411" s="653" t="s">
        <v>1532</v>
      </c>
      <c r="H411" s="668" t="s">
        <v>65</v>
      </c>
      <c r="I411" s="669"/>
      <c r="J411" s="653" t="s">
        <v>1533</v>
      </c>
      <c r="K411" s="669"/>
      <c r="L411" s="653" t="s">
        <v>1534</v>
      </c>
      <c r="M411" s="653" t="s">
        <v>1535</v>
      </c>
      <c r="N411" s="641">
        <f>IF(OR(A411&lt;&gt;"",O411&lt;=ФОРМА!$C$41),1,0)</f>
        <v>0</v>
      </c>
      <c r="O411" s="641">
        <f t="shared" si="22"/>
        <v>109</v>
      </c>
    </row>
    <row r="412" spans="1:15" ht="48.6" customHeight="1" x14ac:dyDescent="0.25">
      <c r="A412" s="654"/>
      <c r="B412" s="658" t="str">
        <f t="shared" si="20"/>
        <v>полоса 40х5 мм
уголок 63х63х6, L=2,5 м</v>
      </c>
      <c r="C412" s="658" t="str">
        <f t="shared" si="21"/>
        <v>Контур заземления КК
СЭС-23-32939-ЭС-ИЛО</v>
      </c>
      <c r="D412" s="653" t="s">
        <v>1530</v>
      </c>
      <c r="E412" s="653" t="s">
        <v>1531</v>
      </c>
      <c r="F412" s="658" t="str">
        <f ca="1">IF(A412=A411,F411,CONCATENATE(ФОРМА!$F$43,RANDBETWEEN(ФОРМА!$G$43,ФОРМА!$H$43),",
без осадков"))</f>
        <v>+42,
без осадков</v>
      </c>
      <c r="G412" s="653" t="s">
        <v>1532</v>
      </c>
      <c r="H412" s="668" t="s">
        <v>65</v>
      </c>
      <c r="I412" s="669"/>
      <c r="J412" s="653" t="s">
        <v>1533</v>
      </c>
      <c r="K412" s="669"/>
      <c r="L412" s="653" t="s">
        <v>1534</v>
      </c>
      <c r="M412" s="653" t="s">
        <v>1535</v>
      </c>
      <c r="N412" s="641">
        <f>IF(OR(A412&lt;&gt;"",O412&lt;=ФОРМА!$C$41),1,0)</f>
        <v>0</v>
      </c>
      <c r="O412" s="641">
        <f t="shared" si="22"/>
        <v>110</v>
      </c>
    </row>
    <row r="413" spans="1:15" ht="48.6" customHeight="1" x14ac:dyDescent="0.25">
      <c r="A413" s="654"/>
      <c r="B413" s="658" t="str">
        <f t="shared" si="20"/>
        <v>полоса 40х5 мм
уголок 63х63х6, L=2,5 м</v>
      </c>
      <c r="C413" s="658" t="str">
        <f t="shared" si="21"/>
        <v>Контур заземления КК
СЭС-23-32939-ЭС-ИЛО</v>
      </c>
      <c r="D413" s="653" t="s">
        <v>1530</v>
      </c>
      <c r="E413" s="653" t="s">
        <v>1531</v>
      </c>
      <c r="F413" s="658" t="str">
        <f ca="1">IF(A413=A412,F412,CONCATENATE(ФОРМА!$F$43,RANDBETWEEN(ФОРМА!$G$43,ФОРМА!$H$43),",
без осадков"))</f>
        <v>+42,
без осадков</v>
      </c>
      <c r="G413" s="653" t="s">
        <v>1532</v>
      </c>
      <c r="H413" s="668" t="s">
        <v>65</v>
      </c>
      <c r="I413" s="669"/>
      <c r="J413" s="653" t="s">
        <v>1533</v>
      </c>
      <c r="K413" s="669"/>
      <c r="L413" s="653" t="s">
        <v>1534</v>
      </c>
      <c r="M413" s="653" t="s">
        <v>1535</v>
      </c>
      <c r="N413" s="641">
        <f>IF(OR(A413&lt;&gt;"",O413&lt;=ФОРМА!$C$41),1,0)</f>
        <v>0</v>
      </c>
      <c r="O413" s="641">
        <f t="shared" si="22"/>
        <v>111</v>
      </c>
    </row>
    <row r="414" spans="1:15" ht="48.6" customHeight="1" x14ac:dyDescent="0.25">
      <c r="A414" s="654"/>
      <c r="B414" s="658" t="str">
        <f t="shared" si="20"/>
        <v>полоса 40х5 мм
уголок 63х63х6, L=2,5 м</v>
      </c>
      <c r="C414" s="658" t="str">
        <f t="shared" si="21"/>
        <v>Контур заземления КК
СЭС-23-32939-ЭС-ИЛО</v>
      </c>
      <c r="D414" s="653" t="s">
        <v>1530</v>
      </c>
      <c r="E414" s="653" t="s">
        <v>1531</v>
      </c>
      <c r="F414" s="658" t="str">
        <f ca="1">IF(A414=A413,F413,CONCATENATE(ФОРМА!$F$43,RANDBETWEEN(ФОРМА!$G$43,ФОРМА!$H$43),",
без осадков"))</f>
        <v>+42,
без осадков</v>
      </c>
      <c r="G414" s="653" t="s">
        <v>1532</v>
      </c>
      <c r="H414" s="668" t="s">
        <v>65</v>
      </c>
      <c r="I414" s="669"/>
      <c r="J414" s="653" t="s">
        <v>1533</v>
      </c>
      <c r="K414" s="669"/>
      <c r="L414" s="653" t="s">
        <v>1534</v>
      </c>
      <c r="M414" s="653" t="s">
        <v>1535</v>
      </c>
      <c r="N414" s="641">
        <f>IF(OR(A414&lt;&gt;"",O414&lt;=ФОРМА!$C$41),1,0)</f>
        <v>0</v>
      </c>
      <c r="O414" s="641">
        <f t="shared" si="22"/>
        <v>112</v>
      </c>
    </row>
    <row r="415" spans="1:15" ht="48.6" customHeight="1" x14ac:dyDescent="0.25">
      <c r="A415" s="654"/>
      <c r="B415" s="658" t="str">
        <f t="shared" si="20"/>
        <v>полоса 40х5 мм
уголок 63х63х6, L=2,5 м</v>
      </c>
      <c r="C415" s="658" t="str">
        <f t="shared" si="21"/>
        <v>Контур заземления КК
СЭС-23-32939-ЭС-ИЛО</v>
      </c>
      <c r="D415" s="653" t="s">
        <v>1530</v>
      </c>
      <c r="E415" s="653" t="s">
        <v>1531</v>
      </c>
      <c r="F415" s="658" t="str">
        <f ca="1">IF(A415=A414,F414,CONCATENATE(ФОРМА!$F$43,RANDBETWEEN(ФОРМА!$G$43,ФОРМА!$H$43),",
без осадков"))</f>
        <v>+42,
без осадков</v>
      </c>
      <c r="G415" s="653" t="s">
        <v>1532</v>
      </c>
      <c r="H415" s="668" t="s">
        <v>65</v>
      </c>
      <c r="I415" s="669"/>
      <c r="J415" s="653" t="s">
        <v>1533</v>
      </c>
      <c r="K415" s="669"/>
      <c r="L415" s="653" t="s">
        <v>1534</v>
      </c>
      <c r="M415" s="653" t="s">
        <v>1535</v>
      </c>
      <c r="N415" s="641">
        <f>IF(OR(A415&lt;&gt;"",O415&lt;=ФОРМА!$C$41),1,0)</f>
        <v>0</v>
      </c>
      <c r="O415" s="641">
        <f t="shared" si="22"/>
        <v>113</v>
      </c>
    </row>
    <row r="416" spans="1:15" ht="48.6" customHeight="1" x14ac:dyDescent="0.25">
      <c r="A416" s="654"/>
      <c r="B416" s="658" t="str">
        <f t="shared" si="20"/>
        <v>полоса 40х5 мм
уголок 63х63х6, L=2,5 м</v>
      </c>
      <c r="C416" s="658" t="str">
        <f t="shared" si="21"/>
        <v>Контур заземления КК
СЭС-23-32939-ЭС-ИЛО</v>
      </c>
      <c r="D416" s="653" t="s">
        <v>1530</v>
      </c>
      <c r="E416" s="653" t="s">
        <v>1531</v>
      </c>
      <c r="F416" s="658" t="str">
        <f ca="1">IF(A416=A415,F415,CONCATENATE(ФОРМА!$F$43,RANDBETWEEN(ФОРМА!$G$43,ФОРМА!$H$43),",
без осадков"))</f>
        <v>+42,
без осадков</v>
      </c>
      <c r="G416" s="653" t="s">
        <v>1532</v>
      </c>
      <c r="H416" s="668" t="s">
        <v>65</v>
      </c>
      <c r="I416" s="669"/>
      <c r="J416" s="653" t="s">
        <v>1533</v>
      </c>
      <c r="K416" s="669"/>
      <c r="L416" s="653" t="s">
        <v>1534</v>
      </c>
      <c r="M416" s="653" t="s">
        <v>1535</v>
      </c>
      <c r="N416" s="641">
        <f>IF(OR(A416&lt;&gt;"",O416&lt;=ФОРМА!$C$41),1,0)</f>
        <v>0</v>
      </c>
      <c r="O416" s="641">
        <f t="shared" si="22"/>
        <v>114</v>
      </c>
    </row>
    <row r="417" spans="1:15" ht="48.6" customHeight="1" x14ac:dyDescent="0.25">
      <c r="A417" s="654"/>
      <c r="B417" s="658" t="str">
        <f t="shared" si="20"/>
        <v>полоса 40х5 мм
уголок 63х63х6, L=2,5 м</v>
      </c>
      <c r="C417" s="658" t="str">
        <f t="shared" si="21"/>
        <v>Контур заземления КК
СЭС-23-32939-ЭС-ИЛО</v>
      </c>
      <c r="D417" s="653" t="s">
        <v>1530</v>
      </c>
      <c r="E417" s="653" t="s">
        <v>1531</v>
      </c>
      <c r="F417" s="658" t="str">
        <f ca="1">IF(A417=A416,F416,CONCATENATE(ФОРМА!$F$43,RANDBETWEEN(ФОРМА!$G$43,ФОРМА!$H$43),",
без осадков"))</f>
        <v>+42,
без осадков</v>
      </c>
      <c r="G417" s="653" t="s">
        <v>1532</v>
      </c>
      <c r="H417" s="668" t="s">
        <v>65</v>
      </c>
      <c r="I417" s="669"/>
      <c r="J417" s="653" t="s">
        <v>1533</v>
      </c>
      <c r="K417" s="669"/>
      <c r="L417" s="653" t="s">
        <v>1534</v>
      </c>
      <c r="M417" s="653" t="s">
        <v>1535</v>
      </c>
      <c r="N417" s="641">
        <f>IF(OR(A417&lt;&gt;"",O417&lt;=ФОРМА!$C$41),1,0)</f>
        <v>0</v>
      </c>
      <c r="O417" s="641">
        <f t="shared" si="22"/>
        <v>115</v>
      </c>
    </row>
    <row r="418" spans="1:15" ht="48.6" customHeight="1" x14ac:dyDescent="0.25">
      <c r="A418" s="654"/>
      <c r="B418" s="658" t="str">
        <f t="shared" si="20"/>
        <v>полоса 40х5 мм
уголок 63х63х6, L=2,5 м</v>
      </c>
      <c r="C418" s="658" t="str">
        <f t="shared" si="21"/>
        <v>Контур заземления КК
СЭС-23-32939-ЭС-ИЛО</v>
      </c>
      <c r="D418" s="653" t="s">
        <v>1530</v>
      </c>
      <c r="E418" s="653" t="s">
        <v>1531</v>
      </c>
      <c r="F418" s="658" t="str">
        <f ca="1">IF(A418=A417,F417,CONCATENATE(ФОРМА!$F$43,RANDBETWEEN(ФОРМА!$G$43,ФОРМА!$H$43),",
без осадков"))</f>
        <v>+42,
без осадков</v>
      </c>
      <c r="G418" s="653" t="s">
        <v>1532</v>
      </c>
      <c r="H418" s="668" t="s">
        <v>65</v>
      </c>
      <c r="I418" s="669"/>
      <c r="J418" s="653" t="s">
        <v>1533</v>
      </c>
      <c r="K418" s="669"/>
      <c r="L418" s="653" t="s">
        <v>1534</v>
      </c>
      <c r="M418" s="653" t="s">
        <v>1535</v>
      </c>
      <c r="N418" s="641">
        <f>IF(OR(A418&lt;&gt;"",O418&lt;=ФОРМА!$C$41),1,0)</f>
        <v>0</v>
      </c>
      <c r="O418" s="641">
        <f t="shared" si="22"/>
        <v>116</v>
      </c>
    </row>
    <row r="419" spans="1:15" ht="48.6" customHeight="1" x14ac:dyDescent="0.25">
      <c r="A419" s="654"/>
      <c r="B419" s="658" t="str">
        <f t="shared" si="20"/>
        <v>полоса 40х5 мм
уголок 63х63х6, L=2,5 м</v>
      </c>
      <c r="C419" s="658" t="str">
        <f t="shared" si="21"/>
        <v>Контур заземления КК
СЭС-23-32939-ЭС-ИЛО</v>
      </c>
      <c r="D419" s="653" t="s">
        <v>1530</v>
      </c>
      <c r="E419" s="653" t="s">
        <v>1531</v>
      </c>
      <c r="F419" s="658" t="str">
        <f ca="1">IF(A419=A418,F418,CONCATENATE(ФОРМА!$F$43,RANDBETWEEN(ФОРМА!$G$43,ФОРМА!$H$43),",
без осадков"))</f>
        <v>+42,
без осадков</v>
      </c>
      <c r="G419" s="653" t="s">
        <v>1532</v>
      </c>
      <c r="H419" s="668" t="s">
        <v>65</v>
      </c>
      <c r="I419" s="669"/>
      <c r="J419" s="653" t="s">
        <v>1533</v>
      </c>
      <c r="K419" s="669"/>
      <c r="L419" s="653" t="s">
        <v>1534</v>
      </c>
      <c r="M419" s="653" t="s">
        <v>1535</v>
      </c>
      <c r="N419" s="641">
        <f>IF(OR(A419&lt;&gt;"",O419&lt;=ФОРМА!$C$41),1,0)</f>
        <v>0</v>
      </c>
      <c r="O419" s="641">
        <f t="shared" si="22"/>
        <v>117</v>
      </c>
    </row>
    <row r="420" spans="1:15" ht="48.6" customHeight="1" x14ac:dyDescent="0.25">
      <c r="A420" s="654"/>
      <c r="B420" s="658" t="str">
        <f t="shared" si="20"/>
        <v>полоса 40х5 мм
уголок 63х63х6, L=2,5 м</v>
      </c>
      <c r="C420" s="658" t="str">
        <f t="shared" si="21"/>
        <v>Контур заземления КК
СЭС-23-32939-ЭС-ИЛО</v>
      </c>
      <c r="D420" s="653" t="s">
        <v>1530</v>
      </c>
      <c r="E420" s="653" t="s">
        <v>1531</v>
      </c>
      <c r="F420" s="658" t="str">
        <f ca="1">IF(A420=A419,F419,CONCATENATE(ФОРМА!$F$43,RANDBETWEEN(ФОРМА!$G$43,ФОРМА!$H$43),",
без осадков"))</f>
        <v>+42,
без осадков</v>
      </c>
      <c r="G420" s="653" t="s">
        <v>1532</v>
      </c>
      <c r="H420" s="668" t="s">
        <v>65</v>
      </c>
      <c r="I420" s="669"/>
      <c r="J420" s="653" t="s">
        <v>1533</v>
      </c>
      <c r="K420" s="669"/>
      <c r="L420" s="653" t="s">
        <v>1534</v>
      </c>
      <c r="M420" s="653" t="s">
        <v>1535</v>
      </c>
      <c r="N420" s="641">
        <f>IF(OR(A420&lt;&gt;"",O420&lt;=ФОРМА!$C$41),1,0)</f>
        <v>0</v>
      </c>
      <c r="O420" s="641">
        <f t="shared" si="22"/>
        <v>118</v>
      </c>
    </row>
    <row r="421" spans="1:15" ht="48.6" customHeight="1" x14ac:dyDescent="0.25">
      <c r="A421" s="654"/>
      <c r="B421" s="658" t="str">
        <f t="shared" si="20"/>
        <v>полоса 40х5 мм
уголок 63х63х6, L=2,5 м</v>
      </c>
      <c r="C421" s="658" t="str">
        <f t="shared" si="21"/>
        <v>Контур заземления КК
СЭС-23-32939-ЭС-ИЛО</v>
      </c>
      <c r="D421" s="653" t="s">
        <v>1530</v>
      </c>
      <c r="E421" s="653" t="s">
        <v>1531</v>
      </c>
      <c r="F421" s="658" t="str">
        <f ca="1">IF(A421=A420,F420,CONCATENATE(ФОРМА!$F$43,RANDBETWEEN(ФОРМА!$G$43,ФОРМА!$H$43),",
без осадков"))</f>
        <v>+42,
без осадков</v>
      </c>
      <c r="G421" s="653" t="s">
        <v>1532</v>
      </c>
      <c r="H421" s="668" t="s">
        <v>65</v>
      </c>
      <c r="I421" s="669"/>
      <c r="J421" s="653" t="s">
        <v>1533</v>
      </c>
      <c r="K421" s="669"/>
      <c r="L421" s="653" t="s">
        <v>1534</v>
      </c>
      <c r="M421" s="653" t="s">
        <v>1535</v>
      </c>
      <c r="N421" s="641">
        <f>IF(OR(A421&lt;&gt;"",O421&lt;=ФОРМА!$C$41),1,0)</f>
        <v>0</v>
      </c>
      <c r="O421" s="641">
        <f t="shared" si="22"/>
        <v>119</v>
      </c>
    </row>
    <row r="422" spans="1:15" ht="48.6" customHeight="1" x14ac:dyDescent="0.25">
      <c r="A422" s="654"/>
      <c r="B422" s="658" t="str">
        <f t="shared" si="20"/>
        <v>полоса 40х5 мм
уголок 63х63х6, L=2,5 м</v>
      </c>
      <c r="C422" s="658" t="str">
        <f t="shared" si="21"/>
        <v>Контур заземления КК
СЭС-23-32939-ЭС-ИЛО</v>
      </c>
      <c r="D422" s="653" t="s">
        <v>1530</v>
      </c>
      <c r="E422" s="653" t="s">
        <v>1531</v>
      </c>
      <c r="F422" s="658" t="str">
        <f ca="1">IF(A422=A421,F421,CONCATENATE(ФОРМА!$F$43,RANDBETWEEN(ФОРМА!$G$43,ФОРМА!$H$43),",
без осадков"))</f>
        <v>+42,
без осадков</v>
      </c>
      <c r="G422" s="653" t="s">
        <v>1532</v>
      </c>
      <c r="H422" s="668" t="s">
        <v>65</v>
      </c>
      <c r="I422" s="669"/>
      <c r="J422" s="653" t="s">
        <v>1533</v>
      </c>
      <c r="K422" s="669"/>
      <c r="L422" s="653" t="s">
        <v>1534</v>
      </c>
      <c r="M422" s="653" t="s">
        <v>1535</v>
      </c>
      <c r="N422" s="641">
        <f>IF(OR(A422&lt;&gt;"",O422&lt;=ФОРМА!$C$41),1,0)</f>
        <v>0</v>
      </c>
      <c r="O422" s="641">
        <f t="shared" si="22"/>
        <v>120</v>
      </c>
    </row>
    <row r="423" spans="1:15" ht="48.6" customHeight="1" x14ac:dyDescent="0.25">
      <c r="A423" s="654"/>
      <c r="B423" s="658" t="str">
        <f t="shared" si="20"/>
        <v>полоса 40х5 мм
уголок 63х63х6, L=2,5 м</v>
      </c>
      <c r="C423" s="658" t="str">
        <f t="shared" si="21"/>
        <v>Контур заземления КК
СЭС-23-32939-ЭС-ИЛО</v>
      </c>
      <c r="D423" s="653" t="s">
        <v>1530</v>
      </c>
      <c r="E423" s="653" t="s">
        <v>1531</v>
      </c>
      <c r="F423" s="658" t="str">
        <f ca="1">IF(A423=A422,F422,CONCATENATE(ФОРМА!$F$43,RANDBETWEEN(ФОРМА!$G$43,ФОРМА!$H$43),",
без осадков"))</f>
        <v>+42,
без осадков</v>
      </c>
      <c r="G423" s="653" t="s">
        <v>1532</v>
      </c>
      <c r="H423" s="668" t="s">
        <v>65</v>
      </c>
      <c r="I423" s="669"/>
      <c r="J423" s="653" t="s">
        <v>1533</v>
      </c>
      <c r="K423" s="669"/>
      <c r="L423" s="653" t="s">
        <v>1534</v>
      </c>
      <c r="M423" s="653" t="s">
        <v>1535</v>
      </c>
      <c r="N423" s="641">
        <f>IF(OR(A423&lt;&gt;"",O423&lt;=ФОРМА!$C$41),1,0)</f>
        <v>0</v>
      </c>
      <c r="O423" s="641">
        <f t="shared" si="22"/>
        <v>121</v>
      </c>
    </row>
    <row r="424" spans="1:15" ht="48.6" customHeight="1" x14ac:dyDescent="0.25">
      <c r="A424" s="654"/>
      <c r="B424" s="658" t="str">
        <f t="shared" si="20"/>
        <v>полоса 40х5 мм
уголок 63х63х6, L=2,5 м</v>
      </c>
      <c r="C424" s="658" t="str">
        <f t="shared" si="21"/>
        <v>Контур заземления КК
СЭС-23-32939-ЭС-ИЛО</v>
      </c>
      <c r="D424" s="653" t="s">
        <v>1530</v>
      </c>
      <c r="E424" s="653" t="s">
        <v>1531</v>
      </c>
      <c r="F424" s="658" t="str">
        <f ca="1">IF(A424=A423,F423,CONCATENATE(ФОРМА!$F$43,RANDBETWEEN(ФОРМА!$G$43,ФОРМА!$H$43),",
без осадков"))</f>
        <v>+42,
без осадков</v>
      </c>
      <c r="G424" s="653" t="s">
        <v>1532</v>
      </c>
      <c r="H424" s="668" t="s">
        <v>65</v>
      </c>
      <c r="I424" s="669"/>
      <c r="J424" s="653" t="s">
        <v>1533</v>
      </c>
      <c r="K424" s="669"/>
      <c r="L424" s="653" t="s">
        <v>1534</v>
      </c>
      <c r="M424" s="653" t="s">
        <v>1535</v>
      </c>
      <c r="N424" s="641">
        <f>IF(OR(A424&lt;&gt;"",O424&lt;=ФОРМА!$C$41),1,0)</f>
        <v>0</v>
      </c>
      <c r="O424" s="641">
        <f t="shared" si="22"/>
        <v>122</v>
      </c>
    </row>
    <row r="425" spans="1:15" ht="48.6" customHeight="1" x14ac:dyDescent="0.25">
      <c r="A425" s="654"/>
      <c r="B425" s="658" t="str">
        <f t="shared" si="20"/>
        <v>полоса 40х5 мм
уголок 63х63х6, L=2,5 м</v>
      </c>
      <c r="C425" s="658" t="str">
        <f t="shared" si="21"/>
        <v>Контур заземления КК
СЭС-23-32939-ЭС-ИЛО</v>
      </c>
      <c r="D425" s="653" t="s">
        <v>1530</v>
      </c>
      <c r="E425" s="653" t="s">
        <v>1531</v>
      </c>
      <c r="F425" s="658" t="str">
        <f ca="1">IF(A425=A424,F424,CONCATENATE(ФОРМА!$F$43,RANDBETWEEN(ФОРМА!$G$43,ФОРМА!$H$43),",
без осадков"))</f>
        <v>+42,
без осадков</v>
      </c>
      <c r="G425" s="653" t="s">
        <v>1532</v>
      </c>
      <c r="H425" s="668" t="s">
        <v>65</v>
      </c>
      <c r="I425" s="669"/>
      <c r="J425" s="653" t="s">
        <v>1533</v>
      </c>
      <c r="K425" s="669"/>
      <c r="L425" s="653" t="s">
        <v>1534</v>
      </c>
      <c r="M425" s="653" t="s">
        <v>1535</v>
      </c>
      <c r="N425" s="641">
        <f>IF(OR(A425&lt;&gt;"",O425&lt;=ФОРМА!$C$41),1,0)</f>
        <v>0</v>
      </c>
      <c r="O425" s="641">
        <f t="shared" si="22"/>
        <v>123</v>
      </c>
    </row>
    <row r="426" spans="1:15" ht="48.6" customHeight="1" x14ac:dyDescent="0.25">
      <c r="A426" s="654"/>
      <c r="B426" s="658" t="str">
        <f t="shared" si="20"/>
        <v>полоса 40х5 мм
уголок 63х63х6, L=2,5 м</v>
      </c>
      <c r="C426" s="658" t="str">
        <f t="shared" si="21"/>
        <v>Контур заземления КК
СЭС-23-32939-ЭС-ИЛО</v>
      </c>
      <c r="D426" s="653" t="s">
        <v>1530</v>
      </c>
      <c r="E426" s="653" t="s">
        <v>1531</v>
      </c>
      <c r="F426" s="658" t="str">
        <f ca="1">IF(A426=A425,F425,CONCATENATE(ФОРМА!$F$43,RANDBETWEEN(ФОРМА!$G$43,ФОРМА!$H$43),",
без осадков"))</f>
        <v>+42,
без осадков</v>
      </c>
      <c r="G426" s="653" t="s">
        <v>1532</v>
      </c>
      <c r="H426" s="668" t="s">
        <v>65</v>
      </c>
      <c r="I426" s="669"/>
      <c r="J426" s="653" t="s">
        <v>1533</v>
      </c>
      <c r="K426" s="669"/>
      <c r="L426" s="653" t="s">
        <v>1534</v>
      </c>
      <c r="M426" s="653" t="s">
        <v>1535</v>
      </c>
      <c r="N426" s="641">
        <f>IF(OR(A426&lt;&gt;"",O426&lt;=ФОРМА!$C$41),1,0)</f>
        <v>0</v>
      </c>
      <c r="O426" s="641">
        <f t="shared" si="22"/>
        <v>124</v>
      </c>
    </row>
    <row r="427" spans="1:15" ht="48.6" customHeight="1" x14ac:dyDescent="0.25">
      <c r="A427" s="654"/>
      <c r="B427" s="658" t="str">
        <f t="shared" si="20"/>
        <v>полоса 40х5 мм
уголок 63х63х6, L=2,5 м</v>
      </c>
      <c r="C427" s="658" t="str">
        <f t="shared" si="21"/>
        <v>Контур заземления КК
СЭС-23-32939-ЭС-ИЛО</v>
      </c>
      <c r="D427" s="653" t="s">
        <v>1530</v>
      </c>
      <c r="E427" s="653" t="s">
        <v>1531</v>
      </c>
      <c r="F427" s="658" t="str">
        <f ca="1">IF(A427=A426,F426,CONCATENATE(ФОРМА!$F$43,RANDBETWEEN(ФОРМА!$G$43,ФОРМА!$H$43),",
без осадков"))</f>
        <v>+42,
без осадков</v>
      </c>
      <c r="G427" s="653" t="s">
        <v>1532</v>
      </c>
      <c r="H427" s="668" t="s">
        <v>65</v>
      </c>
      <c r="I427" s="669"/>
      <c r="J427" s="653" t="s">
        <v>1533</v>
      </c>
      <c r="K427" s="669"/>
      <c r="L427" s="653" t="s">
        <v>1534</v>
      </c>
      <c r="M427" s="653" t="s">
        <v>1535</v>
      </c>
      <c r="N427" s="641">
        <f>IF(OR(A427&lt;&gt;"",O427&lt;=ФОРМА!$C$41),1,0)</f>
        <v>0</v>
      </c>
      <c r="O427" s="641">
        <f t="shared" si="22"/>
        <v>125</v>
      </c>
    </row>
    <row r="428" spans="1:15" ht="48.6" customHeight="1" x14ac:dyDescent="0.25">
      <c r="A428" s="654"/>
      <c r="B428" s="658" t="str">
        <f t="shared" si="20"/>
        <v>полоса 40х5 мм
уголок 63х63х6, L=2,5 м</v>
      </c>
      <c r="C428" s="658" t="str">
        <f t="shared" si="21"/>
        <v>Контур заземления КК
СЭС-23-32939-ЭС-ИЛО</v>
      </c>
      <c r="D428" s="653" t="s">
        <v>1530</v>
      </c>
      <c r="E428" s="653" t="s">
        <v>1531</v>
      </c>
      <c r="F428" s="658" t="str">
        <f ca="1">IF(A428=A427,F427,CONCATENATE(ФОРМА!$F$43,RANDBETWEEN(ФОРМА!$G$43,ФОРМА!$H$43),",
без осадков"))</f>
        <v>+42,
без осадков</v>
      </c>
      <c r="G428" s="653" t="s">
        <v>1532</v>
      </c>
      <c r="H428" s="668" t="s">
        <v>65</v>
      </c>
      <c r="I428" s="669"/>
      <c r="J428" s="653" t="s">
        <v>1533</v>
      </c>
      <c r="K428" s="669"/>
      <c r="L428" s="653" t="s">
        <v>1534</v>
      </c>
      <c r="M428" s="653" t="s">
        <v>1535</v>
      </c>
      <c r="N428" s="641">
        <f>IF(OR(A428&lt;&gt;"",O428&lt;=ФОРМА!$C$41),1,0)</f>
        <v>0</v>
      </c>
      <c r="O428" s="641">
        <f t="shared" si="22"/>
        <v>126</v>
      </c>
    </row>
    <row r="429" spans="1:15" ht="48.6" customHeight="1" x14ac:dyDescent="0.25">
      <c r="A429" s="654"/>
      <c r="B429" s="658" t="str">
        <f t="shared" si="20"/>
        <v>полоса 40х5 мм
уголок 63х63х6, L=2,5 м</v>
      </c>
      <c r="C429" s="658" t="str">
        <f t="shared" si="21"/>
        <v>Контур заземления КК
СЭС-23-32939-ЭС-ИЛО</v>
      </c>
      <c r="D429" s="653" t="s">
        <v>1530</v>
      </c>
      <c r="E429" s="653" t="s">
        <v>1531</v>
      </c>
      <c r="F429" s="658" t="str">
        <f ca="1">IF(A429=A428,F428,CONCATENATE(ФОРМА!$F$43,RANDBETWEEN(ФОРМА!$G$43,ФОРМА!$H$43),",
без осадков"))</f>
        <v>+42,
без осадков</v>
      </c>
      <c r="G429" s="653" t="s">
        <v>1532</v>
      </c>
      <c r="H429" s="668" t="s">
        <v>65</v>
      </c>
      <c r="I429" s="669"/>
      <c r="J429" s="653" t="s">
        <v>1533</v>
      </c>
      <c r="K429" s="669"/>
      <c r="L429" s="653" t="s">
        <v>1534</v>
      </c>
      <c r="M429" s="653" t="s">
        <v>1535</v>
      </c>
      <c r="N429" s="641">
        <f>IF(OR(A429&lt;&gt;"",O429&lt;=ФОРМА!$C$41),1,0)</f>
        <v>0</v>
      </c>
      <c r="O429" s="641">
        <f t="shared" si="22"/>
        <v>127</v>
      </c>
    </row>
    <row r="430" spans="1:15" ht="48.6" customHeight="1" x14ac:dyDescent="0.25">
      <c r="A430" s="654"/>
      <c r="B430" s="658" t="str">
        <f t="shared" si="20"/>
        <v>полоса 40х5 мм
уголок 63х63х6, L=2,5 м</v>
      </c>
      <c r="C430" s="658" t="str">
        <f t="shared" si="21"/>
        <v>Контур заземления КК
СЭС-23-32939-ЭС-ИЛО</v>
      </c>
      <c r="D430" s="653" t="s">
        <v>1530</v>
      </c>
      <c r="E430" s="653" t="s">
        <v>1531</v>
      </c>
      <c r="F430" s="658" t="str">
        <f ca="1">IF(A430=A429,F429,CONCATENATE(ФОРМА!$F$43,RANDBETWEEN(ФОРМА!$G$43,ФОРМА!$H$43),",
без осадков"))</f>
        <v>+42,
без осадков</v>
      </c>
      <c r="G430" s="653" t="s">
        <v>1532</v>
      </c>
      <c r="H430" s="668" t="s">
        <v>65</v>
      </c>
      <c r="I430" s="669"/>
      <c r="J430" s="653" t="s">
        <v>1533</v>
      </c>
      <c r="K430" s="669"/>
      <c r="L430" s="653" t="s">
        <v>1534</v>
      </c>
      <c r="M430" s="653" t="s">
        <v>1535</v>
      </c>
      <c r="N430" s="641">
        <f>IF(OR(A430&lt;&gt;"",O430&lt;=ФОРМА!$C$41),1,0)</f>
        <v>0</v>
      </c>
      <c r="O430" s="641">
        <f t="shared" si="22"/>
        <v>128</v>
      </c>
    </row>
    <row r="431" spans="1:15" ht="48.6" customHeight="1" x14ac:dyDescent="0.25">
      <c r="A431" s="654"/>
      <c r="B431" s="658" t="str">
        <f t="shared" si="20"/>
        <v>полоса 40х5 мм
уголок 63х63х6, L=2,5 м</v>
      </c>
      <c r="C431" s="658" t="str">
        <f t="shared" si="21"/>
        <v>Контур заземления КК
СЭС-23-32939-ЭС-ИЛО</v>
      </c>
      <c r="D431" s="653" t="s">
        <v>1530</v>
      </c>
      <c r="E431" s="653" t="s">
        <v>1531</v>
      </c>
      <c r="F431" s="658" t="str">
        <f ca="1">IF(A431=A430,F430,CONCATENATE(ФОРМА!$F$43,RANDBETWEEN(ФОРМА!$G$43,ФОРМА!$H$43),",
без осадков"))</f>
        <v>+42,
без осадков</v>
      </c>
      <c r="G431" s="653" t="s">
        <v>1532</v>
      </c>
      <c r="H431" s="668" t="s">
        <v>65</v>
      </c>
      <c r="I431" s="669"/>
      <c r="J431" s="653" t="s">
        <v>1533</v>
      </c>
      <c r="K431" s="669"/>
      <c r="L431" s="653" t="s">
        <v>1534</v>
      </c>
      <c r="M431" s="653" t="s">
        <v>1535</v>
      </c>
      <c r="N431" s="641">
        <f>IF(OR(A431&lt;&gt;"",O431&lt;=ФОРМА!$C$41),1,0)</f>
        <v>0</v>
      </c>
      <c r="O431" s="641">
        <f t="shared" si="22"/>
        <v>129</v>
      </c>
    </row>
    <row r="432" spans="1:15" ht="48.6" customHeight="1" x14ac:dyDescent="0.25">
      <c r="A432" s="654"/>
      <c r="B432" s="658" t="str">
        <f t="shared" ref="B432:B435" si="23">B431</f>
        <v>полоса 40х5 мм
уголок 63х63х6, L=2,5 м</v>
      </c>
      <c r="C432" s="658" t="str">
        <f t="shared" ref="C432:C435" si="24">C431</f>
        <v>Контур заземления КК
СЭС-23-32939-ЭС-ИЛО</v>
      </c>
      <c r="D432" s="653" t="s">
        <v>1530</v>
      </c>
      <c r="E432" s="653" t="s">
        <v>1531</v>
      </c>
      <c r="F432" s="658" t="str">
        <f ca="1">IF(A432=A431,F431,CONCATENATE(ФОРМА!$F$43,RANDBETWEEN(ФОРМА!$G$43,ФОРМА!$H$43),",
без осадков"))</f>
        <v>+42,
без осадков</v>
      </c>
      <c r="G432" s="653" t="s">
        <v>1532</v>
      </c>
      <c r="H432" s="668" t="s">
        <v>65</v>
      </c>
      <c r="I432" s="669"/>
      <c r="J432" s="653" t="s">
        <v>1533</v>
      </c>
      <c r="K432" s="669"/>
      <c r="L432" s="653" t="s">
        <v>1534</v>
      </c>
      <c r="M432" s="653" t="s">
        <v>1535</v>
      </c>
      <c r="N432" s="641">
        <f>IF(OR(A432&lt;&gt;"",O432&lt;=ФОРМА!$C$41),1,0)</f>
        <v>0</v>
      </c>
      <c r="O432" s="641">
        <f t="shared" si="22"/>
        <v>130</v>
      </c>
    </row>
    <row r="433" spans="1:15" ht="48.6" customHeight="1" x14ac:dyDescent="0.25">
      <c r="A433" s="654"/>
      <c r="B433" s="658" t="str">
        <f t="shared" si="23"/>
        <v>полоса 40х5 мм
уголок 63х63х6, L=2,5 м</v>
      </c>
      <c r="C433" s="658" t="str">
        <f t="shared" si="24"/>
        <v>Контур заземления КК
СЭС-23-32939-ЭС-ИЛО</v>
      </c>
      <c r="D433" s="653" t="s">
        <v>1530</v>
      </c>
      <c r="E433" s="653" t="s">
        <v>1531</v>
      </c>
      <c r="F433" s="658" t="str">
        <f ca="1">IF(A433=A432,F432,CONCATENATE(ФОРМА!$F$43,RANDBETWEEN(ФОРМА!$G$43,ФОРМА!$H$43),",
без осадков"))</f>
        <v>+42,
без осадков</v>
      </c>
      <c r="G433" s="653" t="s">
        <v>1532</v>
      </c>
      <c r="H433" s="668" t="s">
        <v>65</v>
      </c>
      <c r="I433" s="669"/>
      <c r="J433" s="653" t="s">
        <v>1533</v>
      </c>
      <c r="K433" s="669"/>
      <c r="L433" s="653" t="s">
        <v>1534</v>
      </c>
      <c r="M433" s="653" t="s">
        <v>1535</v>
      </c>
      <c r="N433" s="641">
        <f>IF(OR(A433&lt;&gt;"",O433&lt;=ФОРМА!$C$41),1,0)</f>
        <v>0</v>
      </c>
      <c r="O433" s="641">
        <f t="shared" ref="O433:O435" si="25">O432+1</f>
        <v>131</v>
      </c>
    </row>
    <row r="434" spans="1:15" ht="48.6" customHeight="1" x14ac:dyDescent="0.25">
      <c r="A434" s="654"/>
      <c r="B434" s="658" t="str">
        <f t="shared" si="23"/>
        <v>полоса 40х5 мм
уголок 63х63х6, L=2,5 м</v>
      </c>
      <c r="C434" s="658" t="str">
        <f t="shared" si="24"/>
        <v>Контур заземления КК
СЭС-23-32939-ЭС-ИЛО</v>
      </c>
      <c r="D434" s="653" t="s">
        <v>1530</v>
      </c>
      <c r="E434" s="653" t="s">
        <v>1531</v>
      </c>
      <c r="F434" s="658" t="str">
        <f ca="1">IF(A434=A433,F433,CONCATENATE(ФОРМА!$F$43,RANDBETWEEN(ФОРМА!$G$43,ФОРМА!$H$43),",
без осадков"))</f>
        <v>+42,
без осадков</v>
      </c>
      <c r="G434" s="653" t="s">
        <v>1532</v>
      </c>
      <c r="H434" s="668" t="s">
        <v>65</v>
      </c>
      <c r="I434" s="669"/>
      <c r="J434" s="653" t="s">
        <v>1533</v>
      </c>
      <c r="K434" s="669"/>
      <c r="L434" s="653" t="s">
        <v>1534</v>
      </c>
      <c r="M434" s="653" t="s">
        <v>1535</v>
      </c>
      <c r="N434" s="641">
        <f>IF(OR(A434&lt;&gt;"",O434&lt;=ФОРМА!$C$41),1,0)</f>
        <v>0</v>
      </c>
      <c r="O434" s="641">
        <f t="shared" si="25"/>
        <v>132</v>
      </c>
    </row>
    <row r="435" spans="1:15" ht="48.6" customHeight="1" x14ac:dyDescent="0.25">
      <c r="A435" s="654"/>
      <c r="B435" s="658" t="str">
        <f t="shared" si="23"/>
        <v>полоса 40х5 мм
уголок 63х63х6, L=2,5 м</v>
      </c>
      <c r="C435" s="658" t="str">
        <f t="shared" si="24"/>
        <v>Контур заземления КК
СЭС-23-32939-ЭС-ИЛО</v>
      </c>
      <c r="D435" s="653" t="s">
        <v>1530</v>
      </c>
      <c r="E435" s="653" t="s">
        <v>1531</v>
      </c>
      <c r="F435" s="658" t="str">
        <f ca="1">IF(A435=A434,F434,CONCATENATE(ФОРМА!$F$43,RANDBETWEEN(ФОРМА!$G$43,ФОРМА!$H$43),",
без осадков"))</f>
        <v>+42,
без осадков</v>
      </c>
      <c r="G435" s="653" t="s">
        <v>1532</v>
      </c>
      <c r="H435" s="668" t="s">
        <v>65</v>
      </c>
      <c r="I435" s="669"/>
      <c r="J435" s="653" t="s">
        <v>1533</v>
      </c>
      <c r="K435" s="669"/>
      <c r="L435" s="653" t="s">
        <v>1534</v>
      </c>
      <c r="M435" s="653" t="s">
        <v>1535</v>
      </c>
      <c r="N435" s="641">
        <f>IF(OR(A435&lt;&gt;"",O435&lt;=ФОРМА!$C$41),1,0)</f>
        <v>0</v>
      </c>
      <c r="O435" s="641">
        <f t="shared" si="25"/>
        <v>133</v>
      </c>
    </row>
    <row r="436" spans="1:15" x14ac:dyDescent="0.25">
      <c r="A436" s="1461" t="s">
        <v>1538</v>
      </c>
      <c r="B436" s="1461"/>
      <c r="C436" s="1461"/>
      <c r="D436" s="1461"/>
      <c r="E436" s="1461"/>
      <c r="F436" s="1461"/>
      <c r="G436" s="1461"/>
      <c r="H436" s="1461"/>
      <c r="I436" s="1461"/>
      <c r="J436" s="1461"/>
      <c r="K436" s="1461"/>
      <c r="L436" s="1461"/>
      <c r="M436" s="1461"/>
    </row>
    <row r="437" spans="1:15" ht="48.6" customHeight="1" x14ac:dyDescent="0.25">
      <c r="A437" s="654">
        <v>45482</v>
      </c>
      <c r="B437" s="653" t="s">
        <v>1537</v>
      </c>
      <c r="C437" s="653" t="s">
        <v>1539</v>
      </c>
      <c r="D437" s="653" t="s">
        <v>1530</v>
      </c>
      <c r="E437" s="653" t="s">
        <v>1531</v>
      </c>
      <c r="F437" s="653" t="s">
        <v>1540</v>
      </c>
      <c r="G437" s="653" t="s">
        <v>1532</v>
      </c>
      <c r="H437" s="668" t="s">
        <v>65</v>
      </c>
      <c r="I437" s="669"/>
      <c r="J437" s="653" t="s">
        <v>1533</v>
      </c>
      <c r="K437" s="669"/>
      <c r="L437" s="653" t="s">
        <v>1534</v>
      </c>
      <c r="M437" s="653" t="s">
        <v>1535</v>
      </c>
    </row>
    <row r="438" spans="1:15" x14ac:dyDescent="0.25">
      <c r="A438" s="1461" t="s">
        <v>1536</v>
      </c>
      <c r="B438" s="1461"/>
      <c r="C438" s="1461"/>
      <c r="D438" s="1461"/>
      <c r="E438" s="1461"/>
      <c r="F438" s="1461"/>
      <c r="G438" s="1461"/>
      <c r="H438" s="1461"/>
      <c r="I438" s="1461"/>
      <c r="J438" s="1461"/>
      <c r="K438" s="1461"/>
      <c r="L438" s="1461"/>
      <c r="M438" s="1461"/>
    </row>
    <row r="439" spans="1:15" ht="48.6" customHeight="1" x14ac:dyDescent="0.25">
      <c r="A439" s="654">
        <v>45493</v>
      </c>
      <c r="B439" s="653" t="s">
        <v>1537</v>
      </c>
      <c r="C439" s="653" t="s">
        <v>1541</v>
      </c>
      <c r="D439" s="653" t="s">
        <v>1530</v>
      </c>
      <c r="E439" s="653" t="s">
        <v>1531</v>
      </c>
      <c r="F439" s="653" t="s">
        <v>1542</v>
      </c>
      <c r="G439" s="653" t="s">
        <v>1532</v>
      </c>
      <c r="H439" s="668" t="s">
        <v>65</v>
      </c>
      <c r="I439" s="669"/>
      <c r="J439" s="653" t="s">
        <v>1533</v>
      </c>
      <c r="K439" s="669"/>
      <c r="L439" s="653" t="s">
        <v>1534</v>
      </c>
      <c r="M439" s="653" t="s">
        <v>1535</v>
      </c>
    </row>
    <row r="440" spans="1:15" ht="30" customHeight="1" x14ac:dyDescent="0.25">
      <c r="A440" s="655"/>
      <c r="B440" s="655"/>
      <c r="C440" s="655"/>
      <c r="D440" s="655"/>
      <c r="E440" s="655"/>
      <c r="F440" s="655"/>
      <c r="G440" s="669"/>
      <c r="H440" s="669"/>
      <c r="I440" s="669"/>
      <c r="J440" s="669"/>
      <c r="K440" s="669"/>
      <c r="L440" s="669"/>
      <c r="M440" s="669"/>
    </row>
    <row r="441" spans="1:15" ht="30" customHeight="1" x14ac:dyDescent="0.25">
      <c r="A441" s="655"/>
      <c r="B441" s="655"/>
      <c r="C441" s="655"/>
      <c r="D441" s="655"/>
      <c r="E441" s="655"/>
      <c r="F441" s="655"/>
      <c r="G441" s="669"/>
      <c r="H441" s="669"/>
      <c r="I441" s="669"/>
      <c r="J441" s="669"/>
      <c r="K441" s="669"/>
      <c r="L441" s="669"/>
      <c r="M441" s="669"/>
    </row>
    <row r="442" spans="1:15" ht="30" customHeight="1" x14ac:dyDescent="0.25">
      <c r="A442" s="655"/>
      <c r="B442" s="655"/>
      <c r="C442" s="655"/>
      <c r="D442" s="655"/>
      <c r="E442" s="655"/>
      <c r="F442" s="655"/>
      <c r="G442" s="669"/>
      <c r="H442" s="669"/>
      <c r="I442" s="669"/>
      <c r="J442" s="669"/>
      <c r="K442" s="669"/>
      <c r="L442" s="669"/>
      <c r="M442" s="669"/>
    </row>
    <row r="443" spans="1:15" ht="30" customHeight="1" x14ac:dyDescent="0.25">
      <c r="A443" s="655"/>
      <c r="B443" s="655"/>
      <c r="C443" s="655"/>
      <c r="D443" s="655"/>
      <c r="E443" s="655"/>
      <c r="F443" s="655"/>
      <c r="G443" s="669"/>
      <c r="H443" s="669"/>
      <c r="I443" s="669"/>
      <c r="J443" s="669"/>
      <c r="K443" s="669"/>
      <c r="L443" s="669"/>
      <c r="M443" s="669"/>
    </row>
    <row r="444" spans="1:15" ht="30" customHeight="1" x14ac:dyDescent="0.25">
      <c r="A444" s="655"/>
      <c r="B444" s="655"/>
      <c r="C444" s="655"/>
      <c r="D444" s="655"/>
      <c r="E444" s="655"/>
      <c r="F444" s="655"/>
      <c r="G444" s="669"/>
      <c r="H444" s="669"/>
      <c r="I444" s="669"/>
      <c r="J444" s="669"/>
      <c r="K444" s="669"/>
      <c r="L444" s="669"/>
      <c r="M444" s="669"/>
    </row>
    <row r="445" spans="1:15" ht="30" customHeight="1" x14ac:dyDescent="0.25">
      <c r="A445" s="655"/>
      <c r="B445" s="655"/>
      <c r="C445" s="655"/>
      <c r="D445" s="655"/>
      <c r="E445" s="655"/>
      <c r="F445" s="655"/>
      <c r="G445" s="669"/>
      <c r="H445" s="669"/>
      <c r="I445" s="669"/>
      <c r="J445" s="669"/>
      <c r="K445" s="669"/>
      <c r="L445" s="669"/>
      <c r="M445" s="669"/>
    </row>
    <row r="446" spans="1:15" ht="30" customHeight="1" x14ac:dyDescent="0.25">
      <c r="A446" s="655"/>
      <c r="B446" s="655"/>
      <c r="C446" s="655"/>
      <c r="D446" s="655"/>
      <c r="E446" s="655"/>
      <c r="F446" s="655"/>
      <c r="G446" s="669"/>
      <c r="H446" s="669"/>
      <c r="I446" s="669"/>
      <c r="J446" s="669"/>
      <c r="K446" s="669"/>
      <c r="L446" s="669"/>
      <c r="M446" s="669"/>
    </row>
    <row r="447" spans="1:15" ht="30" customHeight="1" x14ac:dyDescent="0.25">
      <c r="A447" s="655"/>
      <c r="B447" s="655"/>
      <c r="C447" s="655"/>
      <c r="D447" s="655"/>
      <c r="E447" s="655"/>
      <c r="F447" s="655"/>
      <c r="G447" s="669"/>
      <c r="H447" s="669"/>
      <c r="I447" s="669"/>
      <c r="J447" s="669"/>
      <c r="K447" s="669"/>
      <c r="L447" s="669"/>
      <c r="M447" s="669"/>
    </row>
    <row r="448" spans="1:15" ht="30" customHeight="1" x14ac:dyDescent="0.25">
      <c r="A448" s="655"/>
      <c r="B448" s="655"/>
      <c r="C448" s="655"/>
      <c r="D448" s="655"/>
      <c r="E448" s="655"/>
      <c r="F448" s="655"/>
      <c r="G448" s="669"/>
      <c r="H448" s="669"/>
      <c r="I448" s="669"/>
      <c r="J448" s="669"/>
      <c r="K448" s="669"/>
      <c r="L448" s="669"/>
      <c r="M448" s="669"/>
    </row>
    <row r="449" spans="1:13" ht="30" customHeight="1" x14ac:dyDescent="0.25">
      <c r="A449" s="655"/>
      <c r="B449" s="655"/>
      <c r="C449" s="655"/>
      <c r="D449" s="655"/>
      <c r="E449" s="655"/>
      <c r="F449" s="655"/>
      <c r="G449" s="669"/>
      <c r="H449" s="669"/>
      <c r="I449" s="669"/>
      <c r="J449" s="669"/>
      <c r="K449" s="669"/>
      <c r="L449" s="669"/>
      <c r="M449" s="669"/>
    </row>
    <row r="450" spans="1:13" ht="30" customHeight="1" x14ac:dyDescent="0.25">
      <c r="A450" s="655"/>
      <c r="B450" s="655"/>
      <c r="C450" s="655"/>
      <c r="D450" s="655"/>
      <c r="E450" s="655"/>
      <c r="F450" s="655"/>
      <c r="G450" s="669"/>
      <c r="H450" s="669"/>
      <c r="I450" s="669"/>
      <c r="J450" s="669"/>
      <c r="K450" s="669"/>
      <c r="L450" s="669"/>
      <c r="M450" s="669"/>
    </row>
    <row r="451" spans="1:13" ht="30" customHeight="1" x14ac:dyDescent="0.25">
      <c r="A451" s="655"/>
      <c r="B451" s="655"/>
      <c r="C451" s="655"/>
      <c r="D451" s="655"/>
      <c r="E451" s="655"/>
      <c r="F451" s="655"/>
      <c r="G451" s="669"/>
      <c r="H451" s="669"/>
      <c r="I451" s="669"/>
      <c r="J451" s="669"/>
      <c r="K451" s="669"/>
      <c r="L451" s="669"/>
      <c r="M451" s="669"/>
    </row>
    <row r="452" spans="1:13" ht="30" customHeight="1" x14ac:dyDescent="0.25">
      <c r="A452" s="655"/>
      <c r="B452" s="655"/>
      <c r="C452" s="655"/>
      <c r="D452" s="655"/>
      <c r="E452" s="655"/>
      <c r="F452" s="655"/>
      <c r="G452" s="669"/>
      <c r="H452" s="669"/>
      <c r="I452" s="669"/>
      <c r="J452" s="669"/>
      <c r="K452" s="669"/>
      <c r="L452" s="669"/>
      <c r="M452" s="669"/>
    </row>
    <row r="453" spans="1:13" ht="30" customHeight="1" x14ac:dyDescent="0.25">
      <c r="A453" s="655"/>
      <c r="B453" s="655"/>
      <c r="C453" s="655"/>
      <c r="D453" s="655"/>
      <c r="E453" s="655"/>
      <c r="F453" s="655"/>
      <c r="G453" s="669"/>
      <c r="H453" s="669"/>
      <c r="I453" s="669"/>
      <c r="J453" s="669"/>
      <c r="K453" s="669"/>
      <c r="L453" s="669"/>
      <c r="M453" s="669"/>
    </row>
    <row r="454" spans="1:13" ht="30" customHeight="1" x14ac:dyDescent="0.25">
      <c r="A454" s="655"/>
      <c r="B454" s="655"/>
      <c r="C454" s="655"/>
      <c r="D454" s="655"/>
      <c r="E454" s="655"/>
      <c r="F454" s="655"/>
      <c r="G454" s="669"/>
      <c r="H454" s="669"/>
      <c r="I454" s="669"/>
      <c r="J454" s="669"/>
      <c r="K454" s="669"/>
      <c r="L454" s="669"/>
      <c r="M454" s="669"/>
    </row>
    <row r="455" spans="1:13" ht="30" customHeight="1" x14ac:dyDescent="0.25">
      <c r="A455" s="655"/>
      <c r="B455" s="655"/>
      <c r="C455" s="655"/>
      <c r="D455" s="655"/>
      <c r="E455" s="655"/>
      <c r="F455" s="655"/>
      <c r="G455" s="669"/>
      <c r="H455" s="669"/>
      <c r="I455" s="669"/>
      <c r="J455" s="669"/>
      <c r="K455" s="669"/>
      <c r="L455" s="669"/>
      <c r="M455" s="669"/>
    </row>
    <row r="456" spans="1:13" ht="30" customHeight="1" x14ac:dyDescent="0.25">
      <c r="A456" s="655"/>
      <c r="B456" s="655"/>
      <c r="C456" s="655"/>
      <c r="D456" s="655"/>
      <c r="E456" s="655"/>
      <c r="F456" s="655"/>
      <c r="G456" s="669"/>
      <c r="H456" s="669"/>
      <c r="I456" s="669"/>
      <c r="J456" s="669"/>
      <c r="K456" s="669"/>
      <c r="L456" s="669"/>
      <c r="M456" s="669"/>
    </row>
    <row r="457" spans="1:13" ht="30" customHeight="1" x14ac:dyDescent="0.25">
      <c r="A457" s="655"/>
      <c r="B457" s="655"/>
      <c r="C457" s="655"/>
      <c r="D457" s="655"/>
      <c r="E457" s="655"/>
      <c r="F457" s="655"/>
      <c r="G457" s="669"/>
      <c r="H457" s="669"/>
      <c r="I457" s="669"/>
      <c r="J457" s="669"/>
      <c r="K457" s="669"/>
      <c r="L457" s="669"/>
      <c r="M457" s="669"/>
    </row>
    <row r="458" spans="1:13" ht="30" customHeight="1" x14ac:dyDescent="0.25">
      <c r="A458" s="655"/>
      <c r="B458" s="655"/>
      <c r="C458" s="655"/>
      <c r="D458" s="655"/>
      <c r="E458" s="655"/>
      <c r="F458" s="655"/>
      <c r="G458" s="669"/>
      <c r="H458" s="669"/>
      <c r="I458" s="669"/>
      <c r="J458" s="669"/>
      <c r="K458" s="669"/>
      <c r="L458" s="669"/>
      <c r="M458" s="669"/>
    </row>
    <row r="459" spans="1:13" ht="30" customHeight="1" x14ac:dyDescent="0.25">
      <c r="A459" s="655"/>
      <c r="B459" s="655"/>
      <c r="C459" s="655"/>
      <c r="D459" s="655"/>
      <c r="E459" s="655"/>
      <c r="F459" s="655"/>
      <c r="G459" s="669"/>
      <c r="H459" s="669"/>
      <c r="I459" s="669"/>
      <c r="J459" s="669"/>
      <c r="K459" s="669"/>
      <c r="L459" s="669"/>
      <c r="M459" s="669"/>
    </row>
    <row r="460" spans="1:13" ht="30" customHeight="1" x14ac:dyDescent="0.25">
      <c r="A460" s="655"/>
      <c r="B460" s="655"/>
      <c r="C460" s="655"/>
      <c r="D460" s="655"/>
      <c r="E460" s="655"/>
      <c r="F460" s="655"/>
      <c r="G460" s="669"/>
      <c r="H460" s="669"/>
      <c r="I460" s="669"/>
      <c r="J460" s="669"/>
      <c r="K460" s="669"/>
      <c r="L460" s="669"/>
      <c r="M460" s="669"/>
    </row>
    <row r="461" spans="1:13" ht="30" customHeight="1" x14ac:dyDescent="0.25">
      <c r="A461" s="655"/>
      <c r="B461" s="655"/>
      <c r="C461" s="655"/>
      <c r="D461" s="655"/>
      <c r="E461" s="655"/>
      <c r="F461" s="655"/>
      <c r="G461" s="669"/>
      <c r="H461" s="669"/>
      <c r="I461" s="669"/>
      <c r="J461" s="669"/>
      <c r="K461" s="669"/>
      <c r="L461" s="669"/>
      <c r="M461" s="669"/>
    </row>
    <row r="462" spans="1:13" ht="30" customHeight="1" x14ac:dyDescent="0.25">
      <c r="A462" s="655"/>
      <c r="B462" s="655"/>
      <c r="C462" s="655"/>
      <c r="D462" s="655"/>
      <c r="E462" s="655"/>
      <c r="F462" s="655"/>
      <c r="G462" s="669"/>
      <c r="H462" s="669"/>
      <c r="I462" s="669"/>
      <c r="J462" s="669"/>
      <c r="K462" s="669"/>
      <c r="L462" s="669"/>
      <c r="M462" s="669"/>
    </row>
    <row r="463" spans="1:13" ht="30" customHeight="1" x14ac:dyDescent="0.25">
      <c r="A463" s="655"/>
      <c r="B463" s="655"/>
      <c r="C463" s="655"/>
      <c r="D463" s="655"/>
      <c r="E463" s="655"/>
      <c r="F463" s="655"/>
      <c r="G463" s="669"/>
      <c r="H463" s="669"/>
      <c r="I463" s="669"/>
      <c r="J463" s="669"/>
      <c r="K463" s="669"/>
      <c r="L463" s="669"/>
      <c r="M463" s="669"/>
    </row>
    <row r="464" spans="1:13" ht="30" customHeight="1" x14ac:dyDescent="0.25">
      <c r="A464" s="655"/>
      <c r="B464" s="655"/>
      <c r="C464" s="655"/>
      <c r="D464" s="655"/>
      <c r="E464" s="655"/>
      <c r="F464" s="655"/>
      <c r="G464" s="669"/>
      <c r="H464" s="669"/>
      <c r="I464" s="669"/>
      <c r="J464" s="669"/>
      <c r="K464" s="669"/>
      <c r="L464" s="669"/>
      <c r="M464" s="669"/>
    </row>
    <row r="465" spans="1:13" ht="30" customHeight="1" x14ac:dyDescent="0.25">
      <c r="A465" s="655"/>
      <c r="B465" s="655"/>
      <c r="C465" s="655"/>
      <c r="D465" s="655"/>
      <c r="E465" s="655"/>
      <c r="F465" s="655"/>
      <c r="G465" s="669"/>
      <c r="H465" s="669"/>
      <c r="I465" s="669"/>
      <c r="J465" s="669"/>
      <c r="K465" s="669"/>
      <c r="L465" s="669"/>
      <c r="M465" s="669"/>
    </row>
    <row r="466" spans="1:13" ht="30" customHeight="1" x14ac:dyDescent="0.25">
      <c r="A466" s="655"/>
      <c r="B466" s="655"/>
      <c r="C466" s="655"/>
      <c r="D466" s="655"/>
      <c r="E466" s="655"/>
      <c r="F466" s="655"/>
      <c r="G466" s="669"/>
      <c r="H466" s="669"/>
      <c r="I466" s="669"/>
      <c r="J466" s="669"/>
      <c r="K466" s="669"/>
      <c r="L466" s="669"/>
      <c r="M466" s="669"/>
    </row>
    <row r="467" spans="1:13" ht="30" customHeight="1" x14ac:dyDescent="0.25">
      <c r="A467" s="655"/>
      <c r="B467" s="655"/>
      <c r="C467" s="655"/>
      <c r="D467" s="655"/>
      <c r="E467" s="655"/>
      <c r="F467" s="655"/>
      <c r="G467" s="669"/>
      <c r="H467" s="669"/>
      <c r="I467" s="669"/>
      <c r="J467" s="669"/>
      <c r="K467" s="669"/>
      <c r="L467" s="669"/>
      <c r="M467" s="669"/>
    </row>
    <row r="468" spans="1:13" ht="30" customHeight="1" x14ac:dyDescent="0.25">
      <c r="A468" s="655"/>
      <c r="B468" s="655"/>
      <c r="C468" s="655"/>
      <c r="D468" s="655"/>
      <c r="E468" s="655"/>
      <c r="F468" s="655"/>
      <c r="G468" s="669"/>
      <c r="H468" s="669"/>
      <c r="I468" s="669"/>
      <c r="J468" s="669"/>
      <c r="K468" s="669"/>
      <c r="L468" s="669"/>
      <c r="M468" s="669"/>
    </row>
    <row r="469" spans="1:13" ht="30" customHeight="1" x14ac:dyDescent="0.25">
      <c r="A469" s="655"/>
      <c r="B469" s="655"/>
      <c r="C469" s="655"/>
      <c r="D469" s="655"/>
      <c r="E469" s="655"/>
      <c r="F469" s="655"/>
      <c r="G469" s="669"/>
      <c r="H469" s="669"/>
      <c r="I469" s="669"/>
      <c r="J469" s="669"/>
      <c r="K469" s="669"/>
      <c r="L469" s="669"/>
      <c r="M469" s="669"/>
    </row>
    <row r="470" spans="1:13" ht="30" customHeight="1" x14ac:dyDescent="0.25">
      <c r="A470" s="655"/>
      <c r="B470" s="655"/>
      <c r="C470" s="655"/>
      <c r="D470" s="655"/>
      <c r="E470" s="655"/>
      <c r="F470" s="655"/>
      <c r="G470" s="669"/>
      <c r="H470" s="669"/>
      <c r="I470" s="669"/>
      <c r="J470" s="669"/>
      <c r="K470" s="669"/>
      <c r="L470" s="669"/>
      <c r="M470" s="669"/>
    </row>
    <row r="471" spans="1:13" ht="30" customHeight="1" x14ac:dyDescent="0.25">
      <c r="A471" s="655"/>
      <c r="B471" s="655"/>
      <c r="C471" s="655"/>
      <c r="D471" s="655"/>
      <c r="E471" s="655"/>
      <c r="F471" s="655"/>
      <c r="G471" s="669"/>
      <c r="H471" s="669"/>
      <c r="I471" s="669"/>
      <c r="J471" s="669"/>
      <c r="K471" s="669"/>
      <c r="L471" s="669"/>
      <c r="M471" s="669"/>
    </row>
    <row r="472" spans="1:13" ht="30" customHeight="1" x14ac:dyDescent="0.25">
      <c r="A472" s="655"/>
      <c r="B472" s="655"/>
      <c r="C472" s="655"/>
      <c r="D472" s="655"/>
      <c r="E472" s="655"/>
      <c r="F472" s="655"/>
      <c r="G472" s="669"/>
      <c r="H472" s="669"/>
      <c r="I472" s="669"/>
      <c r="J472" s="669"/>
      <c r="K472" s="669"/>
      <c r="L472" s="669"/>
      <c r="M472" s="669"/>
    </row>
    <row r="473" spans="1:13" ht="30" customHeight="1" x14ac:dyDescent="0.25">
      <c r="A473" s="655"/>
      <c r="B473" s="655"/>
      <c r="C473" s="655"/>
      <c r="D473" s="655"/>
      <c r="E473" s="655"/>
      <c r="F473" s="655"/>
      <c r="G473" s="669"/>
      <c r="H473" s="669"/>
      <c r="I473" s="669"/>
      <c r="J473" s="669"/>
      <c r="K473" s="669"/>
      <c r="L473" s="669"/>
      <c r="M473" s="669"/>
    </row>
    <row r="474" spans="1:13" ht="30" customHeight="1" x14ac:dyDescent="0.25">
      <c r="A474" s="655"/>
      <c r="B474" s="655"/>
      <c r="C474" s="655"/>
      <c r="D474" s="655"/>
      <c r="E474" s="655"/>
      <c r="F474" s="655"/>
      <c r="G474" s="669"/>
      <c r="H474" s="669"/>
      <c r="I474" s="669"/>
      <c r="J474" s="669"/>
      <c r="K474" s="669"/>
      <c r="L474" s="669"/>
      <c r="M474" s="669"/>
    </row>
    <row r="475" spans="1:13" ht="30" customHeight="1" x14ac:dyDescent="0.25">
      <c r="A475" s="655"/>
      <c r="B475" s="655"/>
      <c r="C475" s="655"/>
      <c r="D475" s="655"/>
      <c r="E475" s="655"/>
      <c r="F475" s="655"/>
      <c r="G475" s="669"/>
      <c r="H475" s="669"/>
      <c r="I475" s="669"/>
      <c r="J475" s="669"/>
      <c r="K475" s="669"/>
      <c r="L475" s="669"/>
      <c r="M475" s="669"/>
    </row>
    <row r="476" spans="1:13" ht="30" customHeight="1" x14ac:dyDescent="0.25">
      <c r="A476" s="655"/>
      <c r="B476" s="655"/>
      <c r="C476" s="655"/>
      <c r="D476" s="655"/>
      <c r="E476" s="655"/>
      <c r="F476" s="655"/>
      <c r="G476" s="669"/>
      <c r="H476" s="669"/>
      <c r="I476" s="669"/>
      <c r="J476" s="669"/>
      <c r="K476" s="669"/>
      <c r="L476" s="669"/>
      <c r="M476" s="669"/>
    </row>
    <row r="477" spans="1:13" ht="30" customHeight="1" x14ac:dyDescent="0.25">
      <c r="A477" s="655"/>
      <c r="B477" s="655"/>
      <c r="C477" s="655"/>
      <c r="D477" s="655"/>
      <c r="E477" s="655"/>
      <c r="F477" s="655"/>
      <c r="G477" s="669"/>
      <c r="H477" s="669"/>
      <c r="I477" s="669"/>
      <c r="J477" s="669"/>
      <c r="K477" s="669"/>
      <c r="L477" s="669"/>
      <c r="M477" s="669"/>
    </row>
    <row r="478" spans="1:13" ht="30" customHeight="1" x14ac:dyDescent="0.25">
      <c r="A478" s="655"/>
      <c r="B478" s="655"/>
      <c r="C478" s="655"/>
      <c r="D478" s="655"/>
      <c r="E478" s="655"/>
      <c r="F478" s="655"/>
      <c r="G478" s="669"/>
      <c r="H478" s="669"/>
      <c r="I478" s="669"/>
      <c r="J478" s="669"/>
      <c r="K478" s="669"/>
      <c r="L478" s="669"/>
      <c r="M478" s="669"/>
    </row>
    <row r="479" spans="1:13" ht="30" customHeight="1" x14ac:dyDescent="0.25">
      <c r="A479" s="655"/>
      <c r="B479" s="655"/>
      <c r="C479" s="655"/>
      <c r="D479" s="655"/>
      <c r="E479" s="655"/>
      <c r="F479" s="655"/>
      <c r="G479" s="669"/>
      <c r="H479" s="669"/>
      <c r="I479" s="669"/>
      <c r="J479" s="669"/>
      <c r="K479" s="669"/>
      <c r="L479" s="669"/>
      <c r="M479" s="669"/>
    </row>
    <row r="480" spans="1:13" ht="30" customHeight="1" x14ac:dyDescent="0.25">
      <c r="A480" s="655"/>
      <c r="B480" s="655"/>
      <c r="C480" s="655"/>
      <c r="D480" s="655"/>
      <c r="E480" s="655"/>
      <c r="F480" s="655"/>
      <c r="G480" s="669"/>
      <c r="H480" s="669"/>
      <c r="I480" s="669"/>
      <c r="J480" s="669"/>
      <c r="K480" s="669"/>
      <c r="L480" s="669"/>
      <c r="M480" s="669"/>
    </row>
    <row r="481" spans="1:13" ht="30" customHeight="1" x14ac:dyDescent="0.25">
      <c r="A481" s="655"/>
      <c r="B481" s="655"/>
      <c r="C481" s="655"/>
      <c r="D481" s="655"/>
      <c r="E481" s="655"/>
      <c r="F481" s="655"/>
      <c r="G481" s="669"/>
      <c r="H481" s="669"/>
      <c r="I481" s="669"/>
      <c r="J481" s="669"/>
      <c r="K481" s="669"/>
      <c r="L481" s="669"/>
      <c r="M481" s="669"/>
    </row>
  </sheetData>
  <autoFilter ref="N2:N439" xr:uid="{ECA7043D-C7C1-421E-86D3-173F95C39EE2}"/>
  <mergeCells count="6">
    <mergeCell ref="A436:M436"/>
    <mergeCell ref="A438:M438"/>
    <mergeCell ref="A3:M3"/>
    <mergeCell ref="A99:M99"/>
    <mergeCell ref="A201:M201"/>
    <mergeCell ref="A302:M302"/>
  </mergeCells>
  <phoneticPr fontId="75" type="noConversion"/>
  <pageMargins left="0.59055118110236227" right="0.39370078740157483" top="0.78740157480314965" bottom="0.19685039370078741" header="0.51181102362204722" footer="0.51181102362204722"/>
  <pageSetup paperSize="9" scale="66" orientation="landscape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E8C84-A584-4E37-A5B7-6F5937B3E6FF}">
  <sheetPr>
    <tabColor rgb="FF7030A0"/>
  </sheetPr>
  <dimension ref="A7:F35"/>
  <sheetViews>
    <sheetView view="pageBreakPreview" zoomScale="110" zoomScaleNormal="145" zoomScaleSheetLayoutView="110" workbookViewId="0">
      <selection activeCell="C9" sqref="C9:E9"/>
    </sheetView>
  </sheetViews>
  <sheetFormatPr defaultRowHeight="13.2" x14ac:dyDescent="0.25"/>
  <cols>
    <col min="1" max="6" width="9.6640625" style="641" customWidth="1"/>
    <col min="7" max="256" width="8.88671875" style="641"/>
    <col min="257" max="262" width="9.6640625" style="641" customWidth="1"/>
    <col min="263" max="512" width="8.88671875" style="641"/>
    <col min="513" max="518" width="9.6640625" style="641" customWidth="1"/>
    <col min="519" max="768" width="8.88671875" style="641"/>
    <col min="769" max="774" width="9.6640625" style="641" customWidth="1"/>
    <col min="775" max="1024" width="8.88671875" style="641"/>
    <col min="1025" max="1030" width="9.6640625" style="641" customWidth="1"/>
    <col min="1031" max="1280" width="8.88671875" style="641"/>
    <col min="1281" max="1286" width="9.6640625" style="641" customWidth="1"/>
    <col min="1287" max="1536" width="8.88671875" style="641"/>
    <col min="1537" max="1542" width="9.6640625" style="641" customWidth="1"/>
    <col min="1543" max="1792" width="8.88671875" style="641"/>
    <col min="1793" max="1798" width="9.6640625" style="641" customWidth="1"/>
    <col min="1799" max="2048" width="8.88671875" style="641"/>
    <col min="2049" max="2054" width="9.6640625" style="641" customWidth="1"/>
    <col min="2055" max="2304" width="8.88671875" style="641"/>
    <col min="2305" max="2310" width="9.6640625" style="641" customWidth="1"/>
    <col min="2311" max="2560" width="8.88671875" style="641"/>
    <col min="2561" max="2566" width="9.6640625" style="641" customWidth="1"/>
    <col min="2567" max="2816" width="8.88671875" style="641"/>
    <col min="2817" max="2822" width="9.6640625" style="641" customWidth="1"/>
    <col min="2823" max="3072" width="8.88671875" style="641"/>
    <col min="3073" max="3078" width="9.6640625" style="641" customWidth="1"/>
    <col min="3079" max="3328" width="8.88671875" style="641"/>
    <col min="3329" max="3334" width="9.6640625" style="641" customWidth="1"/>
    <col min="3335" max="3584" width="8.88671875" style="641"/>
    <col min="3585" max="3590" width="9.6640625" style="641" customWidth="1"/>
    <col min="3591" max="3840" width="8.88671875" style="641"/>
    <col min="3841" max="3846" width="9.6640625" style="641" customWidth="1"/>
    <col min="3847" max="4096" width="8.88671875" style="641"/>
    <col min="4097" max="4102" width="9.6640625" style="641" customWidth="1"/>
    <col min="4103" max="4352" width="8.88671875" style="641"/>
    <col min="4353" max="4358" width="9.6640625" style="641" customWidth="1"/>
    <col min="4359" max="4608" width="8.88671875" style="641"/>
    <col min="4609" max="4614" width="9.6640625" style="641" customWidth="1"/>
    <col min="4615" max="4864" width="8.88671875" style="641"/>
    <col min="4865" max="4870" width="9.6640625" style="641" customWidth="1"/>
    <col min="4871" max="5120" width="8.88671875" style="641"/>
    <col min="5121" max="5126" width="9.6640625" style="641" customWidth="1"/>
    <col min="5127" max="5376" width="8.88671875" style="641"/>
    <col min="5377" max="5382" width="9.6640625" style="641" customWidth="1"/>
    <col min="5383" max="5632" width="8.88671875" style="641"/>
    <col min="5633" max="5638" width="9.6640625" style="641" customWidth="1"/>
    <col min="5639" max="5888" width="8.88671875" style="641"/>
    <col min="5889" max="5894" width="9.6640625" style="641" customWidth="1"/>
    <col min="5895" max="6144" width="8.88671875" style="641"/>
    <col min="6145" max="6150" width="9.6640625" style="641" customWidth="1"/>
    <col min="6151" max="6400" width="8.88671875" style="641"/>
    <col min="6401" max="6406" width="9.6640625" style="641" customWidth="1"/>
    <col min="6407" max="6656" width="8.88671875" style="641"/>
    <col min="6657" max="6662" width="9.6640625" style="641" customWidth="1"/>
    <col min="6663" max="6912" width="8.88671875" style="641"/>
    <col min="6913" max="6918" width="9.6640625" style="641" customWidth="1"/>
    <col min="6919" max="7168" width="8.88671875" style="641"/>
    <col min="7169" max="7174" width="9.6640625" style="641" customWidth="1"/>
    <col min="7175" max="7424" width="8.88671875" style="641"/>
    <col min="7425" max="7430" width="9.6640625" style="641" customWidth="1"/>
    <col min="7431" max="7680" width="8.88671875" style="641"/>
    <col min="7681" max="7686" width="9.6640625" style="641" customWidth="1"/>
    <col min="7687" max="7936" width="8.88671875" style="641"/>
    <col min="7937" max="7942" width="9.6640625" style="641" customWidth="1"/>
    <col min="7943" max="8192" width="8.88671875" style="641"/>
    <col min="8193" max="8198" width="9.6640625" style="641" customWidth="1"/>
    <col min="8199" max="8448" width="8.88671875" style="641"/>
    <col min="8449" max="8454" width="9.6640625" style="641" customWidth="1"/>
    <col min="8455" max="8704" width="8.88671875" style="641"/>
    <col min="8705" max="8710" width="9.6640625" style="641" customWidth="1"/>
    <col min="8711" max="8960" width="8.88671875" style="641"/>
    <col min="8961" max="8966" width="9.6640625" style="641" customWidth="1"/>
    <col min="8967" max="9216" width="8.88671875" style="641"/>
    <col min="9217" max="9222" width="9.6640625" style="641" customWidth="1"/>
    <col min="9223" max="9472" width="8.88671875" style="641"/>
    <col min="9473" max="9478" width="9.6640625" style="641" customWidth="1"/>
    <col min="9479" max="9728" width="8.88671875" style="641"/>
    <col min="9729" max="9734" width="9.6640625" style="641" customWidth="1"/>
    <col min="9735" max="9984" width="8.88671875" style="641"/>
    <col min="9985" max="9990" width="9.6640625" style="641" customWidth="1"/>
    <col min="9991" max="10240" width="8.88671875" style="641"/>
    <col min="10241" max="10246" width="9.6640625" style="641" customWidth="1"/>
    <col min="10247" max="10496" width="8.88671875" style="641"/>
    <col min="10497" max="10502" width="9.6640625" style="641" customWidth="1"/>
    <col min="10503" max="10752" width="8.88671875" style="641"/>
    <col min="10753" max="10758" width="9.6640625" style="641" customWidth="1"/>
    <col min="10759" max="11008" width="8.88671875" style="641"/>
    <col min="11009" max="11014" width="9.6640625" style="641" customWidth="1"/>
    <col min="11015" max="11264" width="8.88671875" style="641"/>
    <col min="11265" max="11270" width="9.6640625" style="641" customWidth="1"/>
    <col min="11271" max="11520" width="8.88671875" style="641"/>
    <col min="11521" max="11526" width="9.6640625" style="641" customWidth="1"/>
    <col min="11527" max="11776" width="8.88671875" style="641"/>
    <col min="11777" max="11782" width="9.6640625" style="641" customWidth="1"/>
    <col min="11783" max="12032" width="8.88671875" style="641"/>
    <col min="12033" max="12038" width="9.6640625" style="641" customWidth="1"/>
    <col min="12039" max="12288" width="8.88671875" style="641"/>
    <col min="12289" max="12294" width="9.6640625" style="641" customWidth="1"/>
    <col min="12295" max="12544" width="8.88671875" style="641"/>
    <col min="12545" max="12550" width="9.6640625" style="641" customWidth="1"/>
    <col min="12551" max="12800" width="8.88671875" style="641"/>
    <col min="12801" max="12806" width="9.6640625" style="641" customWidth="1"/>
    <col min="12807" max="13056" width="8.88671875" style="641"/>
    <col min="13057" max="13062" width="9.6640625" style="641" customWidth="1"/>
    <col min="13063" max="13312" width="8.88671875" style="641"/>
    <col min="13313" max="13318" width="9.6640625" style="641" customWidth="1"/>
    <col min="13319" max="13568" width="8.88671875" style="641"/>
    <col min="13569" max="13574" width="9.6640625" style="641" customWidth="1"/>
    <col min="13575" max="13824" width="8.88671875" style="641"/>
    <col min="13825" max="13830" width="9.6640625" style="641" customWidth="1"/>
    <col min="13831" max="14080" width="8.88671875" style="641"/>
    <col min="14081" max="14086" width="9.6640625" style="641" customWidth="1"/>
    <col min="14087" max="14336" width="8.88671875" style="641"/>
    <col min="14337" max="14342" width="9.6640625" style="641" customWidth="1"/>
    <col min="14343" max="14592" width="8.88671875" style="641"/>
    <col min="14593" max="14598" width="9.6640625" style="641" customWidth="1"/>
    <col min="14599" max="14848" width="8.88671875" style="641"/>
    <col min="14849" max="14854" width="9.6640625" style="641" customWidth="1"/>
    <col min="14855" max="15104" width="8.88671875" style="641"/>
    <col min="15105" max="15110" width="9.6640625" style="641" customWidth="1"/>
    <col min="15111" max="15360" width="8.88671875" style="641"/>
    <col min="15361" max="15366" width="9.6640625" style="641" customWidth="1"/>
    <col min="15367" max="15616" width="8.88671875" style="641"/>
    <col min="15617" max="15622" width="9.6640625" style="641" customWidth="1"/>
    <col min="15623" max="15872" width="8.88671875" style="641"/>
    <col min="15873" max="15878" width="9.6640625" style="641" customWidth="1"/>
    <col min="15879" max="16128" width="8.88671875" style="641"/>
    <col min="16129" max="16134" width="9.6640625" style="641" customWidth="1"/>
    <col min="16135" max="16384" width="8.88671875" style="641"/>
  </cols>
  <sheetData>
    <row r="7" spans="1:6" x14ac:dyDescent="0.25">
      <c r="C7" s="641" t="s">
        <v>1543</v>
      </c>
    </row>
    <row r="8" spans="1:6" ht="8.25" customHeight="1" x14ac:dyDescent="0.25"/>
    <row r="9" spans="1:6" x14ac:dyDescent="0.25">
      <c r="C9" s="1464"/>
      <c r="D9" s="1464"/>
      <c r="E9" s="1464"/>
      <c r="F9" s="670" t="s">
        <v>1544</v>
      </c>
    </row>
    <row r="10" spans="1:6" ht="10.5" customHeight="1" x14ac:dyDescent="0.25"/>
    <row r="11" spans="1:6" x14ac:dyDescent="0.25">
      <c r="C11" s="641" t="s">
        <v>1545</v>
      </c>
    </row>
    <row r="13" spans="1:6" x14ac:dyDescent="0.25">
      <c r="A13" s="1464"/>
      <c r="B13" s="1464"/>
      <c r="C13" s="1464"/>
      <c r="D13" s="1464"/>
      <c r="E13" s="1464"/>
      <c r="F13" s="1464"/>
    </row>
    <row r="14" spans="1:6" ht="15.6" x14ac:dyDescent="0.25">
      <c r="A14" s="1465" t="s">
        <v>1546</v>
      </c>
      <c r="B14" s="1465"/>
      <c r="C14" s="1465"/>
      <c r="D14" s="1465"/>
      <c r="E14" s="1465"/>
      <c r="F14" s="1465"/>
    </row>
    <row r="15" spans="1:6" x14ac:dyDescent="0.25">
      <c r="A15" s="1464"/>
      <c r="B15" s="1464"/>
      <c r="C15" s="1464"/>
      <c r="D15" s="1464"/>
      <c r="E15" s="1464"/>
      <c r="F15" s="1464"/>
    </row>
    <row r="16" spans="1:6" ht="15.6" x14ac:dyDescent="0.25">
      <c r="A16" s="1465" t="s">
        <v>1547</v>
      </c>
      <c r="B16" s="1465"/>
      <c r="C16" s="1465"/>
      <c r="D16" s="1465"/>
      <c r="E16" s="1465"/>
      <c r="F16" s="1465"/>
    </row>
    <row r="18" spans="1:6" ht="26.4" x14ac:dyDescent="0.25">
      <c r="B18" s="656" t="s">
        <v>1548</v>
      </c>
    </row>
    <row r="24" spans="1:6" x14ac:dyDescent="0.25">
      <c r="C24" s="641" t="s">
        <v>1543</v>
      </c>
    </row>
    <row r="26" spans="1:6" x14ac:dyDescent="0.25">
      <c r="C26" s="1464"/>
      <c r="D26" s="1464"/>
      <c r="E26" s="1464"/>
      <c r="F26" s="670" t="s">
        <v>1544</v>
      </c>
    </row>
    <row r="28" spans="1:6" x14ac:dyDescent="0.25">
      <c r="C28" s="641" t="s">
        <v>1545</v>
      </c>
    </row>
    <row r="30" spans="1:6" x14ac:dyDescent="0.25">
      <c r="A30" s="1464"/>
      <c r="B30" s="1464"/>
      <c r="C30" s="1464"/>
      <c r="D30" s="1464"/>
      <c r="E30" s="1464"/>
      <c r="F30" s="1464"/>
    </row>
    <row r="31" spans="1:6" ht="15.6" x14ac:dyDescent="0.25">
      <c r="A31" s="1465" t="s">
        <v>1546</v>
      </c>
      <c r="B31" s="1465"/>
      <c r="C31" s="1465"/>
      <c r="D31" s="1465"/>
      <c r="E31" s="1465"/>
      <c r="F31" s="1465"/>
    </row>
    <row r="32" spans="1:6" x14ac:dyDescent="0.25">
      <c r="A32" s="1464"/>
      <c r="B32" s="1464"/>
      <c r="C32" s="1464"/>
      <c r="D32" s="1464"/>
      <c r="E32" s="1464"/>
      <c r="F32" s="1464"/>
    </row>
    <row r="33" spans="1:6" ht="15.6" x14ac:dyDescent="0.25">
      <c r="A33" s="1465" t="s">
        <v>1547</v>
      </c>
      <c r="B33" s="1465"/>
      <c r="C33" s="1465"/>
      <c r="D33" s="1465"/>
      <c r="E33" s="1465"/>
      <c r="F33" s="1465"/>
    </row>
    <row r="35" spans="1:6" ht="26.4" x14ac:dyDescent="0.25">
      <c r="B35" s="656" t="s">
        <v>1548</v>
      </c>
    </row>
  </sheetData>
  <mergeCells count="10">
    <mergeCell ref="A30:F30"/>
    <mergeCell ref="A31:F31"/>
    <mergeCell ref="A32:F32"/>
    <mergeCell ref="A33:F33"/>
    <mergeCell ref="C9:E9"/>
    <mergeCell ref="A13:F13"/>
    <mergeCell ref="A14:F14"/>
    <mergeCell ref="A15:F15"/>
    <mergeCell ref="A16:F16"/>
    <mergeCell ref="C26:E26"/>
  </mergeCells>
  <pageMargins left="0.78740157480314965" right="0.19685039370078741" top="0.39370078740157483" bottom="0.39370078740157483" header="0.51181102362204722" footer="0.51181102362204722"/>
  <pageSetup paperSize="9" orientation="portrait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37D07-4203-4991-8184-A2E833B63B0C}">
  <sheetPr>
    <tabColor rgb="FF7030A0"/>
  </sheetPr>
  <dimension ref="A8:F35"/>
  <sheetViews>
    <sheetView view="pageBreakPreview" topLeftCell="A34" zoomScale="85" zoomScaleNormal="145" zoomScaleSheetLayoutView="85" workbookViewId="0">
      <selection activeCell="C9" sqref="C9:E9"/>
    </sheetView>
  </sheetViews>
  <sheetFormatPr defaultRowHeight="13.2" x14ac:dyDescent="0.25"/>
  <cols>
    <col min="1" max="6" width="9.6640625" style="641" customWidth="1"/>
    <col min="7" max="256" width="8.88671875" style="641"/>
    <col min="257" max="262" width="9.6640625" style="641" customWidth="1"/>
    <col min="263" max="512" width="8.88671875" style="641"/>
    <col min="513" max="518" width="9.6640625" style="641" customWidth="1"/>
    <col min="519" max="768" width="8.88671875" style="641"/>
    <col min="769" max="774" width="9.6640625" style="641" customWidth="1"/>
    <col min="775" max="1024" width="8.88671875" style="641"/>
    <col min="1025" max="1030" width="9.6640625" style="641" customWidth="1"/>
    <col min="1031" max="1280" width="8.88671875" style="641"/>
    <col min="1281" max="1286" width="9.6640625" style="641" customWidth="1"/>
    <col min="1287" max="1536" width="8.88671875" style="641"/>
    <col min="1537" max="1542" width="9.6640625" style="641" customWidth="1"/>
    <col min="1543" max="1792" width="8.88671875" style="641"/>
    <col min="1793" max="1798" width="9.6640625" style="641" customWidth="1"/>
    <col min="1799" max="2048" width="8.88671875" style="641"/>
    <col min="2049" max="2054" width="9.6640625" style="641" customWidth="1"/>
    <col min="2055" max="2304" width="8.88671875" style="641"/>
    <col min="2305" max="2310" width="9.6640625" style="641" customWidth="1"/>
    <col min="2311" max="2560" width="8.88671875" style="641"/>
    <col min="2561" max="2566" width="9.6640625" style="641" customWidth="1"/>
    <col min="2567" max="2816" width="8.88671875" style="641"/>
    <col min="2817" max="2822" width="9.6640625" style="641" customWidth="1"/>
    <col min="2823" max="3072" width="8.88671875" style="641"/>
    <col min="3073" max="3078" width="9.6640625" style="641" customWidth="1"/>
    <col min="3079" max="3328" width="8.88671875" style="641"/>
    <col min="3329" max="3334" width="9.6640625" style="641" customWidth="1"/>
    <col min="3335" max="3584" width="8.88671875" style="641"/>
    <col min="3585" max="3590" width="9.6640625" style="641" customWidth="1"/>
    <col min="3591" max="3840" width="8.88671875" style="641"/>
    <col min="3841" max="3846" width="9.6640625" style="641" customWidth="1"/>
    <col min="3847" max="4096" width="8.88671875" style="641"/>
    <col min="4097" max="4102" width="9.6640625" style="641" customWidth="1"/>
    <col min="4103" max="4352" width="8.88671875" style="641"/>
    <col min="4353" max="4358" width="9.6640625" style="641" customWidth="1"/>
    <col min="4359" max="4608" width="8.88671875" style="641"/>
    <col min="4609" max="4614" width="9.6640625" style="641" customWidth="1"/>
    <col min="4615" max="4864" width="8.88671875" style="641"/>
    <col min="4865" max="4870" width="9.6640625" style="641" customWidth="1"/>
    <col min="4871" max="5120" width="8.88671875" style="641"/>
    <col min="5121" max="5126" width="9.6640625" style="641" customWidth="1"/>
    <col min="5127" max="5376" width="8.88671875" style="641"/>
    <col min="5377" max="5382" width="9.6640625" style="641" customWidth="1"/>
    <col min="5383" max="5632" width="8.88671875" style="641"/>
    <col min="5633" max="5638" width="9.6640625" style="641" customWidth="1"/>
    <col min="5639" max="5888" width="8.88671875" style="641"/>
    <col min="5889" max="5894" width="9.6640625" style="641" customWidth="1"/>
    <col min="5895" max="6144" width="8.88671875" style="641"/>
    <col min="6145" max="6150" width="9.6640625" style="641" customWidth="1"/>
    <col min="6151" max="6400" width="8.88671875" style="641"/>
    <col min="6401" max="6406" width="9.6640625" style="641" customWidth="1"/>
    <col min="6407" max="6656" width="8.88671875" style="641"/>
    <col min="6657" max="6662" width="9.6640625" style="641" customWidth="1"/>
    <col min="6663" max="6912" width="8.88671875" style="641"/>
    <col min="6913" max="6918" width="9.6640625" style="641" customWidth="1"/>
    <col min="6919" max="7168" width="8.88671875" style="641"/>
    <col min="7169" max="7174" width="9.6640625" style="641" customWidth="1"/>
    <col min="7175" max="7424" width="8.88671875" style="641"/>
    <col min="7425" max="7430" width="9.6640625" style="641" customWidth="1"/>
    <col min="7431" max="7680" width="8.88671875" style="641"/>
    <col min="7681" max="7686" width="9.6640625" style="641" customWidth="1"/>
    <col min="7687" max="7936" width="8.88671875" style="641"/>
    <col min="7937" max="7942" width="9.6640625" style="641" customWidth="1"/>
    <col min="7943" max="8192" width="8.88671875" style="641"/>
    <col min="8193" max="8198" width="9.6640625" style="641" customWidth="1"/>
    <col min="8199" max="8448" width="8.88671875" style="641"/>
    <col min="8449" max="8454" width="9.6640625" style="641" customWidth="1"/>
    <col min="8455" max="8704" width="8.88671875" style="641"/>
    <col min="8705" max="8710" width="9.6640625" style="641" customWidth="1"/>
    <col min="8711" max="8960" width="8.88671875" style="641"/>
    <col min="8961" max="8966" width="9.6640625" style="641" customWidth="1"/>
    <col min="8967" max="9216" width="8.88671875" style="641"/>
    <col min="9217" max="9222" width="9.6640625" style="641" customWidth="1"/>
    <col min="9223" max="9472" width="8.88671875" style="641"/>
    <col min="9473" max="9478" width="9.6640625" style="641" customWidth="1"/>
    <col min="9479" max="9728" width="8.88671875" style="641"/>
    <col min="9729" max="9734" width="9.6640625" style="641" customWidth="1"/>
    <col min="9735" max="9984" width="8.88671875" style="641"/>
    <col min="9985" max="9990" width="9.6640625" style="641" customWidth="1"/>
    <col min="9991" max="10240" width="8.88671875" style="641"/>
    <col min="10241" max="10246" width="9.6640625" style="641" customWidth="1"/>
    <col min="10247" max="10496" width="8.88671875" style="641"/>
    <col min="10497" max="10502" width="9.6640625" style="641" customWidth="1"/>
    <col min="10503" max="10752" width="8.88671875" style="641"/>
    <col min="10753" max="10758" width="9.6640625" style="641" customWidth="1"/>
    <col min="10759" max="11008" width="8.88671875" style="641"/>
    <col min="11009" max="11014" width="9.6640625" style="641" customWidth="1"/>
    <col min="11015" max="11264" width="8.88671875" style="641"/>
    <col min="11265" max="11270" width="9.6640625" style="641" customWidth="1"/>
    <col min="11271" max="11520" width="8.88671875" style="641"/>
    <col min="11521" max="11526" width="9.6640625" style="641" customWidth="1"/>
    <col min="11527" max="11776" width="8.88671875" style="641"/>
    <col min="11777" max="11782" width="9.6640625" style="641" customWidth="1"/>
    <col min="11783" max="12032" width="8.88671875" style="641"/>
    <col min="12033" max="12038" width="9.6640625" style="641" customWidth="1"/>
    <col min="12039" max="12288" width="8.88671875" style="641"/>
    <col min="12289" max="12294" width="9.6640625" style="641" customWidth="1"/>
    <col min="12295" max="12544" width="8.88671875" style="641"/>
    <col min="12545" max="12550" width="9.6640625" style="641" customWidth="1"/>
    <col min="12551" max="12800" width="8.88671875" style="641"/>
    <col min="12801" max="12806" width="9.6640625" style="641" customWidth="1"/>
    <col min="12807" max="13056" width="8.88671875" style="641"/>
    <col min="13057" max="13062" width="9.6640625" style="641" customWidth="1"/>
    <col min="13063" max="13312" width="8.88671875" style="641"/>
    <col min="13313" max="13318" width="9.6640625" style="641" customWidth="1"/>
    <col min="13319" max="13568" width="8.88671875" style="641"/>
    <col min="13569" max="13574" width="9.6640625" style="641" customWidth="1"/>
    <col min="13575" max="13824" width="8.88671875" style="641"/>
    <col min="13825" max="13830" width="9.6640625" style="641" customWidth="1"/>
    <col min="13831" max="14080" width="8.88671875" style="641"/>
    <col min="14081" max="14086" width="9.6640625" style="641" customWidth="1"/>
    <col min="14087" max="14336" width="8.88671875" style="641"/>
    <col min="14337" max="14342" width="9.6640625" style="641" customWidth="1"/>
    <col min="14343" max="14592" width="8.88671875" style="641"/>
    <col min="14593" max="14598" width="9.6640625" style="641" customWidth="1"/>
    <col min="14599" max="14848" width="8.88671875" style="641"/>
    <col min="14849" max="14854" width="9.6640625" style="641" customWidth="1"/>
    <col min="14855" max="15104" width="8.88671875" style="641"/>
    <col min="15105" max="15110" width="9.6640625" style="641" customWidth="1"/>
    <col min="15111" max="15360" width="8.88671875" style="641"/>
    <col min="15361" max="15366" width="9.6640625" style="641" customWidth="1"/>
    <col min="15367" max="15616" width="8.88671875" style="641"/>
    <col min="15617" max="15622" width="9.6640625" style="641" customWidth="1"/>
    <col min="15623" max="15872" width="8.88671875" style="641"/>
    <col min="15873" max="15878" width="9.6640625" style="641" customWidth="1"/>
    <col min="15879" max="16128" width="8.88671875" style="641"/>
    <col min="16129" max="16134" width="9.6640625" style="641" customWidth="1"/>
    <col min="16135" max="16384" width="8.88671875" style="641"/>
  </cols>
  <sheetData>
    <row r="8" spans="1:6" ht="8.25" customHeight="1" x14ac:dyDescent="0.25"/>
    <row r="9" spans="1:6" x14ac:dyDescent="0.25">
      <c r="C9" s="1466"/>
      <c r="D9" s="1466"/>
      <c r="E9" s="1466"/>
      <c r="F9" s="670"/>
    </row>
    <row r="10" spans="1:6" ht="10.5" customHeight="1" x14ac:dyDescent="0.25"/>
    <row r="13" spans="1:6" x14ac:dyDescent="0.25">
      <c r="A13" s="1466"/>
      <c r="B13" s="1466"/>
      <c r="C13" s="1466"/>
      <c r="D13" s="1466"/>
      <c r="E13" s="1466"/>
      <c r="F13" s="1466"/>
    </row>
    <row r="14" spans="1:6" ht="15.6" x14ac:dyDescent="0.25">
      <c r="A14" s="1465"/>
      <c r="B14" s="1465"/>
      <c r="C14" s="1465"/>
      <c r="D14" s="1465"/>
      <c r="E14" s="1465"/>
      <c r="F14" s="1465"/>
    </row>
    <row r="15" spans="1:6" x14ac:dyDescent="0.25">
      <c r="A15" s="1466"/>
      <c r="B15" s="1466"/>
      <c r="C15" s="1466"/>
      <c r="D15" s="1466"/>
      <c r="E15" s="1466"/>
      <c r="F15" s="1466"/>
    </row>
    <row r="16" spans="1:6" ht="15.6" x14ac:dyDescent="0.25">
      <c r="A16" s="1465"/>
      <c r="B16" s="1465"/>
      <c r="C16" s="1465"/>
      <c r="D16" s="1465"/>
      <c r="E16" s="1465"/>
      <c r="F16" s="1465"/>
    </row>
    <row r="18" spans="1:6" x14ac:dyDescent="0.25">
      <c r="B18" s="656"/>
    </row>
    <row r="26" spans="1:6" x14ac:dyDescent="0.25">
      <c r="C26" s="1466"/>
      <c r="D26" s="1466"/>
      <c r="E26" s="1466"/>
      <c r="F26" s="670"/>
    </row>
    <row r="30" spans="1:6" x14ac:dyDescent="0.25">
      <c r="A30" s="1466"/>
      <c r="B30" s="1466"/>
      <c r="C30" s="1466"/>
      <c r="D30" s="1466"/>
      <c r="E30" s="1466"/>
      <c r="F30" s="1466"/>
    </row>
    <row r="31" spans="1:6" ht="15.6" x14ac:dyDescent="0.25">
      <c r="A31" s="1465"/>
      <c r="B31" s="1465"/>
      <c r="C31" s="1465"/>
      <c r="D31" s="1465"/>
      <c r="E31" s="1465"/>
      <c r="F31" s="1465"/>
    </row>
    <row r="32" spans="1:6" x14ac:dyDescent="0.25">
      <c r="A32" s="1466"/>
      <c r="B32" s="1466"/>
      <c r="C32" s="1466"/>
      <c r="D32" s="1466"/>
      <c r="E32" s="1466"/>
      <c r="F32" s="1466"/>
    </row>
    <row r="33" spans="1:6" ht="15.6" x14ac:dyDescent="0.25">
      <c r="A33" s="1465"/>
      <c r="B33" s="1465"/>
      <c r="C33" s="1465"/>
      <c r="D33" s="1465"/>
      <c r="E33" s="1465"/>
      <c r="F33" s="1465"/>
    </row>
    <row r="35" spans="1:6" x14ac:dyDescent="0.25">
      <c r="B35" s="656"/>
    </row>
  </sheetData>
  <mergeCells count="10">
    <mergeCell ref="A30:F30"/>
    <mergeCell ref="A31:F31"/>
    <mergeCell ref="A32:F32"/>
    <mergeCell ref="A33:F33"/>
    <mergeCell ref="C9:E9"/>
    <mergeCell ref="A13:F13"/>
    <mergeCell ref="A14:F14"/>
    <mergeCell ref="A15:F15"/>
    <mergeCell ref="A16:F16"/>
    <mergeCell ref="C26:E26"/>
  </mergeCells>
  <pageMargins left="0.78740157480314965" right="0.19685039370078741" top="0.39370078740157483" bottom="0.39370078740157483" header="0.51181102362204722" footer="0.51181102362204722"/>
  <pageSetup paperSize="9" orientation="portrait" r:id="rId1"/>
  <headerFooter alignWithMargins="0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259AA-C35B-4FC0-B935-69979EE779DB}">
  <sheetPr>
    <tabColor rgb="FFFFC000"/>
  </sheetPr>
  <dimension ref="A1:K105"/>
  <sheetViews>
    <sheetView view="pageBreakPreview" topLeftCell="A8" zoomScale="85" zoomScaleNormal="140" zoomScaleSheetLayoutView="85" workbookViewId="0">
      <selection activeCell="C9" sqref="C9:E9"/>
    </sheetView>
  </sheetViews>
  <sheetFormatPr defaultColWidth="9.109375" defaultRowHeight="13.8" x14ac:dyDescent="0.25"/>
  <cols>
    <col min="1" max="1" width="7.44140625" style="639" customWidth="1"/>
    <col min="2" max="2" width="11.5546875" style="639" customWidth="1"/>
    <col min="3" max="3" width="8.109375" style="639" customWidth="1"/>
    <col min="4" max="4" width="9.109375" style="639"/>
    <col min="5" max="5" width="10.109375" style="639" customWidth="1"/>
    <col min="6" max="6" width="9.109375" style="639"/>
    <col min="7" max="7" width="7.6640625" style="639" customWidth="1"/>
    <col min="8" max="8" width="9.109375" style="639"/>
    <col min="9" max="9" width="10.109375" style="639" customWidth="1"/>
    <col min="10" max="10" width="12.5546875" style="639" customWidth="1"/>
    <col min="11" max="256" width="9.109375" style="639"/>
    <col min="257" max="257" width="7.44140625" style="639" customWidth="1"/>
    <col min="258" max="258" width="11.5546875" style="639" customWidth="1"/>
    <col min="259" max="259" width="8.109375" style="639" customWidth="1"/>
    <col min="260" max="260" width="9.109375" style="639"/>
    <col min="261" max="261" width="10.109375" style="639" customWidth="1"/>
    <col min="262" max="262" width="9.109375" style="639"/>
    <col min="263" max="263" width="7.6640625" style="639" customWidth="1"/>
    <col min="264" max="264" width="9.109375" style="639"/>
    <col min="265" max="265" width="10.109375" style="639" customWidth="1"/>
    <col min="266" max="266" width="12.5546875" style="639" customWidth="1"/>
    <col min="267" max="512" width="9.109375" style="639"/>
    <col min="513" max="513" width="7.44140625" style="639" customWidth="1"/>
    <col min="514" max="514" width="11.5546875" style="639" customWidth="1"/>
    <col min="515" max="515" width="8.109375" style="639" customWidth="1"/>
    <col min="516" max="516" width="9.109375" style="639"/>
    <col min="517" max="517" width="10.109375" style="639" customWidth="1"/>
    <col min="518" max="518" width="9.109375" style="639"/>
    <col min="519" max="519" width="7.6640625" style="639" customWidth="1"/>
    <col min="520" max="520" width="9.109375" style="639"/>
    <col min="521" max="521" width="10.109375" style="639" customWidth="1"/>
    <col min="522" max="522" width="12.5546875" style="639" customWidth="1"/>
    <col min="523" max="768" width="9.109375" style="639"/>
    <col min="769" max="769" width="7.44140625" style="639" customWidth="1"/>
    <col min="770" max="770" width="11.5546875" style="639" customWidth="1"/>
    <col min="771" max="771" width="8.109375" style="639" customWidth="1"/>
    <col min="772" max="772" width="9.109375" style="639"/>
    <col min="773" max="773" width="10.109375" style="639" customWidth="1"/>
    <col min="774" max="774" width="9.109375" style="639"/>
    <col min="775" max="775" width="7.6640625" style="639" customWidth="1"/>
    <col min="776" max="776" width="9.109375" style="639"/>
    <col min="777" max="777" width="10.109375" style="639" customWidth="1"/>
    <col min="778" max="778" width="12.5546875" style="639" customWidth="1"/>
    <col min="779" max="1024" width="9.109375" style="639"/>
    <col min="1025" max="1025" width="7.44140625" style="639" customWidth="1"/>
    <col min="1026" max="1026" width="11.5546875" style="639" customWidth="1"/>
    <col min="1027" max="1027" width="8.109375" style="639" customWidth="1"/>
    <col min="1028" max="1028" width="9.109375" style="639"/>
    <col min="1029" max="1029" width="10.109375" style="639" customWidth="1"/>
    <col min="1030" max="1030" width="9.109375" style="639"/>
    <col min="1031" max="1031" width="7.6640625" style="639" customWidth="1"/>
    <col min="1032" max="1032" width="9.109375" style="639"/>
    <col min="1033" max="1033" width="10.109375" style="639" customWidth="1"/>
    <col min="1034" max="1034" width="12.5546875" style="639" customWidth="1"/>
    <col min="1035" max="1280" width="9.109375" style="639"/>
    <col min="1281" max="1281" width="7.44140625" style="639" customWidth="1"/>
    <col min="1282" max="1282" width="11.5546875" style="639" customWidth="1"/>
    <col min="1283" max="1283" width="8.109375" style="639" customWidth="1"/>
    <col min="1284" max="1284" width="9.109375" style="639"/>
    <col min="1285" max="1285" width="10.109375" style="639" customWidth="1"/>
    <col min="1286" max="1286" width="9.109375" style="639"/>
    <col min="1287" max="1287" width="7.6640625" style="639" customWidth="1"/>
    <col min="1288" max="1288" width="9.109375" style="639"/>
    <col min="1289" max="1289" width="10.109375" style="639" customWidth="1"/>
    <col min="1290" max="1290" width="12.5546875" style="639" customWidth="1"/>
    <col min="1291" max="1536" width="9.109375" style="639"/>
    <col min="1537" max="1537" width="7.44140625" style="639" customWidth="1"/>
    <col min="1538" max="1538" width="11.5546875" style="639" customWidth="1"/>
    <col min="1539" max="1539" width="8.109375" style="639" customWidth="1"/>
    <col min="1540" max="1540" width="9.109375" style="639"/>
    <col min="1541" max="1541" width="10.109375" style="639" customWidth="1"/>
    <col min="1542" max="1542" width="9.109375" style="639"/>
    <col min="1543" max="1543" width="7.6640625" style="639" customWidth="1"/>
    <col min="1544" max="1544" width="9.109375" style="639"/>
    <col min="1545" max="1545" width="10.109375" style="639" customWidth="1"/>
    <col min="1546" max="1546" width="12.5546875" style="639" customWidth="1"/>
    <col min="1547" max="1792" width="9.109375" style="639"/>
    <col min="1793" max="1793" width="7.44140625" style="639" customWidth="1"/>
    <col min="1794" max="1794" width="11.5546875" style="639" customWidth="1"/>
    <col min="1795" max="1795" width="8.109375" style="639" customWidth="1"/>
    <col min="1796" max="1796" width="9.109375" style="639"/>
    <col min="1797" max="1797" width="10.109375" style="639" customWidth="1"/>
    <col min="1798" max="1798" width="9.109375" style="639"/>
    <col min="1799" max="1799" width="7.6640625" style="639" customWidth="1"/>
    <col min="1800" max="1800" width="9.109375" style="639"/>
    <col min="1801" max="1801" width="10.109375" style="639" customWidth="1"/>
    <col min="1802" max="1802" width="12.5546875" style="639" customWidth="1"/>
    <col min="1803" max="2048" width="9.109375" style="639"/>
    <col min="2049" max="2049" width="7.44140625" style="639" customWidth="1"/>
    <col min="2050" max="2050" width="11.5546875" style="639" customWidth="1"/>
    <col min="2051" max="2051" width="8.109375" style="639" customWidth="1"/>
    <col min="2052" max="2052" width="9.109375" style="639"/>
    <col min="2053" max="2053" width="10.109375" style="639" customWidth="1"/>
    <col min="2054" max="2054" width="9.109375" style="639"/>
    <col min="2055" max="2055" width="7.6640625" style="639" customWidth="1"/>
    <col min="2056" max="2056" width="9.109375" style="639"/>
    <col min="2057" max="2057" width="10.109375" style="639" customWidth="1"/>
    <col min="2058" max="2058" width="12.5546875" style="639" customWidth="1"/>
    <col min="2059" max="2304" width="9.109375" style="639"/>
    <col min="2305" max="2305" width="7.44140625" style="639" customWidth="1"/>
    <col min="2306" max="2306" width="11.5546875" style="639" customWidth="1"/>
    <col min="2307" max="2307" width="8.109375" style="639" customWidth="1"/>
    <col min="2308" max="2308" width="9.109375" style="639"/>
    <col min="2309" max="2309" width="10.109375" style="639" customWidth="1"/>
    <col min="2310" max="2310" width="9.109375" style="639"/>
    <col min="2311" max="2311" width="7.6640625" style="639" customWidth="1"/>
    <col min="2312" max="2312" width="9.109375" style="639"/>
    <col min="2313" max="2313" width="10.109375" style="639" customWidth="1"/>
    <col min="2314" max="2314" width="12.5546875" style="639" customWidth="1"/>
    <col min="2315" max="2560" width="9.109375" style="639"/>
    <col min="2561" max="2561" width="7.44140625" style="639" customWidth="1"/>
    <col min="2562" max="2562" width="11.5546875" style="639" customWidth="1"/>
    <col min="2563" max="2563" width="8.109375" style="639" customWidth="1"/>
    <col min="2564" max="2564" width="9.109375" style="639"/>
    <col min="2565" max="2565" width="10.109375" style="639" customWidth="1"/>
    <col min="2566" max="2566" width="9.109375" style="639"/>
    <col min="2567" max="2567" width="7.6640625" style="639" customWidth="1"/>
    <col min="2568" max="2568" width="9.109375" style="639"/>
    <col min="2569" max="2569" width="10.109375" style="639" customWidth="1"/>
    <col min="2570" max="2570" width="12.5546875" style="639" customWidth="1"/>
    <col min="2571" max="2816" width="9.109375" style="639"/>
    <col min="2817" max="2817" width="7.44140625" style="639" customWidth="1"/>
    <col min="2818" max="2818" width="11.5546875" style="639" customWidth="1"/>
    <col min="2819" max="2819" width="8.109375" style="639" customWidth="1"/>
    <col min="2820" max="2820" width="9.109375" style="639"/>
    <col min="2821" max="2821" width="10.109375" style="639" customWidth="1"/>
    <col min="2822" max="2822" width="9.109375" style="639"/>
    <col min="2823" max="2823" width="7.6640625" style="639" customWidth="1"/>
    <col min="2824" max="2824" width="9.109375" style="639"/>
    <col min="2825" max="2825" width="10.109375" style="639" customWidth="1"/>
    <col min="2826" max="2826" width="12.5546875" style="639" customWidth="1"/>
    <col min="2827" max="3072" width="9.109375" style="639"/>
    <col min="3073" max="3073" width="7.44140625" style="639" customWidth="1"/>
    <col min="3074" max="3074" width="11.5546875" style="639" customWidth="1"/>
    <col min="3075" max="3075" width="8.109375" style="639" customWidth="1"/>
    <col min="3076" max="3076" width="9.109375" style="639"/>
    <col min="3077" max="3077" width="10.109375" style="639" customWidth="1"/>
    <col min="3078" max="3078" width="9.109375" style="639"/>
    <col min="3079" max="3079" width="7.6640625" style="639" customWidth="1"/>
    <col min="3080" max="3080" width="9.109375" style="639"/>
    <col min="3081" max="3081" width="10.109375" style="639" customWidth="1"/>
    <col min="3082" max="3082" width="12.5546875" style="639" customWidth="1"/>
    <col min="3083" max="3328" width="9.109375" style="639"/>
    <col min="3329" max="3329" width="7.44140625" style="639" customWidth="1"/>
    <col min="3330" max="3330" width="11.5546875" style="639" customWidth="1"/>
    <col min="3331" max="3331" width="8.109375" style="639" customWidth="1"/>
    <col min="3332" max="3332" width="9.109375" style="639"/>
    <col min="3333" max="3333" width="10.109375" style="639" customWidth="1"/>
    <col min="3334" max="3334" width="9.109375" style="639"/>
    <col min="3335" max="3335" width="7.6640625" style="639" customWidth="1"/>
    <col min="3336" max="3336" width="9.109375" style="639"/>
    <col min="3337" max="3337" width="10.109375" style="639" customWidth="1"/>
    <col min="3338" max="3338" width="12.5546875" style="639" customWidth="1"/>
    <col min="3339" max="3584" width="9.109375" style="639"/>
    <col min="3585" max="3585" width="7.44140625" style="639" customWidth="1"/>
    <col min="3586" max="3586" width="11.5546875" style="639" customWidth="1"/>
    <col min="3587" max="3587" width="8.109375" style="639" customWidth="1"/>
    <col min="3588" max="3588" width="9.109375" style="639"/>
    <col min="3589" max="3589" width="10.109375" style="639" customWidth="1"/>
    <col min="3590" max="3590" width="9.109375" style="639"/>
    <col min="3591" max="3591" width="7.6640625" style="639" customWidth="1"/>
    <col min="3592" max="3592" width="9.109375" style="639"/>
    <col min="3593" max="3593" width="10.109375" style="639" customWidth="1"/>
    <col min="3594" max="3594" width="12.5546875" style="639" customWidth="1"/>
    <col min="3595" max="3840" width="9.109375" style="639"/>
    <col min="3841" max="3841" width="7.44140625" style="639" customWidth="1"/>
    <col min="3842" max="3842" width="11.5546875" style="639" customWidth="1"/>
    <col min="3843" max="3843" width="8.109375" style="639" customWidth="1"/>
    <col min="3844" max="3844" width="9.109375" style="639"/>
    <col min="3845" max="3845" width="10.109375" style="639" customWidth="1"/>
    <col min="3846" max="3846" width="9.109375" style="639"/>
    <col min="3847" max="3847" width="7.6640625" style="639" customWidth="1"/>
    <col min="3848" max="3848" width="9.109375" style="639"/>
    <col min="3849" max="3849" width="10.109375" style="639" customWidth="1"/>
    <col min="3850" max="3850" width="12.5546875" style="639" customWidth="1"/>
    <col min="3851" max="4096" width="9.109375" style="639"/>
    <col min="4097" max="4097" width="7.44140625" style="639" customWidth="1"/>
    <col min="4098" max="4098" width="11.5546875" style="639" customWidth="1"/>
    <col min="4099" max="4099" width="8.109375" style="639" customWidth="1"/>
    <col min="4100" max="4100" width="9.109375" style="639"/>
    <col min="4101" max="4101" width="10.109375" style="639" customWidth="1"/>
    <col min="4102" max="4102" width="9.109375" style="639"/>
    <col min="4103" max="4103" width="7.6640625" style="639" customWidth="1"/>
    <col min="4104" max="4104" width="9.109375" style="639"/>
    <col min="4105" max="4105" width="10.109375" style="639" customWidth="1"/>
    <col min="4106" max="4106" width="12.5546875" style="639" customWidth="1"/>
    <col min="4107" max="4352" width="9.109375" style="639"/>
    <col min="4353" max="4353" width="7.44140625" style="639" customWidth="1"/>
    <col min="4354" max="4354" width="11.5546875" style="639" customWidth="1"/>
    <col min="4355" max="4355" width="8.109375" style="639" customWidth="1"/>
    <col min="4356" max="4356" width="9.109375" style="639"/>
    <col min="4357" max="4357" width="10.109375" style="639" customWidth="1"/>
    <col min="4358" max="4358" width="9.109375" style="639"/>
    <col min="4359" max="4359" width="7.6640625" style="639" customWidth="1"/>
    <col min="4360" max="4360" width="9.109375" style="639"/>
    <col min="4361" max="4361" width="10.109375" style="639" customWidth="1"/>
    <col min="4362" max="4362" width="12.5546875" style="639" customWidth="1"/>
    <col min="4363" max="4608" width="9.109375" style="639"/>
    <col min="4609" max="4609" width="7.44140625" style="639" customWidth="1"/>
    <col min="4610" max="4610" width="11.5546875" style="639" customWidth="1"/>
    <col min="4611" max="4611" width="8.109375" style="639" customWidth="1"/>
    <col min="4612" max="4612" width="9.109375" style="639"/>
    <col min="4613" max="4613" width="10.109375" style="639" customWidth="1"/>
    <col min="4614" max="4614" width="9.109375" style="639"/>
    <col min="4615" max="4615" width="7.6640625" style="639" customWidth="1"/>
    <col min="4616" max="4616" width="9.109375" style="639"/>
    <col min="4617" max="4617" width="10.109375" style="639" customWidth="1"/>
    <col min="4618" max="4618" width="12.5546875" style="639" customWidth="1"/>
    <col min="4619" max="4864" width="9.109375" style="639"/>
    <col min="4865" max="4865" width="7.44140625" style="639" customWidth="1"/>
    <col min="4866" max="4866" width="11.5546875" style="639" customWidth="1"/>
    <col min="4867" max="4867" width="8.109375" style="639" customWidth="1"/>
    <col min="4868" max="4868" width="9.109375" style="639"/>
    <col min="4869" max="4869" width="10.109375" style="639" customWidth="1"/>
    <col min="4870" max="4870" width="9.109375" style="639"/>
    <col min="4871" max="4871" width="7.6640625" style="639" customWidth="1"/>
    <col min="4872" max="4872" width="9.109375" style="639"/>
    <col min="4873" max="4873" width="10.109375" style="639" customWidth="1"/>
    <col min="4874" max="4874" width="12.5546875" style="639" customWidth="1"/>
    <col min="4875" max="5120" width="9.109375" style="639"/>
    <col min="5121" max="5121" width="7.44140625" style="639" customWidth="1"/>
    <col min="5122" max="5122" width="11.5546875" style="639" customWidth="1"/>
    <col min="5123" max="5123" width="8.109375" style="639" customWidth="1"/>
    <col min="5124" max="5124" width="9.109375" style="639"/>
    <col min="5125" max="5125" width="10.109375" style="639" customWidth="1"/>
    <col min="5126" max="5126" width="9.109375" style="639"/>
    <col min="5127" max="5127" width="7.6640625" style="639" customWidth="1"/>
    <col min="5128" max="5128" width="9.109375" style="639"/>
    <col min="5129" max="5129" width="10.109375" style="639" customWidth="1"/>
    <col min="5130" max="5130" width="12.5546875" style="639" customWidth="1"/>
    <col min="5131" max="5376" width="9.109375" style="639"/>
    <col min="5377" max="5377" width="7.44140625" style="639" customWidth="1"/>
    <col min="5378" max="5378" width="11.5546875" style="639" customWidth="1"/>
    <col min="5379" max="5379" width="8.109375" style="639" customWidth="1"/>
    <col min="5380" max="5380" width="9.109375" style="639"/>
    <col min="5381" max="5381" width="10.109375" style="639" customWidth="1"/>
    <col min="5382" max="5382" width="9.109375" style="639"/>
    <col min="5383" max="5383" width="7.6640625" style="639" customWidth="1"/>
    <col min="5384" max="5384" width="9.109375" style="639"/>
    <col min="5385" max="5385" width="10.109375" style="639" customWidth="1"/>
    <col min="5386" max="5386" width="12.5546875" style="639" customWidth="1"/>
    <col min="5387" max="5632" width="9.109375" style="639"/>
    <col min="5633" max="5633" width="7.44140625" style="639" customWidth="1"/>
    <col min="5634" max="5634" width="11.5546875" style="639" customWidth="1"/>
    <col min="5635" max="5635" width="8.109375" style="639" customWidth="1"/>
    <col min="5636" max="5636" width="9.109375" style="639"/>
    <col min="5637" max="5637" width="10.109375" style="639" customWidth="1"/>
    <col min="5638" max="5638" width="9.109375" style="639"/>
    <col min="5639" max="5639" width="7.6640625" style="639" customWidth="1"/>
    <col min="5640" max="5640" width="9.109375" style="639"/>
    <col min="5641" max="5641" width="10.109375" style="639" customWidth="1"/>
    <col min="5642" max="5642" width="12.5546875" style="639" customWidth="1"/>
    <col min="5643" max="5888" width="9.109375" style="639"/>
    <col min="5889" max="5889" width="7.44140625" style="639" customWidth="1"/>
    <col min="5890" max="5890" width="11.5546875" style="639" customWidth="1"/>
    <col min="5891" max="5891" width="8.109375" style="639" customWidth="1"/>
    <col min="5892" max="5892" width="9.109375" style="639"/>
    <col min="5893" max="5893" width="10.109375" style="639" customWidth="1"/>
    <col min="5894" max="5894" width="9.109375" style="639"/>
    <col min="5895" max="5895" width="7.6640625" style="639" customWidth="1"/>
    <col min="5896" max="5896" width="9.109375" style="639"/>
    <col min="5897" max="5897" width="10.109375" style="639" customWidth="1"/>
    <col min="5898" max="5898" width="12.5546875" style="639" customWidth="1"/>
    <col min="5899" max="6144" width="9.109375" style="639"/>
    <col min="6145" max="6145" width="7.44140625" style="639" customWidth="1"/>
    <col min="6146" max="6146" width="11.5546875" style="639" customWidth="1"/>
    <col min="6147" max="6147" width="8.109375" style="639" customWidth="1"/>
    <col min="6148" max="6148" width="9.109375" style="639"/>
    <col min="6149" max="6149" width="10.109375" style="639" customWidth="1"/>
    <col min="6150" max="6150" width="9.109375" style="639"/>
    <col min="6151" max="6151" width="7.6640625" style="639" customWidth="1"/>
    <col min="6152" max="6152" width="9.109375" style="639"/>
    <col min="6153" max="6153" width="10.109375" style="639" customWidth="1"/>
    <col min="6154" max="6154" width="12.5546875" style="639" customWidth="1"/>
    <col min="6155" max="6400" width="9.109375" style="639"/>
    <col min="6401" max="6401" width="7.44140625" style="639" customWidth="1"/>
    <col min="6402" max="6402" width="11.5546875" style="639" customWidth="1"/>
    <col min="6403" max="6403" width="8.109375" style="639" customWidth="1"/>
    <col min="6404" max="6404" width="9.109375" style="639"/>
    <col min="6405" max="6405" width="10.109375" style="639" customWidth="1"/>
    <col min="6406" max="6406" width="9.109375" style="639"/>
    <col min="6407" max="6407" width="7.6640625" style="639" customWidth="1"/>
    <col min="6408" max="6408" width="9.109375" style="639"/>
    <col min="6409" max="6409" width="10.109375" style="639" customWidth="1"/>
    <col min="6410" max="6410" width="12.5546875" style="639" customWidth="1"/>
    <col min="6411" max="6656" width="9.109375" style="639"/>
    <col min="6657" max="6657" width="7.44140625" style="639" customWidth="1"/>
    <col min="6658" max="6658" width="11.5546875" style="639" customWidth="1"/>
    <col min="6659" max="6659" width="8.109375" style="639" customWidth="1"/>
    <col min="6660" max="6660" width="9.109375" style="639"/>
    <col min="6661" max="6661" width="10.109375" style="639" customWidth="1"/>
    <col min="6662" max="6662" width="9.109375" style="639"/>
    <col min="6663" max="6663" width="7.6640625" style="639" customWidth="1"/>
    <col min="6664" max="6664" width="9.109375" style="639"/>
    <col min="6665" max="6665" width="10.109375" style="639" customWidth="1"/>
    <col min="6666" max="6666" width="12.5546875" style="639" customWidth="1"/>
    <col min="6667" max="6912" width="9.109375" style="639"/>
    <col min="6913" max="6913" width="7.44140625" style="639" customWidth="1"/>
    <col min="6914" max="6914" width="11.5546875" style="639" customWidth="1"/>
    <col min="6915" max="6915" width="8.109375" style="639" customWidth="1"/>
    <col min="6916" max="6916" width="9.109375" style="639"/>
    <col min="6917" max="6917" width="10.109375" style="639" customWidth="1"/>
    <col min="6918" max="6918" width="9.109375" style="639"/>
    <col min="6919" max="6919" width="7.6640625" style="639" customWidth="1"/>
    <col min="6920" max="6920" width="9.109375" style="639"/>
    <col min="6921" max="6921" width="10.109375" style="639" customWidth="1"/>
    <col min="6922" max="6922" width="12.5546875" style="639" customWidth="1"/>
    <col min="6923" max="7168" width="9.109375" style="639"/>
    <col min="7169" max="7169" width="7.44140625" style="639" customWidth="1"/>
    <col min="7170" max="7170" width="11.5546875" style="639" customWidth="1"/>
    <col min="7171" max="7171" width="8.109375" style="639" customWidth="1"/>
    <col min="7172" max="7172" width="9.109375" style="639"/>
    <col min="7173" max="7173" width="10.109375" style="639" customWidth="1"/>
    <col min="7174" max="7174" width="9.109375" style="639"/>
    <col min="7175" max="7175" width="7.6640625" style="639" customWidth="1"/>
    <col min="7176" max="7176" width="9.109375" style="639"/>
    <col min="7177" max="7177" width="10.109375" style="639" customWidth="1"/>
    <col min="7178" max="7178" width="12.5546875" style="639" customWidth="1"/>
    <col min="7179" max="7424" width="9.109375" style="639"/>
    <col min="7425" max="7425" width="7.44140625" style="639" customWidth="1"/>
    <col min="7426" max="7426" width="11.5546875" style="639" customWidth="1"/>
    <col min="7427" max="7427" width="8.109375" style="639" customWidth="1"/>
    <col min="7428" max="7428" width="9.109375" style="639"/>
    <col min="7429" max="7429" width="10.109375" style="639" customWidth="1"/>
    <col min="7430" max="7430" width="9.109375" style="639"/>
    <col min="7431" max="7431" width="7.6640625" style="639" customWidth="1"/>
    <col min="7432" max="7432" width="9.109375" style="639"/>
    <col min="7433" max="7433" width="10.109375" style="639" customWidth="1"/>
    <col min="7434" max="7434" width="12.5546875" style="639" customWidth="1"/>
    <col min="7435" max="7680" width="9.109375" style="639"/>
    <col min="7681" max="7681" width="7.44140625" style="639" customWidth="1"/>
    <col min="7682" max="7682" width="11.5546875" style="639" customWidth="1"/>
    <col min="7683" max="7683" width="8.109375" style="639" customWidth="1"/>
    <col min="7684" max="7684" width="9.109375" style="639"/>
    <col min="7685" max="7685" width="10.109375" style="639" customWidth="1"/>
    <col min="7686" max="7686" width="9.109375" style="639"/>
    <col min="7687" max="7687" width="7.6640625" style="639" customWidth="1"/>
    <col min="7688" max="7688" width="9.109375" style="639"/>
    <col min="7689" max="7689" width="10.109375" style="639" customWidth="1"/>
    <col min="7690" max="7690" width="12.5546875" style="639" customWidth="1"/>
    <col min="7691" max="7936" width="9.109375" style="639"/>
    <col min="7937" max="7937" width="7.44140625" style="639" customWidth="1"/>
    <col min="7938" max="7938" width="11.5546875" style="639" customWidth="1"/>
    <col min="7939" max="7939" width="8.109375" style="639" customWidth="1"/>
    <col min="7940" max="7940" width="9.109375" style="639"/>
    <col min="7941" max="7941" width="10.109375" style="639" customWidth="1"/>
    <col min="7942" max="7942" width="9.109375" style="639"/>
    <col min="7943" max="7943" width="7.6640625" style="639" customWidth="1"/>
    <col min="7944" max="7944" width="9.109375" style="639"/>
    <col min="7945" max="7945" width="10.109375" style="639" customWidth="1"/>
    <col min="7946" max="7946" width="12.5546875" style="639" customWidth="1"/>
    <col min="7947" max="8192" width="9.109375" style="639"/>
    <col min="8193" max="8193" width="7.44140625" style="639" customWidth="1"/>
    <col min="8194" max="8194" width="11.5546875" style="639" customWidth="1"/>
    <col min="8195" max="8195" width="8.109375" style="639" customWidth="1"/>
    <col min="8196" max="8196" width="9.109375" style="639"/>
    <col min="8197" max="8197" width="10.109375" style="639" customWidth="1"/>
    <col min="8198" max="8198" width="9.109375" style="639"/>
    <col min="8199" max="8199" width="7.6640625" style="639" customWidth="1"/>
    <col min="8200" max="8200" width="9.109375" style="639"/>
    <col min="8201" max="8201" width="10.109375" style="639" customWidth="1"/>
    <col min="8202" max="8202" width="12.5546875" style="639" customWidth="1"/>
    <col min="8203" max="8448" width="9.109375" style="639"/>
    <col min="8449" max="8449" width="7.44140625" style="639" customWidth="1"/>
    <col min="8450" max="8450" width="11.5546875" style="639" customWidth="1"/>
    <col min="8451" max="8451" width="8.109375" style="639" customWidth="1"/>
    <col min="8452" max="8452" width="9.109375" style="639"/>
    <col min="8453" max="8453" width="10.109375" style="639" customWidth="1"/>
    <col min="8454" max="8454" width="9.109375" style="639"/>
    <col min="8455" max="8455" width="7.6640625" style="639" customWidth="1"/>
    <col min="8456" max="8456" width="9.109375" style="639"/>
    <col min="8457" max="8457" width="10.109375" style="639" customWidth="1"/>
    <col min="8458" max="8458" width="12.5546875" style="639" customWidth="1"/>
    <col min="8459" max="8704" width="9.109375" style="639"/>
    <col min="8705" max="8705" width="7.44140625" style="639" customWidth="1"/>
    <col min="8706" max="8706" width="11.5546875" style="639" customWidth="1"/>
    <col min="8707" max="8707" width="8.109375" style="639" customWidth="1"/>
    <col min="8708" max="8708" width="9.109375" style="639"/>
    <col min="8709" max="8709" width="10.109375" style="639" customWidth="1"/>
    <col min="8710" max="8710" width="9.109375" style="639"/>
    <col min="8711" max="8711" width="7.6640625" style="639" customWidth="1"/>
    <col min="8712" max="8712" width="9.109375" style="639"/>
    <col min="8713" max="8713" width="10.109375" style="639" customWidth="1"/>
    <col min="8714" max="8714" width="12.5546875" style="639" customWidth="1"/>
    <col min="8715" max="8960" width="9.109375" style="639"/>
    <col min="8961" max="8961" width="7.44140625" style="639" customWidth="1"/>
    <col min="8962" max="8962" width="11.5546875" style="639" customWidth="1"/>
    <col min="8963" max="8963" width="8.109375" style="639" customWidth="1"/>
    <col min="8964" max="8964" width="9.109375" style="639"/>
    <col min="8965" max="8965" width="10.109375" style="639" customWidth="1"/>
    <col min="8966" max="8966" width="9.109375" style="639"/>
    <col min="8967" max="8967" width="7.6640625" style="639" customWidth="1"/>
    <col min="8968" max="8968" width="9.109375" style="639"/>
    <col min="8969" max="8969" width="10.109375" style="639" customWidth="1"/>
    <col min="8970" max="8970" width="12.5546875" style="639" customWidth="1"/>
    <col min="8971" max="9216" width="9.109375" style="639"/>
    <col min="9217" max="9217" width="7.44140625" style="639" customWidth="1"/>
    <col min="9218" max="9218" width="11.5546875" style="639" customWidth="1"/>
    <col min="9219" max="9219" width="8.109375" style="639" customWidth="1"/>
    <col min="9220" max="9220" width="9.109375" style="639"/>
    <col min="9221" max="9221" width="10.109375" style="639" customWidth="1"/>
    <col min="9222" max="9222" width="9.109375" style="639"/>
    <col min="9223" max="9223" width="7.6640625" style="639" customWidth="1"/>
    <col min="9224" max="9224" width="9.109375" style="639"/>
    <col min="9225" max="9225" width="10.109375" style="639" customWidth="1"/>
    <col min="9226" max="9226" width="12.5546875" style="639" customWidth="1"/>
    <col min="9227" max="9472" width="9.109375" style="639"/>
    <col min="9473" max="9473" width="7.44140625" style="639" customWidth="1"/>
    <col min="9474" max="9474" width="11.5546875" style="639" customWidth="1"/>
    <col min="9475" max="9475" width="8.109375" style="639" customWidth="1"/>
    <col min="9476" max="9476" width="9.109375" style="639"/>
    <col min="9477" max="9477" width="10.109375" style="639" customWidth="1"/>
    <col min="9478" max="9478" width="9.109375" style="639"/>
    <col min="9479" max="9479" width="7.6640625" style="639" customWidth="1"/>
    <col min="9480" max="9480" width="9.109375" style="639"/>
    <col min="9481" max="9481" width="10.109375" style="639" customWidth="1"/>
    <col min="9482" max="9482" width="12.5546875" style="639" customWidth="1"/>
    <col min="9483" max="9728" width="9.109375" style="639"/>
    <col min="9729" max="9729" width="7.44140625" style="639" customWidth="1"/>
    <col min="9730" max="9730" width="11.5546875" style="639" customWidth="1"/>
    <col min="9731" max="9731" width="8.109375" style="639" customWidth="1"/>
    <col min="9732" max="9732" width="9.109375" style="639"/>
    <col min="9733" max="9733" width="10.109375" style="639" customWidth="1"/>
    <col min="9734" max="9734" width="9.109375" style="639"/>
    <col min="9735" max="9735" width="7.6640625" style="639" customWidth="1"/>
    <col min="9736" max="9736" width="9.109375" style="639"/>
    <col min="9737" max="9737" width="10.109375" style="639" customWidth="1"/>
    <col min="9738" max="9738" width="12.5546875" style="639" customWidth="1"/>
    <col min="9739" max="9984" width="9.109375" style="639"/>
    <col min="9985" max="9985" width="7.44140625" style="639" customWidth="1"/>
    <col min="9986" max="9986" width="11.5546875" style="639" customWidth="1"/>
    <col min="9987" max="9987" width="8.109375" style="639" customWidth="1"/>
    <col min="9988" max="9988" width="9.109375" style="639"/>
    <col min="9989" max="9989" width="10.109375" style="639" customWidth="1"/>
    <col min="9990" max="9990" width="9.109375" style="639"/>
    <col min="9991" max="9991" width="7.6640625" style="639" customWidth="1"/>
    <col min="9992" max="9992" width="9.109375" style="639"/>
    <col min="9993" max="9993" width="10.109375" style="639" customWidth="1"/>
    <col min="9994" max="9994" width="12.5546875" style="639" customWidth="1"/>
    <col min="9995" max="10240" width="9.109375" style="639"/>
    <col min="10241" max="10241" width="7.44140625" style="639" customWidth="1"/>
    <col min="10242" max="10242" width="11.5546875" style="639" customWidth="1"/>
    <col min="10243" max="10243" width="8.109375" style="639" customWidth="1"/>
    <col min="10244" max="10244" width="9.109375" style="639"/>
    <col min="10245" max="10245" width="10.109375" style="639" customWidth="1"/>
    <col min="10246" max="10246" width="9.109375" style="639"/>
    <col min="10247" max="10247" width="7.6640625" style="639" customWidth="1"/>
    <col min="10248" max="10248" width="9.109375" style="639"/>
    <col min="10249" max="10249" width="10.109375" style="639" customWidth="1"/>
    <col min="10250" max="10250" width="12.5546875" style="639" customWidth="1"/>
    <col min="10251" max="10496" width="9.109375" style="639"/>
    <col min="10497" max="10497" width="7.44140625" style="639" customWidth="1"/>
    <col min="10498" max="10498" width="11.5546875" style="639" customWidth="1"/>
    <col min="10499" max="10499" width="8.109375" style="639" customWidth="1"/>
    <col min="10500" max="10500" width="9.109375" style="639"/>
    <col min="10501" max="10501" width="10.109375" style="639" customWidth="1"/>
    <col min="10502" max="10502" width="9.109375" style="639"/>
    <col min="10503" max="10503" width="7.6640625" style="639" customWidth="1"/>
    <col min="10504" max="10504" width="9.109375" style="639"/>
    <col min="10505" max="10505" width="10.109375" style="639" customWidth="1"/>
    <col min="10506" max="10506" width="12.5546875" style="639" customWidth="1"/>
    <col min="10507" max="10752" width="9.109375" style="639"/>
    <col min="10753" max="10753" width="7.44140625" style="639" customWidth="1"/>
    <col min="10754" max="10754" width="11.5546875" style="639" customWidth="1"/>
    <col min="10755" max="10755" width="8.109375" style="639" customWidth="1"/>
    <col min="10756" max="10756" width="9.109375" style="639"/>
    <col min="10757" max="10757" width="10.109375" style="639" customWidth="1"/>
    <col min="10758" max="10758" width="9.109375" style="639"/>
    <col min="10759" max="10759" width="7.6640625" style="639" customWidth="1"/>
    <col min="10760" max="10760" width="9.109375" style="639"/>
    <col min="10761" max="10761" width="10.109375" style="639" customWidth="1"/>
    <col min="10762" max="10762" width="12.5546875" style="639" customWidth="1"/>
    <col min="10763" max="11008" width="9.109375" style="639"/>
    <col min="11009" max="11009" width="7.44140625" style="639" customWidth="1"/>
    <col min="11010" max="11010" width="11.5546875" style="639" customWidth="1"/>
    <col min="11011" max="11011" width="8.109375" style="639" customWidth="1"/>
    <col min="11012" max="11012" width="9.109375" style="639"/>
    <col min="11013" max="11013" width="10.109375" style="639" customWidth="1"/>
    <col min="11014" max="11014" width="9.109375" style="639"/>
    <col min="11015" max="11015" width="7.6640625" style="639" customWidth="1"/>
    <col min="11016" max="11016" width="9.109375" style="639"/>
    <col min="11017" max="11017" width="10.109375" style="639" customWidth="1"/>
    <col min="11018" max="11018" width="12.5546875" style="639" customWidth="1"/>
    <col min="11019" max="11264" width="9.109375" style="639"/>
    <col min="11265" max="11265" width="7.44140625" style="639" customWidth="1"/>
    <col min="11266" max="11266" width="11.5546875" style="639" customWidth="1"/>
    <col min="11267" max="11267" width="8.109375" style="639" customWidth="1"/>
    <col min="11268" max="11268" width="9.109375" style="639"/>
    <col min="11269" max="11269" width="10.109375" style="639" customWidth="1"/>
    <col min="11270" max="11270" width="9.109375" style="639"/>
    <col min="11271" max="11271" width="7.6640625" style="639" customWidth="1"/>
    <col min="11272" max="11272" width="9.109375" style="639"/>
    <col min="11273" max="11273" width="10.109375" style="639" customWidth="1"/>
    <col min="11274" max="11274" width="12.5546875" style="639" customWidth="1"/>
    <col min="11275" max="11520" width="9.109375" style="639"/>
    <col min="11521" max="11521" width="7.44140625" style="639" customWidth="1"/>
    <col min="11522" max="11522" width="11.5546875" style="639" customWidth="1"/>
    <col min="11523" max="11523" width="8.109375" style="639" customWidth="1"/>
    <col min="11524" max="11524" width="9.109375" style="639"/>
    <col min="11525" max="11525" width="10.109375" style="639" customWidth="1"/>
    <col min="11526" max="11526" width="9.109375" style="639"/>
    <col min="11527" max="11527" width="7.6640625" style="639" customWidth="1"/>
    <col min="11528" max="11528" width="9.109375" style="639"/>
    <col min="11529" max="11529" width="10.109375" style="639" customWidth="1"/>
    <col min="11530" max="11530" width="12.5546875" style="639" customWidth="1"/>
    <col min="11531" max="11776" width="9.109375" style="639"/>
    <col min="11777" max="11777" width="7.44140625" style="639" customWidth="1"/>
    <col min="11778" max="11778" width="11.5546875" style="639" customWidth="1"/>
    <col min="11779" max="11779" width="8.109375" style="639" customWidth="1"/>
    <col min="11780" max="11780" width="9.109375" style="639"/>
    <col min="11781" max="11781" width="10.109375" style="639" customWidth="1"/>
    <col min="11782" max="11782" width="9.109375" style="639"/>
    <col min="11783" max="11783" width="7.6640625" style="639" customWidth="1"/>
    <col min="11784" max="11784" width="9.109375" style="639"/>
    <col min="11785" max="11785" width="10.109375" style="639" customWidth="1"/>
    <col min="11786" max="11786" width="12.5546875" style="639" customWidth="1"/>
    <col min="11787" max="12032" width="9.109375" style="639"/>
    <col min="12033" max="12033" width="7.44140625" style="639" customWidth="1"/>
    <col min="12034" max="12034" width="11.5546875" style="639" customWidth="1"/>
    <col min="12035" max="12035" width="8.109375" style="639" customWidth="1"/>
    <col min="12036" max="12036" width="9.109375" style="639"/>
    <col min="12037" max="12037" width="10.109375" style="639" customWidth="1"/>
    <col min="12038" max="12038" width="9.109375" style="639"/>
    <col min="12039" max="12039" width="7.6640625" style="639" customWidth="1"/>
    <col min="12040" max="12040" width="9.109375" style="639"/>
    <col min="12041" max="12041" width="10.109375" style="639" customWidth="1"/>
    <col min="12042" max="12042" width="12.5546875" style="639" customWidth="1"/>
    <col min="12043" max="12288" width="9.109375" style="639"/>
    <col min="12289" max="12289" width="7.44140625" style="639" customWidth="1"/>
    <col min="12290" max="12290" width="11.5546875" style="639" customWidth="1"/>
    <col min="12291" max="12291" width="8.109375" style="639" customWidth="1"/>
    <col min="12292" max="12292" width="9.109375" style="639"/>
    <col min="12293" max="12293" width="10.109375" style="639" customWidth="1"/>
    <col min="12294" max="12294" width="9.109375" style="639"/>
    <col min="12295" max="12295" width="7.6640625" style="639" customWidth="1"/>
    <col min="12296" max="12296" width="9.109375" style="639"/>
    <col min="12297" max="12297" width="10.109375" style="639" customWidth="1"/>
    <col min="12298" max="12298" width="12.5546875" style="639" customWidth="1"/>
    <col min="12299" max="12544" width="9.109375" style="639"/>
    <col min="12545" max="12545" width="7.44140625" style="639" customWidth="1"/>
    <col min="12546" max="12546" width="11.5546875" style="639" customWidth="1"/>
    <col min="12547" max="12547" width="8.109375" style="639" customWidth="1"/>
    <col min="12548" max="12548" width="9.109375" style="639"/>
    <col min="12549" max="12549" width="10.109375" style="639" customWidth="1"/>
    <col min="12550" max="12550" width="9.109375" style="639"/>
    <col min="12551" max="12551" width="7.6640625" style="639" customWidth="1"/>
    <col min="12552" max="12552" width="9.109375" style="639"/>
    <col min="12553" max="12553" width="10.109375" style="639" customWidth="1"/>
    <col min="12554" max="12554" width="12.5546875" style="639" customWidth="1"/>
    <col min="12555" max="12800" width="9.109375" style="639"/>
    <col min="12801" max="12801" width="7.44140625" style="639" customWidth="1"/>
    <col min="12802" max="12802" width="11.5546875" style="639" customWidth="1"/>
    <col min="12803" max="12803" width="8.109375" style="639" customWidth="1"/>
    <col min="12804" max="12804" width="9.109375" style="639"/>
    <col min="12805" max="12805" width="10.109375" style="639" customWidth="1"/>
    <col min="12806" max="12806" width="9.109375" style="639"/>
    <col min="12807" max="12807" width="7.6640625" style="639" customWidth="1"/>
    <col min="12808" max="12808" width="9.109375" style="639"/>
    <col min="12809" max="12809" width="10.109375" style="639" customWidth="1"/>
    <col min="12810" max="12810" width="12.5546875" style="639" customWidth="1"/>
    <col min="12811" max="13056" width="9.109375" style="639"/>
    <col min="13057" max="13057" width="7.44140625" style="639" customWidth="1"/>
    <col min="13058" max="13058" width="11.5546875" style="639" customWidth="1"/>
    <col min="13059" max="13059" width="8.109375" style="639" customWidth="1"/>
    <col min="13060" max="13060" width="9.109375" style="639"/>
    <col min="13061" max="13061" width="10.109375" style="639" customWidth="1"/>
    <col min="13062" max="13062" width="9.109375" style="639"/>
    <col min="13063" max="13063" width="7.6640625" style="639" customWidth="1"/>
    <col min="13064" max="13064" width="9.109375" style="639"/>
    <col min="13065" max="13065" width="10.109375" style="639" customWidth="1"/>
    <col min="13066" max="13066" width="12.5546875" style="639" customWidth="1"/>
    <col min="13067" max="13312" width="9.109375" style="639"/>
    <col min="13313" max="13313" width="7.44140625" style="639" customWidth="1"/>
    <col min="13314" max="13314" width="11.5546875" style="639" customWidth="1"/>
    <col min="13315" max="13315" width="8.109375" style="639" customWidth="1"/>
    <col min="13316" max="13316" width="9.109375" style="639"/>
    <col min="13317" max="13317" width="10.109375" style="639" customWidth="1"/>
    <col min="13318" max="13318" width="9.109375" style="639"/>
    <col min="13319" max="13319" width="7.6640625" style="639" customWidth="1"/>
    <col min="13320" max="13320" width="9.109375" style="639"/>
    <col min="13321" max="13321" width="10.109375" style="639" customWidth="1"/>
    <col min="13322" max="13322" width="12.5546875" style="639" customWidth="1"/>
    <col min="13323" max="13568" width="9.109375" style="639"/>
    <col min="13569" max="13569" width="7.44140625" style="639" customWidth="1"/>
    <col min="13570" max="13570" width="11.5546875" style="639" customWidth="1"/>
    <col min="13571" max="13571" width="8.109375" style="639" customWidth="1"/>
    <col min="13572" max="13572" width="9.109375" style="639"/>
    <col min="13573" max="13573" width="10.109375" style="639" customWidth="1"/>
    <col min="13574" max="13574" width="9.109375" style="639"/>
    <col min="13575" max="13575" width="7.6640625" style="639" customWidth="1"/>
    <col min="13576" max="13576" width="9.109375" style="639"/>
    <col min="13577" max="13577" width="10.109375" style="639" customWidth="1"/>
    <col min="13578" max="13578" width="12.5546875" style="639" customWidth="1"/>
    <col min="13579" max="13824" width="9.109375" style="639"/>
    <col min="13825" max="13825" width="7.44140625" style="639" customWidth="1"/>
    <col min="13826" max="13826" width="11.5546875" style="639" customWidth="1"/>
    <col min="13827" max="13827" width="8.109375" style="639" customWidth="1"/>
    <col min="13828" max="13828" width="9.109375" style="639"/>
    <col min="13829" max="13829" width="10.109375" style="639" customWidth="1"/>
    <col min="13830" max="13830" width="9.109375" style="639"/>
    <col min="13831" max="13831" width="7.6640625" style="639" customWidth="1"/>
    <col min="13832" max="13832" width="9.109375" style="639"/>
    <col min="13833" max="13833" width="10.109375" style="639" customWidth="1"/>
    <col min="13834" max="13834" width="12.5546875" style="639" customWidth="1"/>
    <col min="13835" max="14080" width="9.109375" style="639"/>
    <col min="14081" max="14081" width="7.44140625" style="639" customWidth="1"/>
    <col min="14082" max="14082" width="11.5546875" style="639" customWidth="1"/>
    <col min="14083" max="14083" width="8.109375" style="639" customWidth="1"/>
    <col min="14084" max="14084" width="9.109375" style="639"/>
    <col min="14085" max="14085" width="10.109375" style="639" customWidth="1"/>
    <col min="14086" max="14086" width="9.109375" style="639"/>
    <col min="14087" max="14087" width="7.6640625" style="639" customWidth="1"/>
    <col min="14088" max="14088" width="9.109375" style="639"/>
    <col min="14089" max="14089" width="10.109375" style="639" customWidth="1"/>
    <col min="14090" max="14090" width="12.5546875" style="639" customWidth="1"/>
    <col min="14091" max="14336" width="9.109375" style="639"/>
    <col min="14337" max="14337" width="7.44140625" style="639" customWidth="1"/>
    <col min="14338" max="14338" width="11.5546875" style="639" customWidth="1"/>
    <col min="14339" max="14339" width="8.109375" style="639" customWidth="1"/>
    <col min="14340" max="14340" width="9.109375" style="639"/>
    <col min="14341" max="14341" width="10.109375" style="639" customWidth="1"/>
    <col min="14342" max="14342" width="9.109375" style="639"/>
    <col min="14343" max="14343" width="7.6640625" style="639" customWidth="1"/>
    <col min="14344" max="14344" width="9.109375" style="639"/>
    <col min="14345" max="14345" width="10.109375" style="639" customWidth="1"/>
    <col min="14346" max="14346" width="12.5546875" style="639" customWidth="1"/>
    <col min="14347" max="14592" width="9.109375" style="639"/>
    <col min="14593" max="14593" width="7.44140625" style="639" customWidth="1"/>
    <col min="14594" max="14594" width="11.5546875" style="639" customWidth="1"/>
    <col min="14595" max="14595" width="8.109375" style="639" customWidth="1"/>
    <col min="14596" max="14596" width="9.109375" style="639"/>
    <col min="14597" max="14597" width="10.109375" style="639" customWidth="1"/>
    <col min="14598" max="14598" width="9.109375" style="639"/>
    <col min="14599" max="14599" width="7.6640625" style="639" customWidth="1"/>
    <col min="14600" max="14600" width="9.109375" style="639"/>
    <col min="14601" max="14601" width="10.109375" style="639" customWidth="1"/>
    <col min="14602" max="14602" width="12.5546875" style="639" customWidth="1"/>
    <col min="14603" max="14848" width="9.109375" style="639"/>
    <col min="14849" max="14849" width="7.44140625" style="639" customWidth="1"/>
    <col min="14850" max="14850" width="11.5546875" style="639" customWidth="1"/>
    <col min="14851" max="14851" width="8.109375" style="639" customWidth="1"/>
    <col min="14852" max="14852" width="9.109375" style="639"/>
    <col min="14853" max="14853" width="10.109375" style="639" customWidth="1"/>
    <col min="14854" max="14854" width="9.109375" style="639"/>
    <col min="14855" max="14855" width="7.6640625" style="639" customWidth="1"/>
    <col min="14856" max="14856" width="9.109375" style="639"/>
    <col min="14857" max="14857" width="10.109375" style="639" customWidth="1"/>
    <col min="14858" max="14858" width="12.5546875" style="639" customWidth="1"/>
    <col min="14859" max="15104" width="9.109375" style="639"/>
    <col min="15105" max="15105" width="7.44140625" style="639" customWidth="1"/>
    <col min="15106" max="15106" width="11.5546875" style="639" customWidth="1"/>
    <col min="15107" max="15107" width="8.109375" style="639" customWidth="1"/>
    <col min="15108" max="15108" width="9.109375" style="639"/>
    <col min="15109" max="15109" width="10.109375" style="639" customWidth="1"/>
    <col min="15110" max="15110" width="9.109375" style="639"/>
    <col min="15111" max="15111" width="7.6640625" style="639" customWidth="1"/>
    <col min="15112" max="15112" width="9.109375" style="639"/>
    <col min="15113" max="15113" width="10.109375" style="639" customWidth="1"/>
    <col min="15114" max="15114" width="12.5546875" style="639" customWidth="1"/>
    <col min="15115" max="15360" width="9.109375" style="639"/>
    <col min="15361" max="15361" width="7.44140625" style="639" customWidth="1"/>
    <col min="15362" max="15362" width="11.5546875" style="639" customWidth="1"/>
    <col min="15363" max="15363" width="8.109375" style="639" customWidth="1"/>
    <col min="15364" max="15364" width="9.109375" style="639"/>
    <col min="15365" max="15365" width="10.109375" style="639" customWidth="1"/>
    <col min="15366" max="15366" width="9.109375" style="639"/>
    <col min="15367" max="15367" width="7.6640625" style="639" customWidth="1"/>
    <col min="15368" max="15368" width="9.109375" style="639"/>
    <col min="15369" max="15369" width="10.109375" style="639" customWidth="1"/>
    <col min="15370" max="15370" width="12.5546875" style="639" customWidth="1"/>
    <col min="15371" max="15616" width="9.109375" style="639"/>
    <col min="15617" max="15617" width="7.44140625" style="639" customWidth="1"/>
    <col min="15618" max="15618" width="11.5546875" style="639" customWidth="1"/>
    <col min="15619" max="15619" width="8.109375" style="639" customWidth="1"/>
    <col min="15620" max="15620" width="9.109375" style="639"/>
    <col min="15621" max="15621" width="10.109375" style="639" customWidth="1"/>
    <col min="15622" max="15622" width="9.109375" style="639"/>
    <col min="15623" max="15623" width="7.6640625" style="639" customWidth="1"/>
    <col min="15624" max="15624" width="9.109375" style="639"/>
    <col min="15625" max="15625" width="10.109375" style="639" customWidth="1"/>
    <col min="15626" max="15626" width="12.5546875" style="639" customWidth="1"/>
    <col min="15627" max="15872" width="9.109375" style="639"/>
    <col min="15873" max="15873" width="7.44140625" style="639" customWidth="1"/>
    <col min="15874" max="15874" width="11.5546875" style="639" customWidth="1"/>
    <col min="15875" max="15875" width="8.109375" style="639" customWidth="1"/>
    <col min="15876" max="15876" width="9.109375" style="639"/>
    <col min="15877" max="15877" width="10.109375" style="639" customWidth="1"/>
    <col min="15878" max="15878" width="9.109375" style="639"/>
    <col min="15879" max="15879" width="7.6640625" style="639" customWidth="1"/>
    <col min="15880" max="15880" width="9.109375" style="639"/>
    <col min="15881" max="15881" width="10.109375" style="639" customWidth="1"/>
    <col min="15882" max="15882" width="12.5546875" style="639" customWidth="1"/>
    <col min="15883" max="16128" width="9.109375" style="639"/>
    <col min="16129" max="16129" width="7.44140625" style="639" customWidth="1"/>
    <col min="16130" max="16130" width="11.5546875" style="639" customWidth="1"/>
    <col min="16131" max="16131" width="8.109375" style="639" customWidth="1"/>
    <col min="16132" max="16132" width="9.109375" style="639"/>
    <col min="16133" max="16133" width="10.109375" style="639" customWidth="1"/>
    <col min="16134" max="16134" width="9.109375" style="639"/>
    <col min="16135" max="16135" width="7.6640625" style="639" customWidth="1"/>
    <col min="16136" max="16136" width="9.109375" style="639"/>
    <col min="16137" max="16137" width="10.109375" style="639" customWidth="1"/>
    <col min="16138" max="16138" width="12.5546875" style="639" customWidth="1"/>
    <col min="16139" max="16384" width="9.109375" style="639"/>
  </cols>
  <sheetData>
    <row r="1" spans="1:11" ht="15" customHeight="1" x14ac:dyDescent="0.25">
      <c r="G1" s="1427" t="s">
        <v>1462</v>
      </c>
      <c r="H1" s="1427"/>
      <c r="I1" s="1427"/>
      <c r="J1" s="1427"/>
    </row>
    <row r="2" spans="1:11" ht="10.5" customHeight="1" x14ac:dyDescent="0.25">
      <c r="G2" s="1427"/>
      <c r="H2" s="1427"/>
      <c r="I2" s="1427"/>
      <c r="J2" s="1427"/>
    </row>
    <row r="3" spans="1:11" x14ac:dyDescent="0.25">
      <c r="G3" s="1427"/>
      <c r="H3" s="1427"/>
      <c r="I3" s="1427"/>
      <c r="J3" s="1427"/>
    </row>
    <row r="5" spans="1:11" x14ac:dyDescent="0.25">
      <c r="G5" s="1428" t="s">
        <v>1549</v>
      </c>
      <c r="H5" s="1429"/>
      <c r="I5" s="1429"/>
      <c r="J5" s="1429"/>
    </row>
    <row r="6" spans="1:11" x14ac:dyDescent="0.25">
      <c r="G6" s="1429"/>
      <c r="H6" s="1429"/>
      <c r="I6" s="1429"/>
      <c r="J6" s="1429"/>
    </row>
    <row r="7" spans="1:11" x14ac:dyDescent="0.25">
      <c r="G7" s="1429"/>
      <c r="H7" s="1429"/>
      <c r="I7" s="1429"/>
      <c r="J7" s="1429"/>
    </row>
    <row r="8" spans="1:11" x14ac:dyDescent="0.25">
      <c r="G8" s="1429"/>
      <c r="H8" s="1429"/>
      <c r="I8" s="1429"/>
      <c r="J8" s="1429"/>
    </row>
    <row r="9" spans="1:11" x14ac:dyDescent="0.25">
      <c r="G9" s="1429"/>
      <c r="H9" s="1429"/>
      <c r="I9" s="1429"/>
      <c r="J9" s="1429"/>
    </row>
    <row r="10" spans="1:11" x14ac:dyDescent="0.25">
      <c r="G10" s="1429"/>
      <c r="H10" s="1429"/>
      <c r="I10" s="1429"/>
      <c r="J10" s="1429"/>
    </row>
    <row r="11" spans="1:11" x14ac:dyDescent="0.25">
      <c r="G11" s="1429"/>
      <c r="H11" s="1429"/>
      <c r="I11" s="1429"/>
      <c r="J11" s="1429"/>
    </row>
    <row r="13" spans="1:11" ht="50.25" customHeight="1" x14ac:dyDescent="0.4">
      <c r="A13" s="1468" t="s">
        <v>1550</v>
      </c>
      <c r="B13" s="1468"/>
      <c r="C13" s="1468"/>
      <c r="D13" s="1468"/>
      <c r="E13" s="1468"/>
      <c r="F13" s="1468"/>
      <c r="G13" s="1468"/>
      <c r="H13" s="1468"/>
      <c r="I13" s="1468"/>
      <c r="J13" s="1468"/>
    </row>
    <row r="15" spans="1:11" s="641" customFormat="1" ht="42" customHeight="1" x14ac:dyDescent="0.3">
      <c r="A15" s="1431" t="str">
        <f>Обложка!A15</f>
        <v>Строительство КТП-1000кВА с трансформатором 1 МВА, КТП-400кВА с трансформатором 0,40МВА, КТП-400кВА с трансформатором 0,40МВА, КТП-400кВА с трансформатором 0,40МВА, МТП-160кВА с трансформатором 0,16МВА, МТП-250кВА с трансформатором 0,25МВА</v>
      </c>
      <c r="B15" s="1431"/>
      <c r="C15" s="1431"/>
      <c r="D15" s="1431"/>
      <c r="E15" s="1431"/>
      <c r="F15" s="1431"/>
      <c r="G15" s="1431"/>
      <c r="H15" s="1431"/>
      <c r="I15" s="1431"/>
      <c r="J15" s="1431"/>
      <c r="K15" s="640"/>
    </row>
    <row r="16" spans="1:11" s="641" customFormat="1" ht="12" customHeight="1" x14ac:dyDescent="0.25">
      <c r="A16" s="1432" t="s">
        <v>1465</v>
      </c>
      <c r="B16" s="1432"/>
      <c r="C16" s="1432"/>
      <c r="D16" s="1432"/>
      <c r="E16" s="1432"/>
      <c r="F16" s="1432"/>
      <c r="G16" s="1432"/>
      <c r="H16" s="1432"/>
      <c r="I16" s="1432"/>
      <c r="J16" s="1432"/>
      <c r="K16" s="640"/>
    </row>
    <row r="17" spans="1:11" s="641" customFormat="1" ht="21.75" customHeight="1" x14ac:dyDescent="0.25">
      <c r="A17" s="639" t="s">
        <v>153</v>
      </c>
      <c r="B17" s="639"/>
      <c r="C17" s="639"/>
      <c r="D17" s="639"/>
      <c r="E17" s="639"/>
      <c r="F17" s="639"/>
      <c r="G17" s="639"/>
      <c r="H17" s="639"/>
      <c r="I17" s="639"/>
      <c r="J17" s="639"/>
      <c r="K17" s="640"/>
    </row>
    <row r="18" spans="1:11" s="641" customFormat="1" ht="13.5" customHeight="1" x14ac:dyDescent="0.25">
      <c r="A18" s="1467" t="str">
        <f>Обложка!A18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8" s="1426"/>
      <c r="C18" s="1426"/>
      <c r="D18" s="1426"/>
      <c r="E18" s="1426"/>
      <c r="F18" s="1426"/>
      <c r="G18" s="1426"/>
      <c r="H18" s="1426"/>
      <c r="I18" s="1426"/>
      <c r="J18" s="1426"/>
      <c r="K18" s="640"/>
    </row>
    <row r="19" spans="1:11" s="641" customFormat="1" ht="73.2" customHeight="1" x14ac:dyDescent="0.25">
      <c r="A19" s="1426"/>
      <c r="B19" s="1426"/>
      <c r="C19" s="1426"/>
      <c r="D19" s="1426"/>
      <c r="E19" s="1426"/>
      <c r="F19" s="1426"/>
      <c r="G19" s="1426"/>
      <c r="H19" s="1426"/>
      <c r="I19" s="1426"/>
      <c r="J19" s="1426"/>
      <c r="K19" s="640"/>
    </row>
    <row r="20" spans="1:11" s="641" customFormat="1" ht="18.75" customHeight="1" x14ac:dyDescent="0.25">
      <c r="A20" s="1432" t="s">
        <v>1466</v>
      </c>
      <c r="B20" s="1432"/>
      <c r="C20" s="1432"/>
      <c r="D20" s="1432"/>
      <c r="E20" s="1432"/>
      <c r="F20" s="1432"/>
      <c r="G20" s="1432"/>
      <c r="H20" s="1432"/>
      <c r="I20" s="1432"/>
      <c r="J20" s="1432"/>
      <c r="K20" s="640"/>
    </row>
    <row r="21" spans="1:11" s="641" customFormat="1" ht="17.399999999999999" hidden="1" x14ac:dyDescent="0.3">
      <c r="A21" s="1436" t="s">
        <v>143</v>
      </c>
      <c r="B21" s="1436"/>
      <c r="C21" s="642"/>
      <c r="D21" s="642"/>
      <c r="E21" s="642"/>
      <c r="F21" s="642"/>
      <c r="G21" s="642"/>
      <c r="H21" s="642"/>
      <c r="I21" s="642"/>
      <c r="J21" s="642"/>
      <c r="K21" s="640"/>
    </row>
    <row r="22" spans="1:11" s="641" customFormat="1" ht="30" hidden="1" customHeight="1" x14ac:dyDescent="0.3">
      <c r="A22" s="1437" t="str">
        <f>Обложка!A23</f>
        <v>Санкт-Петербургское государственное казенное учреждение "Дирекция транспортного строительства"</v>
      </c>
      <c r="B22" s="1472"/>
      <c r="C22" s="1472"/>
      <c r="D22" s="1472"/>
      <c r="E22" s="1472"/>
      <c r="F22" s="1472"/>
      <c r="G22" s="1472"/>
      <c r="H22" s="1472"/>
      <c r="I22" s="1472"/>
      <c r="J22" s="1472"/>
      <c r="K22" s="640"/>
    </row>
    <row r="23" spans="1:11" s="641" customFormat="1" ht="18.75" hidden="1" customHeight="1" x14ac:dyDescent="0.3">
      <c r="A23" s="671"/>
      <c r="B23" s="671"/>
      <c r="C23" s="671"/>
      <c r="D23" s="1473" t="s">
        <v>1468</v>
      </c>
      <c r="E23" s="1474"/>
      <c r="F23" s="1474"/>
      <c r="G23" s="1474"/>
      <c r="H23" s="671"/>
      <c r="I23" s="671"/>
      <c r="J23" s="671"/>
      <c r="K23" s="640"/>
    </row>
    <row r="24" spans="1:11" s="641" customFormat="1" ht="17.399999999999999" x14ac:dyDescent="0.3">
      <c r="A24" s="1475" t="s">
        <v>1469</v>
      </c>
      <c r="B24" s="1475"/>
      <c r="C24" s="672"/>
      <c r="D24" s="672"/>
      <c r="E24" s="672"/>
      <c r="F24" s="672"/>
      <c r="G24" s="672"/>
      <c r="H24" s="672"/>
      <c r="I24" s="672"/>
      <c r="J24" s="672"/>
      <c r="K24" s="640"/>
    </row>
    <row r="25" spans="1:11" s="641" customFormat="1" ht="17.399999999999999" x14ac:dyDescent="0.3">
      <c r="A25" s="1476" t="str">
        <f>Обложка!A26</f>
        <v>ООО «Электромонтаж-110»</v>
      </c>
      <c r="B25" s="1441"/>
      <c r="C25" s="1441"/>
      <c r="D25" s="1441"/>
      <c r="E25" s="1441"/>
      <c r="F25" s="1441"/>
      <c r="G25" s="1441"/>
      <c r="H25" s="1441"/>
      <c r="I25" s="1441"/>
      <c r="J25" s="1441"/>
      <c r="K25" s="640"/>
    </row>
    <row r="26" spans="1:11" s="641" customFormat="1" ht="17.399999999999999" x14ac:dyDescent="0.3">
      <c r="A26" s="672"/>
      <c r="B26" s="672"/>
      <c r="C26" s="672"/>
      <c r="D26" s="1469" t="s">
        <v>1470</v>
      </c>
      <c r="E26" s="1470"/>
      <c r="F26" s="1470"/>
      <c r="G26" s="1470"/>
      <c r="H26" s="672"/>
      <c r="I26" s="672"/>
      <c r="J26" s="672"/>
      <c r="K26" s="640"/>
    </row>
    <row r="27" spans="1:11" s="641" customFormat="1" ht="17.399999999999999" x14ac:dyDescent="0.3">
      <c r="A27" s="672"/>
      <c r="B27" s="672"/>
      <c r="C27" s="672"/>
      <c r="D27" s="672"/>
      <c r="E27" s="672"/>
      <c r="F27" s="672"/>
      <c r="G27" s="672"/>
      <c r="H27" s="672"/>
      <c r="I27" s="672"/>
      <c r="J27" s="672"/>
      <c r="K27" s="640"/>
    </row>
    <row r="28" spans="1:11" s="641" customFormat="1" ht="32.25" customHeight="1" x14ac:dyDescent="0.3">
      <c r="A28" s="1435" t="str">
        <f>CONCATENATE("г.",ФОРМА!G2,"
",ФОРМА!G3,"г.")</f>
        <v>г.Санкт-Петербург
2024г.</v>
      </c>
      <c r="B28" s="1435"/>
      <c r="C28" s="1435"/>
      <c r="D28" s="1435"/>
      <c r="E28" s="1435"/>
      <c r="F28" s="1435"/>
      <c r="G28" s="1435"/>
      <c r="H28" s="1435"/>
      <c r="I28" s="1435"/>
      <c r="J28" s="1435"/>
      <c r="K28" s="640"/>
    </row>
    <row r="29" spans="1:11" x14ac:dyDescent="0.25">
      <c r="A29" s="644"/>
      <c r="B29" s="644"/>
      <c r="C29" s="644"/>
      <c r="D29" s="644"/>
      <c r="E29" s="644"/>
      <c r="F29" s="644"/>
      <c r="G29" s="644"/>
      <c r="H29" s="644"/>
      <c r="I29" s="644"/>
      <c r="J29" s="644"/>
    </row>
    <row r="30" spans="1:11" x14ac:dyDescent="0.25">
      <c r="A30" s="644"/>
      <c r="B30" s="644"/>
      <c r="C30" s="644"/>
      <c r="D30" s="644"/>
      <c r="E30" s="644"/>
      <c r="F30" s="644"/>
      <c r="G30" s="644"/>
      <c r="H30" s="644"/>
      <c r="I30" s="644"/>
      <c r="J30" s="644"/>
    </row>
    <row r="31" spans="1:11" x14ac:dyDescent="0.25">
      <c r="A31" s="644"/>
      <c r="B31" s="644"/>
      <c r="C31" s="644"/>
      <c r="D31" s="644"/>
      <c r="E31" s="644"/>
      <c r="F31" s="644"/>
      <c r="G31" s="644"/>
      <c r="H31" s="644"/>
      <c r="I31" s="644"/>
      <c r="J31" s="644"/>
    </row>
    <row r="32" spans="1:11" x14ac:dyDescent="0.25">
      <c r="A32" s="644"/>
      <c r="B32" s="644"/>
      <c r="C32" s="644"/>
      <c r="D32" s="644"/>
      <c r="E32" s="644"/>
      <c r="F32" s="644"/>
      <c r="G32" s="644"/>
      <c r="H32" s="644"/>
      <c r="I32" s="644"/>
      <c r="J32" s="644"/>
    </row>
    <row r="33" spans="1:10" x14ac:dyDescent="0.25">
      <c r="A33" s="644"/>
      <c r="B33" s="644"/>
      <c r="C33" s="644"/>
      <c r="D33" s="644"/>
      <c r="E33" s="644"/>
      <c r="F33" s="644"/>
      <c r="G33" s="644"/>
      <c r="H33" s="644"/>
      <c r="I33" s="644"/>
      <c r="J33" s="644"/>
    </row>
    <row r="34" spans="1:10" x14ac:dyDescent="0.25">
      <c r="A34" s="644"/>
      <c r="B34" s="644"/>
      <c r="C34" s="644"/>
      <c r="D34" s="644"/>
      <c r="E34" s="644"/>
      <c r="F34" s="644"/>
      <c r="G34" s="644"/>
      <c r="H34" s="644"/>
      <c r="I34" s="644"/>
      <c r="J34" s="644"/>
    </row>
    <row r="35" spans="1:10" x14ac:dyDescent="0.25">
      <c r="A35" s="644"/>
      <c r="B35" s="644"/>
      <c r="C35" s="644"/>
      <c r="D35" s="644"/>
      <c r="E35" s="644"/>
      <c r="F35" s="644"/>
      <c r="G35" s="644"/>
      <c r="H35" s="644"/>
      <c r="I35" s="644"/>
      <c r="J35" s="644"/>
    </row>
    <row r="36" spans="1:10" x14ac:dyDescent="0.25">
      <c r="A36" s="644"/>
      <c r="B36" s="644"/>
      <c r="C36" s="644"/>
      <c r="D36" s="644"/>
      <c r="E36" s="644"/>
      <c r="F36" s="644"/>
      <c r="G36" s="644"/>
      <c r="H36" s="644"/>
      <c r="I36" s="644"/>
      <c r="J36" s="644"/>
    </row>
    <row r="37" spans="1:10" x14ac:dyDescent="0.25">
      <c r="A37" s="644"/>
      <c r="B37" s="644"/>
      <c r="C37" s="644"/>
      <c r="D37" s="644"/>
      <c r="E37" s="644"/>
      <c r="F37" s="644"/>
      <c r="G37" s="644"/>
      <c r="H37" s="644"/>
      <c r="I37" s="644"/>
      <c r="J37" s="644"/>
    </row>
    <row r="38" spans="1:10" ht="41.25" customHeight="1" x14ac:dyDescent="0.3">
      <c r="A38" s="644"/>
      <c r="B38" s="644"/>
      <c r="C38" s="644"/>
      <c r="D38" s="1471"/>
      <c r="E38" s="1471"/>
      <c r="F38" s="1471"/>
      <c r="G38" s="1471"/>
      <c r="H38" s="644"/>
      <c r="I38" s="644"/>
      <c r="J38" s="644"/>
    </row>
    <row r="39" spans="1:10" x14ac:dyDescent="0.25">
      <c r="A39" s="644"/>
      <c r="B39" s="644"/>
      <c r="C39" s="644"/>
      <c r="D39" s="644"/>
      <c r="E39" s="644"/>
      <c r="F39" s="644"/>
      <c r="G39" s="644"/>
      <c r="H39" s="644"/>
      <c r="I39" s="644"/>
      <c r="J39" s="644"/>
    </row>
    <row r="40" spans="1:10" x14ac:dyDescent="0.25">
      <c r="A40" s="644"/>
      <c r="B40" s="644"/>
      <c r="C40" s="644"/>
      <c r="D40" s="644"/>
      <c r="E40" s="644"/>
      <c r="F40" s="644"/>
      <c r="G40" s="644"/>
      <c r="H40" s="644"/>
      <c r="I40" s="644"/>
      <c r="J40" s="644"/>
    </row>
    <row r="41" spans="1:10" x14ac:dyDescent="0.25">
      <c r="A41" s="644"/>
      <c r="B41" s="644"/>
      <c r="C41" s="644"/>
      <c r="D41" s="644"/>
      <c r="E41" s="644"/>
      <c r="F41" s="644"/>
      <c r="G41" s="644"/>
      <c r="H41" s="644"/>
      <c r="I41" s="644"/>
      <c r="J41" s="644"/>
    </row>
    <row r="42" spans="1:10" ht="48" customHeight="1" x14ac:dyDescent="0.25">
      <c r="A42" s="644"/>
      <c r="B42" s="644"/>
      <c r="C42" s="644"/>
      <c r="H42" s="644"/>
      <c r="I42" s="644"/>
      <c r="J42" s="644"/>
    </row>
    <row r="43" spans="1:10" x14ac:dyDescent="0.25">
      <c r="A43" s="644"/>
      <c r="B43" s="644"/>
      <c r="C43" s="644"/>
      <c r="D43" s="644"/>
      <c r="E43" s="644"/>
      <c r="F43" s="644"/>
      <c r="G43" s="644"/>
      <c r="H43" s="644"/>
      <c r="I43" s="644"/>
      <c r="J43" s="644"/>
    </row>
    <row r="44" spans="1:10" x14ac:dyDescent="0.25">
      <c r="A44" s="644"/>
      <c r="B44" s="644"/>
      <c r="C44" s="644"/>
      <c r="D44" s="644"/>
      <c r="E44" s="644"/>
      <c r="F44" s="644"/>
      <c r="G44" s="644"/>
      <c r="H44" s="644"/>
      <c r="I44" s="644"/>
      <c r="J44" s="644"/>
    </row>
    <row r="45" spans="1:10" x14ac:dyDescent="0.25">
      <c r="A45" s="644"/>
      <c r="B45" s="644"/>
      <c r="C45" s="644"/>
      <c r="D45" s="644"/>
      <c r="E45" s="644"/>
      <c r="F45" s="644"/>
      <c r="G45" s="644"/>
      <c r="H45" s="644"/>
      <c r="I45" s="644"/>
      <c r="J45" s="644"/>
    </row>
    <row r="46" spans="1:10" x14ac:dyDescent="0.25">
      <c r="A46" s="644"/>
      <c r="B46" s="644"/>
      <c r="C46" s="644"/>
      <c r="D46" s="644"/>
      <c r="E46" s="644"/>
      <c r="F46" s="644"/>
      <c r="G46" s="644"/>
      <c r="H46" s="644"/>
      <c r="I46" s="644"/>
      <c r="J46" s="644"/>
    </row>
    <row r="47" spans="1:10" x14ac:dyDescent="0.25">
      <c r="A47" s="644"/>
      <c r="B47" s="644"/>
      <c r="C47" s="644"/>
      <c r="D47" s="644"/>
      <c r="E47" s="644"/>
      <c r="F47" s="644"/>
      <c r="G47" s="644"/>
      <c r="H47" s="644"/>
      <c r="I47" s="644"/>
      <c r="J47" s="644"/>
    </row>
    <row r="48" spans="1:10" x14ac:dyDescent="0.25">
      <c r="A48" s="644"/>
      <c r="B48" s="644"/>
      <c r="C48" s="644"/>
      <c r="D48" s="644"/>
      <c r="E48" s="644"/>
      <c r="F48" s="644"/>
      <c r="G48" s="644"/>
      <c r="H48" s="644"/>
      <c r="I48" s="644"/>
      <c r="J48" s="644"/>
    </row>
    <row r="49" spans="1:10" x14ac:dyDescent="0.25">
      <c r="A49" s="644"/>
      <c r="B49" s="644"/>
      <c r="C49" s="644"/>
      <c r="D49" s="644"/>
      <c r="E49" s="644"/>
      <c r="F49" s="644"/>
      <c r="G49" s="644"/>
      <c r="H49" s="644"/>
      <c r="I49" s="644"/>
      <c r="J49" s="644"/>
    </row>
    <row r="50" spans="1:10" x14ac:dyDescent="0.25">
      <c r="A50" s="644"/>
      <c r="B50" s="644"/>
      <c r="C50" s="644"/>
      <c r="D50" s="644"/>
      <c r="E50" s="644"/>
      <c r="F50" s="644"/>
      <c r="G50" s="644"/>
      <c r="H50" s="644"/>
      <c r="I50" s="644"/>
      <c r="J50" s="644"/>
    </row>
    <row r="51" spans="1:10" x14ac:dyDescent="0.25">
      <c r="A51" s="644"/>
      <c r="B51" s="644"/>
      <c r="C51" s="644"/>
      <c r="D51" s="644"/>
      <c r="E51" s="644"/>
      <c r="F51" s="644"/>
      <c r="G51" s="644"/>
      <c r="H51" s="644"/>
      <c r="I51" s="644"/>
      <c r="J51" s="644"/>
    </row>
    <row r="52" spans="1:10" x14ac:dyDescent="0.25">
      <c r="A52" s="644"/>
      <c r="B52" s="644"/>
      <c r="C52" s="644"/>
      <c r="D52" s="644"/>
      <c r="E52" s="644"/>
      <c r="F52" s="644"/>
      <c r="G52" s="644"/>
      <c r="H52" s="644"/>
      <c r="I52" s="644"/>
      <c r="J52" s="644"/>
    </row>
    <row r="53" spans="1:10" x14ac:dyDescent="0.25">
      <c r="A53" s="644"/>
      <c r="B53" s="644"/>
      <c r="C53" s="644"/>
      <c r="D53" s="644"/>
      <c r="E53" s="644"/>
      <c r="F53" s="644"/>
      <c r="G53" s="644"/>
      <c r="H53" s="644"/>
      <c r="I53" s="644"/>
      <c r="J53" s="644"/>
    </row>
    <row r="54" spans="1:10" x14ac:dyDescent="0.25">
      <c r="A54" s="644"/>
      <c r="B54" s="644"/>
      <c r="C54" s="644"/>
      <c r="D54" s="644"/>
      <c r="E54" s="644"/>
      <c r="F54" s="644"/>
      <c r="G54" s="644"/>
      <c r="H54" s="644"/>
      <c r="I54" s="644"/>
      <c r="J54" s="644"/>
    </row>
    <row r="55" spans="1:10" x14ac:dyDescent="0.25">
      <c r="A55" s="644"/>
      <c r="B55" s="644"/>
      <c r="C55" s="644"/>
      <c r="D55" s="644"/>
      <c r="E55" s="644"/>
      <c r="F55" s="644"/>
      <c r="G55" s="644"/>
      <c r="H55" s="644"/>
      <c r="I55" s="644"/>
      <c r="J55" s="644"/>
    </row>
    <row r="56" spans="1:10" x14ac:dyDescent="0.25">
      <c r="A56" s="644"/>
      <c r="B56" s="644"/>
      <c r="C56" s="644"/>
      <c r="D56" s="644"/>
      <c r="E56" s="644"/>
      <c r="F56" s="644"/>
      <c r="G56" s="644"/>
      <c r="H56" s="644"/>
      <c r="I56" s="644"/>
      <c r="J56" s="644"/>
    </row>
    <row r="57" spans="1:10" x14ac:dyDescent="0.25">
      <c r="A57" s="644"/>
      <c r="B57" s="644"/>
      <c r="C57" s="644"/>
      <c r="D57" s="644"/>
      <c r="E57" s="644"/>
      <c r="F57" s="644"/>
      <c r="G57" s="644"/>
      <c r="H57" s="644"/>
      <c r="I57" s="644"/>
      <c r="J57" s="644"/>
    </row>
    <row r="58" spans="1:10" x14ac:dyDescent="0.25">
      <c r="A58" s="644"/>
      <c r="B58" s="644"/>
      <c r="C58" s="644"/>
      <c r="D58" s="644"/>
      <c r="E58" s="644"/>
      <c r="F58" s="644"/>
      <c r="G58" s="644"/>
      <c r="H58" s="644"/>
      <c r="I58" s="644"/>
      <c r="J58" s="644"/>
    </row>
    <row r="59" spans="1:10" x14ac:dyDescent="0.25">
      <c r="A59" s="644"/>
      <c r="B59" s="644"/>
      <c r="C59" s="644"/>
      <c r="D59" s="644"/>
      <c r="E59" s="644"/>
      <c r="F59" s="644"/>
      <c r="G59" s="644"/>
      <c r="H59" s="644"/>
      <c r="I59" s="644"/>
      <c r="J59" s="644"/>
    </row>
    <row r="60" spans="1:10" x14ac:dyDescent="0.25">
      <c r="A60" s="644"/>
      <c r="B60" s="644"/>
      <c r="C60" s="644"/>
      <c r="D60" s="644"/>
      <c r="E60" s="644"/>
      <c r="F60" s="644"/>
      <c r="G60" s="644"/>
      <c r="H60" s="644"/>
      <c r="I60" s="644"/>
      <c r="J60" s="644"/>
    </row>
    <row r="61" spans="1:10" x14ac:dyDescent="0.25">
      <c r="A61" s="644"/>
      <c r="B61" s="644"/>
      <c r="C61" s="644"/>
      <c r="D61" s="644"/>
      <c r="E61" s="644"/>
      <c r="F61" s="644"/>
      <c r="G61" s="644"/>
      <c r="H61" s="644"/>
      <c r="I61" s="644"/>
      <c r="J61" s="644"/>
    </row>
    <row r="62" spans="1:10" x14ac:dyDescent="0.25">
      <c r="A62" s="644"/>
      <c r="B62" s="644"/>
      <c r="C62" s="644"/>
      <c r="D62" s="644"/>
      <c r="E62" s="644"/>
      <c r="F62" s="644"/>
      <c r="G62" s="644"/>
      <c r="H62" s="644"/>
      <c r="I62" s="644"/>
      <c r="J62" s="644"/>
    </row>
    <row r="63" spans="1:10" x14ac:dyDescent="0.25">
      <c r="A63" s="644"/>
      <c r="B63" s="644"/>
      <c r="C63" s="644"/>
      <c r="D63" s="644"/>
      <c r="E63" s="644"/>
      <c r="F63" s="644"/>
      <c r="G63" s="644"/>
      <c r="H63" s="644"/>
      <c r="I63" s="644"/>
      <c r="J63" s="644"/>
    </row>
    <row r="64" spans="1:10" x14ac:dyDescent="0.25">
      <c r="A64" s="644"/>
      <c r="B64" s="644"/>
      <c r="C64" s="644"/>
      <c r="D64" s="644"/>
      <c r="E64" s="644"/>
      <c r="F64" s="644"/>
      <c r="G64" s="644"/>
      <c r="H64" s="644"/>
      <c r="I64" s="644"/>
      <c r="J64" s="644"/>
    </row>
    <row r="65" spans="1:10" x14ac:dyDescent="0.25">
      <c r="A65" s="644"/>
      <c r="B65" s="644"/>
      <c r="C65" s="644"/>
      <c r="D65" s="644"/>
      <c r="E65" s="644"/>
      <c r="F65" s="644"/>
      <c r="G65" s="644"/>
      <c r="H65" s="644"/>
      <c r="I65" s="644"/>
      <c r="J65" s="644"/>
    </row>
    <row r="66" spans="1:10" x14ac:dyDescent="0.25">
      <c r="A66" s="644"/>
      <c r="B66" s="644"/>
      <c r="C66" s="644"/>
      <c r="D66" s="644"/>
      <c r="E66" s="644"/>
      <c r="F66" s="644"/>
      <c r="G66" s="644"/>
      <c r="H66" s="644"/>
      <c r="I66" s="644"/>
      <c r="J66" s="644"/>
    </row>
    <row r="67" spans="1:10" x14ac:dyDescent="0.25">
      <c r="A67" s="644"/>
      <c r="B67" s="644"/>
      <c r="C67" s="644"/>
      <c r="D67" s="644"/>
      <c r="E67" s="644"/>
      <c r="F67" s="644"/>
      <c r="G67" s="644"/>
      <c r="H67" s="644"/>
      <c r="I67" s="644"/>
      <c r="J67" s="644"/>
    </row>
    <row r="68" spans="1:10" x14ac:dyDescent="0.25">
      <c r="A68" s="644"/>
      <c r="B68" s="644"/>
      <c r="C68" s="644"/>
      <c r="D68" s="644"/>
      <c r="E68" s="644"/>
      <c r="F68" s="644"/>
      <c r="G68" s="644"/>
      <c r="H68" s="644"/>
      <c r="I68" s="644"/>
      <c r="J68" s="644"/>
    </row>
    <row r="69" spans="1:10" x14ac:dyDescent="0.25">
      <c r="A69" s="644"/>
      <c r="B69" s="644"/>
      <c r="C69" s="644"/>
      <c r="D69" s="644"/>
      <c r="E69" s="644"/>
      <c r="F69" s="644"/>
      <c r="G69" s="644"/>
      <c r="H69" s="644"/>
      <c r="I69" s="644"/>
      <c r="J69" s="644"/>
    </row>
    <row r="70" spans="1:10" x14ac:dyDescent="0.25">
      <c r="A70" s="644"/>
      <c r="B70" s="644"/>
      <c r="C70" s="644"/>
      <c r="D70" s="644"/>
      <c r="E70" s="644"/>
      <c r="F70" s="644"/>
      <c r="G70" s="644"/>
      <c r="H70" s="644"/>
      <c r="I70" s="644"/>
      <c r="J70" s="644"/>
    </row>
    <row r="71" spans="1:10" x14ac:dyDescent="0.25">
      <c r="A71" s="644"/>
      <c r="B71" s="644"/>
      <c r="C71" s="644"/>
      <c r="D71" s="644"/>
      <c r="E71" s="644"/>
      <c r="F71" s="644"/>
      <c r="G71" s="644"/>
      <c r="H71" s="644"/>
      <c r="I71" s="644"/>
      <c r="J71" s="644"/>
    </row>
    <row r="72" spans="1:10" x14ac:dyDescent="0.25">
      <c r="A72" s="644"/>
      <c r="B72" s="644"/>
      <c r="C72" s="644"/>
      <c r="D72" s="644"/>
      <c r="E72" s="644"/>
      <c r="F72" s="644"/>
      <c r="G72" s="644"/>
      <c r="H72" s="644"/>
      <c r="I72" s="644"/>
      <c r="J72" s="644"/>
    </row>
    <row r="73" spans="1:10" x14ac:dyDescent="0.25">
      <c r="A73" s="644"/>
      <c r="B73" s="644"/>
      <c r="C73" s="644"/>
      <c r="D73" s="644"/>
      <c r="E73" s="644"/>
      <c r="F73" s="644"/>
      <c r="G73" s="644"/>
      <c r="H73" s="644"/>
      <c r="I73" s="644"/>
      <c r="J73" s="644"/>
    </row>
    <row r="74" spans="1:10" x14ac:dyDescent="0.25">
      <c r="A74" s="644"/>
      <c r="B74" s="644"/>
      <c r="C74" s="644"/>
      <c r="D74" s="644"/>
      <c r="E74" s="644"/>
      <c r="F74" s="644"/>
      <c r="G74" s="644"/>
      <c r="H74" s="644"/>
      <c r="I74" s="644"/>
      <c r="J74" s="644"/>
    </row>
    <row r="75" spans="1:10" x14ac:dyDescent="0.25">
      <c r="A75" s="644"/>
      <c r="B75" s="644"/>
      <c r="C75" s="644"/>
      <c r="D75" s="644"/>
      <c r="E75" s="644"/>
      <c r="F75" s="644"/>
      <c r="G75" s="644"/>
      <c r="H75" s="644"/>
      <c r="I75" s="644"/>
      <c r="J75" s="644"/>
    </row>
    <row r="76" spans="1:10" x14ac:dyDescent="0.25">
      <c r="A76" s="644"/>
      <c r="B76" s="644"/>
      <c r="C76" s="644"/>
      <c r="D76" s="644"/>
      <c r="E76" s="644"/>
      <c r="F76" s="644"/>
      <c r="G76" s="644"/>
      <c r="H76" s="644"/>
      <c r="I76" s="644"/>
      <c r="J76" s="644"/>
    </row>
    <row r="77" spans="1:10" x14ac:dyDescent="0.25">
      <c r="A77" s="644"/>
      <c r="B77" s="644"/>
      <c r="C77" s="644"/>
      <c r="D77" s="644"/>
      <c r="E77" s="644"/>
      <c r="F77" s="644"/>
      <c r="G77" s="644"/>
      <c r="H77" s="644"/>
      <c r="I77" s="644"/>
      <c r="J77" s="644"/>
    </row>
    <row r="78" spans="1:10" x14ac:dyDescent="0.25">
      <c r="A78" s="644"/>
      <c r="B78" s="644"/>
      <c r="C78" s="644"/>
      <c r="D78" s="644"/>
      <c r="E78" s="644"/>
      <c r="F78" s="644"/>
      <c r="G78" s="644"/>
      <c r="H78" s="644"/>
      <c r="I78" s="644"/>
      <c r="J78" s="644"/>
    </row>
    <row r="79" spans="1:10" x14ac:dyDescent="0.25">
      <c r="A79" s="644"/>
      <c r="B79" s="644"/>
      <c r="C79" s="644"/>
      <c r="D79" s="644"/>
      <c r="E79" s="644"/>
      <c r="F79" s="644"/>
      <c r="G79" s="644"/>
      <c r="H79" s="644"/>
      <c r="I79" s="644"/>
      <c r="J79" s="644"/>
    </row>
    <row r="80" spans="1:10" x14ac:dyDescent="0.25">
      <c r="A80" s="644"/>
      <c r="B80" s="644"/>
      <c r="C80" s="644"/>
      <c r="D80" s="644"/>
      <c r="E80" s="644"/>
      <c r="F80" s="644"/>
      <c r="G80" s="644"/>
      <c r="H80" s="644"/>
      <c r="I80" s="644"/>
      <c r="J80" s="644"/>
    </row>
    <row r="81" spans="1:10" x14ac:dyDescent="0.25">
      <c r="A81" s="644"/>
      <c r="B81" s="644"/>
      <c r="C81" s="644"/>
      <c r="D81" s="644"/>
      <c r="E81" s="644"/>
      <c r="F81" s="644"/>
      <c r="G81" s="644"/>
      <c r="H81" s="644"/>
      <c r="I81" s="644"/>
      <c r="J81" s="644"/>
    </row>
    <row r="82" spans="1:10" x14ac:dyDescent="0.25">
      <c r="A82" s="644"/>
      <c r="B82" s="644"/>
      <c r="C82" s="644"/>
      <c r="D82" s="644"/>
      <c r="E82" s="644"/>
      <c r="F82" s="644"/>
      <c r="G82" s="644"/>
      <c r="H82" s="644"/>
      <c r="I82" s="644"/>
      <c r="J82" s="644"/>
    </row>
    <row r="83" spans="1:10" x14ac:dyDescent="0.25">
      <c r="A83" s="644"/>
      <c r="B83" s="644"/>
      <c r="C83" s="644"/>
      <c r="D83" s="644"/>
      <c r="E83" s="644"/>
      <c r="F83" s="644"/>
      <c r="G83" s="644"/>
      <c r="H83" s="644"/>
      <c r="I83" s="644"/>
      <c r="J83" s="644"/>
    </row>
    <row r="84" spans="1:10" x14ac:dyDescent="0.25">
      <c r="A84" s="644"/>
      <c r="B84" s="644"/>
      <c r="C84" s="644"/>
      <c r="D84" s="644"/>
      <c r="E84" s="644"/>
      <c r="F84" s="644"/>
      <c r="G84" s="644"/>
      <c r="H84" s="644"/>
      <c r="I84" s="644"/>
      <c r="J84" s="644"/>
    </row>
    <row r="85" spans="1:10" x14ac:dyDescent="0.25">
      <c r="A85" s="644"/>
      <c r="B85" s="644"/>
      <c r="C85" s="644"/>
      <c r="D85" s="644"/>
      <c r="E85" s="644"/>
      <c r="F85" s="644"/>
      <c r="G85" s="644"/>
      <c r="H85" s="644"/>
      <c r="I85" s="644"/>
      <c r="J85" s="644"/>
    </row>
    <row r="86" spans="1:10" x14ac:dyDescent="0.25">
      <c r="A86" s="644"/>
      <c r="B86" s="644"/>
      <c r="C86" s="644"/>
      <c r="D86" s="644"/>
      <c r="E86" s="644"/>
      <c r="F86" s="644"/>
      <c r="G86" s="644"/>
      <c r="H86" s="644"/>
      <c r="I86" s="644"/>
      <c r="J86" s="644"/>
    </row>
    <row r="87" spans="1:10" x14ac:dyDescent="0.25">
      <c r="A87" s="644"/>
      <c r="B87" s="644"/>
      <c r="C87" s="644"/>
      <c r="D87" s="644"/>
      <c r="E87" s="644"/>
      <c r="F87" s="644"/>
      <c r="G87" s="644"/>
      <c r="H87" s="644"/>
      <c r="I87" s="644"/>
      <c r="J87" s="644"/>
    </row>
    <row r="88" spans="1:10" x14ac:dyDescent="0.25">
      <c r="A88" s="644"/>
      <c r="B88" s="644"/>
      <c r="C88" s="644"/>
      <c r="D88" s="644"/>
      <c r="E88" s="644"/>
      <c r="F88" s="644"/>
      <c r="G88" s="644"/>
      <c r="H88" s="644"/>
      <c r="I88" s="644"/>
      <c r="J88" s="644"/>
    </row>
    <row r="89" spans="1:10" x14ac:dyDescent="0.25">
      <c r="A89" s="644"/>
      <c r="B89" s="644"/>
      <c r="C89" s="644"/>
      <c r="D89" s="644"/>
      <c r="E89" s="644"/>
      <c r="F89" s="644"/>
      <c r="G89" s="644"/>
      <c r="H89" s="644"/>
      <c r="I89" s="644"/>
      <c r="J89" s="644"/>
    </row>
    <row r="90" spans="1:10" x14ac:dyDescent="0.25">
      <c r="A90" s="644"/>
      <c r="B90" s="644"/>
      <c r="C90" s="644"/>
      <c r="D90" s="644"/>
      <c r="E90" s="644"/>
      <c r="F90" s="644"/>
      <c r="G90" s="644"/>
      <c r="H90" s="644"/>
      <c r="I90" s="644"/>
      <c r="J90" s="644"/>
    </row>
    <row r="91" spans="1:10" x14ac:dyDescent="0.25">
      <c r="A91" s="644"/>
      <c r="B91" s="644"/>
      <c r="C91" s="644"/>
      <c r="D91" s="644"/>
      <c r="E91" s="644"/>
      <c r="F91" s="644"/>
      <c r="G91" s="644"/>
      <c r="H91" s="644"/>
      <c r="I91" s="644"/>
      <c r="J91" s="644"/>
    </row>
    <row r="92" spans="1:10" x14ac:dyDescent="0.25">
      <c r="A92" s="644"/>
      <c r="B92" s="644"/>
      <c r="C92" s="644"/>
      <c r="D92" s="644"/>
      <c r="E92" s="644"/>
      <c r="F92" s="644"/>
      <c r="G92" s="644"/>
      <c r="H92" s="644"/>
      <c r="I92" s="644"/>
      <c r="J92" s="644"/>
    </row>
    <row r="93" spans="1:10" x14ac:dyDescent="0.25">
      <c r="A93" s="644"/>
      <c r="B93" s="644"/>
      <c r="C93" s="644"/>
      <c r="D93" s="644"/>
      <c r="E93" s="644"/>
      <c r="F93" s="644"/>
      <c r="G93" s="644"/>
      <c r="H93" s="644"/>
      <c r="I93" s="644"/>
      <c r="J93" s="644"/>
    </row>
    <row r="94" spans="1:10" x14ac:dyDescent="0.25">
      <c r="A94" s="644"/>
      <c r="B94" s="644"/>
      <c r="C94" s="644"/>
      <c r="D94" s="644"/>
      <c r="E94" s="644"/>
      <c r="F94" s="644"/>
      <c r="G94" s="644"/>
      <c r="H94" s="644"/>
      <c r="I94" s="644"/>
      <c r="J94" s="644"/>
    </row>
    <row r="95" spans="1:10" x14ac:dyDescent="0.25">
      <c r="A95" s="644"/>
      <c r="B95" s="644"/>
      <c r="C95" s="644"/>
      <c r="D95" s="644"/>
      <c r="E95" s="644"/>
      <c r="F95" s="644"/>
      <c r="G95" s="644"/>
      <c r="H95" s="644"/>
      <c r="I95" s="644"/>
      <c r="J95" s="644"/>
    </row>
    <row r="96" spans="1:10" x14ac:dyDescent="0.25">
      <c r="A96" s="644"/>
      <c r="B96" s="644"/>
      <c r="C96" s="644"/>
      <c r="D96" s="644"/>
      <c r="E96" s="644"/>
      <c r="F96" s="644"/>
      <c r="G96" s="644"/>
      <c r="H96" s="644"/>
      <c r="I96" s="644"/>
      <c r="J96" s="644"/>
    </row>
    <row r="97" spans="1:10" x14ac:dyDescent="0.25">
      <c r="A97" s="644"/>
      <c r="B97" s="644"/>
      <c r="C97" s="644"/>
      <c r="D97" s="644"/>
      <c r="E97" s="644"/>
      <c r="F97" s="644"/>
      <c r="G97" s="644"/>
      <c r="H97" s="644"/>
      <c r="I97" s="644"/>
      <c r="J97" s="644"/>
    </row>
    <row r="98" spans="1:10" x14ac:dyDescent="0.25">
      <c r="A98" s="644"/>
      <c r="B98" s="644"/>
      <c r="C98" s="644"/>
      <c r="D98" s="644"/>
      <c r="E98" s="644"/>
      <c r="F98" s="644"/>
      <c r="G98" s="644"/>
      <c r="H98" s="644"/>
      <c r="I98" s="644"/>
      <c r="J98" s="644"/>
    </row>
    <row r="99" spans="1:10" x14ac:dyDescent="0.25">
      <c r="A99" s="644"/>
      <c r="B99" s="644"/>
      <c r="C99" s="644"/>
      <c r="D99" s="644"/>
      <c r="E99" s="644"/>
      <c r="F99" s="644"/>
      <c r="G99" s="644"/>
      <c r="H99" s="644"/>
      <c r="I99" s="644"/>
      <c r="J99" s="644"/>
    </row>
    <row r="100" spans="1:10" x14ac:dyDescent="0.25">
      <c r="A100" s="644"/>
      <c r="B100" s="644"/>
      <c r="C100" s="644"/>
      <c r="D100" s="644"/>
      <c r="E100" s="644"/>
      <c r="F100" s="644"/>
      <c r="G100" s="644"/>
      <c r="H100" s="644"/>
      <c r="I100" s="644"/>
      <c r="J100" s="644"/>
    </row>
    <row r="101" spans="1:10" x14ac:dyDescent="0.25">
      <c r="A101" s="644"/>
      <c r="B101" s="644"/>
      <c r="C101" s="644"/>
      <c r="D101" s="644"/>
      <c r="E101" s="644"/>
      <c r="F101" s="644"/>
      <c r="G101" s="644"/>
      <c r="H101" s="644"/>
      <c r="I101" s="644"/>
      <c r="J101" s="644"/>
    </row>
    <row r="102" spans="1:10" x14ac:dyDescent="0.25">
      <c r="A102" s="644"/>
      <c r="B102" s="644"/>
      <c r="C102" s="644"/>
      <c r="D102" s="644"/>
      <c r="E102" s="644"/>
      <c r="F102" s="644"/>
      <c r="G102" s="644"/>
      <c r="H102" s="644"/>
      <c r="I102" s="644"/>
      <c r="J102" s="644"/>
    </row>
    <row r="103" spans="1:10" x14ac:dyDescent="0.25">
      <c r="A103" s="644"/>
      <c r="B103" s="644"/>
      <c r="C103" s="644"/>
      <c r="D103" s="644"/>
      <c r="E103" s="644"/>
      <c r="F103" s="644"/>
      <c r="G103" s="644"/>
      <c r="H103" s="644"/>
      <c r="I103" s="644"/>
      <c r="J103" s="644"/>
    </row>
    <row r="104" spans="1:10" x14ac:dyDescent="0.25">
      <c r="A104" s="644"/>
      <c r="B104" s="644"/>
      <c r="C104" s="644"/>
      <c r="D104" s="644"/>
      <c r="E104" s="644"/>
      <c r="F104" s="644"/>
      <c r="G104" s="644"/>
      <c r="H104" s="644"/>
      <c r="I104" s="644"/>
      <c r="J104" s="644"/>
    </row>
    <row r="105" spans="1:10" x14ac:dyDescent="0.25">
      <c r="A105" s="644"/>
      <c r="B105" s="644"/>
      <c r="C105" s="644"/>
      <c r="D105" s="644"/>
      <c r="E105" s="644"/>
      <c r="F105" s="644"/>
      <c r="G105" s="644"/>
      <c r="H105" s="644"/>
      <c r="I105" s="644"/>
      <c r="J105" s="644"/>
    </row>
  </sheetData>
  <mergeCells count="15">
    <mergeCell ref="D26:G26"/>
    <mergeCell ref="D38:G38"/>
    <mergeCell ref="A28:J28"/>
    <mergeCell ref="A20:J20"/>
    <mergeCell ref="A21:B21"/>
    <mergeCell ref="A22:J22"/>
    <mergeCell ref="D23:G23"/>
    <mergeCell ref="A24:B24"/>
    <mergeCell ref="A25:J25"/>
    <mergeCell ref="A18:J19"/>
    <mergeCell ref="G1:J3"/>
    <mergeCell ref="G5:J11"/>
    <mergeCell ref="A13:J13"/>
    <mergeCell ref="A15:J15"/>
    <mergeCell ref="A16:J16"/>
  </mergeCells>
  <pageMargins left="0.43307086614173229" right="0.43307086614173229" top="0.55118110236220474" bottom="0.55118110236220474" header="0.31496062992125984" footer="0.31496062992125984"/>
  <pageSetup paperSize="9" scale="99" fitToHeight="2" orientation="portrait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3242-2130-4470-B546-6A68A13645F8}">
  <sheetPr>
    <tabColor rgb="FFFFC000"/>
  </sheetPr>
  <dimension ref="A2:P114"/>
  <sheetViews>
    <sheetView view="pageBreakPreview" topLeftCell="A13" zoomScaleNormal="140" zoomScaleSheetLayoutView="100" workbookViewId="0">
      <selection activeCell="C9" sqref="C9:E9"/>
    </sheetView>
  </sheetViews>
  <sheetFormatPr defaultColWidth="9.109375" defaultRowHeight="13.8" x14ac:dyDescent="0.25"/>
  <cols>
    <col min="1" max="1" width="7.44140625" style="639" customWidth="1"/>
    <col min="2" max="2" width="10.6640625" style="639" customWidth="1"/>
    <col min="3" max="3" width="8.109375" style="639" customWidth="1"/>
    <col min="4" max="4" width="10.33203125" style="639" customWidth="1"/>
    <col min="5" max="5" width="10.109375" style="639" customWidth="1"/>
    <col min="6" max="6" width="9.109375" style="639"/>
    <col min="7" max="7" width="7.6640625" style="639" customWidth="1"/>
    <col min="8" max="8" width="9.109375" style="639"/>
    <col min="9" max="9" width="10.109375" style="639" customWidth="1"/>
    <col min="10" max="10" width="12.109375" style="639" customWidth="1"/>
    <col min="11" max="256" width="9.109375" style="639"/>
    <col min="257" max="257" width="7.44140625" style="639" customWidth="1"/>
    <col min="258" max="258" width="10.6640625" style="639" customWidth="1"/>
    <col min="259" max="259" width="8.109375" style="639" customWidth="1"/>
    <col min="260" max="260" width="10.33203125" style="639" customWidth="1"/>
    <col min="261" max="261" width="10.109375" style="639" customWidth="1"/>
    <col min="262" max="262" width="9.109375" style="639"/>
    <col min="263" max="263" width="7.6640625" style="639" customWidth="1"/>
    <col min="264" max="264" width="9.109375" style="639"/>
    <col min="265" max="265" width="10.109375" style="639" customWidth="1"/>
    <col min="266" max="266" width="12.109375" style="639" customWidth="1"/>
    <col min="267" max="512" width="9.109375" style="639"/>
    <col min="513" max="513" width="7.44140625" style="639" customWidth="1"/>
    <col min="514" max="514" width="10.6640625" style="639" customWidth="1"/>
    <col min="515" max="515" width="8.109375" style="639" customWidth="1"/>
    <col min="516" max="516" width="10.33203125" style="639" customWidth="1"/>
    <col min="517" max="517" width="10.109375" style="639" customWidth="1"/>
    <col min="518" max="518" width="9.109375" style="639"/>
    <col min="519" max="519" width="7.6640625" style="639" customWidth="1"/>
    <col min="520" max="520" width="9.109375" style="639"/>
    <col min="521" max="521" width="10.109375" style="639" customWidth="1"/>
    <col min="522" max="522" width="12.109375" style="639" customWidth="1"/>
    <col min="523" max="768" width="9.109375" style="639"/>
    <col min="769" max="769" width="7.44140625" style="639" customWidth="1"/>
    <col min="770" max="770" width="10.6640625" style="639" customWidth="1"/>
    <col min="771" max="771" width="8.109375" style="639" customWidth="1"/>
    <col min="772" max="772" width="10.33203125" style="639" customWidth="1"/>
    <col min="773" max="773" width="10.109375" style="639" customWidth="1"/>
    <col min="774" max="774" width="9.109375" style="639"/>
    <col min="775" max="775" width="7.6640625" style="639" customWidth="1"/>
    <col min="776" max="776" width="9.109375" style="639"/>
    <col min="777" max="777" width="10.109375" style="639" customWidth="1"/>
    <col min="778" max="778" width="12.109375" style="639" customWidth="1"/>
    <col min="779" max="1024" width="9.109375" style="639"/>
    <col min="1025" max="1025" width="7.44140625" style="639" customWidth="1"/>
    <col min="1026" max="1026" width="10.6640625" style="639" customWidth="1"/>
    <col min="1027" max="1027" width="8.109375" style="639" customWidth="1"/>
    <col min="1028" max="1028" width="10.33203125" style="639" customWidth="1"/>
    <col min="1029" max="1029" width="10.109375" style="639" customWidth="1"/>
    <col min="1030" max="1030" width="9.109375" style="639"/>
    <col min="1031" max="1031" width="7.6640625" style="639" customWidth="1"/>
    <col min="1032" max="1032" width="9.109375" style="639"/>
    <col min="1033" max="1033" width="10.109375" style="639" customWidth="1"/>
    <col min="1034" max="1034" width="12.109375" style="639" customWidth="1"/>
    <col min="1035" max="1280" width="9.109375" style="639"/>
    <col min="1281" max="1281" width="7.44140625" style="639" customWidth="1"/>
    <col min="1282" max="1282" width="10.6640625" style="639" customWidth="1"/>
    <col min="1283" max="1283" width="8.109375" style="639" customWidth="1"/>
    <col min="1284" max="1284" width="10.33203125" style="639" customWidth="1"/>
    <col min="1285" max="1285" width="10.109375" style="639" customWidth="1"/>
    <col min="1286" max="1286" width="9.109375" style="639"/>
    <col min="1287" max="1287" width="7.6640625" style="639" customWidth="1"/>
    <col min="1288" max="1288" width="9.109375" style="639"/>
    <col min="1289" max="1289" width="10.109375" style="639" customWidth="1"/>
    <col min="1290" max="1290" width="12.109375" style="639" customWidth="1"/>
    <col min="1291" max="1536" width="9.109375" style="639"/>
    <col min="1537" max="1537" width="7.44140625" style="639" customWidth="1"/>
    <col min="1538" max="1538" width="10.6640625" style="639" customWidth="1"/>
    <col min="1539" max="1539" width="8.109375" style="639" customWidth="1"/>
    <col min="1540" max="1540" width="10.33203125" style="639" customWidth="1"/>
    <col min="1541" max="1541" width="10.109375" style="639" customWidth="1"/>
    <col min="1542" max="1542" width="9.109375" style="639"/>
    <col min="1543" max="1543" width="7.6640625" style="639" customWidth="1"/>
    <col min="1544" max="1544" width="9.109375" style="639"/>
    <col min="1545" max="1545" width="10.109375" style="639" customWidth="1"/>
    <col min="1546" max="1546" width="12.109375" style="639" customWidth="1"/>
    <col min="1547" max="1792" width="9.109375" style="639"/>
    <col min="1793" max="1793" width="7.44140625" style="639" customWidth="1"/>
    <col min="1794" max="1794" width="10.6640625" style="639" customWidth="1"/>
    <col min="1795" max="1795" width="8.109375" style="639" customWidth="1"/>
    <col min="1796" max="1796" width="10.33203125" style="639" customWidth="1"/>
    <col min="1797" max="1797" width="10.109375" style="639" customWidth="1"/>
    <col min="1798" max="1798" width="9.109375" style="639"/>
    <col min="1799" max="1799" width="7.6640625" style="639" customWidth="1"/>
    <col min="1800" max="1800" width="9.109375" style="639"/>
    <col min="1801" max="1801" width="10.109375" style="639" customWidth="1"/>
    <col min="1802" max="1802" width="12.109375" style="639" customWidth="1"/>
    <col min="1803" max="2048" width="9.109375" style="639"/>
    <col min="2049" max="2049" width="7.44140625" style="639" customWidth="1"/>
    <col min="2050" max="2050" width="10.6640625" style="639" customWidth="1"/>
    <col min="2051" max="2051" width="8.109375" style="639" customWidth="1"/>
    <col min="2052" max="2052" width="10.33203125" style="639" customWidth="1"/>
    <col min="2053" max="2053" width="10.109375" style="639" customWidth="1"/>
    <col min="2054" max="2054" width="9.109375" style="639"/>
    <col min="2055" max="2055" width="7.6640625" style="639" customWidth="1"/>
    <col min="2056" max="2056" width="9.109375" style="639"/>
    <col min="2057" max="2057" width="10.109375" style="639" customWidth="1"/>
    <col min="2058" max="2058" width="12.109375" style="639" customWidth="1"/>
    <col min="2059" max="2304" width="9.109375" style="639"/>
    <col min="2305" max="2305" width="7.44140625" style="639" customWidth="1"/>
    <col min="2306" max="2306" width="10.6640625" style="639" customWidth="1"/>
    <col min="2307" max="2307" width="8.109375" style="639" customWidth="1"/>
    <col min="2308" max="2308" width="10.33203125" style="639" customWidth="1"/>
    <col min="2309" max="2309" width="10.109375" style="639" customWidth="1"/>
    <col min="2310" max="2310" width="9.109375" style="639"/>
    <col min="2311" max="2311" width="7.6640625" style="639" customWidth="1"/>
    <col min="2312" max="2312" width="9.109375" style="639"/>
    <col min="2313" max="2313" width="10.109375" style="639" customWidth="1"/>
    <col min="2314" max="2314" width="12.109375" style="639" customWidth="1"/>
    <col min="2315" max="2560" width="9.109375" style="639"/>
    <col min="2561" max="2561" width="7.44140625" style="639" customWidth="1"/>
    <col min="2562" max="2562" width="10.6640625" style="639" customWidth="1"/>
    <col min="2563" max="2563" width="8.109375" style="639" customWidth="1"/>
    <col min="2564" max="2564" width="10.33203125" style="639" customWidth="1"/>
    <col min="2565" max="2565" width="10.109375" style="639" customWidth="1"/>
    <col min="2566" max="2566" width="9.109375" style="639"/>
    <col min="2567" max="2567" width="7.6640625" style="639" customWidth="1"/>
    <col min="2568" max="2568" width="9.109375" style="639"/>
    <col min="2569" max="2569" width="10.109375" style="639" customWidth="1"/>
    <col min="2570" max="2570" width="12.109375" style="639" customWidth="1"/>
    <col min="2571" max="2816" width="9.109375" style="639"/>
    <col min="2817" max="2817" width="7.44140625" style="639" customWidth="1"/>
    <col min="2818" max="2818" width="10.6640625" style="639" customWidth="1"/>
    <col min="2819" max="2819" width="8.109375" style="639" customWidth="1"/>
    <col min="2820" max="2820" width="10.33203125" style="639" customWidth="1"/>
    <col min="2821" max="2821" width="10.109375" style="639" customWidth="1"/>
    <col min="2822" max="2822" width="9.109375" style="639"/>
    <col min="2823" max="2823" width="7.6640625" style="639" customWidth="1"/>
    <col min="2824" max="2824" width="9.109375" style="639"/>
    <col min="2825" max="2825" width="10.109375" style="639" customWidth="1"/>
    <col min="2826" max="2826" width="12.109375" style="639" customWidth="1"/>
    <col min="2827" max="3072" width="9.109375" style="639"/>
    <col min="3073" max="3073" width="7.44140625" style="639" customWidth="1"/>
    <col min="3074" max="3074" width="10.6640625" style="639" customWidth="1"/>
    <col min="3075" max="3075" width="8.109375" style="639" customWidth="1"/>
    <col min="3076" max="3076" width="10.33203125" style="639" customWidth="1"/>
    <col min="3077" max="3077" width="10.109375" style="639" customWidth="1"/>
    <col min="3078" max="3078" width="9.109375" style="639"/>
    <col min="3079" max="3079" width="7.6640625" style="639" customWidth="1"/>
    <col min="3080" max="3080" width="9.109375" style="639"/>
    <col min="3081" max="3081" width="10.109375" style="639" customWidth="1"/>
    <col min="3082" max="3082" width="12.109375" style="639" customWidth="1"/>
    <col min="3083" max="3328" width="9.109375" style="639"/>
    <col min="3329" max="3329" width="7.44140625" style="639" customWidth="1"/>
    <col min="3330" max="3330" width="10.6640625" style="639" customWidth="1"/>
    <col min="3331" max="3331" width="8.109375" style="639" customWidth="1"/>
    <col min="3332" max="3332" width="10.33203125" style="639" customWidth="1"/>
    <col min="3333" max="3333" width="10.109375" style="639" customWidth="1"/>
    <col min="3334" max="3334" width="9.109375" style="639"/>
    <col min="3335" max="3335" width="7.6640625" style="639" customWidth="1"/>
    <col min="3336" max="3336" width="9.109375" style="639"/>
    <col min="3337" max="3337" width="10.109375" style="639" customWidth="1"/>
    <col min="3338" max="3338" width="12.109375" style="639" customWidth="1"/>
    <col min="3339" max="3584" width="9.109375" style="639"/>
    <col min="3585" max="3585" width="7.44140625" style="639" customWidth="1"/>
    <col min="3586" max="3586" width="10.6640625" style="639" customWidth="1"/>
    <col min="3587" max="3587" width="8.109375" style="639" customWidth="1"/>
    <col min="3588" max="3588" width="10.33203125" style="639" customWidth="1"/>
    <col min="3589" max="3589" width="10.109375" style="639" customWidth="1"/>
    <col min="3590" max="3590" width="9.109375" style="639"/>
    <col min="3591" max="3591" width="7.6640625" style="639" customWidth="1"/>
    <col min="3592" max="3592" width="9.109375" style="639"/>
    <col min="3593" max="3593" width="10.109375" style="639" customWidth="1"/>
    <col min="3594" max="3594" width="12.109375" style="639" customWidth="1"/>
    <col min="3595" max="3840" width="9.109375" style="639"/>
    <col min="3841" max="3841" width="7.44140625" style="639" customWidth="1"/>
    <col min="3842" max="3842" width="10.6640625" style="639" customWidth="1"/>
    <col min="3843" max="3843" width="8.109375" style="639" customWidth="1"/>
    <col min="3844" max="3844" width="10.33203125" style="639" customWidth="1"/>
    <col min="3845" max="3845" width="10.109375" style="639" customWidth="1"/>
    <col min="3846" max="3846" width="9.109375" style="639"/>
    <col min="3847" max="3847" width="7.6640625" style="639" customWidth="1"/>
    <col min="3848" max="3848" width="9.109375" style="639"/>
    <col min="3849" max="3849" width="10.109375" style="639" customWidth="1"/>
    <col min="3850" max="3850" width="12.109375" style="639" customWidth="1"/>
    <col min="3851" max="4096" width="9.109375" style="639"/>
    <col min="4097" max="4097" width="7.44140625" style="639" customWidth="1"/>
    <col min="4098" max="4098" width="10.6640625" style="639" customWidth="1"/>
    <col min="4099" max="4099" width="8.109375" style="639" customWidth="1"/>
    <col min="4100" max="4100" width="10.33203125" style="639" customWidth="1"/>
    <col min="4101" max="4101" width="10.109375" style="639" customWidth="1"/>
    <col min="4102" max="4102" width="9.109375" style="639"/>
    <col min="4103" max="4103" width="7.6640625" style="639" customWidth="1"/>
    <col min="4104" max="4104" width="9.109375" style="639"/>
    <col min="4105" max="4105" width="10.109375" style="639" customWidth="1"/>
    <col min="4106" max="4106" width="12.109375" style="639" customWidth="1"/>
    <col min="4107" max="4352" width="9.109375" style="639"/>
    <col min="4353" max="4353" width="7.44140625" style="639" customWidth="1"/>
    <col min="4354" max="4354" width="10.6640625" style="639" customWidth="1"/>
    <col min="4355" max="4355" width="8.109375" style="639" customWidth="1"/>
    <col min="4356" max="4356" width="10.33203125" style="639" customWidth="1"/>
    <col min="4357" max="4357" width="10.109375" style="639" customWidth="1"/>
    <col min="4358" max="4358" width="9.109375" style="639"/>
    <col min="4359" max="4359" width="7.6640625" style="639" customWidth="1"/>
    <col min="4360" max="4360" width="9.109375" style="639"/>
    <col min="4361" max="4361" width="10.109375" style="639" customWidth="1"/>
    <col min="4362" max="4362" width="12.109375" style="639" customWidth="1"/>
    <col min="4363" max="4608" width="9.109375" style="639"/>
    <col min="4609" max="4609" width="7.44140625" style="639" customWidth="1"/>
    <col min="4610" max="4610" width="10.6640625" style="639" customWidth="1"/>
    <col min="4611" max="4611" width="8.109375" style="639" customWidth="1"/>
    <col min="4612" max="4612" width="10.33203125" style="639" customWidth="1"/>
    <col min="4613" max="4613" width="10.109375" style="639" customWidth="1"/>
    <col min="4614" max="4614" width="9.109375" style="639"/>
    <col min="4615" max="4615" width="7.6640625" style="639" customWidth="1"/>
    <col min="4616" max="4616" width="9.109375" style="639"/>
    <col min="4617" max="4617" width="10.109375" style="639" customWidth="1"/>
    <col min="4618" max="4618" width="12.109375" style="639" customWidth="1"/>
    <col min="4619" max="4864" width="9.109375" style="639"/>
    <col min="4865" max="4865" width="7.44140625" style="639" customWidth="1"/>
    <col min="4866" max="4866" width="10.6640625" style="639" customWidth="1"/>
    <col min="4867" max="4867" width="8.109375" style="639" customWidth="1"/>
    <col min="4868" max="4868" width="10.33203125" style="639" customWidth="1"/>
    <col min="4869" max="4869" width="10.109375" style="639" customWidth="1"/>
    <col min="4870" max="4870" width="9.109375" style="639"/>
    <col min="4871" max="4871" width="7.6640625" style="639" customWidth="1"/>
    <col min="4872" max="4872" width="9.109375" style="639"/>
    <col min="4873" max="4873" width="10.109375" style="639" customWidth="1"/>
    <col min="4874" max="4874" width="12.109375" style="639" customWidth="1"/>
    <col min="4875" max="5120" width="9.109375" style="639"/>
    <col min="5121" max="5121" width="7.44140625" style="639" customWidth="1"/>
    <col min="5122" max="5122" width="10.6640625" style="639" customWidth="1"/>
    <col min="5123" max="5123" width="8.109375" style="639" customWidth="1"/>
    <col min="5124" max="5124" width="10.33203125" style="639" customWidth="1"/>
    <col min="5125" max="5125" width="10.109375" style="639" customWidth="1"/>
    <col min="5126" max="5126" width="9.109375" style="639"/>
    <col min="5127" max="5127" width="7.6640625" style="639" customWidth="1"/>
    <col min="5128" max="5128" width="9.109375" style="639"/>
    <col min="5129" max="5129" width="10.109375" style="639" customWidth="1"/>
    <col min="5130" max="5130" width="12.109375" style="639" customWidth="1"/>
    <col min="5131" max="5376" width="9.109375" style="639"/>
    <col min="5377" max="5377" width="7.44140625" style="639" customWidth="1"/>
    <col min="5378" max="5378" width="10.6640625" style="639" customWidth="1"/>
    <col min="5379" max="5379" width="8.109375" style="639" customWidth="1"/>
    <col min="5380" max="5380" width="10.33203125" style="639" customWidth="1"/>
    <col min="5381" max="5381" width="10.109375" style="639" customWidth="1"/>
    <col min="5382" max="5382" width="9.109375" style="639"/>
    <col min="5383" max="5383" width="7.6640625" style="639" customWidth="1"/>
    <col min="5384" max="5384" width="9.109375" style="639"/>
    <col min="5385" max="5385" width="10.109375" style="639" customWidth="1"/>
    <col min="5386" max="5386" width="12.109375" style="639" customWidth="1"/>
    <col min="5387" max="5632" width="9.109375" style="639"/>
    <col min="5633" max="5633" width="7.44140625" style="639" customWidth="1"/>
    <col min="5634" max="5634" width="10.6640625" style="639" customWidth="1"/>
    <col min="5635" max="5635" width="8.109375" style="639" customWidth="1"/>
    <col min="5636" max="5636" width="10.33203125" style="639" customWidth="1"/>
    <col min="5637" max="5637" width="10.109375" style="639" customWidth="1"/>
    <col min="5638" max="5638" width="9.109375" style="639"/>
    <col min="5639" max="5639" width="7.6640625" style="639" customWidth="1"/>
    <col min="5640" max="5640" width="9.109375" style="639"/>
    <col min="5641" max="5641" width="10.109375" style="639" customWidth="1"/>
    <col min="5642" max="5642" width="12.109375" style="639" customWidth="1"/>
    <col min="5643" max="5888" width="9.109375" style="639"/>
    <col min="5889" max="5889" width="7.44140625" style="639" customWidth="1"/>
    <col min="5890" max="5890" width="10.6640625" style="639" customWidth="1"/>
    <col min="5891" max="5891" width="8.109375" style="639" customWidth="1"/>
    <col min="5892" max="5892" width="10.33203125" style="639" customWidth="1"/>
    <col min="5893" max="5893" width="10.109375" style="639" customWidth="1"/>
    <col min="5894" max="5894" width="9.109375" style="639"/>
    <col min="5895" max="5895" width="7.6640625" style="639" customWidth="1"/>
    <col min="5896" max="5896" width="9.109375" style="639"/>
    <col min="5897" max="5897" width="10.109375" style="639" customWidth="1"/>
    <col min="5898" max="5898" width="12.109375" style="639" customWidth="1"/>
    <col min="5899" max="6144" width="9.109375" style="639"/>
    <col min="6145" max="6145" width="7.44140625" style="639" customWidth="1"/>
    <col min="6146" max="6146" width="10.6640625" style="639" customWidth="1"/>
    <col min="6147" max="6147" width="8.109375" style="639" customWidth="1"/>
    <col min="6148" max="6148" width="10.33203125" style="639" customWidth="1"/>
    <col min="6149" max="6149" width="10.109375" style="639" customWidth="1"/>
    <col min="6150" max="6150" width="9.109375" style="639"/>
    <col min="6151" max="6151" width="7.6640625" style="639" customWidth="1"/>
    <col min="6152" max="6152" width="9.109375" style="639"/>
    <col min="6153" max="6153" width="10.109375" style="639" customWidth="1"/>
    <col min="6154" max="6154" width="12.109375" style="639" customWidth="1"/>
    <col min="6155" max="6400" width="9.109375" style="639"/>
    <col min="6401" max="6401" width="7.44140625" style="639" customWidth="1"/>
    <col min="6402" max="6402" width="10.6640625" style="639" customWidth="1"/>
    <col min="6403" max="6403" width="8.109375" style="639" customWidth="1"/>
    <col min="6404" max="6404" width="10.33203125" style="639" customWidth="1"/>
    <col min="6405" max="6405" width="10.109375" style="639" customWidth="1"/>
    <col min="6406" max="6406" width="9.109375" style="639"/>
    <col min="6407" max="6407" width="7.6640625" style="639" customWidth="1"/>
    <col min="6408" max="6408" width="9.109375" style="639"/>
    <col min="6409" max="6409" width="10.109375" style="639" customWidth="1"/>
    <col min="6410" max="6410" width="12.109375" style="639" customWidth="1"/>
    <col min="6411" max="6656" width="9.109375" style="639"/>
    <col min="6657" max="6657" width="7.44140625" style="639" customWidth="1"/>
    <col min="6658" max="6658" width="10.6640625" style="639" customWidth="1"/>
    <col min="6659" max="6659" width="8.109375" style="639" customWidth="1"/>
    <col min="6660" max="6660" width="10.33203125" style="639" customWidth="1"/>
    <col min="6661" max="6661" width="10.109375" style="639" customWidth="1"/>
    <col min="6662" max="6662" width="9.109375" style="639"/>
    <col min="6663" max="6663" width="7.6640625" style="639" customWidth="1"/>
    <col min="6664" max="6664" width="9.109375" style="639"/>
    <col min="6665" max="6665" width="10.109375" style="639" customWidth="1"/>
    <col min="6666" max="6666" width="12.109375" style="639" customWidth="1"/>
    <col min="6667" max="6912" width="9.109375" style="639"/>
    <col min="6913" max="6913" width="7.44140625" style="639" customWidth="1"/>
    <col min="6914" max="6914" width="10.6640625" style="639" customWidth="1"/>
    <col min="6915" max="6915" width="8.109375" style="639" customWidth="1"/>
    <col min="6916" max="6916" width="10.33203125" style="639" customWidth="1"/>
    <col min="6917" max="6917" width="10.109375" style="639" customWidth="1"/>
    <col min="6918" max="6918" width="9.109375" style="639"/>
    <col min="6919" max="6919" width="7.6640625" style="639" customWidth="1"/>
    <col min="6920" max="6920" width="9.109375" style="639"/>
    <col min="6921" max="6921" width="10.109375" style="639" customWidth="1"/>
    <col min="6922" max="6922" width="12.109375" style="639" customWidth="1"/>
    <col min="6923" max="7168" width="9.109375" style="639"/>
    <col min="7169" max="7169" width="7.44140625" style="639" customWidth="1"/>
    <col min="7170" max="7170" width="10.6640625" style="639" customWidth="1"/>
    <col min="7171" max="7171" width="8.109375" style="639" customWidth="1"/>
    <col min="7172" max="7172" width="10.33203125" style="639" customWidth="1"/>
    <col min="7173" max="7173" width="10.109375" style="639" customWidth="1"/>
    <col min="7174" max="7174" width="9.109375" style="639"/>
    <col min="7175" max="7175" width="7.6640625" style="639" customWidth="1"/>
    <col min="7176" max="7176" width="9.109375" style="639"/>
    <col min="7177" max="7177" width="10.109375" style="639" customWidth="1"/>
    <col min="7178" max="7178" width="12.109375" style="639" customWidth="1"/>
    <col min="7179" max="7424" width="9.109375" style="639"/>
    <col min="7425" max="7425" width="7.44140625" style="639" customWidth="1"/>
    <col min="7426" max="7426" width="10.6640625" style="639" customWidth="1"/>
    <col min="7427" max="7427" width="8.109375" style="639" customWidth="1"/>
    <col min="7428" max="7428" width="10.33203125" style="639" customWidth="1"/>
    <col min="7429" max="7429" width="10.109375" style="639" customWidth="1"/>
    <col min="7430" max="7430" width="9.109375" style="639"/>
    <col min="7431" max="7431" width="7.6640625" style="639" customWidth="1"/>
    <col min="7432" max="7432" width="9.109375" style="639"/>
    <col min="7433" max="7433" width="10.109375" style="639" customWidth="1"/>
    <col min="7434" max="7434" width="12.109375" style="639" customWidth="1"/>
    <col min="7435" max="7680" width="9.109375" style="639"/>
    <col min="7681" max="7681" width="7.44140625" style="639" customWidth="1"/>
    <col min="7682" max="7682" width="10.6640625" style="639" customWidth="1"/>
    <col min="7683" max="7683" width="8.109375" style="639" customWidth="1"/>
    <col min="7684" max="7684" width="10.33203125" style="639" customWidth="1"/>
    <col min="7685" max="7685" width="10.109375" style="639" customWidth="1"/>
    <col min="7686" max="7686" width="9.109375" style="639"/>
    <col min="7687" max="7687" width="7.6640625" style="639" customWidth="1"/>
    <col min="7688" max="7688" width="9.109375" style="639"/>
    <col min="7689" max="7689" width="10.109375" style="639" customWidth="1"/>
    <col min="7690" max="7690" width="12.109375" style="639" customWidth="1"/>
    <col min="7691" max="7936" width="9.109375" style="639"/>
    <col min="7937" max="7937" width="7.44140625" style="639" customWidth="1"/>
    <col min="7938" max="7938" width="10.6640625" style="639" customWidth="1"/>
    <col min="7939" max="7939" width="8.109375" style="639" customWidth="1"/>
    <col min="7940" max="7940" width="10.33203125" style="639" customWidth="1"/>
    <col min="7941" max="7941" width="10.109375" style="639" customWidth="1"/>
    <col min="7942" max="7942" width="9.109375" style="639"/>
    <col min="7943" max="7943" width="7.6640625" style="639" customWidth="1"/>
    <col min="7944" max="7944" width="9.109375" style="639"/>
    <col min="7945" max="7945" width="10.109375" style="639" customWidth="1"/>
    <col min="7946" max="7946" width="12.109375" style="639" customWidth="1"/>
    <col min="7947" max="8192" width="9.109375" style="639"/>
    <col min="8193" max="8193" width="7.44140625" style="639" customWidth="1"/>
    <col min="8194" max="8194" width="10.6640625" style="639" customWidth="1"/>
    <col min="8195" max="8195" width="8.109375" style="639" customWidth="1"/>
    <col min="8196" max="8196" width="10.33203125" style="639" customWidth="1"/>
    <col min="8197" max="8197" width="10.109375" style="639" customWidth="1"/>
    <col min="8198" max="8198" width="9.109375" style="639"/>
    <col min="8199" max="8199" width="7.6640625" style="639" customWidth="1"/>
    <col min="8200" max="8200" width="9.109375" style="639"/>
    <col min="8201" max="8201" width="10.109375" style="639" customWidth="1"/>
    <col min="8202" max="8202" width="12.109375" style="639" customWidth="1"/>
    <col min="8203" max="8448" width="9.109375" style="639"/>
    <col min="8449" max="8449" width="7.44140625" style="639" customWidth="1"/>
    <col min="8450" max="8450" width="10.6640625" style="639" customWidth="1"/>
    <col min="8451" max="8451" width="8.109375" style="639" customWidth="1"/>
    <col min="8452" max="8452" width="10.33203125" style="639" customWidth="1"/>
    <col min="8453" max="8453" width="10.109375" style="639" customWidth="1"/>
    <col min="8454" max="8454" width="9.109375" style="639"/>
    <col min="8455" max="8455" width="7.6640625" style="639" customWidth="1"/>
    <col min="8456" max="8456" width="9.109375" style="639"/>
    <col min="8457" max="8457" width="10.109375" style="639" customWidth="1"/>
    <col min="8458" max="8458" width="12.109375" style="639" customWidth="1"/>
    <col min="8459" max="8704" width="9.109375" style="639"/>
    <col min="8705" max="8705" width="7.44140625" style="639" customWidth="1"/>
    <col min="8706" max="8706" width="10.6640625" style="639" customWidth="1"/>
    <col min="8707" max="8707" width="8.109375" style="639" customWidth="1"/>
    <col min="8708" max="8708" width="10.33203125" style="639" customWidth="1"/>
    <col min="8709" max="8709" width="10.109375" style="639" customWidth="1"/>
    <col min="8710" max="8710" width="9.109375" style="639"/>
    <col min="8711" max="8711" width="7.6640625" style="639" customWidth="1"/>
    <col min="8712" max="8712" width="9.109375" style="639"/>
    <col min="8713" max="8713" width="10.109375" style="639" customWidth="1"/>
    <col min="8714" max="8714" width="12.109375" style="639" customWidth="1"/>
    <col min="8715" max="8960" width="9.109375" style="639"/>
    <col min="8961" max="8961" width="7.44140625" style="639" customWidth="1"/>
    <col min="8962" max="8962" width="10.6640625" style="639" customWidth="1"/>
    <col min="8963" max="8963" width="8.109375" style="639" customWidth="1"/>
    <col min="8964" max="8964" width="10.33203125" style="639" customWidth="1"/>
    <col min="8965" max="8965" width="10.109375" style="639" customWidth="1"/>
    <col min="8966" max="8966" width="9.109375" style="639"/>
    <col min="8967" max="8967" width="7.6640625" style="639" customWidth="1"/>
    <col min="8968" max="8968" width="9.109375" style="639"/>
    <col min="8969" max="8969" width="10.109375" style="639" customWidth="1"/>
    <col min="8970" max="8970" width="12.109375" style="639" customWidth="1"/>
    <col min="8971" max="9216" width="9.109375" style="639"/>
    <col min="9217" max="9217" width="7.44140625" style="639" customWidth="1"/>
    <col min="9218" max="9218" width="10.6640625" style="639" customWidth="1"/>
    <col min="9219" max="9219" width="8.109375" style="639" customWidth="1"/>
    <col min="9220" max="9220" width="10.33203125" style="639" customWidth="1"/>
    <col min="9221" max="9221" width="10.109375" style="639" customWidth="1"/>
    <col min="9222" max="9222" width="9.109375" style="639"/>
    <col min="9223" max="9223" width="7.6640625" style="639" customWidth="1"/>
    <col min="9224" max="9224" width="9.109375" style="639"/>
    <col min="9225" max="9225" width="10.109375" style="639" customWidth="1"/>
    <col min="9226" max="9226" width="12.109375" style="639" customWidth="1"/>
    <col min="9227" max="9472" width="9.109375" style="639"/>
    <col min="9473" max="9473" width="7.44140625" style="639" customWidth="1"/>
    <col min="9474" max="9474" width="10.6640625" style="639" customWidth="1"/>
    <col min="9475" max="9475" width="8.109375" style="639" customWidth="1"/>
    <col min="9476" max="9476" width="10.33203125" style="639" customWidth="1"/>
    <col min="9477" max="9477" width="10.109375" style="639" customWidth="1"/>
    <col min="9478" max="9478" width="9.109375" style="639"/>
    <col min="9479" max="9479" width="7.6640625" style="639" customWidth="1"/>
    <col min="9480" max="9480" width="9.109375" style="639"/>
    <col min="9481" max="9481" width="10.109375" style="639" customWidth="1"/>
    <col min="9482" max="9482" width="12.109375" style="639" customWidth="1"/>
    <col min="9483" max="9728" width="9.109375" style="639"/>
    <col min="9729" max="9729" width="7.44140625" style="639" customWidth="1"/>
    <col min="9730" max="9730" width="10.6640625" style="639" customWidth="1"/>
    <col min="9731" max="9731" width="8.109375" style="639" customWidth="1"/>
    <col min="9732" max="9732" width="10.33203125" style="639" customWidth="1"/>
    <col min="9733" max="9733" width="10.109375" style="639" customWidth="1"/>
    <col min="9734" max="9734" width="9.109375" style="639"/>
    <col min="9735" max="9735" width="7.6640625" style="639" customWidth="1"/>
    <col min="9736" max="9736" width="9.109375" style="639"/>
    <col min="9737" max="9737" width="10.109375" style="639" customWidth="1"/>
    <col min="9738" max="9738" width="12.109375" style="639" customWidth="1"/>
    <col min="9739" max="9984" width="9.109375" style="639"/>
    <col min="9985" max="9985" width="7.44140625" style="639" customWidth="1"/>
    <col min="9986" max="9986" width="10.6640625" style="639" customWidth="1"/>
    <col min="9987" max="9987" width="8.109375" style="639" customWidth="1"/>
    <col min="9988" max="9988" width="10.33203125" style="639" customWidth="1"/>
    <col min="9989" max="9989" width="10.109375" style="639" customWidth="1"/>
    <col min="9990" max="9990" width="9.109375" style="639"/>
    <col min="9991" max="9991" width="7.6640625" style="639" customWidth="1"/>
    <col min="9992" max="9992" width="9.109375" style="639"/>
    <col min="9993" max="9993" width="10.109375" style="639" customWidth="1"/>
    <col min="9994" max="9994" width="12.109375" style="639" customWidth="1"/>
    <col min="9995" max="10240" width="9.109375" style="639"/>
    <col min="10241" max="10241" width="7.44140625" style="639" customWidth="1"/>
    <col min="10242" max="10242" width="10.6640625" style="639" customWidth="1"/>
    <col min="10243" max="10243" width="8.109375" style="639" customWidth="1"/>
    <col min="10244" max="10244" width="10.33203125" style="639" customWidth="1"/>
    <col min="10245" max="10245" width="10.109375" style="639" customWidth="1"/>
    <col min="10246" max="10246" width="9.109375" style="639"/>
    <col min="10247" max="10247" width="7.6640625" style="639" customWidth="1"/>
    <col min="10248" max="10248" width="9.109375" style="639"/>
    <col min="10249" max="10249" width="10.109375" style="639" customWidth="1"/>
    <col min="10250" max="10250" width="12.109375" style="639" customWidth="1"/>
    <col min="10251" max="10496" width="9.109375" style="639"/>
    <col min="10497" max="10497" width="7.44140625" style="639" customWidth="1"/>
    <col min="10498" max="10498" width="10.6640625" style="639" customWidth="1"/>
    <col min="10499" max="10499" width="8.109375" style="639" customWidth="1"/>
    <col min="10500" max="10500" width="10.33203125" style="639" customWidth="1"/>
    <col min="10501" max="10501" width="10.109375" style="639" customWidth="1"/>
    <col min="10502" max="10502" width="9.109375" style="639"/>
    <col min="10503" max="10503" width="7.6640625" style="639" customWidth="1"/>
    <col min="10504" max="10504" width="9.109375" style="639"/>
    <col min="10505" max="10505" width="10.109375" style="639" customWidth="1"/>
    <col min="10506" max="10506" width="12.109375" style="639" customWidth="1"/>
    <col min="10507" max="10752" width="9.109375" style="639"/>
    <col min="10753" max="10753" width="7.44140625" style="639" customWidth="1"/>
    <col min="10754" max="10754" width="10.6640625" style="639" customWidth="1"/>
    <col min="10755" max="10755" width="8.109375" style="639" customWidth="1"/>
    <col min="10756" max="10756" width="10.33203125" style="639" customWidth="1"/>
    <col min="10757" max="10757" width="10.109375" style="639" customWidth="1"/>
    <col min="10758" max="10758" width="9.109375" style="639"/>
    <col min="10759" max="10759" width="7.6640625" style="639" customWidth="1"/>
    <col min="10760" max="10760" width="9.109375" style="639"/>
    <col min="10761" max="10761" width="10.109375" style="639" customWidth="1"/>
    <col min="10762" max="10762" width="12.109375" style="639" customWidth="1"/>
    <col min="10763" max="11008" width="9.109375" style="639"/>
    <col min="11009" max="11009" width="7.44140625" style="639" customWidth="1"/>
    <col min="11010" max="11010" width="10.6640625" style="639" customWidth="1"/>
    <col min="11011" max="11011" width="8.109375" style="639" customWidth="1"/>
    <col min="11012" max="11012" width="10.33203125" style="639" customWidth="1"/>
    <col min="11013" max="11013" width="10.109375" style="639" customWidth="1"/>
    <col min="11014" max="11014" width="9.109375" style="639"/>
    <col min="11015" max="11015" width="7.6640625" style="639" customWidth="1"/>
    <col min="11016" max="11016" width="9.109375" style="639"/>
    <col min="11017" max="11017" width="10.109375" style="639" customWidth="1"/>
    <col min="11018" max="11018" width="12.109375" style="639" customWidth="1"/>
    <col min="11019" max="11264" width="9.109375" style="639"/>
    <col min="11265" max="11265" width="7.44140625" style="639" customWidth="1"/>
    <col min="11266" max="11266" width="10.6640625" style="639" customWidth="1"/>
    <col min="11267" max="11267" width="8.109375" style="639" customWidth="1"/>
    <col min="11268" max="11268" width="10.33203125" style="639" customWidth="1"/>
    <col min="11269" max="11269" width="10.109375" style="639" customWidth="1"/>
    <col min="11270" max="11270" width="9.109375" style="639"/>
    <col min="11271" max="11271" width="7.6640625" style="639" customWidth="1"/>
    <col min="11272" max="11272" width="9.109375" style="639"/>
    <col min="11273" max="11273" width="10.109375" style="639" customWidth="1"/>
    <col min="11274" max="11274" width="12.109375" style="639" customWidth="1"/>
    <col min="11275" max="11520" width="9.109375" style="639"/>
    <col min="11521" max="11521" width="7.44140625" style="639" customWidth="1"/>
    <col min="11522" max="11522" width="10.6640625" style="639" customWidth="1"/>
    <col min="11523" max="11523" width="8.109375" style="639" customWidth="1"/>
    <col min="11524" max="11524" width="10.33203125" style="639" customWidth="1"/>
    <col min="11525" max="11525" width="10.109375" style="639" customWidth="1"/>
    <col min="11526" max="11526" width="9.109375" style="639"/>
    <col min="11527" max="11527" width="7.6640625" style="639" customWidth="1"/>
    <col min="11528" max="11528" width="9.109375" style="639"/>
    <col min="11529" max="11529" width="10.109375" style="639" customWidth="1"/>
    <col min="11530" max="11530" width="12.109375" style="639" customWidth="1"/>
    <col min="11531" max="11776" width="9.109375" style="639"/>
    <col min="11777" max="11777" width="7.44140625" style="639" customWidth="1"/>
    <col min="11778" max="11778" width="10.6640625" style="639" customWidth="1"/>
    <col min="11779" max="11779" width="8.109375" style="639" customWidth="1"/>
    <col min="11780" max="11780" width="10.33203125" style="639" customWidth="1"/>
    <col min="11781" max="11781" width="10.109375" style="639" customWidth="1"/>
    <col min="11782" max="11782" width="9.109375" style="639"/>
    <col min="11783" max="11783" width="7.6640625" style="639" customWidth="1"/>
    <col min="11784" max="11784" width="9.109375" style="639"/>
    <col min="11785" max="11785" width="10.109375" style="639" customWidth="1"/>
    <col min="11786" max="11786" width="12.109375" style="639" customWidth="1"/>
    <col min="11787" max="12032" width="9.109375" style="639"/>
    <col min="12033" max="12033" width="7.44140625" style="639" customWidth="1"/>
    <col min="12034" max="12034" width="10.6640625" style="639" customWidth="1"/>
    <col min="12035" max="12035" width="8.109375" style="639" customWidth="1"/>
    <col min="12036" max="12036" width="10.33203125" style="639" customWidth="1"/>
    <col min="12037" max="12037" width="10.109375" style="639" customWidth="1"/>
    <col min="12038" max="12038" width="9.109375" style="639"/>
    <col min="12039" max="12039" width="7.6640625" style="639" customWidth="1"/>
    <col min="12040" max="12040" width="9.109375" style="639"/>
    <col min="12041" max="12041" width="10.109375" style="639" customWidth="1"/>
    <col min="12042" max="12042" width="12.109375" style="639" customWidth="1"/>
    <col min="12043" max="12288" width="9.109375" style="639"/>
    <col min="12289" max="12289" width="7.44140625" style="639" customWidth="1"/>
    <col min="12290" max="12290" width="10.6640625" style="639" customWidth="1"/>
    <col min="12291" max="12291" width="8.109375" style="639" customWidth="1"/>
    <col min="12292" max="12292" width="10.33203125" style="639" customWidth="1"/>
    <col min="12293" max="12293" width="10.109375" style="639" customWidth="1"/>
    <col min="12294" max="12294" width="9.109375" style="639"/>
    <col min="12295" max="12295" width="7.6640625" style="639" customWidth="1"/>
    <col min="12296" max="12296" width="9.109375" style="639"/>
    <col min="12297" max="12297" width="10.109375" style="639" customWidth="1"/>
    <col min="12298" max="12298" width="12.109375" style="639" customWidth="1"/>
    <col min="12299" max="12544" width="9.109375" style="639"/>
    <col min="12545" max="12545" width="7.44140625" style="639" customWidth="1"/>
    <col min="12546" max="12546" width="10.6640625" style="639" customWidth="1"/>
    <col min="12547" max="12547" width="8.109375" style="639" customWidth="1"/>
    <col min="12548" max="12548" width="10.33203125" style="639" customWidth="1"/>
    <col min="12549" max="12549" width="10.109375" style="639" customWidth="1"/>
    <col min="12550" max="12550" width="9.109375" style="639"/>
    <col min="12551" max="12551" width="7.6640625" style="639" customWidth="1"/>
    <col min="12552" max="12552" width="9.109375" style="639"/>
    <col min="12553" max="12553" width="10.109375" style="639" customWidth="1"/>
    <col min="12554" max="12554" width="12.109375" style="639" customWidth="1"/>
    <col min="12555" max="12800" width="9.109375" style="639"/>
    <col min="12801" max="12801" width="7.44140625" style="639" customWidth="1"/>
    <col min="12802" max="12802" width="10.6640625" style="639" customWidth="1"/>
    <col min="12803" max="12803" width="8.109375" style="639" customWidth="1"/>
    <col min="12804" max="12804" width="10.33203125" style="639" customWidth="1"/>
    <col min="12805" max="12805" width="10.109375" style="639" customWidth="1"/>
    <col min="12806" max="12806" width="9.109375" style="639"/>
    <col min="12807" max="12807" width="7.6640625" style="639" customWidth="1"/>
    <col min="12808" max="12808" width="9.109375" style="639"/>
    <col min="12809" max="12809" width="10.109375" style="639" customWidth="1"/>
    <col min="12810" max="12810" width="12.109375" style="639" customWidth="1"/>
    <col min="12811" max="13056" width="9.109375" style="639"/>
    <col min="13057" max="13057" width="7.44140625" style="639" customWidth="1"/>
    <col min="13058" max="13058" width="10.6640625" style="639" customWidth="1"/>
    <col min="13059" max="13059" width="8.109375" style="639" customWidth="1"/>
    <col min="13060" max="13060" width="10.33203125" style="639" customWidth="1"/>
    <col min="13061" max="13061" width="10.109375" style="639" customWidth="1"/>
    <col min="13062" max="13062" width="9.109375" style="639"/>
    <col min="13063" max="13063" width="7.6640625" style="639" customWidth="1"/>
    <col min="13064" max="13064" width="9.109375" style="639"/>
    <col min="13065" max="13065" width="10.109375" style="639" customWidth="1"/>
    <col min="13066" max="13066" width="12.109375" style="639" customWidth="1"/>
    <col min="13067" max="13312" width="9.109375" style="639"/>
    <col min="13313" max="13313" width="7.44140625" style="639" customWidth="1"/>
    <col min="13314" max="13314" width="10.6640625" style="639" customWidth="1"/>
    <col min="13315" max="13315" width="8.109375" style="639" customWidth="1"/>
    <col min="13316" max="13316" width="10.33203125" style="639" customWidth="1"/>
    <col min="13317" max="13317" width="10.109375" style="639" customWidth="1"/>
    <col min="13318" max="13318" width="9.109375" style="639"/>
    <col min="13319" max="13319" width="7.6640625" style="639" customWidth="1"/>
    <col min="13320" max="13320" width="9.109375" style="639"/>
    <col min="13321" max="13321" width="10.109375" style="639" customWidth="1"/>
    <col min="13322" max="13322" width="12.109375" style="639" customWidth="1"/>
    <col min="13323" max="13568" width="9.109375" style="639"/>
    <col min="13569" max="13569" width="7.44140625" style="639" customWidth="1"/>
    <col min="13570" max="13570" width="10.6640625" style="639" customWidth="1"/>
    <col min="13571" max="13571" width="8.109375" style="639" customWidth="1"/>
    <col min="13572" max="13572" width="10.33203125" style="639" customWidth="1"/>
    <col min="13573" max="13573" width="10.109375" style="639" customWidth="1"/>
    <col min="13574" max="13574" width="9.109375" style="639"/>
    <col min="13575" max="13575" width="7.6640625" style="639" customWidth="1"/>
    <col min="13576" max="13576" width="9.109375" style="639"/>
    <col min="13577" max="13577" width="10.109375" style="639" customWidth="1"/>
    <col min="13578" max="13578" width="12.109375" style="639" customWidth="1"/>
    <col min="13579" max="13824" width="9.109375" style="639"/>
    <col min="13825" max="13825" width="7.44140625" style="639" customWidth="1"/>
    <col min="13826" max="13826" width="10.6640625" style="639" customWidth="1"/>
    <col min="13827" max="13827" width="8.109375" style="639" customWidth="1"/>
    <col min="13828" max="13828" width="10.33203125" style="639" customWidth="1"/>
    <col min="13829" max="13829" width="10.109375" style="639" customWidth="1"/>
    <col min="13830" max="13830" width="9.109375" style="639"/>
    <col min="13831" max="13831" width="7.6640625" style="639" customWidth="1"/>
    <col min="13832" max="13832" width="9.109375" style="639"/>
    <col min="13833" max="13833" width="10.109375" style="639" customWidth="1"/>
    <col min="13834" max="13834" width="12.109375" style="639" customWidth="1"/>
    <col min="13835" max="14080" width="9.109375" style="639"/>
    <col min="14081" max="14081" width="7.44140625" style="639" customWidth="1"/>
    <col min="14082" max="14082" width="10.6640625" style="639" customWidth="1"/>
    <col min="14083" max="14083" width="8.109375" style="639" customWidth="1"/>
    <col min="14084" max="14084" width="10.33203125" style="639" customWidth="1"/>
    <col min="14085" max="14085" width="10.109375" style="639" customWidth="1"/>
    <col min="14086" max="14086" width="9.109375" style="639"/>
    <col min="14087" max="14087" width="7.6640625" style="639" customWidth="1"/>
    <col min="14088" max="14088" width="9.109375" style="639"/>
    <col min="14089" max="14089" width="10.109375" style="639" customWidth="1"/>
    <col min="14090" max="14090" width="12.109375" style="639" customWidth="1"/>
    <col min="14091" max="14336" width="9.109375" style="639"/>
    <col min="14337" max="14337" width="7.44140625" style="639" customWidth="1"/>
    <col min="14338" max="14338" width="10.6640625" style="639" customWidth="1"/>
    <col min="14339" max="14339" width="8.109375" style="639" customWidth="1"/>
    <col min="14340" max="14340" width="10.33203125" style="639" customWidth="1"/>
    <col min="14341" max="14341" width="10.109375" style="639" customWidth="1"/>
    <col min="14342" max="14342" width="9.109375" style="639"/>
    <col min="14343" max="14343" width="7.6640625" style="639" customWidth="1"/>
    <col min="14344" max="14344" width="9.109375" style="639"/>
    <col min="14345" max="14345" width="10.109375" style="639" customWidth="1"/>
    <col min="14346" max="14346" width="12.109375" style="639" customWidth="1"/>
    <col min="14347" max="14592" width="9.109375" style="639"/>
    <col min="14593" max="14593" width="7.44140625" style="639" customWidth="1"/>
    <col min="14594" max="14594" width="10.6640625" style="639" customWidth="1"/>
    <col min="14595" max="14595" width="8.109375" style="639" customWidth="1"/>
    <col min="14596" max="14596" width="10.33203125" style="639" customWidth="1"/>
    <col min="14597" max="14597" width="10.109375" style="639" customWidth="1"/>
    <col min="14598" max="14598" width="9.109375" style="639"/>
    <col min="14599" max="14599" width="7.6640625" style="639" customWidth="1"/>
    <col min="14600" max="14600" width="9.109375" style="639"/>
    <col min="14601" max="14601" width="10.109375" style="639" customWidth="1"/>
    <col min="14602" max="14602" width="12.109375" style="639" customWidth="1"/>
    <col min="14603" max="14848" width="9.109375" style="639"/>
    <col min="14849" max="14849" width="7.44140625" style="639" customWidth="1"/>
    <col min="14850" max="14850" width="10.6640625" style="639" customWidth="1"/>
    <col min="14851" max="14851" width="8.109375" style="639" customWidth="1"/>
    <col min="14852" max="14852" width="10.33203125" style="639" customWidth="1"/>
    <col min="14853" max="14853" width="10.109375" style="639" customWidth="1"/>
    <col min="14854" max="14854" width="9.109375" style="639"/>
    <col min="14855" max="14855" width="7.6640625" style="639" customWidth="1"/>
    <col min="14856" max="14856" width="9.109375" style="639"/>
    <col min="14857" max="14857" width="10.109375" style="639" customWidth="1"/>
    <col min="14858" max="14858" width="12.109375" style="639" customWidth="1"/>
    <col min="14859" max="15104" width="9.109375" style="639"/>
    <col min="15105" max="15105" width="7.44140625" style="639" customWidth="1"/>
    <col min="15106" max="15106" width="10.6640625" style="639" customWidth="1"/>
    <col min="15107" max="15107" width="8.109375" style="639" customWidth="1"/>
    <col min="15108" max="15108" width="10.33203125" style="639" customWidth="1"/>
    <col min="15109" max="15109" width="10.109375" style="639" customWidth="1"/>
    <col min="15110" max="15110" width="9.109375" style="639"/>
    <col min="15111" max="15111" width="7.6640625" style="639" customWidth="1"/>
    <col min="15112" max="15112" width="9.109375" style="639"/>
    <col min="15113" max="15113" width="10.109375" style="639" customWidth="1"/>
    <col min="15114" max="15114" width="12.109375" style="639" customWidth="1"/>
    <col min="15115" max="15360" width="9.109375" style="639"/>
    <col min="15361" max="15361" width="7.44140625" style="639" customWidth="1"/>
    <col min="15362" max="15362" width="10.6640625" style="639" customWidth="1"/>
    <col min="15363" max="15363" width="8.109375" style="639" customWidth="1"/>
    <col min="15364" max="15364" width="10.33203125" style="639" customWidth="1"/>
    <col min="15365" max="15365" width="10.109375" style="639" customWidth="1"/>
    <col min="15366" max="15366" width="9.109375" style="639"/>
    <col min="15367" max="15367" width="7.6640625" style="639" customWidth="1"/>
    <col min="15368" max="15368" width="9.109375" style="639"/>
    <col min="15369" max="15369" width="10.109375" style="639" customWidth="1"/>
    <col min="15370" max="15370" width="12.109375" style="639" customWidth="1"/>
    <col min="15371" max="15616" width="9.109375" style="639"/>
    <col min="15617" max="15617" width="7.44140625" style="639" customWidth="1"/>
    <col min="15618" max="15618" width="10.6640625" style="639" customWidth="1"/>
    <col min="15619" max="15619" width="8.109375" style="639" customWidth="1"/>
    <col min="15620" max="15620" width="10.33203125" style="639" customWidth="1"/>
    <col min="15621" max="15621" width="10.109375" style="639" customWidth="1"/>
    <col min="15622" max="15622" width="9.109375" style="639"/>
    <col min="15623" max="15623" width="7.6640625" style="639" customWidth="1"/>
    <col min="15624" max="15624" width="9.109375" style="639"/>
    <col min="15625" max="15625" width="10.109375" style="639" customWidth="1"/>
    <col min="15626" max="15626" width="12.109375" style="639" customWidth="1"/>
    <col min="15627" max="15872" width="9.109375" style="639"/>
    <col min="15873" max="15873" width="7.44140625" style="639" customWidth="1"/>
    <col min="15874" max="15874" width="10.6640625" style="639" customWidth="1"/>
    <col min="15875" max="15875" width="8.109375" style="639" customWidth="1"/>
    <col min="15876" max="15876" width="10.33203125" style="639" customWidth="1"/>
    <col min="15877" max="15877" width="10.109375" style="639" customWidth="1"/>
    <col min="15878" max="15878" width="9.109375" style="639"/>
    <col min="15879" max="15879" width="7.6640625" style="639" customWidth="1"/>
    <col min="15880" max="15880" width="9.109375" style="639"/>
    <col min="15881" max="15881" width="10.109375" style="639" customWidth="1"/>
    <col min="15882" max="15882" width="12.109375" style="639" customWidth="1"/>
    <col min="15883" max="16128" width="9.109375" style="639"/>
    <col min="16129" max="16129" width="7.44140625" style="639" customWidth="1"/>
    <col min="16130" max="16130" width="10.6640625" style="639" customWidth="1"/>
    <col min="16131" max="16131" width="8.109375" style="639" customWidth="1"/>
    <col min="16132" max="16132" width="10.33203125" style="639" customWidth="1"/>
    <col min="16133" max="16133" width="10.109375" style="639" customWidth="1"/>
    <col min="16134" max="16134" width="9.109375" style="639"/>
    <col min="16135" max="16135" width="7.6640625" style="639" customWidth="1"/>
    <col min="16136" max="16136" width="9.109375" style="639"/>
    <col min="16137" max="16137" width="10.109375" style="639" customWidth="1"/>
    <col min="16138" max="16138" width="12.109375" style="639" customWidth="1"/>
    <col min="16139" max="16384" width="9.109375" style="639"/>
  </cols>
  <sheetData>
    <row r="2" spans="1:10" ht="15.6" x14ac:dyDescent="0.3">
      <c r="A2" s="1443" t="s">
        <v>1550</v>
      </c>
      <c r="B2" s="1443"/>
      <c r="C2" s="1443"/>
      <c r="D2" s="1443"/>
      <c r="E2" s="1443"/>
      <c r="F2" s="1443"/>
      <c r="G2" s="1443"/>
      <c r="H2" s="1443"/>
      <c r="I2" s="1443"/>
      <c r="J2" s="1443"/>
    </row>
    <row r="3" spans="1:10" ht="15.6" x14ac:dyDescent="0.3">
      <c r="A3" s="646"/>
      <c r="B3" s="646"/>
      <c r="C3" s="646"/>
      <c r="D3" s="646"/>
      <c r="E3" s="646"/>
      <c r="F3" s="646"/>
      <c r="G3" s="646"/>
      <c r="H3" s="646"/>
      <c r="I3" s="646"/>
      <c r="J3" s="646"/>
    </row>
    <row r="4" spans="1:10" x14ac:dyDescent="0.25">
      <c r="E4" s="647" t="s">
        <v>1472</v>
      </c>
      <c r="F4" s="648">
        <v>1</v>
      </c>
    </row>
    <row r="5" spans="1:10" ht="18" customHeight="1" x14ac:dyDescent="0.25"/>
    <row r="6" spans="1:10" ht="18" customHeight="1" x14ac:dyDescent="0.25">
      <c r="A6" s="639" t="s">
        <v>1473</v>
      </c>
      <c r="F6" s="1444" t="str">
        <f>Обложка!A26</f>
        <v>ООО «Электромонтаж-110»</v>
      </c>
      <c r="G6" s="1442"/>
      <c r="H6" s="1442"/>
      <c r="I6" s="1442"/>
      <c r="J6" s="1442"/>
    </row>
    <row r="7" spans="1:10" ht="18" customHeight="1" x14ac:dyDescent="0.25"/>
    <row r="8" spans="1:10" ht="18" customHeight="1" x14ac:dyDescent="0.25">
      <c r="A8" s="639" t="s">
        <v>1474</v>
      </c>
      <c r="E8" s="1445"/>
      <c r="F8" s="1445"/>
      <c r="G8" s="1445"/>
      <c r="H8" s="1445"/>
      <c r="I8" s="1445"/>
      <c r="J8" s="1445"/>
    </row>
    <row r="9" spans="1:10" ht="18" customHeight="1" x14ac:dyDescent="0.25">
      <c r="A9" s="1446" t="str">
        <f>Обложка!A18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9" s="1447"/>
      <c r="C9" s="1447"/>
      <c r="D9" s="1447"/>
      <c r="E9" s="1447"/>
      <c r="F9" s="1447"/>
      <c r="G9" s="1447"/>
      <c r="H9" s="1447"/>
      <c r="I9" s="1447"/>
      <c r="J9" s="1447"/>
    </row>
    <row r="10" spans="1:10" ht="60" customHeight="1" x14ac:dyDescent="0.25">
      <c r="A10" s="1447"/>
      <c r="B10" s="1447"/>
      <c r="C10" s="1447"/>
      <c r="D10" s="1447"/>
      <c r="E10" s="1447"/>
      <c r="F10" s="1447"/>
      <c r="G10" s="1447"/>
      <c r="H10" s="1447"/>
      <c r="I10" s="1447"/>
      <c r="J10" s="1447"/>
    </row>
    <row r="11" spans="1:10" ht="31.5" customHeight="1" x14ac:dyDescent="0.25">
      <c r="A11" s="1477" t="s">
        <v>1551</v>
      </c>
      <c r="B11" s="1477"/>
      <c r="C11" s="1477"/>
      <c r="D11" s="1477"/>
      <c r="E11" s="1477"/>
      <c r="F11" s="1477"/>
      <c r="G11" s="1477"/>
      <c r="H11" s="1477"/>
      <c r="I11" s="1477"/>
      <c r="J11" s="1477"/>
    </row>
    <row r="12" spans="1:10" ht="18" customHeight="1" x14ac:dyDescent="0.25">
      <c r="A12" s="1448" t="str">
        <f>'Титульный лист'!C12</f>
        <v>Начальник участка ООО «Электромонтаж-110», Курленков О.В.</v>
      </c>
      <c r="B12" s="1448"/>
      <c r="C12" s="1448"/>
      <c r="D12" s="1448"/>
      <c r="E12" s="1448"/>
      <c r="F12" s="1448"/>
      <c r="G12" s="1448"/>
      <c r="H12" s="1448"/>
      <c r="I12" s="1448"/>
      <c r="J12" s="1448"/>
    </row>
    <row r="13" spans="1:10" ht="18" customHeight="1" x14ac:dyDescent="0.25"/>
    <row r="14" spans="1:10" ht="18" customHeight="1" x14ac:dyDescent="0.25">
      <c r="A14" s="639" t="s">
        <v>1477</v>
      </c>
    </row>
    <row r="15" spans="1:10" ht="18" customHeight="1" x14ac:dyDescent="0.25">
      <c r="A15" s="1442" t="str">
        <f>'Титульный лист'!A15:J15</f>
        <v>ООО «Электромонтаж-110»</v>
      </c>
      <c r="B15" s="1442"/>
      <c r="C15" s="1442"/>
      <c r="D15" s="1442"/>
      <c r="E15" s="1442"/>
      <c r="F15" s="1442"/>
      <c r="G15" s="1442"/>
      <c r="H15" s="1442"/>
      <c r="I15" s="1442"/>
      <c r="J15" s="1442"/>
    </row>
    <row r="16" spans="1:10" ht="18" customHeight="1" x14ac:dyDescent="0.25"/>
    <row r="17" spans="1:16" ht="31.2" customHeight="1" x14ac:dyDescent="0.25">
      <c r="A17" s="639" t="s">
        <v>1478</v>
      </c>
      <c r="C17" s="1449" t="str">
        <f>'Титульный лист'!C17:J17</f>
        <v>СЭС-23-32939-ЭС-ИЛО, СЭС-23-32939-ЭС-ИЛО, СЭС-23-32939-ЭС-ИЛО, СЭС-23-32939-ЭС-ИЛО</v>
      </c>
      <c r="D17" s="1449"/>
      <c r="E17" s="1449"/>
      <c r="F17" s="1449"/>
      <c r="G17" s="1449"/>
      <c r="H17" s="1449"/>
      <c r="I17" s="1449"/>
      <c r="J17" s="1449"/>
    </row>
    <row r="18" spans="1:16" ht="18" customHeight="1" x14ac:dyDescent="0.25">
      <c r="P18" s="649"/>
    </row>
    <row r="19" spans="1:16" ht="31.5" customHeight="1" x14ac:dyDescent="0.25">
      <c r="A19" s="1478" t="s">
        <v>1552</v>
      </c>
      <c r="B19" s="1478"/>
      <c r="C19" s="1478"/>
      <c r="D19" s="1478"/>
      <c r="E19" s="1478"/>
      <c r="F19" s="1478"/>
      <c r="G19" s="1478"/>
      <c r="H19" s="1478"/>
      <c r="I19" s="1478"/>
      <c r="J19" s="1478"/>
    </row>
    <row r="20" spans="1:16" ht="18" customHeight="1" x14ac:dyDescent="0.25">
      <c r="A20" s="1442"/>
      <c r="B20" s="1442"/>
      <c r="C20" s="1442"/>
      <c r="D20" s="1442"/>
      <c r="E20" s="1442"/>
      <c r="F20" s="1442"/>
      <c r="G20" s="1442"/>
      <c r="H20" s="1442"/>
      <c r="I20" s="1442"/>
      <c r="J20" s="1442"/>
    </row>
    <row r="21" spans="1:16" ht="18" customHeight="1" x14ac:dyDescent="0.25">
      <c r="A21" s="639" t="s">
        <v>1478</v>
      </c>
      <c r="C21" s="1442"/>
      <c r="D21" s="1442"/>
      <c r="E21" s="1442"/>
      <c r="F21" s="1442"/>
      <c r="G21" s="1442"/>
      <c r="H21" s="1442"/>
      <c r="I21" s="1442"/>
      <c r="J21" s="1442"/>
    </row>
    <row r="22" spans="1:16" ht="18" customHeight="1" x14ac:dyDescent="0.25"/>
    <row r="23" spans="1:16" ht="18" customHeight="1" x14ac:dyDescent="0.25">
      <c r="A23" s="639" t="s">
        <v>1480</v>
      </c>
      <c r="F23" s="650"/>
      <c r="G23" s="650"/>
      <c r="H23" s="650"/>
      <c r="I23" s="650"/>
      <c r="J23" s="650"/>
    </row>
    <row r="24" spans="1:16" ht="18" customHeight="1" x14ac:dyDescent="0.25">
      <c r="A24" s="1450"/>
      <c r="B24" s="1450"/>
      <c r="C24" s="1450"/>
      <c r="D24" s="1450"/>
      <c r="E24" s="1450"/>
      <c r="F24" s="1450"/>
      <c r="G24" s="1450"/>
      <c r="H24" s="1450"/>
      <c r="I24" s="1450"/>
      <c r="J24" s="1450"/>
    </row>
    <row r="25" spans="1:16" ht="18" customHeight="1" x14ac:dyDescent="0.25">
      <c r="A25" s="649"/>
      <c r="B25" s="649"/>
      <c r="C25" s="649"/>
      <c r="D25" s="649"/>
      <c r="E25" s="649"/>
      <c r="F25" s="649"/>
      <c r="G25" s="649"/>
      <c r="H25" s="649"/>
      <c r="I25" s="649"/>
      <c r="J25" s="649"/>
    </row>
    <row r="26" spans="1:16" ht="18" customHeight="1" x14ac:dyDescent="0.25">
      <c r="A26" s="639" t="s">
        <v>1553</v>
      </c>
      <c r="C26" s="650"/>
      <c r="D26" s="1442"/>
      <c r="E26" s="1442"/>
      <c r="F26" s="1442"/>
      <c r="G26" s="1442"/>
      <c r="H26" s="1442"/>
      <c r="I26" s="1442"/>
      <c r="J26" s="1442"/>
    </row>
    <row r="27" spans="1:16" ht="18" customHeight="1" x14ac:dyDescent="0.25"/>
    <row r="28" spans="1:16" ht="18" hidden="1" customHeight="1" x14ac:dyDescent="0.25">
      <c r="A28" s="639" t="s">
        <v>1482</v>
      </c>
    </row>
    <row r="29" spans="1:16" ht="18" hidden="1" customHeight="1" x14ac:dyDescent="0.25">
      <c r="A29" s="651" t="s">
        <v>1483</v>
      </c>
      <c r="D29" s="1448"/>
      <c r="E29" s="1448"/>
      <c r="F29" s="1448"/>
      <c r="G29" s="1448"/>
      <c r="H29" s="1448"/>
      <c r="I29" s="1448"/>
      <c r="J29" s="1448"/>
    </row>
    <row r="30" spans="1:16" ht="18" hidden="1" customHeight="1" x14ac:dyDescent="0.25">
      <c r="A30" s="1448" t="str">
        <f>'Титульный лист'!A30:J30</f>
        <v>Санкт-Петербургское государственное казенное учреждение "Дирекция транспортного строительства"</v>
      </c>
      <c r="B30" s="1448"/>
      <c r="C30" s="1448"/>
      <c r="D30" s="1448"/>
      <c r="E30" s="1448"/>
      <c r="F30" s="1448"/>
      <c r="G30" s="1448"/>
      <c r="H30" s="1448"/>
      <c r="I30" s="1448"/>
      <c r="J30" s="1448"/>
    </row>
    <row r="31" spans="1:16" ht="34.5" hidden="1" customHeight="1" x14ac:dyDescent="0.25">
      <c r="A31" s="1452" t="str">
        <f>'Титульный лист'!A31:J31</f>
        <v>Инженер 1 категории управления по строительству и реконструкции объектов транспортной инфраструктуры Макаренков А.В.</v>
      </c>
      <c r="B31" s="1452"/>
      <c r="C31" s="1452"/>
      <c r="D31" s="1452"/>
      <c r="E31" s="1452"/>
      <c r="F31" s="1452"/>
      <c r="G31" s="1452"/>
      <c r="H31" s="1452"/>
      <c r="I31" s="1452"/>
      <c r="J31" s="1452"/>
    </row>
    <row r="32" spans="1:16" ht="18" hidden="1" customHeight="1" x14ac:dyDescent="0.25"/>
    <row r="33" spans="1:10" ht="18" customHeight="1" x14ac:dyDescent="0.25">
      <c r="B33" s="639" t="s">
        <v>1485</v>
      </c>
      <c r="D33" s="1453" t="str">
        <f>'Титульный лист'!D33:F33</f>
        <v>15.09.2024 г.</v>
      </c>
      <c r="E33" s="1442"/>
      <c r="F33" s="1442"/>
    </row>
    <row r="34" spans="1:10" ht="20.25" customHeight="1" x14ac:dyDescent="0.25"/>
    <row r="35" spans="1:10" ht="18" customHeight="1" x14ac:dyDescent="0.25">
      <c r="B35" s="639" t="s">
        <v>1486</v>
      </c>
      <c r="D35" s="1453" t="str">
        <f>'Титульный лист'!D35:F35</f>
        <v>02.09.2024 г.</v>
      </c>
      <c r="E35" s="1442"/>
      <c r="F35" s="1442"/>
    </row>
    <row r="39" spans="1:10" x14ac:dyDescent="0.25">
      <c r="A39" s="644"/>
      <c r="B39" s="644"/>
      <c r="C39" s="644"/>
      <c r="D39" s="644"/>
      <c r="E39" s="644"/>
      <c r="F39" s="644"/>
      <c r="G39" s="644"/>
      <c r="H39" s="644"/>
      <c r="I39" s="644"/>
      <c r="J39" s="644"/>
    </row>
    <row r="40" spans="1:10" x14ac:dyDescent="0.25">
      <c r="A40" s="644"/>
      <c r="B40" s="644"/>
      <c r="C40" s="644"/>
      <c r="D40" s="644"/>
      <c r="E40" s="644"/>
      <c r="F40" s="644"/>
      <c r="G40" s="644"/>
      <c r="H40" s="644"/>
      <c r="I40" s="644"/>
      <c r="J40" s="644"/>
    </row>
    <row r="41" spans="1:10" x14ac:dyDescent="0.25">
      <c r="A41" s="644"/>
      <c r="B41" s="644"/>
      <c r="C41" s="644"/>
      <c r="D41" s="644"/>
      <c r="E41" s="644"/>
      <c r="F41" s="644"/>
      <c r="G41" s="644"/>
      <c r="H41" s="644"/>
      <c r="I41" s="644"/>
      <c r="J41" s="644"/>
    </row>
    <row r="42" spans="1:10" x14ac:dyDescent="0.25">
      <c r="A42" s="644"/>
      <c r="B42" s="644"/>
      <c r="C42" s="644"/>
      <c r="D42" s="644"/>
      <c r="E42" s="644"/>
      <c r="F42" s="644"/>
      <c r="G42" s="644"/>
      <c r="H42" s="644"/>
      <c r="I42" s="644"/>
      <c r="J42" s="644"/>
    </row>
    <row r="43" spans="1:10" x14ac:dyDescent="0.25">
      <c r="A43" s="644"/>
      <c r="B43" s="644"/>
      <c r="C43" s="644"/>
      <c r="D43" s="644"/>
      <c r="E43" s="644"/>
      <c r="F43" s="644"/>
      <c r="G43" s="644"/>
      <c r="H43" s="644"/>
      <c r="I43" s="644"/>
      <c r="J43" s="644"/>
    </row>
    <row r="44" spans="1:10" x14ac:dyDescent="0.25">
      <c r="A44" s="644"/>
      <c r="B44" s="644"/>
      <c r="C44" s="644"/>
      <c r="D44" s="644"/>
      <c r="E44" s="644"/>
      <c r="F44" s="644"/>
      <c r="G44" s="644"/>
      <c r="H44" s="644"/>
      <c r="I44" s="644"/>
      <c r="J44" s="644"/>
    </row>
    <row r="45" spans="1:10" x14ac:dyDescent="0.25">
      <c r="A45" s="644"/>
      <c r="B45" s="644"/>
      <c r="C45" s="644"/>
      <c r="D45" s="644"/>
      <c r="E45" s="644"/>
      <c r="F45" s="644"/>
      <c r="G45" s="644"/>
      <c r="H45" s="644"/>
      <c r="I45" s="644"/>
      <c r="J45" s="644"/>
    </row>
    <row r="46" spans="1:10" x14ac:dyDescent="0.25">
      <c r="A46" s="644"/>
      <c r="B46" s="644"/>
      <c r="C46" s="644"/>
      <c r="D46" s="644"/>
      <c r="E46" s="644"/>
      <c r="F46" s="644"/>
      <c r="G46" s="644"/>
      <c r="H46" s="644"/>
      <c r="I46" s="644"/>
      <c r="J46" s="644"/>
    </row>
    <row r="47" spans="1:10" x14ac:dyDescent="0.25">
      <c r="A47" s="644"/>
      <c r="B47" s="644"/>
      <c r="C47" s="644"/>
      <c r="D47" s="644"/>
      <c r="E47" s="644"/>
      <c r="F47" s="644"/>
      <c r="G47" s="644"/>
      <c r="H47" s="644"/>
      <c r="I47" s="644"/>
      <c r="J47" s="644"/>
    </row>
    <row r="48" spans="1:10" x14ac:dyDescent="0.25">
      <c r="A48" s="644"/>
      <c r="B48" s="644"/>
      <c r="C48" s="644"/>
      <c r="D48" s="644"/>
      <c r="E48" s="644"/>
      <c r="F48" s="644"/>
      <c r="G48" s="644"/>
      <c r="H48" s="644"/>
      <c r="I48" s="644"/>
      <c r="J48" s="644"/>
    </row>
    <row r="49" spans="1:10" x14ac:dyDescent="0.25">
      <c r="A49" s="644"/>
      <c r="B49" s="644"/>
      <c r="C49" s="644"/>
      <c r="D49" s="644"/>
      <c r="E49" s="644"/>
      <c r="F49" s="644"/>
      <c r="G49" s="644"/>
      <c r="H49" s="644"/>
      <c r="I49" s="644"/>
      <c r="J49" s="644"/>
    </row>
    <row r="50" spans="1:10" x14ac:dyDescent="0.25">
      <c r="A50" s="644"/>
      <c r="B50" s="644"/>
      <c r="C50" s="644"/>
      <c r="D50" s="644"/>
      <c r="E50" s="644"/>
      <c r="F50" s="644"/>
      <c r="G50" s="644"/>
      <c r="H50" s="644"/>
      <c r="I50" s="644"/>
      <c r="J50" s="644"/>
    </row>
    <row r="51" spans="1:10" x14ac:dyDescent="0.25">
      <c r="A51" s="644"/>
      <c r="B51" s="644"/>
      <c r="C51" s="644"/>
      <c r="D51" s="644"/>
      <c r="E51" s="644"/>
      <c r="F51" s="644"/>
      <c r="G51" s="644"/>
      <c r="H51" s="644"/>
      <c r="I51" s="644"/>
      <c r="J51" s="644"/>
    </row>
    <row r="52" spans="1:10" x14ac:dyDescent="0.25">
      <c r="A52" s="644"/>
      <c r="B52" s="644"/>
      <c r="C52" s="644"/>
      <c r="D52" s="644"/>
      <c r="E52" s="644"/>
      <c r="F52" s="644"/>
      <c r="G52" s="644"/>
      <c r="H52" s="644"/>
      <c r="I52" s="644"/>
      <c r="J52" s="644"/>
    </row>
    <row r="53" spans="1:10" x14ac:dyDescent="0.25">
      <c r="A53" s="644"/>
      <c r="B53" s="644"/>
      <c r="C53" s="644"/>
      <c r="D53" s="644"/>
      <c r="E53" s="644"/>
      <c r="F53" s="644"/>
      <c r="G53" s="644"/>
      <c r="H53" s="644"/>
      <c r="I53" s="644"/>
      <c r="J53" s="644"/>
    </row>
    <row r="54" spans="1:10" x14ac:dyDescent="0.25">
      <c r="A54" s="644"/>
      <c r="B54" s="644"/>
      <c r="C54" s="644"/>
      <c r="D54" s="644"/>
      <c r="E54" s="644"/>
      <c r="F54" s="644"/>
      <c r="G54" s="644"/>
      <c r="H54" s="644"/>
      <c r="I54" s="644"/>
      <c r="J54" s="644"/>
    </row>
    <row r="55" spans="1:10" x14ac:dyDescent="0.25">
      <c r="A55" s="644"/>
      <c r="B55" s="644"/>
      <c r="C55" s="644"/>
      <c r="D55" s="644"/>
      <c r="E55" s="644"/>
      <c r="F55" s="644"/>
      <c r="G55" s="644"/>
      <c r="H55" s="644"/>
      <c r="I55" s="644"/>
      <c r="J55" s="644"/>
    </row>
    <row r="56" spans="1:10" x14ac:dyDescent="0.25">
      <c r="A56" s="644"/>
      <c r="B56" s="644"/>
      <c r="C56" s="644"/>
      <c r="D56" s="644"/>
      <c r="E56" s="644"/>
      <c r="F56" s="644"/>
      <c r="G56" s="644"/>
      <c r="H56" s="644"/>
      <c r="I56" s="644"/>
      <c r="J56" s="644"/>
    </row>
    <row r="57" spans="1:10" x14ac:dyDescent="0.25">
      <c r="A57" s="644"/>
      <c r="B57" s="644"/>
      <c r="C57" s="644"/>
      <c r="D57" s="644"/>
      <c r="E57" s="644"/>
      <c r="F57" s="644"/>
      <c r="G57" s="644"/>
      <c r="H57" s="644"/>
      <c r="I57" s="644"/>
      <c r="J57" s="644"/>
    </row>
    <row r="58" spans="1:10" x14ac:dyDescent="0.25">
      <c r="A58" s="644"/>
      <c r="B58" s="644"/>
      <c r="C58" s="644"/>
      <c r="D58" s="644"/>
      <c r="E58" s="644"/>
      <c r="F58" s="644"/>
      <c r="G58" s="644"/>
      <c r="H58" s="644"/>
      <c r="I58" s="644"/>
      <c r="J58" s="644"/>
    </row>
    <row r="59" spans="1:10" x14ac:dyDescent="0.25">
      <c r="A59" s="644"/>
      <c r="B59" s="644"/>
      <c r="C59" s="644"/>
      <c r="D59" s="644"/>
      <c r="E59" s="644"/>
      <c r="F59" s="644"/>
      <c r="G59" s="644"/>
      <c r="H59" s="644"/>
      <c r="I59" s="644"/>
      <c r="J59" s="644"/>
    </row>
    <row r="60" spans="1:10" x14ac:dyDescent="0.25">
      <c r="A60" s="644"/>
      <c r="B60" s="644"/>
      <c r="C60" s="644"/>
      <c r="D60" s="644"/>
      <c r="E60" s="644"/>
      <c r="F60" s="644"/>
      <c r="G60" s="644"/>
      <c r="H60" s="644"/>
      <c r="I60" s="644"/>
      <c r="J60" s="644"/>
    </row>
    <row r="61" spans="1:10" x14ac:dyDescent="0.25">
      <c r="A61" s="644"/>
      <c r="B61" s="644"/>
      <c r="C61" s="644"/>
      <c r="D61" s="644"/>
      <c r="E61" s="644"/>
      <c r="F61" s="644"/>
      <c r="G61" s="644"/>
      <c r="H61" s="644"/>
      <c r="I61" s="644"/>
      <c r="J61" s="644"/>
    </row>
    <row r="62" spans="1:10" x14ac:dyDescent="0.25">
      <c r="A62" s="644"/>
      <c r="B62" s="644"/>
      <c r="C62" s="644"/>
      <c r="D62" s="644"/>
      <c r="E62" s="644"/>
      <c r="F62" s="644"/>
      <c r="G62" s="644"/>
      <c r="H62" s="644"/>
      <c r="I62" s="644"/>
      <c r="J62" s="644"/>
    </row>
    <row r="63" spans="1:10" x14ac:dyDescent="0.25">
      <c r="A63" s="644"/>
      <c r="B63" s="644"/>
      <c r="C63" s="644"/>
      <c r="D63" s="644"/>
      <c r="E63" s="644"/>
      <c r="F63" s="644"/>
      <c r="G63" s="644"/>
      <c r="H63" s="644"/>
      <c r="I63" s="644"/>
      <c r="J63" s="644"/>
    </row>
    <row r="64" spans="1:10" x14ac:dyDescent="0.25">
      <c r="A64" s="644"/>
      <c r="B64" s="644"/>
      <c r="C64" s="644"/>
      <c r="D64" s="644"/>
      <c r="E64" s="644"/>
      <c r="F64" s="644"/>
      <c r="G64" s="644"/>
      <c r="H64" s="644"/>
      <c r="I64" s="644"/>
      <c r="J64" s="644"/>
    </row>
    <row r="65" spans="1:10" x14ac:dyDescent="0.25">
      <c r="A65" s="644"/>
      <c r="B65" s="644"/>
      <c r="C65" s="644"/>
      <c r="D65" s="644"/>
      <c r="E65" s="644"/>
      <c r="F65" s="644"/>
      <c r="G65" s="644"/>
      <c r="H65" s="644"/>
      <c r="I65" s="644"/>
      <c r="J65" s="644"/>
    </row>
    <row r="66" spans="1:10" x14ac:dyDescent="0.25">
      <c r="A66" s="644"/>
      <c r="B66" s="644"/>
      <c r="C66" s="644"/>
      <c r="D66" s="644"/>
      <c r="E66" s="644"/>
      <c r="F66" s="644"/>
      <c r="G66" s="644"/>
      <c r="H66" s="644"/>
      <c r="I66" s="644"/>
      <c r="J66" s="644"/>
    </row>
    <row r="67" spans="1:10" x14ac:dyDescent="0.25">
      <c r="A67" s="644"/>
      <c r="B67" s="644"/>
      <c r="C67" s="644"/>
      <c r="D67" s="644"/>
      <c r="E67" s="644"/>
      <c r="F67" s="644"/>
      <c r="G67" s="644"/>
      <c r="H67" s="644"/>
      <c r="I67" s="644"/>
      <c r="J67" s="644"/>
    </row>
    <row r="68" spans="1:10" x14ac:dyDescent="0.25">
      <c r="A68" s="644"/>
      <c r="B68" s="644"/>
      <c r="C68" s="644"/>
      <c r="D68" s="644"/>
      <c r="E68" s="644"/>
      <c r="F68" s="644"/>
      <c r="G68" s="644"/>
      <c r="H68" s="644"/>
      <c r="I68" s="644"/>
      <c r="J68" s="644"/>
    </row>
    <row r="69" spans="1:10" x14ac:dyDescent="0.25">
      <c r="A69" s="644"/>
      <c r="B69" s="644"/>
      <c r="C69" s="644"/>
      <c r="D69" s="644"/>
      <c r="E69" s="644"/>
      <c r="F69" s="644"/>
      <c r="G69" s="644"/>
      <c r="H69" s="644"/>
      <c r="I69" s="644"/>
      <c r="J69" s="644"/>
    </row>
    <row r="70" spans="1:10" x14ac:dyDescent="0.25">
      <c r="A70" s="644"/>
      <c r="B70" s="644"/>
      <c r="C70" s="644"/>
      <c r="D70" s="644"/>
      <c r="E70" s="644"/>
      <c r="F70" s="644"/>
      <c r="G70" s="644"/>
      <c r="H70" s="644"/>
      <c r="I70" s="644"/>
      <c r="J70" s="644"/>
    </row>
    <row r="71" spans="1:10" x14ac:dyDescent="0.25">
      <c r="A71" s="644"/>
      <c r="B71" s="644"/>
      <c r="C71" s="644"/>
      <c r="D71" s="644"/>
      <c r="E71" s="644"/>
      <c r="F71" s="644"/>
      <c r="G71" s="644"/>
      <c r="H71" s="644"/>
      <c r="I71" s="644"/>
      <c r="J71" s="644"/>
    </row>
    <row r="72" spans="1:10" x14ac:dyDescent="0.25">
      <c r="A72" s="644"/>
      <c r="B72" s="644"/>
      <c r="C72" s="644"/>
      <c r="D72" s="644"/>
      <c r="E72" s="644"/>
      <c r="F72" s="644"/>
      <c r="G72" s="644"/>
      <c r="H72" s="644"/>
      <c r="I72" s="644"/>
      <c r="J72" s="644"/>
    </row>
    <row r="73" spans="1:10" x14ac:dyDescent="0.25">
      <c r="A73" s="644"/>
      <c r="B73" s="644"/>
      <c r="C73" s="644"/>
      <c r="D73" s="644"/>
      <c r="E73" s="644"/>
      <c r="F73" s="644"/>
      <c r="G73" s="644"/>
      <c r="H73" s="644"/>
      <c r="I73" s="644"/>
      <c r="J73" s="644"/>
    </row>
    <row r="74" spans="1:10" x14ac:dyDescent="0.25">
      <c r="A74" s="644"/>
      <c r="B74" s="644"/>
      <c r="C74" s="644"/>
      <c r="D74" s="644"/>
      <c r="E74" s="644"/>
      <c r="F74" s="644"/>
      <c r="G74" s="644"/>
      <c r="H74" s="644"/>
      <c r="I74" s="644"/>
      <c r="J74" s="644"/>
    </row>
    <row r="75" spans="1:10" x14ac:dyDescent="0.25">
      <c r="A75" s="644"/>
      <c r="B75" s="644"/>
      <c r="C75" s="644"/>
      <c r="D75" s="644"/>
      <c r="E75" s="644"/>
      <c r="F75" s="644"/>
      <c r="G75" s="644"/>
      <c r="H75" s="644"/>
      <c r="I75" s="644"/>
      <c r="J75" s="644"/>
    </row>
    <row r="76" spans="1:10" x14ac:dyDescent="0.25">
      <c r="A76" s="644"/>
      <c r="B76" s="644"/>
      <c r="C76" s="644"/>
      <c r="D76" s="644"/>
      <c r="E76" s="644"/>
      <c r="F76" s="644"/>
      <c r="G76" s="644"/>
      <c r="H76" s="644"/>
      <c r="I76" s="644"/>
      <c r="J76" s="644"/>
    </row>
    <row r="77" spans="1:10" x14ac:dyDescent="0.25">
      <c r="A77" s="644"/>
      <c r="B77" s="644"/>
      <c r="C77" s="644"/>
      <c r="D77" s="644"/>
      <c r="E77" s="644"/>
      <c r="F77" s="644"/>
      <c r="G77" s="644"/>
      <c r="H77" s="644"/>
      <c r="I77" s="644"/>
      <c r="J77" s="644"/>
    </row>
    <row r="78" spans="1:10" x14ac:dyDescent="0.25">
      <c r="A78" s="644"/>
      <c r="B78" s="644"/>
      <c r="C78" s="644"/>
      <c r="D78" s="644"/>
      <c r="E78" s="644"/>
      <c r="F78" s="644"/>
      <c r="G78" s="644"/>
      <c r="H78" s="644"/>
      <c r="I78" s="644"/>
      <c r="J78" s="644"/>
    </row>
    <row r="79" spans="1:10" x14ac:dyDescent="0.25">
      <c r="A79" s="644"/>
      <c r="B79" s="644"/>
      <c r="C79" s="644"/>
      <c r="D79" s="644"/>
      <c r="E79" s="644"/>
      <c r="F79" s="644"/>
      <c r="G79" s="644"/>
      <c r="H79" s="644"/>
      <c r="I79" s="644"/>
      <c r="J79" s="644"/>
    </row>
    <row r="80" spans="1:10" x14ac:dyDescent="0.25">
      <c r="A80" s="644"/>
      <c r="B80" s="644"/>
      <c r="C80" s="644"/>
      <c r="D80" s="644"/>
      <c r="E80" s="644"/>
      <c r="F80" s="644"/>
      <c r="G80" s="644"/>
      <c r="H80" s="644"/>
      <c r="I80" s="644"/>
      <c r="J80" s="644"/>
    </row>
    <row r="81" spans="1:10" x14ac:dyDescent="0.25">
      <c r="A81" s="644"/>
      <c r="B81" s="644"/>
      <c r="C81" s="644"/>
      <c r="D81" s="644"/>
      <c r="E81" s="644"/>
      <c r="F81" s="644"/>
      <c r="G81" s="644"/>
      <c r="H81" s="644"/>
      <c r="I81" s="644"/>
      <c r="J81" s="644"/>
    </row>
    <row r="82" spans="1:10" x14ac:dyDescent="0.25">
      <c r="A82" s="644"/>
      <c r="B82" s="644"/>
      <c r="C82" s="644"/>
      <c r="D82" s="644"/>
      <c r="E82" s="644"/>
      <c r="F82" s="644"/>
      <c r="G82" s="644"/>
      <c r="H82" s="644"/>
      <c r="I82" s="644"/>
      <c r="J82" s="644"/>
    </row>
    <row r="83" spans="1:10" x14ac:dyDescent="0.25">
      <c r="A83" s="644"/>
      <c r="B83" s="644"/>
      <c r="C83" s="644"/>
      <c r="D83" s="644"/>
      <c r="E83" s="644"/>
      <c r="F83" s="644"/>
      <c r="G83" s="644"/>
      <c r="H83" s="644"/>
      <c r="I83" s="644"/>
      <c r="J83" s="644"/>
    </row>
    <row r="84" spans="1:10" x14ac:dyDescent="0.25">
      <c r="A84" s="644"/>
      <c r="B84" s="644"/>
      <c r="C84" s="644"/>
      <c r="D84" s="644"/>
      <c r="E84" s="644"/>
      <c r="F84" s="644"/>
      <c r="G84" s="644"/>
      <c r="H84" s="644"/>
      <c r="I84" s="644"/>
      <c r="J84" s="644"/>
    </row>
    <row r="85" spans="1:10" x14ac:dyDescent="0.25">
      <c r="A85" s="644"/>
      <c r="B85" s="644"/>
      <c r="C85" s="644"/>
      <c r="D85" s="644"/>
      <c r="E85" s="644"/>
      <c r="F85" s="644"/>
      <c r="G85" s="644"/>
      <c r="H85" s="644"/>
      <c r="I85" s="644"/>
      <c r="J85" s="644"/>
    </row>
    <row r="86" spans="1:10" x14ac:dyDescent="0.25">
      <c r="A86" s="644"/>
      <c r="B86" s="644"/>
      <c r="C86" s="644"/>
      <c r="D86" s="644"/>
      <c r="E86" s="644"/>
      <c r="F86" s="644"/>
      <c r="G86" s="644"/>
      <c r="H86" s="644"/>
      <c r="I86" s="644"/>
      <c r="J86" s="644"/>
    </row>
    <row r="87" spans="1:10" x14ac:dyDescent="0.25">
      <c r="A87" s="644"/>
      <c r="B87" s="644"/>
      <c r="C87" s="644"/>
      <c r="D87" s="644"/>
      <c r="E87" s="644"/>
      <c r="F87" s="644"/>
      <c r="G87" s="644"/>
      <c r="H87" s="644"/>
      <c r="I87" s="644"/>
      <c r="J87" s="644"/>
    </row>
    <row r="88" spans="1:10" x14ac:dyDescent="0.25">
      <c r="A88" s="644"/>
      <c r="B88" s="644"/>
      <c r="C88" s="644"/>
      <c r="D88" s="644"/>
      <c r="E88" s="644"/>
      <c r="F88" s="644"/>
      <c r="G88" s="644"/>
      <c r="H88" s="644"/>
      <c r="I88" s="644"/>
      <c r="J88" s="644"/>
    </row>
    <row r="89" spans="1:10" x14ac:dyDescent="0.25">
      <c r="A89" s="644"/>
      <c r="B89" s="644"/>
      <c r="C89" s="644"/>
      <c r="D89" s="644"/>
      <c r="E89" s="644"/>
      <c r="F89" s="644"/>
      <c r="G89" s="644"/>
      <c r="H89" s="644"/>
      <c r="I89" s="644"/>
      <c r="J89" s="644"/>
    </row>
    <row r="90" spans="1:10" x14ac:dyDescent="0.25">
      <c r="A90" s="644"/>
      <c r="B90" s="644"/>
      <c r="C90" s="644"/>
      <c r="D90" s="644"/>
      <c r="E90" s="644"/>
      <c r="F90" s="644"/>
      <c r="G90" s="644"/>
      <c r="H90" s="644"/>
      <c r="I90" s="644"/>
      <c r="J90" s="644"/>
    </row>
    <row r="91" spans="1:10" x14ac:dyDescent="0.25">
      <c r="A91" s="644"/>
      <c r="B91" s="644"/>
      <c r="C91" s="644"/>
      <c r="D91" s="644"/>
      <c r="E91" s="644"/>
      <c r="F91" s="644"/>
      <c r="G91" s="644"/>
      <c r="H91" s="644"/>
      <c r="I91" s="644"/>
      <c r="J91" s="644"/>
    </row>
    <row r="92" spans="1:10" x14ac:dyDescent="0.25">
      <c r="A92" s="644"/>
      <c r="B92" s="644"/>
      <c r="C92" s="644"/>
      <c r="D92" s="644"/>
      <c r="E92" s="644"/>
      <c r="F92" s="644"/>
      <c r="G92" s="644"/>
      <c r="H92" s="644"/>
      <c r="I92" s="644"/>
      <c r="J92" s="644"/>
    </row>
    <row r="93" spans="1:10" x14ac:dyDescent="0.25">
      <c r="A93" s="644"/>
      <c r="B93" s="644"/>
      <c r="C93" s="644"/>
      <c r="D93" s="644"/>
      <c r="E93" s="644"/>
      <c r="F93" s="644"/>
      <c r="G93" s="644"/>
      <c r="H93" s="644"/>
      <c r="I93" s="644"/>
      <c r="J93" s="644"/>
    </row>
    <row r="94" spans="1:10" x14ac:dyDescent="0.25">
      <c r="A94" s="644"/>
      <c r="B94" s="644"/>
      <c r="C94" s="644"/>
      <c r="D94" s="644"/>
      <c r="E94" s="644"/>
      <c r="F94" s="644"/>
      <c r="G94" s="644"/>
      <c r="H94" s="644"/>
      <c r="I94" s="644"/>
      <c r="J94" s="644"/>
    </row>
    <row r="95" spans="1:10" x14ac:dyDescent="0.25">
      <c r="A95" s="644"/>
      <c r="B95" s="644"/>
      <c r="C95" s="644"/>
      <c r="D95" s="644"/>
      <c r="E95" s="644"/>
      <c r="F95" s="644"/>
      <c r="G95" s="644"/>
      <c r="H95" s="644"/>
      <c r="I95" s="644"/>
      <c r="J95" s="644"/>
    </row>
    <row r="96" spans="1:10" x14ac:dyDescent="0.25">
      <c r="A96" s="644"/>
      <c r="B96" s="644"/>
      <c r="C96" s="644"/>
      <c r="D96" s="644"/>
      <c r="E96" s="644"/>
      <c r="F96" s="644"/>
      <c r="G96" s="644"/>
      <c r="H96" s="644"/>
      <c r="I96" s="644"/>
      <c r="J96" s="644"/>
    </row>
    <row r="97" spans="1:10" x14ac:dyDescent="0.25">
      <c r="A97" s="644"/>
      <c r="B97" s="644"/>
      <c r="C97" s="644"/>
      <c r="D97" s="644"/>
      <c r="E97" s="644"/>
      <c r="F97" s="644"/>
      <c r="G97" s="644"/>
      <c r="H97" s="644"/>
      <c r="I97" s="644"/>
      <c r="J97" s="644"/>
    </row>
    <row r="98" spans="1:10" x14ac:dyDescent="0.25">
      <c r="A98" s="644"/>
      <c r="B98" s="644"/>
      <c r="C98" s="644"/>
      <c r="D98" s="644"/>
      <c r="E98" s="644"/>
      <c r="F98" s="644"/>
      <c r="G98" s="644"/>
      <c r="H98" s="644"/>
      <c r="I98" s="644"/>
      <c r="J98" s="644"/>
    </row>
    <row r="99" spans="1:10" x14ac:dyDescent="0.25">
      <c r="A99" s="644"/>
      <c r="B99" s="644"/>
      <c r="C99" s="644"/>
      <c r="D99" s="644"/>
      <c r="E99" s="644"/>
      <c r="F99" s="644"/>
      <c r="G99" s="644"/>
      <c r="H99" s="644"/>
      <c r="I99" s="644"/>
      <c r="J99" s="644"/>
    </row>
    <row r="100" spans="1:10" x14ac:dyDescent="0.25">
      <c r="A100" s="644"/>
      <c r="B100" s="644"/>
      <c r="C100" s="644"/>
      <c r="D100" s="644"/>
      <c r="E100" s="644"/>
      <c r="F100" s="644"/>
      <c r="G100" s="644"/>
      <c r="H100" s="644"/>
      <c r="I100" s="644"/>
      <c r="J100" s="644"/>
    </row>
    <row r="101" spans="1:10" x14ac:dyDescent="0.25">
      <c r="A101" s="644"/>
      <c r="B101" s="644"/>
      <c r="C101" s="644"/>
      <c r="D101" s="644"/>
      <c r="E101" s="644"/>
      <c r="F101" s="644"/>
      <c r="G101" s="644"/>
      <c r="H101" s="644"/>
      <c r="I101" s="644"/>
      <c r="J101" s="644"/>
    </row>
    <row r="102" spans="1:10" x14ac:dyDescent="0.25">
      <c r="A102" s="644"/>
      <c r="B102" s="644"/>
      <c r="C102" s="644"/>
      <c r="D102" s="644"/>
      <c r="E102" s="644"/>
      <c r="F102" s="644"/>
      <c r="G102" s="644"/>
      <c r="H102" s="644"/>
      <c r="I102" s="644"/>
      <c r="J102" s="644"/>
    </row>
    <row r="103" spans="1:10" x14ac:dyDescent="0.25">
      <c r="A103" s="644"/>
      <c r="B103" s="644"/>
      <c r="C103" s="644"/>
      <c r="D103" s="644"/>
      <c r="E103" s="644"/>
      <c r="F103" s="644"/>
      <c r="G103" s="644"/>
      <c r="H103" s="644"/>
      <c r="I103" s="644"/>
      <c r="J103" s="644"/>
    </row>
    <row r="104" spans="1:10" x14ac:dyDescent="0.25">
      <c r="A104" s="644"/>
      <c r="B104" s="644"/>
      <c r="C104" s="644"/>
      <c r="D104" s="644"/>
      <c r="E104" s="644"/>
      <c r="F104" s="644"/>
      <c r="G104" s="644"/>
      <c r="H104" s="644"/>
      <c r="I104" s="644"/>
      <c r="J104" s="644"/>
    </row>
    <row r="105" spans="1:10" x14ac:dyDescent="0.25">
      <c r="A105" s="644"/>
      <c r="B105" s="644"/>
      <c r="C105" s="644"/>
      <c r="D105" s="644"/>
      <c r="E105" s="644"/>
      <c r="F105" s="644"/>
      <c r="G105" s="644"/>
      <c r="H105" s="644"/>
      <c r="I105" s="644"/>
      <c r="J105" s="644"/>
    </row>
    <row r="106" spans="1:10" x14ac:dyDescent="0.25">
      <c r="A106" s="644"/>
      <c r="B106" s="644"/>
      <c r="C106" s="644"/>
      <c r="D106" s="644"/>
      <c r="E106" s="644"/>
      <c r="F106" s="644"/>
      <c r="G106" s="644"/>
      <c r="H106" s="644"/>
      <c r="I106" s="644"/>
      <c r="J106" s="644"/>
    </row>
    <row r="107" spans="1:10" x14ac:dyDescent="0.25">
      <c r="A107" s="644"/>
      <c r="B107" s="644"/>
      <c r="C107" s="644"/>
      <c r="D107" s="644"/>
      <c r="E107" s="644"/>
      <c r="F107" s="644"/>
      <c r="G107" s="644"/>
      <c r="H107" s="644"/>
      <c r="I107" s="644"/>
      <c r="J107" s="644"/>
    </row>
    <row r="108" spans="1:10" x14ac:dyDescent="0.25">
      <c r="A108" s="644"/>
      <c r="B108" s="644"/>
      <c r="C108" s="644"/>
      <c r="D108" s="644"/>
      <c r="E108" s="644"/>
      <c r="F108" s="644"/>
      <c r="G108" s="644"/>
      <c r="H108" s="644"/>
      <c r="I108" s="644"/>
      <c r="J108" s="644"/>
    </row>
    <row r="109" spans="1:10" x14ac:dyDescent="0.25">
      <c r="A109" s="644"/>
      <c r="B109" s="644"/>
      <c r="C109" s="644"/>
      <c r="D109" s="644"/>
      <c r="E109" s="644"/>
      <c r="F109" s="644"/>
      <c r="G109" s="644"/>
      <c r="H109" s="644"/>
      <c r="I109" s="644"/>
      <c r="J109" s="644"/>
    </row>
    <row r="110" spans="1:10" x14ac:dyDescent="0.25">
      <c r="A110" s="644"/>
      <c r="B110" s="644"/>
      <c r="C110" s="644"/>
      <c r="D110" s="644"/>
      <c r="E110" s="644"/>
      <c r="F110" s="644"/>
      <c r="G110" s="644"/>
      <c r="H110" s="644"/>
      <c r="I110" s="644"/>
      <c r="J110" s="644"/>
    </row>
    <row r="111" spans="1:10" x14ac:dyDescent="0.25">
      <c r="A111" s="644"/>
      <c r="B111" s="644"/>
      <c r="C111" s="644"/>
      <c r="D111" s="644"/>
      <c r="E111" s="644"/>
      <c r="F111" s="644"/>
      <c r="G111" s="644"/>
      <c r="H111" s="644"/>
      <c r="I111" s="644"/>
      <c r="J111" s="644"/>
    </row>
    <row r="112" spans="1:10" x14ac:dyDescent="0.25">
      <c r="A112" s="644"/>
      <c r="B112" s="644"/>
      <c r="C112" s="644"/>
      <c r="D112" s="644"/>
      <c r="E112" s="644"/>
      <c r="F112" s="644"/>
      <c r="G112" s="644"/>
      <c r="H112" s="644"/>
      <c r="I112" s="644"/>
      <c r="J112" s="644"/>
    </row>
    <row r="113" spans="1:10" x14ac:dyDescent="0.25">
      <c r="A113" s="644"/>
      <c r="B113" s="644"/>
      <c r="C113" s="644"/>
      <c r="D113" s="644"/>
      <c r="E113" s="644"/>
      <c r="F113" s="644"/>
      <c r="G113" s="644"/>
      <c r="H113" s="644"/>
      <c r="I113" s="644"/>
      <c r="J113" s="644"/>
    </row>
    <row r="114" spans="1:10" x14ac:dyDescent="0.25">
      <c r="A114" s="644"/>
      <c r="B114" s="644"/>
      <c r="C114" s="644"/>
      <c r="D114" s="644"/>
      <c r="E114" s="644"/>
      <c r="F114" s="644"/>
      <c r="G114" s="644"/>
      <c r="H114" s="644"/>
      <c r="I114" s="644"/>
      <c r="J114" s="644"/>
    </row>
  </sheetData>
  <mergeCells count="18">
    <mergeCell ref="D35:F35"/>
    <mergeCell ref="A15:J15"/>
    <mergeCell ref="C17:J17"/>
    <mergeCell ref="A19:J19"/>
    <mergeCell ref="A20:J20"/>
    <mergeCell ref="C21:J21"/>
    <mergeCell ref="A24:J24"/>
    <mergeCell ref="D26:J26"/>
    <mergeCell ref="D29:J29"/>
    <mergeCell ref="A30:J30"/>
    <mergeCell ref="A31:J31"/>
    <mergeCell ref="D33:F33"/>
    <mergeCell ref="A12:J12"/>
    <mergeCell ref="A2:J2"/>
    <mergeCell ref="F6:J6"/>
    <mergeCell ref="E8:J8"/>
    <mergeCell ref="A9:J10"/>
    <mergeCell ref="A11:J11"/>
  </mergeCells>
  <pageMargins left="0.70866141732283472" right="0.19685039370078741" top="0.23622047244094491" bottom="0.27559055118110237" header="0" footer="0"/>
  <pageSetup paperSize="9" scale="99" fitToHeight="2" orientation="portrait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C418-77A1-41C5-82B0-39ED4CE1C5A7}">
  <sheetPr>
    <tabColor rgb="FFFFC000"/>
  </sheetPr>
  <dimension ref="A1:M484"/>
  <sheetViews>
    <sheetView view="pageBreakPreview" zoomScale="85" zoomScaleNormal="145" zoomScaleSheetLayoutView="85" zoomScalePageLayoutView="70" workbookViewId="0">
      <selection activeCell="C9" sqref="C9:E9"/>
    </sheetView>
  </sheetViews>
  <sheetFormatPr defaultRowHeight="13.2" x14ac:dyDescent="0.25"/>
  <cols>
    <col min="1" max="1" width="10.33203125" style="669" customWidth="1"/>
    <col min="2" max="2" width="24" style="669" customWidth="1"/>
    <col min="3" max="3" width="23.33203125" style="669" customWidth="1"/>
    <col min="4" max="4" width="17" style="669" customWidth="1"/>
    <col min="5" max="5" width="15.109375" style="669" customWidth="1"/>
    <col min="6" max="6" width="20.6640625" style="669" customWidth="1"/>
    <col min="7" max="7" width="14.44140625" style="669" customWidth="1"/>
    <col min="8" max="8" width="18.109375" style="669" customWidth="1"/>
    <col min="9" max="9" width="14.33203125" style="669" customWidth="1"/>
    <col min="10" max="10" width="10.109375" style="669" customWidth="1"/>
    <col min="11" max="11" width="15.44140625" style="669" customWidth="1"/>
    <col min="12" max="12" width="17.88671875" style="669" customWidth="1"/>
    <col min="13" max="256" width="8.88671875" style="641"/>
    <col min="257" max="257" width="10.33203125" style="641" customWidth="1"/>
    <col min="258" max="258" width="32.33203125" style="641" customWidth="1"/>
    <col min="259" max="259" width="14.5546875" style="641" customWidth="1"/>
    <col min="260" max="260" width="17" style="641" customWidth="1"/>
    <col min="261" max="261" width="15.109375" style="641" customWidth="1"/>
    <col min="262" max="262" width="20.6640625" style="641" customWidth="1"/>
    <col min="263" max="263" width="14.44140625" style="641" customWidth="1"/>
    <col min="264" max="264" width="18.109375" style="641" customWidth="1"/>
    <col min="265" max="265" width="14.33203125" style="641" customWidth="1"/>
    <col min="266" max="266" width="10.109375" style="641" customWidth="1"/>
    <col min="267" max="267" width="15.44140625" style="641" customWidth="1"/>
    <col min="268" max="268" width="17.88671875" style="641" customWidth="1"/>
    <col min="269" max="512" width="8.88671875" style="641"/>
    <col min="513" max="513" width="10.33203125" style="641" customWidth="1"/>
    <col min="514" max="514" width="32.33203125" style="641" customWidth="1"/>
    <col min="515" max="515" width="14.5546875" style="641" customWidth="1"/>
    <col min="516" max="516" width="17" style="641" customWidth="1"/>
    <col min="517" max="517" width="15.109375" style="641" customWidth="1"/>
    <col min="518" max="518" width="20.6640625" style="641" customWidth="1"/>
    <col min="519" max="519" width="14.44140625" style="641" customWidth="1"/>
    <col min="520" max="520" width="18.109375" style="641" customWidth="1"/>
    <col min="521" max="521" width="14.33203125" style="641" customWidth="1"/>
    <col min="522" max="522" width="10.109375" style="641" customWidth="1"/>
    <col min="523" max="523" width="15.44140625" style="641" customWidth="1"/>
    <col min="524" max="524" width="17.88671875" style="641" customWidth="1"/>
    <col min="525" max="768" width="8.88671875" style="641"/>
    <col min="769" max="769" width="10.33203125" style="641" customWidth="1"/>
    <col min="770" max="770" width="32.33203125" style="641" customWidth="1"/>
    <col min="771" max="771" width="14.5546875" style="641" customWidth="1"/>
    <col min="772" max="772" width="17" style="641" customWidth="1"/>
    <col min="773" max="773" width="15.109375" style="641" customWidth="1"/>
    <col min="774" max="774" width="20.6640625" style="641" customWidth="1"/>
    <col min="775" max="775" width="14.44140625" style="641" customWidth="1"/>
    <col min="776" max="776" width="18.109375" style="641" customWidth="1"/>
    <col min="777" max="777" width="14.33203125" style="641" customWidth="1"/>
    <col min="778" max="778" width="10.109375" style="641" customWidth="1"/>
    <col min="779" max="779" width="15.44140625" style="641" customWidth="1"/>
    <col min="780" max="780" width="17.88671875" style="641" customWidth="1"/>
    <col min="781" max="1024" width="8.88671875" style="641"/>
    <col min="1025" max="1025" width="10.33203125" style="641" customWidth="1"/>
    <col min="1026" max="1026" width="32.33203125" style="641" customWidth="1"/>
    <col min="1027" max="1027" width="14.5546875" style="641" customWidth="1"/>
    <col min="1028" max="1028" width="17" style="641" customWidth="1"/>
    <col min="1029" max="1029" width="15.109375" style="641" customWidth="1"/>
    <col min="1030" max="1030" width="20.6640625" style="641" customWidth="1"/>
    <col min="1031" max="1031" width="14.44140625" style="641" customWidth="1"/>
    <col min="1032" max="1032" width="18.109375" style="641" customWidth="1"/>
    <col min="1033" max="1033" width="14.33203125" style="641" customWidth="1"/>
    <col min="1034" max="1034" width="10.109375" style="641" customWidth="1"/>
    <col min="1035" max="1035" width="15.44140625" style="641" customWidth="1"/>
    <col min="1036" max="1036" width="17.88671875" style="641" customWidth="1"/>
    <col min="1037" max="1280" width="8.88671875" style="641"/>
    <col min="1281" max="1281" width="10.33203125" style="641" customWidth="1"/>
    <col min="1282" max="1282" width="32.33203125" style="641" customWidth="1"/>
    <col min="1283" max="1283" width="14.5546875" style="641" customWidth="1"/>
    <col min="1284" max="1284" width="17" style="641" customWidth="1"/>
    <col min="1285" max="1285" width="15.109375" style="641" customWidth="1"/>
    <col min="1286" max="1286" width="20.6640625" style="641" customWidth="1"/>
    <col min="1287" max="1287" width="14.44140625" style="641" customWidth="1"/>
    <col min="1288" max="1288" width="18.109375" style="641" customWidth="1"/>
    <col min="1289" max="1289" width="14.33203125" style="641" customWidth="1"/>
    <col min="1290" max="1290" width="10.109375" style="641" customWidth="1"/>
    <col min="1291" max="1291" width="15.44140625" style="641" customWidth="1"/>
    <col min="1292" max="1292" width="17.88671875" style="641" customWidth="1"/>
    <col min="1293" max="1536" width="8.88671875" style="641"/>
    <col min="1537" max="1537" width="10.33203125" style="641" customWidth="1"/>
    <col min="1538" max="1538" width="32.33203125" style="641" customWidth="1"/>
    <col min="1539" max="1539" width="14.5546875" style="641" customWidth="1"/>
    <col min="1540" max="1540" width="17" style="641" customWidth="1"/>
    <col min="1541" max="1541" width="15.109375" style="641" customWidth="1"/>
    <col min="1542" max="1542" width="20.6640625" style="641" customWidth="1"/>
    <col min="1543" max="1543" width="14.44140625" style="641" customWidth="1"/>
    <col min="1544" max="1544" width="18.109375" style="641" customWidth="1"/>
    <col min="1545" max="1545" width="14.33203125" style="641" customWidth="1"/>
    <col min="1546" max="1546" width="10.109375" style="641" customWidth="1"/>
    <col min="1547" max="1547" width="15.44140625" style="641" customWidth="1"/>
    <col min="1548" max="1548" width="17.88671875" style="641" customWidth="1"/>
    <col min="1549" max="1792" width="8.88671875" style="641"/>
    <col min="1793" max="1793" width="10.33203125" style="641" customWidth="1"/>
    <col min="1794" max="1794" width="32.33203125" style="641" customWidth="1"/>
    <col min="1795" max="1795" width="14.5546875" style="641" customWidth="1"/>
    <col min="1796" max="1796" width="17" style="641" customWidth="1"/>
    <col min="1797" max="1797" width="15.109375" style="641" customWidth="1"/>
    <col min="1798" max="1798" width="20.6640625" style="641" customWidth="1"/>
    <col min="1799" max="1799" width="14.44140625" style="641" customWidth="1"/>
    <col min="1800" max="1800" width="18.109375" style="641" customWidth="1"/>
    <col min="1801" max="1801" width="14.33203125" style="641" customWidth="1"/>
    <col min="1802" max="1802" width="10.109375" style="641" customWidth="1"/>
    <col min="1803" max="1803" width="15.44140625" style="641" customWidth="1"/>
    <col min="1804" max="1804" width="17.88671875" style="641" customWidth="1"/>
    <col min="1805" max="2048" width="8.88671875" style="641"/>
    <col min="2049" max="2049" width="10.33203125" style="641" customWidth="1"/>
    <col min="2050" max="2050" width="32.33203125" style="641" customWidth="1"/>
    <col min="2051" max="2051" width="14.5546875" style="641" customWidth="1"/>
    <col min="2052" max="2052" width="17" style="641" customWidth="1"/>
    <col min="2053" max="2053" width="15.109375" style="641" customWidth="1"/>
    <col min="2054" max="2054" width="20.6640625" style="641" customWidth="1"/>
    <col min="2055" max="2055" width="14.44140625" style="641" customWidth="1"/>
    <col min="2056" max="2056" width="18.109375" style="641" customWidth="1"/>
    <col min="2057" max="2057" width="14.33203125" style="641" customWidth="1"/>
    <col min="2058" max="2058" width="10.109375" style="641" customWidth="1"/>
    <col min="2059" max="2059" width="15.44140625" style="641" customWidth="1"/>
    <col min="2060" max="2060" width="17.88671875" style="641" customWidth="1"/>
    <col min="2061" max="2304" width="8.88671875" style="641"/>
    <col min="2305" max="2305" width="10.33203125" style="641" customWidth="1"/>
    <col min="2306" max="2306" width="32.33203125" style="641" customWidth="1"/>
    <col min="2307" max="2307" width="14.5546875" style="641" customWidth="1"/>
    <col min="2308" max="2308" width="17" style="641" customWidth="1"/>
    <col min="2309" max="2309" width="15.109375" style="641" customWidth="1"/>
    <col min="2310" max="2310" width="20.6640625" style="641" customWidth="1"/>
    <col min="2311" max="2311" width="14.44140625" style="641" customWidth="1"/>
    <col min="2312" max="2312" width="18.109375" style="641" customWidth="1"/>
    <col min="2313" max="2313" width="14.33203125" style="641" customWidth="1"/>
    <col min="2314" max="2314" width="10.109375" style="641" customWidth="1"/>
    <col min="2315" max="2315" width="15.44140625" style="641" customWidth="1"/>
    <col min="2316" max="2316" width="17.88671875" style="641" customWidth="1"/>
    <col min="2317" max="2560" width="8.88671875" style="641"/>
    <col min="2561" max="2561" width="10.33203125" style="641" customWidth="1"/>
    <col min="2562" max="2562" width="32.33203125" style="641" customWidth="1"/>
    <col min="2563" max="2563" width="14.5546875" style="641" customWidth="1"/>
    <col min="2564" max="2564" width="17" style="641" customWidth="1"/>
    <col min="2565" max="2565" width="15.109375" style="641" customWidth="1"/>
    <col min="2566" max="2566" width="20.6640625" style="641" customWidth="1"/>
    <col min="2567" max="2567" width="14.44140625" style="641" customWidth="1"/>
    <col min="2568" max="2568" width="18.109375" style="641" customWidth="1"/>
    <col min="2569" max="2569" width="14.33203125" style="641" customWidth="1"/>
    <col min="2570" max="2570" width="10.109375" style="641" customWidth="1"/>
    <col min="2571" max="2571" width="15.44140625" style="641" customWidth="1"/>
    <col min="2572" max="2572" width="17.88671875" style="641" customWidth="1"/>
    <col min="2573" max="2816" width="8.88671875" style="641"/>
    <col min="2817" max="2817" width="10.33203125" style="641" customWidth="1"/>
    <col min="2818" max="2818" width="32.33203125" style="641" customWidth="1"/>
    <col min="2819" max="2819" width="14.5546875" style="641" customWidth="1"/>
    <col min="2820" max="2820" width="17" style="641" customWidth="1"/>
    <col min="2821" max="2821" width="15.109375" style="641" customWidth="1"/>
    <col min="2822" max="2822" width="20.6640625" style="641" customWidth="1"/>
    <col min="2823" max="2823" width="14.44140625" style="641" customWidth="1"/>
    <col min="2824" max="2824" width="18.109375" style="641" customWidth="1"/>
    <col min="2825" max="2825" width="14.33203125" style="641" customWidth="1"/>
    <col min="2826" max="2826" width="10.109375" style="641" customWidth="1"/>
    <col min="2827" max="2827" width="15.44140625" style="641" customWidth="1"/>
    <col min="2828" max="2828" width="17.88671875" style="641" customWidth="1"/>
    <col min="2829" max="3072" width="8.88671875" style="641"/>
    <col min="3073" max="3073" width="10.33203125" style="641" customWidth="1"/>
    <col min="3074" max="3074" width="32.33203125" style="641" customWidth="1"/>
    <col min="3075" max="3075" width="14.5546875" style="641" customWidth="1"/>
    <col min="3076" max="3076" width="17" style="641" customWidth="1"/>
    <col min="3077" max="3077" width="15.109375" style="641" customWidth="1"/>
    <col min="3078" max="3078" width="20.6640625" style="641" customWidth="1"/>
    <col min="3079" max="3079" width="14.44140625" style="641" customWidth="1"/>
    <col min="3080" max="3080" width="18.109375" style="641" customWidth="1"/>
    <col min="3081" max="3081" width="14.33203125" style="641" customWidth="1"/>
    <col min="3082" max="3082" width="10.109375" style="641" customWidth="1"/>
    <col min="3083" max="3083" width="15.44140625" style="641" customWidth="1"/>
    <col min="3084" max="3084" width="17.88671875" style="641" customWidth="1"/>
    <col min="3085" max="3328" width="8.88671875" style="641"/>
    <col min="3329" max="3329" width="10.33203125" style="641" customWidth="1"/>
    <col min="3330" max="3330" width="32.33203125" style="641" customWidth="1"/>
    <col min="3331" max="3331" width="14.5546875" style="641" customWidth="1"/>
    <col min="3332" max="3332" width="17" style="641" customWidth="1"/>
    <col min="3333" max="3333" width="15.109375" style="641" customWidth="1"/>
    <col min="3334" max="3334" width="20.6640625" style="641" customWidth="1"/>
    <col min="3335" max="3335" width="14.44140625" style="641" customWidth="1"/>
    <col min="3336" max="3336" width="18.109375" style="641" customWidth="1"/>
    <col min="3337" max="3337" width="14.33203125" style="641" customWidth="1"/>
    <col min="3338" max="3338" width="10.109375" style="641" customWidth="1"/>
    <col min="3339" max="3339" width="15.44140625" style="641" customWidth="1"/>
    <col min="3340" max="3340" width="17.88671875" style="641" customWidth="1"/>
    <col min="3341" max="3584" width="8.88671875" style="641"/>
    <col min="3585" max="3585" width="10.33203125" style="641" customWidth="1"/>
    <col min="3586" max="3586" width="32.33203125" style="641" customWidth="1"/>
    <col min="3587" max="3587" width="14.5546875" style="641" customWidth="1"/>
    <col min="3588" max="3588" width="17" style="641" customWidth="1"/>
    <col min="3589" max="3589" width="15.109375" style="641" customWidth="1"/>
    <col min="3590" max="3590" width="20.6640625" style="641" customWidth="1"/>
    <col min="3591" max="3591" width="14.44140625" style="641" customWidth="1"/>
    <col min="3592" max="3592" width="18.109375" style="641" customWidth="1"/>
    <col min="3593" max="3593" width="14.33203125" style="641" customWidth="1"/>
    <col min="3594" max="3594" width="10.109375" style="641" customWidth="1"/>
    <col min="3595" max="3595" width="15.44140625" style="641" customWidth="1"/>
    <col min="3596" max="3596" width="17.88671875" style="641" customWidth="1"/>
    <col min="3597" max="3840" width="8.88671875" style="641"/>
    <col min="3841" max="3841" width="10.33203125" style="641" customWidth="1"/>
    <col min="3842" max="3842" width="32.33203125" style="641" customWidth="1"/>
    <col min="3843" max="3843" width="14.5546875" style="641" customWidth="1"/>
    <col min="3844" max="3844" width="17" style="641" customWidth="1"/>
    <col min="3845" max="3845" width="15.109375" style="641" customWidth="1"/>
    <col min="3846" max="3846" width="20.6640625" style="641" customWidth="1"/>
    <col min="3847" max="3847" width="14.44140625" style="641" customWidth="1"/>
    <col min="3848" max="3848" width="18.109375" style="641" customWidth="1"/>
    <col min="3849" max="3849" width="14.33203125" style="641" customWidth="1"/>
    <col min="3850" max="3850" width="10.109375" style="641" customWidth="1"/>
    <col min="3851" max="3851" width="15.44140625" style="641" customWidth="1"/>
    <col min="3852" max="3852" width="17.88671875" style="641" customWidth="1"/>
    <col min="3853" max="4096" width="8.88671875" style="641"/>
    <col min="4097" max="4097" width="10.33203125" style="641" customWidth="1"/>
    <col min="4098" max="4098" width="32.33203125" style="641" customWidth="1"/>
    <col min="4099" max="4099" width="14.5546875" style="641" customWidth="1"/>
    <col min="4100" max="4100" width="17" style="641" customWidth="1"/>
    <col min="4101" max="4101" width="15.109375" style="641" customWidth="1"/>
    <col min="4102" max="4102" width="20.6640625" style="641" customWidth="1"/>
    <col min="4103" max="4103" width="14.44140625" style="641" customWidth="1"/>
    <col min="4104" max="4104" width="18.109375" style="641" customWidth="1"/>
    <col min="4105" max="4105" width="14.33203125" style="641" customWidth="1"/>
    <col min="4106" max="4106" width="10.109375" style="641" customWidth="1"/>
    <col min="4107" max="4107" width="15.44140625" style="641" customWidth="1"/>
    <col min="4108" max="4108" width="17.88671875" style="641" customWidth="1"/>
    <col min="4109" max="4352" width="8.88671875" style="641"/>
    <col min="4353" max="4353" width="10.33203125" style="641" customWidth="1"/>
    <col min="4354" max="4354" width="32.33203125" style="641" customWidth="1"/>
    <col min="4355" max="4355" width="14.5546875" style="641" customWidth="1"/>
    <col min="4356" max="4356" width="17" style="641" customWidth="1"/>
    <col min="4357" max="4357" width="15.109375" style="641" customWidth="1"/>
    <col min="4358" max="4358" width="20.6640625" style="641" customWidth="1"/>
    <col min="4359" max="4359" width="14.44140625" style="641" customWidth="1"/>
    <col min="4360" max="4360" width="18.109375" style="641" customWidth="1"/>
    <col min="4361" max="4361" width="14.33203125" style="641" customWidth="1"/>
    <col min="4362" max="4362" width="10.109375" style="641" customWidth="1"/>
    <col min="4363" max="4363" width="15.44140625" style="641" customWidth="1"/>
    <col min="4364" max="4364" width="17.88671875" style="641" customWidth="1"/>
    <col min="4365" max="4608" width="8.88671875" style="641"/>
    <col min="4609" max="4609" width="10.33203125" style="641" customWidth="1"/>
    <col min="4610" max="4610" width="32.33203125" style="641" customWidth="1"/>
    <col min="4611" max="4611" width="14.5546875" style="641" customWidth="1"/>
    <col min="4612" max="4612" width="17" style="641" customWidth="1"/>
    <col min="4613" max="4613" width="15.109375" style="641" customWidth="1"/>
    <col min="4614" max="4614" width="20.6640625" style="641" customWidth="1"/>
    <col min="4615" max="4615" width="14.44140625" style="641" customWidth="1"/>
    <col min="4616" max="4616" width="18.109375" style="641" customWidth="1"/>
    <col min="4617" max="4617" width="14.33203125" style="641" customWidth="1"/>
    <col min="4618" max="4618" width="10.109375" style="641" customWidth="1"/>
    <col min="4619" max="4619" width="15.44140625" style="641" customWidth="1"/>
    <col min="4620" max="4620" width="17.88671875" style="641" customWidth="1"/>
    <col min="4621" max="4864" width="8.88671875" style="641"/>
    <col min="4865" max="4865" width="10.33203125" style="641" customWidth="1"/>
    <col min="4866" max="4866" width="32.33203125" style="641" customWidth="1"/>
    <col min="4867" max="4867" width="14.5546875" style="641" customWidth="1"/>
    <col min="4868" max="4868" width="17" style="641" customWidth="1"/>
    <col min="4869" max="4869" width="15.109375" style="641" customWidth="1"/>
    <col min="4870" max="4870" width="20.6640625" style="641" customWidth="1"/>
    <col min="4871" max="4871" width="14.44140625" style="641" customWidth="1"/>
    <col min="4872" max="4872" width="18.109375" style="641" customWidth="1"/>
    <col min="4873" max="4873" width="14.33203125" style="641" customWidth="1"/>
    <col min="4874" max="4874" width="10.109375" style="641" customWidth="1"/>
    <col min="4875" max="4875" width="15.44140625" style="641" customWidth="1"/>
    <col min="4876" max="4876" width="17.88671875" style="641" customWidth="1"/>
    <col min="4877" max="5120" width="8.88671875" style="641"/>
    <col min="5121" max="5121" width="10.33203125" style="641" customWidth="1"/>
    <col min="5122" max="5122" width="32.33203125" style="641" customWidth="1"/>
    <col min="5123" max="5123" width="14.5546875" style="641" customWidth="1"/>
    <col min="5124" max="5124" width="17" style="641" customWidth="1"/>
    <col min="5125" max="5125" width="15.109375" style="641" customWidth="1"/>
    <col min="5126" max="5126" width="20.6640625" style="641" customWidth="1"/>
    <col min="5127" max="5127" width="14.44140625" style="641" customWidth="1"/>
    <col min="5128" max="5128" width="18.109375" style="641" customWidth="1"/>
    <col min="5129" max="5129" width="14.33203125" style="641" customWidth="1"/>
    <col min="5130" max="5130" width="10.109375" style="641" customWidth="1"/>
    <col min="5131" max="5131" width="15.44140625" style="641" customWidth="1"/>
    <col min="5132" max="5132" width="17.88671875" style="641" customWidth="1"/>
    <col min="5133" max="5376" width="8.88671875" style="641"/>
    <col min="5377" max="5377" width="10.33203125" style="641" customWidth="1"/>
    <col min="5378" max="5378" width="32.33203125" style="641" customWidth="1"/>
    <col min="5379" max="5379" width="14.5546875" style="641" customWidth="1"/>
    <col min="5380" max="5380" width="17" style="641" customWidth="1"/>
    <col min="5381" max="5381" width="15.109375" style="641" customWidth="1"/>
    <col min="5382" max="5382" width="20.6640625" style="641" customWidth="1"/>
    <col min="5383" max="5383" width="14.44140625" style="641" customWidth="1"/>
    <col min="5384" max="5384" width="18.109375" style="641" customWidth="1"/>
    <col min="5385" max="5385" width="14.33203125" style="641" customWidth="1"/>
    <col min="5386" max="5386" width="10.109375" style="641" customWidth="1"/>
    <col min="5387" max="5387" width="15.44140625" style="641" customWidth="1"/>
    <col min="5388" max="5388" width="17.88671875" style="641" customWidth="1"/>
    <col min="5389" max="5632" width="8.88671875" style="641"/>
    <col min="5633" max="5633" width="10.33203125" style="641" customWidth="1"/>
    <col min="5634" max="5634" width="32.33203125" style="641" customWidth="1"/>
    <col min="5635" max="5635" width="14.5546875" style="641" customWidth="1"/>
    <col min="5636" max="5636" width="17" style="641" customWidth="1"/>
    <col min="5637" max="5637" width="15.109375" style="641" customWidth="1"/>
    <col min="5638" max="5638" width="20.6640625" style="641" customWidth="1"/>
    <col min="5639" max="5639" width="14.44140625" style="641" customWidth="1"/>
    <col min="5640" max="5640" width="18.109375" style="641" customWidth="1"/>
    <col min="5641" max="5641" width="14.33203125" style="641" customWidth="1"/>
    <col min="5642" max="5642" width="10.109375" style="641" customWidth="1"/>
    <col min="5643" max="5643" width="15.44140625" style="641" customWidth="1"/>
    <col min="5644" max="5644" width="17.88671875" style="641" customWidth="1"/>
    <col min="5645" max="5888" width="8.88671875" style="641"/>
    <col min="5889" max="5889" width="10.33203125" style="641" customWidth="1"/>
    <col min="5890" max="5890" width="32.33203125" style="641" customWidth="1"/>
    <col min="5891" max="5891" width="14.5546875" style="641" customWidth="1"/>
    <col min="5892" max="5892" width="17" style="641" customWidth="1"/>
    <col min="5893" max="5893" width="15.109375" style="641" customWidth="1"/>
    <col min="5894" max="5894" width="20.6640625" style="641" customWidth="1"/>
    <col min="5895" max="5895" width="14.44140625" style="641" customWidth="1"/>
    <col min="5896" max="5896" width="18.109375" style="641" customWidth="1"/>
    <col min="5897" max="5897" width="14.33203125" style="641" customWidth="1"/>
    <col min="5898" max="5898" width="10.109375" style="641" customWidth="1"/>
    <col min="5899" max="5899" width="15.44140625" style="641" customWidth="1"/>
    <col min="5900" max="5900" width="17.88671875" style="641" customWidth="1"/>
    <col min="5901" max="6144" width="8.88671875" style="641"/>
    <col min="6145" max="6145" width="10.33203125" style="641" customWidth="1"/>
    <col min="6146" max="6146" width="32.33203125" style="641" customWidth="1"/>
    <col min="6147" max="6147" width="14.5546875" style="641" customWidth="1"/>
    <col min="6148" max="6148" width="17" style="641" customWidth="1"/>
    <col min="6149" max="6149" width="15.109375" style="641" customWidth="1"/>
    <col min="6150" max="6150" width="20.6640625" style="641" customWidth="1"/>
    <col min="6151" max="6151" width="14.44140625" style="641" customWidth="1"/>
    <col min="6152" max="6152" width="18.109375" style="641" customWidth="1"/>
    <col min="6153" max="6153" width="14.33203125" style="641" customWidth="1"/>
    <col min="6154" max="6154" width="10.109375" style="641" customWidth="1"/>
    <col min="6155" max="6155" width="15.44140625" style="641" customWidth="1"/>
    <col min="6156" max="6156" width="17.88671875" style="641" customWidth="1"/>
    <col min="6157" max="6400" width="8.88671875" style="641"/>
    <col min="6401" max="6401" width="10.33203125" style="641" customWidth="1"/>
    <col min="6402" max="6402" width="32.33203125" style="641" customWidth="1"/>
    <col min="6403" max="6403" width="14.5546875" style="641" customWidth="1"/>
    <col min="6404" max="6404" width="17" style="641" customWidth="1"/>
    <col min="6405" max="6405" width="15.109375" style="641" customWidth="1"/>
    <col min="6406" max="6406" width="20.6640625" style="641" customWidth="1"/>
    <col min="6407" max="6407" width="14.44140625" style="641" customWidth="1"/>
    <col min="6408" max="6408" width="18.109375" style="641" customWidth="1"/>
    <col min="6409" max="6409" width="14.33203125" style="641" customWidth="1"/>
    <col min="6410" max="6410" width="10.109375" style="641" customWidth="1"/>
    <col min="6411" max="6411" width="15.44140625" style="641" customWidth="1"/>
    <col min="6412" max="6412" width="17.88671875" style="641" customWidth="1"/>
    <col min="6413" max="6656" width="8.88671875" style="641"/>
    <col min="6657" max="6657" width="10.33203125" style="641" customWidth="1"/>
    <col min="6658" max="6658" width="32.33203125" style="641" customWidth="1"/>
    <col min="6659" max="6659" width="14.5546875" style="641" customWidth="1"/>
    <col min="6660" max="6660" width="17" style="641" customWidth="1"/>
    <col min="6661" max="6661" width="15.109375" style="641" customWidth="1"/>
    <col min="6662" max="6662" width="20.6640625" style="641" customWidth="1"/>
    <col min="6663" max="6663" width="14.44140625" style="641" customWidth="1"/>
    <col min="6664" max="6664" width="18.109375" style="641" customWidth="1"/>
    <col min="6665" max="6665" width="14.33203125" style="641" customWidth="1"/>
    <col min="6666" max="6666" width="10.109375" style="641" customWidth="1"/>
    <col min="6667" max="6667" width="15.44140625" style="641" customWidth="1"/>
    <col min="6668" max="6668" width="17.88671875" style="641" customWidth="1"/>
    <col min="6669" max="6912" width="8.88671875" style="641"/>
    <col min="6913" max="6913" width="10.33203125" style="641" customWidth="1"/>
    <col min="6914" max="6914" width="32.33203125" style="641" customWidth="1"/>
    <col min="6915" max="6915" width="14.5546875" style="641" customWidth="1"/>
    <col min="6916" max="6916" width="17" style="641" customWidth="1"/>
    <col min="6917" max="6917" width="15.109375" style="641" customWidth="1"/>
    <col min="6918" max="6918" width="20.6640625" style="641" customWidth="1"/>
    <col min="6919" max="6919" width="14.44140625" style="641" customWidth="1"/>
    <col min="6920" max="6920" width="18.109375" style="641" customWidth="1"/>
    <col min="6921" max="6921" width="14.33203125" style="641" customWidth="1"/>
    <col min="6922" max="6922" width="10.109375" style="641" customWidth="1"/>
    <col min="6923" max="6923" width="15.44140625" style="641" customWidth="1"/>
    <col min="6924" max="6924" width="17.88671875" style="641" customWidth="1"/>
    <col min="6925" max="7168" width="8.88671875" style="641"/>
    <col min="7169" max="7169" width="10.33203125" style="641" customWidth="1"/>
    <col min="7170" max="7170" width="32.33203125" style="641" customWidth="1"/>
    <col min="7171" max="7171" width="14.5546875" style="641" customWidth="1"/>
    <col min="7172" max="7172" width="17" style="641" customWidth="1"/>
    <col min="7173" max="7173" width="15.109375" style="641" customWidth="1"/>
    <col min="7174" max="7174" width="20.6640625" style="641" customWidth="1"/>
    <col min="7175" max="7175" width="14.44140625" style="641" customWidth="1"/>
    <col min="7176" max="7176" width="18.109375" style="641" customWidth="1"/>
    <col min="7177" max="7177" width="14.33203125" style="641" customWidth="1"/>
    <col min="7178" max="7178" width="10.109375" style="641" customWidth="1"/>
    <col min="7179" max="7179" width="15.44140625" style="641" customWidth="1"/>
    <col min="7180" max="7180" width="17.88671875" style="641" customWidth="1"/>
    <col min="7181" max="7424" width="8.88671875" style="641"/>
    <col min="7425" max="7425" width="10.33203125" style="641" customWidth="1"/>
    <col min="7426" max="7426" width="32.33203125" style="641" customWidth="1"/>
    <col min="7427" max="7427" width="14.5546875" style="641" customWidth="1"/>
    <col min="7428" max="7428" width="17" style="641" customWidth="1"/>
    <col min="7429" max="7429" width="15.109375" style="641" customWidth="1"/>
    <col min="7430" max="7430" width="20.6640625" style="641" customWidth="1"/>
    <col min="7431" max="7431" width="14.44140625" style="641" customWidth="1"/>
    <col min="7432" max="7432" width="18.109375" style="641" customWidth="1"/>
    <col min="7433" max="7433" width="14.33203125" style="641" customWidth="1"/>
    <col min="7434" max="7434" width="10.109375" style="641" customWidth="1"/>
    <col min="7435" max="7435" width="15.44140625" style="641" customWidth="1"/>
    <col min="7436" max="7436" width="17.88671875" style="641" customWidth="1"/>
    <col min="7437" max="7680" width="8.88671875" style="641"/>
    <col min="7681" max="7681" width="10.33203125" style="641" customWidth="1"/>
    <col min="7682" max="7682" width="32.33203125" style="641" customWidth="1"/>
    <col min="7683" max="7683" width="14.5546875" style="641" customWidth="1"/>
    <col min="7684" max="7684" width="17" style="641" customWidth="1"/>
    <col min="7685" max="7685" width="15.109375" style="641" customWidth="1"/>
    <col min="7686" max="7686" width="20.6640625" style="641" customWidth="1"/>
    <col min="7687" max="7687" width="14.44140625" style="641" customWidth="1"/>
    <col min="7688" max="7688" width="18.109375" style="641" customWidth="1"/>
    <col min="7689" max="7689" width="14.33203125" style="641" customWidth="1"/>
    <col min="7690" max="7690" width="10.109375" style="641" customWidth="1"/>
    <col min="7691" max="7691" width="15.44140625" style="641" customWidth="1"/>
    <col min="7692" max="7692" width="17.88671875" style="641" customWidth="1"/>
    <col min="7693" max="7936" width="8.88671875" style="641"/>
    <col min="7937" max="7937" width="10.33203125" style="641" customWidth="1"/>
    <col min="7938" max="7938" width="32.33203125" style="641" customWidth="1"/>
    <col min="7939" max="7939" width="14.5546875" style="641" customWidth="1"/>
    <col min="7940" max="7940" width="17" style="641" customWidth="1"/>
    <col min="7941" max="7941" width="15.109375" style="641" customWidth="1"/>
    <col min="7942" max="7942" width="20.6640625" style="641" customWidth="1"/>
    <col min="7943" max="7943" width="14.44140625" style="641" customWidth="1"/>
    <col min="7944" max="7944" width="18.109375" style="641" customWidth="1"/>
    <col min="7945" max="7945" width="14.33203125" style="641" customWidth="1"/>
    <col min="7946" max="7946" width="10.109375" style="641" customWidth="1"/>
    <col min="7947" max="7947" width="15.44140625" style="641" customWidth="1"/>
    <col min="7948" max="7948" width="17.88671875" style="641" customWidth="1"/>
    <col min="7949" max="8192" width="8.88671875" style="641"/>
    <col min="8193" max="8193" width="10.33203125" style="641" customWidth="1"/>
    <col min="8194" max="8194" width="32.33203125" style="641" customWidth="1"/>
    <col min="8195" max="8195" width="14.5546875" style="641" customWidth="1"/>
    <col min="8196" max="8196" width="17" style="641" customWidth="1"/>
    <col min="8197" max="8197" width="15.109375" style="641" customWidth="1"/>
    <col min="8198" max="8198" width="20.6640625" style="641" customWidth="1"/>
    <col min="8199" max="8199" width="14.44140625" style="641" customWidth="1"/>
    <col min="8200" max="8200" width="18.109375" style="641" customWidth="1"/>
    <col min="8201" max="8201" width="14.33203125" style="641" customWidth="1"/>
    <col min="8202" max="8202" width="10.109375" style="641" customWidth="1"/>
    <col min="8203" max="8203" width="15.44140625" style="641" customWidth="1"/>
    <col min="8204" max="8204" width="17.88671875" style="641" customWidth="1"/>
    <col min="8205" max="8448" width="8.88671875" style="641"/>
    <col min="8449" max="8449" width="10.33203125" style="641" customWidth="1"/>
    <col min="8450" max="8450" width="32.33203125" style="641" customWidth="1"/>
    <col min="8451" max="8451" width="14.5546875" style="641" customWidth="1"/>
    <col min="8452" max="8452" width="17" style="641" customWidth="1"/>
    <col min="8453" max="8453" width="15.109375" style="641" customWidth="1"/>
    <col min="8454" max="8454" width="20.6640625" style="641" customWidth="1"/>
    <col min="8455" max="8455" width="14.44140625" style="641" customWidth="1"/>
    <col min="8456" max="8456" width="18.109375" style="641" customWidth="1"/>
    <col min="8457" max="8457" width="14.33203125" style="641" customWidth="1"/>
    <col min="8458" max="8458" width="10.109375" style="641" customWidth="1"/>
    <col min="8459" max="8459" width="15.44140625" style="641" customWidth="1"/>
    <col min="8460" max="8460" width="17.88671875" style="641" customWidth="1"/>
    <col min="8461" max="8704" width="8.88671875" style="641"/>
    <col min="8705" max="8705" width="10.33203125" style="641" customWidth="1"/>
    <col min="8706" max="8706" width="32.33203125" style="641" customWidth="1"/>
    <col min="8707" max="8707" width="14.5546875" style="641" customWidth="1"/>
    <col min="8708" max="8708" width="17" style="641" customWidth="1"/>
    <col min="8709" max="8709" width="15.109375" style="641" customWidth="1"/>
    <col min="8710" max="8710" width="20.6640625" style="641" customWidth="1"/>
    <col min="8711" max="8711" width="14.44140625" style="641" customWidth="1"/>
    <col min="8712" max="8712" width="18.109375" style="641" customWidth="1"/>
    <col min="8713" max="8713" width="14.33203125" style="641" customWidth="1"/>
    <col min="8714" max="8714" width="10.109375" style="641" customWidth="1"/>
    <col min="8715" max="8715" width="15.44140625" style="641" customWidth="1"/>
    <col min="8716" max="8716" width="17.88671875" style="641" customWidth="1"/>
    <col min="8717" max="8960" width="8.88671875" style="641"/>
    <col min="8961" max="8961" width="10.33203125" style="641" customWidth="1"/>
    <col min="8962" max="8962" width="32.33203125" style="641" customWidth="1"/>
    <col min="8963" max="8963" width="14.5546875" style="641" customWidth="1"/>
    <col min="8964" max="8964" width="17" style="641" customWidth="1"/>
    <col min="8965" max="8965" width="15.109375" style="641" customWidth="1"/>
    <col min="8966" max="8966" width="20.6640625" style="641" customWidth="1"/>
    <col min="8967" max="8967" width="14.44140625" style="641" customWidth="1"/>
    <col min="8968" max="8968" width="18.109375" style="641" customWidth="1"/>
    <col min="8969" max="8969" width="14.33203125" style="641" customWidth="1"/>
    <col min="8970" max="8970" width="10.109375" style="641" customWidth="1"/>
    <col min="8971" max="8971" width="15.44140625" style="641" customWidth="1"/>
    <col min="8972" max="8972" width="17.88671875" style="641" customWidth="1"/>
    <col min="8973" max="9216" width="8.88671875" style="641"/>
    <col min="9217" max="9217" width="10.33203125" style="641" customWidth="1"/>
    <col min="9218" max="9218" width="32.33203125" style="641" customWidth="1"/>
    <col min="9219" max="9219" width="14.5546875" style="641" customWidth="1"/>
    <col min="9220" max="9220" width="17" style="641" customWidth="1"/>
    <col min="9221" max="9221" width="15.109375" style="641" customWidth="1"/>
    <col min="9222" max="9222" width="20.6640625" style="641" customWidth="1"/>
    <col min="9223" max="9223" width="14.44140625" style="641" customWidth="1"/>
    <col min="9224" max="9224" width="18.109375" style="641" customWidth="1"/>
    <col min="9225" max="9225" width="14.33203125" style="641" customWidth="1"/>
    <col min="9226" max="9226" width="10.109375" style="641" customWidth="1"/>
    <col min="9227" max="9227" width="15.44140625" style="641" customWidth="1"/>
    <col min="9228" max="9228" width="17.88671875" style="641" customWidth="1"/>
    <col min="9229" max="9472" width="8.88671875" style="641"/>
    <col min="9473" max="9473" width="10.33203125" style="641" customWidth="1"/>
    <col min="9474" max="9474" width="32.33203125" style="641" customWidth="1"/>
    <col min="9475" max="9475" width="14.5546875" style="641" customWidth="1"/>
    <col min="9476" max="9476" width="17" style="641" customWidth="1"/>
    <col min="9477" max="9477" width="15.109375" style="641" customWidth="1"/>
    <col min="9478" max="9478" width="20.6640625" style="641" customWidth="1"/>
    <col min="9479" max="9479" width="14.44140625" style="641" customWidth="1"/>
    <col min="9480" max="9480" width="18.109375" style="641" customWidth="1"/>
    <col min="9481" max="9481" width="14.33203125" style="641" customWidth="1"/>
    <col min="9482" max="9482" width="10.109375" style="641" customWidth="1"/>
    <col min="9483" max="9483" width="15.44140625" style="641" customWidth="1"/>
    <col min="9484" max="9484" width="17.88671875" style="641" customWidth="1"/>
    <col min="9485" max="9728" width="8.88671875" style="641"/>
    <col min="9729" max="9729" width="10.33203125" style="641" customWidth="1"/>
    <col min="9730" max="9730" width="32.33203125" style="641" customWidth="1"/>
    <col min="9731" max="9731" width="14.5546875" style="641" customWidth="1"/>
    <col min="9732" max="9732" width="17" style="641" customWidth="1"/>
    <col min="9733" max="9733" width="15.109375" style="641" customWidth="1"/>
    <col min="9734" max="9734" width="20.6640625" style="641" customWidth="1"/>
    <col min="9735" max="9735" width="14.44140625" style="641" customWidth="1"/>
    <col min="9736" max="9736" width="18.109375" style="641" customWidth="1"/>
    <col min="9737" max="9737" width="14.33203125" style="641" customWidth="1"/>
    <col min="9738" max="9738" width="10.109375" style="641" customWidth="1"/>
    <col min="9739" max="9739" width="15.44140625" style="641" customWidth="1"/>
    <col min="9740" max="9740" width="17.88671875" style="641" customWidth="1"/>
    <col min="9741" max="9984" width="8.88671875" style="641"/>
    <col min="9985" max="9985" width="10.33203125" style="641" customWidth="1"/>
    <col min="9986" max="9986" width="32.33203125" style="641" customWidth="1"/>
    <col min="9987" max="9987" width="14.5546875" style="641" customWidth="1"/>
    <col min="9988" max="9988" width="17" style="641" customWidth="1"/>
    <col min="9989" max="9989" width="15.109375" style="641" customWidth="1"/>
    <col min="9990" max="9990" width="20.6640625" style="641" customWidth="1"/>
    <col min="9991" max="9991" width="14.44140625" style="641" customWidth="1"/>
    <col min="9992" max="9992" width="18.109375" style="641" customWidth="1"/>
    <col min="9993" max="9993" width="14.33203125" style="641" customWidth="1"/>
    <col min="9994" max="9994" width="10.109375" style="641" customWidth="1"/>
    <col min="9995" max="9995" width="15.44140625" style="641" customWidth="1"/>
    <col min="9996" max="9996" width="17.88671875" style="641" customWidth="1"/>
    <col min="9997" max="10240" width="8.88671875" style="641"/>
    <col min="10241" max="10241" width="10.33203125" style="641" customWidth="1"/>
    <col min="10242" max="10242" width="32.33203125" style="641" customWidth="1"/>
    <col min="10243" max="10243" width="14.5546875" style="641" customWidth="1"/>
    <col min="10244" max="10244" width="17" style="641" customWidth="1"/>
    <col min="10245" max="10245" width="15.109375" style="641" customWidth="1"/>
    <col min="10246" max="10246" width="20.6640625" style="641" customWidth="1"/>
    <col min="10247" max="10247" width="14.44140625" style="641" customWidth="1"/>
    <col min="10248" max="10248" width="18.109375" style="641" customWidth="1"/>
    <col min="10249" max="10249" width="14.33203125" style="641" customWidth="1"/>
    <col min="10250" max="10250" width="10.109375" style="641" customWidth="1"/>
    <col min="10251" max="10251" width="15.44140625" style="641" customWidth="1"/>
    <col min="10252" max="10252" width="17.88671875" style="641" customWidth="1"/>
    <col min="10253" max="10496" width="8.88671875" style="641"/>
    <col min="10497" max="10497" width="10.33203125" style="641" customWidth="1"/>
    <col min="10498" max="10498" width="32.33203125" style="641" customWidth="1"/>
    <col min="10499" max="10499" width="14.5546875" style="641" customWidth="1"/>
    <col min="10500" max="10500" width="17" style="641" customWidth="1"/>
    <col min="10501" max="10501" width="15.109375" style="641" customWidth="1"/>
    <col min="10502" max="10502" width="20.6640625" style="641" customWidth="1"/>
    <col min="10503" max="10503" width="14.44140625" style="641" customWidth="1"/>
    <col min="10504" max="10504" width="18.109375" style="641" customWidth="1"/>
    <col min="10505" max="10505" width="14.33203125" style="641" customWidth="1"/>
    <col min="10506" max="10506" width="10.109375" style="641" customWidth="1"/>
    <col min="10507" max="10507" width="15.44140625" style="641" customWidth="1"/>
    <col min="10508" max="10508" width="17.88671875" style="641" customWidth="1"/>
    <col min="10509" max="10752" width="8.88671875" style="641"/>
    <col min="10753" max="10753" width="10.33203125" style="641" customWidth="1"/>
    <col min="10754" max="10754" width="32.33203125" style="641" customWidth="1"/>
    <col min="10755" max="10755" width="14.5546875" style="641" customWidth="1"/>
    <col min="10756" max="10756" width="17" style="641" customWidth="1"/>
    <col min="10757" max="10757" width="15.109375" style="641" customWidth="1"/>
    <col min="10758" max="10758" width="20.6640625" style="641" customWidth="1"/>
    <col min="10759" max="10759" width="14.44140625" style="641" customWidth="1"/>
    <col min="10760" max="10760" width="18.109375" style="641" customWidth="1"/>
    <col min="10761" max="10761" width="14.33203125" style="641" customWidth="1"/>
    <col min="10762" max="10762" width="10.109375" style="641" customWidth="1"/>
    <col min="10763" max="10763" width="15.44140625" style="641" customWidth="1"/>
    <col min="10764" max="10764" width="17.88671875" style="641" customWidth="1"/>
    <col min="10765" max="11008" width="8.88671875" style="641"/>
    <col min="11009" max="11009" width="10.33203125" style="641" customWidth="1"/>
    <col min="11010" max="11010" width="32.33203125" style="641" customWidth="1"/>
    <col min="11011" max="11011" width="14.5546875" style="641" customWidth="1"/>
    <col min="11012" max="11012" width="17" style="641" customWidth="1"/>
    <col min="11013" max="11013" width="15.109375" style="641" customWidth="1"/>
    <col min="11014" max="11014" width="20.6640625" style="641" customWidth="1"/>
    <col min="11015" max="11015" width="14.44140625" style="641" customWidth="1"/>
    <col min="11016" max="11016" width="18.109375" style="641" customWidth="1"/>
    <col min="11017" max="11017" width="14.33203125" style="641" customWidth="1"/>
    <col min="11018" max="11018" width="10.109375" style="641" customWidth="1"/>
    <col min="11019" max="11019" width="15.44140625" style="641" customWidth="1"/>
    <col min="11020" max="11020" width="17.88671875" style="641" customWidth="1"/>
    <col min="11021" max="11264" width="8.88671875" style="641"/>
    <col min="11265" max="11265" width="10.33203125" style="641" customWidth="1"/>
    <col min="11266" max="11266" width="32.33203125" style="641" customWidth="1"/>
    <col min="11267" max="11267" width="14.5546875" style="641" customWidth="1"/>
    <col min="11268" max="11268" width="17" style="641" customWidth="1"/>
    <col min="11269" max="11269" width="15.109375" style="641" customWidth="1"/>
    <col min="11270" max="11270" width="20.6640625" style="641" customWidth="1"/>
    <col min="11271" max="11271" width="14.44140625" style="641" customWidth="1"/>
    <col min="11272" max="11272" width="18.109375" style="641" customWidth="1"/>
    <col min="11273" max="11273" width="14.33203125" style="641" customWidth="1"/>
    <col min="11274" max="11274" width="10.109375" style="641" customWidth="1"/>
    <col min="11275" max="11275" width="15.44140625" style="641" customWidth="1"/>
    <col min="11276" max="11276" width="17.88671875" style="641" customWidth="1"/>
    <col min="11277" max="11520" width="8.88671875" style="641"/>
    <col min="11521" max="11521" width="10.33203125" style="641" customWidth="1"/>
    <col min="11522" max="11522" width="32.33203125" style="641" customWidth="1"/>
    <col min="11523" max="11523" width="14.5546875" style="641" customWidth="1"/>
    <col min="11524" max="11524" width="17" style="641" customWidth="1"/>
    <col min="11525" max="11525" width="15.109375" style="641" customWidth="1"/>
    <col min="11526" max="11526" width="20.6640625" style="641" customWidth="1"/>
    <col min="11527" max="11527" width="14.44140625" style="641" customWidth="1"/>
    <col min="11528" max="11528" width="18.109375" style="641" customWidth="1"/>
    <col min="11529" max="11529" width="14.33203125" style="641" customWidth="1"/>
    <col min="11530" max="11530" width="10.109375" style="641" customWidth="1"/>
    <col min="11531" max="11531" width="15.44140625" style="641" customWidth="1"/>
    <col min="11532" max="11532" width="17.88671875" style="641" customWidth="1"/>
    <col min="11533" max="11776" width="8.88671875" style="641"/>
    <col min="11777" max="11777" width="10.33203125" style="641" customWidth="1"/>
    <col min="11778" max="11778" width="32.33203125" style="641" customWidth="1"/>
    <col min="11779" max="11779" width="14.5546875" style="641" customWidth="1"/>
    <col min="11780" max="11780" width="17" style="641" customWidth="1"/>
    <col min="11781" max="11781" width="15.109375" style="641" customWidth="1"/>
    <col min="11782" max="11782" width="20.6640625" style="641" customWidth="1"/>
    <col min="11783" max="11783" width="14.44140625" style="641" customWidth="1"/>
    <col min="11784" max="11784" width="18.109375" style="641" customWidth="1"/>
    <col min="11785" max="11785" width="14.33203125" style="641" customWidth="1"/>
    <col min="11786" max="11786" width="10.109375" style="641" customWidth="1"/>
    <col min="11787" max="11787" width="15.44140625" style="641" customWidth="1"/>
    <col min="11788" max="11788" width="17.88671875" style="641" customWidth="1"/>
    <col min="11789" max="12032" width="8.88671875" style="641"/>
    <col min="12033" max="12033" width="10.33203125" style="641" customWidth="1"/>
    <col min="12034" max="12034" width="32.33203125" style="641" customWidth="1"/>
    <col min="12035" max="12035" width="14.5546875" style="641" customWidth="1"/>
    <col min="12036" max="12036" width="17" style="641" customWidth="1"/>
    <col min="12037" max="12037" width="15.109375" style="641" customWidth="1"/>
    <col min="12038" max="12038" width="20.6640625" style="641" customWidth="1"/>
    <col min="12039" max="12039" width="14.44140625" style="641" customWidth="1"/>
    <col min="12040" max="12040" width="18.109375" style="641" customWidth="1"/>
    <col min="12041" max="12041" width="14.33203125" style="641" customWidth="1"/>
    <col min="12042" max="12042" width="10.109375" style="641" customWidth="1"/>
    <col min="12043" max="12043" width="15.44140625" style="641" customWidth="1"/>
    <col min="12044" max="12044" width="17.88671875" style="641" customWidth="1"/>
    <col min="12045" max="12288" width="8.88671875" style="641"/>
    <col min="12289" max="12289" width="10.33203125" style="641" customWidth="1"/>
    <col min="12290" max="12290" width="32.33203125" style="641" customWidth="1"/>
    <col min="12291" max="12291" width="14.5546875" style="641" customWidth="1"/>
    <col min="12292" max="12292" width="17" style="641" customWidth="1"/>
    <col min="12293" max="12293" width="15.109375" style="641" customWidth="1"/>
    <col min="12294" max="12294" width="20.6640625" style="641" customWidth="1"/>
    <col min="12295" max="12295" width="14.44140625" style="641" customWidth="1"/>
    <col min="12296" max="12296" width="18.109375" style="641" customWidth="1"/>
    <col min="12297" max="12297" width="14.33203125" style="641" customWidth="1"/>
    <col min="12298" max="12298" width="10.109375" style="641" customWidth="1"/>
    <col min="12299" max="12299" width="15.44140625" style="641" customWidth="1"/>
    <col min="12300" max="12300" width="17.88671875" style="641" customWidth="1"/>
    <col min="12301" max="12544" width="8.88671875" style="641"/>
    <col min="12545" max="12545" width="10.33203125" style="641" customWidth="1"/>
    <col min="12546" max="12546" width="32.33203125" style="641" customWidth="1"/>
    <col min="12547" max="12547" width="14.5546875" style="641" customWidth="1"/>
    <col min="12548" max="12548" width="17" style="641" customWidth="1"/>
    <col min="12549" max="12549" width="15.109375" style="641" customWidth="1"/>
    <col min="12550" max="12550" width="20.6640625" style="641" customWidth="1"/>
    <col min="12551" max="12551" width="14.44140625" style="641" customWidth="1"/>
    <col min="12552" max="12552" width="18.109375" style="641" customWidth="1"/>
    <col min="12553" max="12553" width="14.33203125" style="641" customWidth="1"/>
    <col min="12554" max="12554" width="10.109375" style="641" customWidth="1"/>
    <col min="12555" max="12555" width="15.44140625" style="641" customWidth="1"/>
    <col min="12556" max="12556" width="17.88671875" style="641" customWidth="1"/>
    <col min="12557" max="12800" width="8.88671875" style="641"/>
    <col min="12801" max="12801" width="10.33203125" style="641" customWidth="1"/>
    <col min="12802" max="12802" width="32.33203125" style="641" customWidth="1"/>
    <col min="12803" max="12803" width="14.5546875" style="641" customWidth="1"/>
    <col min="12804" max="12804" width="17" style="641" customWidth="1"/>
    <col min="12805" max="12805" width="15.109375" style="641" customWidth="1"/>
    <col min="12806" max="12806" width="20.6640625" style="641" customWidth="1"/>
    <col min="12807" max="12807" width="14.44140625" style="641" customWidth="1"/>
    <col min="12808" max="12808" width="18.109375" style="641" customWidth="1"/>
    <col min="12809" max="12809" width="14.33203125" style="641" customWidth="1"/>
    <col min="12810" max="12810" width="10.109375" style="641" customWidth="1"/>
    <col min="12811" max="12811" width="15.44140625" style="641" customWidth="1"/>
    <col min="12812" max="12812" width="17.88671875" style="641" customWidth="1"/>
    <col min="12813" max="13056" width="8.88671875" style="641"/>
    <col min="13057" max="13057" width="10.33203125" style="641" customWidth="1"/>
    <col min="13058" max="13058" width="32.33203125" style="641" customWidth="1"/>
    <col min="13059" max="13059" width="14.5546875" style="641" customWidth="1"/>
    <col min="13060" max="13060" width="17" style="641" customWidth="1"/>
    <col min="13061" max="13061" width="15.109375" style="641" customWidth="1"/>
    <col min="13062" max="13062" width="20.6640625" style="641" customWidth="1"/>
    <col min="13063" max="13063" width="14.44140625" style="641" customWidth="1"/>
    <col min="13064" max="13064" width="18.109375" style="641" customWidth="1"/>
    <col min="13065" max="13065" width="14.33203125" style="641" customWidth="1"/>
    <col min="13066" max="13066" width="10.109375" style="641" customWidth="1"/>
    <col min="13067" max="13067" width="15.44140625" style="641" customWidth="1"/>
    <col min="13068" max="13068" width="17.88671875" style="641" customWidth="1"/>
    <col min="13069" max="13312" width="8.88671875" style="641"/>
    <col min="13313" max="13313" width="10.33203125" style="641" customWidth="1"/>
    <col min="13314" max="13314" width="32.33203125" style="641" customWidth="1"/>
    <col min="13315" max="13315" width="14.5546875" style="641" customWidth="1"/>
    <col min="13316" max="13316" width="17" style="641" customWidth="1"/>
    <col min="13317" max="13317" width="15.109375" style="641" customWidth="1"/>
    <col min="13318" max="13318" width="20.6640625" style="641" customWidth="1"/>
    <col min="13319" max="13319" width="14.44140625" style="641" customWidth="1"/>
    <col min="13320" max="13320" width="18.109375" style="641" customWidth="1"/>
    <col min="13321" max="13321" width="14.33203125" style="641" customWidth="1"/>
    <col min="13322" max="13322" width="10.109375" style="641" customWidth="1"/>
    <col min="13323" max="13323" width="15.44140625" style="641" customWidth="1"/>
    <col min="13324" max="13324" width="17.88671875" style="641" customWidth="1"/>
    <col min="13325" max="13568" width="8.88671875" style="641"/>
    <col min="13569" max="13569" width="10.33203125" style="641" customWidth="1"/>
    <col min="13570" max="13570" width="32.33203125" style="641" customWidth="1"/>
    <col min="13571" max="13571" width="14.5546875" style="641" customWidth="1"/>
    <col min="13572" max="13572" width="17" style="641" customWidth="1"/>
    <col min="13573" max="13573" width="15.109375" style="641" customWidth="1"/>
    <col min="13574" max="13574" width="20.6640625" style="641" customWidth="1"/>
    <col min="13575" max="13575" width="14.44140625" style="641" customWidth="1"/>
    <col min="13576" max="13576" width="18.109375" style="641" customWidth="1"/>
    <col min="13577" max="13577" width="14.33203125" style="641" customWidth="1"/>
    <col min="13578" max="13578" width="10.109375" style="641" customWidth="1"/>
    <col min="13579" max="13579" width="15.44140625" style="641" customWidth="1"/>
    <col min="13580" max="13580" width="17.88671875" style="641" customWidth="1"/>
    <col min="13581" max="13824" width="8.88671875" style="641"/>
    <col min="13825" max="13825" width="10.33203125" style="641" customWidth="1"/>
    <col min="13826" max="13826" width="32.33203125" style="641" customWidth="1"/>
    <col min="13827" max="13827" width="14.5546875" style="641" customWidth="1"/>
    <col min="13828" max="13828" width="17" style="641" customWidth="1"/>
    <col min="13829" max="13829" width="15.109375" style="641" customWidth="1"/>
    <col min="13830" max="13830" width="20.6640625" style="641" customWidth="1"/>
    <col min="13831" max="13831" width="14.44140625" style="641" customWidth="1"/>
    <col min="13832" max="13832" width="18.109375" style="641" customWidth="1"/>
    <col min="13833" max="13833" width="14.33203125" style="641" customWidth="1"/>
    <col min="13834" max="13834" width="10.109375" style="641" customWidth="1"/>
    <col min="13835" max="13835" width="15.44140625" style="641" customWidth="1"/>
    <col min="13836" max="13836" width="17.88671875" style="641" customWidth="1"/>
    <col min="13837" max="14080" width="8.88671875" style="641"/>
    <col min="14081" max="14081" width="10.33203125" style="641" customWidth="1"/>
    <col min="14082" max="14082" width="32.33203125" style="641" customWidth="1"/>
    <col min="14083" max="14083" width="14.5546875" style="641" customWidth="1"/>
    <col min="14084" max="14084" width="17" style="641" customWidth="1"/>
    <col min="14085" max="14085" width="15.109375" style="641" customWidth="1"/>
    <col min="14086" max="14086" width="20.6640625" style="641" customWidth="1"/>
    <col min="14087" max="14087" width="14.44140625" style="641" customWidth="1"/>
    <col min="14088" max="14088" width="18.109375" style="641" customWidth="1"/>
    <col min="14089" max="14089" width="14.33203125" style="641" customWidth="1"/>
    <col min="14090" max="14090" width="10.109375" style="641" customWidth="1"/>
    <col min="14091" max="14091" width="15.44140625" style="641" customWidth="1"/>
    <col min="14092" max="14092" width="17.88671875" style="641" customWidth="1"/>
    <col min="14093" max="14336" width="8.88671875" style="641"/>
    <col min="14337" max="14337" width="10.33203125" style="641" customWidth="1"/>
    <col min="14338" max="14338" width="32.33203125" style="641" customWidth="1"/>
    <col min="14339" max="14339" width="14.5546875" style="641" customWidth="1"/>
    <col min="14340" max="14340" width="17" style="641" customWidth="1"/>
    <col min="14341" max="14341" width="15.109375" style="641" customWidth="1"/>
    <col min="14342" max="14342" width="20.6640625" style="641" customWidth="1"/>
    <col min="14343" max="14343" width="14.44140625" style="641" customWidth="1"/>
    <col min="14344" max="14344" width="18.109375" style="641" customWidth="1"/>
    <col min="14345" max="14345" width="14.33203125" style="641" customWidth="1"/>
    <col min="14346" max="14346" width="10.109375" style="641" customWidth="1"/>
    <col min="14347" max="14347" width="15.44140625" style="641" customWidth="1"/>
    <col min="14348" max="14348" width="17.88671875" style="641" customWidth="1"/>
    <col min="14349" max="14592" width="8.88671875" style="641"/>
    <col min="14593" max="14593" width="10.33203125" style="641" customWidth="1"/>
    <col min="14594" max="14594" width="32.33203125" style="641" customWidth="1"/>
    <col min="14595" max="14595" width="14.5546875" style="641" customWidth="1"/>
    <col min="14596" max="14596" width="17" style="641" customWidth="1"/>
    <col min="14597" max="14597" width="15.109375" style="641" customWidth="1"/>
    <col min="14598" max="14598" width="20.6640625" style="641" customWidth="1"/>
    <col min="14599" max="14599" width="14.44140625" style="641" customWidth="1"/>
    <col min="14600" max="14600" width="18.109375" style="641" customWidth="1"/>
    <col min="14601" max="14601" width="14.33203125" style="641" customWidth="1"/>
    <col min="14602" max="14602" width="10.109375" style="641" customWidth="1"/>
    <col min="14603" max="14603" width="15.44140625" style="641" customWidth="1"/>
    <col min="14604" max="14604" width="17.88671875" style="641" customWidth="1"/>
    <col min="14605" max="14848" width="8.88671875" style="641"/>
    <col min="14849" max="14849" width="10.33203125" style="641" customWidth="1"/>
    <col min="14850" max="14850" width="32.33203125" style="641" customWidth="1"/>
    <col min="14851" max="14851" width="14.5546875" style="641" customWidth="1"/>
    <col min="14852" max="14852" width="17" style="641" customWidth="1"/>
    <col min="14853" max="14853" width="15.109375" style="641" customWidth="1"/>
    <col min="14854" max="14854" width="20.6640625" style="641" customWidth="1"/>
    <col min="14855" max="14855" width="14.44140625" style="641" customWidth="1"/>
    <col min="14856" max="14856" width="18.109375" style="641" customWidth="1"/>
    <col min="14857" max="14857" width="14.33203125" style="641" customWidth="1"/>
    <col min="14858" max="14858" width="10.109375" style="641" customWidth="1"/>
    <col min="14859" max="14859" width="15.44140625" style="641" customWidth="1"/>
    <col min="14860" max="14860" width="17.88671875" style="641" customWidth="1"/>
    <col min="14861" max="15104" width="8.88671875" style="641"/>
    <col min="15105" max="15105" width="10.33203125" style="641" customWidth="1"/>
    <col min="15106" max="15106" width="32.33203125" style="641" customWidth="1"/>
    <col min="15107" max="15107" width="14.5546875" style="641" customWidth="1"/>
    <col min="15108" max="15108" width="17" style="641" customWidth="1"/>
    <col min="15109" max="15109" width="15.109375" style="641" customWidth="1"/>
    <col min="15110" max="15110" width="20.6640625" style="641" customWidth="1"/>
    <col min="15111" max="15111" width="14.44140625" style="641" customWidth="1"/>
    <col min="15112" max="15112" width="18.109375" style="641" customWidth="1"/>
    <col min="15113" max="15113" width="14.33203125" style="641" customWidth="1"/>
    <col min="15114" max="15114" width="10.109375" style="641" customWidth="1"/>
    <col min="15115" max="15115" width="15.44140625" style="641" customWidth="1"/>
    <col min="15116" max="15116" width="17.88671875" style="641" customWidth="1"/>
    <col min="15117" max="15360" width="8.88671875" style="641"/>
    <col min="15361" max="15361" width="10.33203125" style="641" customWidth="1"/>
    <col min="15362" max="15362" width="32.33203125" style="641" customWidth="1"/>
    <col min="15363" max="15363" width="14.5546875" style="641" customWidth="1"/>
    <col min="15364" max="15364" width="17" style="641" customWidth="1"/>
    <col min="15365" max="15365" width="15.109375" style="641" customWidth="1"/>
    <col min="15366" max="15366" width="20.6640625" style="641" customWidth="1"/>
    <col min="15367" max="15367" width="14.44140625" style="641" customWidth="1"/>
    <col min="15368" max="15368" width="18.109375" style="641" customWidth="1"/>
    <col min="15369" max="15369" width="14.33203125" style="641" customWidth="1"/>
    <col min="15370" max="15370" width="10.109375" style="641" customWidth="1"/>
    <col min="15371" max="15371" width="15.44140625" style="641" customWidth="1"/>
    <col min="15372" max="15372" width="17.88671875" style="641" customWidth="1"/>
    <col min="15373" max="15616" width="8.88671875" style="641"/>
    <col min="15617" max="15617" width="10.33203125" style="641" customWidth="1"/>
    <col min="15618" max="15618" width="32.33203125" style="641" customWidth="1"/>
    <col min="15619" max="15619" width="14.5546875" style="641" customWidth="1"/>
    <col min="15620" max="15620" width="17" style="641" customWidth="1"/>
    <col min="15621" max="15621" width="15.109375" style="641" customWidth="1"/>
    <col min="15622" max="15622" width="20.6640625" style="641" customWidth="1"/>
    <col min="15623" max="15623" width="14.44140625" style="641" customWidth="1"/>
    <col min="15624" max="15624" width="18.109375" style="641" customWidth="1"/>
    <col min="15625" max="15625" width="14.33203125" style="641" customWidth="1"/>
    <col min="15626" max="15626" width="10.109375" style="641" customWidth="1"/>
    <col min="15627" max="15627" width="15.44140625" style="641" customWidth="1"/>
    <col min="15628" max="15628" width="17.88671875" style="641" customWidth="1"/>
    <col min="15629" max="15872" width="8.88671875" style="641"/>
    <col min="15873" max="15873" width="10.33203125" style="641" customWidth="1"/>
    <col min="15874" max="15874" width="32.33203125" style="641" customWidth="1"/>
    <col min="15875" max="15875" width="14.5546875" style="641" customWidth="1"/>
    <col min="15876" max="15876" width="17" style="641" customWidth="1"/>
    <col min="15877" max="15877" width="15.109375" style="641" customWidth="1"/>
    <col min="15878" max="15878" width="20.6640625" style="641" customWidth="1"/>
    <col min="15879" max="15879" width="14.44140625" style="641" customWidth="1"/>
    <col min="15880" max="15880" width="18.109375" style="641" customWidth="1"/>
    <col min="15881" max="15881" width="14.33203125" style="641" customWidth="1"/>
    <col min="15882" max="15882" width="10.109375" style="641" customWidth="1"/>
    <col min="15883" max="15883" width="15.44140625" style="641" customWidth="1"/>
    <col min="15884" max="15884" width="17.88671875" style="641" customWidth="1"/>
    <col min="15885" max="16128" width="8.88671875" style="641"/>
    <col min="16129" max="16129" width="10.33203125" style="641" customWidth="1"/>
    <col min="16130" max="16130" width="32.33203125" style="641" customWidth="1"/>
    <col min="16131" max="16131" width="14.5546875" style="641" customWidth="1"/>
    <col min="16132" max="16132" width="17" style="641" customWidth="1"/>
    <col min="16133" max="16133" width="15.109375" style="641" customWidth="1"/>
    <col min="16134" max="16134" width="20.6640625" style="641" customWidth="1"/>
    <col min="16135" max="16135" width="14.44140625" style="641" customWidth="1"/>
    <col min="16136" max="16136" width="18.109375" style="641" customWidth="1"/>
    <col min="16137" max="16137" width="14.33203125" style="641" customWidth="1"/>
    <col min="16138" max="16138" width="10.109375" style="641" customWidth="1"/>
    <col min="16139" max="16139" width="15.44140625" style="641" customWidth="1"/>
    <col min="16140" max="16140" width="17.88671875" style="641" customWidth="1"/>
    <col min="16141" max="16384" width="8.88671875" style="641"/>
  </cols>
  <sheetData>
    <row r="1" spans="1:13" ht="72" x14ac:dyDescent="0.25">
      <c r="A1" s="665" t="s">
        <v>1509</v>
      </c>
      <c r="B1" s="666" t="s">
        <v>1554</v>
      </c>
      <c r="C1" s="666" t="s">
        <v>1555</v>
      </c>
      <c r="D1" s="666" t="s">
        <v>1556</v>
      </c>
      <c r="E1" s="666" t="s">
        <v>1557</v>
      </c>
      <c r="F1" s="667" t="s">
        <v>1558</v>
      </c>
      <c r="G1" s="667" t="s">
        <v>1559</v>
      </c>
      <c r="H1" s="667" t="s">
        <v>1560</v>
      </c>
      <c r="I1" s="667" t="s">
        <v>1561</v>
      </c>
      <c r="J1" s="667" t="s">
        <v>1562</v>
      </c>
      <c r="K1" s="667" t="s">
        <v>1563</v>
      </c>
      <c r="L1" s="667" t="s">
        <v>1564</v>
      </c>
    </row>
    <row r="2" spans="1:13" ht="13.5" customHeight="1" x14ac:dyDescent="0.25">
      <c r="A2" s="652" t="s">
        <v>1305</v>
      </c>
      <c r="B2" s="652" t="s">
        <v>1522</v>
      </c>
      <c r="C2" s="652" t="s">
        <v>1203</v>
      </c>
      <c r="D2" s="652" t="s">
        <v>1523</v>
      </c>
      <c r="E2" s="652" t="s">
        <v>1524</v>
      </c>
      <c r="F2" s="652" t="s">
        <v>1525</v>
      </c>
      <c r="G2" s="652" t="s">
        <v>1526</v>
      </c>
      <c r="H2" s="652" t="s">
        <v>1527</v>
      </c>
      <c r="I2" s="652" t="s">
        <v>1528</v>
      </c>
      <c r="J2" s="652" t="s">
        <v>1529</v>
      </c>
      <c r="K2" s="652" t="s">
        <v>605</v>
      </c>
      <c r="L2" s="652" t="s">
        <v>606</v>
      </c>
      <c r="M2" s="670" t="s">
        <v>1451</v>
      </c>
    </row>
    <row r="3" spans="1:13" x14ac:dyDescent="0.25">
      <c r="A3" s="1479" t="str">
        <f>'2-я и послед страницы'!A3:M3</f>
        <v>Контур заземления КТП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  <c r="L3" s="1480"/>
      <c r="M3" s="641">
        <f>IF('2-я и послед страницы'!N3=1,1,0)</f>
        <v>1</v>
      </c>
    </row>
    <row r="4" spans="1:13" ht="49.2" customHeight="1" x14ac:dyDescent="0.25">
      <c r="A4" s="673">
        <f>'2-я и послед страницы'!A4</f>
        <v>45458</v>
      </c>
      <c r="B4" s="655" t="str">
        <f>'2-я и послед страницы'!B4</f>
        <v>полоса 40х5 мм
уголок 63х63х6, L=2,5 м</v>
      </c>
      <c r="C4" s="655" t="str">
        <f>'2-я и послед страницы'!C4</f>
        <v>Контур заземления КТП
СЭС-23-32939-ЭС-ИЛО</v>
      </c>
      <c r="D4" s="674" t="str">
        <f>'2-я и послед страницы'!D4</f>
        <v>Начальник участка, Курленков О.В.</v>
      </c>
      <c r="E4" s="674" t="s">
        <v>1565</v>
      </c>
      <c r="F4" s="655" t="str">
        <f ca="1">'2-я и послед страницы'!F4</f>
        <v>+15,
без осадков</v>
      </c>
      <c r="G4" s="674" t="str">
        <f>'2-я и послед страницы'!G4</f>
        <v>Кинев Н.Ю. 
№Э-1415-24</v>
      </c>
      <c r="H4" s="674" t="str">
        <f>'2-я и послед страницы'!J4</f>
        <v>Курленков О.В.</v>
      </c>
      <c r="I4" s="674" t="s">
        <v>1566</v>
      </c>
      <c r="J4" s="675" t="s">
        <v>64</v>
      </c>
      <c r="K4" s="674"/>
      <c r="L4" s="674" t="s">
        <v>1535</v>
      </c>
      <c r="M4" s="641">
        <f>IF('2-я и послед страницы'!N4=0,0,1)</f>
        <v>1</v>
      </c>
    </row>
    <row r="5" spans="1:13" ht="49.2" customHeight="1" x14ac:dyDescent="0.25">
      <c r="A5" s="673">
        <f>'2-я и послед страницы'!A5</f>
        <v>0</v>
      </c>
      <c r="B5" s="655" t="str">
        <f>'2-я и послед страницы'!B5</f>
        <v>полоса 40х5 мм
уголок 63х63х6, L=2,5 м</v>
      </c>
      <c r="C5" s="655" t="str">
        <f>'2-я и послед страницы'!C5</f>
        <v>Контур заземления КТП
СЭС-23-32939-ЭС-ИЛО</v>
      </c>
      <c r="D5" s="674" t="str">
        <f>'2-я и послед страницы'!D5</f>
        <v>Начальник участка, Курленков О.В.</v>
      </c>
      <c r="E5" s="674" t="s">
        <v>1565</v>
      </c>
      <c r="F5" s="655" t="str">
        <f ca="1">'2-я и послед страницы'!F5</f>
        <v>+15,
без осадков</v>
      </c>
      <c r="G5" s="674" t="str">
        <f>'2-я и послед страницы'!G5</f>
        <v>Кинев Н.Ю. 
№Э-1415-24</v>
      </c>
      <c r="H5" s="674" t="str">
        <f>'2-я и послед страницы'!J5</f>
        <v>Курленков О.В.</v>
      </c>
      <c r="I5" s="674" t="s">
        <v>1566</v>
      </c>
      <c r="J5" s="675" t="s">
        <v>64</v>
      </c>
      <c r="K5" s="674"/>
      <c r="L5" s="674" t="s">
        <v>1535</v>
      </c>
      <c r="M5" s="641">
        <f>IF('2-я и послед страницы'!N5=0,0,1)</f>
        <v>1</v>
      </c>
    </row>
    <row r="6" spans="1:13" ht="49.2" customHeight="1" x14ac:dyDescent="0.25">
      <c r="A6" s="673">
        <f>'2-я и послед страницы'!A6</f>
        <v>0</v>
      </c>
      <c r="B6" s="655" t="str">
        <f>'2-я и послед страницы'!B6</f>
        <v>полоса 40х5 мм
уголок 63х63х6, L=2,5 м</v>
      </c>
      <c r="C6" s="655" t="str">
        <f>'2-я и послед страницы'!C6</f>
        <v>Контур заземления КТП
СЭС-23-32939-ЭС-ИЛО</v>
      </c>
      <c r="D6" s="674" t="str">
        <f>'2-я и послед страницы'!D6</f>
        <v>Начальник участка, Курленков О.В.</v>
      </c>
      <c r="E6" s="674" t="s">
        <v>1565</v>
      </c>
      <c r="F6" s="655" t="str">
        <f ca="1">'2-я и послед страницы'!F6</f>
        <v>+15,
без осадков</v>
      </c>
      <c r="G6" s="674" t="str">
        <f>'2-я и послед страницы'!G6</f>
        <v>Кинев Н.Ю. 
№Э-1415-24</v>
      </c>
      <c r="H6" s="674" t="str">
        <f>'2-я и послед страницы'!J6</f>
        <v>Курленков О.В.</v>
      </c>
      <c r="I6" s="674" t="s">
        <v>1566</v>
      </c>
      <c r="J6" s="675" t="s">
        <v>64</v>
      </c>
      <c r="K6" s="674"/>
      <c r="L6" s="674" t="s">
        <v>1535</v>
      </c>
      <c r="M6" s="641">
        <f>IF('2-я и послед страницы'!N6=0,0,1)</f>
        <v>0</v>
      </c>
    </row>
    <row r="7" spans="1:13" ht="49.2" customHeight="1" x14ac:dyDescent="0.25">
      <c r="A7" s="673">
        <f>'2-я и послед страницы'!A7</f>
        <v>0</v>
      </c>
      <c r="B7" s="655" t="str">
        <f>'2-я и послед страницы'!B7</f>
        <v>полоса 40х5 мм
уголок 63х63х6, L=2,5 м</v>
      </c>
      <c r="C7" s="655" t="str">
        <f>'2-я и послед страницы'!C7</f>
        <v>Контур заземления КТП
СЭС-23-32939-ЭС-ИЛО</v>
      </c>
      <c r="D7" s="674" t="str">
        <f>'2-я и послед страницы'!D7</f>
        <v>Начальник участка, Курленков О.В.</v>
      </c>
      <c r="E7" s="674" t="s">
        <v>1565</v>
      </c>
      <c r="F7" s="655" t="str">
        <f ca="1">'2-я и послед страницы'!F7</f>
        <v>+15,
без осадков</v>
      </c>
      <c r="G7" s="674" t="str">
        <f>'2-я и послед страницы'!G7</f>
        <v>Кинев Н.Ю. 
№Э-1415-24</v>
      </c>
      <c r="H7" s="674" t="str">
        <f>'2-я и послед страницы'!J7</f>
        <v>Курленков О.В.</v>
      </c>
      <c r="I7" s="674" t="s">
        <v>1566</v>
      </c>
      <c r="J7" s="675" t="s">
        <v>64</v>
      </c>
      <c r="K7" s="674"/>
      <c r="L7" s="674" t="s">
        <v>1535</v>
      </c>
      <c r="M7" s="641">
        <f>IF('2-я и послед страницы'!N7=0,0,1)</f>
        <v>0</v>
      </c>
    </row>
    <row r="8" spans="1:13" ht="49.2" customHeight="1" x14ac:dyDescent="0.25">
      <c r="A8" s="673">
        <f>'2-я и послед страницы'!A8</f>
        <v>0</v>
      </c>
      <c r="B8" s="655" t="str">
        <f>'2-я и послед страницы'!B8</f>
        <v>полоса 40х5 мм
уголок 63х63х6, L=2,5 м</v>
      </c>
      <c r="C8" s="655" t="str">
        <f>'2-я и послед страницы'!C8</f>
        <v>Контур заземления КТП
СЭС-23-32939-ЭС-ИЛО</v>
      </c>
      <c r="D8" s="674" t="str">
        <f>'2-я и послед страницы'!D8</f>
        <v>Начальник участка, Курленков О.В.</v>
      </c>
      <c r="E8" s="674" t="s">
        <v>1565</v>
      </c>
      <c r="F8" s="655" t="str">
        <f ca="1">'2-я и послед страницы'!F8</f>
        <v>+15,
без осадков</v>
      </c>
      <c r="G8" s="674" t="str">
        <f>'2-я и послед страницы'!G8</f>
        <v>Кинев Н.Ю. 
№Э-1415-24</v>
      </c>
      <c r="H8" s="674" t="str">
        <f>'2-я и послед страницы'!J8</f>
        <v>Курленков О.В.</v>
      </c>
      <c r="I8" s="674" t="s">
        <v>1566</v>
      </c>
      <c r="J8" s="675" t="s">
        <v>64</v>
      </c>
      <c r="K8" s="674"/>
      <c r="L8" s="674" t="s">
        <v>1535</v>
      </c>
      <c r="M8" s="641">
        <f>IF('2-я и послед страницы'!N8=0,0,1)</f>
        <v>0</v>
      </c>
    </row>
    <row r="9" spans="1:13" ht="49.2" customHeight="1" x14ac:dyDescent="0.25">
      <c r="A9" s="673">
        <f>'2-я и послед страницы'!A9</f>
        <v>0</v>
      </c>
      <c r="B9" s="655" t="str">
        <f>'2-я и послед страницы'!B9</f>
        <v>полоса 40х5 мм
уголок 63х63х6, L=2,5 м</v>
      </c>
      <c r="C9" s="655" t="str">
        <f>'2-я и послед страницы'!C9</f>
        <v>Контур заземления КТП
СЭС-23-32939-ЭС-ИЛО</v>
      </c>
      <c r="D9" s="674" t="str">
        <f>'2-я и послед страницы'!D9</f>
        <v>Начальник участка, Курленков О.В.</v>
      </c>
      <c r="E9" s="674" t="s">
        <v>1565</v>
      </c>
      <c r="F9" s="655" t="str">
        <f ca="1">'2-я и послед страницы'!F9</f>
        <v>+15,
без осадков</v>
      </c>
      <c r="G9" s="674" t="str">
        <f>'2-я и послед страницы'!G9</f>
        <v>Кинев Н.Ю. 
№Э-1415-24</v>
      </c>
      <c r="H9" s="674" t="str">
        <f>'2-я и послед страницы'!J9</f>
        <v>Курленков О.В.</v>
      </c>
      <c r="I9" s="674" t="s">
        <v>1566</v>
      </c>
      <c r="J9" s="675" t="s">
        <v>64</v>
      </c>
      <c r="K9" s="674"/>
      <c r="L9" s="674" t="s">
        <v>1535</v>
      </c>
      <c r="M9" s="641">
        <f>IF('2-я и послед страницы'!N9=0,0,1)</f>
        <v>0</v>
      </c>
    </row>
    <row r="10" spans="1:13" ht="49.2" customHeight="1" x14ac:dyDescent="0.25">
      <c r="A10" s="673">
        <f>'2-я и послед страницы'!A10</f>
        <v>0</v>
      </c>
      <c r="B10" s="655" t="str">
        <f>'2-я и послед страницы'!B10</f>
        <v>полоса 40х5 мм
уголок 63х63х6, L=2,5 м</v>
      </c>
      <c r="C10" s="655" t="str">
        <f>'2-я и послед страницы'!C10</f>
        <v>Контур заземления КТП
СЭС-23-32939-ЭС-ИЛО</v>
      </c>
      <c r="D10" s="674" t="str">
        <f>'2-я и послед страницы'!D10</f>
        <v>Начальник участка, Курленков О.В.</v>
      </c>
      <c r="E10" s="674" t="s">
        <v>1565</v>
      </c>
      <c r="F10" s="655" t="str">
        <f ca="1">'2-я и послед страницы'!F10</f>
        <v>+15,
без осадков</v>
      </c>
      <c r="G10" s="674" t="str">
        <f>'2-я и послед страницы'!G10</f>
        <v>Кинев Н.Ю. 
№Э-1415-24</v>
      </c>
      <c r="H10" s="674" t="str">
        <f>'2-я и послед страницы'!J10</f>
        <v>Курленков О.В.</v>
      </c>
      <c r="I10" s="674" t="s">
        <v>1566</v>
      </c>
      <c r="J10" s="675" t="s">
        <v>64</v>
      </c>
      <c r="K10" s="674"/>
      <c r="L10" s="674" t="s">
        <v>1535</v>
      </c>
      <c r="M10" s="641">
        <f>IF('2-я и послед страницы'!N10=0,0,1)</f>
        <v>0</v>
      </c>
    </row>
    <row r="11" spans="1:13" ht="49.2" customHeight="1" x14ac:dyDescent="0.25">
      <c r="A11" s="673">
        <f>'2-я и послед страницы'!A11</f>
        <v>0</v>
      </c>
      <c r="B11" s="655" t="str">
        <f>'2-я и послед страницы'!B11</f>
        <v>полоса 40х5 мм
уголок 63х63х6, L=2,5 м</v>
      </c>
      <c r="C11" s="655" t="str">
        <f>'2-я и послед страницы'!C11</f>
        <v>Контур заземления КТП
СЭС-23-32939-ЭС-ИЛО</v>
      </c>
      <c r="D11" s="674" t="str">
        <f>'2-я и послед страницы'!D11</f>
        <v>Начальник участка, Курленков О.В.</v>
      </c>
      <c r="E11" s="674" t="s">
        <v>1565</v>
      </c>
      <c r="F11" s="655" t="str">
        <f ca="1">'2-я и послед страницы'!F11</f>
        <v>+15,
без осадков</v>
      </c>
      <c r="G11" s="674" t="str">
        <f>'2-я и послед страницы'!G11</f>
        <v>Кинев Н.Ю. 
№Э-1415-24</v>
      </c>
      <c r="H11" s="674" t="str">
        <f>'2-я и послед страницы'!J11</f>
        <v>Курленков О.В.</v>
      </c>
      <c r="I11" s="674" t="s">
        <v>1566</v>
      </c>
      <c r="J11" s="675" t="s">
        <v>64</v>
      </c>
      <c r="K11" s="674"/>
      <c r="L11" s="674" t="s">
        <v>1535</v>
      </c>
      <c r="M11" s="641">
        <f>IF('2-я и послед страницы'!N11=0,0,1)</f>
        <v>0</v>
      </c>
    </row>
    <row r="12" spans="1:13" ht="49.2" customHeight="1" x14ac:dyDescent="0.25">
      <c r="A12" s="673">
        <f>'2-я и послед страницы'!A12</f>
        <v>0</v>
      </c>
      <c r="B12" s="655" t="str">
        <f>'2-я и послед страницы'!B12</f>
        <v>полоса 40х5 мм
уголок 63х63х6, L=2,5 м</v>
      </c>
      <c r="C12" s="655" t="str">
        <f>'2-я и послед страницы'!C12</f>
        <v>Контур заземления КТП
СЭС-23-32939-ЭС-ИЛО</v>
      </c>
      <c r="D12" s="674" t="str">
        <f>'2-я и послед страницы'!D12</f>
        <v>Начальник участка, Курленков О.В.</v>
      </c>
      <c r="E12" s="674" t="s">
        <v>1565</v>
      </c>
      <c r="F12" s="655" t="str">
        <f ca="1">'2-я и послед страницы'!F12</f>
        <v>+15,
без осадков</v>
      </c>
      <c r="G12" s="674" t="str">
        <f>'2-я и послед страницы'!G12</f>
        <v>Кинев Н.Ю. 
№Э-1415-24</v>
      </c>
      <c r="H12" s="674" t="str">
        <f>'2-я и послед страницы'!J12</f>
        <v>Курленков О.В.</v>
      </c>
      <c r="I12" s="674" t="s">
        <v>1566</v>
      </c>
      <c r="J12" s="675" t="s">
        <v>64</v>
      </c>
      <c r="K12" s="674"/>
      <c r="L12" s="674" t="s">
        <v>1535</v>
      </c>
      <c r="M12" s="641">
        <f>IF('2-я и послед страницы'!N12=0,0,1)</f>
        <v>0</v>
      </c>
    </row>
    <row r="13" spans="1:13" ht="49.2" customHeight="1" x14ac:dyDescent="0.25">
      <c r="A13" s="673">
        <f>'2-я и послед страницы'!A13</f>
        <v>0</v>
      </c>
      <c r="B13" s="655" t="str">
        <f>'2-я и послед страницы'!B13</f>
        <v>полоса 40х5 мм
уголок 63х63х6, L=2,5 м</v>
      </c>
      <c r="C13" s="655" t="str">
        <f>'2-я и послед страницы'!C13</f>
        <v>Контур заземления КТП
СЭС-23-32939-ЭС-ИЛО</v>
      </c>
      <c r="D13" s="674" t="str">
        <f>'2-я и послед страницы'!D13</f>
        <v>Начальник участка, Курленков О.В.</v>
      </c>
      <c r="E13" s="674" t="s">
        <v>1565</v>
      </c>
      <c r="F13" s="655" t="str">
        <f ca="1">'2-я и послед страницы'!F13</f>
        <v>+15,
без осадков</v>
      </c>
      <c r="G13" s="674" t="str">
        <f>'2-я и послед страницы'!G13</f>
        <v>Кинев Н.Ю. 
№Э-1415-24</v>
      </c>
      <c r="H13" s="674" t="str">
        <f>'2-я и послед страницы'!J13</f>
        <v>Курленков О.В.</v>
      </c>
      <c r="I13" s="674" t="s">
        <v>1566</v>
      </c>
      <c r="J13" s="675" t="s">
        <v>64</v>
      </c>
      <c r="K13" s="674"/>
      <c r="L13" s="674" t="s">
        <v>1535</v>
      </c>
      <c r="M13" s="641">
        <f>IF('2-я и послед страницы'!N13=0,0,1)</f>
        <v>0</v>
      </c>
    </row>
    <row r="14" spans="1:13" ht="49.2" customHeight="1" x14ac:dyDescent="0.25">
      <c r="A14" s="673">
        <f>'2-я и послед страницы'!A14</f>
        <v>0</v>
      </c>
      <c r="B14" s="655" t="str">
        <f>'2-я и послед страницы'!B14</f>
        <v>полоса 40х5 мм
уголок 63х63х6, L=2,5 м</v>
      </c>
      <c r="C14" s="655" t="str">
        <f>'2-я и послед страницы'!C14</f>
        <v>Контур заземления КТП
СЭС-23-32939-ЭС-ИЛО</v>
      </c>
      <c r="D14" s="674" t="str">
        <f>'2-я и послед страницы'!D14</f>
        <v>Начальник участка, Курленков О.В.</v>
      </c>
      <c r="E14" s="674" t="s">
        <v>1565</v>
      </c>
      <c r="F14" s="655" t="str">
        <f ca="1">'2-я и послед страницы'!F14</f>
        <v>+15,
без осадков</v>
      </c>
      <c r="G14" s="674" t="str">
        <f>'2-я и послед страницы'!G14</f>
        <v>Кинев Н.Ю. 
№Э-1415-24</v>
      </c>
      <c r="H14" s="674" t="str">
        <f>'2-я и послед страницы'!J14</f>
        <v>Курленков О.В.</v>
      </c>
      <c r="I14" s="674" t="s">
        <v>1566</v>
      </c>
      <c r="J14" s="675" t="s">
        <v>64</v>
      </c>
      <c r="K14" s="674"/>
      <c r="L14" s="674" t="s">
        <v>1535</v>
      </c>
      <c r="M14" s="641">
        <f>IF('2-я и послед страницы'!N14=0,0,1)</f>
        <v>0</v>
      </c>
    </row>
    <row r="15" spans="1:13" ht="49.2" customHeight="1" x14ac:dyDescent="0.25">
      <c r="A15" s="673">
        <f>'2-я и послед страницы'!A15</f>
        <v>0</v>
      </c>
      <c r="B15" s="655" t="str">
        <f>'2-я и послед страницы'!B15</f>
        <v>полоса 40х5 мм
уголок 63х63х6, L=2,5 м</v>
      </c>
      <c r="C15" s="655" t="str">
        <f>'2-я и послед страницы'!C15</f>
        <v>Контур заземления КТП
СЭС-23-32939-ЭС-ИЛО</v>
      </c>
      <c r="D15" s="674" t="str">
        <f>'2-я и послед страницы'!D15</f>
        <v>Начальник участка, Курленков О.В.</v>
      </c>
      <c r="E15" s="674" t="s">
        <v>1565</v>
      </c>
      <c r="F15" s="655" t="str">
        <f ca="1">'2-я и послед страницы'!F15</f>
        <v>+15,
без осадков</v>
      </c>
      <c r="G15" s="674" t="str">
        <f>'2-я и послед страницы'!G15</f>
        <v>Кинев Н.Ю. 
№Э-1415-24</v>
      </c>
      <c r="H15" s="674" t="str">
        <f>'2-я и послед страницы'!J15</f>
        <v>Курленков О.В.</v>
      </c>
      <c r="I15" s="674" t="s">
        <v>1566</v>
      </c>
      <c r="J15" s="675" t="s">
        <v>64</v>
      </c>
      <c r="K15" s="674"/>
      <c r="L15" s="674" t="s">
        <v>1535</v>
      </c>
      <c r="M15" s="641">
        <f>IF('2-я и послед страницы'!N15=0,0,1)</f>
        <v>0</v>
      </c>
    </row>
    <row r="16" spans="1:13" ht="49.2" customHeight="1" x14ac:dyDescent="0.25">
      <c r="A16" s="673">
        <f>'2-я и послед страницы'!A16</f>
        <v>0</v>
      </c>
      <c r="B16" s="655" t="str">
        <f>'2-я и послед страницы'!B16</f>
        <v>полоса 40х5 мм
уголок 63х63х6, L=2,5 м</v>
      </c>
      <c r="C16" s="655" t="str">
        <f>'2-я и послед страницы'!C16</f>
        <v>Контур заземления КТП
СЭС-23-32939-ЭС-ИЛО</v>
      </c>
      <c r="D16" s="674" t="str">
        <f>'2-я и послед страницы'!D16</f>
        <v>Начальник участка, Курленков О.В.</v>
      </c>
      <c r="E16" s="674" t="s">
        <v>1565</v>
      </c>
      <c r="F16" s="655" t="str">
        <f ca="1">'2-я и послед страницы'!F16</f>
        <v>+15,
без осадков</v>
      </c>
      <c r="G16" s="674" t="str">
        <f>'2-я и послед страницы'!G16</f>
        <v>Кинев Н.Ю. 
№Э-1415-24</v>
      </c>
      <c r="H16" s="674" t="str">
        <f>'2-я и послед страницы'!J16</f>
        <v>Курленков О.В.</v>
      </c>
      <c r="I16" s="674" t="s">
        <v>1566</v>
      </c>
      <c r="J16" s="675" t="s">
        <v>64</v>
      </c>
      <c r="K16" s="674"/>
      <c r="L16" s="674" t="s">
        <v>1535</v>
      </c>
      <c r="M16" s="641">
        <f>IF('2-я и послед страницы'!N16=0,0,1)</f>
        <v>0</v>
      </c>
    </row>
    <row r="17" spans="1:13" ht="49.2" customHeight="1" x14ac:dyDescent="0.25">
      <c r="A17" s="673">
        <f>'2-я и послед страницы'!A17</f>
        <v>0</v>
      </c>
      <c r="B17" s="655" t="str">
        <f>'2-я и послед страницы'!B17</f>
        <v>полоса 40х5 мм
уголок 63х63х6, L=2,5 м</v>
      </c>
      <c r="C17" s="655" t="str">
        <f>'2-я и послед страницы'!C17</f>
        <v>Контур заземления КТП
СЭС-23-32939-ЭС-ИЛО</v>
      </c>
      <c r="D17" s="674" t="str">
        <f>'2-я и послед страницы'!D17</f>
        <v>Начальник участка, Курленков О.В.</v>
      </c>
      <c r="E17" s="674" t="s">
        <v>1565</v>
      </c>
      <c r="F17" s="655" t="str">
        <f ca="1">'2-я и послед страницы'!F17</f>
        <v>+15,
без осадков</v>
      </c>
      <c r="G17" s="674" t="str">
        <f>'2-я и послед страницы'!G17</f>
        <v>Кинев Н.Ю. 
№Э-1415-24</v>
      </c>
      <c r="H17" s="674" t="str">
        <f>'2-я и послед страницы'!J17</f>
        <v>Курленков О.В.</v>
      </c>
      <c r="I17" s="674" t="s">
        <v>1566</v>
      </c>
      <c r="J17" s="675" t="s">
        <v>64</v>
      </c>
      <c r="K17" s="674"/>
      <c r="L17" s="674" t="s">
        <v>1535</v>
      </c>
      <c r="M17" s="641">
        <f>IF('2-я и послед страницы'!N17=0,0,1)</f>
        <v>0</v>
      </c>
    </row>
    <row r="18" spans="1:13" ht="49.2" customHeight="1" x14ac:dyDescent="0.25">
      <c r="A18" s="673">
        <f>'2-я и послед страницы'!A18</f>
        <v>0</v>
      </c>
      <c r="B18" s="655" t="str">
        <f>'2-я и послед страницы'!B18</f>
        <v>полоса 40х5 мм
уголок 63х63х6, L=2,5 м</v>
      </c>
      <c r="C18" s="655" t="str">
        <f>'2-я и послед страницы'!C18</f>
        <v>Контур заземления КТП
СЭС-23-32939-ЭС-ИЛО</v>
      </c>
      <c r="D18" s="674" t="str">
        <f>'2-я и послед страницы'!D18</f>
        <v>Начальник участка, Курленков О.В.</v>
      </c>
      <c r="E18" s="674" t="s">
        <v>1565</v>
      </c>
      <c r="F18" s="655" t="str">
        <f ca="1">'2-я и послед страницы'!F18</f>
        <v>+15,
без осадков</v>
      </c>
      <c r="G18" s="674" t="str">
        <f>'2-я и послед страницы'!G18</f>
        <v>Кинев Н.Ю. 
№Э-1415-24</v>
      </c>
      <c r="H18" s="674" t="str">
        <f>'2-я и послед страницы'!J18</f>
        <v>Курленков О.В.</v>
      </c>
      <c r="I18" s="674" t="s">
        <v>1566</v>
      </c>
      <c r="J18" s="675" t="s">
        <v>64</v>
      </c>
      <c r="K18" s="674"/>
      <c r="L18" s="674" t="s">
        <v>1535</v>
      </c>
      <c r="M18" s="641">
        <f>IF('2-я и послед страницы'!N18=0,0,1)</f>
        <v>0</v>
      </c>
    </row>
    <row r="19" spans="1:13" ht="49.2" customHeight="1" x14ac:dyDescent="0.25">
      <c r="A19" s="673">
        <f>'2-я и послед страницы'!A19</f>
        <v>0</v>
      </c>
      <c r="B19" s="655" t="str">
        <f>'2-я и послед страницы'!B19</f>
        <v>полоса 40х5 мм
уголок 63х63х6, L=2,5 м</v>
      </c>
      <c r="C19" s="655" t="str">
        <f>'2-я и послед страницы'!C19</f>
        <v>Контур заземления КТП
СЭС-23-32939-ЭС-ИЛО</v>
      </c>
      <c r="D19" s="674" t="str">
        <f>'2-я и послед страницы'!D19</f>
        <v>Начальник участка, Курленков О.В.</v>
      </c>
      <c r="E19" s="674" t="s">
        <v>1565</v>
      </c>
      <c r="F19" s="655" t="str">
        <f ca="1">'2-я и послед страницы'!F19</f>
        <v>+15,
без осадков</v>
      </c>
      <c r="G19" s="674" t="str">
        <f>'2-я и послед страницы'!G19</f>
        <v>Кинев Н.Ю. 
№Э-1415-24</v>
      </c>
      <c r="H19" s="674" t="str">
        <f>'2-я и послед страницы'!J19</f>
        <v>Курленков О.В.</v>
      </c>
      <c r="I19" s="674" t="s">
        <v>1566</v>
      </c>
      <c r="J19" s="675" t="s">
        <v>64</v>
      </c>
      <c r="K19" s="674"/>
      <c r="L19" s="674" t="s">
        <v>1535</v>
      </c>
      <c r="M19" s="641">
        <f>IF('2-я и послед страницы'!N19=0,0,1)</f>
        <v>0</v>
      </c>
    </row>
    <row r="20" spans="1:13" ht="49.2" customHeight="1" x14ac:dyDescent="0.25">
      <c r="A20" s="673">
        <f>'2-я и послед страницы'!A20</f>
        <v>0</v>
      </c>
      <c r="B20" s="655" t="str">
        <f>'2-я и послед страницы'!B20</f>
        <v>полоса 40х5 мм
уголок 63х63х6, L=2,5 м</v>
      </c>
      <c r="C20" s="655" t="str">
        <f>'2-я и послед страницы'!C20</f>
        <v>Контур заземления КТП
СЭС-23-32939-ЭС-ИЛО</v>
      </c>
      <c r="D20" s="674" t="str">
        <f>'2-я и послед страницы'!D20</f>
        <v>Начальник участка, Курленков О.В.</v>
      </c>
      <c r="E20" s="674" t="s">
        <v>1565</v>
      </c>
      <c r="F20" s="655" t="str">
        <f ca="1">'2-я и послед страницы'!F20</f>
        <v>+15,
без осадков</v>
      </c>
      <c r="G20" s="674" t="str">
        <f>'2-я и послед страницы'!G20</f>
        <v>Кинев Н.Ю. 
№Э-1415-24</v>
      </c>
      <c r="H20" s="674" t="str">
        <f>'2-я и послед страницы'!J20</f>
        <v>Курленков О.В.</v>
      </c>
      <c r="I20" s="674" t="s">
        <v>1566</v>
      </c>
      <c r="J20" s="675" t="s">
        <v>64</v>
      </c>
      <c r="K20" s="674"/>
      <c r="L20" s="674" t="s">
        <v>1535</v>
      </c>
      <c r="M20" s="641">
        <f>IF('2-я и послед страницы'!N20=0,0,1)</f>
        <v>0</v>
      </c>
    </row>
    <row r="21" spans="1:13" ht="49.2" customHeight="1" x14ac:dyDescent="0.25">
      <c r="A21" s="673">
        <f>'2-я и послед страницы'!A21</f>
        <v>0</v>
      </c>
      <c r="B21" s="655" t="str">
        <f>'2-я и послед страницы'!B21</f>
        <v>полоса 40х5 мм
уголок 63х63х6, L=2,5 м</v>
      </c>
      <c r="C21" s="655" t="str">
        <f>'2-я и послед страницы'!C21</f>
        <v>Контур заземления КТП
СЭС-23-32939-ЭС-ИЛО</v>
      </c>
      <c r="D21" s="674" t="str">
        <f>'2-я и послед страницы'!D21</f>
        <v>Начальник участка, Курленков О.В.</v>
      </c>
      <c r="E21" s="674" t="s">
        <v>1565</v>
      </c>
      <c r="F21" s="655" t="str">
        <f ca="1">'2-я и послед страницы'!F21</f>
        <v>+15,
без осадков</v>
      </c>
      <c r="G21" s="674" t="str">
        <f>'2-я и послед страницы'!G21</f>
        <v>Кинев Н.Ю. 
№Э-1415-24</v>
      </c>
      <c r="H21" s="674" t="str">
        <f>'2-я и послед страницы'!J21</f>
        <v>Курленков О.В.</v>
      </c>
      <c r="I21" s="674" t="s">
        <v>1566</v>
      </c>
      <c r="J21" s="675" t="s">
        <v>64</v>
      </c>
      <c r="K21" s="674"/>
      <c r="L21" s="674" t="s">
        <v>1535</v>
      </c>
      <c r="M21" s="641">
        <f>IF('2-я и послед страницы'!N21=0,0,1)</f>
        <v>0</v>
      </c>
    </row>
    <row r="22" spans="1:13" ht="49.2" customHeight="1" x14ac:dyDescent="0.25">
      <c r="A22" s="673">
        <f>'2-я и послед страницы'!A22</f>
        <v>0</v>
      </c>
      <c r="B22" s="655" t="str">
        <f>'2-я и послед страницы'!B22</f>
        <v>полоса 40х5 мм
уголок 63х63х6, L=2,5 м</v>
      </c>
      <c r="C22" s="655" t="str">
        <f>'2-я и послед страницы'!C22</f>
        <v>Контур заземления КТП
СЭС-23-32939-ЭС-ИЛО</v>
      </c>
      <c r="D22" s="674" t="str">
        <f>'2-я и послед страницы'!D22</f>
        <v>Начальник участка, Курленков О.В.</v>
      </c>
      <c r="E22" s="674" t="s">
        <v>1565</v>
      </c>
      <c r="F22" s="655" t="str">
        <f ca="1">'2-я и послед страницы'!F22</f>
        <v>+15,
без осадков</v>
      </c>
      <c r="G22" s="674" t="str">
        <f>'2-я и послед страницы'!G22</f>
        <v>Кинев Н.Ю. 
№Э-1415-24</v>
      </c>
      <c r="H22" s="674" t="str">
        <f>'2-я и послед страницы'!J22</f>
        <v>Курленков О.В.</v>
      </c>
      <c r="I22" s="674" t="s">
        <v>1566</v>
      </c>
      <c r="J22" s="675" t="s">
        <v>64</v>
      </c>
      <c r="K22" s="674"/>
      <c r="L22" s="674" t="s">
        <v>1535</v>
      </c>
      <c r="M22" s="641">
        <f>IF('2-я и послед страницы'!N22=0,0,1)</f>
        <v>0</v>
      </c>
    </row>
    <row r="23" spans="1:13" ht="49.2" customHeight="1" x14ac:dyDescent="0.25">
      <c r="A23" s="673">
        <f>'2-я и послед страницы'!A23</f>
        <v>0</v>
      </c>
      <c r="B23" s="655" t="str">
        <f>'2-я и послед страницы'!B23</f>
        <v>полоса 40х5 мм
уголок 63х63х6, L=2,5 м</v>
      </c>
      <c r="C23" s="655" t="str">
        <f>'2-я и послед страницы'!C23</f>
        <v>Контур заземления КТП
СЭС-23-32939-ЭС-ИЛО</v>
      </c>
      <c r="D23" s="674" t="str">
        <f>'2-я и послед страницы'!D23</f>
        <v>Начальник участка, Курленков О.В.</v>
      </c>
      <c r="E23" s="674" t="s">
        <v>1565</v>
      </c>
      <c r="F23" s="655" t="str">
        <f ca="1">'2-я и послед страницы'!F23</f>
        <v>+15,
без осадков</v>
      </c>
      <c r="G23" s="674" t="str">
        <f>'2-я и послед страницы'!G23</f>
        <v>Кинев Н.Ю. 
№Э-1415-24</v>
      </c>
      <c r="H23" s="674" t="str">
        <f>'2-я и послед страницы'!J23</f>
        <v>Курленков О.В.</v>
      </c>
      <c r="I23" s="674" t="s">
        <v>1566</v>
      </c>
      <c r="J23" s="675" t="s">
        <v>64</v>
      </c>
      <c r="K23" s="674"/>
      <c r="L23" s="674" t="s">
        <v>1535</v>
      </c>
      <c r="M23" s="641">
        <f>IF('2-я и послед страницы'!N23=0,0,1)</f>
        <v>0</v>
      </c>
    </row>
    <row r="24" spans="1:13" ht="49.2" customHeight="1" x14ac:dyDescent="0.25">
      <c r="A24" s="673">
        <f>'2-я и послед страницы'!A24</f>
        <v>0</v>
      </c>
      <c r="B24" s="655" t="str">
        <f>'2-я и послед страницы'!B24</f>
        <v>полоса 40х5 мм
уголок 63х63х6, L=2,5 м</v>
      </c>
      <c r="C24" s="655" t="str">
        <f>'2-я и послед страницы'!C24</f>
        <v>Контур заземления КТП
СЭС-23-32939-ЭС-ИЛО</v>
      </c>
      <c r="D24" s="674" t="str">
        <f>'2-я и послед страницы'!D24</f>
        <v>Начальник участка, Курленков О.В.</v>
      </c>
      <c r="E24" s="674" t="s">
        <v>1565</v>
      </c>
      <c r="F24" s="655" t="str">
        <f ca="1">'2-я и послед страницы'!F24</f>
        <v>+15,
без осадков</v>
      </c>
      <c r="G24" s="674" t="str">
        <f>'2-я и послед страницы'!G24</f>
        <v>Кинев Н.Ю. 
№Э-1415-24</v>
      </c>
      <c r="H24" s="674" t="str">
        <f>'2-я и послед страницы'!J24</f>
        <v>Курленков О.В.</v>
      </c>
      <c r="I24" s="674" t="s">
        <v>1566</v>
      </c>
      <c r="J24" s="675" t="s">
        <v>64</v>
      </c>
      <c r="K24" s="674"/>
      <c r="L24" s="674" t="s">
        <v>1535</v>
      </c>
      <c r="M24" s="641">
        <f>IF('2-я и послед страницы'!N24=0,0,1)</f>
        <v>0</v>
      </c>
    </row>
    <row r="25" spans="1:13" ht="49.2" customHeight="1" x14ac:dyDescent="0.25">
      <c r="A25" s="673">
        <f>'2-я и послед страницы'!A25</f>
        <v>0</v>
      </c>
      <c r="B25" s="655" t="str">
        <f>'2-я и послед страницы'!B25</f>
        <v>полоса 40х5 мм
уголок 63х63х6, L=2,5 м</v>
      </c>
      <c r="C25" s="655" t="str">
        <f>'2-я и послед страницы'!C25</f>
        <v>Контур заземления КТП
СЭС-23-32939-ЭС-ИЛО</v>
      </c>
      <c r="D25" s="674" t="str">
        <f>'2-я и послед страницы'!D25</f>
        <v>Начальник участка, Курленков О.В.</v>
      </c>
      <c r="E25" s="674" t="s">
        <v>1565</v>
      </c>
      <c r="F25" s="655" t="str">
        <f ca="1">'2-я и послед страницы'!F25</f>
        <v>+15,
без осадков</v>
      </c>
      <c r="G25" s="674" t="str">
        <f>'2-я и послед страницы'!G25</f>
        <v>Кинев Н.Ю. 
№Э-1415-24</v>
      </c>
      <c r="H25" s="674" t="str">
        <f>'2-я и послед страницы'!J25</f>
        <v>Курленков О.В.</v>
      </c>
      <c r="I25" s="674" t="s">
        <v>1566</v>
      </c>
      <c r="J25" s="675" t="s">
        <v>64</v>
      </c>
      <c r="K25" s="674"/>
      <c r="L25" s="674" t="s">
        <v>1535</v>
      </c>
      <c r="M25" s="641">
        <f>IF('2-я и послед страницы'!N25=0,0,1)</f>
        <v>0</v>
      </c>
    </row>
    <row r="26" spans="1:13" ht="49.2" customHeight="1" x14ac:dyDescent="0.25">
      <c r="A26" s="673">
        <f>'2-я и послед страницы'!A26</f>
        <v>0</v>
      </c>
      <c r="B26" s="655" t="str">
        <f>'2-я и послед страницы'!B26</f>
        <v>полоса 40х5 мм
уголок 63х63х6, L=2,5 м</v>
      </c>
      <c r="C26" s="655" t="str">
        <f>'2-я и послед страницы'!C26</f>
        <v>Контур заземления КТП
СЭС-23-32939-ЭС-ИЛО</v>
      </c>
      <c r="D26" s="674" t="str">
        <f>'2-я и послед страницы'!D26</f>
        <v>Начальник участка, Курленков О.В.</v>
      </c>
      <c r="E26" s="674" t="s">
        <v>1565</v>
      </c>
      <c r="F26" s="655" t="str">
        <f ca="1">'2-я и послед страницы'!F26</f>
        <v>+15,
без осадков</v>
      </c>
      <c r="G26" s="674" t="str">
        <f>'2-я и послед страницы'!G26</f>
        <v>Кинев Н.Ю. 
№Э-1415-24</v>
      </c>
      <c r="H26" s="674" t="str">
        <f>'2-я и послед страницы'!J26</f>
        <v>Курленков О.В.</v>
      </c>
      <c r="I26" s="674" t="s">
        <v>1566</v>
      </c>
      <c r="J26" s="675" t="s">
        <v>64</v>
      </c>
      <c r="K26" s="674"/>
      <c r="L26" s="674" t="s">
        <v>1535</v>
      </c>
      <c r="M26" s="641">
        <f>IF('2-я и послед страницы'!N26=0,0,1)</f>
        <v>0</v>
      </c>
    </row>
    <row r="27" spans="1:13" ht="49.2" customHeight="1" x14ac:dyDescent="0.25">
      <c r="A27" s="673">
        <f>'2-я и послед страницы'!A27</f>
        <v>0</v>
      </c>
      <c r="B27" s="655" t="str">
        <f>'2-я и послед страницы'!B27</f>
        <v>полоса 40х5 мм
уголок 63х63х6, L=2,5 м</v>
      </c>
      <c r="C27" s="655" t="str">
        <f>'2-я и послед страницы'!C27</f>
        <v>Контур заземления КТП
СЭС-23-32939-ЭС-ИЛО</v>
      </c>
      <c r="D27" s="674" t="str">
        <f>'2-я и послед страницы'!D27</f>
        <v>Начальник участка, Курленков О.В.</v>
      </c>
      <c r="E27" s="674" t="s">
        <v>1565</v>
      </c>
      <c r="F27" s="655" t="str">
        <f ca="1">'2-я и послед страницы'!F27</f>
        <v>+15,
без осадков</v>
      </c>
      <c r="G27" s="674" t="str">
        <f>'2-я и послед страницы'!G27</f>
        <v>Кинев Н.Ю. 
№Э-1415-24</v>
      </c>
      <c r="H27" s="674" t="str">
        <f>'2-я и послед страницы'!J27</f>
        <v>Курленков О.В.</v>
      </c>
      <c r="I27" s="674" t="s">
        <v>1566</v>
      </c>
      <c r="J27" s="675" t="s">
        <v>64</v>
      </c>
      <c r="K27" s="674"/>
      <c r="L27" s="674" t="s">
        <v>1535</v>
      </c>
      <c r="M27" s="641">
        <f>IF('2-я и послед страницы'!N27=0,0,1)</f>
        <v>0</v>
      </c>
    </row>
    <row r="28" spans="1:13" ht="49.2" customHeight="1" x14ac:dyDescent="0.25">
      <c r="A28" s="673">
        <f>'2-я и послед страницы'!A28</f>
        <v>0</v>
      </c>
      <c r="B28" s="655" t="str">
        <f>'2-я и послед страницы'!B28</f>
        <v>полоса 40х5 мм
уголок 63х63х6, L=2,5 м</v>
      </c>
      <c r="C28" s="655" t="str">
        <f>'2-я и послед страницы'!C28</f>
        <v>Контур заземления КТП
СЭС-23-32939-ЭС-ИЛО</v>
      </c>
      <c r="D28" s="674" t="str">
        <f>'2-я и послед страницы'!D28</f>
        <v>Начальник участка, Курленков О.В.</v>
      </c>
      <c r="E28" s="674" t="s">
        <v>1565</v>
      </c>
      <c r="F28" s="655" t="str">
        <f ca="1">'2-я и послед страницы'!F28</f>
        <v>+15,
без осадков</v>
      </c>
      <c r="G28" s="674" t="str">
        <f>'2-я и послед страницы'!G28</f>
        <v>Кинев Н.Ю. 
№Э-1415-24</v>
      </c>
      <c r="H28" s="674" t="str">
        <f>'2-я и послед страницы'!J28</f>
        <v>Курленков О.В.</v>
      </c>
      <c r="I28" s="674" t="s">
        <v>1566</v>
      </c>
      <c r="J28" s="675" t="s">
        <v>64</v>
      </c>
      <c r="K28" s="674"/>
      <c r="L28" s="674" t="s">
        <v>1535</v>
      </c>
      <c r="M28" s="641">
        <f>IF('2-я и послед страницы'!N28=0,0,1)</f>
        <v>0</v>
      </c>
    </row>
    <row r="29" spans="1:13" ht="49.2" customHeight="1" x14ac:dyDescent="0.25">
      <c r="A29" s="673">
        <f>'2-я и послед страницы'!A29</f>
        <v>0</v>
      </c>
      <c r="B29" s="655" t="str">
        <f>'2-я и послед страницы'!B29</f>
        <v>полоса 40х5 мм
уголок 63х63х6, L=2,5 м</v>
      </c>
      <c r="C29" s="655" t="str">
        <f>'2-я и послед страницы'!C29</f>
        <v>Контур заземления КТП
СЭС-23-32939-ЭС-ИЛО</v>
      </c>
      <c r="D29" s="674" t="str">
        <f>'2-я и послед страницы'!D29</f>
        <v>Начальник участка, Курленков О.В.</v>
      </c>
      <c r="E29" s="674" t="s">
        <v>1565</v>
      </c>
      <c r="F29" s="655" t="str">
        <f ca="1">'2-я и послед страницы'!F29</f>
        <v>+15,
без осадков</v>
      </c>
      <c r="G29" s="674" t="str">
        <f>'2-я и послед страницы'!G29</f>
        <v>Кинев Н.Ю. 
№Э-1415-24</v>
      </c>
      <c r="H29" s="674" t="str">
        <f>'2-я и послед страницы'!J29</f>
        <v>Курленков О.В.</v>
      </c>
      <c r="I29" s="674" t="s">
        <v>1566</v>
      </c>
      <c r="J29" s="675" t="s">
        <v>64</v>
      </c>
      <c r="K29" s="674"/>
      <c r="L29" s="674" t="s">
        <v>1535</v>
      </c>
      <c r="M29" s="641">
        <f>IF('2-я и послед страницы'!N29=0,0,1)</f>
        <v>0</v>
      </c>
    </row>
    <row r="30" spans="1:13" ht="49.2" customHeight="1" x14ac:dyDescent="0.25">
      <c r="A30" s="673">
        <f>'2-я и послед страницы'!A30</f>
        <v>0</v>
      </c>
      <c r="B30" s="655" t="str">
        <f>'2-я и послед страницы'!B30</f>
        <v>полоса 40х5 мм
уголок 63х63х6, L=2,5 м</v>
      </c>
      <c r="C30" s="655" t="str">
        <f>'2-я и послед страницы'!C30</f>
        <v>Контур заземления КТП
СЭС-23-32939-ЭС-ИЛО</v>
      </c>
      <c r="D30" s="674" t="str">
        <f>'2-я и послед страницы'!D30</f>
        <v>Начальник участка, Курленков О.В.</v>
      </c>
      <c r="E30" s="674" t="s">
        <v>1565</v>
      </c>
      <c r="F30" s="655" t="str">
        <f ca="1">'2-я и послед страницы'!F30</f>
        <v>+15,
без осадков</v>
      </c>
      <c r="G30" s="674" t="str">
        <f>'2-я и послед страницы'!G30</f>
        <v>Кинев Н.Ю. 
№Э-1415-24</v>
      </c>
      <c r="H30" s="674" t="str">
        <f>'2-я и послед страницы'!J30</f>
        <v>Курленков О.В.</v>
      </c>
      <c r="I30" s="674" t="s">
        <v>1566</v>
      </c>
      <c r="J30" s="675" t="s">
        <v>64</v>
      </c>
      <c r="K30" s="674"/>
      <c r="L30" s="674" t="s">
        <v>1535</v>
      </c>
      <c r="M30" s="641">
        <f>IF('2-я и послед страницы'!N30=0,0,1)</f>
        <v>0</v>
      </c>
    </row>
    <row r="31" spans="1:13" ht="49.2" customHeight="1" x14ac:dyDescent="0.25">
      <c r="A31" s="673">
        <f>'2-я и послед страницы'!A31</f>
        <v>0</v>
      </c>
      <c r="B31" s="655" t="str">
        <f>'2-я и послед страницы'!B31</f>
        <v>полоса 40х5 мм
уголок 63х63х6, L=2,5 м</v>
      </c>
      <c r="C31" s="655" t="str">
        <f>'2-я и послед страницы'!C31</f>
        <v>Контур заземления КТП
СЭС-23-32939-ЭС-ИЛО</v>
      </c>
      <c r="D31" s="674" t="str">
        <f>'2-я и послед страницы'!D31</f>
        <v>Начальник участка, Курленков О.В.</v>
      </c>
      <c r="E31" s="674" t="s">
        <v>1565</v>
      </c>
      <c r="F31" s="655" t="str">
        <f ca="1">'2-я и послед страницы'!F31</f>
        <v>+15,
без осадков</v>
      </c>
      <c r="G31" s="674" t="str">
        <f>'2-я и послед страницы'!G31</f>
        <v>Кинев Н.Ю. 
№Э-1415-24</v>
      </c>
      <c r="H31" s="674" t="str">
        <f>'2-я и послед страницы'!J31</f>
        <v>Курленков О.В.</v>
      </c>
      <c r="I31" s="674" t="s">
        <v>1566</v>
      </c>
      <c r="J31" s="675" t="s">
        <v>64</v>
      </c>
      <c r="K31" s="674"/>
      <c r="L31" s="674" t="s">
        <v>1535</v>
      </c>
      <c r="M31" s="641">
        <f>IF('2-я и послед страницы'!N31=0,0,1)</f>
        <v>0</v>
      </c>
    </row>
    <row r="32" spans="1:13" ht="49.2" customHeight="1" x14ac:dyDescent="0.25">
      <c r="A32" s="673">
        <f>'2-я и послед страницы'!A32</f>
        <v>0</v>
      </c>
      <c r="B32" s="655" t="str">
        <f>'2-я и послед страницы'!B32</f>
        <v>полоса 40х5 мм
уголок 63х63х6, L=2,5 м</v>
      </c>
      <c r="C32" s="655" t="str">
        <f>'2-я и послед страницы'!C32</f>
        <v>Контур заземления КТП
СЭС-23-32939-ЭС-ИЛО</v>
      </c>
      <c r="D32" s="674" t="str">
        <f>'2-я и послед страницы'!D32</f>
        <v>Начальник участка, Курленков О.В.</v>
      </c>
      <c r="E32" s="674" t="s">
        <v>1565</v>
      </c>
      <c r="F32" s="655" t="str">
        <f ca="1">'2-я и послед страницы'!F32</f>
        <v>+15,
без осадков</v>
      </c>
      <c r="G32" s="674" t="str">
        <f>'2-я и послед страницы'!G32</f>
        <v>Кинев Н.Ю. 
№Э-1415-24</v>
      </c>
      <c r="H32" s="674" t="str">
        <f>'2-я и послед страницы'!J32</f>
        <v>Курленков О.В.</v>
      </c>
      <c r="I32" s="674" t="s">
        <v>1566</v>
      </c>
      <c r="J32" s="675" t="s">
        <v>64</v>
      </c>
      <c r="K32" s="674"/>
      <c r="L32" s="674" t="s">
        <v>1535</v>
      </c>
      <c r="M32" s="641">
        <f>IF('2-я и послед страницы'!N32=0,0,1)</f>
        <v>0</v>
      </c>
    </row>
    <row r="33" spans="1:13" ht="49.2" customHeight="1" x14ac:dyDescent="0.25">
      <c r="A33" s="673">
        <f>'2-я и послед страницы'!A33</f>
        <v>0</v>
      </c>
      <c r="B33" s="655" t="str">
        <f>'2-я и послед страницы'!B33</f>
        <v>полоса 40х5 мм
уголок 63х63х6, L=2,5 м</v>
      </c>
      <c r="C33" s="655" t="str">
        <f>'2-я и послед страницы'!C33</f>
        <v>Контур заземления КТП
СЭС-23-32939-ЭС-ИЛО</v>
      </c>
      <c r="D33" s="674" t="str">
        <f>'2-я и послед страницы'!D33</f>
        <v>Начальник участка, Курленков О.В.</v>
      </c>
      <c r="E33" s="674" t="s">
        <v>1565</v>
      </c>
      <c r="F33" s="655" t="str">
        <f ca="1">'2-я и послед страницы'!F33</f>
        <v>+15,
без осадков</v>
      </c>
      <c r="G33" s="674" t="str">
        <f>'2-я и послед страницы'!G33</f>
        <v>Кинев Н.Ю. 
№Э-1415-24</v>
      </c>
      <c r="H33" s="674" t="str">
        <f>'2-я и послед страницы'!J33</f>
        <v>Курленков О.В.</v>
      </c>
      <c r="I33" s="674" t="s">
        <v>1566</v>
      </c>
      <c r="J33" s="675" t="s">
        <v>64</v>
      </c>
      <c r="K33" s="674"/>
      <c r="L33" s="674" t="s">
        <v>1535</v>
      </c>
      <c r="M33" s="641">
        <f>IF('2-я и послед страницы'!N33=0,0,1)</f>
        <v>0</v>
      </c>
    </row>
    <row r="34" spans="1:13" ht="49.2" customHeight="1" x14ac:dyDescent="0.25">
      <c r="A34" s="673">
        <f>'2-я и послед страницы'!A34</f>
        <v>0</v>
      </c>
      <c r="B34" s="655" t="str">
        <f>'2-я и послед страницы'!B34</f>
        <v>полоса 40х5 мм
уголок 63х63х6, L=2,5 м</v>
      </c>
      <c r="C34" s="655" t="str">
        <f>'2-я и послед страницы'!C34</f>
        <v>Контур заземления КТП
СЭС-23-32939-ЭС-ИЛО</v>
      </c>
      <c r="D34" s="674" t="str">
        <f>'2-я и послед страницы'!D34</f>
        <v>Начальник участка, Курленков О.В.</v>
      </c>
      <c r="E34" s="674" t="s">
        <v>1565</v>
      </c>
      <c r="F34" s="655" t="str">
        <f ca="1">'2-я и послед страницы'!F34</f>
        <v>+15,
без осадков</v>
      </c>
      <c r="G34" s="674" t="str">
        <f>'2-я и послед страницы'!G34</f>
        <v>Кинев Н.Ю. 
№Э-1415-24</v>
      </c>
      <c r="H34" s="674" t="str">
        <f>'2-я и послед страницы'!J34</f>
        <v>Курленков О.В.</v>
      </c>
      <c r="I34" s="674" t="s">
        <v>1566</v>
      </c>
      <c r="J34" s="675" t="s">
        <v>64</v>
      </c>
      <c r="K34" s="674"/>
      <c r="L34" s="674" t="s">
        <v>1535</v>
      </c>
      <c r="M34" s="641">
        <f>IF('2-я и послед страницы'!N34=0,0,1)</f>
        <v>0</v>
      </c>
    </row>
    <row r="35" spans="1:13" ht="49.2" customHeight="1" x14ac:dyDescent="0.25">
      <c r="A35" s="673">
        <f>'2-я и послед страницы'!A35</f>
        <v>0</v>
      </c>
      <c r="B35" s="655" t="str">
        <f>'2-я и послед страницы'!B35</f>
        <v>полоса 40х5 мм
уголок 63х63х6, L=2,5 м</v>
      </c>
      <c r="C35" s="655" t="str">
        <f>'2-я и послед страницы'!C35</f>
        <v>Контур заземления КТП
СЭС-23-32939-ЭС-ИЛО</v>
      </c>
      <c r="D35" s="674" t="str">
        <f>'2-я и послед страницы'!D35</f>
        <v>Начальник участка, Курленков О.В.</v>
      </c>
      <c r="E35" s="674" t="s">
        <v>1565</v>
      </c>
      <c r="F35" s="655" t="str">
        <f ca="1">'2-я и послед страницы'!F35</f>
        <v>+15,
без осадков</v>
      </c>
      <c r="G35" s="674" t="str">
        <f>'2-я и послед страницы'!G35</f>
        <v>Кинев Н.Ю. 
№Э-1415-24</v>
      </c>
      <c r="H35" s="674" t="str">
        <f>'2-я и послед страницы'!J35</f>
        <v>Курленков О.В.</v>
      </c>
      <c r="I35" s="674" t="s">
        <v>1566</v>
      </c>
      <c r="J35" s="675" t="s">
        <v>64</v>
      </c>
      <c r="K35" s="674"/>
      <c r="L35" s="674" t="s">
        <v>1535</v>
      </c>
      <c r="M35" s="641">
        <f>IF('2-я и послед страницы'!N35=0,0,1)</f>
        <v>0</v>
      </c>
    </row>
    <row r="36" spans="1:13" ht="49.2" customHeight="1" x14ac:dyDescent="0.25">
      <c r="A36" s="673">
        <f>'2-я и послед страницы'!A36</f>
        <v>0</v>
      </c>
      <c r="B36" s="655" t="str">
        <f>'2-я и послед страницы'!B36</f>
        <v>полоса 40х5 мм
уголок 63х63х6, L=2,5 м</v>
      </c>
      <c r="C36" s="655" t="str">
        <f>'2-я и послед страницы'!C36</f>
        <v>Контур заземления КТП
СЭС-23-32939-ЭС-ИЛО</v>
      </c>
      <c r="D36" s="674" t="str">
        <f>'2-я и послед страницы'!D36</f>
        <v>Начальник участка, Курленков О.В.</v>
      </c>
      <c r="E36" s="674" t="s">
        <v>1565</v>
      </c>
      <c r="F36" s="655" t="str">
        <f ca="1">'2-я и послед страницы'!F36</f>
        <v>+15,
без осадков</v>
      </c>
      <c r="G36" s="674" t="str">
        <f>'2-я и послед страницы'!G36</f>
        <v>Кинев Н.Ю. 
№Э-1415-24</v>
      </c>
      <c r="H36" s="674" t="str">
        <f>'2-я и послед страницы'!J36</f>
        <v>Курленков О.В.</v>
      </c>
      <c r="I36" s="674" t="s">
        <v>1566</v>
      </c>
      <c r="J36" s="675" t="s">
        <v>64</v>
      </c>
      <c r="K36" s="674"/>
      <c r="L36" s="674" t="s">
        <v>1535</v>
      </c>
      <c r="M36" s="641">
        <f>IF('2-я и послед страницы'!N36=0,0,1)</f>
        <v>0</v>
      </c>
    </row>
    <row r="37" spans="1:13" ht="49.2" customHeight="1" x14ac:dyDescent="0.25">
      <c r="A37" s="673">
        <f>'2-я и послед страницы'!A37</f>
        <v>0</v>
      </c>
      <c r="B37" s="655" t="str">
        <f>'2-я и послед страницы'!B37</f>
        <v>полоса 40х5 мм
уголок 63х63х6, L=2,5 м</v>
      </c>
      <c r="C37" s="655" t="str">
        <f>'2-я и послед страницы'!C37</f>
        <v>Контур заземления КТП
СЭС-23-32939-ЭС-ИЛО</v>
      </c>
      <c r="D37" s="674" t="str">
        <f>'2-я и послед страницы'!D37</f>
        <v>Начальник участка, Курленков О.В.</v>
      </c>
      <c r="E37" s="674" t="s">
        <v>1565</v>
      </c>
      <c r="F37" s="655" t="str">
        <f ca="1">'2-я и послед страницы'!F37</f>
        <v>+15,
без осадков</v>
      </c>
      <c r="G37" s="674" t="str">
        <f>'2-я и послед страницы'!G37</f>
        <v>Кинев Н.Ю. 
№Э-1415-24</v>
      </c>
      <c r="H37" s="674" t="str">
        <f>'2-я и послед страницы'!J37</f>
        <v>Курленков О.В.</v>
      </c>
      <c r="I37" s="674" t="s">
        <v>1566</v>
      </c>
      <c r="J37" s="675" t="s">
        <v>64</v>
      </c>
      <c r="K37" s="674"/>
      <c r="L37" s="674" t="s">
        <v>1535</v>
      </c>
      <c r="M37" s="641">
        <f>IF('2-я и послед страницы'!N37=0,0,1)</f>
        <v>0</v>
      </c>
    </row>
    <row r="38" spans="1:13" ht="49.2" customHeight="1" x14ac:dyDescent="0.25">
      <c r="A38" s="673">
        <f>'2-я и послед страницы'!A38</f>
        <v>0</v>
      </c>
      <c r="B38" s="655" t="str">
        <f>'2-я и послед страницы'!B38</f>
        <v>полоса 40х5 мм
уголок 63х63х6, L=2,5 м</v>
      </c>
      <c r="C38" s="655" t="str">
        <f>'2-я и послед страницы'!C38</f>
        <v>Контур заземления КТП
СЭС-23-32939-ЭС-ИЛО</v>
      </c>
      <c r="D38" s="674" t="str">
        <f>'2-я и послед страницы'!D38</f>
        <v>Начальник участка, Курленков О.В.</v>
      </c>
      <c r="E38" s="674" t="s">
        <v>1565</v>
      </c>
      <c r="F38" s="655" t="str">
        <f ca="1">'2-я и послед страницы'!F38</f>
        <v>+15,
без осадков</v>
      </c>
      <c r="G38" s="674" t="str">
        <f>'2-я и послед страницы'!G38</f>
        <v>Кинев Н.Ю. 
№Э-1415-24</v>
      </c>
      <c r="H38" s="674" t="str">
        <f>'2-я и послед страницы'!J38</f>
        <v>Курленков О.В.</v>
      </c>
      <c r="I38" s="674" t="s">
        <v>1566</v>
      </c>
      <c r="J38" s="675" t="s">
        <v>64</v>
      </c>
      <c r="K38" s="674"/>
      <c r="L38" s="674" t="s">
        <v>1535</v>
      </c>
      <c r="M38" s="641">
        <f>IF('2-я и послед страницы'!N38=0,0,1)</f>
        <v>0</v>
      </c>
    </row>
    <row r="39" spans="1:13" ht="49.2" customHeight="1" x14ac:dyDescent="0.25">
      <c r="A39" s="673">
        <f>'2-я и послед страницы'!A39</f>
        <v>0</v>
      </c>
      <c r="B39" s="655" t="str">
        <f>'2-я и послед страницы'!B39</f>
        <v>полоса 40х5 мм
уголок 63х63х6, L=2,5 м</v>
      </c>
      <c r="C39" s="655" t="str">
        <f>'2-я и послед страницы'!C39</f>
        <v>Контур заземления КТП
СЭС-23-32939-ЭС-ИЛО</v>
      </c>
      <c r="D39" s="674" t="str">
        <f>'2-я и послед страницы'!D39</f>
        <v>Начальник участка, Курленков О.В.</v>
      </c>
      <c r="E39" s="674" t="s">
        <v>1565</v>
      </c>
      <c r="F39" s="655" t="str">
        <f ca="1">'2-я и послед страницы'!F39</f>
        <v>+15,
без осадков</v>
      </c>
      <c r="G39" s="674" t="str">
        <f>'2-я и послед страницы'!G39</f>
        <v>Кинев Н.Ю. 
№Э-1415-24</v>
      </c>
      <c r="H39" s="674" t="str">
        <f>'2-я и послед страницы'!J39</f>
        <v>Курленков О.В.</v>
      </c>
      <c r="I39" s="674" t="s">
        <v>1566</v>
      </c>
      <c r="J39" s="675" t="s">
        <v>64</v>
      </c>
      <c r="K39" s="674"/>
      <c r="L39" s="674" t="s">
        <v>1535</v>
      </c>
      <c r="M39" s="641">
        <f>IF('2-я и послед страницы'!N39=0,0,1)</f>
        <v>0</v>
      </c>
    </row>
    <row r="40" spans="1:13" ht="49.2" customHeight="1" x14ac:dyDescent="0.25">
      <c r="A40" s="673">
        <f>'2-я и послед страницы'!A40</f>
        <v>0</v>
      </c>
      <c r="B40" s="655" t="str">
        <f>'2-я и послед страницы'!B40</f>
        <v>полоса 40х5 мм
уголок 63х63х6, L=2,5 м</v>
      </c>
      <c r="C40" s="655" t="str">
        <f>'2-я и послед страницы'!C40</f>
        <v>Контур заземления КТП
СЭС-23-32939-ЭС-ИЛО</v>
      </c>
      <c r="D40" s="674" t="str">
        <f>'2-я и послед страницы'!D40</f>
        <v>Начальник участка, Курленков О.В.</v>
      </c>
      <c r="E40" s="674" t="s">
        <v>1565</v>
      </c>
      <c r="F40" s="655" t="str">
        <f ca="1">'2-я и послед страницы'!F40</f>
        <v>+15,
без осадков</v>
      </c>
      <c r="G40" s="674" t="str">
        <f>'2-я и послед страницы'!G40</f>
        <v>Кинев Н.Ю. 
№Э-1415-24</v>
      </c>
      <c r="H40" s="674" t="str">
        <f>'2-я и послед страницы'!J40</f>
        <v>Курленков О.В.</v>
      </c>
      <c r="I40" s="674" t="s">
        <v>1566</v>
      </c>
      <c r="J40" s="675" t="s">
        <v>64</v>
      </c>
      <c r="K40" s="674"/>
      <c r="L40" s="674" t="s">
        <v>1535</v>
      </c>
      <c r="M40" s="641">
        <f>IF('2-я и послед страницы'!N40=0,0,1)</f>
        <v>0</v>
      </c>
    </row>
    <row r="41" spans="1:13" ht="49.2" customHeight="1" x14ac:dyDescent="0.25">
      <c r="A41" s="673">
        <f>'2-я и послед страницы'!A41</f>
        <v>0</v>
      </c>
      <c r="B41" s="655" t="str">
        <f>'2-я и послед страницы'!B41</f>
        <v>полоса 40х5 мм
уголок 63х63х6, L=2,5 м</v>
      </c>
      <c r="C41" s="655" t="str">
        <f>'2-я и послед страницы'!C41</f>
        <v>Контур заземления КТП
СЭС-23-32939-ЭС-ИЛО</v>
      </c>
      <c r="D41" s="674" t="str">
        <f>'2-я и послед страницы'!D41</f>
        <v>Начальник участка, Курленков О.В.</v>
      </c>
      <c r="E41" s="674" t="s">
        <v>1565</v>
      </c>
      <c r="F41" s="655" t="str">
        <f ca="1">'2-я и послед страницы'!F41</f>
        <v>+15,
без осадков</v>
      </c>
      <c r="G41" s="674" t="str">
        <f>'2-я и послед страницы'!G41</f>
        <v>Кинев Н.Ю. 
№Э-1415-24</v>
      </c>
      <c r="H41" s="674" t="str">
        <f>'2-я и послед страницы'!J41</f>
        <v>Курленков О.В.</v>
      </c>
      <c r="I41" s="674" t="s">
        <v>1566</v>
      </c>
      <c r="J41" s="675" t="s">
        <v>64</v>
      </c>
      <c r="K41" s="674"/>
      <c r="L41" s="674" t="s">
        <v>1535</v>
      </c>
      <c r="M41" s="641">
        <f>IF('2-я и послед страницы'!N41=0,0,1)</f>
        <v>0</v>
      </c>
    </row>
    <row r="42" spans="1:13" ht="49.2" customHeight="1" x14ac:dyDescent="0.25">
      <c r="A42" s="673">
        <f>'2-я и послед страницы'!A42</f>
        <v>0</v>
      </c>
      <c r="B42" s="655" t="str">
        <f>'2-я и послед страницы'!B42</f>
        <v>полоса 40х5 мм
уголок 63х63х6, L=2,5 м</v>
      </c>
      <c r="C42" s="655" t="str">
        <f>'2-я и послед страницы'!C42</f>
        <v>Контур заземления КТП
СЭС-23-32939-ЭС-ИЛО</v>
      </c>
      <c r="D42" s="674" t="str">
        <f>'2-я и послед страницы'!D42</f>
        <v>Начальник участка, Курленков О.В.</v>
      </c>
      <c r="E42" s="674" t="s">
        <v>1565</v>
      </c>
      <c r="F42" s="655" t="str">
        <f ca="1">'2-я и послед страницы'!F42</f>
        <v>+15,
без осадков</v>
      </c>
      <c r="G42" s="674" t="str">
        <f>'2-я и послед страницы'!G42</f>
        <v>Кинев Н.Ю. 
№Э-1415-24</v>
      </c>
      <c r="H42" s="674" t="str">
        <f>'2-я и послед страницы'!J42</f>
        <v>Курленков О.В.</v>
      </c>
      <c r="I42" s="674" t="s">
        <v>1566</v>
      </c>
      <c r="J42" s="675" t="s">
        <v>64</v>
      </c>
      <c r="K42" s="674"/>
      <c r="L42" s="674" t="s">
        <v>1535</v>
      </c>
      <c r="M42" s="641">
        <f>IF('2-я и послед страницы'!N42=0,0,1)</f>
        <v>0</v>
      </c>
    </row>
    <row r="43" spans="1:13" ht="49.2" customHeight="1" x14ac:dyDescent="0.25">
      <c r="A43" s="673">
        <f>'2-я и послед страницы'!A43</f>
        <v>0</v>
      </c>
      <c r="B43" s="655" t="str">
        <f>'2-я и послед страницы'!B43</f>
        <v>полоса 40х5 мм
уголок 63х63х6, L=2,5 м</v>
      </c>
      <c r="C43" s="655" t="str">
        <f>'2-я и послед страницы'!C43</f>
        <v>Контур заземления КТП
СЭС-23-32939-ЭС-ИЛО</v>
      </c>
      <c r="D43" s="674" t="str">
        <f>'2-я и послед страницы'!D43</f>
        <v>Начальник участка, Курленков О.В.</v>
      </c>
      <c r="E43" s="674" t="s">
        <v>1565</v>
      </c>
      <c r="F43" s="655" t="str">
        <f ca="1">'2-я и послед страницы'!F43</f>
        <v>+15,
без осадков</v>
      </c>
      <c r="G43" s="674" t="str">
        <f>'2-я и послед страницы'!G43</f>
        <v>Кинев Н.Ю. 
№Э-1415-24</v>
      </c>
      <c r="H43" s="674" t="str">
        <f>'2-я и послед страницы'!J43</f>
        <v>Курленков О.В.</v>
      </c>
      <c r="I43" s="674" t="s">
        <v>1566</v>
      </c>
      <c r="J43" s="675" t="s">
        <v>64</v>
      </c>
      <c r="K43" s="674"/>
      <c r="L43" s="674" t="s">
        <v>1535</v>
      </c>
      <c r="M43" s="641">
        <f>IF('2-я и послед страницы'!N43=0,0,1)</f>
        <v>0</v>
      </c>
    </row>
    <row r="44" spans="1:13" ht="49.2" customHeight="1" x14ac:dyDescent="0.25">
      <c r="A44" s="673">
        <f>'2-я и послед страницы'!A44</f>
        <v>0</v>
      </c>
      <c r="B44" s="655" t="str">
        <f>'2-я и послед страницы'!B44</f>
        <v>полоса 40х5 мм
уголок 63х63х6, L=2,5 м</v>
      </c>
      <c r="C44" s="655" t="str">
        <f>'2-я и послед страницы'!C44</f>
        <v>Контур заземления КТП
СЭС-23-32939-ЭС-ИЛО</v>
      </c>
      <c r="D44" s="674" t="str">
        <f>'2-я и послед страницы'!D44</f>
        <v>Начальник участка, Курленков О.В.</v>
      </c>
      <c r="E44" s="674" t="s">
        <v>1565</v>
      </c>
      <c r="F44" s="655" t="str">
        <f ca="1">'2-я и послед страницы'!F44</f>
        <v>+15,
без осадков</v>
      </c>
      <c r="G44" s="674" t="str">
        <f>'2-я и послед страницы'!G44</f>
        <v>Кинев Н.Ю. 
№Э-1415-24</v>
      </c>
      <c r="H44" s="674" t="str">
        <f>'2-я и послед страницы'!J44</f>
        <v>Курленков О.В.</v>
      </c>
      <c r="I44" s="674" t="s">
        <v>1566</v>
      </c>
      <c r="J44" s="675" t="s">
        <v>64</v>
      </c>
      <c r="K44" s="674"/>
      <c r="L44" s="674" t="s">
        <v>1535</v>
      </c>
      <c r="M44" s="641">
        <f>IF('2-я и послед страницы'!N44=0,0,1)</f>
        <v>0</v>
      </c>
    </row>
    <row r="45" spans="1:13" ht="49.2" customHeight="1" x14ac:dyDescent="0.25">
      <c r="A45" s="673">
        <f>'2-я и послед страницы'!A45</f>
        <v>0</v>
      </c>
      <c r="B45" s="655" t="str">
        <f>'2-я и послед страницы'!B45</f>
        <v>полоса 40х5 мм
уголок 63х63х6, L=2,5 м</v>
      </c>
      <c r="C45" s="655" t="str">
        <f>'2-я и послед страницы'!C45</f>
        <v>Контур заземления КТП
СЭС-23-32939-ЭС-ИЛО</v>
      </c>
      <c r="D45" s="674" t="str">
        <f>'2-я и послед страницы'!D45</f>
        <v>Начальник участка, Курленков О.В.</v>
      </c>
      <c r="E45" s="674" t="s">
        <v>1565</v>
      </c>
      <c r="F45" s="655" t="str">
        <f ca="1">'2-я и послед страницы'!F45</f>
        <v>+15,
без осадков</v>
      </c>
      <c r="G45" s="674" t="str">
        <f>'2-я и послед страницы'!G45</f>
        <v>Кинев Н.Ю. 
№Э-1415-24</v>
      </c>
      <c r="H45" s="674" t="str">
        <f>'2-я и послед страницы'!J45</f>
        <v>Курленков О.В.</v>
      </c>
      <c r="I45" s="674" t="s">
        <v>1566</v>
      </c>
      <c r="J45" s="675" t="s">
        <v>64</v>
      </c>
      <c r="K45" s="674"/>
      <c r="L45" s="674" t="s">
        <v>1535</v>
      </c>
      <c r="M45" s="641">
        <f>IF('2-я и послед страницы'!N45=0,0,1)</f>
        <v>0</v>
      </c>
    </row>
    <row r="46" spans="1:13" ht="49.2" customHeight="1" x14ac:dyDescent="0.25">
      <c r="A46" s="673">
        <f>'2-я и послед страницы'!A46</f>
        <v>0</v>
      </c>
      <c r="B46" s="655" t="str">
        <f>'2-я и послед страницы'!B46</f>
        <v>полоса 40х5 мм
уголок 63х63х6, L=2,5 м</v>
      </c>
      <c r="C46" s="655" t="str">
        <f>'2-я и послед страницы'!C46</f>
        <v>Контур заземления КТП
СЭС-23-32939-ЭС-ИЛО</v>
      </c>
      <c r="D46" s="674" t="str">
        <f>'2-я и послед страницы'!D46</f>
        <v>Начальник участка, Курленков О.В.</v>
      </c>
      <c r="E46" s="674" t="s">
        <v>1565</v>
      </c>
      <c r="F46" s="655" t="str">
        <f ca="1">'2-я и послед страницы'!F46</f>
        <v>+15,
без осадков</v>
      </c>
      <c r="G46" s="674" t="str">
        <f>'2-я и послед страницы'!G46</f>
        <v>Кинев Н.Ю. 
№Э-1415-24</v>
      </c>
      <c r="H46" s="674" t="str">
        <f>'2-я и послед страницы'!J46</f>
        <v>Курленков О.В.</v>
      </c>
      <c r="I46" s="674" t="s">
        <v>1566</v>
      </c>
      <c r="J46" s="675" t="s">
        <v>64</v>
      </c>
      <c r="K46" s="674"/>
      <c r="L46" s="674" t="s">
        <v>1535</v>
      </c>
      <c r="M46" s="641">
        <f>IF('2-я и послед страницы'!N46=0,0,1)</f>
        <v>0</v>
      </c>
    </row>
    <row r="47" spans="1:13" ht="49.2" customHeight="1" x14ac:dyDescent="0.25">
      <c r="A47" s="673">
        <f>'2-я и послед страницы'!A47</f>
        <v>0</v>
      </c>
      <c r="B47" s="655" t="str">
        <f>'2-я и послед страницы'!B47</f>
        <v>полоса 40х5 мм
уголок 63х63х6, L=2,5 м</v>
      </c>
      <c r="C47" s="655" t="str">
        <f>'2-я и послед страницы'!C47</f>
        <v>Контур заземления КТП
СЭС-23-32939-ЭС-ИЛО</v>
      </c>
      <c r="D47" s="674" t="str">
        <f>'2-я и послед страницы'!D47</f>
        <v>Начальник участка, Курленков О.В.</v>
      </c>
      <c r="E47" s="674" t="s">
        <v>1565</v>
      </c>
      <c r="F47" s="655" t="str">
        <f ca="1">'2-я и послед страницы'!F47</f>
        <v>+15,
без осадков</v>
      </c>
      <c r="G47" s="674" t="str">
        <f>'2-я и послед страницы'!G47</f>
        <v>Кинев Н.Ю. 
№Э-1415-24</v>
      </c>
      <c r="H47" s="674" t="str">
        <f>'2-я и послед страницы'!J47</f>
        <v>Курленков О.В.</v>
      </c>
      <c r="I47" s="674" t="s">
        <v>1566</v>
      </c>
      <c r="J47" s="675" t="s">
        <v>64</v>
      </c>
      <c r="K47" s="674"/>
      <c r="L47" s="674" t="s">
        <v>1535</v>
      </c>
      <c r="M47" s="641">
        <f>IF('2-я и послед страницы'!N47=0,0,1)</f>
        <v>0</v>
      </c>
    </row>
    <row r="48" spans="1:13" ht="49.2" customHeight="1" x14ac:dyDescent="0.25">
      <c r="A48" s="673">
        <f>'2-я и послед страницы'!A48</f>
        <v>0</v>
      </c>
      <c r="B48" s="655" t="str">
        <f>'2-я и послед страницы'!B48</f>
        <v>полоса 40х5 мм
уголок 63х63х6, L=2,5 м</v>
      </c>
      <c r="C48" s="655" t="str">
        <f>'2-я и послед страницы'!C48</f>
        <v>Контур заземления КТП
СЭС-23-32939-ЭС-ИЛО</v>
      </c>
      <c r="D48" s="674" t="str">
        <f>'2-я и послед страницы'!D48</f>
        <v>Начальник участка, Курленков О.В.</v>
      </c>
      <c r="E48" s="674" t="s">
        <v>1565</v>
      </c>
      <c r="F48" s="655" t="str">
        <f ca="1">'2-я и послед страницы'!F48</f>
        <v>+15,
без осадков</v>
      </c>
      <c r="G48" s="674" t="str">
        <f>'2-я и послед страницы'!G48</f>
        <v>Кинев Н.Ю. 
№Э-1415-24</v>
      </c>
      <c r="H48" s="674" t="str">
        <f>'2-я и послед страницы'!J48</f>
        <v>Курленков О.В.</v>
      </c>
      <c r="I48" s="674" t="s">
        <v>1566</v>
      </c>
      <c r="J48" s="675" t="s">
        <v>64</v>
      </c>
      <c r="K48" s="674"/>
      <c r="L48" s="674" t="s">
        <v>1535</v>
      </c>
      <c r="M48" s="641">
        <f>IF('2-я и послед страницы'!N48=0,0,1)</f>
        <v>0</v>
      </c>
    </row>
    <row r="49" spans="1:13" ht="49.2" customHeight="1" x14ac:dyDescent="0.25">
      <c r="A49" s="673">
        <f>'2-я и послед страницы'!A49</f>
        <v>0</v>
      </c>
      <c r="B49" s="655" t="str">
        <f>'2-я и послед страницы'!B49</f>
        <v>полоса 40х5 мм
уголок 63х63х6, L=2,5 м</v>
      </c>
      <c r="C49" s="655" t="str">
        <f>'2-я и послед страницы'!C49</f>
        <v>Контур заземления КТП
СЭС-23-32939-ЭС-ИЛО</v>
      </c>
      <c r="D49" s="674" t="str">
        <f>'2-я и послед страницы'!D49</f>
        <v>Начальник участка, Курленков О.В.</v>
      </c>
      <c r="E49" s="674" t="s">
        <v>1565</v>
      </c>
      <c r="F49" s="655" t="str">
        <f ca="1">'2-я и послед страницы'!F49</f>
        <v>+15,
без осадков</v>
      </c>
      <c r="G49" s="674" t="str">
        <f>'2-я и послед страницы'!G49</f>
        <v>Кинев Н.Ю. 
№Э-1415-24</v>
      </c>
      <c r="H49" s="674" t="str">
        <f>'2-я и послед страницы'!J49</f>
        <v>Курленков О.В.</v>
      </c>
      <c r="I49" s="674" t="s">
        <v>1566</v>
      </c>
      <c r="J49" s="675" t="s">
        <v>64</v>
      </c>
      <c r="K49" s="674"/>
      <c r="L49" s="674" t="s">
        <v>1535</v>
      </c>
      <c r="M49" s="641">
        <f>IF('2-я и послед страницы'!N49=0,0,1)</f>
        <v>0</v>
      </c>
    </row>
    <row r="50" spans="1:13" ht="49.2" customHeight="1" x14ac:dyDescent="0.25">
      <c r="A50" s="673">
        <f>'2-я и послед страницы'!A50</f>
        <v>0</v>
      </c>
      <c r="B50" s="655" t="str">
        <f>'2-я и послед страницы'!B50</f>
        <v>полоса 40х5 мм
уголок 63х63х6, L=2,5 м</v>
      </c>
      <c r="C50" s="655" t="str">
        <f>'2-я и послед страницы'!C50</f>
        <v>Контур заземления КТП
СЭС-23-32939-ЭС-ИЛО</v>
      </c>
      <c r="D50" s="674" t="str">
        <f>'2-я и послед страницы'!D50</f>
        <v>Начальник участка, Курленков О.В.</v>
      </c>
      <c r="E50" s="674" t="s">
        <v>1565</v>
      </c>
      <c r="F50" s="655" t="str">
        <f ca="1">'2-я и послед страницы'!F50</f>
        <v>+15,
без осадков</v>
      </c>
      <c r="G50" s="674" t="str">
        <f>'2-я и послед страницы'!G50</f>
        <v>Кинев Н.Ю. 
№Э-1415-24</v>
      </c>
      <c r="H50" s="674" t="str">
        <f>'2-я и послед страницы'!J50</f>
        <v>Курленков О.В.</v>
      </c>
      <c r="I50" s="674" t="s">
        <v>1566</v>
      </c>
      <c r="J50" s="675" t="s">
        <v>64</v>
      </c>
      <c r="K50" s="674"/>
      <c r="L50" s="674" t="s">
        <v>1535</v>
      </c>
      <c r="M50" s="641">
        <f>IF('2-я и послед страницы'!N50=0,0,1)</f>
        <v>0</v>
      </c>
    </row>
    <row r="51" spans="1:13" ht="49.2" customHeight="1" x14ac:dyDescent="0.25">
      <c r="A51" s="673">
        <f>'2-я и послед страницы'!A51</f>
        <v>0</v>
      </c>
      <c r="B51" s="655" t="str">
        <f>'2-я и послед страницы'!B51</f>
        <v>полоса 40х5 мм
уголок 63х63х6, L=2,5 м</v>
      </c>
      <c r="C51" s="655" t="str">
        <f>'2-я и послед страницы'!C51</f>
        <v>Контур заземления КТП
СЭС-23-32939-ЭС-ИЛО</v>
      </c>
      <c r="D51" s="674" t="str">
        <f>'2-я и послед страницы'!D51</f>
        <v>Начальник участка, Курленков О.В.</v>
      </c>
      <c r="E51" s="674" t="s">
        <v>1565</v>
      </c>
      <c r="F51" s="655" t="str">
        <f ca="1">'2-я и послед страницы'!F51</f>
        <v>+15,
без осадков</v>
      </c>
      <c r="G51" s="674" t="str">
        <f>'2-я и послед страницы'!G51</f>
        <v>Кинев Н.Ю. 
№Э-1415-24</v>
      </c>
      <c r="H51" s="674" t="str">
        <f>'2-я и послед страницы'!J51</f>
        <v>Курленков О.В.</v>
      </c>
      <c r="I51" s="674" t="s">
        <v>1566</v>
      </c>
      <c r="J51" s="675" t="s">
        <v>64</v>
      </c>
      <c r="K51" s="674"/>
      <c r="L51" s="674" t="s">
        <v>1535</v>
      </c>
      <c r="M51" s="641">
        <f>IF('2-я и послед страницы'!N51=0,0,1)</f>
        <v>0</v>
      </c>
    </row>
    <row r="52" spans="1:13" ht="49.2" customHeight="1" x14ac:dyDescent="0.25">
      <c r="A52" s="673">
        <f>'2-я и послед страницы'!A52</f>
        <v>0</v>
      </c>
      <c r="B52" s="655" t="str">
        <f>'2-я и послед страницы'!B52</f>
        <v>полоса 40х5 мм
уголок 63х63х6, L=2,5 м</v>
      </c>
      <c r="C52" s="655" t="str">
        <f>'2-я и послед страницы'!C52</f>
        <v>Контур заземления КТП
СЭС-23-32939-ЭС-ИЛО</v>
      </c>
      <c r="D52" s="674" t="str">
        <f>'2-я и послед страницы'!D52</f>
        <v>Начальник участка, Курленков О.В.</v>
      </c>
      <c r="E52" s="674" t="s">
        <v>1565</v>
      </c>
      <c r="F52" s="655" t="str">
        <f ca="1">'2-я и послед страницы'!F52</f>
        <v>+15,
без осадков</v>
      </c>
      <c r="G52" s="674" t="str">
        <f>'2-я и послед страницы'!G52</f>
        <v>Кинев Н.Ю. 
№Э-1415-24</v>
      </c>
      <c r="H52" s="674" t="str">
        <f>'2-я и послед страницы'!J52</f>
        <v>Курленков О.В.</v>
      </c>
      <c r="I52" s="674" t="s">
        <v>1566</v>
      </c>
      <c r="J52" s="675" t="s">
        <v>64</v>
      </c>
      <c r="K52" s="674"/>
      <c r="L52" s="674" t="s">
        <v>1535</v>
      </c>
      <c r="M52" s="641">
        <f>IF('2-я и послед страницы'!N52=0,0,1)</f>
        <v>0</v>
      </c>
    </row>
    <row r="53" spans="1:13" ht="49.2" customHeight="1" x14ac:dyDescent="0.25">
      <c r="A53" s="673">
        <f>'2-я и послед страницы'!A53</f>
        <v>0</v>
      </c>
      <c r="B53" s="655" t="str">
        <f>'2-я и послед страницы'!B53</f>
        <v>полоса 40х5 мм
уголок 63х63х6, L=2,5 м</v>
      </c>
      <c r="C53" s="655" t="str">
        <f>'2-я и послед страницы'!C53</f>
        <v>Контур заземления КТП
СЭС-23-32939-ЭС-ИЛО</v>
      </c>
      <c r="D53" s="674" t="str">
        <f>'2-я и послед страницы'!D53</f>
        <v>Начальник участка, Курленков О.В.</v>
      </c>
      <c r="E53" s="674" t="s">
        <v>1565</v>
      </c>
      <c r="F53" s="655" t="str">
        <f ca="1">'2-я и послед страницы'!F53</f>
        <v>+15,
без осадков</v>
      </c>
      <c r="G53" s="674" t="str">
        <f>'2-я и послед страницы'!G53</f>
        <v>Кинев Н.Ю. 
№Э-1415-24</v>
      </c>
      <c r="H53" s="674" t="str">
        <f>'2-я и послед страницы'!J53</f>
        <v>Курленков О.В.</v>
      </c>
      <c r="I53" s="674" t="s">
        <v>1566</v>
      </c>
      <c r="J53" s="675" t="s">
        <v>64</v>
      </c>
      <c r="K53" s="674"/>
      <c r="L53" s="674" t="s">
        <v>1535</v>
      </c>
      <c r="M53" s="641">
        <f>IF('2-я и послед страницы'!N53=0,0,1)</f>
        <v>0</v>
      </c>
    </row>
    <row r="54" spans="1:13" ht="49.2" customHeight="1" x14ac:dyDescent="0.25">
      <c r="A54" s="673">
        <f>'2-я и послед страницы'!A54</f>
        <v>0</v>
      </c>
      <c r="B54" s="655" t="str">
        <f>'2-я и послед страницы'!B54</f>
        <v>полоса 40х5 мм
уголок 63х63х6, L=2,5 м</v>
      </c>
      <c r="C54" s="655" t="str">
        <f>'2-я и послед страницы'!C54</f>
        <v>Контур заземления КТП
СЭС-23-32939-ЭС-ИЛО</v>
      </c>
      <c r="D54" s="674" t="str">
        <f>'2-я и послед страницы'!D54</f>
        <v>Начальник участка, Курленков О.В.</v>
      </c>
      <c r="E54" s="674" t="s">
        <v>1565</v>
      </c>
      <c r="F54" s="655" t="str">
        <f ca="1">'2-я и послед страницы'!F54</f>
        <v>+15,
без осадков</v>
      </c>
      <c r="G54" s="674" t="str">
        <f>'2-я и послед страницы'!G54</f>
        <v>Кинев Н.Ю. 
№Э-1415-24</v>
      </c>
      <c r="H54" s="674" t="str">
        <f>'2-я и послед страницы'!J54</f>
        <v>Курленков О.В.</v>
      </c>
      <c r="I54" s="674" t="s">
        <v>1566</v>
      </c>
      <c r="J54" s="675" t="s">
        <v>64</v>
      </c>
      <c r="K54" s="674"/>
      <c r="L54" s="674" t="s">
        <v>1535</v>
      </c>
      <c r="M54" s="641">
        <f>IF('2-я и послед страницы'!N54=0,0,1)</f>
        <v>0</v>
      </c>
    </row>
    <row r="55" spans="1:13" ht="49.2" customHeight="1" x14ac:dyDescent="0.25">
      <c r="A55" s="673">
        <f>'2-я и послед страницы'!A55</f>
        <v>0</v>
      </c>
      <c r="B55" s="655" t="str">
        <f>'2-я и послед страницы'!B55</f>
        <v>полоса 40х5 мм
уголок 63х63х6, L=2,5 м</v>
      </c>
      <c r="C55" s="655" t="str">
        <f>'2-я и послед страницы'!C55</f>
        <v>Контур заземления КТП
СЭС-23-32939-ЭС-ИЛО</v>
      </c>
      <c r="D55" s="674" t="str">
        <f>'2-я и послед страницы'!D55</f>
        <v>Начальник участка, Курленков О.В.</v>
      </c>
      <c r="E55" s="674" t="s">
        <v>1565</v>
      </c>
      <c r="F55" s="655" t="str">
        <f ca="1">'2-я и послед страницы'!F55</f>
        <v>+15,
без осадков</v>
      </c>
      <c r="G55" s="674" t="str">
        <f>'2-я и послед страницы'!G55</f>
        <v>Кинев Н.Ю. 
№Э-1415-24</v>
      </c>
      <c r="H55" s="674" t="str">
        <f>'2-я и послед страницы'!J55</f>
        <v>Курленков О.В.</v>
      </c>
      <c r="I55" s="674" t="s">
        <v>1566</v>
      </c>
      <c r="J55" s="675" t="s">
        <v>64</v>
      </c>
      <c r="K55" s="674"/>
      <c r="L55" s="674" t="s">
        <v>1535</v>
      </c>
      <c r="M55" s="641">
        <f>IF('2-я и послед страницы'!N55=0,0,1)</f>
        <v>0</v>
      </c>
    </row>
    <row r="56" spans="1:13" ht="49.2" customHeight="1" x14ac:dyDescent="0.25">
      <c r="A56" s="673">
        <f>'2-я и послед страницы'!A56</f>
        <v>0</v>
      </c>
      <c r="B56" s="655" t="str">
        <f>'2-я и послед страницы'!B56</f>
        <v>полоса 40х5 мм
уголок 63х63х6, L=2,5 м</v>
      </c>
      <c r="C56" s="655" t="str">
        <f>'2-я и послед страницы'!C56</f>
        <v>Контур заземления КТП
СЭС-23-32939-ЭС-ИЛО</v>
      </c>
      <c r="D56" s="674" t="str">
        <f>'2-я и послед страницы'!D56</f>
        <v>Начальник участка, Курленков О.В.</v>
      </c>
      <c r="E56" s="674" t="s">
        <v>1565</v>
      </c>
      <c r="F56" s="655" t="str">
        <f ca="1">'2-я и послед страницы'!F56</f>
        <v>+15,
без осадков</v>
      </c>
      <c r="G56" s="674" t="str">
        <f>'2-я и послед страницы'!G56</f>
        <v>Кинев Н.Ю. 
№Э-1415-24</v>
      </c>
      <c r="H56" s="674" t="str">
        <f>'2-я и послед страницы'!J56</f>
        <v>Курленков О.В.</v>
      </c>
      <c r="I56" s="674" t="s">
        <v>1566</v>
      </c>
      <c r="J56" s="675" t="s">
        <v>64</v>
      </c>
      <c r="K56" s="674"/>
      <c r="L56" s="674" t="s">
        <v>1535</v>
      </c>
      <c r="M56" s="641">
        <f>IF('2-я и послед страницы'!N56=0,0,1)</f>
        <v>0</v>
      </c>
    </row>
    <row r="57" spans="1:13" ht="49.2" customHeight="1" x14ac:dyDescent="0.25">
      <c r="A57" s="673">
        <f>'2-я и послед страницы'!A57</f>
        <v>0</v>
      </c>
      <c r="B57" s="655" t="str">
        <f>'2-я и послед страницы'!B57</f>
        <v>полоса 40х5 мм
уголок 63х63х6, L=2,5 м</v>
      </c>
      <c r="C57" s="655" t="str">
        <f>'2-я и послед страницы'!C57</f>
        <v>Контур заземления КТП
СЭС-23-32939-ЭС-ИЛО</v>
      </c>
      <c r="D57" s="674" t="str">
        <f>'2-я и послед страницы'!D57</f>
        <v>Начальник участка, Курленков О.В.</v>
      </c>
      <c r="E57" s="674" t="s">
        <v>1565</v>
      </c>
      <c r="F57" s="655" t="str">
        <f ca="1">'2-я и послед страницы'!F57</f>
        <v>+15,
без осадков</v>
      </c>
      <c r="G57" s="674" t="str">
        <f>'2-я и послед страницы'!G57</f>
        <v>Кинев Н.Ю. 
№Э-1415-24</v>
      </c>
      <c r="H57" s="674" t="str">
        <f>'2-я и послед страницы'!J57</f>
        <v>Курленков О.В.</v>
      </c>
      <c r="I57" s="674" t="s">
        <v>1566</v>
      </c>
      <c r="J57" s="675" t="s">
        <v>64</v>
      </c>
      <c r="K57" s="674"/>
      <c r="L57" s="674" t="s">
        <v>1535</v>
      </c>
      <c r="M57" s="641">
        <f>IF('2-я и послед страницы'!N57=0,0,1)</f>
        <v>0</v>
      </c>
    </row>
    <row r="58" spans="1:13" ht="49.2" customHeight="1" x14ac:dyDescent="0.25">
      <c r="A58" s="673">
        <f>'2-я и послед страницы'!A58</f>
        <v>0</v>
      </c>
      <c r="B58" s="655" t="str">
        <f>'2-я и послед страницы'!B58</f>
        <v>полоса 40х5 мм
уголок 63х63х6, L=2,5 м</v>
      </c>
      <c r="C58" s="655" t="str">
        <f>'2-я и послед страницы'!C58</f>
        <v>Контур заземления КТП
СЭС-23-32939-ЭС-ИЛО</v>
      </c>
      <c r="D58" s="674" t="str">
        <f>'2-я и послед страницы'!D58</f>
        <v>Начальник участка, Курленков О.В.</v>
      </c>
      <c r="E58" s="674" t="s">
        <v>1565</v>
      </c>
      <c r="F58" s="655" t="str">
        <f ca="1">'2-я и послед страницы'!F58</f>
        <v>+15,
без осадков</v>
      </c>
      <c r="G58" s="674" t="str">
        <f>'2-я и послед страницы'!G58</f>
        <v>Кинев Н.Ю. 
№Э-1415-24</v>
      </c>
      <c r="H58" s="674" t="str">
        <f>'2-я и послед страницы'!J58</f>
        <v>Курленков О.В.</v>
      </c>
      <c r="I58" s="674" t="s">
        <v>1566</v>
      </c>
      <c r="J58" s="675" t="s">
        <v>64</v>
      </c>
      <c r="K58" s="674"/>
      <c r="L58" s="674" t="s">
        <v>1535</v>
      </c>
      <c r="M58" s="641">
        <f>IF('2-я и послед страницы'!N58=0,0,1)</f>
        <v>0</v>
      </c>
    </row>
    <row r="59" spans="1:13" ht="49.2" customHeight="1" x14ac:dyDescent="0.25">
      <c r="A59" s="673">
        <f>'2-я и послед страницы'!A59</f>
        <v>0</v>
      </c>
      <c r="B59" s="655" t="str">
        <f>'2-я и послед страницы'!B59</f>
        <v>полоса 40х5 мм
уголок 63х63х6, L=2,5 м</v>
      </c>
      <c r="C59" s="655" t="str">
        <f>'2-я и послед страницы'!C59</f>
        <v>Контур заземления КТП
СЭС-23-32939-ЭС-ИЛО</v>
      </c>
      <c r="D59" s="674" t="str">
        <f>'2-я и послед страницы'!D59</f>
        <v>Начальник участка, Курленков О.В.</v>
      </c>
      <c r="E59" s="674" t="s">
        <v>1565</v>
      </c>
      <c r="F59" s="655" t="str">
        <f ca="1">'2-я и послед страницы'!F59</f>
        <v>+15,
без осадков</v>
      </c>
      <c r="G59" s="674" t="str">
        <f>'2-я и послед страницы'!G59</f>
        <v>Кинев Н.Ю. 
№Э-1415-24</v>
      </c>
      <c r="H59" s="674" t="str">
        <f>'2-я и послед страницы'!J59</f>
        <v>Курленков О.В.</v>
      </c>
      <c r="I59" s="674" t="s">
        <v>1566</v>
      </c>
      <c r="J59" s="675" t="s">
        <v>64</v>
      </c>
      <c r="K59" s="674"/>
      <c r="L59" s="674" t="s">
        <v>1535</v>
      </c>
      <c r="M59" s="641">
        <f>IF('2-я и послед страницы'!N59=0,0,1)</f>
        <v>0</v>
      </c>
    </row>
    <row r="60" spans="1:13" ht="49.2" customHeight="1" x14ac:dyDescent="0.25">
      <c r="A60" s="673">
        <f>'2-я и послед страницы'!A60</f>
        <v>0</v>
      </c>
      <c r="B60" s="655" t="str">
        <f>'2-я и послед страницы'!B60</f>
        <v>полоса 40х5 мм
уголок 63х63х6, L=2,5 м</v>
      </c>
      <c r="C60" s="655" t="str">
        <f>'2-я и послед страницы'!C60</f>
        <v>Контур заземления КТП
СЭС-23-32939-ЭС-ИЛО</v>
      </c>
      <c r="D60" s="674" t="str">
        <f>'2-я и послед страницы'!D60</f>
        <v>Начальник участка, Курленков О.В.</v>
      </c>
      <c r="E60" s="674" t="s">
        <v>1565</v>
      </c>
      <c r="F60" s="655" t="str">
        <f ca="1">'2-я и послед страницы'!F60</f>
        <v>+15,
без осадков</v>
      </c>
      <c r="G60" s="674" t="str">
        <f>'2-я и послед страницы'!G60</f>
        <v>Кинев Н.Ю. 
№Э-1415-24</v>
      </c>
      <c r="H60" s="674" t="str">
        <f>'2-я и послед страницы'!J60</f>
        <v>Курленков О.В.</v>
      </c>
      <c r="I60" s="674" t="s">
        <v>1566</v>
      </c>
      <c r="J60" s="675" t="s">
        <v>64</v>
      </c>
      <c r="K60" s="674"/>
      <c r="L60" s="674" t="s">
        <v>1535</v>
      </c>
      <c r="M60" s="641">
        <f>IF('2-я и послед страницы'!N60=0,0,1)</f>
        <v>0</v>
      </c>
    </row>
    <row r="61" spans="1:13" ht="49.2" customHeight="1" x14ac:dyDescent="0.25">
      <c r="A61" s="673">
        <f>'2-я и послед страницы'!A61</f>
        <v>0</v>
      </c>
      <c r="B61" s="655" t="str">
        <f>'2-я и послед страницы'!B61</f>
        <v>полоса 40х5 мм
уголок 63х63х6, L=2,5 м</v>
      </c>
      <c r="C61" s="655" t="str">
        <f>'2-я и послед страницы'!C61</f>
        <v>Контур заземления КТП
СЭС-23-32939-ЭС-ИЛО</v>
      </c>
      <c r="D61" s="674" t="str">
        <f>'2-я и послед страницы'!D61</f>
        <v>Начальник участка, Курленков О.В.</v>
      </c>
      <c r="E61" s="674" t="s">
        <v>1565</v>
      </c>
      <c r="F61" s="655" t="str">
        <f ca="1">'2-я и послед страницы'!F61</f>
        <v>+15,
без осадков</v>
      </c>
      <c r="G61" s="674" t="str">
        <f>'2-я и послед страницы'!G61</f>
        <v>Кинев Н.Ю. 
№Э-1415-24</v>
      </c>
      <c r="H61" s="674" t="str">
        <f>'2-я и послед страницы'!J61</f>
        <v>Курленков О.В.</v>
      </c>
      <c r="I61" s="674" t="s">
        <v>1566</v>
      </c>
      <c r="J61" s="675" t="s">
        <v>64</v>
      </c>
      <c r="K61" s="674"/>
      <c r="L61" s="674" t="s">
        <v>1535</v>
      </c>
      <c r="M61" s="641">
        <f>IF('2-я и послед страницы'!N61=0,0,1)</f>
        <v>0</v>
      </c>
    </row>
    <row r="62" spans="1:13" ht="49.2" customHeight="1" x14ac:dyDescent="0.25">
      <c r="A62" s="673">
        <f>'2-я и послед страницы'!A62</f>
        <v>0</v>
      </c>
      <c r="B62" s="655" t="str">
        <f>'2-я и послед страницы'!B62</f>
        <v>полоса 40х5 мм
уголок 63х63х6, L=2,5 м</v>
      </c>
      <c r="C62" s="655" t="str">
        <f>'2-я и послед страницы'!C62</f>
        <v>Контур заземления КТП
СЭС-23-32939-ЭС-ИЛО</v>
      </c>
      <c r="D62" s="674" t="str">
        <f>'2-я и послед страницы'!D62</f>
        <v>Начальник участка, Курленков О.В.</v>
      </c>
      <c r="E62" s="674" t="s">
        <v>1565</v>
      </c>
      <c r="F62" s="655" t="str">
        <f ca="1">'2-я и послед страницы'!F62</f>
        <v>+15,
без осадков</v>
      </c>
      <c r="G62" s="674" t="str">
        <f>'2-я и послед страницы'!G62</f>
        <v>Кинев Н.Ю. 
№Э-1415-24</v>
      </c>
      <c r="H62" s="674" t="str">
        <f>'2-я и послед страницы'!J62</f>
        <v>Курленков О.В.</v>
      </c>
      <c r="I62" s="674" t="s">
        <v>1566</v>
      </c>
      <c r="J62" s="675" t="s">
        <v>64</v>
      </c>
      <c r="K62" s="674"/>
      <c r="L62" s="674" t="s">
        <v>1535</v>
      </c>
      <c r="M62" s="641">
        <f>IF('2-я и послед страницы'!N62=0,0,1)</f>
        <v>0</v>
      </c>
    </row>
    <row r="63" spans="1:13" ht="49.2" customHeight="1" x14ac:dyDescent="0.25">
      <c r="A63" s="673">
        <f>'2-я и послед страницы'!A63</f>
        <v>0</v>
      </c>
      <c r="B63" s="655" t="str">
        <f>'2-я и послед страницы'!B63</f>
        <v>полоса 40х5 мм
уголок 63х63х6, L=2,5 м</v>
      </c>
      <c r="C63" s="655" t="str">
        <f>'2-я и послед страницы'!C63</f>
        <v>Контур заземления КТП
СЭС-23-32939-ЭС-ИЛО</v>
      </c>
      <c r="D63" s="674" t="str">
        <f>'2-я и послед страницы'!D63</f>
        <v>Начальник участка, Курленков О.В.</v>
      </c>
      <c r="E63" s="674" t="s">
        <v>1565</v>
      </c>
      <c r="F63" s="655" t="str">
        <f ca="1">'2-я и послед страницы'!F63</f>
        <v>+15,
без осадков</v>
      </c>
      <c r="G63" s="674" t="str">
        <f>'2-я и послед страницы'!G63</f>
        <v>Кинев Н.Ю. 
№Э-1415-24</v>
      </c>
      <c r="H63" s="674" t="str">
        <f>'2-я и послед страницы'!J63</f>
        <v>Курленков О.В.</v>
      </c>
      <c r="I63" s="674" t="s">
        <v>1566</v>
      </c>
      <c r="J63" s="675" t="s">
        <v>64</v>
      </c>
      <c r="K63" s="674"/>
      <c r="L63" s="674" t="s">
        <v>1535</v>
      </c>
      <c r="M63" s="641">
        <f>IF('2-я и послед страницы'!N63=0,0,1)</f>
        <v>0</v>
      </c>
    </row>
    <row r="64" spans="1:13" ht="49.2" customHeight="1" x14ac:dyDescent="0.25">
      <c r="A64" s="673">
        <f>'2-я и послед страницы'!A64</f>
        <v>0</v>
      </c>
      <c r="B64" s="655" t="str">
        <f>'2-я и послед страницы'!B64</f>
        <v>полоса 40х5 мм
уголок 63х63х6, L=2,5 м</v>
      </c>
      <c r="C64" s="655" t="str">
        <f>'2-я и послед страницы'!C64</f>
        <v>Контур заземления КТП
СЭС-23-32939-ЭС-ИЛО</v>
      </c>
      <c r="D64" s="674" t="str">
        <f>'2-я и послед страницы'!D64</f>
        <v>Начальник участка, Курленков О.В.</v>
      </c>
      <c r="E64" s="674" t="s">
        <v>1565</v>
      </c>
      <c r="F64" s="655" t="str">
        <f ca="1">'2-я и послед страницы'!F64</f>
        <v>+15,
без осадков</v>
      </c>
      <c r="G64" s="674" t="str">
        <f>'2-я и послед страницы'!G64</f>
        <v>Кинев Н.Ю. 
№Э-1415-24</v>
      </c>
      <c r="H64" s="674" t="str">
        <f>'2-я и послед страницы'!J64</f>
        <v>Курленков О.В.</v>
      </c>
      <c r="I64" s="674" t="s">
        <v>1566</v>
      </c>
      <c r="J64" s="675" t="s">
        <v>64</v>
      </c>
      <c r="K64" s="674"/>
      <c r="L64" s="674" t="s">
        <v>1535</v>
      </c>
      <c r="M64" s="641">
        <f>IF('2-я и послед страницы'!N64=0,0,1)</f>
        <v>0</v>
      </c>
    </row>
    <row r="65" spans="1:13" ht="49.2" customHeight="1" x14ac:dyDescent="0.25">
      <c r="A65" s="673">
        <f>'2-я и послед страницы'!A65</f>
        <v>0</v>
      </c>
      <c r="B65" s="655" t="str">
        <f>'2-я и послед страницы'!B65</f>
        <v>полоса 40х5 мм
уголок 63х63х6, L=2,5 м</v>
      </c>
      <c r="C65" s="655" t="str">
        <f>'2-я и послед страницы'!C65</f>
        <v>Контур заземления КТП
СЭС-23-32939-ЭС-ИЛО</v>
      </c>
      <c r="D65" s="674" t="str">
        <f>'2-я и послед страницы'!D65</f>
        <v>Начальник участка, Курленков О.В.</v>
      </c>
      <c r="E65" s="674" t="s">
        <v>1565</v>
      </c>
      <c r="F65" s="655" t="str">
        <f ca="1">'2-я и послед страницы'!F65</f>
        <v>+15,
без осадков</v>
      </c>
      <c r="G65" s="674" t="str">
        <f>'2-я и послед страницы'!G65</f>
        <v>Кинев Н.Ю. 
№Э-1415-24</v>
      </c>
      <c r="H65" s="674" t="str">
        <f>'2-я и послед страницы'!J65</f>
        <v>Курленков О.В.</v>
      </c>
      <c r="I65" s="674" t="s">
        <v>1566</v>
      </c>
      <c r="J65" s="675" t="s">
        <v>64</v>
      </c>
      <c r="K65" s="674"/>
      <c r="L65" s="674" t="s">
        <v>1535</v>
      </c>
      <c r="M65" s="641">
        <f>IF('2-я и послед страницы'!N65=0,0,1)</f>
        <v>0</v>
      </c>
    </row>
    <row r="66" spans="1:13" ht="49.2" customHeight="1" x14ac:dyDescent="0.25">
      <c r="A66" s="673">
        <f>'2-я и послед страницы'!A66</f>
        <v>0</v>
      </c>
      <c r="B66" s="655" t="str">
        <f>'2-я и послед страницы'!B66</f>
        <v>полоса 40х5 мм
уголок 63х63х6, L=2,5 м</v>
      </c>
      <c r="C66" s="655" t="str">
        <f>'2-я и послед страницы'!C66</f>
        <v>Контур заземления КТП
СЭС-23-32939-ЭС-ИЛО</v>
      </c>
      <c r="D66" s="674" t="str">
        <f>'2-я и послед страницы'!D66</f>
        <v>Начальник участка, Курленков О.В.</v>
      </c>
      <c r="E66" s="674" t="s">
        <v>1565</v>
      </c>
      <c r="F66" s="655" t="str">
        <f ca="1">'2-я и послед страницы'!F66</f>
        <v>+15,
без осадков</v>
      </c>
      <c r="G66" s="674" t="str">
        <f>'2-я и послед страницы'!G66</f>
        <v>Кинев Н.Ю. 
№Э-1415-24</v>
      </c>
      <c r="H66" s="674" t="str">
        <f>'2-я и послед страницы'!J66</f>
        <v>Курленков О.В.</v>
      </c>
      <c r="I66" s="674" t="s">
        <v>1566</v>
      </c>
      <c r="J66" s="675" t="s">
        <v>64</v>
      </c>
      <c r="K66" s="674"/>
      <c r="L66" s="674" t="s">
        <v>1535</v>
      </c>
      <c r="M66" s="641">
        <f>IF('2-я и послед страницы'!N66=0,0,1)</f>
        <v>0</v>
      </c>
    </row>
    <row r="67" spans="1:13" ht="49.2" customHeight="1" x14ac:dyDescent="0.25">
      <c r="A67" s="673">
        <f>'2-я и послед страницы'!A67</f>
        <v>0</v>
      </c>
      <c r="B67" s="655" t="str">
        <f>'2-я и послед страницы'!B67</f>
        <v>полоса 40х5 мм
уголок 63х63х6, L=2,5 м</v>
      </c>
      <c r="C67" s="655" t="str">
        <f>'2-я и послед страницы'!C67</f>
        <v>Контур заземления КТП
СЭС-23-32939-ЭС-ИЛО</v>
      </c>
      <c r="D67" s="674" t="str">
        <f>'2-я и послед страницы'!D67</f>
        <v>Начальник участка, Курленков О.В.</v>
      </c>
      <c r="E67" s="674" t="s">
        <v>1565</v>
      </c>
      <c r="F67" s="655" t="str">
        <f ca="1">'2-я и послед страницы'!F67</f>
        <v>+15,
без осадков</v>
      </c>
      <c r="G67" s="674" t="str">
        <f>'2-я и послед страницы'!G67</f>
        <v>Кинев Н.Ю. 
№Э-1415-24</v>
      </c>
      <c r="H67" s="674" t="str">
        <f>'2-я и послед страницы'!J67</f>
        <v>Курленков О.В.</v>
      </c>
      <c r="I67" s="674" t="s">
        <v>1566</v>
      </c>
      <c r="J67" s="675" t="s">
        <v>64</v>
      </c>
      <c r="K67" s="674"/>
      <c r="L67" s="674" t="s">
        <v>1535</v>
      </c>
      <c r="M67" s="641">
        <f>IF('2-я и послед страницы'!N67=0,0,1)</f>
        <v>0</v>
      </c>
    </row>
    <row r="68" spans="1:13" ht="49.2" customHeight="1" x14ac:dyDescent="0.25">
      <c r="A68" s="673">
        <f>'2-я и послед страницы'!A68</f>
        <v>0</v>
      </c>
      <c r="B68" s="655" t="str">
        <f>'2-я и послед страницы'!B68</f>
        <v>полоса 40х5 мм
уголок 63х63х6, L=2,5 м</v>
      </c>
      <c r="C68" s="655" t="str">
        <f>'2-я и послед страницы'!C68</f>
        <v>Контур заземления КТП
СЭС-23-32939-ЭС-ИЛО</v>
      </c>
      <c r="D68" s="674" t="str">
        <f>'2-я и послед страницы'!D68</f>
        <v>Начальник участка, Курленков О.В.</v>
      </c>
      <c r="E68" s="674" t="s">
        <v>1565</v>
      </c>
      <c r="F68" s="655" t="str">
        <f ca="1">'2-я и послед страницы'!F68</f>
        <v>+15,
без осадков</v>
      </c>
      <c r="G68" s="674" t="str">
        <f>'2-я и послед страницы'!G68</f>
        <v>Кинев Н.Ю. 
№Э-1415-24</v>
      </c>
      <c r="H68" s="674" t="str">
        <f>'2-я и послед страницы'!J68</f>
        <v>Курленков О.В.</v>
      </c>
      <c r="I68" s="674" t="s">
        <v>1566</v>
      </c>
      <c r="J68" s="675" t="s">
        <v>64</v>
      </c>
      <c r="K68" s="674"/>
      <c r="L68" s="674" t="s">
        <v>1535</v>
      </c>
      <c r="M68" s="641">
        <f>IF('2-я и послед страницы'!N68=0,0,1)</f>
        <v>0</v>
      </c>
    </row>
    <row r="69" spans="1:13" ht="49.2" customHeight="1" x14ac:dyDescent="0.25">
      <c r="A69" s="673">
        <f>'2-я и послед страницы'!A69</f>
        <v>0</v>
      </c>
      <c r="B69" s="655" t="str">
        <f>'2-я и послед страницы'!B69</f>
        <v>полоса 40х5 мм
уголок 63х63х6, L=2,5 м</v>
      </c>
      <c r="C69" s="655" t="str">
        <f>'2-я и послед страницы'!C69</f>
        <v>Контур заземления КТП
СЭС-23-32939-ЭС-ИЛО</v>
      </c>
      <c r="D69" s="674" t="str">
        <f>'2-я и послед страницы'!D69</f>
        <v>Начальник участка, Курленков О.В.</v>
      </c>
      <c r="E69" s="674" t="s">
        <v>1565</v>
      </c>
      <c r="F69" s="655" t="str">
        <f ca="1">'2-я и послед страницы'!F69</f>
        <v>+15,
без осадков</v>
      </c>
      <c r="G69" s="674" t="str">
        <f>'2-я и послед страницы'!G69</f>
        <v>Кинев Н.Ю. 
№Э-1415-24</v>
      </c>
      <c r="H69" s="674" t="str">
        <f>'2-я и послед страницы'!J69</f>
        <v>Курленков О.В.</v>
      </c>
      <c r="I69" s="674" t="s">
        <v>1566</v>
      </c>
      <c r="J69" s="675" t="s">
        <v>64</v>
      </c>
      <c r="K69" s="674"/>
      <c r="L69" s="674" t="s">
        <v>1535</v>
      </c>
      <c r="M69" s="641">
        <f>IF('2-я и послед страницы'!N69=0,0,1)</f>
        <v>0</v>
      </c>
    </row>
    <row r="70" spans="1:13" ht="49.2" customHeight="1" x14ac:dyDescent="0.25">
      <c r="A70" s="673">
        <f>'2-я и послед страницы'!A70</f>
        <v>0</v>
      </c>
      <c r="B70" s="655" t="str">
        <f>'2-я и послед страницы'!B70</f>
        <v>полоса 40х5 мм
уголок 63х63х6, L=2,5 м</v>
      </c>
      <c r="C70" s="655" t="str">
        <f>'2-я и послед страницы'!C70</f>
        <v>Контур заземления КТП
СЭС-23-32939-ЭС-ИЛО</v>
      </c>
      <c r="D70" s="674" t="str">
        <f>'2-я и послед страницы'!D70</f>
        <v>Начальник участка, Курленков О.В.</v>
      </c>
      <c r="E70" s="674" t="s">
        <v>1565</v>
      </c>
      <c r="F70" s="655" t="str">
        <f ca="1">'2-я и послед страницы'!F70</f>
        <v>+15,
без осадков</v>
      </c>
      <c r="G70" s="674" t="str">
        <f>'2-я и послед страницы'!G70</f>
        <v>Кинев Н.Ю. 
№Э-1415-24</v>
      </c>
      <c r="H70" s="674" t="str">
        <f>'2-я и послед страницы'!J70</f>
        <v>Курленков О.В.</v>
      </c>
      <c r="I70" s="674" t="s">
        <v>1566</v>
      </c>
      <c r="J70" s="675" t="s">
        <v>64</v>
      </c>
      <c r="K70" s="674"/>
      <c r="L70" s="674" t="s">
        <v>1535</v>
      </c>
      <c r="M70" s="641">
        <f>IF('2-я и послед страницы'!N70=0,0,1)</f>
        <v>0</v>
      </c>
    </row>
    <row r="71" spans="1:13" ht="49.2" customHeight="1" x14ac:dyDescent="0.25">
      <c r="A71" s="673">
        <f>'2-я и послед страницы'!A71</f>
        <v>0</v>
      </c>
      <c r="B71" s="655" t="str">
        <f>'2-я и послед страницы'!B71</f>
        <v>полоса 40х5 мм
уголок 63х63х6, L=2,5 м</v>
      </c>
      <c r="C71" s="655" t="str">
        <f>'2-я и послед страницы'!C71</f>
        <v>Контур заземления КТП
СЭС-23-32939-ЭС-ИЛО</v>
      </c>
      <c r="D71" s="674" t="str">
        <f>'2-я и послед страницы'!D71</f>
        <v>Начальник участка, Курленков О.В.</v>
      </c>
      <c r="E71" s="674" t="s">
        <v>1565</v>
      </c>
      <c r="F71" s="655" t="str">
        <f ca="1">'2-я и послед страницы'!F71</f>
        <v>+15,
без осадков</v>
      </c>
      <c r="G71" s="674" t="str">
        <f>'2-я и послед страницы'!G71</f>
        <v>Кинев Н.Ю. 
№Э-1415-24</v>
      </c>
      <c r="H71" s="674" t="str">
        <f>'2-я и послед страницы'!J71</f>
        <v>Курленков О.В.</v>
      </c>
      <c r="I71" s="674" t="s">
        <v>1566</v>
      </c>
      <c r="J71" s="675" t="s">
        <v>64</v>
      </c>
      <c r="K71" s="674"/>
      <c r="L71" s="674" t="s">
        <v>1535</v>
      </c>
      <c r="M71" s="641">
        <f>IF('2-я и послед страницы'!N71=0,0,1)</f>
        <v>0</v>
      </c>
    </row>
    <row r="72" spans="1:13" ht="49.2" customHeight="1" x14ac:dyDescent="0.25">
      <c r="A72" s="673">
        <f>'2-я и послед страницы'!A72</f>
        <v>0</v>
      </c>
      <c r="B72" s="655" t="str">
        <f>'2-я и послед страницы'!B72</f>
        <v>полоса 40х5 мм
уголок 63х63х6, L=2,5 м</v>
      </c>
      <c r="C72" s="655" t="str">
        <f>'2-я и послед страницы'!C72</f>
        <v>Контур заземления КТП
СЭС-23-32939-ЭС-ИЛО</v>
      </c>
      <c r="D72" s="674" t="str">
        <f>'2-я и послед страницы'!D72</f>
        <v>Начальник участка, Курленков О.В.</v>
      </c>
      <c r="E72" s="674" t="s">
        <v>1565</v>
      </c>
      <c r="F72" s="655" t="str">
        <f ca="1">'2-я и послед страницы'!F72</f>
        <v>+15,
без осадков</v>
      </c>
      <c r="G72" s="674" t="str">
        <f>'2-я и послед страницы'!G72</f>
        <v>Кинев Н.Ю. 
№Э-1415-24</v>
      </c>
      <c r="H72" s="674" t="str">
        <f>'2-я и послед страницы'!J72</f>
        <v>Курленков О.В.</v>
      </c>
      <c r="I72" s="674" t="s">
        <v>1566</v>
      </c>
      <c r="J72" s="675" t="s">
        <v>64</v>
      </c>
      <c r="K72" s="674"/>
      <c r="L72" s="674" t="s">
        <v>1535</v>
      </c>
      <c r="M72" s="641">
        <f>IF('2-я и послед страницы'!N72=0,0,1)</f>
        <v>0</v>
      </c>
    </row>
    <row r="73" spans="1:13" ht="49.2" customHeight="1" x14ac:dyDescent="0.25">
      <c r="A73" s="673">
        <f>'2-я и послед страницы'!A73</f>
        <v>0</v>
      </c>
      <c r="B73" s="655" t="str">
        <f>'2-я и послед страницы'!B73</f>
        <v>полоса 40х5 мм
уголок 63х63х6, L=2,5 м</v>
      </c>
      <c r="C73" s="655" t="str">
        <f>'2-я и послед страницы'!C73</f>
        <v>Контур заземления КТП
СЭС-23-32939-ЭС-ИЛО</v>
      </c>
      <c r="D73" s="674" t="str">
        <f>'2-я и послед страницы'!D73</f>
        <v>Начальник участка, Курленков О.В.</v>
      </c>
      <c r="E73" s="674" t="s">
        <v>1565</v>
      </c>
      <c r="F73" s="655" t="str">
        <f ca="1">'2-я и послед страницы'!F73</f>
        <v>+15,
без осадков</v>
      </c>
      <c r="G73" s="674" t="str">
        <f>'2-я и послед страницы'!G73</f>
        <v>Кинев Н.Ю. 
№Э-1415-24</v>
      </c>
      <c r="H73" s="674" t="str">
        <f>'2-я и послед страницы'!J73</f>
        <v>Курленков О.В.</v>
      </c>
      <c r="I73" s="674" t="s">
        <v>1566</v>
      </c>
      <c r="J73" s="675" t="s">
        <v>64</v>
      </c>
      <c r="K73" s="674"/>
      <c r="L73" s="674" t="s">
        <v>1535</v>
      </c>
      <c r="M73" s="641">
        <f>IF('2-я и послед страницы'!N73=0,0,1)</f>
        <v>0</v>
      </c>
    </row>
    <row r="74" spans="1:13" ht="49.2" customHeight="1" x14ac:dyDescent="0.25">
      <c r="A74" s="673">
        <f>'2-я и послед страницы'!A74</f>
        <v>0</v>
      </c>
      <c r="B74" s="655" t="str">
        <f>'2-я и послед страницы'!B74</f>
        <v>полоса 40х5 мм
уголок 63х63х6, L=2,5 м</v>
      </c>
      <c r="C74" s="655" t="str">
        <f>'2-я и послед страницы'!C74</f>
        <v>Контур заземления КТП
СЭС-23-32939-ЭС-ИЛО</v>
      </c>
      <c r="D74" s="674" t="str">
        <f>'2-я и послед страницы'!D74</f>
        <v>Начальник участка, Курленков О.В.</v>
      </c>
      <c r="E74" s="674" t="s">
        <v>1565</v>
      </c>
      <c r="F74" s="655" t="str">
        <f ca="1">'2-я и послед страницы'!F74</f>
        <v>+15,
без осадков</v>
      </c>
      <c r="G74" s="674" t="str">
        <f>'2-я и послед страницы'!G74</f>
        <v>Кинев Н.Ю. 
№Э-1415-24</v>
      </c>
      <c r="H74" s="674" t="str">
        <f>'2-я и послед страницы'!J74</f>
        <v>Курленков О.В.</v>
      </c>
      <c r="I74" s="674" t="s">
        <v>1566</v>
      </c>
      <c r="J74" s="675" t="s">
        <v>64</v>
      </c>
      <c r="K74" s="674"/>
      <c r="L74" s="674" t="s">
        <v>1535</v>
      </c>
      <c r="M74" s="641">
        <f>IF('2-я и послед страницы'!N74=0,0,1)</f>
        <v>0</v>
      </c>
    </row>
    <row r="75" spans="1:13" ht="49.2" customHeight="1" x14ac:dyDescent="0.25">
      <c r="A75" s="673">
        <f>'2-я и послед страницы'!A75</f>
        <v>0</v>
      </c>
      <c r="B75" s="655" t="str">
        <f>'2-я и послед страницы'!B75</f>
        <v>полоса 40х5 мм
уголок 63х63х6, L=2,5 м</v>
      </c>
      <c r="C75" s="655" t="str">
        <f>'2-я и послед страницы'!C75</f>
        <v>Контур заземления КТП
СЭС-23-32939-ЭС-ИЛО</v>
      </c>
      <c r="D75" s="674" t="str">
        <f>'2-я и послед страницы'!D75</f>
        <v>Начальник участка, Курленков О.В.</v>
      </c>
      <c r="E75" s="674" t="s">
        <v>1565</v>
      </c>
      <c r="F75" s="655" t="str">
        <f ca="1">'2-я и послед страницы'!F75</f>
        <v>+15,
без осадков</v>
      </c>
      <c r="G75" s="674" t="str">
        <f>'2-я и послед страницы'!G75</f>
        <v>Кинев Н.Ю. 
№Э-1415-24</v>
      </c>
      <c r="H75" s="674" t="str">
        <f>'2-я и послед страницы'!J75</f>
        <v>Курленков О.В.</v>
      </c>
      <c r="I75" s="674" t="s">
        <v>1566</v>
      </c>
      <c r="J75" s="675" t="s">
        <v>64</v>
      </c>
      <c r="K75" s="674"/>
      <c r="L75" s="674" t="s">
        <v>1535</v>
      </c>
      <c r="M75" s="641">
        <f>IF('2-я и послед страницы'!N75=0,0,1)</f>
        <v>0</v>
      </c>
    </row>
    <row r="76" spans="1:13" ht="49.2" customHeight="1" x14ac:dyDescent="0.25">
      <c r="A76" s="673">
        <f>'2-я и послед страницы'!A76</f>
        <v>0</v>
      </c>
      <c r="B76" s="655" t="str">
        <f>'2-я и послед страницы'!B76</f>
        <v>полоса 40х5 мм
уголок 63х63х6, L=2,5 м</v>
      </c>
      <c r="C76" s="655" t="str">
        <f>'2-я и послед страницы'!C76</f>
        <v>Контур заземления КТП
СЭС-23-32939-ЭС-ИЛО</v>
      </c>
      <c r="D76" s="674" t="str">
        <f>'2-я и послед страницы'!D76</f>
        <v>Начальник участка, Курленков О.В.</v>
      </c>
      <c r="E76" s="674" t="s">
        <v>1565</v>
      </c>
      <c r="F76" s="655" t="str">
        <f ca="1">'2-я и послед страницы'!F76</f>
        <v>+15,
без осадков</v>
      </c>
      <c r="G76" s="674" t="str">
        <f>'2-я и послед страницы'!G76</f>
        <v>Кинев Н.Ю. 
№Э-1415-24</v>
      </c>
      <c r="H76" s="674" t="str">
        <f>'2-я и послед страницы'!J76</f>
        <v>Курленков О.В.</v>
      </c>
      <c r="I76" s="674" t="s">
        <v>1566</v>
      </c>
      <c r="J76" s="675" t="s">
        <v>64</v>
      </c>
      <c r="K76" s="674"/>
      <c r="L76" s="674" t="s">
        <v>1535</v>
      </c>
      <c r="M76" s="641">
        <f>IF('2-я и послед страницы'!N76=0,0,1)</f>
        <v>0</v>
      </c>
    </row>
    <row r="77" spans="1:13" ht="49.2" customHeight="1" x14ac:dyDescent="0.25">
      <c r="A77" s="673">
        <f>'2-я и послед страницы'!A77</f>
        <v>0</v>
      </c>
      <c r="B77" s="655" t="str">
        <f>'2-я и послед страницы'!B77</f>
        <v>полоса 40х5 мм
уголок 63х63х6, L=2,5 м</v>
      </c>
      <c r="C77" s="655" t="str">
        <f>'2-я и послед страницы'!C77</f>
        <v>Контур заземления КТП
СЭС-23-32939-ЭС-ИЛО</v>
      </c>
      <c r="D77" s="674" t="str">
        <f>'2-я и послед страницы'!D77</f>
        <v>Начальник участка, Курленков О.В.</v>
      </c>
      <c r="E77" s="674" t="s">
        <v>1565</v>
      </c>
      <c r="F77" s="655" t="str">
        <f ca="1">'2-я и послед страницы'!F77</f>
        <v>+15,
без осадков</v>
      </c>
      <c r="G77" s="674" t="str">
        <f>'2-я и послед страницы'!G77</f>
        <v>Кинев Н.Ю. 
№Э-1415-24</v>
      </c>
      <c r="H77" s="674" t="str">
        <f>'2-я и послед страницы'!J77</f>
        <v>Курленков О.В.</v>
      </c>
      <c r="I77" s="674" t="s">
        <v>1566</v>
      </c>
      <c r="J77" s="675" t="s">
        <v>64</v>
      </c>
      <c r="K77" s="674"/>
      <c r="L77" s="674" t="s">
        <v>1535</v>
      </c>
      <c r="M77" s="641">
        <f>IF('2-я и послед страницы'!N77=0,0,1)</f>
        <v>0</v>
      </c>
    </row>
    <row r="78" spans="1:13" ht="49.2" customHeight="1" x14ac:dyDescent="0.25">
      <c r="A78" s="673">
        <f>'2-я и послед страницы'!A78</f>
        <v>0</v>
      </c>
      <c r="B78" s="655" t="str">
        <f>'2-я и послед страницы'!B78</f>
        <v>полоса 40х5 мм
уголок 63х63х6, L=2,5 м</v>
      </c>
      <c r="C78" s="655" t="str">
        <f>'2-я и послед страницы'!C78</f>
        <v>Контур заземления КТП
СЭС-23-32939-ЭС-ИЛО</v>
      </c>
      <c r="D78" s="674" t="str">
        <f>'2-я и послед страницы'!D78</f>
        <v>Начальник участка, Курленков О.В.</v>
      </c>
      <c r="E78" s="674" t="s">
        <v>1565</v>
      </c>
      <c r="F78" s="655" t="str">
        <f ca="1">'2-я и послед страницы'!F78</f>
        <v>+15,
без осадков</v>
      </c>
      <c r="G78" s="674" t="str">
        <f>'2-я и послед страницы'!G78</f>
        <v>Кинев Н.Ю. 
№Э-1415-24</v>
      </c>
      <c r="H78" s="674" t="str">
        <f>'2-я и послед страницы'!J78</f>
        <v>Курленков О.В.</v>
      </c>
      <c r="I78" s="674" t="s">
        <v>1566</v>
      </c>
      <c r="J78" s="675" t="s">
        <v>64</v>
      </c>
      <c r="K78" s="674"/>
      <c r="L78" s="674" t="s">
        <v>1535</v>
      </c>
      <c r="M78" s="641">
        <f>IF('2-я и послед страницы'!N78=0,0,1)</f>
        <v>0</v>
      </c>
    </row>
    <row r="79" spans="1:13" ht="49.2" customHeight="1" x14ac:dyDescent="0.25">
      <c r="A79" s="673">
        <f>'2-я и послед страницы'!A79</f>
        <v>0</v>
      </c>
      <c r="B79" s="655" t="str">
        <f>'2-я и послед страницы'!B79</f>
        <v>полоса 40х5 мм
уголок 63х63х6, L=2,5 м</v>
      </c>
      <c r="C79" s="655" t="str">
        <f>'2-я и послед страницы'!C79</f>
        <v>Контур заземления КТП
СЭС-23-32939-ЭС-ИЛО</v>
      </c>
      <c r="D79" s="674" t="str">
        <f>'2-я и послед страницы'!D79</f>
        <v>Начальник участка, Курленков О.В.</v>
      </c>
      <c r="E79" s="674" t="s">
        <v>1565</v>
      </c>
      <c r="F79" s="655" t="str">
        <f ca="1">'2-я и послед страницы'!F79</f>
        <v>+15,
без осадков</v>
      </c>
      <c r="G79" s="674" t="str">
        <f>'2-я и послед страницы'!G79</f>
        <v>Кинев Н.Ю. 
№Э-1415-24</v>
      </c>
      <c r="H79" s="674" t="str">
        <f>'2-я и послед страницы'!J79</f>
        <v>Курленков О.В.</v>
      </c>
      <c r="I79" s="674" t="s">
        <v>1566</v>
      </c>
      <c r="J79" s="675" t="s">
        <v>64</v>
      </c>
      <c r="K79" s="674"/>
      <c r="L79" s="674" t="s">
        <v>1535</v>
      </c>
      <c r="M79" s="641">
        <f>IF('2-я и послед страницы'!N79=0,0,1)</f>
        <v>0</v>
      </c>
    </row>
    <row r="80" spans="1:13" ht="49.2" customHeight="1" x14ac:dyDescent="0.25">
      <c r="A80" s="673">
        <f>'2-я и послед страницы'!A80</f>
        <v>0</v>
      </c>
      <c r="B80" s="655" t="str">
        <f>'2-я и послед страницы'!B80</f>
        <v>полоса 40х5 мм
уголок 63х63х6, L=2,5 м</v>
      </c>
      <c r="C80" s="655" t="str">
        <f>'2-я и послед страницы'!C80</f>
        <v>Контур заземления КТП
СЭС-23-32939-ЭС-ИЛО</v>
      </c>
      <c r="D80" s="674" t="str">
        <f>'2-я и послед страницы'!D80</f>
        <v>Начальник участка, Курленков О.В.</v>
      </c>
      <c r="E80" s="674" t="s">
        <v>1565</v>
      </c>
      <c r="F80" s="655" t="str">
        <f ca="1">'2-я и послед страницы'!F80</f>
        <v>+15,
без осадков</v>
      </c>
      <c r="G80" s="674" t="str">
        <f>'2-я и послед страницы'!G80</f>
        <v>Кинев Н.Ю. 
№Э-1415-24</v>
      </c>
      <c r="H80" s="674" t="str">
        <f>'2-я и послед страницы'!J80</f>
        <v>Курленков О.В.</v>
      </c>
      <c r="I80" s="674" t="s">
        <v>1566</v>
      </c>
      <c r="J80" s="675" t="s">
        <v>64</v>
      </c>
      <c r="K80" s="674"/>
      <c r="L80" s="674" t="s">
        <v>1535</v>
      </c>
      <c r="M80" s="641">
        <f>IF('2-я и послед страницы'!N80=0,0,1)</f>
        <v>0</v>
      </c>
    </row>
    <row r="81" spans="1:13" ht="49.2" customHeight="1" x14ac:dyDescent="0.25">
      <c r="A81" s="673">
        <f>'2-я и послед страницы'!A81</f>
        <v>0</v>
      </c>
      <c r="B81" s="655" t="str">
        <f>'2-я и послед страницы'!B81</f>
        <v>полоса 40х5 мм
уголок 63х63х6, L=2,5 м</v>
      </c>
      <c r="C81" s="655" t="str">
        <f>'2-я и послед страницы'!C81</f>
        <v>Контур заземления КТП
СЭС-23-32939-ЭС-ИЛО</v>
      </c>
      <c r="D81" s="674" t="str">
        <f>'2-я и послед страницы'!D81</f>
        <v>Начальник участка, Курленков О.В.</v>
      </c>
      <c r="E81" s="674" t="s">
        <v>1565</v>
      </c>
      <c r="F81" s="655" t="str">
        <f ca="1">'2-я и послед страницы'!F81</f>
        <v>+15,
без осадков</v>
      </c>
      <c r="G81" s="674" t="str">
        <f>'2-я и послед страницы'!G81</f>
        <v>Кинев Н.Ю. 
№Э-1415-24</v>
      </c>
      <c r="H81" s="674" t="str">
        <f>'2-я и послед страницы'!J81</f>
        <v>Курленков О.В.</v>
      </c>
      <c r="I81" s="674" t="s">
        <v>1566</v>
      </c>
      <c r="J81" s="675" t="s">
        <v>64</v>
      </c>
      <c r="K81" s="674"/>
      <c r="L81" s="674" t="s">
        <v>1535</v>
      </c>
      <c r="M81" s="641">
        <f>IF('2-я и послед страницы'!N81=0,0,1)</f>
        <v>0</v>
      </c>
    </row>
    <row r="82" spans="1:13" ht="49.2" customHeight="1" x14ac:dyDescent="0.25">
      <c r="A82" s="673">
        <f>'2-я и послед страницы'!A82</f>
        <v>0</v>
      </c>
      <c r="B82" s="655" t="str">
        <f>'2-я и послед страницы'!B82</f>
        <v>полоса 40х5 мм
уголок 63х63х6, L=2,5 м</v>
      </c>
      <c r="C82" s="655" t="str">
        <f>'2-я и послед страницы'!C82</f>
        <v>Контур заземления КТП
СЭС-23-32939-ЭС-ИЛО</v>
      </c>
      <c r="D82" s="674" t="str">
        <f>'2-я и послед страницы'!D82</f>
        <v>Начальник участка, Курленков О.В.</v>
      </c>
      <c r="E82" s="674" t="s">
        <v>1565</v>
      </c>
      <c r="F82" s="655" t="str">
        <f ca="1">'2-я и послед страницы'!F82</f>
        <v>+15,
без осадков</v>
      </c>
      <c r="G82" s="674" t="str">
        <f>'2-я и послед страницы'!G82</f>
        <v>Кинев Н.Ю. 
№Э-1415-24</v>
      </c>
      <c r="H82" s="674" t="str">
        <f>'2-я и послед страницы'!J82</f>
        <v>Курленков О.В.</v>
      </c>
      <c r="I82" s="674" t="s">
        <v>1566</v>
      </c>
      <c r="J82" s="675" t="s">
        <v>64</v>
      </c>
      <c r="K82" s="674"/>
      <c r="L82" s="674" t="s">
        <v>1535</v>
      </c>
      <c r="M82" s="641">
        <f>IF('2-я и послед страницы'!N82=0,0,1)</f>
        <v>0</v>
      </c>
    </row>
    <row r="83" spans="1:13" ht="49.2" customHeight="1" x14ac:dyDescent="0.25">
      <c r="A83" s="673">
        <f>'2-я и послед страницы'!A83</f>
        <v>0</v>
      </c>
      <c r="B83" s="655" t="str">
        <f>'2-я и послед страницы'!B83</f>
        <v>полоса 40х5 мм
уголок 63х63х6, L=2,5 м</v>
      </c>
      <c r="C83" s="655" t="str">
        <f>'2-я и послед страницы'!C83</f>
        <v>Контур заземления КТП
СЭС-23-32939-ЭС-ИЛО</v>
      </c>
      <c r="D83" s="674" t="str">
        <f>'2-я и послед страницы'!D83</f>
        <v>Начальник участка, Курленков О.В.</v>
      </c>
      <c r="E83" s="674" t="s">
        <v>1565</v>
      </c>
      <c r="F83" s="655" t="str">
        <f ca="1">'2-я и послед страницы'!F83</f>
        <v>+15,
без осадков</v>
      </c>
      <c r="G83" s="674" t="str">
        <f>'2-я и послед страницы'!G83</f>
        <v>Кинев Н.Ю. 
№Э-1415-24</v>
      </c>
      <c r="H83" s="674" t="str">
        <f>'2-я и послед страницы'!J83</f>
        <v>Курленков О.В.</v>
      </c>
      <c r="I83" s="674" t="s">
        <v>1566</v>
      </c>
      <c r="J83" s="675" t="s">
        <v>64</v>
      </c>
      <c r="K83" s="674"/>
      <c r="L83" s="674" t="s">
        <v>1535</v>
      </c>
      <c r="M83" s="641">
        <f>IF('2-я и послед страницы'!N83=0,0,1)</f>
        <v>0</v>
      </c>
    </row>
    <row r="84" spans="1:13" ht="49.2" customHeight="1" x14ac:dyDescent="0.25">
      <c r="A84" s="673">
        <f>'2-я и послед страницы'!A84</f>
        <v>0</v>
      </c>
      <c r="B84" s="655" t="str">
        <f>'2-я и послед страницы'!B84</f>
        <v>полоса 40х5 мм
уголок 63х63х6, L=2,5 м</v>
      </c>
      <c r="C84" s="655" t="str">
        <f>'2-я и послед страницы'!C84</f>
        <v>Контур заземления КТП
СЭС-23-32939-ЭС-ИЛО</v>
      </c>
      <c r="D84" s="674" t="str">
        <f>'2-я и послед страницы'!D84</f>
        <v>Начальник участка, Курленков О.В.</v>
      </c>
      <c r="E84" s="674" t="s">
        <v>1565</v>
      </c>
      <c r="F84" s="655" t="str">
        <f ca="1">'2-я и послед страницы'!F84</f>
        <v>+15,
без осадков</v>
      </c>
      <c r="G84" s="674" t="str">
        <f>'2-я и послед страницы'!G84</f>
        <v>Кинев Н.Ю. 
№Э-1415-24</v>
      </c>
      <c r="H84" s="674" t="str">
        <f>'2-я и послед страницы'!J84</f>
        <v>Курленков О.В.</v>
      </c>
      <c r="I84" s="674" t="s">
        <v>1566</v>
      </c>
      <c r="J84" s="675" t="s">
        <v>64</v>
      </c>
      <c r="K84" s="674"/>
      <c r="L84" s="674" t="s">
        <v>1535</v>
      </c>
      <c r="M84" s="641">
        <f>IF('2-я и послед страницы'!N84=0,0,1)</f>
        <v>0</v>
      </c>
    </row>
    <row r="85" spans="1:13" ht="49.2" customHeight="1" x14ac:dyDescent="0.25">
      <c r="A85" s="673">
        <f>'2-я и послед страницы'!A85</f>
        <v>0</v>
      </c>
      <c r="B85" s="655" t="str">
        <f>'2-я и послед страницы'!B85</f>
        <v>полоса 40х5 мм
уголок 63х63х6, L=2,5 м</v>
      </c>
      <c r="C85" s="655" t="str">
        <f>'2-я и послед страницы'!C85</f>
        <v>Контур заземления КТП
СЭС-23-32939-ЭС-ИЛО</v>
      </c>
      <c r="D85" s="674" t="str">
        <f>'2-я и послед страницы'!D85</f>
        <v>Начальник участка, Курленков О.В.</v>
      </c>
      <c r="E85" s="674" t="s">
        <v>1565</v>
      </c>
      <c r="F85" s="655" t="str">
        <f ca="1">'2-я и послед страницы'!F85</f>
        <v>+15,
без осадков</v>
      </c>
      <c r="G85" s="674" t="str">
        <f>'2-я и послед страницы'!G85</f>
        <v>Кинев Н.Ю. 
№Э-1415-24</v>
      </c>
      <c r="H85" s="674" t="str">
        <f>'2-я и послед страницы'!J85</f>
        <v>Курленков О.В.</v>
      </c>
      <c r="I85" s="674" t="s">
        <v>1566</v>
      </c>
      <c r="J85" s="675" t="s">
        <v>64</v>
      </c>
      <c r="K85" s="674"/>
      <c r="L85" s="674" t="s">
        <v>1535</v>
      </c>
      <c r="M85" s="641">
        <f>IF('2-я и послед страницы'!N85=0,0,1)</f>
        <v>0</v>
      </c>
    </row>
    <row r="86" spans="1:13" ht="49.2" customHeight="1" x14ac:dyDescent="0.25">
      <c r="A86" s="673">
        <f>'2-я и послед страницы'!A86</f>
        <v>0</v>
      </c>
      <c r="B86" s="655" t="str">
        <f>'2-я и послед страницы'!B86</f>
        <v>полоса 40х5 мм
уголок 63х63х6, L=2,5 м</v>
      </c>
      <c r="C86" s="655" t="str">
        <f>'2-я и послед страницы'!C86</f>
        <v>Контур заземления КТП
СЭС-23-32939-ЭС-ИЛО</v>
      </c>
      <c r="D86" s="674" t="str">
        <f>'2-я и послед страницы'!D86</f>
        <v>Начальник участка, Курленков О.В.</v>
      </c>
      <c r="E86" s="674" t="s">
        <v>1565</v>
      </c>
      <c r="F86" s="655" t="str">
        <f ca="1">'2-я и послед страницы'!F86</f>
        <v>+15,
без осадков</v>
      </c>
      <c r="G86" s="674" t="str">
        <f>'2-я и послед страницы'!G86</f>
        <v>Кинев Н.Ю. 
№Э-1415-24</v>
      </c>
      <c r="H86" s="674" t="str">
        <f>'2-я и послед страницы'!J86</f>
        <v>Курленков О.В.</v>
      </c>
      <c r="I86" s="674" t="s">
        <v>1566</v>
      </c>
      <c r="J86" s="675" t="s">
        <v>64</v>
      </c>
      <c r="K86" s="674"/>
      <c r="L86" s="674" t="s">
        <v>1535</v>
      </c>
      <c r="M86" s="641">
        <f>IF('2-я и послед страницы'!N86=0,0,1)</f>
        <v>0</v>
      </c>
    </row>
    <row r="87" spans="1:13" ht="49.2" customHeight="1" x14ac:dyDescent="0.25">
      <c r="A87" s="673">
        <f>'2-я и послед страницы'!A87</f>
        <v>0</v>
      </c>
      <c r="B87" s="655" t="str">
        <f>'2-я и послед страницы'!B87</f>
        <v>полоса 40х5 мм
уголок 63х63х6, L=2,5 м</v>
      </c>
      <c r="C87" s="655" t="str">
        <f>'2-я и послед страницы'!C87</f>
        <v>Контур заземления КТП
СЭС-23-32939-ЭС-ИЛО</v>
      </c>
      <c r="D87" s="674" t="str">
        <f>'2-я и послед страницы'!D87</f>
        <v>Начальник участка, Курленков О.В.</v>
      </c>
      <c r="E87" s="674" t="s">
        <v>1565</v>
      </c>
      <c r="F87" s="655" t="str">
        <f ca="1">'2-я и послед страницы'!F87</f>
        <v>+15,
без осадков</v>
      </c>
      <c r="G87" s="674" t="str">
        <f>'2-я и послед страницы'!G87</f>
        <v>Кинев Н.Ю. 
№Э-1415-24</v>
      </c>
      <c r="H87" s="674" t="str">
        <f>'2-я и послед страницы'!J87</f>
        <v>Курленков О.В.</v>
      </c>
      <c r="I87" s="674" t="s">
        <v>1566</v>
      </c>
      <c r="J87" s="675" t="s">
        <v>64</v>
      </c>
      <c r="K87" s="674"/>
      <c r="L87" s="674" t="s">
        <v>1535</v>
      </c>
      <c r="M87" s="641">
        <f>IF('2-я и послед страницы'!N87=0,0,1)</f>
        <v>0</v>
      </c>
    </row>
    <row r="88" spans="1:13" ht="49.2" customHeight="1" x14ac:dyDescent="0.25">
      <c r="A88" s="673">
        <f>'2-я и послед страницы'!A88</f>
        <v>0</v>
      </c>
      <c r="B88" s="655" t="str">
        <f>'2-я и послед страницы'!B88</f>
        <v>полоса 40х5 мм
уголок 63х63х6, L=2,5 м</v>
      </c>
      <c r="C88" s="655" t="str">
        <f>'2-я и послед страницы'!C88</f>
        <v>Контур заземления КТП
СЭС-23-32939-ЭС-ИЛО</v>
      </c>
      <c r="D88" s="674" t="str">
        <f>'2-я и послед страницы'!D88</f>
        <v>Начальник участка, Курленков О.В.</v>
      </c>
      <c r="E88" s="674" t="s">
        <v>1565</v>
      </c>
      <c r="F88" s="655" t="str">
        <f ca="1">'2-я и послед страницы'!F88</f>
        <v>+15,
без осадков</v>
      </c>
      <c r="G88" s="674" t="str">
        <f>'2-я и послед страницы'!G88</f>
        <v>Кинев Н.Ю. 
№Э-1415-24</v>
      </c>
      <c r="H88" s="674" t="str">
        <f>'2-я и послед страницы'!J88</f>
        <v>Курленков О.В.</v>
      </c>
      <c r="I88" s="674" t="s">
        <v>1566</v>
      </c>
      <c r="J88" s="675" t="s">
        <v>64</v>
      </c>
      <c r="K88" s="674"/>
      <c r="L88" s="674" t="s">
        <v>1535</v>
      </c>
      <c r="M88" s="641">
        <f>IF('2-я и послед страницы'!N88=0,0,1)</f>
        <v>0</v>
      </c>
    </row>
    <row r="89" spans="1:13" ht="49.2" customHeight="1" x14ac:dyDescent="0.25">
      <c r="A89" s="673">
        <f>'2-я и послед страницы'!A89</f>
        <v>0</v>
      </c>
      <c r="B89" s="655" t="str">
        <f>'2-я и послед страницы'!B89</f>
        <v>полоса 40х5 мм
уголок 63х63х6, L=2,5 м</v>
      </c>
      <c r="C89" s="655" t="str">
        <f>'2-я и послед страницы'!C89</f>
        <v>Контур заземления КТП
СЭС-23-32939-ЭС-ИЛО</v>
      </c>
      <c r="D89" s="674" t="str">
        <f>'2-я и послед страницы'!D89</f>
        <v>Начальник участка, Курленков О.В.</v>
      </c>
      <c r="E89" s="674" t="s">
        <v>1565</v>
      </c>
      <c r="F89" s="655" t="str">
        <f ca="1">'2-я и послед страницы'!F89</f>
        <v>+15,
без осадков</v>
      </c>
      <c r="G89" s="674" t="str">
        <f>'2-я и послед страницы'!G89</f>
        <v>Кинев Н.Ю. 
№Э-1415-24</v>
      </c>
      <c r="H89" s="674" t="str">
        <f>'2-я и послед страницы'!J89</f>
        <v>Курленков О.В.</v>
      </c>
      <c r="I89" s="674" t="s">
        <v>1566</v>
      </c>
      <c r="J89" s="675" t="s">
        <v>64</v>
      </c>
      <c r="K89" s="674"/>
      <c r="L89" s="674" t="s">
        <v>1535</v>
      </c>
      <c r="M89" s="641">
        <f>IF('2-я и послед страницы'!N89=0,0,1)</f>
        <v>0</v>
      </c>
    </row>
    <row r="90" spans="1:13" ht="49.2" customHeight="1" x14ac:dyDescent="0.25">
      <c r="A90" s="673">
        <f>'2-я и послед страницы'!A90</f>
        <v>0</v>
      </c>
      <c r="B90" s="655" t="str">
        <f>'2-я и послед страницы'!B90</f>
        <v>полоса 40х5 мм
уголок 63х63х6, L=2,5 м</v>
      </c>
      <c r="C90" s="655" t="str">
        <f>'2-я и послед страницы'!C90</f>
        <v>Контур заземления КТП
СЭС-23-32939-ЭС-ИЛО</v>
      </c>
      <c r="D90" s="674" t="str">
        <f>'2-я и послед страницы'!D90</f>
        <v>Начальник участка, Курленков О.В.</v>
      </c>
      <c r="E90" s="674" t="s">
        <v>1565</v>
      </c>
      <c r="F90" s="655" t="str">
        <f ca="1">'2-я и послед страницы'!F90</f>
        <v>+15,
без осадков</v>
      </c>
      <c r="G90" s="674" t="str">
        <f>'2-я и послед страницы'!G90</f>
        <v>Кинев Н.Ю. 
№Э-1415-24</v>
      </c>
      <c r="H90" s="674" t="str">
        <f>'2-я и послед страницы'!J90</f>
        <v>Курленков О.В.</v>
      </c>
      <c r="I90" s="674" t="s">
        <v>1566</v>
      </c>
      <c r="J90" s="675" t="s">
        <v>64</v>
      </c>
      <c r="K90" s="674"/>
      <c r="L90" s="674" t="s">
        <v>1535</v>
      </c>
      <c r="M90" s="641">
        <f>IF('2-я и послед страницы'!N90=0,0,1)</f>
        <v>0</v>
      </c>
    </row>
    <row r="91" spans="1:13" ht="49.2" customHeight="1" x14ac:dyDescent="0.25">
      <c r="A91" s="673">
        <f>'2-я и послед страницы'!A91</f>
        <v>0</v>
      </c>
      <c r="B91" s="655" t="str">
        <f>'2-я и послед страницы'!B91</f>
        <v>полоса 40х5 мм
уголок 63х63х6, L=2,5 м</v>
      </c>
      <c r="C91" s="655" t="str">
        <f>'2-я и послед страницы'!C91</f>
        <v>Контур заземления КТП
СЭС-23-32939-ЭС-ИЛО</v>
      </c>
      <c r="D91" s="674" t="str">
        <f>'2-я и послед страницы'!D91</f>
        <v>Начальник участка, Курленков О.В.</v>
      </c>
      <c r="E91" s="674" t="s">
        <v>1565</v>
      </c>
      <c r="F91" s="655" t="str">
        <f ca="1">'2-я и послед страницы'!F91</f>
        <v>+15,
без осадков</v>
      </c>
      <c r="G91" s="674" t="str">
        <f>'2-я и послед страницы'!G91</f>
        <v>Кинев Н.Ю. 
№Э-1415-24</v>
      </c>
      <c r="H91" s="674" t="str">
        <f>'2-я и послед страницы'!J91</f>
        <v>Курленков О.В.</v>
      </c>
      <c r="I91" s="674" t="s">
        <v>1566</v>
      </c>
      <c r="J91" s="675" t="s">
        <v>64</v>
      </c>
      <c r="K91" s="674"/>
      <c r="L91" s="674" t="s">
        <v>1535</v>
      </c>
      <c r="M91" s="641">
        <f>IF('2-я и послед страницы'!N91=0,0,1)</f>
        <v>0</v>
      </c>
    </row>
    <row r="92" spans="1:13" ht="49.2" customHeight="1" x14ac:dyDescent="0.25">
      <c r="A92" s="673">
        <f>'2-я и послед страницы'!A92</f>
        <v>0</v>
      </c>
      <c r="B92" s="655" t="str">
        <f>'2-я и послед страницы'!B92</f>
        <v>полоса 40х5 мм
уголок 63х63х6, L=2,5 м</v>
      </c>
      <c r="C92" s="655" t="str">
        <f>'2-я и послед страницы'!C92</f>
        <v>Контур заземления КТП
СЭС-23-32939-ЭС-ИЛО</v>
      </c>
      <c r="D92" s="674" t="str">
        <f>'2-я и послед страницы'!D92</f>
        <v>Начальник участка, Курленков О.В.</v>
      </c>
      <c r="E92" s="674" t="s">
        <v>1565</v>
      </c>
      <c r="F92" s="655" t="str">
        <f ca="1">'2-я и послед страницы'!F92</f>
        <v>+15,
без осадков</v>
      </c>
      <c r="G92" s="674" t="str">
        <f>'2-я и послед страницы'!G92</f>
        <v>Кинев Н.Ю. 
№Э-1415-24</v>
      </c>
      <c r="H92" s="674" t="str">
        <f>'2-я и послед страницы'!J92</f>
        <v>Курленков О.В.</v>
      </c>
      <c r="I92" s="674" t="s">
        <v>1566</v>
      </c>
      <c r="J92" s="675" t="s">
        <v>64</v>
      </c>
      <c r="K92" s="674"/>
      <c r="L92" s="674" t="s">
        <v>1535</v>
      </c>
      <c r="M92" s="641">
        <f>IF('2-я и послед страницы'!N92=0,0,1)</f>
        <v>0</v>
      </c>
    </row>
    <row r="93" spans="1:13" ht="49.2" customHeight="1" x14ac:dyDescent="0.25">
      <c r="A93" s="673">
        <f>'2-я и послед страницы'!A93</f>
        <v>0</v>
      </c>
      <c r="B93" s="655" t="str">
        <f>'2-я и послед страницы'!B93</f>
        <v>полоса 40х5 мм
уголок 63х63х6, L=2,5 м</v>
      </c>
      <c r="C93" s="655" t="str">
        <f>'2-я и послед страницы'!C93</f>
        <v>Контур заземления КТП
СЭС-23-32939-ЭС-ИЛО</v>
      </c>
      <c r="D93" s="674" t="str">
        <f>'2-я и послед страницы'!D93</f>
        <v>Начальник участка, Курленков О.В.</v>
      </c>
      <c r="E93" s="674" t="s">
        <v>1565</v>
      </c>
      <c r="F93" s="655" t="str">
        <f ca="1">'2-я и послед страницы'!F93</f>
        <v>+15,
без осадков</v>
      </c>
      <c r="G93" s="674" t="str">
        <f>'2-я и послед страницы'!G93</f>
        <v>Кинев Н.Ю. 
№Э-1415-24</v>
      </c>
      <c r="H93" s="674" t="str">
        <f>'2-я и послед страницы'!J93</f>
        <v>Курленков О.В.</v>
      </c>
      <c r="I93" s="674" t="s">
        <v>1566</v>
      </c>
      <c r="J93" s="675" t="s">
        <v>64</v>
      </c>
      <c r="K93" s="674"/>
      <c r="L93" s="674" t="s">
        <v>1535</v>
      </c>
      <c r="M93" s="641">
        <f>IF('2-я и послед страницы'!N93=0,0,1)</f>
        <v>0</v>
      </c>
    </row>
    <row r="94" spans="1:13" ht="49.2" customHeight="1" x14ac:dyDescent="0.25">
      <c r="A94" s="673">
        <f>'2-я и послед страницы'!A94</f>
        <v>0</v>
      </c>
      <c r="B94" s="655" t="str">
        <f>'2-я и послед страницы'!B94</f>
        <v>полоса 40х5 мм
уголок 63х63х6, L=2,5 м</v>
      </c>
      <c r="C94" s="655" t="str">
        <f>'2-я и послед страницы'!C94</f>
        <v>Контур заземления КТП
СЭС-23-32939-ЭС-ИЛО</v>
      </c>
      <c r="D94" s="674" t="str">
        <f>'2-я и послед страницы'!D94</f>
        <v>Начальник участка, Курленков О.В.</v>
      </c>
      <c r="E94" s="674" t="s">
        <v>1565</v>
      </c>
      <c r="F94" s="655" t="str">
        <f ca="1">'2-я и послед страницы'!F94</f>
        <v>+15,
без осадков</v>
      </c>
      <c r="G94" s="674" t="str">
        <f>'2-я и послед страницы'!G94</f>
        <v>Кинев Н.Ю. 
№Э-1415-24</v>
      </c>
      <c r="H94" s="674" t="str">
        <f>'2-я и послед страницы'!J94</f>
        <v>Курленков О.В.</v>
      </c>
      <c r="I94" s="674" t="s">
        <v>1566</v>
      </c>
      <c r="J94" s="675" t="s">
        <v>64</v>
      </c>
      <c r="K94" s="674"/>
      <c r="L94" s="674" t="s">
        <v>1535</v>
      </c>
      <c r="M94" s="641">
        <f>IF('2-я и послед страницы'!N94=0,0,1)</f>
        <v>0</v>
      </c>
    </row>
    <row r="95" spans="1:13" ht="49.2" customHeight="1" x14ac:dyDescent="0.25">
      <c r="A95" s="673">
        <f>'2-я и послед страницы'!A95</f>
        <v>0</v>
      </c>
      <c r="B95" s="655" t="str">
        <f>'2-я и послед страницы'!B95</f>
        <v>полоса 40х5 мм
уголок 63х63х6, L=2,5 м</v>
      </c>
      <c r="C95" s="655" t="str">
        <f>'2-я и послед страницы'!C95</f>
        <v>Контур заземления КТП
СЭС-23-32939-ЭС-ИЛО</v>
      </c>
      <c r="D95" s="674" t="str">
        <f>'2-я и послед страницы'!D95</f>
        <v>Начальник участка, Курленков О.В.</v>
      </c>
      <c r="E95" s="674" t="s">
        <v>1565</v>
      </c>
      <c r="F95" s="655" t="str">
        <f ca="1">'2-я и послед страницы'!F95</f>
        <v>+15,
без осадков</v>
      </c>
      <c r="G95" s="674" t="str">
        <f>'2-я и послед страницы'!G95</f>
        <v>Кинев Н.Ю. 
№Э-1415-24</v>
      </c>
      <c r="H95" s="674" t="str">
        <f>'2-я и послед страницы'!J95</f>
        <v>Курленков О.В.</v>
      </c>
      <c r="I95" s="674" t="s">
        <v>1566</v>
      </c>
      <c r="J95" s="675" t="s">
        <v>64</v>
      </c>
      <c r="K95" s="674"/>
      <c r="L95" s="674" t="s">
        <v>1535</v>
      </c>
      <c r="M95" s="641">
        <f>IF('2-я и послед страницы'!N95=0,0,1)</f>
        <v>0</v>
      </c>
    </row>
    <row r="96" spans="1:13" ht="49.2" customHeight="1" x14ac:dyDescent="0.25">
      <c r="A96" s="673">
        <f>'2-я и послед страницы'!A96</f>
        <v>0</v>
      </c>
      <c r="B96" s="655" t="str">
        <f>'2-я и послед страницы'!B96</f>
        <v>полоса 40х5 мм
уголок 63х63х6, L=2,5 м</v>
      </c>
      <c r="C96" s="655" t="str">
        <f>'2-я и послед страницы'!C96</f>
        <v>Контур заземления КТП
СЭС-23-32939-ЭС-ИЛО</v>
      </c>
      <c r="D96" s="674" t="str">
        <f>'2-я и послед страницы'!D96</f>
        <v>Начальник участка, Курленков О.В.</v>
      </c>
      <c r="E96" s="674" t="s">
        <v>1565</v>
      </c>
      <c r="F96" s="655" t="str">
        <f ca="1">'2-я и послед страницы'!F96</f>
        <v>+15,
без осадков</v>
      </c>
      <c r="G96" s="674" t="str">
        <f>'2-я и послед страницы'!G96</f>
        <v>Кинев Н.Ю. 
№Э-1415-24</v>
      </c>
      <c r="H96" s="674" t="str">
        <f>'2-я и послед страницы'!J96</f>
        <v>Курленков О.В.</v>
      </c>
      <c r="I96" s="674" t="s">
        <v>1566</v>
      </c>
      <c r="J96" s="675" t="s">
        <v>64</v>
      </c>
      <c r="K96" s="674"/>
      <c r="L96" s="674" t="s">
        <v>1535</v>
      </c>
      <c r="M96" s="641">
        <f>IF('2-я и послед страницы'!N96=0,0,1)</f>
        <v>0</v>
      </c>
    </row>
    <row r="97" spans="1:13" ht="49.2" customHeight="1" x14ac:dyDescent="0.25">
      <c r="A97" s="673">
        <f>'2-я и послед страницы'!A97</f>
        <v>0</v>
      </c>
      <c r="B97" s="655" t="str">
        <f>'2-я и послед страницы'!B97</f>
        <v>полоса 40х5 мм
уголок 63х63х6, L=2,5 м</v>
      </c>
      <c r="C97" s="655" t="str">
        <f>'2-я и послед страницы'!C97</f>
        <v>Контур заземления КТП
СЭС-23-32939-ЭС-ИЛО</v>
      </c>
      <c r="D97" s="674" t="str">
        <f>'2-я и послед страницы'!D97</f>
        <v>Начальник участка, Курленков О.В.</v>
      </c>
      <c r="E97" s="674" t="s">
        <v>1565</v>
      </c>
      <c r="F97" s="655" t="str">
        <f ca="1">'2-я и послед страницы'!F97</f>
        <v>+15,
без осадков</v>
      </c>
      <c r="G97" s="674" t="str">
        <f>'2-я и послед страницы'!G97</f>
        <v>Кинев Н.Ю. 
№Э-1415-24</v>
      </c>
      <c r="H97" s="674" t="str">
        <f>'2-я и послед страницы'!J97</f>
        <v>Курленков О.В.</v>
      </c>
      <c r="I97" s="674" t="s">
        <v>1566</v>
      </c>
      <c r="J97" s="675" t="s">
        <v>64</v>
      </c>
      <c r="K97" s="674"/>
      <c r="L97" s="674" t="s">
        <v>1535</v>
      </c>
      <c r="M97" s="641">
        <f>IF('2-я и послед страницы'!N97=0,0,1)</f>
        <v>0</v>
      </c>
    </row>
    <row r="98" spans="1:13" ht="49.2" customHeight="1" x14ac:dyDescent="0.25">
      <c r="A98" s="673">
        <f>'2-я и послед страницы'!A98</f>
        <v>0</v>
      </c>
      <c r="B98" s="655" t="str">
        <f>'2-я и послед страницы'!B98</f>
        <v>полоса 40х5 мм
уголок 63х63х6, L=2,5 м</v>
      </c>
      <c r="C98" s="655" t="str">
        <f>'2-я и послед страницы'!C98</f>
        <v>Контур заземления КТП
СЭС-23-32939-ЭС-ИЛО</v>
      </c>
      <c r="D98" s="674" t="str">
        <f>'2-я и послед страницы'!D98</f>
        <v>Начальник участка, Курленков О.В.</v>
      </c>
      <c r="E98" s="674" t="s">
        <v>1565</v>
      </c>
      <c r="F98" s="655" t="str">
        <f ca="1">'2-я и послед страницы'!F98</f>
        <v>+15,
без осадков</v>
      </c>
      <c r="G98" s="674" t="str">
        <f>'2-я и послед страницы'!G98</f>
        <v>Кинев Н.Ю. 
№Э-1415-24</v>
      </c>
      <c r="H98" s="674" t="str">
        <f>'2-я и послед страницы'!J98</f>
        <v>Курленков О.В.</v>
      </c>
      <c r="I98" s="674" t="s">
        <v>1566</v>
      </c>
      <c r="J98" s="675" t="s">
        <v>64</v>
      </c>
      <c r="K98" s="674"/>
      <c r="L98" s="674" t="s">
        <v>1535</v>
      </c>
      <c r="M98" s="641">
        <f>IF('2-я и послед страницы'!N98=0,0,1)</f>
        <v>0</v>
      </c>
    </row>
    <row r="99" spans="1:13" x14ac:dyDescent="0.25">
      <c r="A99" s="1479" t="str">
        <f>'2-я и послед страницы'!A99:M99</f>
        <v>Контур заземления ВЛ-0,4кВ</v>
      </c>
      <c r="B99" s="1480"/>
      <c r="C99" s="1480"/>
      <c r="D99" s="1480"/>
      <c r="E99" s="1480"/>
      <c r="F99" s="1480"/>
      <c r="G99" s="1480"/>
      <c r="H99" s="1480"/>
      <c r="I99" s="1480"/>
      <c r="J99" s="1480"/>
      <c r="K99" s="1480"/>
      <c r="L99" s="1480"/>
      <c r="M99" s="641">
        <f>IF('2-я и послед страницы'!N99=1,1,0)</f>
        <v>1</v>
      </c>
    </row>
    <row r="100" spans="1:13" ht="49.2" customHeight="1" x14ac:dyDescent="0.25">
      <c r="A100" s="673">
        <f>'2-я и послед страницы'!A100</f>
        <v>45464</v>
      </c>
      <c r="B100" s="655" t="str">
        <f>'2-я и послед страницы'!B100</f>
        <v>полоса 40х5 мм
уголок 63х63х5, L=2,5 м</v>
      </c>
      <c r="C100" s="655" t="str">
        <f>'2-я и послед страницы'!C100</f>
        <v>Контур заземления ВЛ-0,4кВ
СЭС-23-32939-ЭС-ИЛО</v>
      </c>
      <c r="D100" s="674" t="str">
        <f>'2-я и послед страницы'!D100</f>
        <v>Начальник участка, Курленков О.В.</v>
      </c>
      <c r="E100" s="674" t="s">
        <v>1565</v>
      </c>
      <c r="F100" s="655" t="str">
        <f ca="1">'2-я и послед страницы'!F100</f>
        <v>+10,
без осадков</v>
      </c>
      <c r="G100" s="674" t="str">
        <f>'2-я и послед страницы'!G100</f>
        <v>Кинев Н.Ю. 
№Э-1415-24</v>
      </c>
      <c r="H100" s="674" t="str">
        <f>'2-я и послед страницы'!J100</f>
        <v>Курленков О.В.</v>
      </c>
      <c r="I100" s="674" t="s">
        <v>1566</v>
      </c>
      <c r="J100" s="675" t="s">
        <v>64</v>
      </c>
      <c r="K100" s="674"/>
      <c r="L100" s="674" t="s">
        <v>1535</v>
      </c>
      <c r="M100" s="641">
        <f>IF('2-я и послед страницы'!N100=0,0,1)</f>
        <v>1</v>
      </c>
    </row>
    <row r="101" spans="1:13" ht="49.2" customHeight="1" x14ac:dyDescent="0.25">
      <c r="A101" s="673">
        <f>'2-я и послед страницы'!A101</f>
        <v>0</v>
      </c>
      <c r="B101" s="655" t="str">
        <f>'2-я и послед страницы'!B101</f>
        <v>полоса 40х5 мм
уголок 63х63х5, L=2,5 м</v>
      </c>
      <c r="C101" s="655" t="str">
        <f>'2-я и послед страницы'!C101</f>
        <v>Контур заземления ВЛ-0,4кВ
СЭС-23-32939-ЭС-ИЛО</v>
      </c>
      <c r="D101" s="674" t="str">
        <f>'2-я и послед страницы'!D101</f>
        <v>Начальник участка, Курленков О.В.</v>
      </c>
      <c r="E101" s="674" t="s">
        <v>1565</v>
      </c>
      <c r="F101" s="655" t="str">
        <f ca="1">'2-я и послед страницы'!F101</f>
        <v>+13,
без осадков</v>
      </c>
      <c r="G101" s="674" t="str">
        <f>'2-я и послед страницы'!G101</f>
        <v>Кинев Н.Ю. 
№Э-1415-24</v>
      </c>
      <c r="H101" s="674" t="str">
        <f>'2-я и послед страницы'!J101</f>
        <v>Курленков О.В.</v>
      </c>
      <c r="I101" s="674" t="s">
        <v>1566</v>
      </c>
      <c r="J101" s="675" t="s">
        <v>64</v>
      </c>
      <c r="K101" s="674"/>
      <c r="L101" s="674" t="s">
        <v>1535</v>
      </c>
      <c r="M101" s="641">
        <f>IF('2-я и послед страницы'!N101=0,0,1)</f>
        <v>1</v>
      </c>
    </row>
    <row r="102" spans="1:13" ht="49.2" customHeight="1" x14ac:dyDescent="0.25">
      <c r="A102" s="673">
        <f>'2-я и послед страницы'!A102</f>
        <v>0</v>
      </c>
      <c r="B102" s="655" t="str">
        <f>'2-я и послед страницы'!B102</f>
        <v>полоса 40х5 мм
уголок 63х63х5, L=2,5 м</v>
      </c>
      <c r="C102" s="655" t="str">
        <f>'2-я и послед страницы'!C102</f>
        <v>Контур заземления ВЛ-0,4кВ
СЭС-23-32939-ЭС-ИЛО</v>
      </c>
      <c r="D102" s="674" t="str">
        <f>'2-я и послед страницы'!D102</f>
        <v>Начальник участка, Курленков О.В.</v>
      </c>
      <c r="E102" s="674" t="s">
        <v>1565</v>
      </c>
      <c r="F102" s="655" t="str">
        <f ca="1">'2-я и послед страницы'!F102</f>
        <v>+13,
без осадков</v>
      </c>
      <c r="G102" s="674" t="str">
        <f>'2-я и послед страницы'!G102</f>
        <v>Кинев Н.Ю. 
№Э-1415-24</v>
      </c>
      <c r="H102" s="674" t="str">
        <f>'2-я и послед страницы'!J102</f>
        <v>Курленков О.В.</v>
      </c>
      <c r="I102" s="674" t="s">
        <v>1566</v>
      </c>
      <c r="J102" s="675" t="s">
        <v>64</v>
      </c>
      <c r="K102" s="674"/>
      <c r="L102" s="674" t="s">
        <v>1535</v>
      </c>
      <c r="M102" s="641">
        <f>IF('2-я и послед страницы'!N102=0,0,1)</f>
        <v>0</v>
      </c>
    </row>
    <row r="103" spans="1:13" ht="49.2" customHeight="1" x14ac:dyDescent="0.25">
      <c r="A103" s="673">
        <f>'2-я и послед страницы'!A103</f>
        <v>0</v>
      </c>
      <c r="B103" s="655" t="str">
        <f>'2-я и послед страницы'!B103</f>
        <v>полоса 40х5 мм
уголок 63х63х5, L=2,5 м</v>
      </c>
      <c r="C103" s="655" t="str">
        <f>'2-я и послед страницы'!C103</f>
        <v>Контур заземления ВЛ-0,4кВ
СЭС-23-32939-ЭС-ИЛО</v>
      </c>
      <c r="D103" s="674" t="str">
        <f>'2-я и послед страницы'!D103</f>
        <v>Начальник участка, Курленков О.В.</v>
      </c>
      <c r="E103" s="674" t="s">
        <v>1565</v>
      </c>
      <c r="F103" s="655" t="str">
        <f ca="1">'2-я и послед страницы'!F103</f>
        <v>+13,
без осадков</v>
      </c>
      <c r="G103" s="674" t="str">
        <f>'2-я и послед страницы'!G103</f>
        <v>Кинев Н.Ю. 
№Э-1415-24</v>
      </c>
      <c r="H103" s="674" t="str">
        <f>'2-я и послед страницы'!J103</f>
        <v>Курленков О.В.</v>
      </c>
      <c r="I103" s="674" t="s">
        <v>1566</v>
      </c>
      <c r="J103" s="675" t="s">
        <v>64</v>
      </c>
      <c r="K103" s="674"/>
      <c r="L103" s="674" t="s">
        <v>1535</v>
      </c>
      <c r="M103" s="641">
        <f>IF('2-я и послед страницы'!N103=0,0,1)</f>
        <v>0</v>
      </c>
    </row>
    <row r="104" spans="1:13" ht="49.2" customHeight="1" x14ac:dyDescent="0.25">
      <c r="A104" s="673">
        <f>'2-я и послед страницы'!A104</f>
        <v>0</v>
      </c>
      <c r="B104" s="655" t="str">
        <f>'2-я и послед страницы'!B104</f>
        <v>полоса 40х5 мм
уголок 63х63х5, L=2,5 м</v>
      </c>
      <c r="C104" s="655" t="str">
        <f>'2-я и послед страницы'!C104</f>
        <v>Контур заземления ВЛ-0,4кВ
СЭС-23-32939-ЭС-ИЛО</v>
      </c>
      <c r="D104" s="674" t="str">
        <f>'2-я и послед страницы'!D104</f>
        <v>Начальник участка, Курленков О.В.</v>
      </c>
      <c r="E104" s="674" t="s">
        <v>1565</v>
      </c>
      <c r="F104" s="655" t="str">
        <f ca="1">'2-я и послед страницы'!F104</f>
        <v>+13,
без осадков</v>
      </c>
      <c r="G104" s="674" t="str">
        <f>'2-я и послед страницы'!G104</f>
        <v>Кинев Н.Ю. 
№Э-1415-24</v>
      </c>
      <c r="H104" s="674" t="str">
        <f>'2-я и послед страницы'!J104</f>
        <v>Курленков О.В.</v>
      </c>
      <c r="I104" s="674" t="s">
        <v>1566</v>
      </c>
      <c r="J104" s="675" t="s">
        <v>64</v>
      </c>
      <c r="K104" s="674"/>
      <c r="L104" s="674" t="s">
        <v>1535</v>
      </c>
      <c r="M104" s="641">
        <f>IF('2-я и послед страницы'!N104=0,0,1)</f>
        <v>0</v>
      </c>
    </row>
    <row r="105" spans="1:13" ht="49.2" customHeight="1" x14ac:dyDescent="0.25">
      <c r="A105" s="673">
        <f>'2-я и послед страницы'!A105</f>
        <v>0</v>
      </c>
      <c r="B105" s="655" t="str">
        <f>'2-я и послед страницы'!B105</f>
        <v>полоса 40х5 мм
уголок 63х63х5, L=2,5 м</v>
      </c>
      <c r="C105" s="655" t="str">
        <f>'2-я и послед страницы'!C105</f>
        <v>Контур заземления ВЛ-0,4кВ
СЭС-23-32939-ЭС-ИЛО</v>
      </c>
      <c r="D105" s="674" t="str">
        <f>'2-я и послед страницы'!D105</f>
        <v>Начальник участка, Курленков О.В.</v>
      </c>
      <c r="E105" s="674" t="s">
        <v>1565</v>
      </c>
      <c r="F105" s="655" t="str">
        <f ca="1">'2-я и послед страницы'!F105</f>
        <v>+13,
без осадков</v>
      </c>
      <c r="G105" s="674" t="str">
        <f>'2-я и послед страницы'!G105</f>
        <v>Кинев Н.Ю. 
№Э-1415-24</v>
      </c>
      <c r="H105" s="674" t="str">
        <f>'2-я и послед страницы'!J105</f>
        <v>Курленков О.В.</v>
      </c>
      <c r="I105" s="674" t="s">
        <v>1566</v>
      </c>
      <c r="J105" s="675" t="s">
        <v>64</v>
      </c>
      <c r="K105" s="674"/>
      <c r="L105" s="674" t="s">
        <v>1535</v>
      </c>
      <c r="M105" s="641">
        <f>IF('2-я и послед страницы'!N105=0,0,1)</f>
        <v>0</v>
      </c>
    </row>
    <row r="106" spans="1:13" ht="49.2" customHeight="1" x14ac:dyDescent="0.25">
      <c r="A106" s="673">
        <f>'2-я и послед страницы'!A106</f>
        <v>0</v>
      </c>
      <c r="B106" s="655" t="str">
        <f>'2-я и послед страницы'!B106</f>
        <v>полоса 40х5 мм
уголок 63х63х5, L=2,5 м</v>
      </c>
      <c r="C106" s="655" t="str">
        <f>'2-я и послед страницы'!C106</f>
        <v>Контур заземления ВЛ-0,4кВ
СЭС-23-32939-ЭС-ИЛО</v>
      </c>
      <c r="D106" s="674" t="str">
        <f>'2-я и послед страницы'!D106</f>
        <v>Начальник участка, Курленков О.В.</v>
      </c>
      <c r="E106" s="674" t="s">
        <v>1565</v>
      </c>
      <c r="F106" s="655" t="str">
        <f ca="1">'2-я и послед страницы'!F106</f>
        <v>+13,
без осадков</v>
      </c>
      <c r="G106" s="674" t="str">
        <f>'2-я и послед страницы'!G106</f>
        <v>Кинев Н.Ю. 
№Э-1415-24</v>
      </c>
      <c r="H106" s="674" t="str">
        <f>'2-я и послед страницы'!J106</f>
        <v>Курленков О.В.</v>
      </c>
      <c r="I106" s="674" t="s">
        <v>1566</v>
      </c>
      <c r="J106" s="675" t="s">
        <v>64</v>
      </c>
      <c r="K106" s="674"/>
      <c r="L106" s="674" t="s">
        <v>1535</v>
      </c>
      <c r="M106" s="641">
        <f>IF('2-я и послед страницы'!N106=0,0,1)</f>
        <v>0</v>
      </c>
    </row>
    <row r="107" spans="1:13" ht="49.2" customHeight="1" x14ac:dyDescent="0.25">
      <c r="A107" s="673">
        <f>'2-я и послед страницы'!A107</f>
        <v>0</v>
      </c>
      <c r="B107" s="655" t="str">
        <f>'2-я и послед страницы'!B107</f>
        <v>полоса 40х5 мм
уголок 63х63х5, L=2,5 м</v>
      </c>
      <c r="C107" s="655" t="str">
        <f>'2-я и послед страницы'!C107</f>
        <v>Контур заземления ВЛ-0,4кВ
СЭС-23-32939-ЭС-ИЛО</v>
      </c>
      <c r="D107" s="674" t="str">
        <f>'2-я и послед страницы'!D107</f>
        <v>Начальник участка, Курленков О.В.</v>
      </c>
      <c r="E107" s="674" t="s">
        <v>1565</v>
      </c>
      <c r="F107" s="655" t="str">
        <f ca="1">'2-я и послед страницы'!F107</f>
        <v>+13,
без осадков</v>
      </c>
      <c r="G107" s="674" t="str">
        <f>'2-я и послед страницы'!G107</f>
        <v>Кинев Н.Ю. 
№Э-1415-24</v>
      </c>
      <c r="H107" s="674" t="str">
        <f>'2-я и послед страницы'!J107</f>
        <v>Курленков О.В.</v>
      </c>
      <c r="I107" s="674" t="s">
        <v>1566</v>
      </c>
      <c r="J107" s="675" t="s">
        <v>64</v>
      </c>
      <c r="K107" s="674"/>
      <c r="L107" s="674" t="s">
        <v>1535</v>
      </c>
      <c r="M107" s="641">
        <f>IF('2-я и послед страницы'!N107=0,0,1)</f>
        <v>0</v>
      </c>
    </row>
    <row r="108" spans="1:13" ht="49.2" customHeight="1" x14ac:dyDescent="0.25">
      <c r="A108" s="673">
        <f>'2-я и послед страницы'!A108</f>
        <v>0</v>
      </c>
      <c r="B108" s="655" t="str">
        <f>'2-я и послед страницы'!B108</f>
        <v>полоса 40х5 мм
уголок 63х63х5, L=2,5 м</v>
      </c>
      <c r="C108" s="655" t="str">
        <f>'2-я и послед страницы'!C108</f>
        <v>Контур заземления ВЛ-0,4кВ
СЭС-23-32939-ЭС-ИЛО</v>
      </c>
      <c r="D108" s="674" t="str">
        <f>'2-я и послед страницы'!D108</f>
        <v>Начальник участка, Курленков О.В.</v>
      </c>
      <c r="E108" s="674" t="s">
        <v>1565</v>
      </c>
      <c r="F108" s="655" t="str">
        <f ca="1">'2-я и послед страницы'!F108</f>
        <v>+13,
без осадков</v>
      </c>
      <c r="G108" s="674" t="str">
        <f>'2-я и послед страницы'!G108</f>
        <v>Кинев Н.Ю. 
№Э-1415-24</v>
      </c>
      <c r="H108" s="674" t="str">
        <f>'2-я и послед страницы'!J108</f>
        <v>Курленков О.В.</v>
      </c>
      <c r="I108" s="674" t="s">
        <v>1566</v>
      </c>
      <c r="J108" s="675" t="s">
        <v>64</v>
      </c>
      <c r="K108" s="674"/>
      <c r="L108" s="674" t="s">
        <v>1535</v>
      </c>
      <c r="M108" s="641">
        <f>IF('2-я и послед страницы'!N108=0,0,1)</f>
        <v>0</v>
      </c>
    </row>
    <row r="109" spans="1:13" ht="49.2" customHeight="1" x14ac:dyDescent="0.25">
      <c r="A109" s="673">
        <f>'2-я и послед страницы'!A109</f>
        <v>0</v>
      </c>
      <c r="B109" s="655" t="str">
        <f>'2-я и послед страницы'!B109</f>
        <v>полоса 40х5 мм
уголок 63х63х5, L=2,5 м</v>
      </c>
      <c r="C109" s="655" t="str">
        <f>'2-я и послед страницы'!C109</f>
        <v>Контур заземления ВЛ-0,4кВ
СЭС-23-32939-ЭС-ИЛО</v>
      </c>
      <c r="D109" s="674" t="str">
        <f>'2-я и послед страницы'!D109</f>
        <v>Начальник участка, Курленков О.В.</v>
      </c>
      <c r="E109" s="674" t="s">
        <v>1565</v>
      </c>
      <c r="F109" s="655" t="str">
        <f ca="1">'2-я и послед страницы'!F109</f>
        <v>+13,
без осадков</v>
      </c>
      <c r="G109" s="674" t="str">
        <f>'2-я и послед страницы'!G109</f>
        <v>Кинев Н.Ю. 
№Э-1415-24</v>
      </c>
      <c r="H109" s="674" t="str">
        <f>'2-я и послед страницы'!J109</f>
        <v>Курленков О.В.</v>
      </c>
      <c r="I109" s="674" t="s">
        <v>1566</v>
      </c>
      <c r="J109" s="675" t="s">
        <v>64</v>
      </c>
      <c r="K109" s="674"/>
      <c r="L109" s="674" t="s">
        <v>1535</v>
      </c>
      <c r="M109" s="641">
        <f>IF('2-я и послед страницы'!N109=0,0,1)</f>
        <v>0</v>
      </c>
    </row>
    <row r="110" spans="1:13" ht="49.2" customHeight="1" x14ac:dyDescent="0.25">
      <c r="A110" s="673">
        <f>'2-я и послед страницы'!A110</f>
        <v>0</v>
      </c>
      <c r="B110" s="655" t="str">
        <f>'2-я и послед страницы'!B110</f>
        <v>полоса 40х5 мм
уголок 63х63х5, L=2,5 м</v>
      </c>
      <c r="C110" s="655" t="str">
        <f>'2-я и послед страницы'!C110</f>
        <v>Контур заземления ВЛ-0,4кВ
СЭС-23-32939-ЭС-ИЛО</v>
      </c>
      <c r="D110" s="674" t="str">
        <f>'2-я и послед страницы'!D110</f>
        <v>Начальник участка, Курленков О.В.</v>
      </c>
      <c r="E110" s="674" t="s">
        <v>1565</v>
      </c>
      <c r="F110" s="655" t="str">
        <f ca="1">'2-я и послед страницы'!F110</f>
        <v>+13,
без осадков</v>
      </c>
      <c r="G110" s="674" t="str">
        <f>'2-я и послед страницы'!G110</f>
        <v>Кинев Н.Ю. 
№Э-1415-24</v>
      </c>
      <c r="H110" s="674" t="str">
        <f>'2-я и послед страницы'!J110</f>
        <v>Курленков О.В.</v>
      </c>
      <c r="I110" s="674" t="s">
        <v>1566</v>
      </c>
      <c r="J110" s="675" t="s">
        <v>64</v>
      </c>
      <c r="K110" s="674"/>
      <c r="L110" s="674" t="s">
        <v>1535</v>
      </c>
      <c r="M110" s="641">
        <f>IF('2-я и послед страницы'!N110=0,0,1)</f>
        <v>0</v>
      </c>
    </row>
    <row r="111" spans="1:13" ht="49.2" customHeight="1" x14ac:dyDescent="0.25">
      <c r="A111" s="673">
        <f>'2-я и послед страницы'!A111</f>
        <v>0</v>
      </c>
      <c r="B111" s="655" t="str">
        <f>'2-я и послед страницы'!B111</f>
        <v>полоса 40х5 мм
уголок 63х63х5, L=2,5 м</v>
      </c>
      <c r="C111" s="655" t="str">
        <f>'2-я и послед страницы'!C111</f>
        <v>Контур заземления ВЛ-0,4кВ
СЭС-23-32939-ЭС-ИЛО</v>
      </c>
      <c r="D111" s="674" t="str">
        <f>'2-я и послед страницы'!D111</f>
        <v>Начальник участка, Курленков О.В.</v>
      </c>
      <c r="E111" s="674" t="s">
        <v>1565</v>
      </c>
      <c r="F111" s="655" t="str">
        <f ca="1">'2-я и послед страницы'!F111</f>
        <v>+13,
без осадков</v>
      </c>
      <c r="G111" s="674" t="str">
        <f>'2-я и послед страницы'!G111</f>
        <v>Кинев Н.Ю. 
№Э-1415-24</v>
      </c>
      <c r="H111" s="674" t="str">
        <f>'2-я и послед страницы'!J111</f>
        <v>Курленков О.В.</v>
      </c>
      <c r="I111" s="674" t="s">
        <v>1566</v>
      </c>
      <c r="J111" s="675" t="s">
        <v>64</v>
      </c>
      <c r="K111" s="674"/>
      <c r="L111" s="674" t="s">
        <v>1535</v>
      </c>
      <c r="M111" s="641">
        <f>IF('2-я и послед страницы'!N111=0,0,1)</f>
        <v>0</v>
      </c>
    </row>
    <row r="112" spans="1:13" ht="49.2" customHeight="1" x14ac:dyDescent="0.25">
      <c r="A112" s="673">
        <f>'2-я и послед страницы'!A112</f>
        <v>0</v>
      </c>
      <c r="B112" s="655" t="str">
        <f>'2-я и послед страницы'!B112</f>
        <v>полоса 40х5 мм
уголок 63х63х5, L=2,5 м</v>
      </c>
      <c r="C112" s="655" t="str">
        <f>'2-я и послед страницы'!C112</f>
        <v>Контур заземления ВЛ-0,4кВ
СЭС-23-32939-ЭС-ИЛО</v>
      </c>
      <c r="D112" s="674" t="str">
        <f>'2-я и послед страницы'!D112</f>
        <v>Начальник участка, Курленков О.В.</v>
      </c>
      <c r="E112" s="674" t="s">
        <v>1565</v>
      </c>
      <c r="F112" s="655" t="str">
        <f ca="1">'2-я и послед страницы'!F112</f>
        <v>+13,
без осадков</v>
      </c>
      <c r="G112" s="674" t="str">
        <f>'2-я и послед страницы'!G112</f>
        <v>Кинев Н.Ю. 
№Э-1415-24</v>
      </c>
      <c r="H112" s="674" t="str">
        <f>'2-я и послед страницы'!J112</f>
        <v>Курленков О.В.</v>
      </c>
      <c r="I112" s="674" t="s">
        <v>1566</v>
      </c>
      <c r="J112" s="675" t="s">
        <v>64</v>
      </c>
      <c r="K112" s="674"/>
      <c r="L112" s="674" t="s">
        <v>1535</v>
      </c>
      <c r="M112" s="641">
        <f>IF('2-я и послед страницы'!N112=0,0,1)</f>
        <v>0</v>
      </c>
    </row>
    <row r="113" spans="1:13" ht="49.2" customHeight="1" x14ac:dyDescent="0.25">
      <c r="A113" s="673">
        <f>'2-я и послед страницы'!A113</f>
        <v>0</v>
      </c>
      <c r="B113" s="655" t="str">
        <f>'2-я и послед страницы'!B113</f>
        <v>полоса 40х5 мм
уголок 63х63х5, L=2,5 м</v>
      </c>
      <c r="C113" s="655" t="str">
        <f>'2-я и послед страницы'!C113</f>
        <v>Контур заземления ВЛ-0,4кВ
СЭС-23-32939-ЭС-ИЛО</v>
      </c>
      <c r="D113" s="674" t="str">
        <f>'2-я и послед страницы'!D113</f>
        <v>Начальник участка, Курленков О.В.</v>
      </c>
      <c r="E113" s="674" t="s">
        <v>1565</v>
      </c>
      <c r="F113" s="655" t="str">
        <f ca="1">'2-я и послед страницы'!F113</f>
        <v>+13,
без осадков</v>
      </c>
      <c r="G113" s="674" t="str">
        <f>'2-я и послед страницы'!G113</f>
        <v>Кинев Н.Ю. 
№Э-1415-24</v>
      </c>
      <c r="H113" s="674" t="str">
        <f>'2-я и послед страницы'!J113</f>
        <v>Курленков О.В.</v>
      </c>
      <c r="I113" s="674" t="s">
        <v>1566</v>
      </c>
      <c r="J113" s="675" t="s">
        <v>64</v>
      </c>
      <c r="K113" s="674"/>
      <c r="L113" s="674" t="s">
        <v>1535</v>
      </c>
      <c r="M113" s="641">
        <f>IF('2-я и послед страницы'!N113=0,0,1)</f>
        <v>0</v>
      </c>
    </row>
    <row r="114" spans="1:13" ht="49.2" customHeight="1" x14ac:dyDescent="0.25">
      <c r="A114" s="673">
        <f>'2-я и послед страницы'!A114</f>
        <v>0</v>
      </c>
      <c r="B114" s="655" t="str">
        <f>'2-я и послед страницы'!B114</f>
        <v>полоса 40х5 мм
уголок 63х63х5, L=2,5 м</v>
      </c>
      <c r="C114" s="655" t="str">
        <f>'2-я и послед страницы'!C114</f>
        <v>Контур заземления ВЛ-0,4кВ
СЭС-23-32939-ЭС-ИЛО</v>
      </c>
      <c r="D114" s="674" t="str">
        <f>'2-я и послед страницы'!D114</f>
        <v>Начальник участка, Курленков О.В.</v>
      </c>
      <c r="E114" s="674" t="s">
        <v>1565</v>
      </c>
      <c r="F114" s="655" t="str">
        <f ca="1">'2-я и послед страницы'!F114</f>
        <v>+13,
без осадков</v>
      </c>
      <c r="G114" s="674" t="str">
        <f>'2-я и послед страницы'!G114</f>
        <v>Кинев Н.Ю. 
№Э-1415-24</v>
      </c>
      <c r="H114" s="674" t="str">
        <f>'2-я и послед страницы'!J114</f>
        <v>Курленков О.В.</v>
      </c>
      <c r="I114" s="674" t="s">
        <v>1566</v>
      </c>
      <c r="J114" s="675" t="s">
        <v>64</v>
      </c>
      <c r="K114" s="674"/>
      <c r="L114" s="674" t="s">
        <v>1535</v>
      </c>
      <c r="M114" s="641">
        <f>IF('2-я и послед страницы'!N114=0,0,1)</f>
        <v>0</v>
      </c>
    </row>
    <row r="115" spans="1:13" ht="49.2" customHeight="1" x14ac:dyDescent="0.25">
      <c r="A115" s="673">
        <f>'2-я и послед страницы'!A115</f>
        <v>0</v>
      </c>
      <c r="B115" s="655" t="str">
        <f>'2-я и послед страницы'!B115</f>
        <v>полоса 40х5 мм
уголок 63х63х5, L=2,5 м</v>
      </c>
      <c r="C115" s="655" t="str">
        <f>'2-я и послед страницы'!C115</f>
        <v>Контур заземления ВЛ-0,4кВ
СЭС-23-32939-ЭС-ИЛО</v>
      </c>
      <c r="D115" s="674" t="str">
        <f>'2-я и послед страницы'!D115</f>
        <v>Начальник участка, Курленков О.В.</v>
      </c>
      <c r="E115" s="674" t="s">
        <v>1565</v>
      </c>
      <c r="F115" s="655" t="str">
        <f ca="1">'2-я и послед страницы'!F115</f>
        <v>+13,
без осадков</v>
      </c>
      <c r="G115" s="674" t="str">
        <f>'2-я и послед страницы'!G115</f>
        <v>Кинев Н.Ю. 
№Э-1415-24</v>
      </c>
      <c r="H115" s="674" t="str">
        <f>'2-я и послед страницы'!J115</f>
        <v>Курленков О.В.</v>
      </c>
      <c r="I115" s="674" t="s">
        <v>1566</v>
      </c>
      <c r="J115" s="675" t="s">
        <v>64</v>
      </c>
      <c r="K115" s="674"/>
      <c r="L115" s="674" t="s">
        <v>1535</v>
      </c>
      <c r="M115" s="641">
        <f>IF('2-я и послед страницы'!N115=0,0,1)</f>
        <v>0</v>
      </c>
    </row>
    <row r="116" spans="1:13" ht="49.2" customHeight="1" x14ac:dyDescent="0.25">
      <c r="A116" s="673">
        <f>'2-я и послед страницы'!A116</f>
        <v>0</v>
      </c>
      <c r="B116" s="655" t="str">
        <f>'2-я и послед страницы'!B116</f>
        <v>полоса 40х5 мм
уголок 63х63х5, L=2,5 м</v>
      </c>
      <c r="C116" s="655" t="str">
        <f>'2-я и послед страницы'!C116</f>
        <v>Контур заземления ВЛ-0,4кВ
СЭС-23-32939-ЭС-ИЛО</v>
      </c>
      <c r="D116" s="674" t="str">
        <f>'2-я и послед страницы'!D116</f>
        <v>Начальник участка, Курленков О.В.</v>
      </c>
      <c r="E116" s="674" t="s">
        <v>1565</v>
      </c>
      <c r="F116" s="655" t="str">
        <f ca="1">'2-я и послед страницы'!F116</f>
        <v>+13,
без осадков</v>
      </c>
      <c r="G116" s="674" t="str">
        <f>'2-я и послед страницы'!G116</f>
        <v>Кинев Н.Ю. 
№Э-1415-24</v>
      </c>
      <c r="H116" s="674" t="str">
        <f>'2-я и послед страницы'!J116</f>
        <v>Курленков О.В.</v>
      </c>
      <c r="I116" s="674" t="s">
        <v>1566</v>
      </c>
      <c r="J116" s="675" t="s">
        <v>64</v>
      </c>
      <c r="K116" s="674"/>
      <c r="L116" s="674" t="s">
        <v>1535</v>
      </c>
      <c r="M116" s="641">
        <f>IF('2-я и послед страницы'!N116=0,0,1)</f>
        <v>0</v>
      </c>
    </row>
    <row r="117" spans="1:13" ht="49.2" customHeight="1" x14ac:dyDescent="0.25">
      <c r="A117" s="673">
        <f>'2-я и послед страницы'!A117</f>
        <v>0</v>
      </c>
      <c r="B117" s="655" t="str">
        <f>'2-я и послед страницы'!B117</f>
        <v>полоса 40х5 мм
уголок 63х63х5, L=2,5 м</v>
      </c>
      <c r="C117" s="655" t="str">
        <f>'2-я и послед страницы'!C117</f>
        <v>Контур заземления ВЛ-0,4кВ
СЭС-23-32939-ЭС-ИЛО</v>
      </c>
      <c r="D117" s="674" t="str">
        <f>'2-я и послед страницы'!D117</f>
        <v>Начальник участка, Курленков О.В.</v>
      </c>
      <c r="E117" s="674" t="s">
        <v>1565</v>
      </c>
      <c r="F117" s="655" t="str">
        <f ca="1">'2-я и послед страницы'!F117</f>
        <v>+13,
без осадков</v>
      </c>
      <c r="G117" s="674" t="str">
        <f>'2-я и послед страницы'!G117</f>
        <v>Кинев Н.Ю. 
№Э-1415-24</v>
      </c>
      <c r="H117" s="674" t="str">
        <f>'2-я и послед страницы'!J117</f>
        <v>Курленков О.В.</v>
      </c>
      <c r="I117" s="674" t="s">
        <v>1566</v>
      </c>
      <c r="J117" s="675" t="s">
        <v>64</v>
      </c>
      <c r="K117" s="674"/>
      <c r="L117" s="674" t="s">
        <v>1535</v>
      </c>
      <c r="M117" s="641">
        <f>IF('2-я и послед страницы'!N117=0,0,1)</f>
        <v>0</v>
      </c>
    </row>
    <row r="118" spans="1:13" ht="49.2" customHeight="1" x14ac:dyDescent="0.25">
      <c r="A118" s="673">
        <f>'2-я и послед страницы'!A118</f>
        <v>0</v>
      </c>
      <c r="B118" s="655" t="str">
        <f>'2-я и послед страницы'!B118</f>
        <v>полоса 40х5 мм
уголок 63х63х5, L=2,5 м</v>
      </c>
      <c r="C118" s="655" t="str">
        <f>'2-я и послед страницы'!C118</f>
        <v>Контур заземления ВЛ-0,4кВ
СЭС-23-32939-ЭС-ИЛО</v>
      </c>
      <c r="D118" s="674" t="str">
        <f>'2-я и послед страницы'!D118</f>
        <v>Начальник участка, Курленков О.В.</v>
      </c>
      <c r="E118" s="674" t="s">
        <v>1565</v>
      </c>
      <c r="F118" s="655" t="str">
        <f ca="1">'2-я и послед страницы'!F118</f>
        <v>+13,
без осадков</v>
      </c>
      <c r="G118" s="674" t="str">
        <f>'2-я и послед страницы'!G118</f>
        <v>Кинев Н.Ю. 
№Э-1415-24</v>
      </c>
      <c r="H118" s="674" t="str">
        <f>'2-я и послед страницы'!J118</f>
        <v>Курленков О.В.</v>
      </c>
      <c r="I118" s="674" t="s">
        <v>1566</v>
      </c>
      <c r="J118" s="675" t="s">
        <v>64</v>
      </c>
      <c r="K118" s="674"/>
      <c r="L118" s="674" t="s">
        <v>1535</v>
      </c>
      <c r="M118" s="641">
        <f>IF('2-я и послед страницы'!N118=0,0,1)</f>
        <v>0</v>
      </c>
    </row>
    <row r="119" spans="1:13" ht="49.2" customHeight="1" x14ac:dyDescent="0.25">
      <c r="A119" s="673">
        <f>'2-я и послед страницы'!A119</f>
        <v>0</v>
      </c>
      <c r="B119" s="655" t="str">
        <f>'2-я и послед страницы'!B119</f>
        <v>полоса 40х5 мм
уголок 63х63х5, L=2,5 м</v>
      </c>
      <c r="C119" s="655" t="str">
        <f>'2-я и послед страницы'!C119</f>
        <v>Контур заземления ВЛ-0,4кВ
СЭС-23-32939-ЭС-ИЛО</v>
      </c>
      <c r="D119" s="674" t="str">
        <f>'2-я и послед страницы'!D119</f>
        <v>Начальник участка, Курленков О.В.</v>
      </c>
      <c r="E119" s="674" t="s">
        <v>1565</v>
      </c>
      <c r="F119" s="655" t="str">
        <f ca="1">'2-я и послед страницы'!F119</f>
        <v>+13,
без осадков</v>
      </c>
      <c r="G119" s="674" t="str">
        <f>'2-я и послед страницы'!G119</f>
        <v>Кинев Н.Ю. 
№Э-1415-24</v>
      </c>
      <c r="H119" s="674" t="str">
        <f>'2-я и послед страницы'!J119</f>
        <v>Курленков О.В.</v>
      </c>
      <c r="I119" s="674" t="s">
        <v>1566</v>
      </c>
      <c r="J119" s="675" t="s">
        <v>64</v>
      </c>
      <c r="K119" s="674"/>
      <c r="L119" s="674" t="s">
        <v>1535</v>
      </c>
      <c r="M119" s="641">
        <f>IF('2-я и послед страницы'!N119=0,0,1)</f>
        <v>0</v>
      </c>
    </row>
    <row r="120" spans="1:13" ht="49.2" customHeight="1" x14ac:dyDescent="0.25">
      <c r="A120" s="673">
        <f>'2-я и послед страницы'!A120</f>
        <v>0</v>
      </c>
      <c r="B120" s="655" t="str">
        <f>'2-я и послед страницы'!B120</f>
        <v>полоса 40х5 мм
уголок 63х63х5, L=2,5 м</v>
      </c>
      <c r="C120" s="655" t="str">
        <f>'2-я и послед страницы'!C120</f>
        <v>Контур заземления ВЛ-0,4кВ
СЭС-23-32939-ЭС-ИЛО</v>
      </c>
      <c r="D120" s="674" t="str">
        <f>'2-я и послед страницы'!D120</f>
        <v>Начальник участка, Курленков О.В.</v>
      </c>
      <c r="E120" s="674" t="s">
        <v>1565</v>
      </c>
      <c r="F120" s="655" t="str">
        <f ca="1">'2-я и послед страницы'!F120</f>
        <v>+13,
без осадков</v>
      </c>
      <c r="G120" s="674" t="str">
        <f>'2-я и послед страницы'!G120</f>
        <v>Кинев Н.Ю. 
№Э-1415-24</v>
      </c>
      <c r="H120" s="674" t="str">
        <f>'2-я и послед страницы'!J120</f>
        <v>Курленков О.В.</v>
      </c>
      <c r="I120" s="674" t="s">
        <v>1566</v>
      </c>
      <c r="J120" s="675" t="s">
        <v>64</v>
      </c>
      <c r="K120" s="674"/>
      <c r="L120" s="674" t="s">
        <v>1535</v>
      </c>
      <c r="M120" s="641">
        <f>IF('2-я и послед страницы'!N120=0,0,1)</f>
        <v>0</v>
      </c>
    </row>
    <row r="121" spans="1:13" ht="49.2" customHeight="1" x14ac:dyDescent="0.25">
      <c r="A121" s="673">
        <f>'2-я и послед страницы'!A121</f>
        <v>0</v>
      </c>
      <c r="B121" s="655" t="str">
        <f>'2-я и послед страницы'!B121</f>
        <v>полоса 40х5 мм
уголок 63х63х5, L=2,5 м</v>
      </c>
      <c r="C121" s="655" t="str">
        <f>'2-я и послед страницы'!C121</f>
        <v>Контур заземления ВЛ-0,4кВ
СЭС-23-32939-ЭС-ИЛО</v>
      </c>
      <c r="D121" s="674" t="str">
        <f>'2-я и послед страницы'!D121</f>
        <v>Начальник участка, Курленков О.В.</v>
      </c>
      <c r="E121" s="674" t="s">
        <v>1565</v>
      </c>
      <c r="F121" s="655" t="str">
        <f ca="1">'2-я и послед страницы'!F121</f>
        <v>+13,
без осадков</v>
      </c>
      <c r="G121" s="674" t="str">
        <f>'2-я и послед страницы'!G121</f>
        <v>Кинев Н.Ю. 
№Э-1415-24</v>
      </c>
      <c r="H121" s="674" t="str">
        <f>'2-я и послед страницы'!J121</f>
        <v>Курленков О.В.</v>
      </c>
      <c r="I121" s="674" t="s">
        <v>1566</v>
      </c>
      <c r="J121" s="675" t="s">
        <v>64</v>
      </c>
      <c r="K121" s="674"/>
      <c r="L121" s="674" t="s">
        <v>1535</v>
      </c>
      <c r="M121" s="641">
        <f>IF('2-я и послед страницы'!N121=0,0,1)</f>
        <v>0</v>
      </c>
    </row>
    <row r="122" spans="1:13" ht="49.2" customHeight="1" x14ac:dyDescent="0.25">
      <c r="A122" s="673">
        <f>'2-я и послед страницы'!A122</f>
        <v>0</v>
      </c>
      <c r="B122" s="655" t="str">
        <f>'2-я и послед страницы'!B122</f>
        <v>полоса 40х5 мм
уголок 63х63х5, L=2,5 м</v>
      </c>
      <c r="C122" s="655" t="str">
        <f>'2-я и послед страницы'!C122</f>
        <v>Контур заземления ВЛ-0,4кВ
СЭС-23-32939-ЭС-ИЛО</v>
      </c>
      <c r="D122" s="674" t="str">
        <f>'2-я и послед страницы'!D122</f>
        <v>Начальник участка, Курленков О.В.</v>
      </c>
      <c r="E122" s="674" t="s">
        <v>1565</v>
      </c>
      <c r="F122" s="655" t="str">
        <f ca="1">'2-я и послед страницы'!F122</f>
        <v>+13,
без осадков</v>
      </c>
      <c r="G122" s="674" t="str">
        <f>'2-я и послед страницы'!G122</f>
        <v>Кинев Н.Ю. 
№Э-1415-24</v>
      </c>
      <c r="H122" s="674" t="str">
        <f>'2-я и послед страницы'!J122</f>
        <v>Курленков О.В.</v>
      </c>
      <c r="I122" s="674" t="s">
        <v>1566</v>
      </c>
      <c r="J122" s="675" t="s">
        <v>64</v>
      </c>
      <c r="K122" s="674"/>
      <c r="L122" s="674" t="s">
        <v>1535</v>
      </c>
      <c r="M122" s="641">
        <f>IF('2-я и послед страницы'!N122=0,0,1)</f>
        <v>0</v>
      </c>
    </row>
    <row r="123" spans="1:13" ht="49.2" customHeight="1" x14ac:dyDescent="0.25">
      <c r="A123" s="673">
        <f>'2-я и послед страницы'!A123</f>
        <v>0</v>
      </c>
      <c r="B123" s="655" t="str">
        <f>'2-я и послед страницы'!B123</f>
        <v>полоса 40х5 мм
уголок 63х63х5, L=2,5 м</v>
      </c>
      <c r="C123" s="655" t="str">
        <f>'2-я и послед страницы'!C123</f>
        <v>Контур заземления ВЛ-0,4кВ
СЭС-23-32939-ЭС-ИЛО</v>
      </c>
      <c r="D123" s="674" t="str">
        <f>'2-я и послед страницы'!D123</f>
        <v>Начальник участка, Курленков О.В.</v>
      </c>
      <c r="E123" s="674" t="s">
        <v>1565</v>
      </c>
      <c r="F123" s="655" t="str">
        <f ca="1">'2-я и послед страницы'!F123</f>
        <v>+13,
без осадков</v>
      </c>
      <c r="G123" s="674" t="str">
        <f>'2-я и послед страницы'!G123</f>
        <v>Кинев Н.Ю. 
№Э-1415-24</v>
      </c>
      <c r="H123" s="674" t="str">
        <f>'2-я и послед страницы'!J123</f>
        <v>Курленков О.В.</v>
      </c>
      <c r="I123" s="674" t="s">
        <v>1566</v>
      </c>
      <c r="J123" s="675" t="s">
        <v>64</v>
      </c>
      <c r="K123" s="674"/>
      <c r="L123" s="674" t="s">
        <v>1535</v>
      </c>
      <c r="M123" s="641">
        <f>IF('2-я и послед страницы'!N123=0,0,1)</f>
        <v>0</v>
      </c>
    </row>
    <row r="124" spans="1:13" ht="49.2" customHeight="1" x14ac:dyDescent="0.25">
      <c r="A124" s="673">
        <f>'2-я и послед страницы'!A124</f>
        <v>0</v>
      </c>
      <c r="B124" s="655" t="str">
        <f>'2-я и послед страницы'!B124</f>
        <v>полоса 40х5 мм
уголок 63х63х5, L=2,5 м</v>
      </c>
      <c r="C124" s="655" t="str">
        <f>'2-я и послед страницы'!C124</f>
        <v>Контур заземления ВЛ-0,4кВ
СЭС-23-32939-ЭС-ИЛО</v>
      </c>
      <c r="D124" s="674" t="str">
        <f>'2-я и послед страницы'!D124</f>
        <v>Начальник участка, Курленков О.В.</v>
      </c>
      <c r="E124" s="674" t="s">
        <v>1565</v>
      </c>
      <c r="F124" s="655" t="str">
        <f ca="1">'2-я и послед страницы'!F124</f>
        <v>+13,
без осадков</v>
      </c>
      <c r="G124" s="674" t="str">
        <f>'2-я и послед страницы'!G124</f>
        <v>Кинев Н.Ю. 
№Э-1415-24</v>
      </c>
      <c r="H124" s="674" t="str">
        <f>'2-я и послед страницы'!J124</f>
        <v>Курленков О.В.</v>
      </c>
      <c r="I124" s="674" t="s">
        <v>1566</v>
      </c>
      <c r="J124" s="675" t="s">
        <v>64</v>
      </c>
      <c r="K124" s="674"/>
      <c r="L124" s="674" t="s">
        <v>1535</v>
      </c>
      <c r="M124" s="641">
        <f>IF('2-я и послед страницы'!N124=0,0,1)</f>
        <v>0</v>
      </c>
    </row>
    <row r="125" spans="1:13" ht="49.2" customHeight="1" x14ac:dyDescent="0.25">
      <c r="A125" s="673">
        <f>'2-я и послед страницы'!A125</f>
        <v>0</v>
      </c>
      <c r="B125" s="655" t="str">
        <f>'2-я и послед страницы'!B125</f>
        <v>полоса 40х5 мм
уголок 63х63х5, L=2,5 м</v>
      </c>
      <c r="C125" s="655" t="str">
        <f>'2-я и послед страницы'!C125</f>
        <v>Контур заземления ВЛ-0,4кВ
СЭС-23-32939-ЭС-ИЛО</v>
      </c>
      <c r="D125" s="674" t="str">
        <f>'2-я и послед страницы'!D125</f>
        <v>Начальник участка, Курленков О.В.</v>
      </c>
      <c r="E125" s="674" t="s">
        <v>1565</v>
      </c>
      <c r="F125" s="655" t="str">
        <f ca="1">'2-я и послед страницы'!F125</f>
        <v>+13,
без осадков</v>
      </c>
      <c r="G125" s="674" t="str">
        <f>'2-я и послед страницы'!G125</f>
        <v>Кинев Н.Ю. 
№Э-1415-24</v>
      </c>
      <c r="H125" s="674" t="str">
        <f>'2-я и послед страницы'!J125</f>
        <v>Курленков О.В.</v>
      </c>
      <c r="I125" s="674" t="s">
        <v>1566</v>
      </c>
      <c r="J125" s="675" t="s">
        <v>64</v>
      </c>
      <c r="K125" s="674"/>
      <c r="L125" s="674" t="s">
        <v>1535</v>
      </c>
      <c r="M125" s="641">
        <f>IF('2-я и послед страницы'!N125=0,0,1)</f>
        <v>0</v>
      </c>
    </row>
    <row r="126" spans="1:13" ht="49.2" customHeight="1" x14ac:dyDescent="0.25">
      <c r="A126" s="673">
        <f>'2-я и послед страницы'!A126</f>
        <v>0</v>
      </c>
      <c r="B126" s="655" t="str">
        <f>'2-я и послед страницы'!B126</f>
        <v>полоса 40х5 мм
уголок 63х63х5, L=2,5 м</v>
      </c>
      <c r="C126" s="655" t="str">
        <f>'2-я и послед страницы'!C126</f>
        <v>Контур заземления ВЛ-0,4кВ
СЭС-23-32939-ЭС-ИЛО</v>
      </c>
      <c r="D126" s="674" t="str">
        <f>'2-я и послед страницы'!D126</f>
        <v>Начальник участка, Курленков О.В.</v>
      </c>
      <c r="E126" s="674" t="s">
        <v>1565</v>
      </c>
      <c r="F126" s="655" t="str">
        <f ca="1">'2-я и послед страницы'!F126</f>
        <v>+13,
без осадков</v>
      </c>
      <c r="G126" s="674" t="str">
        <f>'2-я и послед страницы'!G126</f>
        <v>Кинев Н.Ю. 
№Э-1415-24</v>
      </c>
      <c r="H126" s="674" t="str">
        <f>'2-я и послед страницы'!J126</f>
        <v>Курленков О.В.</v>
      </c>
      <c r="I126" s="674" t="s">
        <v>1566</v>
      </c>
      <c r="J126" s="675" t="s">
        <v>64</v>
      </c>
      <c r="K126" s="674"/>
      <c r="L126" s="674" t="s">
        <v>1535</v>
      </c>
      <c r="M126" s="641">
        <f>IF('2-я и послед страницы'!N126=0,0,1)</f>
        <v>0</v>
      </c>
    </row>
    <row r="127" spans="1:13" ht="49.2" customHeight="1" x14ac:dyDescent="0.25">
      <c r="A127" s="673">
        <f>'2-я и послед страницы'!A127</f>
        <v>0</v>
      </c>
      <c r="B127" s="655" t="str">
        <f>'2-я и послед страницы'!B127</f>
        <v>полоса 40х5 мм
уголок 63х63х5, L=2,5 м</v>
      </c>
      <c r="C127" s="655" t="str">
        <f>'2-я и послед страницы'!C127</f>
        <v>Контур заземления ВЛ-0,4кВ
СЭС-23-32939-ЭС-ИЛО</v>
      </c>
      <c r="D127" s="674" t="str">
        <f>'2-я и послед страницы'!D127</f>
        <v>Начальник участка, Курленков О.В.</v>
      </c>
      <c r="E127" s="674" t="s">
        <v>1565</v>
      </c>
      <c r="F127" s="655" t="str">
        <f ca="1">'2-я и послед страницы'!F127</f>
        <v>+13,
без осадков</v>
      </c>
      <c r="G127" s="674" t="str">
        <f>'2-я и послед страницы'!G127</f>
        <v>Кинев Н.Ю. 
№Э-1415-24</v>
      </c>
      <c r="H127" s="674" t="str">
        <f>'2-я и послед страницы'!J127</f>
        <v>Курленков О.В.</v>
      </c>
      <c r="I127" s="674" t="s">
        <v>1566</v>
      </c>
      <c r="J127" s="675" t="s">
        <v>64</v>
      </c>
      <c r="K127" s="674"/>
      <c r="L127" s="674" t="s">
        <v>1535</v>
      </c>
      <c r="M127" s="641">
        <f>IF('2-я и послед страницы'!N127=0,0,1)</f>
        <v>0</v>
      </c>
    </row>
    <row r="128" spans="1:13" ht="49.2" customHeight="1" x14ac:dyDescent="0.25">
      <c r="A128" s="673">
        <f>'2-я и послед страницы'!A128</f>
        <v>0</v>
      </c>
      <c r="B128" s="655" t="str">
        <f>'2-я и послед страницы'!B128</f>
        <v>полоса 40х5 мм
уголок 63х63х5, L=2,5 м</v>
      </c>
      <c r="C128" s="655" t="str">
        <f>'2-я и послед страницы'!C128</f>
        <v>Контур заземления ВЛ-0,4кВ
СЭС-23-32939-ЭС-ИЛО</v>
      </c>
      <c r="D128" s="674" t="str">
        <f>'2-я и послед страницы'!D128</f>
        <v>Начальник участка, Курленков О.В.</v>
      </c>
      <c r="E128" s="674" t="s">
        <v>1565</v>
      </c>
      <c r="F128" s="655" t="str">
        <f ca="1">'2-я и послед страницы'!F128</f>
        <v>+13,
без осадков</v>
      </c>
      <c r="G128" s="674" t="str">
        <f>'2-я и послед страницы'!G128</f>
        <v>Кинев Н.Ю. 
№Э-1415-24</v>
      </c>
      <c r="H128" s="674" t="str">
        <f>'2-я и послед страницы'!J128</f>
        <v>Курленков О.В.</v>
      </c>
      <c r="I128" s="674" t="s">
        <v>1566</v>
      </c>
      <c r="J128" s="675" t="s">
        <v>64</v>
      </c>
      <c r="K128" s="674"/>
      <c r="L128" s="674" t="s">
        <v>1535</v>
      </c>
      <c r="M128" s="641">
        <f>IF('2-я и послед страницы'!N128=0,0,1)</f>
        <v>0</v>
      </c>
    </row>
    <row r="129" spans="1:13" ht="49.2" customHeight="1" x14ac:dyDescent="0.25">
      <c r="A129" s="673">
        <f>'2-я и послед страницы'!A129</f>
        <v>0</v>
      </c>
      <c r="B129" s="655" t="str">
        <f>'2-я и послед страницы'!B129</f>
        <v>полоса 40х5 мм
уголок 63х63х5, L=2,5 м</v>
      </c>
      <c r="C129" s="655" t="str">
        <f>'2-я и послед страницы'!C129</f>
        <v>Контур заземления ВЛ-0,4кВ
СЭС-23-32939-ЭС-ИЛО</v>
      </c>
      <c r="D129" s="674" t="str">
        <f>'2-я и послед страницы'!D129</f>
        <v>Начальник участка, Курленков О.В.</v>
      </c>
      <c r="E129" s="674" t="s">
        <v>1565</v>
      </c>
      <c r="F129" s="655" t="str">
        <f ca="1">'2-я и послед страницы'!F129</f>
        <v>+13,
без осадков</v>
      </c>
      <c r="G129" s="674" t="str">
        <f>'2-я и послед страницы'!G129</f>
        <v>Кинев Н.Ю. 
№Э-1415-24</v>
      </c>
      <c r="H129" s="674" t="str">
        <f>'2-я и послед страницы'!J129</f>
        <v>Курленков О.В.</v>
      </c>
      <c r="I129" s="674" t="s">
        <v>1566</v>
      </c>
      <c r="J129" s="675" t="s">
        <v>64</v>
      </c>
      <c r="K129" s="674"/>
      <c r="L129" s="674" t="s">
        <v>1535</v>
      </c>
      <c r="M129" s="641">
        <f>IF('2-я и послед страницы'!N129=0,0,1)</f>
        <v>0</v>
      </c>
    </row>
    <row r="130" spans="1:13" ht="49.2" customHeight="1" x14ac:dyDescent="0.25">
      <c r="A130" s="673">
        <f>'2-я и послед страницы'!A130</f>
        <v>0</v>
      </c>
      <c r="B130" s="655" t="str">
        <f>'2-я и послед страницы'!B130</f>
        <v>полоса 40х5 мм
уголок 63х63х5, L=2,5 м</v>
      </c>
      <c r="C130" s="655" t="str">
        <f>'2-я и послед страницы'!C130</f>
        <v>Контур заземления ВЛ-0,4кВ
СЭС-23-32939-ЭС-ИЛО</v>
      </c>
      <c r="D130" s="674" t="str">
        <f>'2-я и послед страницы'!D130</f>
        <v>Начальник участка, Курленков О.В.</v>
      </c>
      <c r="E130" s="674" t="s">
        <v>1565</v>
      </c>
      <c r="F130" s="655" t="str">
        <f ca="1">'2-я и послед страницы'!F130</f>
        <v>+13,
без осадков</v>
      </c>
      <c r="G130" s="674" t="str">
        <f>'2-я и послед страницы'!G130</f>
        <v>Кинев Н.Ю. 
№Э-1415-24</v>
      </c>
      <c r="H130" s="674" t="str">
        <f>'2-я и послед страницы'!J130</f>
        <v>Курленков О.В.</v>
      </c>
      <c r="I130" s="674" t="s">
        <v>1566</v>
      </c>
      <c r="J130" s="675" t="s">
        <v>64</v>
      </c>
      <c r="K130" s="674"/>
      <c r="L130" s="674" t="s">
        <v>1535</v>
      </c>
      <c r="M130" s="641">
        <f>IF('2-я и послед страницы'!N130=0,0,1)</f>
        <v>0</v>
      </c>
    </row>
    <row r="131" spans="1:13" ht="49.2" customHeight="1" x14ac:dyDescent="0.25">
      <c r="A131" s="673">
        <f>'2-я и послед страницы'!A131</f>
        <v>0</v>
      </c>
      <c r="B131" s="655" t="str">
        <f>'2-я и послед страницы'!B131</f>
        <v>полоса 40х5 мм
уголок 63х63х5, L=2,5 м</v>
      </c>
      <c r="C131" s="655" t="str">
        <f>'2-я и послед страницы'!C131</f>
        <v>Контур заземления ВЛ-0,4кВ
СЭС-23-32939-ЭС-ИЛО</v>
      </c>
      <c r="D131" s="674" t="str">
        <f>'2-я и послед страницы'!D131</f>
        <v>Начальник участка, Курленков О.В.</v>
      </c>
      <c r="E131" s="674" t="s">
        <v>1565</v>
      </c>
      <c r="F131" s="655" t="str">
        <f ca="1">'2-я и послед страницы'!F131</f>
        <v>+13,
без осадков</v>
      </c>
      <c r="G131" s="674" t="str">
        <f>'2-я и послед страницы'!G131</f>
        <v>Кинев Н.Ю. 
№Э-1415-24</v>
      </c>
      <c r="H131" s="674" t="str">
        <f>'2-я и послед страницы'!J131</f>
        <v>Курленков О.В.</v>
      </c>
      <c r="I131" s="674" t="s">
        <v>1566</v>
      </c>
      <c r="J131" s="675" t="s">
        <v>64</v>
      </c>
      <c r="K131" s="674"/>
      <c r="L131" s="674" t="s">
        <v>1535</v>
      </c>
      <c r="M131" s="641">
        <f>IF('2-я и послед страницы'!N131=0,0,1)</f>
        <v>0</v>
      </c>
    </row>
    <row r="132" spans="1:13" ht="49.2" customHeight="1" x14ac:dyDescent="0.25">
      <c r="A132" s="673">
        <f>'2-я и послед страницы'!A132</f>
        <v>0</v>
      </c>
      <c r="B132" s="655" t="str">
        <f>'2-я и послед страницы'!B132</f>
        <v>полоса 40х5 мм
уголок 63х63х5, L=2,5 м</v>
      </c>
      <c r="C132" s="655" t="str">
        <f>'2-я и послед страницы'!C132</f>
        <v>Контур заземления ВЛ-0,4кВ
СЭС-23-32939-ЭС-ИЛО</v>
      </c>
      <c r="D132" s="674" t="str">
        <f>'2-я и послед страницы'!D132</f>
        <v>Начальник участка, Курленков О.В.</v>
      </c>
      <c r="E132" s="674" t="s">
        <v>1565</v>
      </c>
      <c r="F132" s="655" t="str">
        <f ca="1">'2-я и послед страницы'!F132</f>
        <v>+13,
без осадков</v>
      </c>
      <c r="G132" s="674" t="str">
        <f>'2-я и послед страницы'!G132</f>
        <v>Кинев Н.Ю. 
№Э-1415-24</v>
      </c>
      <c r="H132" s="674" t="str">
        <f>'2-я и послед страницы'!J132</f>
        <v>Курленков О.В.</v>
      </c>
      <c r="I132" s="674" t="s">
        <v>1566</v>
      </c>
      <c r="J132" s="675" t="s">
        <v>64</v>
      </c>
      <c r="K132" s="674"/>
      <c r="L132" s="674" t="s">
        <v>1535</v>
      </c>
      <c r="M132" s="641">
        <f>IF('2-я и послед страницы'!N132=0,0,1)</f>
        <v>0</v>
      </c>
    </row>
    <row r="133" spans="1:13" ht="49.2" customHeight="1" x14ac:dyDescent="0.25">
      <c r="A133" s="673">
        <f>'2-я и послед страницы'!A133</f>
        <v>0</v>
      </c>
      <c r="B133" s="655" t="str">
        <f>'2-я и послед страницы'!B133</f>
        <v>полоса 40х5 мм
уголок 63х63х5, L=2,5 м</v>
      </c>
      <c r="C133" s="655" t="str">
        <f>'2-я и послед страницы'!C133</f>
        <v>Контур заземления ВЛ-0,4кВ
СЭС-23-32939-ЭС-ИЛО</v>
      </c>
      <c r="D133" s="674" t="str">
        <f>'2-я и послед страницы'!D133</f>
        <v>Начальник участка, Курленков О.В.</v>
      </c>
      <c r="E133" s="674" t="s">
        <v>1565</v>
      </c>
      <c r="F133" s="655" t="str">
        <f ca="1">'2-я и послед страницы'!F133</f>
        <v>+13,
без осадков</v>
      </c>
      <c r="G133" s="674" t="str">
        <f>'2-я и послед страницы'!G133</f>
        <v>Кинев Н.Ю. 
№Э-1415-24</v>
      </c>
      <c r="H133" s="674" t="str">
        <f>'2-я и послед страницы'!J133</f>
        <v>Курленков О.В.</v>
      </c>
      <c r="I133" s="674" t="s">
        <v>1566</v>
      </c>
      <c r="J133" s="675" t="s">
        <v>64</v>
      </c>
      <c r="K133" s="674"/>
      <c r="L133" s="674" t="s">
        <v>1535</v>
      </c>
      <c r="M133" s="641">
        <f>IF('2-я и послед страницы'!N133=0,0,1)</f>
        <v>0</v>
      </c>
    </row>
    <row r="134" spans="1:13" ht="49.2" customHeight="1" x14ac:dyDescent="0.25">
      <c r="A134" s="673">
        <f>'2-я и послед страницы'!A134</f>
        <v>0</v>
      </c>
      <c r="B134" s="655" t="str">
        <f>'2-я и послед страницы'!B134</f>
        <v>полоса 40х5 мм
уголок 63х63х5, L=2,5 м</v>
      </c>
      <c r="C134" s="655" t="str">
        <f>'2-я и послед страницы'!C134</f>
        <v>Контур заземления ВЛ-0,4кВ
СЭС-23-32939-ЭС-ИЛО</v>
      </c>
      <c r="D134" s="674" t="str">
        <f>'2-я и послед страницы'!D134</f>
        <v>Начальник участка, Курленков О.В.</v>
      </c>
      <c r="E134" s="674" t="s">
        <v>1565</v>
      </c>
      <c r="F134" s="655" t="str">
        <f ca="1">'2-я и послед страницы'!F134</f>
        <v>+13,
без осадков</v>
      </c>
      <c r="G134" s="674" t="str">
        <f>'2-я и послед страницы'!G134</f>
        <v>Кинев Н.Ю. 
№Э-1415-24</v>
      </c>
      <c r="H134" s="674" t="str">
        <f>'2-я и послед страницы'!J134</f>
        <v>Курленков О.В.</v>
      </c>
      <c r="I134" s="674" t="s">
        <v>1566</v>
      </c>
      <c r="J134" s="675" t="s">
        <v>64</v>
      </c>
      <c r="K134" s="674"/>
      <c r="L134" s="674" t="s">
        <v>1535</v>
      </c>
      <c r="M134" s="641">
        <f>IF('2-я и послед страницы'!N134=0,0,1)</f>
        <v>0</v>
      </c>
    </row>
    <row r="135" spans="1:13" ht="49.2" customHeight="1" x14ac:dyDescent="0.25">
      <c r="A135" s="673">
        <f>'2-я и послед страницы'!A135</f>
        <v>0</v>
      </c>
      <c r="B135" s="655" t="str">
        <f>'2-я и послед страницы'!B135</f>
        <v>полоса 40х5 мм
уголок 63х63х5, L=2,5 м</v>
      </c>
      <c r="C135" s="655" t="str">
        <f>'2-я и послед страницы'!C135</f>
        <v>Контур заземления ВЛ-0,4кВ
СЭС-23-32939-ЭС-ИЛО</v>
      </c>
      <c r="D135" s="674" t="str">
        <f>'2-я и послед страницы'!D135</f>
        <v>Начальник участка, Курленков О.В.</v>
      </c>
      <c r="E135" s="674" t="s">
        <v>1565</v>
      </c>
      <c r="F135" s="655" t="str">
        <f ca="1">'2-я и послед страницы'!F135</f>
        <v>+13,
без осадков</v>
      </c>
      <c r="G135" s="674" t="str">
        <f>'2-я и послед страницы'!G135</f>
        <v>Кинев Н.Ю. 
№Э-1415-24</v>
      </c>
      <c r="H135" s="674" t="str">
        <f>'2-я и послед страницы'!J135</f>
        <v>Курленков О.В.</v>
      </c>
      <c r="I135" s="674" t="s">
        <v>1566</v>
      </c>
      <c r="J135" s="675" t="s">
        <v>64</v>
      </c>
      <c r="K135" s="674"/>
      <c r="L135" s="674" t="s">
        <v>1535</v>
      </c>
      <c r="M135" s="641">
        <f>IF('2-я и послед страницы'!N135=0,0,1)</f>
        <v>0</v>
      </c>
    </row>
    <row r="136" spans="1:13" ht="49.2" customHeight="1" x14ac:dyDescent="0.25">
      <c r="A136" s="673">
        <f>'2-я и послед страницы'!A136</f>
        <v>0</v>
      </c>
      <c r="B136" s="655" t="str">
        <f>'2-я и послед страницы'!B136</f>
        <v>полоса 40х5 мм
уголок 63х63х5, L=2,5 м</v>
      </c>
      <c r="C136" s="655" t="str">
        <f>'2-я и послед страницы'!C136</f>
        <v>Контур заземления ВЛ-0,4кВ
СЭС-23-32939-ЭС-ИЛО</v>
      </c>
      <c r="D136" s="674" t="str">
        <f>'2-я и послед страницы'!D136</f>
        <v>Начальник участка, Курленков О.В.</v>
      </c>
      <c r="E136" s="674" t="s">
        <v>1565</v>
      </c>
      <c r="F136" s="655" t="str">
        <f ca="1">'2-я и послед страницы'!F136</f>
        <v>+13,
без осадков</v>
      </c>
      <c r="G136" s="674" t="str">
        <f>'2-я и послед страницы'!G136</f>
        <v>Кинев Н.Ю. 
№Э-1415-24</v>
      </c>
      <c r="H136" s="674" t="str">
        <f>'2-я и послед страницы'!J136</f>
        <v>Курленков О.В.</v>
      </c>
      <c r="I136" s="674" t="s">
        <v>1566</v>
      </c>
      <c r="J136" s="675" t="s">
        <v>64</v>
      </c>
      <c r="K136" s="674"/>
      <c r="L136" s="674" t="s">
        <v>1535</v>
      </c>
      <c r="M136" s="641">
        <f>IF('2-я и послед страницы'!N136=0,0,1)</f>
        <v>0</v>
      </c>
    </row>
    <row r="137" spans="1:13" ht="49.2" customHeight="1" x14ac:dyDescent="0.25">
      <c r="A137" s="673">
        <f>'2-я и послед страницы'!A137</f>
        <v>0</v>
      </c>
      <c r="B137" s="655" t="str">
        <f>'2-я и послед страницы'!B137</f>
        <v>полоса 40х5 мм
уголок 63х63х5, L=2,5 м</v>
      </c>
      <c r="C137" s="655" t="str">
        <f>'2-я и послед страницы'!C137</f>
        <v>Контур заземления ВЛ-0,4кВ
СЭС-23-32939-ЭС-ИЛО</v>
      </c>
      <c r="D137" s="674" t="str">
        <f>'2-я и послед страницы'!D137</f>
        <v>Начальник участка, Курленков О.В.</v>
      </c>
      <c r="E137" s="674" t="s">
        <v>1565</v>
      </c>
      <c r="F137" s="655" t="str">
        <f ca="1">'2-я и послед страницы'!F137</f>
        <v>+13,
без осадков</v>
      </c>
      <c r="G137" s="674" t="str">
        <f>'2-я и послед страницы'!G137</f>
        <v>Кинев Н.Ю. 
№Э-1415-24</v>
      </c>
      <c r="H137" s="674" t="str">
        <f>'2-я и послед страницы'!J137</f>
        <v>Курленков О.В.</v>
      </c>
      <c r="I137" s="674" t="s">
        <v>1566</v>
      </c>
      <c r="J137" s="675" t="s">
        <v>64</v>
      </c>
      <c r="K137" s="674"/>
      <c r="L137" s="674" t="s">
        <v>1535</v>
      </c>
      <c r="M137" s="641">
        <f>IF('2-я и послед страницы'!N137=0,0,1)</f>
        <v>0</v>
      </c>
    </row>
    <row r="138" spans="1:13" ht="49.2" customHeight="1" x14ac:dyDescent="0.25">
      <c r="A138" s="673">
        <f>'2-я и послед страницы'!A138</f>
        <v>0</v>
      </c>
      <c r="B138" s="655" t="str">
        <f>'2-я и послед страницы'!B138</f>
        <v>полоса 40х5 мм
уголок 63х63х5, L=2,5 м</v>
      </c>
      <c r="C138" s="655" t="str">
        <f>'2-я и послед страницы'!C138</f>
        <v>Контур заземления ВЛ-0,4кВ
СЭС-23-32939-ЭС-ИЛО</v>
      </c>
      <c r="D138" s="674" t="str">
        <f>'2-я и послед страницы'!D138</f>
        <v>Начальник участка, Курленков О.В.</v>
      </c>
      <c r="E138" s="674" t="s">
        <v>1565</v>
      </c>
      <c r="F138" s="655" t="str">
        <f ca="1">'2-я и послед страницы'!F138</f>
        <v>+13,
без осадков</v>
      </c>
      <c r="G138" s="674" t="str">
        <f>'2-я и послед страницы'!G138</f>
        <v>Кинев Н.Ю. 
№Э-1415-24</v>
      </c>
      <c r="H138" s="674" t="str">
        <f>'2-я и послед страницы'!J138</f>
        <v>Курленков О.В.</v>
      </c>
      <c r="I138" s="674" t="s">
        <v>1566</v>
      </c>
      <c r="J138" s="675" t="s">
        <v>64</v>
      </c>
      <c r="K138" s="674"/>
      <c r="L138" s="674" t="s">
        <v>1535</v>
      </c>
      <c r="M138" s="641">
        <f>IF('2-я и послед страницы'!N138=0,0,1)</f>
        <v>0</v>
      </c>
    </row>
    <row r="139" spans="1:13" ht="49.2" customHeight="1" x14ac:dyDescent="0.25">
      <c r="A139" s="673">
        <f>'2-я и послед страницы'!A139</f>
        <v>0</v>
      </c>
      <c r="B139" s="655" t="str">
        <f>'2-я и послед страницы'!B139</f>
        <v>полоса 40х5 мм
уголок 63х63х5, L=2,5 м</v>
      </c>
      <c r="C139" s="655" t="str">
        <f>'2-я и послед страницы'!C139</f>
        <v>Контур заземления ВЛ-0,4кВ
СЭС-23-32939-ЭС-ИЛО</v>
      </c>
      <c r="D139" s="674" t="str">
        <f>'2-я и послед страницы'!D139</f>
        <v>Начальник участка, Курленков О.В.</v>
      </c>
      <c r="E139" s="674" t="s">
        <v>1565</v>
      </c>
      <c r="F139" s="655" t="str">
        <f ca="1">'2-я и послед страницы'!F139</f>
        <v>+13,
без осадков</v>
      </c>
      <c r="G139" s="674" t="str">
        <f>'2-я и послед страницы'!G139</f>
        <v>Кинев Н.Ю. 
№Э-1415-24</v>
      </c>
      <c r="H139" s="674" t="str">
        <f>'2-я и послед страницы'!J139</f>
        <v>Курленков О.В.</v>
      </c>
      <c r="I139" s="674" t="s">
        <v>1566</v>
      </c>
      <c r="J139" s="675" t="s">
        <v>64</v>
      </c>
      <c r="K139" s="674"/>
      <c r="L139" s="674" t="s">
        <v>1535</v>
      </c>
      <c r="M139" s="641">
        <f>IF('2-я и послед страницы'!N139=0,0,1)</f>
        <v>0</v>
      </c>
    </row>
    <row r="140" spans="1:13" ht="49.2" customHeight="1" x14ac:dyDescent="0.25">
      <c r="A140" s="673">
        <f>'2-я и послед страницы'!A140</f>
        <v>0</v>
      </c>
      <c r="B140" s="655" t="str">
        <f>'2-я и послед страницы'!B140</f>
        <v>полоса 40х5 мм
уголок 63х63х5, L=2,5 м</v>
      </c>
      <c r="C140" s="655" t="str">
        <f>'2-я и послед страницы'!C140</f>
        <v>Контур заземления ВЛ-0,4кВ
СЭС-23-32939-ЭС-ИЛО</v>
      </c>
      <c r="D140" s="674" t="str">
        <f>'2-я и послед страницы'!D140</f>
        <v>Начальник участка, Курленков О.В.</v>
      </c>
      <c r="E140" s="674" t="s">
        <v>1565</v>
      </c>
      <c r="F140" s="655" t="str">
        <f ca="1">'2-я и послед страницы'!F140</f>
        <v>+13,
без осадков</v>
      </c>
      <c r="G140" s="674" t="str">
        <f>'2-я и послед страницы'!G140</f>
        <v>Кинев Н.Ю. 
№Э-1415-24</v>
      </c>
      <c r="H140" s="674" t="str">
        <f>'2-я и послед страницы'!J140</f>
        <v>Курленков О.В.</v>
      </c>
      <c r="I140" s="674" t="s">
        <v>1566</v>
      </c>
      <c r="J140" s="675" t="s">
        <v>64</v>
      </c>
      <c r="K140" s="674"/>
      <c r="L140" s="674" t="s">
        <v>1535</v>
      </c>
      <c r="M140" s="641">
        <f>IF('2-я и послед страницы'!N140=0,0,1)</f>
        <v>0</v>
      </c>
    </row>
    <row r="141" spans="1:13" ht="49.2" customHeight="1" x14ac:dyDescent="0.25">
      <c r="A141" s="673">
        <f>'2-я и послед страницы'!A141</f>
        <v>0</v>
      </c>
      <c r="B141" s="655" t="str">
        <f>'2-я и послед страницы'!B141</f>
        <v>полоса 40х5 мм
уголок 63х63х5, L=2,5 м</v>
      </c>
      <c r="C141" s="655" t="str">
        <f>'2-я и послед страницы'!C141</f>
        <v>Контур заземления ВЛ-0,4кВ
СЭС-23-32939-ЭС-ИЛО</v>
      </c>
      <c r="D141" s="674" t="str">
        <f>'2-я и послед страницы'!D141</f>
        <v>Начальник участка, Курленков О.В.</v>
      </c>
      <c r="E141" s="674" t="s">
        <v>1565</v>
      </c>
      <c r="F141" s="655" t="str">
        <f ca="1">'2-я и послед страницы'!F141</f>
        <v>+13,
без осадков</v>
      </c>
      <c r="G141" s="674" t="str">
        <f>'2-я и послед страницы'!G141</f>
        <v>Кинев Н.Ю. 
№Э-1415-24</v>
      </c>
      <c r="H141" s="674" t="str">
        <f>'2-я и послед страницы'!J141</f>
        <v>Курленков О.В.</v>
      </c>
      <c r="I141" s="674" t="s">
        <v>1566</v>
      </c>
      <c r="J141" s="675" t="s">
        <v>64</v>
      </c>
      <c r="K141" s="674"/>
      <c r="L141" s="674" t="s">
        <v>1535</v>
      </c>
      <c r="M141" s="641">
        <f>IF('2-я и послед страницы'!N141=0,0,1)</f>
        <v>0</v>
      </c>
    </row>
    <row r="142" spans="1:13" ht="49.2" customHeight="1" x14ac:dyDescent="0.25">
      <c r="A142" s="673">
        <f>'2-я и послед страницы'!A142</f>
        <v>0</v>
      </c>
      <c r="B142" s="655" t="str">
        <f>'2-я и послед страницы'!B142</f>
        <v>полоса 40х5 мм
уголок 63х63х5, L=2,5 м</v>
      </c>
      <c r="C142" s="655" t="str">
        <f>'2-я и послед страницы'!C142</f>
        <v>Контур заземления ВЛ-0,4кВ
СЭС-23-32939-ЭС-ИЛО</v>
      </c>
      <c r="D142" s="674" t="str">
        <f>'2-я и послед страницы'!D142</f>
        <v>Начальник участка, Курленков О.В.</v>
      </c>
      <c r="E142" s="674" t="s">
        <v>1565</v>
      </c>
      <c r="F142" s="655" t="str">
        <f ca="1">'2-я и послед страницы'!F142</f>
        <v>+13,
без осадков</v>
      </c>
      <c r="G142" s="674" t="str">
        <f>'2-я и послед страницы'!G142</f>
        <v>Кинев Н.Ю. 
№Э-1415-24</v>
      </c>
      <c r="H142" s="674" t="str">
        <f>'2-я и послед страницы'!J142</f>
        <v>Курленков О.В.</v>
      </c>
      <c r="I142" s="674" t="s">
        <v>1566</v>
      </c>
      <c r="J142" s="675" t="s">
        <v>64</v>
      </c>
      <c r="K142" s="674"/>
      <c r="L142" s="674" t="s">
        <v>1535</v>
      </c>
      <c r="M142" s="641">
        <f>IF('2-я и послед страницы'!N142=0,0,1)</f>
        <v>0</v>
      </c>
    </row>
    <row r="143" spans="1:13" ht="49.2" customHeight="1" x14ac:dyDescent="0.25">
      <c r="A143" s="673">
        <f>'2-я и послед страницы'!A143</f>
        <v>0</v>
      </c>
      <c r="B143" s="655" t="str">
        <f>'2-я и послед страницы'!B143</f>
        <v>полоса 40х5 мм
уголок 63х63х5, L=2,5 м</v>
      </c>
      <c r="C143" s="655" t="str">
        <f>'2-я и послед страницы'!C143</f>
        <v>Контур заземления ВЛ-0,4кВ
СЭС-23-32939-ЭС-ИЛО</v>
      </c>
      <c r="D143" s="674" t="str">
        <f>'2-я и послед страницы'!D143</f>
        <v>Начальник участка, Курленков О.В.</v>
      </c>
      <c r="E143" s="674" t="s">
        <v>1565</v>
      </c>
      <c r="F143" s="655" t="str">
        <f ca="1">'2-я и послед страницы'!F143</f>
        <v>+13,
без осадков</v>
      </c>
      <c r="G143" s="674" t="str">
        <f>'2-я и послед страницы'!G143</f>
        <v>Кинев Н.Ю. 
№Э-1415-24</v>
      </c>
      <c r="H143" s="674" t="str">
        <f>'2-я и послед страницы'!J143</f>
        <v>Курленков О.В.</v>
      </c>
      <c r="I143" s="674" t="s">
        <v>1566</v>
      </c>
      <c r="J143" s="675" t="s">
        <v>64</v>
      </c>
      <c r="K143" s="674"/>
      <c r="L143" s="674" t="s">
        <v>1535</v>
      </c>
      <c r="M143" s="641">
        <f>IF('2-я и послед страницы'!N143=0,0,1)</f>
        <v>0</v>
      </c>
    </row>
    <row r="144" spans="1:13" ht="49.2" customHeight="1" x14ac:dyDescent="0.25">
      <c r="A144" s="673">
        <f>'2-я и послед страницы'!A144</f>
        <v>0</v>
      </c>
      <c r="B144" s="655" t="str">
        <f>'2-я и послед страницы'!B144</f>
        <v>полоса 40х5 мм
уголок 63х63х5, L=2,5 м</v>
      </c>
      <c r="C144" s="655" t="str">
        <f>'2-я и послед страницы'!C144</f>
        <v>Контур заземления ВЛ-0,4кВ
СЭС-23-32939-ЭС-ИЛО</v>
      </c>
      <c r="D144" s="674" t="str">
        <f>'2-я и послед страницы'!D144</f>
        <v>Начальник участка, Курленков О.В.</v>
      </c>
      <c r="E144" s="674" t="s">
        <v>1565</v>
      </c>
      <c r="F144" s="655" t="str">
        <f ca="1">'2-я и послед страницы'!F144</f>
        <v>+13,
без осадков</v>
      </c>
      <c r="G144" s="674" t="str">
        <f>'2-я и послед страницы'!G144</f>
        <v>Кинев Н.Ю. 
№Э-1415-24</v>
      </c>
      <c r="H144" s="674" t="str">
        <f>'2-я и послед страницы'!J144</f>
        <v>Курленков О.В.</v>
      </c>
      <c r="I144" s="674" t="s">
        <v>1566</v>
      </c>
      <c r="J144" s="675" t="s">
        <v>64</v>
      </c>
      <c r="K144" s="674"/>
      <c r="L144" s="674" t="s">
        <v>1535</v>
      </c>
      <c r="M144" s="641">
        <f>IF('2-я и послед страницы'!N144=0,0,1)</f>
        <v>0</v>
      </c>
    </row>
    <row r="145" spans="1:13" ht="49.2" customHeight="1" x14ac:dyDescent="0.25">
      <c r="A145" s="673">
        <f>'2-я и послед страницы'!A145</f>
        <v>0</v>
      </c>
      <c r="B145" s="655" t="str">
        <f>'2-я и послед страницы'!B145</f>
        <v>полоса 40х5 мм
уголок 63х63х5, L=2,5 м</v>
      </c>
      <c r="C145" s="655" t="str">
        <f>'2-я и послед страницы'!C145</f>
        <v>Контур заземления ВЛ-0,4кВ
СЭС-23-32939-ЭС-ИЛО</v>
      </c>
      <c r="D145" s="674" t="str">
        <f>'2-я и послед страницы'!D145</f>
        <v>Начальник участка, Курленков О.В.</v>
      </c>
      <c r="E145" s="674" t="s">
        <v>1565</v>
      </c>
      <c r="F145" s="655" t="str">
        <f ca="1">'2-я и послед страницы'!F145</f>
        <v>+13,
без осадков</v>
      </c>
      <c r="G145" s="674" t="str">
        <f>'2-я и послед страницы'!G145</f>
        <v>Кинев Н.Ю. 
№Э-1415-24</v>
      </c>
      <c r="H145" s="674" t="str">
        <f>'2-я и послед страницы'!J145</f>
        <v>Курленков О.В.</v>
      </c>
      <c r="I145" s="674" t="s">
        <v>1566</v>
      </c>
      <c r="J145" s="675" t="s">
        <v>64</v>
      </c>
      <c r="K145" s="674"/>
      <c r="L145" s="674" t="s">
        <v>1535</v>
      </c>
      <c r="M145" s="641">
        <f>IF('2-я и послед страницы'!N145=0,0,1)</f>
        <v>0</v>
      </c>
    </row>
    <row r="146" spans="1:13" ht="49.2" customHeight="1" x14ac:dyDescent="0.25">
      <c r="A146" s="673">
        <f>'2-я и послед страницы'!A146</f>
        <v>0</v>
      </c>
      <c r="B146" s="655" t="str">
        <f>'2-я и послед страницы'!B146</f>
        <v>полоса 40х5 мм
уголок 63х63х5, L=2,5 м</v>
      </c>
      <c r="C146" s="655" t="str">
        <f>'2-я и послед страницы'!C146</f>
        <v>Контур заземления ВЛ-0,4кВ
СЭС-23-32939-ЭС-ИЛО</v>
      </c>
      <c r="D146" s="674" t="str">
        <f>'2-я и послед страницы'!D146</f>
        <v>Начальник участка, Курленков О.В.</v>
      </c>
      <c r="E146" s="674" t="s">
        <v>1565</v>
      </c>
      <c r="F146" s="655" t="str">
        <f ca="1">'2-я и послед страницы'!F146</f>
        <v>+13,
без осадков</v>
      </c>
      <c r="G146" s="674" t="str">
        <f>'2-я и послед страницы'!G146</f>
        <v>Кинев Н.Ю. 
№Э-1415-24</v>
      </c>
      <c r="H146" s="674" t="str">
        <f>'2-я и послед страницы'!J146</f>
        <v>Курленков О.В.</v>
      </c>
      <c r="I146" s="674" t="s">
        <v>1566</v>
      </c>
      <c r="J146" s="675" t="s">
        <v>64</v>
      </c>
      <c r="K146" s="674"/>
      <c r="L146" s="674" t="s">
        <v>1535</v>
      </c>
      <c r="M146" s="641">
        <f>IF('2-я и послед страницы'!N146=0,0,1)</f>
        <v>0</v>
      </c>
    </row>
    <row r="147" spans="1:13" ht="49.2" customHeight="1" x14ac:dyDescent="0.25">
      <c r="A147" s="673">
        <f>'2-я и послед страницы'!A147</f>
        <v>0</v>
      </c>
      <c r="B147" s="655" t="str">
        <f>'2-я и послед страницы'!B147</f>
        <v>полоса 40х5 мм
уголок 63х63х5, L=2,5 м</v>
      </c>
      <c r="C147" s="655" t="str">
        <f>'2-я и послед страницы'!C147</f>
        <v>Контур заземления ВЛ-0,4кВ
СЭС-23-32939-ЭС-ИЛО</v>
      </c>
      <c r="D147" s="674" t="str">
        <f>'2-я и послед страницы'!D147</f>
        <v>Начальник участка, Курленков О.В.</v>
      </c>
      <c r="E147" s="674" t="s">
        <v>1565</v>
      </c>
      <c r="F147" s="655" t="str">
        <f ca="1">'2-я и послед страницы'!F147</f>
        <v>+13,
без осадков</v>
      </c>
      <c r="G147" s="674" t="str">
        <f>'2-я и послед страницы'!G147</f>
        <v>Кинев Н.Ю. 
№Э-1415-24</v>
      </c>
      <c r="H147" s="674" t="str">
        <f>'2-я и послед страницы'!J147</f>
        <v>Курленков О.В.</v>
      </c>
      <c r="I147" s="674" t="s">
        <v>1566</v>
      </c>
      <c r="J147" s="675" t="s">
        <v>64</v>
      </c>
      <c r="K147" s="674"/>
      <c r="L147" s="674" t="s">
        <v>1535</v>
      </c>
      <c r="M147" s="641">
        <f>IF('2-я и послед страницы'!N147=0,0,1)</f>
        <v>0</v>
      </c>
    </row>
    <row r="148" spans="1:13" ht="49.2" customHeight="1" x14ac:dyDescent="0.25">
      <c r="A148" s="673">
        <f>'2-я и послед страницы'!A148</f>
        <v>0</v>
      </c>
      <c r="B148" s="655" t="str">
        <f>'2-я и послед страницы'!B148</f>
        <v>полоса 40х5 мм
уголок 63х63х5, L=2,5 м</v>
      </c>
      <c r="C148" s="655" t="str">
        <f>'2-я и послед страницы'!C148</f>
        <v>Контур заземления ВЛ-0,4кВ
СЭС-23-32939-ЭС-ИЛО</v>
      </c>
      <c r="D148" s="674" t="str">
        <f>'2-я и послед страницы'!D148</f>
        <v>Начальник участка, Курленков О.В.</v>
      </c>
      <c r="E148" s="674" t="s">
        <v>1565</v>
      </c>
      <c r="F148" s="655" t="str">
        <f ca="1">'2-я и послед страницы'!F148</f>
        <v>+13,
без осадков</v>
      </c>
      <c r="G148" s="674" t="str">
        <f>'2-я и послед страницы'!G148</f>
        <v>Кинев Н.Ю. 
№Э-1415-24</v>
      </c>
      <c r="H148" s="674" t="str">
        <f>'2-я и послед страницы'!J148</f>
        <v>Курленков О.В.</v>
      </c>
      <c r="I148" s="674" t="s">
        <v>1566</v>
      </c>
      <c r="J148" s="675" t="s">
        <v>64</v>
      </c>
      <c r="K148" s="674"/>
      <c r="L148" s="674" t="s">
        <v>1535</v>
      </c>
      <c r="M148" s="641">
        <f>IF('2-я и послед страницы'!N148=0,0,1)</f>
        <v>0</v>
      </c>
    </row>
    <row r="149" spans="1:13" ht="49.2" customHeight="1" x14ac:dyDescent="0.25">
      <c r="A149" s="673">
        <f>'2-я и послед страницы'!A149</f>
        <v>0</v>
      </c>
      <c r="B149" s="655" t="str">
        <f>'2-я и послед страницы'!B149</f>
        <v>полоса 40х5 мм
уголок 63х63х5, L=2,5 м</v>
      </c>
      <c r="C149" s="655" t="str">
        <f>'2-я и послед страницы'!C149</f>
        <v>Контур заземления ВЛ-0,4кВ
СЭС-23-32939-ЭС-ИЛО</v>
      </c>
      <c r="D149" s="674" t="str">
        <f>'2-я и послед страницы'!D149</f>
        <v>Начальник участка, Курленков О.В.</v>
      </c>
      <c r="E149" s="674" t="s">
        <v>1565</v>
      </c>
      <c r="F149" s="655" t="str">
        <f ca="1">'2-я и послед страницы'!F149</f>
        <v>+13,
без осадков</v>
      </c>
      <c r="G149" s="674" t="str">
        <f>'2-я и послед страницы'!G149</f>
        <v>Кинев Н.Ю. 
№Э-1415-24</v>
      </c>
      <c r="H149" s="674" t="str">
        <f>'2-я и послед страницы'!J149</f>
        <v>Курленков О.В.</v>
      </c>
      <c r="I149" s="674" t="s">
        <v>1566</v>
      </c>
      <c r="J149" s="675" t="s">
        <v>64</v>
      </c>
      <c r="K149" s="674"/>
      <c r="L149" s="674" t="s">
        <v>1535</v>
      </c>
      <c r="M149" s="641">
        <f>IF('2-я и послед страницы'!N149=0,0,1)</f>
        <v>0</v>
      </c>
    </row>
    <row r="150" spans="1:13" ht="49.2" customHeight="1" x14ac:dyDescent="0.25">
      <c r="A150" s="673">
        <f>'2-я и послед страницы'!A150</f>
        <v>0</v>
      </c>
      <c r="B150" s="655" t="str">
        <f>'2-я и послед страницы'!B150</f>
        <v>полоса 40х5 мм
уголок 63х63х5, L=2,5 м</v>
      </c>
      <c r="C150" s="655" t="str">
        <f>'2-я и послед страницы'!C150</f>
        <v>Контур заземления ВЛ-0,4кВ
СЭС-23-32939-ЭС-ИЛО</v>
      </c>
      <c r="D150" s="674" t="str">
        <f>'2-я и послед страницы'!D150</f>
        <v>Начальник участка, Курленков О.В.</v>
      </c>
      <c r="E150" s="674" t="s">
        <v>1565</v>
      </c>
      <c r="F150" s="655" t="str">
        <f ca="1">'2-я и послед страницы'!F150</f>
        <v>+13,
без осадков</v>
      </c>
      <c r="G150" s="674" t="str">
        <f>'2-я и послед страницы'!G150</f>
        <v>Кинев Н.Ю. 
№Э-1415-24</v>
      </c>
      <c r="H150" s="674" t="str">
        <f>'2-я и послед страницы'!J150</f>
        <v>Курленков О.В.</v>
      </c>
      <c r="I150" s="674" t="s">
        <v>1566</v>
      </c>
      <c r="J150" s="675" t="s">
        <v>64</v>
      </c>
      <c r="K150" s="674"/>
      <c r="L150" s="674" t="s">
        <v>1535</v>
      </c>
      <c r="M150" s="641">
        <f>IF('2-я и послед страницы'!N150=0,0,1)</f>
        <v>0</v>
      </c>
    </row>
    <row r="151" spans="1:13" ht="49.2" customHeight="1" x14ac:dyDescent="0.25">
      <c r="A151" s="673">
        <f>'2-я и послед страницы'!A151</f>
        <v>0</v>
      </c>
      <c r="B151" s="655" t="str">
        <f>'2-я и послед страницы'!B151</f>
        <v>полоса 40х5 мм
уголок 63х63х5, L=2,5 м</v>
      </c>
      <c r="C151" s="655" t="str">
        <f>'2-я и послед страницы'!C151</f>
        <v>Контур заземления ВЛ-0,4кВ
СЭС-23-32939-ЭС-ИЛО</v>
      </c>
      <c r="D151" s="674" t="str">
        <f>'2-я и послед страницы'!D151</f>
        <v>Начальник участка, Курленков О.В.</v>
      </c>
      <c r="E151" s="674" t="s">
        <v>1565</v>
      </c>
      <c r="F151" s="655" t="str">
        <f ca="1">'2-я и послед страницы'!F151</f>
        <v>+13,
без осадков</v>
      </c>
      <c r="G151" s="674" t="str">
        <f>'2-я и послед страницы'!G151</f>
        <v>Кинев Н.Ю. 
№Э-1415-24</v>
      </c>
      <c r="H151" s="674" t="str">
        <f>'2-я и послед страницы'!J151</f>
        <v>Курленков О.В.</v>
      </c>
      <c r="I151" s="674" t="s">
        <v>1566</v>
      </c>
      <c r="J151" s="675" t="s">
        <v>64</v>
      </c>
      <c r="K151" s="674"/>
      <c r="L151" s="674" t="s">
        <v>1535</v>
      </c>
      <c r="M151" s="641">
        <f>IF('2-я и послед страницы'!N151=0,0,1)</f>
        <v>0</v>
      </c>
    </row>
    <row r="152" spans="1:13" ht="49.2" customHeight="1" x14ac:dyDescent="0.25">
      <c r="A152" s="673">
        <f>'2-я и послед страницы'!A152</f>
        <v>0</v>
      </c>
      <c r="B152" s="655" t="str">
        <f>'2-я и послед страницы'!B152</f>
        <v>полоса 40х5 мм
уголок 63х63х5, L=2,5 м</v>
      </c>
      <c r="C152" s="655" t="str">
        <f>'2-я и послед страницы'!C152</f>
        <v>Контур заземления ВЛ-0,4кВ
СЭС-23-32939-ЭС-ИЛО</v>
      </c>
      <c r="D152" s="674" t="str">
        <f>'2-я и послед страницы'!D152</f>
        <v>Начальник участка, Курленков О.В.</v>
      </c>
      <c r="E152" s="674" t="s">
        <v>1565</v>
      </c>
      <c r="F152" s="655" t="str">
        <f ca="1">'2-я и послед страницы'!F152</f>
        <v>+13,
без осадков</v>
      </c>
      <c r="G152" s="674" t="str">
        <f>'2-я и послед страницы'!G152</f>
        <v>Кинев Н.Ю. 
№Э-1415-24</v>
      </c>
      <c r="H152" s="674" t="str">
        <f>'2-я и послед страницы'!J152</f>
        <v>Курленков О.В.</v>
      </c>
      <c r="I152" s="674" t="s">
        <v>1566</v>
      </c>
      <c r="J152" s="675" t="s">
        <v>64</v>
      </c>
      <c r="K152" s="674"/>
      <c r="L152" s="674" t="s">
        <v>1535</v>
      </c>
      <c r="M152" s="641">
        <f>IF('2-я и послед страницы'!N152=0,0,1)</f>
        <v>0</v>
      </c>
    </row>
    <row r="153" spans="1:13" ht="49.2" customHeight="1" x14ac:dyDescent="0.25">
      <c r="A153" s="673">
        <f>'2-я и послед страницы'!A153</f>
        <v>0</v>
      </c>
      <c r="B153" s="655" t="str">
        <f>'2-я и послед страницы'!B153</f>
        <v>полоса 40х5 мм
уголок 63х63х5, L=2,5 м</v>
      </c>
      <c r="C153" s="655" t="str">
        <f>'2-я и послед страницы'!C153</f>
        <v>Контур заземления ВЛ-0,4кВ
СЭС-23-32939-ЭС-ИЛО</v>
      </c>
      <c r="D153" s="674" t="str">
        <f>'2-я и послед страницы'!D153</f>
        <v>Начальник участка, Курленков О.В.</v>
      </c>
      <c r="E153" s="674" t="s">
        <v>1565</v>
      </c>
      <c r="F153" s="655" t="str">
        <f ca="1">'2-я и послед страницы'!F153</f>
        <v>+13,
без осадков</v>
      </c>
      <c r="G153" s="674" t="str">
        <f>'2-я и послед страницы'!G153</f>
        <v>Кинев Н.Ю. 
№Э-1415-24</v>
      </c>
      <c r="H153" s="674" t="str">
        <f>'2-я и послед страницы'!J153</f>
        <v>Курленков О.В.</v>
      </c>
      <c r="I153" s="674" t="s">
        <v>1566</v>
      </c>
      <c r="J153" s="675" t="s">
        <v>64</v>
      </c>
      <c r="K153" s="674"/>
      <c r="L153" s="674" t="s">
        <v>1535</v>
      </c>
      <c r="M153" s="641">
        <f>IF('2-я и послед страницы'!N153=0,0,1)</f>
        <v>0</v>
      </c>
    </row>
    <row r="154" spans="1:13" ht="49.2" customHeight="1" x14ac:dyDescent="0.25">
      <c r="A154" s="673">
        <f>'2-я и послед страницы'!A154</f>
        <v>0</v>
      </c>
      <c r="B154" s="655" t="str">
        <f>'2-я и послед страницы'!B154</f>
        <v>полоса 40х5 мм
уголок 63х63х5, L=2,5 м</v>
      </c>
      <c r="C154" s="655" t="str">
        <f>'2-я и послед страницы'!C154</f>
        <v>Контур заземления ВЛ-0,4кВ
СЭС-23-32939-ЭС-ИЛО</v>
      </c>
      <c r="D154" s="674" t="str">
        <f>'2-я и послед страницы'!D154</f>
        <v>Начальник участка, Курленков О.В.</v>
      </c>
      <c r="E154" s="674" t="s">
        <v>1565</v>
      </c>
      <c r="F154" s="655" t="str">
        <f ca="1">'2-я и послед страницы'!F154</f>
        <v>+13,
без осадков</v>
      </c>
      <c r="G154" s="674" t="str">
        <f>'2-я и послед страницы'!G154</f>
        <v>Кинев Н.Ю. 
№Э-1415-24</v>
      </c>
      <c r="H154" s="674" t="str">
        <f>'2-я и послед страницы'!J154</f>
        <v>Курленков О.В.</v>
      </c>
      <c r="I154" s="674" t="s">
        <v>1566</v>
      </c>
      <c r="J154" s="675" t="s">
        <v>64</v>
      </c>
      <c r="K154" s="674"/>
      <c r="L154" s="674" t="s">
        <v>1535</v>
      </c>
      <c r="M154" s="641">
        <f>IF('2-я и послед страницы'!N154=0,0,1)</f>
        <v>0</v>
      </c>
    </row>
    <row r="155" spans="1:13" ht="49.2" customHeight="1" x14ac:dyDescent="0.25">
      <c r="A155" s="673">
        <f>'2-я и послед страницы'!A155</f>
        <v>0</v>
      </c>
      <c r="B155" s="655" t="str">
        <f>'2-я и послед страницы'!B155</f>
        <v>полоса 40х5 мм
уголок 63х63х5, L=2,5 м</v>
      </c>
      <c r="C155" s="655" t="str">
        <f>'2-я и послед страницы'!C155</f>
        <v>Контур заземления ВЛ-0,4кВ
СЭС-23-32939-ЭС-ИЛО</v>
      </c>
      <c r="D155" s="674" t="str">
        <f>'2-я и послед страницы'!D155</f>
        <v>Начальник участка, Курленков О.В.</v>
      </c>
      <c r="E155" s="674" t="s">
        <v>1565</v>
      </c>
      <c r="F155" s="655" t="str">
        <f ca="1">'2-я и послед страницы'!F155</f>
        <v>+13,
без осадков</v>
      </c>
      <c r="G155" s="674" t="str">
        <f>'2-я и послед страницы'!G155</f>
        <v>Кинев Н.Ю. 
№Э-1415-24</v>
      </c>
      <c r="H155" s="674" t="str">
        <f>'2-я и послед страницы'!J155</f>
        <v>Курленков О.В.</v>
      </c>
      <c r="I155" s="674" t="s">
        <v>1566</v>
      </c>
      <c r="J155" s="675" t="s">
        <v>64</v>
      </c>
      <c r="K155" s="674"/>
      <c r="L155" s="674" t="s">
        <v>1535</v>
      </c>
      <c r="M155" s="641">
        <f>IF('2-я и послед страницы'!N155=0,0,1)</f>
        <v>0</v>
      </c>
    </row>
    <row r="156" spans="1:13" ht="49.2" customHeight="1" x14ac:dyDescent="0.25">
      <c r="A156" s="673">
        <f>'2-я и послед страницы'!A156</f>
        <v>0</v>
      </c>
      <c r="B156" s="655" t="str">
        <f>'2-я и послед страницы'!B156</f>
        <v>полоса 40х5 мм
уголок 63х63х5, L=2,5 м</v>
      </c>
      <c r="C156" s="655" t="str">
        <f>'2-я и послед страницы'!C156</f>
        <v>Контур заземления ВЛ-0,4кВ
СЭС-23-32939-ЭС-ИЛО</v>
      </c>
      <c r="D156" s="674" t="str">
        <f>'2-я и послед страницы'!D156</f>
        <v>Начальник участка, Курленков О.В.</v>
      </c>
      <c r="E156" s="674" t="s">
        <v>1565</v>
      </c>
      <c r="F156" s="655" t="str">
        <f ca="1">'2-я и послед страницы'!F156</f>
        <v>+13,
без осадков</v>
      </c>
      <c r="G156" s="674" t="str">
        <f>'2-я и послед страницы'!G156</f>
        <v>Кинев Н.Ю. 
№Э-1415-24</v>
      </c>
      <c r="H156" s="674" t="str">
        <f>'2-я и послед страницы'!J156</f>
        <v>Курленков О.В.</v>
      </c>
      <c r="I156" s="674" t="s">
        <v>1566</v>
      </c>
      <c r="J156" s="675" t="s">
        <v>64</v>
      </c>
      <c r="K156" s="674"/>
      <c r="L156" s="674" t="s">
        <v>1535</v>
      </c>
      <c r="M156" s="641">
        <f>IF('2-я и послед страницы'!N156=0,0,1)</f>
        <v>0</v>
      </c>
    </row>
    <row r="157" spans="1:13" ht="49.2" customHeight="1" x14ac:dyDescent="0.25">
      <c r="A157" s="673">
        <f>'2-я и послед страницы'!A157</f>
        <v>0</v>
      </c>
      <c r="B157" s="655" t="str">
        <f>'2-я и послед страницы'!B157</f>
        <v>полоса 40х5 мм
уголок 63х63х5, L=2,5 м</v>
      </c>
      <c r="C157" s="655" t="str">
        <f>'2-я и послед страницы'!C157</f>
        <v>Контур заземления ВЛ-0,4кВ
СЭС-23-32939-ЭС-ИЛО</v>
      </c>
      <c r="D157" s="674" t="str">
        <f>'2-я и послед страницы'!D157</f>
        <v>Начальник участка, Курленков О.В.</v>
      </c>
      <c r="E157" s="674" t="s">
        <v>1565</v>
      </c>
      <c r="F157" s="655" t="str">
        <f ca="1">'2-я и послед страницы'!F157</f>
        <v>+13,
без осадков</v>
      </c>
      <c r="G157" s="674" t="str">
        <f>'2-я и послед страницы'!G157</f>
        <v>Кинев Н.Ю. 
№Э-1415-24</v>
      </c>
      <c r="H157" s="674" t="str">
        <f>'2-я и послед страницы'!J157</f>
        <v>Курленков О.В.</v>
      </c>
      <c r="I157" s="674" t="s">
        <v>1566</v>
      </c>
      <c r="J157" s="675" t="s">
        <v>64</v>
      </c>
      <c r="K157" s="674"/>
      <c r="L157" s="674" t="s">
        <v>1535</v>
      </c>
      <c r="M157" s="641">
        <f>IF('2-я и послед страницы'!N157=0,0,1)</f>
        <v>0</v>
      </c>
    </row>
    <row r="158" spans="1:13" ht="49.2" customHeight="1" x14ac:dyDescent="0.25">
      <c r="A158" s="673">
        <f>'2-я и послед страницы'!A158</f>
        <v>0</v>
      </c>
      <c r="B158" s="655" t="str">
        <f>'2-я и послед страницы'!B158</f>
        <v>полоса 40х5 мм
уголок 63х63х5, L=2,5 м</v>
      </c>
      <c r="C158" s="655" t="str">
        <f>'2-я и послед страницы'!C158</f>
        <v>Контур заземления ВЛ-0,4кВ
СЭС-23-32939-ЭС-ИЛО</v>
      </c>
      <c r="D158" s="674" t="str">
        <f>'2-я и послед страницы'!D158</f>
        <v>Начальник участка, Курленков О.В.</v>
      </c>
      <c r="E158" s="674" t="s">
        <v>1565</v>
      </c>
      <c r="F158" s="655" t="str">
        <f ca="1">'2-я и послед страницы'!F158</f>
        <v>+13,
без осадков</v>
      </c>
      <c r="G158" s="674" t="str">
        <f>'2-я и послед страницы'!G158</f>
        <v>Кинев Н.Ю. 
№Э-1415-24</v>
      </c>
      <c r="H158" s="674" t="str">
        <f>'2-я и послед страницы'!J158</f>
        <v>Курленков О.В.</v>
      </c>
      <c r="I158" s="674" t="s">
        <v>1566</v>
      </c>
      <c r="J158" s="675" t="s">
        <v>64</v>
      </c>
      <c r="K158" s="674"/>
      <c r="L158" s="674" t="s">
        <v>1535</v>
      </c>
      <c r="M158" s="641">
        <f>IF('2-я и послед страницы'!N158=0,0,1)</f>
        <v>0</v>
      </c>
    </row>
    <row r="159" spans="1:13" ht="49.2" customHeight="1" x14ac:dyDescent="0.25">
      <c r="A159" s="673">
        <f>'2-я и послед страницы'!A159</f>
        <v>0</v>
      </c>
      <c r="B159" s="655" t="str">
        <f>'2-я и послед страницы'!B159</f>
        <v>полоса 40х5 мм
уголок 63х63х5, L=2,5 м</v>
      </c>
      <c r="C159" s="655" t="str">
        <f>'2-я и послед страницы'!C159</f>
        <v>Контур заземления ВЛ-0,4кВ
СЭС-23-32939-ЭС-ИЛО</v>
      </c>
      <c r="D159" s="674" t="str">
        <f>'2-я и послед страницы'!D159</f>
        <v>Начальник участка, Курленков О.В.</v>
      </c>
      <c r="E159" s="674" t="s">
        <v>1565</v>
      </c>
      <c r="F159" s="655" t="str">
        <f ca="1">'2-я и послед страницы'!F159</f>
        <v>+13,
без осадков</v>
      </c>
      <c r="G159" s="674" t="str">
        <f>'2-я и послед страницы'!G159</f>
        <v>Кинев Н.Ю. 
№Э-1415-24</v>
      </c>
      <c r="H159" s="674" t="str">
        <f>'2-я и послед страницы'!J159</f>
        <v>Курленков О.В.</v>
      </c>
      <c r="I159" s="674" t="s">
        <v>1566</v>
      </c>
      <c r="J159" s="675" t="s">
        <v>64</v>
      </c>
      <c r="K159" s="674"/>
      <c r="L159" s="674" t="s">
        <v>1535</v>
      </c>
      <c r="M159" s="641">
        <f>IF('2-я и послед страницы'!N159=0,0,1)</f>
        <v>0</v>
      </c>
    </row>
    <row r="160" spans="1:13" ht="49.2" customHeight="1" x14ac:dyDescent="0.25">
      <c r="A160" s="673">
        <f>'2-я и послед страницы'!A160</f>
        <v>0</v>
      </c>
      <c r="B160" s="655" t="str">
        <f>'2-я и послед страницы'!B160</f>
        <v>полоса 40х5 мм
уголок 63х63х5, L=2,5 м</v>
      </c>
      <c r="C160" s="655" t="str">
        <f>'2-я и послед страницы'!C160</f>
        <v>Контур заземления ВЛ-0,4кВ
СЭС-23-32939-ЭС-ИЛО</v>
      </c>
      <c r="D160" s="674" t="str">
        <f>'2-я и послед страницы'!D160</f>
        <v>Начальник участка, Курленков О.В.</v>
      </c>
      <c r="E160" s="674" t="s">
        <v>1565</v>
      </c>
      <c r="F160" s="655" t="str">
        <f ca="1">'2-я и послед страницы'!F160</f>
        <v>+13,
без осадков</v>
      </c>
      <c r="G160" s="674" t="str">
        <f>'2-я и послед страницы'!G160</f>
        <v>Кинев Н.Ю. 
№Э-1415-24</v>
      </c>
      <c r="H160" s="674" t="str">
        <f>'2-я и послед страницы'!J160</f>
        <v>Курленков О.В.</v>
      </c>
      <c r="I160" s="674" t="s">
        <v>1566</v>
      </c>
      <c r="J160" s="675" t="s">
        <v>64</v>
      </c>
      <c r="K160" s="674"/>
      <c r="L160" s="674" t="s">
        <v>1535</v>
      </c>
      <c r="M160" s="641">
        <f>IF('2-я и послед страницы'!N160=0,0,1)</f>
        <v>0</v>
      </c>
    </row>
    <row r="161" spans="1:13" ht="49.2" customHeight="1" x14ac:dyDescent="0.25">
      <c r="A161" s="673">
        <f>'2-я и послед страницы'!A161</f>
        <v>0</v>
      </c>
      <c r="B161" s="655" t="str">
        <f>'2-я и послед страницы'!B161</f>
        <v>полоса 40х5 мм
уголок 63х63х5, L=2,5 м</v>
      </c>
      <c r="C161" s="655" t="str">
        <f>'2-я и послед страницы'!C161</f>
        <v>Контур заземления ВЛ-0,4кВ
СЭС-23-32939-ЭС-ИЛО</v>
      </c>
      <c r="D161" s="674" t="str">
        <f>'2-я и послед страницы'!D161</f>
        <v>Начальник участка, Курленков О.В.</v>
      </c>
      <c r="E161" s="674" t="s">
        <v>1565</v>
      </c>
      <c r="F161" s="655" t="str">
        <f ca="1">'2-я и послед страницы'!F161</f>
        <v>+13,
без осадков</v>
      </c>
      <c r="G161" s="674" t="str">
        <f>'2-я и послед страницы'!G161</f>
        <v>Кинев Н.Ю. 
№Э-1415-24</v>
      </c>
      <c r="H161" s="674" t="str">
        <f>'2-я и послед страницы'!J161</f>
        <v>Курленков О.В.</v>
      </c>
      <c r="I161" s="674" t="s">
        <v>1566</v>
      </c>
      <c r="J161" s="675" t="s">
        <v>64</v>
      </c>
      <c r="K161" s="674"/>
      <c r="L161" s="674" t="s">
        <v>1535</v>
      </c>
      <c r="M161" s="641">
        <f>IF('2-я и послед страницы'!N161=0,0,1)</f>
        <v>0</v>
      </c>
    </row>
    <row r="162" spans="1:13" ht="49.2" customHeight="1" x14ac:dyDescent="0.25">
      <c r="A162" s="673">
        <f>'2-я и послед страницы'!A162</f>
        <v>0</v>
      </c>
      <c r="B162" s="655" t="str">
        <f>'2-я и послед страницы'!B162</f>
        <v>полоса 40х5 мм
уголок 63х63х5, L=2,5 м</v>
      </c>
      <c r="C162" s="655" t="str">
        <f>'2-я и послед страницы'!C162</f>
        <v>Контур заземления ВЛ-0,4кВ
СЭС-23-32939-ЭС-ИЛО</v>
      </c>
      <c r="D162" s="674" t="str">
        <f>'2-я и послед страницы'!D162</f>
        <v>Начальник участка, Курленков О.В.</v>
      </c>
      <c r="E162" s="674" t="s">
        <v>1565</v>
      </c>
      <c r="F162" s="655" t="str">
        <f ca="1">'2-я и послед страницы'!F162</f>
        <v>+13,
без осадков</v>
      </c>
      <c r="G162" s="674" t="str">
        <f>'2-я и послед страницы'!G162</f>
        <v>Кинев Н.Ю. 
№Э-1415-24</v>
      </c>
      <c r="H162" s="674" t="str">
        <f>'2-я и послед страницы'!J162</f>
        <v>Курленков О.В.</v>
      </c>
      <c r="I162" s="674" t="s">
        <v>1566</v>
      </c>
      <c r="J162" s="675" t="s">
        <v>64</v>
      </c>
      <c r="K162" s="674"/>
      <c r="L162" s="674" t="s">
        <v>1535</v>
      </c>
      <c r="M162" s="641">
        <f>IF('2-я и послед страницы'!N162=0,0,1)</f>
        <v>0</v>
      </c>
    </row>
    <row r="163" spans="1:13" ht="49.2" customHeight="1" x14ac:dyDescent="0.25">
      <c r="A163" s="673">
        <f>'2-я и послед страницы'!A163</f>
        <v>0</v>
      </c>
      <c r="B163" s="655" t="str">
        <f>'2-я и послед страницы'!B163</f>
        <v>полоса 40х5 мм
уголок 63х63х5, L=2,5 м</v>
      </c>
      <c r="C163" s="655" t="str">
        <f>'2-я и послед страницы'!C163</f>
        <v>Контур заземления ВЛ-0,4кВ
СЭС-23-32939-ЭС-ИЛО</v>
      </c>
      <c r="D163" s="674" t="str">
        <f>'2-я и послед страницы'!D163</f>
        <v>Начальник участка, Курленков О.В.</v>
      </c>
      <c r="E163" s="674" t="s">
        <v>1565</v>
      </c>
      <c r="F163" s="655" t="str">
        <f ca="1">'2-я и послед страницы'!F163</f>
        <v>+13,
без осадков</v>
      </c>
      <c r="G163" s="674" t="str">
        <f>'2-я и послед страницы'!G163</f>
        <v>Кинев Н.Ю. 
№Э-1415-24</v>
      </c>
      <c r="H163" s="674" t="str">
        <f>'2-я и послед страницы'!J163</f>
        <v>Курленков О.В.</v>
      </c>
      <c r="I163" s="674" t="s">
        <v>1566</v>
      </c>
      <c r="J163" s="675" t="s">
        <v>64</v>
      </c>
      <c r="K163" s="674"/>
      <c r="L163" s="674" t="s">
        <v>1535</v>
      </c>
      <c r="M163" s="641">
        <f>IF('2-я и послед страницы'!N163=0,0,1)</f>
        <v>0</v>
      </c>
    </row>
    <row r="164" spans="1:13" ht="49.2" customHeight="1" x14ac:dyDescent="0.25">
      <c r="A164" s="673">
        <f>'2-я и послед страницы'!A164</f>
        <v>0</v>
      </c>
      <c r="B164" s="655" t="str">
        <f>'2-я и послед страницы'!B164</f>
        <v>полоса 40х5 мм
уголок 63х63х5, L=2,5 м</v>
      </c>
      <c r="C164" s="655" t="str">
        <f>'2-я и послед страницы'!C164</f>
        <v>Контур заземления ВЛ-0,4кВ
СЭС-23-32939-ЭС-ИЛО</v>
      </c>
      <c r="D164" s="674" t="str">
        <f>'2-я и послед страницы'!D164</f>
        <v>Начальник участка, Курленков О.В.</v>
      </c>
      <c r="E164" s="674" t="s">
        <v>1565</v>
      </c>
      <c r="F164" s="655" t="str">
        <f ca="1">'2-я и послед страницы'!F164</f>
        <v>+13,
без осадков</v>
      </c>
      <c r="G164" s="674" t="str">
        <f>'2-я и послед страницы'!G164</f>
        <v>Кинев Н.Ю. 
№Э-1415-24</v>
      </c>
      <c r="H164" s="674" t="str">
        <f>'2-я и послед страницы'!J164</f>
        <v>Курленков О.В.</v>
      </c>
      <c r="I164" s="674" t="s">
        <v>1566</v>
      </c>
      <c r="J164" s="675" t="s">
        <v>64</v>
      </c>
      <c r="K164" s="674"/>
      <c r="L164" s="674" t="s">
        <v>1535</v>
      </c>
      <c r="M164" s="641">
        <f>IF('2-я и послед страницы'!N164=0,0,1)</f>
        <v>0</v>
      </c>
    </row>
    <row r="165" spans="1:13" ht="49.2" customHeight="1" x14ac:dyDescent="0.25">
      <c r="A165" s="673">
        <f>'2-я и послед страницы'!A165</f>
        <v>0</v>
      </c>
      <c r="B165" s="655" t="str">
        <f>'2-я и послед страницы'!B165</f>
        <v>полоса 40х5 мм
уголок 63х63х5, L=2,5 м</v>
      </c>
      <c r="C165" s="655" t="str">
        <f>'2-я и послед страницы'!C165</f>
        <v>Контур заземления ВЛ-0,4кВ
СЭС-23-32939-ЭС-ИЛО</v>
      </c>
      <c r="D165" s="674" t="str">
        <f>'2-я и послед страницы'!D165</f>
        <v>Начальник участка, Курленков О.В.</v>
      </c>
      <c r="E165" s="674" t="s">
        <v>1565</v>
      </c>
      <c r="F165" s="655" t="str">
        <f ca="1">'2-я и послед страницы'!F165</f>
        <v>+13,
без осадков</v>
      </c>
      <c r="G165" s="674" t="str">
        <f>'2-я и послед страницы'!G165</f>
        <v>Кинев Н.Ю. 
№Э-1415-24</v>
      </c>
      <c r="H165" s="674" t="str">
        <f>'2-я и послед страницы'!J165</f>
        <v>Курленков О.В.</v>
      </c>
      <c r="I165" s="674" t="s">
        <v>1566</v>
      </c>
      <c r="J165" s="675" t="s">
        <v>64</v>
      </c>
      <c r="K165" s="674"/>
      <c r="L165" s="674" t="s">
        <v>1535</v>
      </c>
      <c r="M165" s="641">
        <f>IF('2-я и послед страницы'!N165=0,0,1)</f>
        <v>0</v>
      </c>
    </row>
    <row r="166" spans="1:13" ht="49.2" customHeight="1" x14ac:dyDescent="0.25">
      <c r="A166" s="673">
        <f>'2-я и послед страницы'!A166</f>
        <v>0</v>
      </c>
      <c r="B166" s="655" t="str">
        <f>'2-я и послед страницы'!B166</f>
        <v>полоса 40х5 мм
уголок 63х63х5, L=2,5 м</v>
      </c>
      <c r="C166" s="655" t="str">
        <f>'2-я и послед страницы'!C166</f>
        <v>Контур заземления ВЛ-0,4кВ
СЭС-23-32939-ЭС-ИЛО</v>
      </c>
      <c r="D166" s="674" t="str">
        <f>'2-я и послед страницы'!D166</f>
        <v>Начальник участка, Курленков О.В.</v>
      </c>
      <c r="E166" s="674" t="s">
        <v>1565</v>
      </c>
      <c r="F166" s="655" t="str">
        <f ca="1">'2-я и послед страницы'!F166</f>
        <v>+13,
без осадков</v>
      </c>
      <c r="G166" s="674" t="str">
        <f>'2-я и послед страницы'!G166</f>
        <v>Кинев Н.Ю. 
№Э-1415-24</v>
      </c>
      <c r="H166" s="674" t="str">
        <f>'2-я и послед страницы'!J166</f>
        <v>Курленков О.В.</v>
      </c>
      <c r="I166" s="674" t="s">
        <v>1566</v>
      </c>
      <c r="J166" s="675" t="s">
        <v>64</v>
      </c>
      <c r="K166" s="674"/>
      <c r="L166" s="674" t="s">
        <v>1535</v>
      </c>
      <c r="M166" s="641">
        <f>IF('2-я и послед страницы'!N166=0,0,1)</f>
        <v>0</v>
      </c>
    </row>
    <row r="167" spans="1:13" ht="49.2" customHeight="1" x14ac:dyDescent="0.25">
      <c r="A167" s="673">
        <f>'2-я и послед страницы'!A167</f>
        <v>0</v>
      </c>
      <c r="B167" s="655" t="str">
        <f>'2-я и послед страницы'!B167</f>
        <v>полоса 40х5 мм
уголок 63х63х5, L=2,5 м</v>
      </c>
      <c r="C167" s="655" t="str">
        <f>'2-я и послед страницы'!C167</f>
        <v>Контур заземления ВЛ-0,4кВ
СЭС-23-32939-ЭС-ИЛО</v>
      </c>
      <c r="D167" s="674" t="str">
        <f>'2-я и послед страницы'!D167</f>
        <v>Начальник участка, Курленков О.В.</v>
      </c>
      <c r="E167" s="674" t="s">
        <v>1565</v>
      </c>
      <c r="F167" s="655" t="str">
        <f ca="1">'2-я и послед страницы'!F167</f>
        <v>+13,
без осадков</v>
      </c>
      <c r="G167" s="674" t="str">
        <f>'2-я и послед страницы'!G167</f>
        <v>Кинев Н.Ю. 
№Э-1415-24</v>
      </c>
      <c r="H167" s="674" t="str">
        <f>'2-я и послед страницы'!J167</f>
        <v>Курленков О.В.</v>
      </c>
      <c r="I167" s="674" t="s">
        <v>1566</v>
      </c>
      <c r="J167" s="675" t="s">
        <v>64</v>
      </c>
      <c r="K167" s="674"/>
      <c r="L167" s="674" t="s">
        <v>1535</v>
      </c>
      <c r="M167" s="641">
        <f>IF('2-я и послед страницы'!N167=0,0,1)</f>
        <v>0</v>
      </c>
    </row>
    <row r="168" spans="1:13" ht="49.2" customHeight="1" x14ac:dyDescent="0.25">
      <c r="A168" s="673">
        <f>'2-я и послед страницы'!A168</f>
        <v>0</v>
      </c>
      <c r="B168" s="655" t="str">
        <f>'2-я и послед страницы'!B168</f>
        <v>полоса 40х5 мм
уголок 63х63х5, L=2,5 м</v>
      </c>
      <c r="C168" s="655" t="str">
        <f>'2-я и послед страницы'!C168</f>
        <v>Контур заземления ВЛ-0,4кВ
СЭС-23-32939-ЭС-ИЛО</v>
      </c>
      <c r="D168" s="674" t="str">
        <f>'2-я и послед страницы'!D168</f>
        <v>Начальник участка, Курленков О.В.</v>
      </c>
      <c r="E168" s="674" t="s">
        <v>1565</v>
      </c>
      <c r="F168" s="655" t="str">
        <f ca="1">'2-я и послед страницы'!F168</f>
        <v>+13,
без осадков</v>
      </c>
      <c r="G168" s="674" t="str">
        <f>'2-я и послед страницы'!G168</f>
        <v>Кинев Н.Ю. 
№Э-1415-24</v>
      </c>
      <c r="H168" s="674" t="str">
        <f>'2-я и послед страницы'!J168</f>
        <v>Курленков О.В.</v>
      </c>
      <c r="I168" s="674" t="s">
        <v>1566</v>
      </c>
      <c r="J168" s="675" t="s">
        <v>64</v>
      </c>
      <c r="K168" s="674"/>
      <c r="L168" s="674" t="s">
        <v>1535</v>
      </c>
      <c r="M168" s="641">
        <f>IF('2-я и послед страницы'!N168=0,0,1)</f>
        <v>0</v>
      </c>
    </row>
    <row r="169" spans="1:13" ht="49.2" customHeight="1" x14ac:dyDescent="0.25">
      <c r="A169" s="673">
        <f>'2-я и послед страницы'!A169</f>
        <v>0</v>
      </c>
      <c r="B169" s="655" t="str">
        <f>'2-я и послед страницы'!B169</f>
        <v>полоса 40х5 мм
уголок 63х63х5, L=2,5 м</v>
      </c>
      <c r="C169" s="655" t="str">
        <f>'2-я и послед страницы'!C169</f>
        <v>Контур заземления ВЛ-0,4кВ
СЭС-23-32939-ЭС-ИЛО</v>
      </c>
      <c r="D169" s="674" t="str">
        <f>'2-я и послед страницы'!D169</f>
        <v>Начальник участка, Курленков О.В.</v>
      </c>
      <c r="E169" s="674" t="s">
        <v>1565</v>
      </c>
      <c r="F169" s="655" t="str">
        <f ca="1">'2-я и послед страницы'!F169</f>
        <v>+13,
без осадков</v>
      </c>
      <c r="G169" s="674" t="str">
        <f>'2-я и послед страницы'!G169</f>
        <v>Кинев Н.Ю. 
№Э-1415-24</v>
      </c>
      <c r="H169" s="674" t="str">
        <f>'2-я и послед страницы'!J169</f>
        <v>Курленков О.В.</v>
      </c>
      <c r="I169" s="674" t="s">
        <v>1566</v>
      </c>
      <c r="J169" s="675" t="s">
        <v>64</v>
      </c>
      <c r="K169" s="674"/>
      <c r="L169" s="674" t="s">
        <v>1535</v>
      </c>
      <c r="M169" s="641">
        <f>IF('2-я и послед страницы'!N169=0,0,1)</f>
        <v>0</v>
      </c>
    </row>
    <row r="170" spans="1:13" ht="49.2" customHeight="1" x14ac:dyDescent="0.25">
      <c r="A170" s="673">
        <f>'2-я и послед страницы'!A170</f>
        <v>0</v>
      </c>
      <c r="B170" s="655" t="str">
        <f>'2-я и послед страницы'!B170</f>
        <v>полоса 40х5 мм
уголок 63х63х5, L=2,5 м</v>
      </c>
      <c r="C170" s="655" t="str">
        <f>'2-я и послед страницы'!C170</f>
        <v>Контур заземления ВЛ-0,4кВ
СЭС-23-32939-ЭС-ИЛО</v>
      </c>
      <c r="D170" s="674" t="str">
        <f>'2-я и послед страницы'!D170</f>
        <v>Начальник участка, Курленков О.В.</v>
      </c>
      <c r="E170" s="674" t="s">
        <v>1565</v>
      </c>
      <c r="F170" s="655" t="str">
        <f ca="1">'2-я и послед страницы'!F170</f>
        <v>+13,
без осадков</v>
      </c>
      <c r="G170" s="674" t="str">
        <f>'2-я и послед страницы'!G170</f>
        <v>Кинев Н.Ю. 
№Э-1415-24</v>
      </c>
      <c r="H170" s="674" t="str">
        <f>'2-я и послед страницы'!J170</f>
        <v>Курленков О.В.</v>
      </c>
      <c r="I170" s="674" t="s">
        <v>1566</v>
      </c>
      <c r="J170" s="675" t="s">
        <v>64</v>
      </c>
      <c r="K170" s="674"/>
      <c r="L170" s="674" t="s">
        <v>1535</v>
      </c>
      <c r="M170" s="641">
        <f>IF('2-я и послед страницы'!N170=0,0,1)</f>
        <v>0</v>
      </c>
    </row>
    <row r="171" spans="1:13" ht="49.2" customHeight="1" x14ac:dyDescent="0.25">
      <c r="A171" s="673">
        <f>'2-я и послед страницы'!A171</f>
        <v>0</v>
      </c>
      <c r="B171" s="655" t="str">
        <f>'2-я и послед страницы'!B171</f>
        <v>полоса 40х5 мм
уголок 63х63х5, L=2,5 м</v>
      </c>
      <c r="C171" s="655" t="str">
        <f>'2-я и послед страницы'!C171</f>
        <v>Контур заземления ВЛ-0,4кВ
СЭС-23-32939-ЭС-ИЛО</v>
      </c>
      <c r="D171" s="674" t="str">
        <f>'2-я и послед страницы'!D171</f>
        <v>Начальник участка, Курленков О.В.</v>
      </c>
      <c r="E171" s="674" t="s">
        <v>1565</v>
      </c>
      <c r="F171" s="655" t="str">
        <f ca="1">'2-я и послед страницы'!F171</f>
        <v>+13,
без осадков</v>
      </c>
      <c r="G171" s="674" t="str">
        <f>'2-я и послед страницы'!G171</f>
        <v>Кинев Н.Ю. 
№Э-1415-24</v>
      </c>
      <c r="H171" s="674" t="str">
        <f>'2-я и послед страницы'!J171</f>
        <v>Курленков О.В.</v>
      </c>
      <c r="I171" s="674" t="s">
        <v>1566</v>
      </c>
      <c r="J171" s="675" t="s">
        <v>64</v>
      </c>
      <c r="K171" s="674"/>
      <c r="L171" s="674" t="s">
        <v>1535</v>
      </c>
      <c r="M171" s="641">
        <f>IF('2-я и послед страницы'!N171=0,0,1)</f>
        <v>0</v>
      </c>
    </row>
    <row r="172" spans="1:13" ht="49.2" customHeight="1" x14ac:dyDescent="0.25">
      <c r="A172" s="673">
        <f>'2-я и послед страницы'!A172</f>
        <v>0</v>
      </c>
      <c r="B172" s="655" t="str">
        <f>'2-я и послед страницы'!B172</f>
        <v>полоса 40х5 мм
уголок 63х63х5, L=2,5 м</v>
      </c>
      <c r="C172" s="655" t="str">
        <f>'2-я и послед страницы'!C172</f>
        <v>Контур заземления ВЛ-0,4кВ
СЭС-23-32939-ЭС-ИЛО</v>
      </c>
      <c r="D172" s="674" t="str">
        <f>'2-я и послед страницы'!D172</f>
        <v>Начальник участка, Курленков О.В.</v>
      </c>
      <c r="E172" s="674" t="s">
        <v>1565</v>
      </c>
      <c r="F172" s="655" t="str">
        <f ca="1">'2-я и послед страницы'!F172</f>
        <v>+13,
без осадков</v>
      </c>
      <c r="G172" s="674" t="str">
        <f>'2-я и послед страницы'!G172</f>
        <v>Кинев Н.Ю. 
№Э-1415-24</v>
      </c>
      <c r="H172" s="674" t="str">
        <f>'2-я и послед страницы'!J172</f>
        <v>Курленков О.В.</v>
      </c>
      <c r="I172" s="674" t="s">
        <v>1566</v>
      </c>
      <c r="J172" s="675" t="s">
        <v>64</v>
      </c>
      <c r="K172" s="674"/>
      <c r="L172" s="674" t="s">
        <v>1535</v>
      </c>
      <c r="M172" s="641">
        <f>IF('2-я и послед страницы'!N172=0,0,1)</f>
        <v>0</v>
      </c>
    </row>
    <row r="173" spans="1:13" ht="49.2" customHeight="1" x14ac:dyDescent="0.25">
      <c r="A173" s="673">
        <f>'2-я и послед страницы'!A173</f>
        <v>0</v>
      </c>
      <c r="B173" s="655" t="str">
        <f>'2-я и послед страницы'!B173</f>
        <v>полоса 40х5 мм
уголок 63х63х5, L=2,5 м</v>
      </c>
      <c r="C173" s="655" t="str">
        <f>'2-я и послед страницы'!C173</f>
        <v>Контур заземления ВЛ-0,4кВ
СЭС-23-32939-ЭС-ИЛО</v>
      </c>
      <c r="D173" s="674" t="str">
        <f>'2-я и послед страницы'!D173</f>
        <v>Начальник участка, Курленков О.В.</v>
      </c>
      <c r="E173" s="674" t="s">
        <v>1565</v>
      </c>
      <c r="F173" s="655" t="str">
        <f ca="1">'2-я и послед страницы'!F173</f>
        <v>+13,
без осадков</v>
      </c>
      <c r="G173" s="674" t="str">
        <f>'2-я и послед страницы'!G173</f>
        <v>Кинев Н.Ю. 
№Э-1415-24</v>
      </c>
      <c r="H173" s="674" t="str">
        <f>'2-я и послед страницы'!J173</f>
        <v>Курленков О.В.</v>
      </c>
      <c r="I173" s="674" t="s">
        <v>1566</v>
      </c>
      <c r="J173" s="675" t="s">
        <v>64</v>
      </c>
      <c r="K173" s="674"/>
      <c r="L173" s="674" t="s">
        <v>1535</v>
      </c>
      <c r="M173" s="641">
        <f>IF('2-я и послед страницы'!N173=0,0,1)</f>
        <v>0</v>
      </c>
    </row>
    <row r="174" spans="1:13" ht="49.2" customHeight="1" x14ac:dyDescent="0.25">
      <c r="A174" s="673">
        <f>'2-я и послед страницы'!A174</f>
        <v>0</v>
      </c>
      <c r="B174" s="655" t="str">
        <f>'2-я и послед страницы'!B174</f>
        <v>полоса 40х5 мм
уголок 63х63х5, L=2,5 м</v>
      </c>
      <c r="C174" s="655" t="str">
        <f>'2-я и послед страницы'!C174</f>
        <v>Контур заземления ВЛ-0,4кВ
СЭС-23-32939-ЭС-ИЛО</v>
      </c>
      <c r="D174" s="674" t="str">
        <f>'2-я и послед страницы'!D174</f>
        <v>Начальник участка, Курленков О.В.</v>
      </c>
      <c r="E174" s="674" t="s">
        <v>1565</v>
      </c>
      <c r="F174" s="655" t="str">
        <f ca="1">'2-я и послед страницы'!F174</f>
        <v>+13,
без осадков</v>
      </c>
      <c r="G174" s="674" t="str">
        <f>'2-я и послед страницы'!G174</f>
        <v>Кинев Н.Ю. 
№Э-1415-24</v>
      </c>
      <c r="H174" s="674" t="str">
        <f>'2-я и послед страницы'!J174</f>
        <v>Курленков О.В.</v>
      </c>
      <c r="I174" s="674" t="s">
        <v>1566</v>
      </c>
      <c r="J174" s="675" t="s">
        <v>64</v>
      </c>
      <c r="K174" s="674"/>
      <c r="L174" s="674" t="s">
        <v>1535</v>
      </c>
      <c r="M174" s="641">
        <f>IF('2-я и послед страницы'!N174=0,0,1)</f>
        <v>0</v>
      </c>
    </row>
    <row r="175" spans="1:13" ht="49.2" customHeight="1" x14ac:dyDescent="0.25">
      <c r="A175" s="673">
        <f>'2-я и послед страницы'!A175</f>
        <v>0</v>
      </c>
      <c r="B175" s="655" t="str">
        <f>'2-я и послед страницы'!B175</f>
        <v>полоса 40х5 мм
уголок 63х63х5, L=2,5 м</v>
      </c>
      <c r="C175" s="655" t="str">
        <f>'2-я и послед страницы'!C175</f>
        <v>Контур заземления ВЛ-0,4кВ
СЭС-23-32939-ЭС-ИЛО</v>
      </c>
      <c r="D175" s="674" t="str">
        <f>'2-я и послед страницы'!D175</f>
        <v>Начальник участка, Курленков О.В.</v>
      </c>
      <c r="E175" s="674" t="s">
        <v>1565</v>
      </c>
      <c r="F175" s="655" t="str">
        <f ca="1">'2-я и послед страницы'!F175</f>
        <v>+13,
без осадков</v>
      </c>
      <c r="G175" s="674" t="str">
        <f>'2-я и послед страницы'!G175</f>
        <v>Кинев Н.Ю. 
№Э-1415-24</v>
      </c>
      <c r="H175" s="674" t="str">
        <f>'2-я и послед страницы'!J175</f>
        <v>Курленков О.В.</v>
      </c>
      <c r="I175" s="674" t="s">
        <v>1566</v>
      </c>
      <c r="J175" s="675" t="s">
        <v>64</v>
      </c>
      <c r="K175" s="674"/>
      <c r="L175" s="674" t="s">
        <v>1535</v>
      </c>
      <c r="M175" s="641">
        <f>IF('2-я и послед страницы'!N175=0,0,1)</f>
        <v>0</v>
      </c>
    </row>
    <row r="176" spans="1:13" ht="49.2" customHeight="1" x14ac:dyDescent="0.25">
      <c r="A176" s="673">
        <f>'2-я и послед страницы'!A176</f>
        <v>0</v>
      </c>
      <c r="B176" s="655" t="str">
        <f>'2-я и послед страницы'!B176</f>
        <v>полоса 40х5 мм
уголок 63х63х5, L=2,5 м</v>
      </c>
      <c r="C176" s="655" t="str">
        <f>'2-я и послед страницы'!C176</f>
        <v>Контур заземления ВЛ-0,4кВ
СЭС-23-32939-ЭС-ИЛО</v>
      </c>
      <c r="D176" s="674" t="str">
        <f>'2-я и послед страницы'!D176</f>
        <v>Начальник участка, Курленков О.В.</v>
      </c>
      <c r="E176" s="674" t="s">
        <v>1565</v>
      </c>
      <c r="F176" s="655" t="str">
        <f ca="1">'2-я и послед страницы'!F176</f>
        <v>+13,
без осадков</v>
      </c>
      <c r="G176" s="674" t="str">
        <f>'2-я и послед страницы'!G176</f>
        <v>Кинев Н.Ю. 
№Э-1415-24</v>
      </c>
      <c r="H176" s="674" t="str">
        <f>'2-я и послед страницы'!J176</f>
        <v>Курленков О.В.</v>
      </c>
      <c r="I176" s="674" t="s">
        <v>1566</v>
      </c>
      <c r="J176" s="675" t="s">
        <v>64</v>
      </c>
      <c r="K176" s="674"/>
      <c r="L176" s="674" t="s">
        <v>1535</v>
      </c>
      <c r="M176" s="641">
        <f>IF('2-я и послед страницы'!N176=0,0,1)</f>
        <v>0</v>
      </c>
    </row>
    <row r="177" spans="1:13" ht="49.2" customHeight="1" x14ac:dyDescent="0.25">
      <c r="A177" s="673">
        <f>'2-я и послед страницы'!A177</f>
        <v>0</v>
      </c>
      <c r="B177" s="655" t="str">
        <f>'2-я и послед страницы'!B177</f>
        <v>полоса 40х5 мм
уголок 63х63х5, L=2,5 м</v>
      </c>
      <c r="C177" s="655" t="str">
        <f>'2-я и послед страницы'!C177</f>
        <v>Контур заземления ВЛ-0,4кВ
СЭС-23-32939-ЭС-ИЛО</v>
      </c>
      <c r="D177" s="674" t="str">
        <f>'2-я и послед страницы'!D177</f>
        <v>Начальник участка, Курленков О.В.</v>
      </c>
      <c r="E177" s="674" t="s">
        <v>1565</v>
      </c>
      <c r="F177" s="655" t="str">
        <f ca="1">'2-я и послед страницы'!F177</f>
        <v>+13,
без осадков</v>
      </c>
      <c r="G177" s="674" t="str">
        <f>'2-я и послед страницы'!G177</f>
        <v>Кинев Н.Ю. 
№Э-1415-24</v>
      </c>
      <c r="H177" s="674" t="str">
        <f>'2-я и послед страницы'!J177</f>
        <v>Курленков О.В.</v>
      </c>
      <c r="I177" s="674" t="s">
        <v>1566</v>
      </c>
      <c r="J177" s="675" t="s">
        <v>64</v>
      </c>
      <c r="K177" s="674"/>
      <c r="L177" s="674" t="s">
        <v>1535</v>
      </c>
      <c r="M177" s="641">
        <f>IF('2-я и послед страницы'!N177=0,0,1)</f>
        <v>0</v>
      </c>
    </row>
    <row r="178" spans="1:13" ht="49.2" customHeight="1" x14ac:dyDescent="0.25">
      <c r="A178" s="673">
        <f>'2-я и послед страницы'!A178</f>
        <v>0</v>
      </c>
      <c r="B178" s="655" t="str">
        <f>'2-я и послед страницы'!B178</f>
        <v>полоса 40х5 мм
уголок 63х63х5, L=2,5 м</v>
      </c>
      <c r="C178" s="655" t="str">
        <f>'2-я и послед страницы'!C178</f>
        <v>Контур заземления ВЛ-0,4кВ
СЭС-23-32939-ЭС-ИЛО</v>
      </c>
      <c r="D178" s="674" t="str">
        <f>'2-я и послед страницы'!D178</f>
        <v>Начальник участка, Курленков О.В.</v>
      </c>
      <c r="E178" s="674" t="s">
        <v>1565</v>
      </c>
      <c r="F178" s="655" t="str">
        <f ca="1">'2-я и послед страницы'!F178</f>
        <v>+13,
без осадков</v>
      </c>
      <c r="G178" s="674" t="str">
        <f>'2-я и послед страницы'!G178</f>
        <v>Кинев Н.Ю. 
№Э-1415-24</v>
      </c>
      <c r="H178" s="674" t="str">
        <f>'2-я и послед страницы'!J178</f>
        <v>Курленков О.В.</v>
      </c>
      <c r="I178" s="674" t="s">
        <v>1566</v>
      </c>
      <c r="J178" s="675" t="s">
        <v>64</v>
      </c>
      <c r="K178" s="674"/>
      <c r="L178" s="674" t="s">
        <v>1535</v>
      </c>
      <c r="M178" s="641">
        <f>IF('2-я и послед страницы'!N178=0,0,1)</f>
        <v>0</v>
      </c>
    </row>
    <row r="179" spans="1:13" ht="49.2" customHeight="1" x14ac:dyDescent="0.25">
      <c r="A179" s="673">
        <f>'2-я и послед страницы'!A179</f>
        <v>0</v>
      </c>
      <c r="B179" s="655" t="str">
        <f>'2-я и послед страницы'!B179</f>
        <v>полоса 40х5 мм
уголок 63х63х5, L=2,5 м</v>
      </c>
      <c r="C179" s="655" t="str">
        <f>'2-я и послед страницы'!C179</f>
        <v>Контур заземления ВЛ-0,4кВ
СЭС-23-32939-ЭС-ИЛО</v>
      </c>
      <c r="D179" s="674" t="str">
        <f>'2-я и послед страницы'!D179</f>
        <v>Начальник участка, Курленков О.В.</v>
      </c>
      <c r="E179" s="674" t="s">
        <v>1565</v>
      </c>
      <c r="F179" s="655" t="str">
        <f ca="1">'2-я и послед страницы'!F179</f>
        <v>+13,
без осадков</v>
      </c>
      <c r="G179" s="674" t="str">
        <f>'2-я и послед страницы'!G179</f>
        <v>Кинев Н.Ю. 
№Э-1415-24</v>
      </c>
      <c r="H179" s="674" t="str">
        <f>'2-я и послед страницы'!J179</f>
        <v>Курленков О.В.</v>
      </c>
      <c r="I179" s="674" t="s">
        <v>1566</v>
      </c>
      <c r="J179" s="675" t="s">
        <v>64</v>
      </c>
      <c r="K179" s="674"/>
      <c r="L179" s="674" t="s">
        <v>1535</v>
      </c>
      <c r="M179" s="641">
        <f>IF('2-я и послед страницы'!N179=0,0,1)</f>
        <v>0</v>
      </c>
    </row>
    <row r="180" spans="1:13" ht="49.2" customHeight="1" x14ac:dyDescent="0.25">
      <c r="A180" s="673">
        <f>'2-я и послед страницы'!A180</f>
        <v>0</v>
      </c>
      <c r="B180" s="655" t="str">
        <f>'2-я и послед страницы'!B180</f>
        <v>полоса 40х5 мм
уголок 63х63х5, L=2,5 м</v>
      </c>
      <c r="C180" s="655" t="str">
        <f>'2-я и послед страницы'!C180</f>
        <v>Контур заземления ВЛ-0,4кВ
СЭС-23-32939-ЭС-ИЛО</v>
      </c>
      <c r="D180" s="674" t="str">
        <f>'2-я и послед страницы'!D180</f>
        <v>Начальник участка, Курленков О.В.</v>
      </c>
      <c r="E180" s="674" t="s">
        <v>1565</v>
      </c>
      <c r="F180" s="655" t="str">
        <f ca="1">'2-я и послед страницы'!F180</f>
        <v>+13,
без осадков</v>
      </c>
      <c r="G180" s="674" t="str">
        <f>'2-я и послед страницы'!G180</f>
        <v>Кинев Н.Ю. 
№Э-1415-24</v>
      </c>
      <c r="H180" s="674" t="str">
        <f>'2-я и послед страницы'!J180</f>
        <v>Курленков О.В.</v>
      </c>
      <c r="I180" s="674" t="s">
        <v>1566</v>
      </c>
      <c r="J180" s="675" t="s">
        <v>64</v>
      </c>
      <c r="K180" s="674"/>
      <c r="L180" s="674" t="s">
        <v>1535</v>
      </c>
      <c r="M180" s="641">
        <f>IF('2-я и послед страницы'!N180=0,0,1)</f>
        <v>0</v>
      </c>
    </row>
    <row r="181" spans="1:13" ht="49.2" customHeight="1" x14ac:dyDescent="0.25">
      <c r="A181" s="673">
        <f>'2-я и послед страницы'!A181</f>
        <v>0</v>
      </c>
      <c r="B181" s="655" t="str">
        <f>'2-я и послед страницы'!B181</f>
        <v>полоса 40х5 мм
уголок 63х63х5, L=2,5 м</v>
      </c>
      <c r="C181" s="655" t="str">
        <f>'2-я и послед страницы'!C181</f>
        <v>Контур заземления ВЛ-0,4кВ
СЭС-23-32939-ЭС-ИЛО</v>
      </c>
      <c r="D181" s="674" t="str">
        <f>'2-я и послед страницы'!D181</f>
        <v>Начальник участка, Курленков О.В.</v>
      </c>
      <c r="E181" s="674" t="s">
        <v>1565</v>
      </c>
      <c r="F181" s="655" t="str">
        <f ca="1">'2-я и послед страницы'!F181</f>
        <v>+13,
без осадков</v>
      </c>
      <c r="G181" s="674" t="str">
        <f>'2-я и послед страницы'!G181</f>
        <v>Кинев Н.Ю. 
№Э-1415-24</v>
      </c>
      <c r="H181" s="674" t="str">
        <f>'2-я и послед страницы'!J181</f>
        <v>Курленков О.В.</v>
      </c>
      <c r="I181" s="674" t="s">
        <v>1566</v>
      </c>
      <c r="J181" s="675" t="s">
        <v>64</v>
      </c>
      <c r="K181" s="674"/>
      <c r="L181" s="674" t="s">
        <v>1535</v>
      </c>
      <c r="M181" s="641">
        <f>IF('2-я и послед страницы'!N181=0,0,1)</f>
        <v>0</v>
      </c>
    </row>
    <row r="182" spans="1:13" ht="49.2" customHeight="1" x14ac:dyDescent="0.25">
      <c r="A182" s="673">
        <f>'2-я и послед страницы'!A182</f>
        <v>0</v>
      </c>
      <c r="B182" s="655" t="str">
        <f>'2-я и послед страницы'!B182</f>
        <v>полоса 40х5 мм
уголок 63х63х5, L=2,5 м</v>
      </c>
      <c r="C182" s="655" t="str">
        <f>'2-я и послед страницы'!C182</f>
        <v>Контур заземления ВЛ-0,4кВ
СЭС-23-32939-ЭС-ИЛО</v>
      </c>
      <c r="D182" s="674" t="str">
        <f>'2-я и послед страницы'!D182</f>
        <v>Начальник участка, Курленков О.В.</v>
      </c>
      <c r="E182" s="674" t="s">
        <v>1565</v>
      </c>
      <c r="F182" s="655" t="str">
        <f ca="1">'2-я и послед страницы'!F182</f>
        <v>+13,
без осадков</v>
      </c>
      <c r="G182" s="674" t="str">
        <f>'2-я и послед страницы'!G182</f>
        <v>Кинев Н.Ю. 
№Э-1415-24</v>
      </c>
      <c r="H182" s="674" t="str">
        <f>'2-я и послед страницы'!J182</f>
        <v>Курленков О.В.</v>
      </c>
      <c r="I182" s="674" t="s">
        <v>1566</v>
      </c>
      <c r="J182" s="675" t="s">
        <v>64</v>
      </c>
      <c r="K182" s="674"/>
      <c r="L182" s="674" t="s">
        <v>1535</v>
      </c>
      <c r="M182" s="641">
        <f>IF('2-я и послед страницы'!N182=0,0,1)</f>
        <v>0</v>
      </c>
    </row>
    <row r="183" spans="1:13" ht="49.2" customHeight="1" x14ac:dyDescent="0.25">
      <c r="A183" s="673">
        <f>'2-я и послед страницы'!A183</f>
        <v>0</v>
      </c>
      <c r="B183" s="655" t="str">
        <f>'2-я и послед страницы'!B183</f>
        <v>полоса 40х5 мм
уголок 63х63х5, L=2,5 м</v>
      </c>
      <c r="C183" s="655" t="str">
        <f>'2-я и послед страницы'!C183</f>
        <v>Контур заземления ВЛ-0,4кВ
СЭС-23-32939-ЭС-ИЛО</v>
      </c>
      <c r="D183" s="674" t="str">
        <f>'2-я и послед страницы'!D183</f>
        <v>Начальник участка, Курленков О.В.</v>
      </c>
      <c r="E183" s="674" t="s">
        <v>1565</v>
      </c>
      <c r="F183" s="655" t="str">
        <f ca="1">'2-я и послед страницы'!F183</f>
        <v>+13,
без осадков</v>
      </c>
      <c r="G183" s="674" t="str">
        <f>'2-я и послед страницы'!G183</f>
        <v>Кинев Н.Ю. 
№Э-1415-24</v>
      </c>
      <c r="H183" s="674" t="str">
        <f>'2-я и послед страницы'!J183</f>
        <v>Курленков О.В.</v>
      </c>
      <c r="I183" s="674" t="s">
        <v>1566</v>
      </c>
      <c r="J183" s="675" t="s">
        <v>64</v>
      </c>
      <c r="K183" s="674"/>
      <c r="L183" s="674" t="s">
        <v>1535</v>
      </c>
      <c r="M183" s="641">
        <f>IF('2-я и послед страницы'!N183=0,0,1)</f>
        <v>0</v>
      </c>
    </row>
    <row r="184" spans="1:13" ht="49.2" customHeight="1" x14ac:dyDescent="0.25">
      <c r="A184" s="673">
        <f>'2-я и послед страницы'!A184</f>
        <v>0</v>
      </c>
      <c r="B184" s="655" t="str">
        <f>'2-я и послед страницы'!B184</f>
        <v>полоса 40х5 мм
уголок 63х63х5, L=2,5 м</v>
      </c>
      <c r="C184" s="655" t="str">
        <f>'2-я и послед страницы'!C184</f>
        <v>Контур заземления ВЛ-0,4кВ
СЭС-23-32939-ЭС-ИЛО</v>
      </c>
      <c r="D184" s="674" t="str">
        <f>'2-я и послед страницы'!D184</f>
        <v>Начальник участка, Курленков О.В.</v>
      </c>
      <c r="E184" s="674" t="s">
        <v>1565</v>
      </c>
      <c r="F184" s="655" t="str">
        <f ca="1">'2-я и послед страницы'!F184</f>
        <v>+13,
без осадков</v>
      </c>
      <c r="G184" s="674" t="str">
        <f>'2-я и послед страницы'!G184</f>
        <v>Кинев Н.Ю. 
№Э-1415-24</v>
      </c>
      <c r="H184" s="674" t="str">
        <f>'2-я и послед страницы'!J184</f>
        <v>Курленков О.В.</v>
      </c>
      <c r="I184" s="674" t="s">
        <v>1566</v>
      </c>
      <c r="J184" s="675" t="s">
        <v>64</v>
      </c>
      <c r="K184" s="674"/>
      <c r="L184" s="674" t="s">
        <v>1535</v>
      </c>
      <c r="M184" s="641">
        <f>IF('2-я и послед страницы'!N184=0,0,1)</f>
        <v>0</v>
      </c>
    </row>
    <row r="185" spans="1:13" ht="49.2" customHeight="1" x14ac:dyDescent="0.25">
      <c r="A185" s="673">
        <f>'2-я и послед страницы'!A185</f>
        <v>0</v>
      </c>
      <c r="B185" s="655" t="str">
        <f>'2-я и послед страницы'!B185</f>
        <v>полоса 40х5 мм
уголок 63х63х5, L=2,5 м</v>
      </c>
      <c r="C185" s="655" t="str">
        <f>'2-я и послед страницы'!C185</f>
        <v>Контур заземления ВЛ-0,4кВ
СЭС-23-32939-ЭС-ИЛО</v>
      </c>
      <c r="D185" s="674" t="str">
        <f>'2-я и послед страницы'!D185</f>
        <v>Начальник участка, Курленков О.В.</v>
      </c>
      <c r="E185" s="674" t="s">
        <v>1565</v>
      </c>
      <c r="F185" s="655" t="str">
        <f ca="1">'2-я и послед страницы'!F185</f>
        <v>+13,
без осадков</v>
      </c>
      <c r="G185" s="674" t="str">
        <f>'2-я и послед страницы'!G185</f>
        <v>Кинев Н.Ю. 
№Э-1415-24</v>
      </c>
      <c r="H185" s="674" t="str">
        <f>'2-я и послед страницы'!J185</f>
        <v>Курленков О.В.</v>
      </c>
      <c r="I185" s="674" t="s">
        <v>1566</v>
      </c>
      <c r="J185" s="675" t="s">
        <v>64</v>
      </c>
      <c r="K185" s="674"/>
      <c r="L185" s="674" t="s">
        <v>1535</v>
      </c>
      <c r="M185" s="641">
        <f>IF('2-я и послед страницы'!N185=0,0,1)</f>
        <v>0</v>
      </c>
    </row>
    <row r="186" spans="1:13" ht="49.2" customHeight="1" x14ac:dyDescent="0.25">
      <c r="A186" s="673">
        <f>'2-я и послед страницы'!A186</f>
        <v>0</v>
      </c>
      <c r="B186" s="655" t="str">
        <f>'2-я и послед страницы'!B186</f>
        <v>полоса 40х5 мм
уголок 63х63х5, L=2,5 м</v>
      </c>
      <c r="C186" s="655" t="str">
        <f>'2-я и послед страницы'!C186</f>
        <v>Контур заземления ВЛ-0,4кВ
СЭС-23-32939-ЭС-ИЛО</v>
      </c>
      <c r="D186" s="674" t="str">
        <f>'2-я и послед страницы'!D186</f>
        <v>Начальник участка, Курленков О.В.</v>
      </c>
      <c r="E186" s="674" t="s">
        <v>1565</v>
      </c>
      <c r="F186" s="655" t="str">
        <f ca="1">'2-я и послед страницы'!F186</f>
        <v>+13,
без осадков</v>
      </c>
      <c r="G186" s="674" t="str">
        <f>'2-я и послед страницы'!G186</f>
        <v>Кинев Н.Ю. 
№Э-1415-24</v>
      </c>
      <c r="H186" s="674" t="str">
        <f>'2-я и послед страницы'!J186</f>
        <v>Курленков О.В.</v>
      </c>
      <c r="I186" s="674" t="s">
        <v>1566</v>
      </c>
      <c r="J186" s="675" t="s">
        <v>64</v>
      </c>
      <c r="K186" s="674"/>
      <c r="L186" s="674" t="s">
        <v>1535</v>
      </c>
      <c r="M186" s="641">
        <f>IF('2-я и послед страницы'!N186=0,0,1)</f>
        <v>0</v>
      </c>
    </row>
    <row r="187" spans="1:13" ht="49.2" customHeight="1" x14ac:dyDescent="0.25">
      <c r="A187" s="673">
        <f>'2-я и послед страницы'!A187</f>
        <v>0</v>
      </c>
      <c r="B187" s="655" t="str">
        <f>'2-я и послед страницы'!B187</f>
        <v>полоса 40х5 мм
уголок 63х63х5, L=2,5 м</v>
      </c>
      <c r="C187" s="655" t="str">
        <f>'2-я и послед страницы'!C187</f>
        <v>Контур заземления ВЛ-0,4кВ
СЭС-23-32939-ЭС-ИЛО</v>
      </c>
      <c r="D187" s="674" t="str">
        <f>'2-я и послед страницы'!D187</f>
        <v>Начальник участка, Курленков О.В.</v>
      </c>
      <c r="E187" s="674" t="s">
        <v>1565</v>
      </c>
      <c r="F187" s="655" t="str">
        <f ca="1">'2-я и послед страницы'!F187</f>
        <v>+13,
без осадков</v>
      </c>
      <c r="G187" s="674" t="str">
        <f>'2-я и послед страницы'!G187</f>
        <v>Кинев Н.Ю. 
№Э-1415-24</v>
      </c>
      <c r="H187" s="674" t="str">
        <f>'2-я и послед страницы'!J187</f>
        <v>Курленков О.В.</v>
      </c>
      <c r="I187" s="674" t="s">
        <v>1566</v>
      </c>
      <c r="J187" s="675" t="s">
        <v>64</v>
      </c>
      <c r="K187" s="674"/>
      <c r="L187" s="674" t="s">
        <v>1535</v>
      </c>
      <c r="M187" s="641">
        <f>IF('2-я и послед страницы'!N187=0,0,1)</f>
        <v>0</v>
      </c>
    </row>
    <row r="188" spans="1:13" ht="49.2" customHeight="1" x14ac:dyDescent="0.25">
      <c r="A188" s="673">
        <f>'2-я и послед страницы'!A188</f>
        <v>0</v>
      </c>
      <c r="B188" s="655" t="str">
        <f>'2-я и послед страницы'!B188</f>
        <v>полоса 40х5 мм
уголок 63х63х5, L=2,5 м</v>
      </c>
      <c r="C188" s="655" t="str">
        <f>'2-я и послед страницы'!C188</f>
        <v>Контур заземления ВЛ-0,4кВ
СЭС-23-32939-ЭС-ИЛО</v>
      </c>
      <c r="D188" s="674" t="str">
        <f>'2-я и послед страницы'!D188</f>
        <v>Начальник участка, Курленков О.В.</v>
      </c>
      <c r="E188" s="674" t="s">
        <v>1565</v>
      </c>
      <c r="F188" s="655" t="str">
        <f ca="1">'2-я и послед страницы'!F188</f>
        <v>+13,
без осадков</v>
      </c>
      <c r="G188" s="674" t="str">
        <f>'2-я и послед страницы'!G188</f>
        <v>Кинев Н.Ю. 
№Э-1415-24</v>
      </c>
      <c r="H188" s="674" t="str">
        <f>'2-я и послед страницы'!J188</f>
        <v>Курленков О.В.</v>
      </c>
      <c r="I188" s="674" t="s">
        <v>1566</v>
      </c>
      <c r="J188" s="675" t="s">
        <v>64</v>
      </c>
      <c r="K188" s="674"/>
      <c r="L188" s="674" t="s">
        <v>1535</v>
      </c>
      <c r="M188" s="641">
        <f>IF('2-я и послед страницы'!N188=0,0,1)</f>
        <v>0</v>
      </c>
    </row>
    <row r="189" spans="1:13" ht="49.2" customHeight="1" x14ac:dyDescent="0.25">
      <c r="A189" s="673">
        <f>'2-я и послед страницы'!A189</f>
        <v>0</v>
      </c>
      <c r="B189" s="655" t="str">
        <f>'2-я и послед страницы'!B189</f>
        <v>полоса 40х5 мм
уголок 63х63х5, L=2,5 м</v>
      </c>
      <c r="C189" s="655" t="str">
        <f>'2-я и послед страницы'!C189</f>
        <v>Контур заземления ВЛ-0,4кВ
СЭС-23-32939-ЭС-ИЛО</v>
      </c>
      <c r="D189" s="674" t="str">
        <f>'2-я и послед страницы'!D189</f>
        <v>Начальник участка, Курленков О.В.</v>
      </c>
      <c r="E189" s="674" t="s">
        <v>1565</v>
      </c>
      <c r="F189" s="655" t="str">
        <f ca="1">'2-я и послед страницы'!F189</f>
        <v>+13,
без осадков</v>
      </c>
      <c r="G189" s="674" t="str">
        <f>'2-я и послед страницы'!G189</f>
        <v>Кинев Н.Ю. 
№Э-1415-24</v>
      </c>
      <c r="H189" s="674" t="str">
        <f>'2-я и послед страницы'!J189</f>
        <v>Курленков О.В.</v>
      </c>
      <c r="I189" s="674" t="s">
        <v>1566</v>
      </c>
      <c r="J189" s="675" t="s">
        <v>64</v>
      </c>
      <c r="K189" s="674"/>
      <c r="L189" s="674" t="s">
        <v>1535</v>
      </c>
      <c r="M189" s="641">
        <f>IF('2-я и послед страницы'!N189=0,0,1)</f>
        <v>0</v>
      </c>
    </row>
    <row r="190" spans="1:13" ht="49.2" customHeight="1" x14ac:dyDescent="0.25">
      <c r="A190" s="673">
        <f>'2-я и послед страницы'!A190</f>
        <v>0</v>
      </c>
      <c r="B190" s="655" t="str">
        <f>'2-я и послед страницы'!B190</f>
        <v>полоса 40х5 мм
уголок 63х63х5, L=2,5 м</v>
      </c>
      <c r="C190" s="655" t="str">
        <f>'2-я и послед страницы'!C190</f>
        <v>Контур заземления ВЛ-0,4кВ
СЭС-23-32939-ЭС-ИЛО</v>
      </c>
      <c r="D190" s="674" t="str">
        <f>'2-я и послед страницы'!D190</f>
        <v>Начальник участка, Курленков О.В.</v>
      </c>
      <c r="E190" s="674" t="s">
        <v>1565</v>
      </c>
      <c r="F190" s="655" t="str">
        <f ca="1">'2-я и послед страницы'!F190</f>
        <v>+13,
без осадков</v>
      </c>
      <c r="G190" s="674" t="str">
        <f>'2-я и послед страницы'!G190</f>
        <v>Кинев Н.Ю. 
№Э-1415-24</v>
      </c>
      <c r="H190" s="674" t="str">
        <f>'2-я и послед страницы'!J190</f>
        <v>Курленков О.В.</v>
      </c>
      <c r="I190" s="674" t="s">
        <v>1566</v>
      </c>
      <c r="J190" s="675" t="s">
        <v>64</v>
      </c>
      <c r="K190" s="674"/>
      <c r="L190" s="674" t="s">
        <v>1535</v>
      </c>
      <c r="M190" s="641">
        <f>IF('2-я и послед страницы'!N190=0,0,1)</f>
        <v>0</v>
      </c>
    </row>
    <row r="191" spans="1:13" ht="49.2" customHeight="1" x14ac:dyDescent="0.25">
      <c r="A191" s="673">
        <f>'2-я и послед страницы'!A191</f>
        <v>0</v>
      </c>
      <c r="B191" s="655" t="str">
        <f>'2-я и послед страницы'!B191</f>
        <v>полоса 40х5 мм
уголок 63х63х5, L=2,5 м</v>
      </c>
      <c r="C191" s="655" t="str">
        <f>'2-я и послед страницы'!C191</f>
        <v>Контур заземления ВЛ-0,4кВ
СЭС-23-32939-ЭС-ИЛО</v>
      </c>
      <c r="D191" s="674" t="str">
        <f>'2-я и послед страницы'!D191</f>
        <v>Начальник участка, Курленков О.В.</v>
      </c>
      <c r="E191" s="674" t="s">
        <v>1565</v>
      </c>
      <c r="F191" s="655" t="str">
        <f ca="1">'2-я и послед страницы'!F191</f>
        <v>+13,
без осадков</v>
      </c>
      <c r="G191" s="674" t="str">
        <f>'2-я и послед страницы'!G191</f>
        <v>Кинев Н.Ю. 
№Э-1415-24</v>
      </c>
      <c r="H191" s="674" t="str">
        <f>'2-я и послед страницы'!J191</f>
        <v>Курленков О.В.</v>
      </c>
      <c r="I191" s="674" t="s">
        <v>1566</v>
      </c>
      <c r="J191" s="675" t="s">
        <v>64</v>
      </c>
      <c r="K191" s="674"/>
      <c r="L191" s="674" t="s">
        <v>1535</v>
      </c>
      <c r="M191" s="641">
        <f>IF('2-я и послед страницы'!N191=0,0,1)</f>
        <v>0</v>
      </c>
    </row>
    <row r="192" spans="1:13" ht="49.2" customHeight="1" x14ac:dyDescent="0.25">
      <c r="A192" s="673">
        <f>'2-я и послед страницы'!A192</f>
        <v>0</v>
      </c>
      <c r="B192" s="655" t="str">
        <f>'2-я и послед страницы'!B192</f>
        <v>полоса 40х5 мм
уголок 63х63х5, L=2,5 м</v>
      </c>
      <c r="C192" s="655" t="str">
        <f>'2-я и послед страницы'!C192</f>
        <v>Контур заземления ВЛ-0,4кВ
СЭС-23-32939-ЭС-ИЛО</v>
      </c>
      <c r="D192" s="674" t="str">
        <f>'2-я и послед страницы'!D192</f>
        <v>Начальник участка, Курленков О.В.</v>
      </c>
      <c r="E192" s="674" t="s">
        <v>1565</v>
      </c>
      <c r="F192" s="655" t="str">
        <f ca="1">'2-я и послед страницы'!F192</f>
        <v>+13,
без осадков</v>
      </c>
      <c r="G192" s="674" t="str">
        <f>'2-я и послед страницы'!G192</f>
        <v>Кинев Н.Ю. 
№Э-1415-24</v>
      </c>
      <c r="H192" s="674" t="str">
        <f>'2-я и послед страницы'!J192</f>
        <v>Курленков О.В.</v>
      </c>
      <c r="I192" s="674" t="s">
        <v>1566</v>
      </c>
      <c r="J192" s="675" t="s">
        <v>64</v>
      </c>
      <c r="K192" s="674"/>
      <c r="L192" s="674" t="s">
        <v>1535</v>
      </c>
      <c r="M192" s="641">
        <f>IF('2-я и послед страницы'!N192=0,0,1)</f>
        <v>0</v>
      </c>
    </row>
    <row r="193" spans="1:13" ht="49.2" customHeight="1" x14ac:dyDescent="0.25">
      <c r="A193" s="673">
        <f>'2-я и послед страницы'!A193</f>
        <v>0</v>
      </c>
      <c r="B193" s="655" t="str">
        <f>'2-я и послед страницы'!B193</f>
        <v>полоса 40х5 мм
уголок 63х63х5, L=2,5 м</v>
      </c>
      <c r="C193" s="655" t="str">
        <f>'2-я и послед страницы'!C193</f>
        <v>Контур заземления ВЛ-0,4кВ
СЭС-23-32939-ЭС-ИЛО</v>
      </c>
      <c r="D193" s="674" t="str">
        <f>'2-я и послед страницы'!D193</f>
        <v>Начальник участка, Курленков О.В.</v>
      </c>
      <c r="E193" s="674" t="s">
        <v>1565</v>
      </c>
      <c r="F193" s="655" t="str">
        <f ca="1">'2-я и послед страницы'!F193</f>
        <v>+13,
без осадков</v>
      </c>
      <c r="G193" s="674" t="str">
        <f>'2-я и послед страницы'!G193</f>
        <v>Кинев Н.Ю. 
№Э-1415-24</v>
      </c>
      <c r="H193" s="674" t="str">
        <f>'2-я и послед страницы'!J193</f>
        <v>Курленков О.В.</v>
      </c>
      <c r="I193" s="674" t="s">
        <v>1566</v>
      </c>
      <c r="J193" s="675" t="s">
        <v>64</v>
      </c>
      <c r="K193" s="674"/>
      <c r="L193" s="674" t="s">
        <v>1535</v>
      </c>
      <c r="M193" s="641">
        <f>IF('2-я и послед страницы'!N193=0,0,1)</f>
        <v>0</v>
      </c>
    </row>
    <row r="194" spans="1:13" ht="49.2" customHeight="1" x14ac:dyDescent="0.25">
      <c r="A194" s="673">
        <f>'2-я и послед страницы'!A194</f>
        <v>0</v>
      </c>
      <c r="B194" s="655" t="str">
        <f>'2-я и послед страницы'!B194</f>
        <v>полоса 40х5 мм
уголок 63х63х5, L=2,5 м</v>
      </c>
      <c r="C194" s="655" t="str">
        <f>'2-я и послед страницы'!C194</f>
        <v>Контур заземления ВЛ-0,4кВ
СЭС-23-32939-ЭС-ИЛО</v>
      </c>
      <c r="D194" s="674" t="str">
        <f>'2-я и послед страницы'!D194</f>
        <v>Начальник участка, Курленков О.В.</v>
      </c>
      <c r="E194" s="674" t="s">
        <v>1565</v>
      </c>
      <c r="F194" s="655" t="str">
        <f ca="1">'2-я и послед страницы'!F194</f>
        <v>+13,
без осадков</v>
      </c>
      <c r="G194" s="674" t="str">
        <f>'2-я и послед страницы'!G194</f>
        <v>Кинев Н.Ю. 
№Э-1415-24</v>
      </c>
      <c r="H194" s="674" t="str">
        <f>'2-я и послед страницы'!J194</f>
        <v>Курленков О.В.</v>
      </c>
      <c r="I194" s="674" t="s">
        <v>1566</v>
      </c>
      <c r="J194" s="675" t="s">
        <v>64</v>
      </c>
      <c r="K194" s="674"/>
      <c r="L194" s="674" t="s">
        <v>1535</v>
      </c>
      <c r="M194" s="641">
        <f>IF('2-я и послед страницы'!N194=0,0,1)</f>
        <v>0</v>
      </c>
    </row>
    <row r="195" spans="1:13" ht="49.2" customHeight="1" x14ac:dyDescent="0.25">
      <c r="A195" s="673">
        <f>'2-я и послед страницы'!A195</f>
        <v>0</v>
      </c>
      <c r="B195" s="655" t="str">
        <f>'2-я и послед страницы'!B195</f>
        <v>полоса 40х5 мм
уголок 63х63х5, L=2,5 м</v>
      </c>
      <c r="C195" s="655" t="str">
        <f>'2-я и послед страницы'!C195</f>
        <v>Контур заземления ВЛ-0,4кВ
СЭС-23-32939-ЭС-ИЛО</v>
      </c>
      <c r="D195" s="674" t="str">
        <f>'2-я и послед страницы'!D195</f>
        <v>Начальник участка, Курленков О.В.</v>
      </c>
      <c r="E195" s="674" t="s">
        <v>1565</v>
      </c>
      <c r="F195" s="655" t="str">
        <f ca="1">'2-я и послед страницы'!F195</f>
        <v>+13,
без осадков</v>
      </c>
      <c r="G195" s="674" t="str">
        <f>'2-я и послед страницы'!G195</f>
        <v>Кинев Н.Ю. 
№Э-1415-24</v>
      </c>
      <c r="H195" s="674" t="str">
        <f>'2-я и послед страницы'!J195</f>
        <v>Курленков О.В.</v>
      </c>
      <c r="I195" s="674" t="s">
        <v>1566</v>
      </c>
      <c r="J195" s="675" t="s">
        <v>64</v>
      </c>
      <c r="K195" s="674"/>
      <c r="L195" s="674" t="s">
        <v>1535</v>
      </c>
      <c r="M195" s="641">
        <f>IF('2-я и послед страницы'!N195=0,0,1)</f>
        <v>0</v>
      </c>
    </row>
    <row r="196" spans="1:13" ht="49.2" customHeight="1" x14ac:dyDescent="0.25">
      <c r="A196" s="673">
        <f>'2-я и послед страницы'!A196</f>
        <v>0</v>
      </c>
      <c r="B196" s="655" t="str">
        <f>'2-я и послед страницы'!B196</f>
        <v>полоса 40х5 мм
уголок 63х63х5, L=2,5 м</v>
      </c>
      <c r="C196" s="655" t="str">
        <f>'2-я и послед страницы'!C196</f>
        <v>Контур заземления ВЛ-0,4кВ
СЭС-23-32939-ЭС-ИЛО</v>
      </c>
      <c r="D196" s="674" t="str">
        <f>'2-я и послед страницы'!D196</f>
        <v>Начальник участка, Курленков О.В.</v>
      </c>
      <c r="E196" s="674" t="s">
        <v>1565</v>
      </c>
      <c r="F196" s="655" t="str">
        <f ca="1">'2-я и послед страницы'!F196</f>
        <v>+13,
без осадков</v>
      </c>
      <c r="G196" s="674" t="str">
        <f>'2-я и послед страницы'!G196</f>
        <v>Кинев Н.Ю. 
№Э-1415-24</v>
      </c>
      <c r="H196" s="674" t="str">
        <f>'2-я и послед страницы'!J196</f>
        <v>Курленков О.В.</v>
      </c>
      <c r="I196" s="674" t="s">
        <v>1566</v>
      </c>
      <c r="J196" s="675" t="s">
        <v>64</v>
      </c>
      <c r="K196" s="674"/>
      <c r="L196" s="674" t="s">
        <v>1535</v>
      </c>
      <c r="M196" s="641">
        <f>IF('2-я и послед страницы'!N196=0,0,1)</f>
        <v>0</v>
      </c>
    </row>
    <row r="197" spans="1:13" ht="49.2" customHeight="1" x14ac:dyDescent="0.25">
      <c r="A197" s="673">
        <f>'2-я и послед страницы'!A197</f>
        <v>0</v>
      </c>
      <c r="B197" s="655" t="str">
        <f>'2-я и послед страницы'!B197</f>
        <v>полоса 40х5 мм
уголок 63х63х5, L=2,5 м</v>
      </c>
      <c r="C197" s="655" t="str">
        <f>'2-я и послед страницы'!C197</f>
        <v>Контур заземления ВЛ-0,4кВ
СЭС-23-32939-ЭС-ИЛО</v>
      </c>
      <c r="D197" s="674" t="str">
        <f>'2-я и послед страницы'!D197</f>
        <v>Начальник участка, Курленков О.В.</v>
      </c>
      <c r="E197" s="674" t="s">
        <v>1565</v>
      </c>
      <c r="F197" s="655" t="str">
        <f ca="1">'2-я и послед страницы'!F197</f>
        <v>+13,
без осадков</v>
      </c>
      <c r="G197" s="674" t="str">
        <f>'2-я и послед страницы'!G197</f>
        <v>Кинев Н.Ю. 
№Э-1415-24</v>
      </c>
      <c r="H197" s="674" t="str">
        <f>'2-я и послед страницы'!J197</f>
        <v>Курленков О.В.</v>
      </c>
      <c r="I197" s="674" t="s">
        <v>1566</v>
      </c>
      <c r="J197" s="675" t="s">
        <v>64</v>
      </c>
      <c r="K197" s="674"/>
      <c r="L197" s="674" t="s">
        <v>1535</v>
      </c>
      <c r="M197" s="641">
        <f>IF('2-я и послед страницы'!N197=0,0,1)</f>
        <v>0</v>
      </c>
    </row>
    <row r="198" spans="1:13" ht="49.2" customHeight="1" x14ac:dyDescent="0.25">
      <c r="A198" s="673">
        <f>'2-я и послед страницы'!A198</f>
        <v>0</v>
      </c>
      <c r="B198" s="655" t="str">
        <f>'2-я и послед страницы'!B198</f>
        <v>полоса 40х5 мм
уголок 63х63х5, L=2,5 м</v>
      </c>
      <c r="C198" s="655" t="str">
        <f>'2-я и послед страницы'!C198</f>
        <v>Контур заземления ВЛ-0,4кВ
СЭС-23-32939-ЭС-ИЛО</v>
      </c>
      <c r="D198" s="674" t="str">
        <f>'2-я и послед страницы'!D198</f>
        <v>Начальник участка, Курленков О.В.</v>
      </c>
      <c r="E198" s="674" t="s">
        <v>1565</v>
      </c>
      <c r="F198" s="655" t="str">
        <f ca="1">'2-я и послед страницы'!F198</f>
        <v>+13,
без осадков</v>
      </c>
      <c r="G198" s="674" t="str">
        <f>'2-я и послед страницы'!G198</f>
        <v>Кинев Н.Ю. 
№Э-1415-24</v>
      </c>
      <c r="H198" s="674" t="str">
        <f>'2-я и послед страницы'!J198</f>
        <v>Курленков О.В.</v>
      </c>
      <c r="I198" s="674" t="s">
        <v>1566</v>
      </c>
      <c r="J198" s="675" t="s">
        <v>64</v>
      </c>
      <c r="K198" s="674"/>
      <c r="L198" s="674" t="s">
        <v>1535</v>
      </c>
      <c r="M198" s="641">
        <f>IF('2-я и послед страницы'!N198=0,0,1)</f>
        <v>0</v>
      </c>
    </row>
    <row r="199" spans="1:13" ht="49.2" customHeight="1" x14ac:dyDescent="0.25">
      <c r="A199" s="673">
        <f>'2-я и послед страницы'!A199</f>
        <v>0</v>
      </c>
      <c r="B199" s="655" t="str">
        <f>'2-я и послед страницы'!B199</f>
        <v>полоса 40х5 мм
уголок 63х63х5, L=2,5 м</v>
      </c>
      <c r="C199" s="655" t="str">
        <f>'2-я и послед страницы'!C199</f>
        <v>Контур заземления ВЛ-0,4кВ
СЭС-23-32939-ЭС-ИЛО</v>
      </c>
      <c r="D199" s="674" t="str">
        <f>'2-я и послед страницы'!D199</f>
        <v>Начальник участка, Курленков О.В.</v>
      </c>
      <c r="E199" s="674" t="s">
        <v>1565</v>
      </c>
      <c r="F199" s="655" t="str">
        <f ca="1">'2-я и послед страницы'!F199</f>
        <v>+13,
без осадков</v>
      </c>
      <c r="G199" s="674" t="str">
        <f>'2-я и послед страницы'!G199</f>
        <v>Кинев Н.Ю. 
№Э-1415-24</v>
      </c>
      <c r="H199" s="674" t="str">
        <f>'2-я и послед страницы'!J199</f>
        <v>Курленков О.В.</v>
      </c>
      <c r="I199" s="674" t="s">
        <v>1566</v>
      </c>
      <c r="J199" s="675" t="s">
        <v>64</v>
      </c>
      <c r="K199" s="674"/>
      <c r="L199" s="674" t="s">
        <v>1535</v>
      </c>
      <c r="M199" s="641">
        <f>IF('2-я и послед страницы'!N199=0,0,1)</f>
        <v>0</v>
      </c>
    </row>
    <row r="200" spans="1:13" ht="49.2" customHeight="1" x14ac:dyDescent="0.25">
      <c r="A200" s="673">
        <f>'2-я и послед страницы'!A200</f>
        <v>0</v>
      </c>
      <c r="B200" s="655" t="str">
        <f>'2-я и послед страницы'!B200</f>
        <v>полоса 40х5 мм
уголок 63х63х5, L=2,5 м</v>
      </c>
      <c r="C200" s="655" t="str">
        <f>'2-я и послед страницы'!C200</f>
        <v>Контур заземления ВЛ-0,4кВ
СЭС-23-32939-ЭС-ИЛО</v>
      </c>
      <c r="D200" s="674" t="str">
        <f>'2-я и послед страницы'!D200</f>
        <v>Начальник участка, Курленков О.В.</v>
      </c>
      <c r="E200" s="674" t="s">
        <v>1565</v>
      </c>
      <c r="F200" s="655" t="str">
        <f ca="1">'2-я и послед страницы'!F200</f>
        <v>+13,
без осадков</v>
      </c>
      <c r="G200" s="674" t="str">
        <f>'2-я и послед страницы'!G200</f>
        <v>Кинев Н.Ю. 
№Э-1415-24</v>
      </c>
      <c r="H200" s="674" t="str">
        <f>'2-я и послед страницы'!J200</f>
        <v>Курленков О.В.</v>
      </c>
      <c r="I200" s="674" t="s">
        <v>1566</v>
      </c>
      <c r="J200" s="675" t="s">
        <v>64</v>
      </c>
      <c r="K200" s="674"/>
      <c r="L200" s="674" t="s">
        <v>1535</v>
      </c>
      <c r="M200" s="641">
        <f>IF('2-я и послед страницы'!N200=0,0,1)</f>
        <v>0</v>
      </c>
    </row>
    <row r="201" spans="1:13" x14ac:dyDescent="0.25">
      <c r="A201" s="1479" t="str">
        <f>'2-я и послед страницы'!A201:M201</f>
        <v>Контур заземления ВЛ-10кВ</v>
      </c>
      <c r="B201" s="1480"/>
      <c r="C201" s="1480"/>
      <c r="D201" s="1480"/>
      <c r="E201" s="1480"/>
      <c r="F201" s="1480"/>
      <c r="G201" s="1480"/>
      <c r="H201" s="1480"/>
      <c r="I201" s="1480"/>
      <c r="J201" s="1480"/>
      <c r="K201" s="1480"/>
      <c r="L201" s="1480"/>
      <c r="M201" s="641">
        <f>IF('2-я и послед страницы'!N101=1,1,0)</f>
        <v>1</v>
      </c>
    </row>
    <row r="202" spans="1:13" ht="49.2" customHeight="1" x14ac:dyDescent="0.25">
      <c r="A202" s="673">
        <f>'2-я и послед страницы'!A202</f>
        <v>45469</v>
      </c>
      <c r="B202" s="655" t="str">
        <f>'2-я и послед страницы'!B202</f>
        <v>полоса 40х5 мм
уголок 63х63х6, L=3 м</v>
      </c>
      <c r="C202" s="655" t="str">
        <f>'2-я и послед страницы'!C202</f>
        <v>Контур заземления ВЛ-10кВ
СЭС-23-32939-ЭС-ИЛО</v>
      </c>
      <c r="D202" s="674" t="str">
        <f>'2-я и послед страницы'!D202</f>
        <v>Начальник участка, Курленков О.В.</v>
      </c>
      <c r="E202" s="674" t="s">
        <v>1565</v>
      </c>
      <c r="F202" s="655" t="str">
        <f ca="1">'2-я и послед страницы'!F202</f>
        <v>+11,
без осадков</v>
      </c>
      <c r="G202" s="674" t="str">
        <f>'2-я и послед страницы'!G202</f>
        <v>Кинев Н.Ю. 
№Э-1415-24</v>
      </c>
      <c r="H202" s="674" t="str">
        <f>'2-я и послед страницы'!J202</f>
        <v>Курленков О.В.</v>
      </c>
      <c r="I202" s="674" t="s">
        <v>1566</v>
      </c>
      <c r="J202" s="675" t="s">
        <v>64</v>
      </c>
      <c r="K202" s="674"/>
      <c r="L202" s="674" t="s">
        <v>1535</v>
      </c>
      <c r="M202" s="641">
        <f>IF('2-я и послед страницы'!N202=0,0,1)</f>
        <v>1</v>
      </c>
    </row>
    <row r="203" spans="1:13" ht="49.2" customHeight="1" x14ac:dyDescent="0.25">
      <c r="A203" s="673">
        <f>'2-я и послед страницы'!A203</f>
        <v>0</v>
      </c>
      <c r="B203" s="655" t="str">
        <f>'2-я и послед страницы'!B203</f>
        <v>полоса 40х5 мм
уголок 63х63х6, L=3 м</v>
      </c>
      <c r="C203" s="655" t="str">
        <f>'2-я и послед страницы'!C203</f>
        <v>Контур заземления ВЛ-10кВ
СЭС-23-32939-ЭС-ИЛО</v>
      </c>
      <c r="D203" s="674" t="str">
        <f>'2-я и послед страницы'!D203</f>
        <v>Начальник участка, Курленков О.В.</v>
      </c>
      <c r="E203" s="674" t="s">
        <v>1565</v>
      </c>
      <c r="F203" s="655" t="str">
        <f ca="1">'2-я и послед страницы'!F203</f>
        <v>+15,
без осадков</v>
      </c>
      <c r="G203" s="674" t="str">
        <f>'2-я и послед страницы'!G203</f>
        <v>Кинев Н.Ю. 
№Э-1415-24</v>
      </c>
      <c r="H203" s="674" t="str">
        <f>'2-я и послед страницы'!J203</f>
        <v>Курленков О.В.</v>
      </c>
      <c r="I203" s="674" t="s">
        <v>1566</v>
      </c>
      <c r="J203" s="675" t="s">
        <v>64</v>
      </c>
      <c r="K203" s="674"/>
      <c r="L203" s="674" t="s">
        <v>1535</v>
      </c>
      <c r="M203" s="641">
        <f>IF('2-я и послед страницы'!N203=0,0,1)</f>
        <v>0</v>
      </c>
    </row>
    <row r="204" spans="1:13" ht="49.2" customHeight="1" x14ac:dyDescent="0.25">
      <c r="A204" s="673">
        <f>'2-я и послед страницы'!A204</f>
        <v>0</v>
      </c>
      <c r="B204" s="655" t="str">
        <f>'2-я и послед страницы'!B204</f>
        <v>полоса 40х5 мм
уголок 63х63х6, L=3 м</v>
      </c>
      <c r="C204" s="655" t="str">
        <f>'2-я и послед страницы'!C204</f>
        <v>Контур заземления ВЛ-10кВ
СЭС-23-32939-ЭС-ИЛО</v>
      </c>
      <c r="D204" s="674" t="str">
        <f>'2-я и послед страницы'!D204</f>
        <v>Начальник участка, Курленков О.В.</v>
      </c>
      <c r="E204" s="674" t="s">
        <v>1565</v>
      </c>
      <c r="F204" s="655" t="str">
        <f ca="1">'2-я и послед страницы'!F204</f>
        <v>+15,
без осадков</v>
      </c>
      <c r="G204" s="674" t="str">
        <f>'2-я и послед страницы'!G204</f>
        <v>Кинев Н.Ю. 
№Э-1415-24</v>
      </c>
      <c r="H204" s="674" t="str">
        <f>'2-я и послед страницы'!J204</f>
        <v>Курленков О.В.</v>
      </c>
      <c r="I204" s="674" t="s">
        <v>1566</v>
      </c>
      <c r="J204" s="675" t="s">
        <v>64</v>
      </c>
      <c r="K204" s="674"/>
      <c r="L204" s="674" t="s">
        <v>1535</v>
      </c>
      <c r="M204" s="641">
        <f>IF('2-я и послед страницы'!N204=0,0,1)</f>
        <v>0</v>
      </c>
    </row>
    <row r="205" spans="1:13" ht="49.2" customHeight="1" x14ac:dyDescent="0.25">
      <c r="A205" s="673">
        <f>'2-я и послед страницы'!A205</f>
        <v>0</v>
      </c>
      <c r="B205" s="655" t="str">
        <f>'2-я и послед страницы'!B205</f>
        <v>полоса 40х5 мм
уголок 63х63х6, L=3 м</v>
      </c>
      <c r="C205" s="655" t="str">
        <f>'2-я и послед страницы'!C205</f>
        <v>Контур заземления ВЛ-10кВ
СЭС-23-32939-ЭС-ИЛО</v>
      </c>
      <c r="D205" s="674" t="str">
        <f>'2-я и послед страницы'!D205</f>
        <v>Начальник участка, Курленков О.В.</v>
      </c>
      <c r="E205" s="674" t="s">
        <v>1565</v>
      </c>
      <c r="F205" s="655" t="str">
        <f ca="1">'2-я и послед страницы'!F205</f>
        <v>+15,
без осадков</v>
      </c>
      <c r="G205" s="674" t="str">
        <f>'2-я и послед страницы'!G205</f>
        <v>Кинев Н.Ю. 
№Э-1415-24</v>
      </c>
      <c r="H205" s="674" t="str">
        <f>'2-я и послед страницы'!J205</f>
        <v>Курленков О.В.</v>
      </c>
      <c r="I205" s="674" t="s">
        <v>1566</v>
      </c>
      <c r="J205" s="675" t="s">
        <v>64</v>
      </c>
      <c r="K205" s="674"/>
      <c r="L205" s="674" t="s">
        <v>1535</v>
      </c>
      <c r="M205" s="641">
        <f>IF('2-я и послед страницы'!N205=0,0,1)</f>
        <v>0</v>
      </c>
    </row>
    <row r="206" spans="1:13" ht="49.2" customHeight="1" x14ac:dyDescent="0.25">
      <c r="A206" s="673">
        <f>'2-я и послед страницы'!A206</f>
        <v>0</v>
      </c>
      <c r="B206" s="655" t="str">
        <f>'2-я и послед страницы'!B206</f>
        <v>полоса 40х5 мм
уголок 63х63х6, L=3 м</v>
      </c>
      <c r="C206" s="655" t="str">
        <f>'2-я и послед страницы'!C206</f>
        <v>Контур заземления ВЛ-10кВ
СЭС-23-32939-ЭС-ИЛО</v>
      </c>
      <c r="D206" s="674" t="str">
        <f>'2-я и послед страницы'!D206</f>
        <v>Начальник участка, Курленков О.В.</v>
      </c>
      <c r="E206" s="674" t="s">
        <v>1565</v>
      </c>
      <c r="F206" s="655" t="str">
        <f ca="1">'2-я и послед страницы'!F206</f>
        <v>+15,
без осадков</v>
      </c>
      <c r="G206" s="674" t="str">
        <f>'2-я и послед страницы'!G206</f>
        <v>Кинев Н.Ю. 
№Э-1415-24</v>
      </c>
      <c r="H206" s="674" t="str">
        <f>'2-я и послед страницы'!J206</f>
        <v>Курленков О.В.</v>
      </c>
      <c r="I206" s="674" t="s">
        <v>1566</v>
      </c>
      <c r="J206" s="675" t="s">
        <v>64</v>
      </c>
      <c r="K206" s="674"/>
      <c r="L206" s="674" t="s">
        <v>1535</v>
      </c>
      <c r="M206" s="641">
        <f>IF('2-я и послед страницы'!N206=0,0,1)</f>
        <v>0</v>
      </c>
    </row>
    <row r="207" spans="1:13" ht="49.2" customHeight="1" x14ac:dyDescent="0.25">
      <c r="A207" s="673">
        <f>'2-я и послед страницы'!A207</f>
        <v>0</v>
      </c>
      <c r="B207" s="655" t="str">
        <f>'2-я и послед страницы'!B207</f>
        <v>полоса 40х5 мм
уголок 63х63х6, L=3 м</v>
      </c>
      <c r="C207" s="655" t="str">
        <f>'2-я и послед страницы'!C207</f>
        <v>Контур заземления ВЛ-10кВ
СЭС-23-32939-ЭС-ИЛО</v>
      </c>
      <c r="D207" s="674" t="str">
        <f>'2-я и послед страницы'!D207</f>
        <v>Начальник участка, Курленков О.В.</v>
      </c>
      <c r="E207" s="674" t="s">
        <v>1565</v>
      </c>
      <c r="F207" s="655" t="str">
        <f ca="1">'2-я и послед страницы'!F207</f>
        <v>+15,
без осадков</v>
      </c>
      <c r="G207" s="674" t="str">
        <f>'2-я и послед страницы'!G207</f>
        <v>Кинев Н.Ю. 
№Э-1415-24</v>
      </c>
      <c r="H207" s="674" t="str">
        <f>'2-я и послед страницы'!J207</f>
        <v>Курленков О.В.</v>
      </c>
      <c r="I207" s="674" t="s">
        <v>1566</v>
      </c>
      <c r="J207" s="675" t="s">
        <v>64</v>
      </c>
      <c r="K207" s="674"/>
      <c r="L207" s="674" t="s">
        <v>1535</v>
      </c>
      <c r="M207" s="641">
        <f>IF('2-я и послед страницы'!N207=0,0,1)</f>
        <v>0</v>
      </c>
    </row>
    <row r="208" spans="1:13" ht="49.2" customHeight="1" x14ac:dyDescent="0.25">
      <c r="A208" s="673">
        <f>'2-я и послед страницы'!A208</f>
        <v>0</v>
      </c>
      <c r="B208" s="655" t="str">
        <f>'2-я и послед страницы'!B208</f>
        <v>полоса 40х5 мм
уголок 63х63х6, L=3 м</v>
      </c>
      <c r="C208" s="655" t="str">
        <f>'2-я и послед страницы'!C208</f>
        <v>Контур заземления ВЛ-10кВ
СЭС-23-32939-ЭС-ИЛО</v>
      </c>
      <c r="D208" s="674" t="str">
        <f>'2-я и послед страницы'!D208</f>
        <v>Начальник участка, Курленков О.В.</v>
      </c>
      <c r="E208" s="674" t="s">
        <v>1565</v>
      </c>
      <c r="F208" s="655" t="str">
        <f ca="1">'2-я и послед страницы'!F208</f>
        <v>+15,
без осадков</v>
      </c>
      <c r="G208" s="674" t="str">
        <f>'2-я и послед страницы'!G208</f>
        <v>Кинев Н.Ю. 
№Э-1415-24</v>
      </c>
      <c r="H208" s="674" t="str">
        <f>'2-я и послед страницы'!J208</f>
        <v>Курленков О.В.</v>
      </c>
      <c r="I208" s="674" t="s">
        <v>1566</v>
      </c>
      <c r="J208" s="675" t="s">
        <v>64</v>
      </c>
      <c r="K208" s="674"/>
      <c r="L208" s="674" t="s">
        <v>1535</v>
      </c>
      <c r="M208" s="641">
        <f>IF('2-я и послед страницы'!N208=0,0,1)</f>
        <v>0</v>
      </c>
    </row>
    <row r="209" spans="1:13" ht="49.2" customHeight="1" x14ac:dyDescent="0.25">
      <c r="A209" s="673">
        <f>'2-я и послед страницы'!A209</f>
        <v>0</v>
      </c>
      <c r="B209" s="655" t="str">
        <f>'2-я и послед страницы'!B209</f>
        <v>полоса 40х5 мм
уголок 63х63х6, L=3 м</v>
      </c>
      <c r="C209" s="655" t="str">
        <f>'2-я и послед страницы'!C209</f>
        <v>Контур заземления ВЛ-10кВ
СЭС-23-32939-ЭС-ИЛО</v>
      </c>
      <c r="D209" s="674" t="str">
        <f>'2-я и послед страницы'!D209</f>
        <v>Начальник участка, Курленков О.В.</v>
      </c>
      <c r="E209" s="674" t="s">
        <v>1565</v>
      </c>
      <c r="F209" s="655" t="str">
        <f ca="1">'2-я и послед страницы'!F209</f>
        <v>+15,
без осадков</v>
      </c>
      <c r="G209" s="674" t="str">
        <f>'2-я и послед страницы'!G209</f>
        <v>Кинев Н.Ю. 
№Э-1415-24</v>
      </c>
      <c r="H209" s="674" t="str">
        <f>'2-я и послед страницы'!J209</f>
        <v>Курленков О.В.</v>
      </c>
      <c r="I209" s="674" t="s">
        <v>1566</v>
      </c>
      <c r="J209" s="675" t="s">
        <v>64</v>
      </c>
      <c r="K209" s="674"/>
      <c r="L209" s="674" t="s">
        <v>1535</v>
      </c>
      <c r="M209" s="641">
        <f>IF('2-я и послед страницы'!N209=0,0,1)</f>
        <v>0</v>
      </c>
    </row>
    <row r="210" spans="1:13" ht="49.2" customHeight="1" x14ac:dyDescent="0.25">
      <c r="A210" s="673">
        <f>'2-я и послед страницы'!A210</f>
        <v>0</v>
      </c>
      <c r="B210" s="655" t="str">
        <f>'2-я и послед страницы'!B210</f>
        <v>полоса 40х5 мм
уголок 63х63х6, L=3 м</v>
      </c>
      <c r="C210" s="655" t="str">
        <f>'2-я и послед страницы'!C210</f>
        <v>Контур заземления ВЛ-10кВ
СЭС-23-32939-ЭС-ИЛО</v>
      </c>
      <c r="D210" s="674" t="str">
        <f>'2-я и послед страницы'!D210</f>
        <v>Начальник участка, Курленков О.В.</v>
      </c>
      <c r="E210" s="674" t="s">
        <v>1565</v>
      </c>
      <c r="F210" s="655" t="str">
        <f ca="1">'2-я и послед страницы'!F210</f>
        <v>+15,
без осадков</v>
      </c>
      <c r="G210" s="674" t="str">
        <f>'2-я и послед страницы'!G210</f>
        <v>Кинев Н.Ю. 
№Э-1415-24</v>
      </c>
      <c r="H210" s="674" t="str">
        <f>'2-я и послед страницы'!J210</f>
        <v>Курленков О.В.</v>
      </c>
      <c r="I210" s="674" t="s">
        <v>1566</v>
      </c>
      <c r="J210" s="675" t="s">
        <v>64</v>
      </c>
      <c r="K210" s="674"/>
      <c r="L210" s="674" t="s">
        <v>1535</v>
      </c>
      <c r="M210" s="641">
        <f>IF('2-я и послед страницы'!N210=0,0,1)</f>
        <v>0</v>
      </c>
    </row>
    <row r="211" spans="1:13" ht="49.2" customHeight="1" x14ac:dyDescent="0.25">
      <c r="A211" s="673">
        <f>'2-я и послед страницы'!A211</f>
        <v>0</v>
      </c>
      <c r="B211" s="655" t="str">
        <f>'2-я и послед страницы'!B211</f>
        <v>полоса 40х5 мм
уголок 63х63х6, L=3 м</v>
      </c>
      <c r="C211" s="655" t="str">
        <f>'2-я и послед страницы'!C211</f>
        <v>Контур заземления ВЛ-10кВ
СЭС-23-32939-ЭС-ИЛО</v>
      </c>
      <c r="D211" s="674" t="str">
        <f>'2-я и послед страницы'!D211</f>
        <v>Начальник участка, Курленков О.В.</v>
      </c>
      <c r="E211" s="674" t="s">
        <v>1565</v>
      </c>
      <c r="F211" s="655" t="str">
        <f ca="1">'2-я и послед страницы'!F211</f>
        <v>+15,
без осадков</v>
      </c>
      <c r="G211" s="674" t="str">
        <f>'2-я и послед страницы'!G211</f>
        <v>Кинев Н.Ю. 
№Э-1415-24</v>
      </c>
      <c r="H211" s="674" t="str">
        <f>'2-я и послед страницы'!J211</f>
        <v>Курленков О.В.</v>
      </c>
      <c r="I211" s="674" t="s">
        <v>1566</v>
      </c>
      <c r="J211" s="675" t="s">
        <v>64</v>
      </c>
      <c r="K211" s="674"/>
      <c r="L211" s="674" t="s">
        <v>1535</v>
      </c>
      <c r="M211" s="641">
        <f>IF('2-я и послед страницы'!N211=0,0,1)</f>
        <v>0</v>
      </c>
    </row>
    <row r="212" spans="1:13" ht="49.2" customHeight="1" x14ac:dyDescent="0.25">
      <c r="A212" s="673">
        <f>'2-я и послед страницы'!A212</f>
        <v>0</v>
      </c>
      <c r="B212" s="655" t="str">
        <f>'2-я и послед страницы'!B212</f>
        <v>полоса 40х5 мм
уголок 63х63х6, L=3 м</v>
      </c>
      <c r="C212" s="655" t="str">
        <f>'2-я и послед страницы'!C212</f>
        <v>Контур заземления ВЛ-10кВ
СЭС-23-32939-ЭС-ИЛО</v>
      </c>
      <c r="D212" s="674" t="str">
        <f>'2-я и послед страницы'!D212</f>
        <v>Начальник участка, Курленков О.В.</v>
      </c>
      <c r="E212" s="674" t="s">
        <v>1565</v>
      </c>
      <c r="F212" s="655" t="str">
        <f ca="1">'2-я и послед страницы'!F212</f>
        <v>+15,
без осадков</v>
      </c>
      <c r="G212" s="674" t="str">
        <f>'2-я и послед страницы'!G212</f>
        <v>Кинев Н.Ю. 
№Э-1415-24</v>
      </c>
      <c r="H212" s="674" t="str">
        <f>'2-я и послед страницы'!J212</f>
        <v>Курленков О.В.</v>
      </c>
      <c r="I212" s="674" t="s">
        <v>1566</v>
      </c>
      <c r="J212" s="675" t="s">
        <v>64</v>
      </c>
      <c r="K212" s="674"/>
      <c r="L212" s="674" t="s">
        <v>1535</v>
      </c>
      <c r="M212" s="641">
        <f>IF('2-я и послед страницы'!N212=0,0,1)</f>
        <v>0</v>
      </c>
    </row>
    <row r="213" spans="1:13" ht="49.2" customHeight="1" x14ac:dyDescent="0.25">
      <c r="A213" s="673">
        <f>'2-я и послед страницы'!A213</f>
        <v>0</v>
      </c>
      <c r="B213" s="655" t="str">
        <f>'2-я и послед страницы'!B213</f>
        <v>полоса 40х5 мм
уголок 63х63х6, L=3 м</v>
      </c>
      <c r="C213" s="655" t="str">
        <f>'2-я и послед страницы'!C213</f>
        <v>Контур заземления ВЛ-10кВ
СЭС-23-32939-ЭС-ИЛО</v>
      </c>
      <c r="D213" s="674" t="str">
        <f>'2-я и послед страницы'!D213</f>
        <v>Начальник участка, Курленков О.В.</v>
      </c>
      <c r="E213" s="674" t="s">
        <v>1565</v>
      </c>
      <c r="F213" s="655" t="str">
        <f ca="1">'2-я и послед страницы'!F213</f>
        <v>+15,
без осадков</v>
      </c>
      <c r="G213" s="674" t="str">
        <f>'2-я и послед страницы'!G213</f>
        <v>Кинев Н.Ю. 
№Э-1415-24</v>
      </c>
      <c r="H213" s="674" t="str">
        <f>'2-я и послед страницы'!J213</f>
        <v>Курленков О.В.</v>
      </c>
      <c r="I213" s="674" t="s">
        <v>1566</v>
      </c>
      <c r="J213" s="675" t="s">
        <v>64</v>
      </c>
      <c r="K213" s="674"/>
      <c r="L213" s="674" t="s">
        <v>1535</v>
      </c>
      <c r="M213" s="641">
        <f>IF('2-я и послед страницы'!N213=0,0,1)</f>
        <v>0</v>
      </c>
    </row>
    <row r="214" spans="1:13" ht="49.2" customHeight="1" x14ac:dyDescent="0.25">
      <c r="A214" s="673">
        <f>'2-я и послед страницы'!A214</f>
        <v>0</v>
      </c>
      <c r="B214" s="655" t="str">
        <f>'2-я и послед страницы'!B214</f>
        <v>полоса 40х5 мм
уголок 63х63х6, L=3 м</v>
      </c>
      <c r="C214" s="655" t="str">
        <f>'2-я и послед страницы'!C214</f>
        <v>Контур заземления ВЛ-10кВ
СЭС-23-32939-ЭС-ИЛО</v>
      </c>
      <c r="D214" s="674" t="str">
        <f>'2-я и послед страницы'!D214</f>
        <v>Начальник участка, Курленков О.В.</v>
      </c>
      <c r="E214" s="674" t="s">
        <v>1565</v>
      </c>
      <c r="F214" s="655" t="str">
        <f ca="1">'2-я и послед страницы'!F214</f>
        <v>+15,
без осадков</v>
      </c>
      <c r="G214" s="674" t="str">
        <f>'2-я и послед страницы'!G214</f>
        <v>Кинев Н.Ю. 
№Э-1415-24</v>
      </c>
      <c r="H214" s="674" t="str">
        <f>'2-я и послед страницы'!J214</f>
        <v>Курленков О.В.</v>
      </c>
      <c r="I214" s="674" t="s">
        <v>1566</v>
      </c>
      <c r="J214" s="675" t="s">
        <v>64</v>
      </c>
      <c r="K214" s="674"/>
      <c r="L214" s="674" t="s">
        <v>1535</v>
      </c>
      <c r="M214" s="641">
        <f>IF('2-я и послед страницы'!N214=0,0,1)</f>
        <v>0</v>
      </c>
    </row>
    <row r="215" spans="1:13" ht="49.2" customHeight="1" x14ac:dyDescent="0.25">
      <c r="A215" s="673">
        <f>'2-я и послед страницы'!A215</f>
        <v>0</v>
      </c>
      <c r="B215" s="655" t="str">
        <f>'2-я и послед страницы'!B215</f>
        <v>полоса 40х5 мм
уголок 63х63х6, L=3 м</v>
      </c>
      <c r="C215" s="655" t="str">
        <f>'2-я и послед страницы'!C215</f>
        <v>Контур заземления ВЛ-10кВ
СЭС-23-32939-ЭС-ИЛО</v>
      </c>
      <c r="D215" s="674" t="str">
        <f>'2-я и послед страницы'!D215</f>
        <v>Начальник участка, Курленков О.В.</v>
      </c>
      <c r="E215" s="674" t="s">
        <v>1565</v>
      </c>
      <c r="F215" s="655" t="str">
        <f ca="1">'2-я и послед страницы'!F215</f>
        <v>+15,
без осадков</v>
      </c>
      <c r="G215" s="674" t="str">
        <f>'2-я и послед страницы'!G215</f>
        <v>Кинев Н.Ю. 
№Э-1415-24</v>
      </c>
      <c r="H215" s="674" t="str">
        <f>'2-я и послед страницы'!J215</f>
        <v>Курленков О.В.</v>
      </c>
      <c r="I215" s="674" t="s">
        <v>1566</v>
      </c>
      <c r="J215" s="675" t="s">
        <v>64</v>
      </c>
      <c r="K215" s="674"/>
      <c r="L215" s="674" t="s">
        <v>1535</v>
      </c>
      <c r="M215" s="641">
        <f>IF('2-я и послед страницы'!N215=0,0,1)</f>
        <v>0</v>
      </c>
    </row>
    <row r="216" spans="1:13" ht="49.2" customHeight="1" x14ac:dyDescent="0.25">
      <c r="A216" s="673">
        <f>'2-я и послед страницы'!A216</f>
        <v>0</v>
      </c>
      <c r="B216" s="655" t="str">
        <f>'2-я и послед страницы'!B216</f>
        <v>полоса 40х5 мм
уголок 63х63х6, L=3 м</v>
      </c>
      <c r="C216" s="655" t="str">
        <f>'2-я и послед страницы'!C216</f>
        <v>Контур заземления ВЛ-10кВ
СЭС-23-32939-ЭС-ИЛО</v>
      </c>
      <c r="D216" s="674" t="str">
        <f>'2-я и послед страницы'!D216</f>
        <v>Начальник участка, Курленков О.В.</v>
      </c>
      <c r="E216" s="674" t="s">
        <v>1565</v>
      </c>
      <c r="F216" s="655" t="str">
        <f ca="1">'2-я и послед страницы'!F216</f>
        <v>+15,
без осадков</v>
      </c>
      <c r="G216" s="674" t="str">
        <f>'2-я и послед страницы'!G216</f>
        <v>Кинев Н.Ю. 
№Э-1415-24</v>
      </c>
      <c r="H216" s="674" t="str">
        <f>'2-я и послед страницы'!J216</f>
        <v>Курленков О.В.</v>
      </c>
      <c r="I216" s="674" t="s">
        <v>1566</v>
      </c>
      <c r="J216" s="675" t="s">
        <v>64</v>
      </c>
      <c r="K216" s="674"/>
      <c r="L216" s="674" t="s">
        <v>1535</v>
      </c>
      <c r="M216" s="641">
        <f>IF('2-я и послед страницы'!N216=0,0,1)</f>
        <v>0</v>
      </c>
    </row>
    <row r="217" spans="1:13" ht="49.2" customHeight="1" x14ac:dyDescent="0.25">
      <c r="A217" s="673">
        <f>'2-я и послед страницы'!A217</f>
        <v>0</v>
      </c>
      <c r="B217" s="655" t="str">
        <f>'2-я и послед страницы'!B217</f>
        <v>полоса 40х5 мм
уголок 63х63х6, L=3 м</v>
      </c>
      <c r="C217" s="655" t="str">
        <f>'2-я и послед страницы'!C217</f>
        <v>Контур заземления ВЛ-10кВ
СЭС-23-32939-ЭС-ИЛО</v>
      </c>
      <c r="D217" s="674" t="str">
        <f>'2-я и послед страницы'!D217</f>
        <v>Начальник участка, Курленков О.В.</v>
      </c>
      <c r="E217" s="674" t="s">
        <v>1565</v>
      </c>
      <c r="F217" s="655" t="str">
        <f ca="1">'2-я и послед страницы'!F217</f>
        <v>+15,
без осадков</v>
      </c>
      <c r="G217" s="674" t="str">
        <f>'2-я и послед страницы'!G217</f>
        <v>Кинев Н.Ю. 
№Э-1415-24</v>
      </c>
      <c r="H217" s="674" t="str">
        <f>'2-я и послед страницы'!J217</f>
        <v>Курленков О.В.</v>
      </c>
      <c r="I217" s="674" t="s">
        <v>1566</v>
      </c>
      <c r="J217" s="675" t="s">
        <v>64</v>
      </c>
      <c r="K217" s="674"/>
      <c r="L217" s="674" t="s">
        <v>1535</v>
      </c>
      <c r="M217" s="641">
        <f>IF('2-я и послед страницы'!N217=0,0,1)</f>
        <v>0</v>
      </c>
    </row>
    <row r="218" spans="1:13" ht="49.2" customHeight="1" x14ac:dyDescent="0.25">
      <c r="A218" s="673">
        <f>'2-я и послед страницы'!A218</f>
        <v>0</v>
      </c>
      <c r="B218" s="655" t="str">
        <f>'2-я и послед страницы'!B218</f>
        <v>полоса 40х5 мм
уголок 63х63х6, L=3 м</v>
      </c>
      <c r="C218" s="655" t="str">
        <f>'2-я и послед страницы'!C218</f>
        <v>Контур заземления ВЛ-10кВ
СЭС-23-32939-ЭС-ИЛО</v>
      </c>
      <c r="D218" s="674" t="str">
        <f>'2-я и послед страницы'!D218</f>
        <v>Начальник участка, Курленков О.В.</v>
      </c>
      <c r="E218" s="674" t="s">
        <v>1565</v>
      </c>
      <c r="F218" s="655" t="str">
        <f ca="1">'2-я и послед страницы'!F218</f>
        <v>+15,
без осадков</v>
      </c>
      <c r="G218" s="674" t="str">
        <f>'2-я и послед страницы'!G218</f>
        <v>Кинев Н.Ю. 
№Э-1415-24</v>
      </c>
      <c r="H218" s="674" t="str">
        <f>'2-я и послед страницы'!J218</f>
        <v>Курленков О.В.</v>
      </c>
      <c r="I218" s="674" t="s">
        <v>1566</v>
      </c>
      <c r="J218" s="675" t="s">
        <v>64</v>
      </c>
      <c r="K218" s="674"/>
      <c r="L218" s="674" t="s">
        <v>1535</v>
      </c>
      <c r="M218" s="641">
        <f>IF('2-я и послед страницы'!N218=0,0,1)</f>
        <v>0</v>
      </c>
    </row>
    <row r="219" spans="1:13" ht="49.2" customHeight="1" x14ac:dyDescent="0.25">
      <c r="A219" s="673">
        <f>'2-я и послед страницы'!A219</f>
        <v>0</v>
      </c>
      <c r="B219" s="655" t="str">
        <f>'2-я и послед страницы'!B219</f>
        <v>полоса 40х5 мм
уголок 63х63х6, L=3 м</v>
      </c>
      <c r="C219" s="655" t="str">
        <f>'2-я и послед страницы'!C219</f>
        <v>Контур заземления ВЛ-10кВ
СЭС-23-32939-ЭС-ИЛО</v>
      </c>
      <c r="D219" s="674" t="str">
        <f>'2-я и послед страницы'!D219</f>
        <v>Начальник участка, Курленков О.В.</v>
      </c>
      <c r="E219" s="674" t="s">
        <v>1565</v>
      </c>
      <c r="F219" s="655" t="str">
        <f ca="1">'2-я и послед страницы'!F219</f>
        <v>+15,
без осадков</v>
      </c>
      <c r="G219" s="674" t="str">
        <f>'2-я и послед страницы'!G219</f>
        <v>Кинев Н.Ю. 
№Э-1415-24</v>
      </c>
      <c r="H219" s="674" t="str">
        <f>'2-я и послед страницы'!J219</f>
        <v>Курленков О.В.</v>
      </c>
      <c r="I219" s="674" t="s">
        <v>1566</v>
      </c>
      <c r="J219" s="675" t="s">
        <v>64</v>
      </c>
      <c r="K219" s="674"/>
      <c r="L219" s="674" t="s">
        <v>1535</v>
      </c>
      <c r="M219" s="641">
        <f>IF('2-я и послед страницы'!N219=0,0,1)</f>
        <v>0</v>
      </c>
    </row>
    <row r="220" spans="1:13" ht="49.2" customHeight="1" x14ac:dyDescent="0.25">
      <c r="A220" s="673">
        <f>'2-я и послед страницы'!A220</f>
        <v>0</v>
      </c>
      <c r="B220" s="655" t="str">
        <f>'2-я и послед страницы'!B220</f>
        <v>полоса 40х5 мм
уголок 63х63х6, L=3 м</v>
      </c>
      <c r="C220" s="655" t="str">
        <f>'2-я и послед страницы'!C220</f>
        <v>Контур заземления ВЛ-10кВ
СЭС-23-32939-ЭС-ИЛО</v>
      </c>
      <c r="D220" s="674" t="str">
        <f>'2-я и послед страницы'!D220</f>
        <v>Начальник участка, Курленков О.В.</v>
      </c>
      <c r="E220" s="674" t="s">
        <v>1565</v>
      </c>
      <c r="F220" s="655" t="str">
        <f ca="1">'2-я и послед страницы'!F220</f>
        <v>+15,
без осадков</v>
      </c>
      <c r="G220" s="674" t="str">
        <f>'2-я и послед страницы'!G220</f>
        <v>Кинев Н.Ю. 
№Э-1415-24</v>
      </c>
      <c r="H220" s="674" t="str">
        <f>'2-я и послед страницы'!J220</f>
        <v>Курленков О.В.</v>
      </c>
      <c r="I220" s="674" t="s">
        <v>1566</v>
      </c>
      <c r="J220" s="675" t="s">
        <v>64</v>
      </c>
      <c r="K220" s="674"/>
      <c r="L220" s="674" t="s">
        <v>1535</v>
      </c>
      <c r="M220" s="641">
        <f>IF('2-я и послед страницы'!N220=0,0,1)</f>
        <v>0</v>
      </c>
    </row>
    <row r="221" spans="1:13" ht="49.2" customHeight="1" x14ac:dyDescent="0.25">
      <c r="A221" s="673">
        <f>'2-я и послед страницы'!A221</f>
        <v>0</v>
      </c>
      <c r="B221" s="655" t="str">
        <f>'2-я и послед страницы'!B221</f>
        <v>полоса 40х5 мм
уголок 63х63х6, L=3 м</v>
      </c>
      <c r="C221" s="655" t="str">
        <f>'2-я и послед страницы'!C221</f>
        <v>Контур заземления ВЛ-10кВ
СЭС-23-32939-ЭС-ИЛО</v>
      </c>
      <c r="D221" s="674" t="str">
        <f>'2-я и послед страницы'!D221</f>
        <v>Начальник участка, Курленков О.В.</v>
      </c>
      <c r="E221" s="674" t="s">
        <v>1565</v>
      </c>
      <c r="F221" s="655" t="str">
        <f ca="1">'2-я и послед страницы'!F221</f>
        <v>+15,
без осадков</v>
      </c>
      <c r="G221" s="674" t="str">
        <f>'2-я и послед страницы'!G221</f>
        <v>Кинев Н.Ю. 
№Э-1415-24</v>
      </c>
      <c r="H221" s="674" t="str">
        <f>'2-я и послед страницы'!J221</f>
        <v>Курленков О.В.</v>
      </c>
      <c r="I221" s="674" t="s">
        <v>1566</v>
      </c>
      <c r="J221" s="675" t="s">
        <v>64</v>
      </c>
      <c r="K221" s="674"/>
      <c r="L221" s="674" t="s">
        <v>1535</v>
      </c>
      <c r="M221" s="641">
        <f>IF('2-я и послед страницы'!N221=0,0,1)</f>
        <v>0</v>
      </c>
    </row>
    <row r="222" spans="1:13" ht="49.2" customHeight="1" x14ac:dyDescent="0.25">
      <c r="A222" s="673">
        <f>'2-я и послед страницы'!A222</f>
        <v>0</v>
      </c>
      <c r="B222" s="655" t="str">
        <f>'2-я и послед страницы'!B222</f>
        <v>полоса 40х5 мм
уголок 63х63х6, L=3 м</v>
      </c>
      <c r="C222" s="655" t="str">
        <f>'2-я и послед страницы'!C222</f>
        <v>Контур заземления ВЛ-10кВ
СЭС-23-32939-ЭС-ИЛО</v>
      </c>
      <c r="D222" s="674" t="str">
        <f>'2-я и послед страницы'!D222</f>
        <v>Начальник участка, Курленков О.В.</v>
      </c>
      <c r="E222" s="674" t="s">
        <v>1565</v>
      </c>
      <c r="F222" s="655" t="str">
        <f ca="1">'2-я и послед страницы'!F222</f>
        <v>+15,
без осадков</v>
      </c>
      <c r="G222" s="674" t="str">
        <f>'2-я и послед страницы'!G222</f>
        <v>Кинев Н.Ю. 
№Э-1415-24</v>
      </c>
      <c r="H222" s="674" t="str">
        <f>'2-я и послед страницы'!J222</f>
        <v>Курленков О.В.</v>
      </c>
      <c r="I222" s="674" t="s">
        <v>1566</v>
      </c>
      <c r="J222" s="675" t="s">
        <v>64</v>
      </c>
      <c r="K222" s="674"/>
      <c r="L222" s="674" t="s">
        <v>1535</v>
      </c>
      <c r="M222" s="641">
        <f>IF('2-я и послед страницы'!N222=0,0,1)</f>
        <v>0</v>
      </c>
    </row>
    <row r="223" spans="1:13" ht="49.2" customHeight="1" x14ac:dyDescent="0.25">
      <c r="A223" s="673">
        <f>'2-я и послед страницы'!A223</f>
        <v>0</v>
      </c>
      <c r="B223" s="655" t="str">
        <f>'2-я и послед страницы'!B223</f>
        <v>полоса 40х5 мм
уголок 63х63х6, L=3 м</v>
      </c>
      <c r="C223" s="655" t="str">
        <f>'2-я и послед страницы'!C223</f>
        <v>Контур заземления ВЛ-10кВ
СЭС-23-32939-ЭС-ИЛО</v>
      </c>
      <c r="D223" s="674" t="str">
        <f>'2-я и послед страницы'!D223</f>
        <v>Начальник участка, Курленков О.В.</v>
      </c>
      <c r="E223" s="674" t="s">
        <v>1565</v>
      </c>
      <c r="F223" s="655" t="str">
        <f ca="1">'2-я и послед страницы'!F223</f>
        <v>+15,
без осадков</v>
      </c>
      <c r="G223" s="674" t="str">
        <f>'2-я и послед страницы'!G223</f>
        <v>Кинев Н.Ю. 
№Э-1415-24</v>
      </c>
      <c r="H223" s="674" t="str">
        <f>'2-я и послед страницы'!J223</f>
        <v>Курленков О.В.</v>
      </c>
      <c r="I223" s="674" t="s">
        <v>1566</v>
      </c>
      <c r="J223" s="675" t="s">
        <v>64</v>
      </c>
      <c r="K223" s="674"/>
      <c r="L223" s="674" t="s">
        <v>1535</v>
      </c>
      <c r="M223" s="641">
        <f>IF('2-я и послед страницы'!N223=0,0,1)</f>
        <v>0</v>
      </c>
    </row>
    <row r="224" spans="1:13" ht="49.2" customHeight="1" x14ac:dyDescent="0.25">
      <c r="A224" s="673">
        <f>'2-я и послед страницы'!A224</f>
        <v>0</v>
      </c>
      <c r="B224" s="655" t="str">
        <f>'2-я и послед страницы'!B224</f>
        <v>полоса 40х5 мм
уголок 63х63х6, L=3 м</v>
      </c>
      <c r="C224" s="655" t="str">
        <f>'2-я и послед страницы'!C224</f>
        <v>Контур заземления ВЛ-10кВ
СЭС-23-32939-ЭС-ИЛО</v>
      </c>
      <c r="D224" s="674" t="str">
        <f>'2-я и послед страницы'!D224</f>
        <v>Начальник участка, Курленков О.В.</v>
      </c>
      <c r="E224" s="674" t="s">
        <v>1565</v>
      </c>
      <c r="F224" s="655" t="str">
        <f ca="1">'2-я и послед страницы'!F224</f>
        <v>+15,
без осадков</v>
      </c>
      <c r="G224" s="674" t="str">
        <f>'2-я и послед страницы'!G224</f>
        <v>Кинев Н.Ю. 
№Э-1415-24</v>
      </c>
      <c r="H224" s="674" t="str">
        <f>'2-я и послед страницы'!J224</f>
        <v>Курленков О.В.</v>
      </c>
      <c r="I224" s="674" t="s">
        <v>1566</v>
      </c>
      <c r="J224" s="675" t="s">
        <v>64</v>
      </c>
      <c r="K224" s="674"/>
      <c r="L224" s="674" t="s">
        <v>1535</v>
      </c>
      <c r="M224" s="641">
        <f>IF('2-я и послед страницы'!N224=0,0,1)</f>
        <v>0</v>
      </c>
    </row>
    <row r="225" spans="1:13" ht="49.2" customHeight="1" x14ac:dyDescent="0.25">
      <c r="A225" s="673">
        <f>'2-я и послед страницы'!A225</f>
        <v>0</v>
      </c>
      <c r="B225" s="655" t="str">
        <f>'2-я и послед страницы'!B225</f>
        <v>полоса 40х5 мм
уголок 63х63х6, L=3 м</v>
      </c>
      <c r="C225" s="655" t="str">
        <f>'2-я и послед страницы'!C225</f>
        <v>Контур заземления ВЛ-10кВ
СЭС-23-32939-ЭС-ИЛО</v>
      </c>
      <c r="D225" s="674" t="str">
        <f>'2-я и послед страницы'!D225</f>
        <v>Начальник участка, Курленков О.В.</v>
      </c>
      <c r="E225" s="674" t="s">
        <v>1565</v>
      </c>
      <c r="F225" s="655" t="str">
        <f ca="1">'2-я и послед страницы'!F225</f>
        <v>+15,
без осадков</v>
      </c>
      <c r="G225" s="674" t="str">
        <f>'2-я и послед страницы'!G225</f>
        <v>Кинев Н.Ю. 
№Э-1415-24</v>
      </c>
      <c r="H225" s="674" t="str">
        <f>'2-я и послед страницы'!J225</f>
        <v>Курленков О.В.</v>
      </c>
      <c r="I225" s="674" t="s">
        <v>1566</v>
      </c>
      <c r="J225" s="675" t="s">
        <v>64</v>
      </c>
      <c r="K225" s="674"/>
      <c r="L225" s="674" t="s">
        <v>1535</v>
      </c>
      <c r="M225" s="641">
        <f>IF('2-я и послед страницы'!N225=0,0,1)</f>
        <v>0</v>
      </c>
    </row>
    <row r="226" spans="1:13" ht="49.2" customHeight="1" x14ac:dyDescent="0.25">
      <c r="A226" s="673">
        <f>'2-я и послед страницы'!A226</f>
        <v>0</v>
      </c>
      <c r="B226" s="655" t="str">
        <f>'2-я и послед страницы'!B226</f>
        <v>полоса 40х5 мм
уголок 63х63х6, L=3 м</v>
      </c>
      <c r="C226" s="655" t="str">
        <f>'2-я и послед страницы'!C226</f>
        <v>Контур заземления ВЛ-10кВ
СЭС-23-32939-ЭС-ИЛО</v>
      </c>
      <c r="D226" s="674" t="str">
        <f>'2-я и послед страницы'!D226</f>
        <v>Начальник участка, Курленков О.В.</v>
      </c>
      <c r="E226" s="674" t="s">
        <v>1565</v>
      </c>
      <c r="F226" s="655" t="str">
        <f ca="1">'2-я и послед страницы'!F226</f>
        <v>+15,
без осадков</v>
      </c>
      <c r="G226" s="674" t="str">
        <f>'2-я и послед страницы'!G226</f>
        <v>Кинев Н.Ю. 
№Э-1415-24</v>
      </c>
      <c r="H226" s="674" t="str">
        <f>'2-я и послед страницы'!J226</f>
        <v>Курленков О.В.</v>
      </c>
      <c r="I226" s="674" t="s">
        <v>1566</v>
      </c>
      <c r="J226" s="675" t="s">
        <v>64</v>
      </c>
      <c r="K226" s="674"/>
      <c r="L226" s="674" t="s">
        <v>1535</v>
      </c>
      <c r="M226" s="641">
        <f>IF('2-я и послед страницы'!N226=0,0,1)</f>
        <v>0</v>
      </c>
    </row>
    <row r="227" spans="1:13" ht="49.2" customHeight="1" x14ac:dyDescent="0.25">
      <c r="A227" s="673">
        <f>'2-я и послед страницы'!A227</f>
        <v>0</v>
      </c>
      <c r="B227" s="655" t="str">
        <f>'2-я и послед страницы'!B227</f>
        <v>полоса 40х5 мм
уголок 63х63х6, L=3 м</v>
      </c>
      <c r="C227" s="655" t="str">
        <f>'2-я и послед страницы'!C227</f>
        <v>Контур заземления ВЛ-10кВ
СЭС-23-32939-ЭС-ИЛО</v>
      </c>
      <c r="D227" s="674" t="str">
        <f>'2-я и послед страницы'!D227</f>
        <v>Начальник участка, Курленков О.В.</v>
      </c>
      <c r="E227" s="674" t="s">
        <v>1565</v>
      </c>
      <c r="F227" s="655" t="str">
        <f ca="1">'2-я и послед страницы'!F227</f>
        <v>+15,
без осадков</v>
      </c>
      <c r="G227" s="674" t="str">
        <f>'2-я и послед страницы'!G227</f>
        <v>Кинев Н.Ю. 
№Э-1415-24</v>
      </c>
      <c r="H227" s="674" t="str">
        <f>'2-я и послед страницы'!J227</f>
        <v>Курленков О.В.</v>
      </c>
      <c r="I227" s="674" t="s">
        <v>1566</v>
      </c>
      <c r="J227" s="675" t="s">
        <v>64</v>
      </c>
      <c r="K227" s="674"/>
      <c r="L227" s="674" t="s">
        <v>1535</v>
      </c>
      <c r="M227" s="641">
        <f>IF('2-я и послед страницы'!N227=0,0,1)</f>
        <v>0</v>
      </c>
    </row>
    <row r="228" spans="1:13" ht="49.2" customHeight="1" x14ac:dyDescent="0.25">
      <c r="A228" s="673">
        <f>'2-я и послед страницы'!A228</f>
        <v>0</v>
      </c>
      <c r="B228" s="655" t="str">
        <f>'2-я и послед страницы'!B228</f>
        <v>полоса 40х5 мм
уголок 63х63х6, L=3 м</v>
      </c>
      <c r="C228" s="655" t="str">
        <f>'2-я и послед страницы'!C228</f>
        <v>Контур заземления ВЛ-10кВ
СЭС-23-32939-ЭС-ИЛО</v>
      </c>
      <c r="D228" s="674" t="str">
        <f>'2-я и послед страницы'!D228</f>
        <v>Начальник участка, Курленков О.В.</v>
      </c>
      <c r="E228" s="674" t="s">
        <v>1565</v>
      </c>
      <c r="F228" s="655" t="str">
        <f ca="1">'2-я и послед страницы'!F228</f>
        <v>+15,
без осадков</v>
      </c>
      <c r="G228" s="674" t="str">
        <f>'2-я и послед страницы'!G228</f>
        <v>Кинев Н.Ю. 
№Э-1415-24</v>
      </c>
      <c r="H228" s="674" t="str">
        <f>'2-я и послед страницы'!J228</f>
        <v>Курленков О.В.</v>
      </c>
      <c r="I228" s="674" t="s">
        <v>1566</v>
      </c>
      <c r="J228" s="675" t="s">
        <v>64</v>
      </c>
      <c r="K228" s="674"/>
      <c r="L228" s="674" t="s">
        <v>1535</v>
      </c>
      <c r="M228" s="641">
        <f>IF('2-я и послед страницы'!N228=0,0,1)</f>
        <v>0</v>
      </c>
    </row>
    <row r="229" spans="1:13" ht="49.2" customHeight="1" x14ac:dyDescent="0.25">
      <c r="A229" s="673">
        <f>'2-я и послед страницы'!A229</f>
        <v>0</v>
      </c>
      <c r="B229" s="655" t="str">
        <f>'2-я и послед страницы'!B229</f>
        <v>полоса 40х5 мм
уголок 63х63х6, L=3 м</v>
      </c>
      <c r="C229" s="655" t="str">
        <f>'2-я и послед страницы'!C229</f>
        <v>Контур заземления ВЛ-10кВ
СЭС-23-32939-ЭС-ИЛО</v>
      </c>
      <c r="D229" s="674" t="str">
        <f>'2-я и послед страницы'!D229</f>
        <v>Начальник участка, Курленков О.В.</v>
      </c>
      <c r="E229" s="674" t="s">
        <v>1565</v>
      </c>
      <c r="F229" s="655" t="str">
        <f ca="1">'2-я и послед страницы'!F229</f>
        <v>+15,
без осадков</v>
      </c>
      <c r="G229" s="674" t="str">
        <f>'2-я и послед страницы'!G229</f>
        <v>Кинев Н.Ю. 
№Э-1415-24</v>
      </c>
      <c r="H229" s="674" t="str">
        <f>'2-я и послед страницы'!J229</f>
        <v>Курленков О.В.</v>
      </c>
      <c r="I229" s="674" t="s">
        <v>1566</v>
      </c>
      <c r="J229" s="675" t="s">
        <v>64</v>
      </c>
      <c r="K229" s="674"/>
      <c r="L229" s="674" t="s">
        <v>1535</v>
      </c>
      <c r="M229" s="641">
        <f>IF('2-я и послед страницы'!N229=0,0,1)</f>
        <v>0</v>
      </c>
    </row>
    <row r="230" spans="1:13" ht="49.2" customHeight="1" x14ac:dyDescent="0.25">
      <c r="A230" s="673">
        <f>'2-я и послед страницы'!A230</f>
        <v>0</v>
      </c>
      <c r="B230" s="655" t="str">
        <f>'2-я и послед страницы'!B230</f>
        <v>полоса 40х5 мм
уголок 63х63х6, L=3 м</v>
      </c>
      <c r="C230" s="655" t="str">
        <f>'2-я и послед страницы'!C230</f>
        <v>Контур заземления ВЛ-10кВ
СЭС-23-32939-ЭС-ИЛО</v>
      </c>
      <c r="D230" s="674" t="str">
        <f>'2-я и послед страницы'!D230</f>
        <v>Начальник участка, Курленков О.В.</v>
      </c>
      <c r="E230" s="674" t="s">
        <v>1565</v>
      </c>
      <c r="F230" s="655" t="str">
        <f ca="1">'2-я и послед страницы'!F230</f>
        <v>+15,
без осадков</v>
      </c>
      <c r="G230" s="674" t="str">
        <f>'2-я и послед страницы'!G230</f>
        <v>Кинев Н.Ю. 
№Э-1415-24</v>
      </c>
      <c r="H230" s="674" t="str">
        <f>'2-я и послед страницы'!J230</f>
        <v>Курленков О.В.</v>
      </c>
      <c r="I230" s="674" t="s">
        <v>1566</v>
      </c>
      <c r="J230" s="675" t="s">
        <v>64</v>
      </c>
      <c r="K230" s="674"/>
      <c r="L230" s="674" t="s">
        <v>1535</v>
      </c>
      <c r="M230" s="641">
        <f>IF('2-я и послед страницы'!N230=0,0,1)</f>
        <v>0</v>
      </c>
    </row>
    <row r="231" spans="1:13" ht="49.2" customHeight="1" x14ac:dyDescent="0.25">
      <c r="A231" s="673">
        <f>'2-я и послед страницы'!A231</f>
        <v>0</v>
      </c>
      <c r="B231" s="655" t="str">
        <f>'2-я и послед страницы'!B231</f>
        <v>полоса 40х5 мм
уголок 63х63х6, L=3 м</v>
      </c>
      <c r="C231" s="655" t="str">
        <f>'2-я и послед страницы'!C231</f>
        <v>Контур заземления ВЛ-10кВ
СЭС-23-32939-ЭС-ИЛО</v>
      </c>
      <c r="D231" s="674" t="str">
        <f>'2-я и послед страницы'!D231</f>
        <v>Начальник участка, Курленков О.В.</v>
      </c>
      <c r="E231" s="674" t="s">
        <v>1565</v>
      </c>
      <c r="F231" s="655" t="str">
        <f ca="1">'2-я и послед страницы'!F231</f>
        <v>+15,
без осадков</v>
      </c>
      <c r="G231" s="674" t="str">
        <f>'2-я и послед страницы'!G231</f>
        <v>Кинев Н.Ю. 
№Э-1415-24</v>
      </c>
      <c r="H231" s="674" t="str">
        <f>'2-я и послед страницы'!J231</f>
        <v>Курленков О.В.</v>
      </c>
      <c r="I231" s="674" t="s">
        <v>1566</v>
      </c>
      <c r="J231" s="675" t="s">
        <v>64</v>
      </c>
      <c r="K231" s="674"/>
      <c r="L231" s="674" t="s">
        <v>1535</v>
      </c>
      <c r="M231" s="641">
        <f>IF('2-я и послед страницы'!N231=0,0,1)</f>
        <v>0</v>
      </c>
    </row>
    <row r="232" spans="1:13" ht="49.2" customHeight="1" x14ac:dyDescent="0.25">
      <c r="A232" s="673">
        <f>'2-я и послед страницы'!A232</f>
        <v>0</v>
      </c>
      <c r="B232" s="655" t="str">
        <f>'2-я и послед страницы'!B232</f>
        <v>полоса 40х5 мм
уголок 63х63х6, L=3 м</v>
      </c>
      <c r="C232" s="655" t="str">
        <f>'2-я и послед страницы'!C232</f>
        <v>Контур заземления ВЛ-10кВ
СЭС-23-32939-ЭС-ИЛО</v>
      </c>
      <c r="D232" s="674" t="str">
        <f>'2-я и послед страницы'!D232</f>
        <v>Начальник участка, Курленков О.В.</v>
      </c>
      <c r="E232" s="674" t="s">
        <v>1565</v>
      </c>
      <c r="F232" s="655" t="str">
        <f ca="1">'2-я и послед страницы'!F232</f>
        <v>+15,
без осадков</v>
      </c>
      <c r="G232" s="674" t="str">
        <f>'2-я и послед страницы'!G232</f>
        <v>Кинев Н.Ю. 
№Э-1415-24</v>
      </c>
      <c r="H232" s="674" t="str">
        <f>'2-я и послед страницы'!J232</f>
        <v>Курленков О.В.</v>
      </c>
      <c r="I232" s="674" t="s">
        <v>1566</v>
      </c>
      <c r="J232" s="675" t="s">
        <v>64</v>
      </c>
      <c r="K232" s="674"/>
      <c r="L232" s="674" t="s">
        <v>1535</v>
      </c>
      <c r="M232" s="641">
        <f>IF('2-я и послед страницы'!N232=0,0,1)</f>
        <v>0</v>
      </c>
    </row>
    <row r="233" spans="1:13" ht="49.2" customHeight="1" x14ac:dyDescent="0.25">
      <c r="A233" s="673">
        <f>'2-я и послед страницы'!A233</f>
        <v>0</v>
      </c>
      <c r="B233" s="655" t="str">
        <f>'2-я и послед страницы'!B233</f>
        <v>полоса 40х5 мм
уголок 63х63х6, L=3 м</v>
      </c>
      <c r="C233" s="655" t="str">
        <f>'2-я и послед страницы'!C233</f>
        <v>Контур заземления ВЛ-10кВ
СЭС-23-32939-ЭС-ИЛО</v>
      </c>
      <c r="D233" s="674" t="str">
        <f>'2-я и послед страницы'!D233</f>
        <v>Начальник участка, Курленков О.В.</v>
      </c>
      <c r="E233" s="674" t="s">
        <v>1565</v>
      </c>
      <c r="F233" s="655" t="str">
        <f ca="1">'2-я и послед страницы'!F233</f>
        <v>+15,
без осадков</v>
      </c>
      <c r="G233" s="674" t="str">
        <f>'2-я и послед страницы'!G233</f>
        <v>Кинев Н.Ю. 
№Э-1415-24</v>
      </c>
      <c r="H233" s="674" t="str">
        <f>'2-я и послед страницы'!J233</f>
        <v>Курленков О.В.</v>
      </c>
      <c r="I233" s="674" t="s">
        <v>1566</v>
      </c>
      <c r="J233" s="675" t="s">
        <v>64</v>
      </c>
      <c r="K233" s="674"/>
      <c r="L233" s="674" t="s">
        <v>1535</v>
      </c>
      <c r="M233" s="641">
        <f>IF('2-я и послед страницы'!N233=0,0,1)</f>
        <v>0</v>
      </c>
    </row>
    <row r="234" spans="1:13" ht="49.2" customHeight="1" x14ac:dyDescent="0.25">
      <c r="A234" s="673">
        <f>'2-я и послед страницы'!A234</f>
        <v>0</v>
      </c>
      <c r="B234" s="655" t="str">
        <f>'2-я и послед страницы'!B234</f>
        <v>полоса 40х5 мм
уголок 63х63х6, L=3 м</v>
      </c>
      <c r="C234" s="655" t="str">
        <f>'2-я и послед страницы'!C234</f>
        <v>Контур заземления ВЛ-10кВ
СЭС-23-32939-ЭС-ИЛО</v>
      </c>
      <c r="D234" s="674" t="str">
        <f>'2-я и послед страницы'!D234</f>
        <v>Начальник участка, Курленков О.В.</v>
      </c>
      <c r="E234" s="674" t="s">
        <v>1565</v>
      </c>
      <c r="F234" s="655" t="str">
        <f ca="1">'2-я и послед страницы'!F234</f>
        <v>+15,
без осадков</v>
      </c>
      <c r="G234" s="674" t="str">
        <f>'2-я и послед страницы'!G234</f>
        <v>Кинев Н.Ю. 
№Э-1415-24</v>
      </c>
      <c r="H234" s="674" t="str">
        <f>'2-я и послед страницы'!J234</f>
        <v>Курленков О.В.</v>
      </c>
      <c r="I234" s="674" t="s">
        <v>1566</v>
      </c>
      <c r="J234" s="675" t="s">
        <v>64</v>
      </c>
      <c r="K234" s="674"/>
      <c r="L234" s="674" t="s">
        <v>1535</v>
      </c>
      <c r="M234" s="641">
        <f>IF('2-я и послед страницы'!N234=0,0,1)</f>
        <v>0</v>
      </c>
    </row>
    <row r="235" spans="1:13" ht="49.2" customHeight="1" x14ac:dyDescent="0.25">
      <c r="A235" s="673">
        <f>'2-я и послед страницы'!A235</f>
        <v>0</v>
      </c>
      <c r="B235" s="655" t="str">
        <f>'2-я и послед страницы'!B235</f>
        <v>полоса 40х5 мм
уголок 63х63х6, L=3 м</v>
      </c>
      <c r="C235" s="655" t="str">
        <f>'2-я и послед страницы'!C235</f>
        <v>Контур заземления ВЛ-10кВ
СЭС-23-32939-ЭС-ИЛО</v>
      </c>
      <c r="D235" s="674" t="str">
        <f>'2-я и послед страницы'!D235</f>
        <v>Начальник участка, Курленков О.В.</v>
      </c>
      <c r="E235" s="674" t="s">
        <v>1565</v>
      </c>
      <c r="F235" s="655" t="str">
        <f ca="1">'2-я и послед страницы'!F235</f>
        <v>+15,
без осадков</v>
      </c>
      <c r="G235" s="674" t="str">
        <f>'2-я и послед страницы'!G235</f>
        <v>Кинев Н.Ю. 
№Э-1415-24</v>
      </c>
      <c r="H235" s="674" t="str">
        <f>'2-я и послед страницы'!J235</f>
        <v>Курленков О.В.</v>
      </c>
      <c r="I235" s="674" t="s">
        <v>1566</v>
      </c>
      <c r="J235" s="675" t="s">
        <v>64</v>
      </c>
      <c r="K235" s="674"/>
      <c r="L235" s="674" t="s">
        <v>1535</v>
      </c>
      <c r="M235" s="641">
        <f>IF('2-я и послед страницы'!N235=0,0,1)</f>
        <v>0</v>
      </c>
    </row>
    <row r="236" spans="1:13" ht="49.2" customHeight="1" x14ac:dyDescent="0.25">
      <c r="A236" s="673">
        <f>'2-я и послед страницы'!A236</f>
        <v>0</v>
      </c>
      <c r="B236" s="655" t="str">
        <f>'2-я и послед страницы'!B236</f>
        <v>полоса 40х5 мм
уголок 63х63х6, L=3 м</v>
      </c>
      <c r="C236" s="655" t="str">
        <f>'2-я и послед страницы'!C236</f>
        <v>Контур заземления ВЛ-10кВ
СЭС-23-32939-ЭС-ИЛО</v>
      </c>
      <c r="D236" s="674" t="str">
        <f>'2-я и послед страницы'!D236</f>
        <v>Начальник участка, Курленков О.В.</v>
      </c>
      <c r="E236" s="674" t="s">
        <v>1565</v>
      </c>
      <c r="F236" s="655" t="str">
        <f ca="1">'2-я и послед страницы'!F236</f>
        <v>+15,
без осадков</v>
      </c>
      <c r="G236" s="674" t="str">
        <f>'2-я и послед страницы'!G236</f>
        <v>Кинев Н.Ю. 
№Э-1415-24</v>
      </c>
      <c r="H236" s="674" t="str">
        <f>'2-я и послед страницы'!J236</f>
        <v>Курленков О.В.</v>
      </c>
      <c r="I236" s="674" t="s">
        <v>1566</v>
      </c>
      <c r="J236" s="675" t="s">
        <v>64</v>
      </c>
      <c r="K236" s="674"/>
      <c r="L236" s="674" t="s">
        <v>1535</v>
      </c>
      <c r="M236" s="641">
        <f>IF('2-я и послед страницы'!N236=0,0,1)</f>
        <v>0</v>
      </c>
    </row>
    <row r="237" spans="1:13" ht="49.2" customHeight="1" x14ac:dyDescent="0.25">
      <c r="A237" s="673">
        <f>'2-я и послед страницы'!A237</f>
        <v>0</v>
      </c>
      <c r="B237" s="655" t="str">
        <f>'2-я и послед страницы'!B237</f>
        <v>полоса 40х5 мм
уголок 63х63х6, L=3 м</v>
      </c>
      <c r="C237" s="655" t="str">
        <f>'2-я и послед страницы'!C237</f>
        <v>Контур заземления ВЛ-10кВ
СЭС-23-32939-ЭС-ИЛО</v>
      </c>
      <c r="D237" s="674" t="str">
        <f>'2-я и послед страницы'!D237</f>
        <v>Начальник участка, Курленков О.В.</v>
      </c>
      <c r="E237" s="674" t="s">
        <v>1565</v>
      </c>
      <c r="F237" s="655" t="str">
        <f ca="1">'2-я и послед страницы'!F237</f>
        <v>+15,
без осадков</v>
      </c>
      <c r="G237" s="674" t="str">
        <f>'2-я и послед страницы'!G237</f>
        <v>Кинев Н.Ю. 
№Э-1415-24</v>
      </c>
      <c r="H237" s="674" t="str">
        <f>'2-я и послед страницы'!J237</f>
        <v>Курленков О.В.</v>
      </c>
      <c r="I237" s="674" t="s">
        <v>1566</v>
      </c>
      <c r="J237" s="675" t="s">
        <v>64</v>
      </c>
      <c r="K237" s="674"/>
      <c r="L237" s="674" t="s">
        <v>1535</v>
      </c>
      <c r="M237" s="641">
        <f>IF('2-я и послед страницы'!N237=0,0,1)</f>
        <v>0</v>
      </c>
    </row>
    <row r="238" spans="1:13" ht="49.2" customHeight="1" x14ac:dyDescent="0.25">
      <c r="A238" s="673">
        <f>'2-я и послед страницы'!A238</f>
        <v>0</v>
      </c>
      <c r="B238" s="655" t="str">
        <f>'2-я и послед страницы'!B238</f>
        <v>полоса 40х5 мм
уголок 63х63х6, L=3 м</v>
      </c>
      <c r="C238" s="655" t="str">
        <f>'2-я и послед страницы'!C238</f>
        <v>Контур заземления ВЛ-10кВ
СЭС-23-32939-ЭС-ИЛО</v>
      </c>
      <c r="D238" s="674" t="str">
        <f>'2-я и послед страницы'!D238</f>
        <v>Начальник участка, Курленков О.В.</v>
      </c>
      <c r="E238" s="674" t="s">
        <v>1565</v>
      </c>
      <c r="F238" s="655" t="str">
        <f ca="1">'2-я и послед страницы'!F238</f>
        <v>+15,
без осадков</v>
      </c>
      <c r="G238" s="674" t="str">
        <f>'2-я и послед страницы'!G238</f>
        <v>Кинев Н.Ю. 
№Э-1415-24</v>
      </c>
      <c r="H238" s="674" t="str">
        <f>'2-я и послед страницы'!J238</f>
        <v>Курленков О.В.</v>
      </c>
      <c r="I238" s="674" t="s">
        <v>1566</v>
      </c>
      <c r="J238" s="675" t="s">
        <v>64</v>
      </c>
      <c r="K238" s="674"/>
      <c r="L238" s="674" t="s">
        <v>1535</v>
      </c>
      <c r="M238" s="641">
        <f>IF('2-я и послед страницы'!N238=0,0,1)</f>
        <v>0</v>
      </c>
    </row>
    <row r="239" spans="1:13" ht="49.2" customHeight="1" x14ac:dyDescent="0.25">
      <c r="A239" s="673">
        <f>'2-я и послед страницы'!A239</f>
        <v>0</v>
      </c>
      <c r="B239" s="655" t="str">
        <f>'2-я и послед страницы'!B239</f>
        <v>полоса 40х5 мм
уголок 63х63х6, L=3 м</v>
      </c>
      <c r="C239" s="655" t="str">
        <f>'2-я и послед страницы'!C239</f>
        <v>Контур заземления ВЛ-10кВ
СЭС-23-32939-ЭС-ИЛО</v>
      </c>
      <c r="D239" s="674" t="str">
        <f>'2-я и послед страницы'!D239</f>
        <v>Начальник участка, Курленков О.В.</v>
      </c>
      <c r="E239" s="674" t="s">
        <v>1565</v>
      </c>
      <c r="F239" s="655" t="str">
        <f ca="1">'2-я и послед страницы'!F239</f>
        <v>+15,
без осадков</v>
      </c>
      <c r="G239" s="674" t="str">
        <f>'2-я и послед страницы'!G239</f>
        <v>Кинев Н.Ю. 
№Э-1415-24</v>
      </c>
      <c r="H239" s="674" t="str">
        <f>'2-я и послед страницы'!J239</f>
        <v>Курленков О.В.</v>
      </c>
      <c r="I239" s="674" t="s">
        <v>1566</v>
      </c>
      <c r="J239" s="675" t="s">
        <v>64</v>
      </c>
      <c r="K239" s="674"/>
      <c r="L239" s="674" t="s">
        <v>1535</v>
      </c>
      <c r="M239" s="641">
        <f>IF('2-я и послед страницы'!N239=0,0,1)</f>
        <v>0</v>
      </c>
    </row>
    <row r="240" spans="1:13" ht="49.2" customHeight="1" x14ac:dyDescent="0.25">
      <c r="A240" s="673">
        <f>'2-я и послед страницы'!A240</f>
        <v>0</v>
      </c>
      <c r="B240" s="655" t="str">
        <f>'2-я и послед страницы'!B240</f>
        <v>полоса 40х5 мм
уголок 63х63х6, L=3 м</v>
      </c>
      <c r="C240" s="655" t="str">
        <f>'2-я и послед страницы'!C240</f>
        <v>Контур заземления ВЛ-10кВ
СЭС-23-32939-ЭС-ИЛО</v>
      </c>
      <c r="D240" s="674" t="str">
        <f>'2-я и послед страницы'!D240</f>
        <v>Начальник участка, Курленков О.В.</v>
      </c>
      <c r="E240" s="674" t="s">
        <v>1565</v>
      </c>
      <c r="F240" s="655" t="str">
        <f ca="1">'2-я и послед страницы'!F240</f>
        <v>+15,
без осадков</v>
      </c>
      <c r="G240" s="674" t="str">
        <f>'2-я и послед страницы'!G240</f>
        <v>Кинев Н.Ю. 
№Э-1415-24</v>
      </c>
      <c r="H240" s="674" t="str">
        <f>'2-я и послед страницы'!J240</f>
        <v>Курленков О.В.</v>
      </c>
      <c r="I240" s="674" t="s">
        <v>1566</v>
      </c>
      <c r="J240" s="675" t="s">
        <v>64</v>
      </c>
      <c r="K240" s="674"/>
      <c r="L240" s="674" t="s">
        <v>1535</v>
      </c>
      <c r="M240" s="641">
        <f>IF('2-я и послед страницы'!N240=0,0,1)</f>
        <v>0</v>
      </c>
    </row>
    <row r="241" spans="1:13" ht="49.2" customHeight="1" x14ac:dyDescent="0.25">
      <c r="A241" s="673">
        <f>'2-я и послед страницы'!A241</f>
        <v>0</v>
      </c>
      <c r="B241" s="655" t="str">
        <f>'2-я и послед страницы'!B241</f>
        <v>полоса 40х5 мм
уголок 63х63х6, L=3 м</v>
      </c>
      <c r="C241" s="655" t="str">
        <f>'2-я и послед страницы'!C241</f>
        <v>Контур заземления ВЛ-10кВ
СЭС-23-32939-ЭС-ИЛО</v>
      </c>
      <c r="D241" s="674" t="str">
        <f>'2-я и послед страницы'!D241</f>
        <v>Начальник участка, Курленков О.В.</v>
      </c>
      <c r="E241" s="674" t="s">
        <v>1565</v>
      </c>
      <c r="F241" s="655" t="str">
        <f ca="1">'2-я и послед страницы'!F241</f>
        <v>+15,
без осадков</v>
      </c>
      <c r="G241" s="674" t="str">
        <f>'2-я и послед страницы'!G241</f>
        <v>Кинев Н.Ю. 
№Э-1415-24</v>
      </c>
      <c r="H241" s="674" t="str">
        <f>'2-я и послед страницы'!J241</f>
        <v>Курленков О.В.</v>
      </c>
      <c r="I241" s="674" t="s">
        <v>1566</v>
      </c>
      <c r="J241" s="675" t="s">
        <v>64</v>
      </c>
      <c r="K241" s="674"/>
      <c r="L241" s="674" t="s">
        <v>1535</v>
      </c>
      <c r="M241" s="641">
        <f>IF('2-я и послед страницы'!N241=0,0,1)</f>
        <v>0</v>
      </c>
    </row>
    <row r="242" spans="1:13" ht="49.2" customHeight="1" x14ac:dyDescent="0.25">
      <c r="A242" s="673">
        <f>'2-я и послед страницы'!A242</f>
        <v>0</v>
      </c>
      <c r="B242" s="655" t="str">
        <f>'2-я и послед страницы'!B242</f>
        <v>полоса 40х5 мм
уголок 63х63х6, L=3 м</v>
      </c>
      <c r="C242" s="655" t="str">
        <f>'2-я и послед страницы'!C242</f>
        <v>Контур заземления ВЛ-10кВ
СЭС-23-32939-ЭС-ИЛО</v>
      </c>
      <c r="D242" s="674" t="str">
        <f>'2-я и послед страницы'!D242</f>
        <v>Начальник участка, Курленков О.В.</v>
      </c>
      <c r="E242" s="674" t="s">
        <v>1565</v>
      </c>
      <c r="F242" s="655" t="str">
        <f ca="1">'2-я и послед страницы'!F242</f>
        <v>+15,
без осадков</v>
      </c>
      <c r="G242" s="674" t="str">
        <f>'2-я и послед страницы'!G242</f>
        <v>Кинев Н.Ю. 
№Э-1415-24</v>
      </c>
      <c r="H242" s="674" t="str">
        <f>'2-я и послед страницы'!J242</f>
        <v>Курленков О.В.</v>
      </c>
      <c r="I242" s="674" t="s">
        <v>1566</v>
      </c>
      <c r="J242" s="675" t="s">
        <v>64</v>
      </c>
      <c r="K242" s="674"/>
      <c r="L242" s="674" t="s">
        <v>1535</v>
      </c>
      <c r="M242" s="641">
        <f>IF('2-я и послед страницы'!N242=0,0,1)</f>
        <v>0</v>
      </c>
    </row>
    <row r="243" spans="1:13" ht="49.2" customHeight="1" x14ac:dyDescent="0.25">
      <c r="A243" s="673">
        <f>'2-я и послед страницы'!A243</f>
        <v>0</v>
      </c>
      <c r="B243" s="655" t="str">
        <f>'2-я и послед страницы'!B243</f>
        <v>полоса 40х5 мм
уголок 63х63х6, L=3 м</v>
      </c>
      <c r="C243" s="655" t="str">
        <f>'2-я и послед страницы'!C243</f>
        <v>Контур заземления ВЛ-10кВ
СЭС-23-32939-ЭС-ИЛО</v>
      </c>
      <c r="D243" s="674" t="str">
        <f>'2-я и послед страницы'!D243</f>
        <v>Начальник участка, Курленков О.В.</v>
      </c>
      <c r="E243" s="674" t="s">
        <v>1565</v>
      </c>
      <c r="F243" s="655" t="str">
        <f ca="1">'2-я и послед страницы'!F243</f>
        <v>+15,
без осадков</v>
      </c>
      <c r="G243" s="674" t="str">
        <f>'2-я и послед страницы'!G243</f>
        <v>Кинев Н.Ю. 
№Э-1415-24</v>
      </c>
      <c r="H243" s="674" t="str">
        <f>'2-я и послед страницы'!J243</f>
        <v>Курленков О.В.</v>
      </c>
      <c r="I243" s="674" t="s">
        <v>1566</v>
      </c>
      <c r="J243" s="675" t="s">
        <v>64</v>
      </c>
      <c r="K243" s="674"/>
      <c r="L243" s="674" t="s">
        <v>1535</v>
      </c>
      <c r="M243" s="641">
        <f>IF('2-я и послед страницы'!N243=0,0,1)</f>
        <v>0</v>
      </c>
    </row>
    <row r="244" spans="1:13" ht="49.2" customHeight="1" x14ac:dyDescent="0.25">
      <c r="A244" s="673">
        <f>'2-я и послед страницы'!A244</f>
        <v>0</v>
      </c>
      <c r="B244" s="655" t="str">
        <f>'2-я и послед страницы'!B244</f>
        <v>полоса 40х5 мм
уголок 63х63х6, L=3 м</v>
      </c>
      <c r="C244" s="655" t="str">
        <f>'2-я и послед страницы'!C244</f>
        <v>Контур заземления ВЛ-10кВ
СЭС-23-32939-ЭС-ИЛО</v>
      </c>
      <c r="D244" s="674" t="str">
        <f>'2-я и послед страницы'!D244</f>
        <v>Начальник участка, Курленков О.В.</v>
      </c>
      <c r="E244" s="674" t="s">
        <v>1565</v>
      </c>
      <c r="F244" s="655" t="str">
        <f ca="1">'2-я и послед страницы'!F244</f>
        <v>+15,
без осадков</v>
      </c>
      <c r="G244" s="674" t="str">
        <f>'2-я и послед страницы'!G244</f>
        <v>Кинев Н.Ю. 
№Э-1415-24</v>
      </c>
      <c r="H244" s="674" t="str">
        <f>'2-я и послед страницы'!J244</f>
        <v>Курленков О.В.</v>
      </c>
      <c r="I244" s="674" t="s">
        <v>1566</v>
      </c>
      <c r="J244" s="675" t="s">
        <v>64</v>
      </c>
      <c r="K244" s="674"/>
      <c r="L244" s="674" t="s">
        <v>1535</v>
      </c>
      <c r="M244" s="641">
        <f>IF('2-я и послед страницы'!N244=0,0,1)</f>
        <v>0</v>
      </c>
    </row>
    <row r="245" spans="1:13" ht="49.2" customHeight="1" x14ac:dyDescent="0.25">
      <c r="A245" s="673">
        <f>'2-я и послед страницы'!A245</f>
        <v>0</v>
      </c>
      <c r="B245" s="655" t="str">
        <f>'2-я и послед страницы'!B245</f>
        <v>полоса 40х5 мм
уголок 63х63х6, L=3 м</v>
      </c>
      <c r="C245" s="655" t="str">
        <f>'2-я и послед страницы'!C245</f>
        <v>Контур заземления ВЛ-10кВ
СЭС-23-32939-ЭС-ИЛО</v>
      </c>
      <c r="D245" s="674" t="str">
        <f>'2-я и послед страницы'!D245</f>
        <v>Начальник участка, Курленков О.В.</v>
      </c>
      <c r="E245" s="674" t="s">
        <v>1565</v>
      </c>
      <c r="F245" s="655" t="str">
        <f ca="1">'2-я и послед страницы'!F245</f>
        <v>+15,
без осадков</v>
      </c>
      <c r="G245" s="674" t="str">
        <f>'2-я и послед страницы'!G245</f>
        <v>Кинев Н.Ю. 
№Э-1415-24</v>
      </c>
      <c r="H245" s="674" t="str">
        <f>'2-я и послед страницы'!J245</f>
        <v>Курленков О.В.</v>
      </c>
      <c r="I245" s="674" t="s">
        <v>1566</v>
      </c>
      <c r="J245" s="675" t="s">
        <v>64</v>
      </c>
      <c r="K245" s="674"/>
      <c r="L245" s="674" t="s">
        <v>1535</v>
      </c>
      <c r="M245" s="641">
        <f>IF('2-я и послед страницы'!N245=0,0,1)</f>
        <v>0</v>
      </c>
    </row>
    <row r="246" spans="1:13" ht="49.2" customHeight="1" x14ac:dyDescent="0.25">
      <c r="A246" s="673">
        <f>'2-я и послед страницы'!A246</f>
        <v>0</v>
      </c>
      <c r="B246" s="655" t="str">
        <f>'2-я и послед страницы'!B246</f>
        <v>полоса 40х5 мм
уголок 63х63х6, L=3 м</v>
      </c>
      <c r="C246" s="655" t="str">
        <f>'2-я и послед страницы'!C246</f>
        <v>Контур заземления ВЛ-10кВ
СЭС-23-32939-ЭС-ИЛО</v>
      </c>
      <c r="D246" s="674" t="str">
        <f>'2-я и послед страницы'!D246</f>
        <v>Начальник участка, Курленков О.В.</v>
      </c>
      <c r="E246" s="674" t="s">
        <v>1565</v>
      </c>
      <c r="F246" s="655" t="str">
        <f ca="1">'2-я и послед страницы'!F246</f>
        <v>+15,
без осадков</v>
      </c>
      <c r="G246" s="674" t="str">
        <f>'2-я и послед страницы'!G246</f>
        <v>Кинев Н.Ю. 
№Э-1415-24</v>
      </c>
      <c r="H246" s="674" t="str">
        <f>'2-я и послед страницы'!J246</f>
        <v>Курленков О.В.</v>
      </c>
      <c r="I246" s="674" t="s">
        <v>1566</v>
      </c>
      <c r="J246" s="675" t="s">
        <v>64</v>
      </c>
      <c r="K246" s="674"/>
      <c r="L246" s="674" t="s">
        <v>1535</v>
      </c>
      <c r="M246" s="641">
        <f>IF('2-я и послед страницы'!N246=0,0,1)</f>
        <v>0</v>
      </c>
    </row>
    <row r="247" spans="1:13" ht="49.2" customHeight="1" x14ac:dyDescent="0.25">
      <c r="A247" s="673">
        <f>'2-я и послед страницы'!A247</f>
        <v>0</v>
      </c>
      <c r="B247" s="655" t="str">
        <f>'2-я и послед страницы'!B247</f>
        <v>полоса 40х5 мм
уголок 63х63х6, L=3 м</v>
      </c>
      <c r="C247" s="655" t="str">
        <f>'2-я и послед страницы'!C247</f>
        <v>Контур заземления ВЛ-10кВ
СЭС-23-32939-ЭС-ИЛО</v>
      </c>
      <c r="D247" s="674" t="str">
        <f>'2-я и послед страницы'!D247</f>
        <v>Начальник участка, Курленков О.В.</v>
      </c>
      <c r="E247" s="674" t="s">
        <v>1565</v>
      </c>
      <c r="F247" s="655" t="str">
        <f ca="1">'2-я и послед страницы'!F247</f>
        <v>+15,
без осадков</v>
      </c>
      <c r="G247" s="674" t="str">
        <f>'2-я и послед страницы'!G247</f>
        <v>Кинев Н.Ю. 
№Э-1415-24</v>
      </c>
      <c r="H247" s="674" t="str">
        <f>'2-я и послед страницы'!J247</f>
        <v>Курленков О.В.</v>
      </c>
      <c r="I247" s="674" t="s">
        <v>1566</v>
      </c>
      <c r="J247" s="675" t="s">
        <v>64</v>
      </c>
      <c r="K247" s="674"/>
      <c r="L247" s="674" t="s">
        <v>1535</v>
      </c>
      <c r="M247" s="641">
        <f>IF('2-я и послед страницы'!N247=0,0,1)</f>
        <v>0</v>
      </c>
    </row>
    <row r="248" spans="1:13" ht="49.2" customHeight="1" x14ac:dyDescent="0.25">
      <c r="A248" s="673">
        <f>'2-я и послед страницы'!A248</f>
        <v>0</v>
      </c>
      <c r="B248" s="655" t="str">
        <f>'2-я и послед страницы'!B248</f>
        <v>полоса 40х5 мм
уголок 63х63х6, L=3 м</v>
      </c>
      <c r="C248" s="655" t="str">
        <f>'2-я и послед страницы'!C248</f>
        <v>Контур заземления ВЛ-10кВ
СЭС-23-32939-ЭС-ИЛО</v>
      </c>
      <c r="D248" s="674" t="str">
        <f>'2-я и послед страницы'!D248</f>
        <v>Начальник участка, Курленков О.В.</v>
      </c>
      <c r="E248" s="674" t="s">
        <v>1565</v>
      </c>
      <c r="F248" s="655" t="str">
        <f ca="1">'2-я и послед страницы'!F248</f>
        <v>+15,
без осадков</v>
      </c>
      <c r="G248" s="674" t="str">
        <f>'2-я и послед страницы'!G248</f>
        <v>Кинев Н.Ю. 
№Э-1415-24</v>
      </c>
      <c r="H248" s="674" t="str">
        <f>'2-я и послед страницы'!J248</f>
        <v>Курленков О.В.</v>
      </c>
      <c r="I248" s="674" t="s">
        <v>1566</v>
      </c>
      <c r="J248" s="675" t="s">
        <v>64</v>
      </c>
      <c r="K248" s="674"/>
      <c r="L248" s="674" t="s">
        <v>1535</v>
      </c>
      <c r="M248" s="641">
        <f>IF('2-я и послед страницы'!N248=0,0,1)</f>
        <v>0</v>
      </c>
    </row>
    <row r="249" spans="1:13" ht="49.2" customHeight="1" x14ac:dyDescent="0.25">
      <c r="A249" s="673">
        <f>'2-я и послед страницы'!A249</f>
        <v>0</v>
      </c>
      <c r="B249" s="655" t="str">
        <f>'2-я и послед страницы'!B249</f>
        <v>полоса 40х5 мм
уголок 63х63х6, L=3 м</v>
      </c>
      <c r="C249" s="655" t="str">
        <f>'2-я и послед страницы'!C249</f>
        <v>Контур заземления ВЛ-10кВ
СЭС-23-32939-ЭС-ИЛО</v>
      </c>
      <c r="D249" s="674" t="str">
        <f>'2-я и послед страницы'!D249</f>
        <v>Начальник участка, Курленков О.В.</v>
      </c>
      <c r="E249" s="674" t="s">
        <v>1565</v>
      </c>
      <c r="F249" s="655" t="str">
        <f ca="1">'2-я и послед страницы'!F249</f>
        <v>+15,
без осадков</v>
      </c>
      <c r="G249" s="674" t="str">
        <f>'2-я и послед страницы'!G249</f>
        <v>Кинев Н.Ю. 
№Э-1415-24</v>
      </c>
      <c r="H249" s="674" t="str">
        <f>'2-я и послед страницы'!J249</f>
        <v>Курленков О.В.</v>
      </c>
      <c r="I249" s="674" t="s">
        <v>1566</v>
      </c>
      <c r="J249" s="675" t="s">
        <v>64</v>
      </c>
      <c r="K249" s="674"/>
      <c r="L249" s="674" t="s">
        <v>1535</v>
      </c>
      <c r="M249" s="641">
        <f>IF('2-я и послед страницы'!N249=0,0,1)</f>
        <v>0</v>
      </c>
    </row>
    <row r="250" spans="1:13" ht="49.2" customHeight="1" x14ac:dyDescent="0.25">
      <c r="A250" s="673">
        <f>'2-я и послед страницы'!A250</f>
        <v>0</v>
      </c>
      <c r="B250" s="655" t="str">
        <f>'2-я и послед страницы'!B250</f>
        <v>полоса 40х5 мм
уголок 63х63х6, L=3 м</v>
      </c>
      <c r="C250" s="655" t="str">
        <f>'2-я и послед страницы'!C250</f>
        <v>Контур заземления ВЛ-10кВ
СЭС-23-32939-ЭС-ИЛО</v>
      </c>
      <c r="D250" s="674" t="str">
        <f>'2-я и послед страницы'!D250</f>
        <v>Начальник участка, Курленков О.В.</v>
      </c>
      <c r="E250" s="674" t="s">
        <v>1565</v>
      </c>
      <c r="F250" s="655" t="str">
        <f ca="1">'2-я и послед страницы'!F250</f>
        <v>+15,
без осадков</v>
      </c>
      <c r="G250" s="674" t="str">
        <f>'2-я и послед страницы'!G250</f>
        <v>Кинев Н.Ю. 
№Э-1415-24</v>
      </c>
      <c r="H250" s="674" t="str">
        <f>'2-я и послед страницы'!J250</f>
        <v>Курленков О.В.</v>
      </c>
      <c r="I250" s="674" t="s">
        <v>1566</v>
      </c>
      <c r="J250" s="675" t="s">
        <v>64</v>
      </c>
      <c r="K250" s="674"/>
      <c r="L250" s="674" t="s">
        <v>1535</v>
      </c>
      <c r="M250" s="641">
        <f>IF('2-я и послед страницы'!N250=0,0,1)</f>
        <v>0</v>
      </c>
    </row>
    <row r="251" spans="1:13" ht="49.2" customHeight="1" x14ac:dyDescent="0.25">
      <c r="A251" s="673">
        <f>'2-я и послед страницы'!A251</f>
        <v>0</v>
      </c>
      <c r="B251" s="655" t="str">
        <f>'2-я и послед страницы'!B251</f>
        <v>полоса 40х5 мм
уголок 63х63х6, L=3 м</v>
      </c>
      <c r="C251" s="655" t="str">
        <f>'2-я и послед страницы'!C251</f>
        <v>Контур заземления ВЛ-10кВ
СЭС-23-32939-ЭС-ИЛО</v>
      </c>
      <c r="D251" s="674" t="str">
        <f>'2-я и послед страницы'!D251</f>
        <v>Начальник участка, Курленков О.В.</v>
      </c>
      <c r="E251" s="674" t="s">
        <v>1565</v>
      </c>
      <c r="F251" s="655" t="str">
        <f ca="1">'2-я и послед страницы'!F251</f>
        <v>+15,
без осадков</v>
      </c>
      <c r="G251" s="674" t="str">
        <f>'2-я и послед страницы'!G251</f>
        <v>Кинев Н.Ю. 
№Э-1415-24</v>
      </c>
      <c r="H251" s="674" t="str">
        <f>'2-я и послед страницы'!J251</f>
        <v>Курленков О.В.</v>
      </c>
      <c r="I251" s="674" t="s">
        <v>1566</v>
      </c>
      <c r="J251" s="675" t="s">
        <v>64</v>
      </c>
      <c r="K251" s="674"/>
      <c r="L251" s="674" t="s">
        <v>1535</v>
      </c>
      <c r="M251" s="641">
        <f>IF('2-я и послед страницы'!N251=0,0,1)</f>
        <v>0</v>
      </c>
    </row>
    <row r="252" spans="1:13" ht="49.2" customHeight="1" x14ac:dyDescent="0.25">
      <c r="A252" s="673">
        <f>'2-я и послед страницы'!A252</f>
        <v>0</v>
      </c>
      <c r="B252" s="655" t="str">
        <f>'2-я и послед страницы'!B252</f>
        <v>полоса 40х5 мм
уголок 63х63х6, L=3 м</v>
      </c>
      <c r="C252" s="655" t="str">
        <f>'2-я и послед страницы'!C252</f>
        <v>Контур заземления ВЛ-10кВ
СЭС-23-32939-ЭС-ИЛО</v>
      </c>
      <c r="D252" s="674" t="str">
        <f>'2-я и послед страницы'!D252</f>
        <v>Начальник участка, Курленков О.В.</v>
      </c>
      <c r="E252" s="674" t="s">
        <v>1565</v>
      </c>
      <c r="F252" s="655" t="str">
        <f ca="1">'2-я и послед страницы'!F252</f>
        <v>+15,
без осадков</v>
      </c>
      <c r="G252" s="674" t="str">
        <f>'2-я и послед страницы'!G252</f>
        <v>Кинев Н.Ю. 
№Э-1415-24</v>
      </c>
      <c r="H252" s="674" t="str">
        <f>'2-я и послед страницы'!J252</f>
        <v>Курленков О.В.</v>
      </c>
      <c r="I252" s="674" t="s">
        <v>1566</v>
      </c>
      <c r="J252" s="675" t="s">
        <v>64</v>
      </c>
      <c r="K252" s="674"/>
      <c r="L252" s="674" t="s">
        <v>1535</v>
      </c>
      <c r="M252" s="641">
        <f>IF('2-я и послед страницы'!N252=0,0,1)</f>
        <v>0</v>
      </c>
    </row>
    <row r="253" spans="1:13" ht="49.2" customHeight="1" x14ac:dyDescent="0.25">
      <c r="A253" s="673">
        <f>'2-я и послед страницы'!A253</f>
        <v>0</v>
      </c>
      <c r="B253" s="655" t="str">
        <f>'2-я и послед страницы'!B253</f>
        <v>полоса 40х5 мм
уголок 63х63х6, L=3 м</v>
      </c>
      <c r="C253" s="655" t="str">
        <f>'2-я и послед страницы'!C253</f>
        <v>Контур заземления ВЛ-10кВ
СЭС-23-32939-ЭС-ИЛО</v>
      </c>
      <c r="D253" s="674" t="str">
        <f>'2-я и послед страницы'!D253</f>
        <v>Начальник участка, Курленков О.В.</v>
      </c>
      <c r="E253" s="674" t="s">
        <v>1565</v>
      </c>
      <c r="F253" s="655" t="str">
        <f ca="1">'2-я и послед страницы'!F253</f>
        <v>+15,
без осадков</v>
      </c>
      <c r="G253" s="674" t="str">
        <f>'2-я и послед страницы'!G253</f>
        <v>Кинев Н.Ю. 
№Э-1415-24</v>
      </c>
      <c r="H253" s="674" t="str">
        <f>'2-я и послед страницы'!J253</f>
        <v>Курленков О.В.</v>
      </c>
      <c r="I253" s="674" t="s">
        <v>1566</v>
      </c>
      <c r="J253" s="675" t="s">
        <v>64</v>
      </c>
      <c r="K253" s="674"/>
      <c r="L253" s="674" t="s">
        <v>1535</v>
      </c>
      <c r="M253" s="641">
        <f>IF('2-я и послед страницы'!N253=0,0,1)</f>
        <v>0</v>
      </c>
    </row>
    <row r="254" spans="1:13" ht="49.2" customHeight="1" x14ac:dyDescent="0.25">
      <c r="A254" s="673">
        <f>'2-я и послед страницы'!A254</f>
        <v>0</v>
      </c>
      <c r="B254" s="655" t="str">
        <f>'2-я и послед страницы'!B254</f>
        <v>полоса 40х5 мм
уголок 63х63х6, L=3 м</v>
      </c>
      <c r="C254" s="655" t="str">
        <f>'2-я и послед страницы'!C254</f>
        <v>Контур заземления ВЛ-10кВ
СЭС-23-32939-ЭС-ИЛО</v>
      </c>
      <c r="D254" s="674" t="str">
        <f>'2-я и послед страницы'!D254</f>
        <v>Начальник участка, Курленков О.В.</v>
      </c>
      <c r="E254" s="674" t="s">
        <v>1565</v>
      </c>
      <c r="F254" s="655" t="str">
        <f ca="1">'2-я и послед страницы'!F254</f>
        <v>+15,
без осадков</v>
      </c>
      <c r="G254" s="674" t="str">
        <f>'2-я и послед страницы'!G254</f>
        <v>Кинев Н.Ю. 
№Э-1415-24</v>
      </c>
      <c r="H254" s="674" t="str">
        <f>'2-я и послед страницы'!J254</f>
        <v>Курленков О.В.</v>
      </c>
      <c r="I254" s="674" t="s">
        <v>1566</v>
      </c>
      <c r="J254" s="675" t="s">
        <v>64</v>
      </c>
      <c r="K254" s="674"/>
      <c r="L254" s="674" t="s">
        <v>1535</v>
      </c>
      <c r="M254" s="641">
        <f>IF('2-я и послед страницы'!N254=0,0,1)</f>
        <v>0</v>
      </c>
    </row>
    <row r="255" spans="1:13" ht="49.2" customHeight="1" x14ac:dyDescent="0.25">
      <c r="A255" s="673">
        <f>'2-я и послед страницы'!A255</f>
        <v>0</v>
      </c>
      <c r="B255" s="655" t="str">
        <f>'2-я и послед страницы'!B255</f>
        <v>полоса 40х5 мм
уголок 63х63х6, L=3 м</v>
      </c>
      <c r="C255" s="655" t="str">
        <f>'2-я и послед страницы'!C255</f>
        <v>Контур заземления ВЛ-10кВ
СЭС-23-32939-ЭС-ИЛО</v>
      </c>
      <c r="D255" s="674" t="str">
        <f>'2-я и послед страницы'!D255</f>
        <v>Начальник участка, Курленков О.В.</v>
      </c>
      <c r="E255" s="674" t="s">
        <v>1565</v>
      </c>
      <c r="F255" s="655" t="str">
        <f ca="1">'2-я и послед страницы'!F255</f>
        <v>+15,
без осадков</v>
      </c>
      <c r="G255" s="674" t="str">
        <f>'2-я и послед страницы'!G255</f>
        <v>Кинев Н.Ю. 
№Э-1415-24</v>
      </c>
      <c r="H255" s="674" t="str">
        <f>'2-я и послед страницы'!J255</f>
        <v>Курленков О.В.</v>
      </c>
      <c r="I255" s="674" t="s">
        <v>1566</v>
      </c>
      <c r="J255" s="675" t="s">
        <v>64</v>
      </c>
      <c r="K255" s="674"/>
      <c r="L255" s="674" t="s">
        <v>1535</v>
      </c>
      <c r="M255" s="641">
        <f>IF('2-я и послед страницы'!N255=0,0,1)</f>
        <v>0</v>
      </c>
    </row>
    <row r="256" spans="1:13" ht="49.2" customHeight="1" x14ac:dyDescent="0.25">
      <c r="A256" s="673">
        <f>'2-я и послед страницы'!A256</f>
        <v>0</v>
      </c>
      <c r="B256" s="655" t="str">
        <f>'2-я и послед страницы'!B256</f>
        <v>полоса 40х5 мм
уголок 63х63х6, L=3 м</v>
      </c>
      <c r="C256" s="655" t="str">
        <f>'2-я и послед страницы'!C256</f>
        <v>Контур заземления ВЛ-10кВ
СЭС-23-32939-ЭС-ИЛО</v>
      </c>
      <c r="D256" s="674" t="str">
        <f>'2-я и послед страницы'!D256</f>
        <v>Начальник участка, Курленков О.В.</v>
      </c>
      <c r="E256" s="674" t="s">
        <v>1565</v>
      </c>
      <c r="F256" s="655" t="str">
        <f ca="1">'2-я и послед страницы'!F256</f>
        <v>+15,
без осадков</v>
      </c>
      <c r="G256" s="674" t="str">
        <f>'2-я и послед страницы'!G256</f>
        <v>Кинев Н.Ю. 
№Э-1415-24</v>
      </c>
      <c r="H256" s="674" t="str">
        <f>'2-я и послед страницы'!J256</f>
        <v>Курленков О.В.</v>
      </c>
      <c r="I256" s="674" t="s">
        <v>1566</v>
      </c>
      <c r="J256" s="675" t="s">
        <v>64</v>
      </c>
      <c r="K256" s="674"/>
      <c r="L256" s="674" t="s">
        <v>1535</v>
      </c>
      <c r="M256" s="641">
        <f>IF('2-я и послед страницы'!N256=0,0,1)</f>
        <v>0</v>
      </c>
    </row>
    <row r="257" spans="1:13" ht="49.2" customHeight="1" x14ac:dyDescent="0.25">
      <c r="A257" s="673">
        <f>'2-я и послед страницы'!A257</f>
        <v>0</v>
      </c>
      <c r="B257" s="655" t="str">
        <f>'2-я и послед страницы'!B257</f>
        <v>полоса 40х5 мм
уголок 63х63х6, L=3 м</v>
      </c>
      <c r="C257" s="655" t="str">
        <f>'2-я и послед страницы'!C257</f>
        <v>Контур заземления ВЛ-10кВ
СЭС-23-32939-ЭС-ИЛО</v>
      </c>
      <c r="D257" s="674" t="str">
        <f>'2-я и послед страницы'!D257</f>
        <v>Начальник участка, Курленков О.В.</v>
      </c>
      <c r="E257" s="674" t="s">
        <v>1565</v>
      </c>
      <c r="F257" s="655" t="str">
        <f ca="1">'2-я и послед страницы'!F257</f>
        <v>+15,
без осадков</v>
      </c>
      <c r="G257" s="674" t="str">
        <f>'2-я и послед страницы'!G257</f>
        <v>Кинев Н.Ю. 
№Э-1415-24</v>
      </c>
      <c r="H257" s="674" t="str">
        <f>'2-я и послед страницы'!J257</f>
        <v>Курленков О.В.</v>
      </c>
      <c r="I257" s="674" t="s">
        <v>1566</v>
      </c>
      <c r="J257" s="675" t="s">
        <v>64</v>
      </c>
      <c r="K257" s="674"/>
      <c r="L257" s="674" t="s">
        <v>1535</v>
      </c>
      <c r="M257" s="641">
        <f>IF('2-я и послед страницы'!N257=0,0,1)</f>
        <v>0</v>
      </c>
    </row>
    <row r="258" spans="1:13" ht="49.2" customHeight="1" x14ac:dyDescent="0.25">
      <c r="A258" s="673">
        <f>'2-я и послед страницы'!A258</f>
        <v>0</v>
      </c>
      <c r="B258" s="655" t="str">
        <f>'2-я и послед страницы'!B258</f>
        <v>полоса 40х5 мм
уголок 63х63х6, L=3 м</v>
      </c>
      <c r="C258" s="655" t="str">
        <f>'2-я и послед страницы'!C258</f>
        <v>Контур заземления ВЛ-10кВ
СЭС-23-32939-ЭС-ИЛО</v>
      </c>
      <c r="D258" s="674" t="str">
        <f>'2-я и послед страницы'!D258</f>
        <v>Начальник участка, Курленков О.В.</v>
      </c>
      <c r="E258" s="674" t="s">
        <v>1565</v>
      </c>
      <c r="F258" s="655" t="str">
        <f ca="1">'2-я и послед страницы'!F258</f>
        <v>+15,
без осадков</v>
      </c>
      <c r="G258" s="674" t="str">
        <f>'2-я и послед страницы'!G258</f>
        <v>Кинев Н.Ю. 
№Э-1415-24</v>
      </c>
      <c r="H258" s="674" t="str">
        <f>'2-я и послед страницы'!J258</f>
        <v>Курленков О.В.</v>
      </c>
      <c r="I258" s="674" t="s">
        <v>1566</v>
      </c>
      <c r="J258" s="675" t="s">
        <v>64</v>
      </c>
      <c r="K258" s="674"/>
      <c r="L258" s="674" t="s">
        <v>1535</v>
      </c>
      <c r="M258" s="641">
        <f>IF('2-я и послед страницы'!N258=0,0,1)</f>
        <v>0</v>
      </c>
    </row>
    <row r="259" spans="1:13" ht="49.2" customHeight="1" x14ac:dyDescent="0.25">
      <c r="A259" s="673">
        <f>'2-я и послед страницы'!A259</f>
        <v>0</v>
      </c>
      <c r="B259" s="655" t="str">
        <f>'2-я и послед страницы'!B259</f>
        <v>полоса 40х5 мм
уголок 63х63х6, L=3 м</v>
      </c>
      <c r="C259" s="655" t="str">
        <f>'2-я и послед страницы'!C259</f>
        <v>Контур заземления ВЛ-10кВ
СЭС-23-32939-ЭС-ИЛО</v>
      </c>
      <c r="D259" s="674" t="str">
        <f>'2-я и послед страницы'!D259</f>
        <v>Начальник участка, Курленков О.В.</v>
      </c>
      <c r="E259" s="674" t="s">
        <v>1565</v>
      </c>
      <c r="F259" s="655" t="str">
        <f ca="1">'2-я и послед страницы'!F259</f>
        <v>+15,
без осадков</v>
      </c>
      <c r="G259" s="674" t="str">
        <f>'2-я и послед страницы'!G259</f>
        <v>Кинев Н.Ю. 
№Э-1415-24</v>
      </c>
      <c r="H259" s="674" t="str">
        <f>'2-я и послед страницы'!J259</f>
        <v>Курленков О.В.</v>
      </c>
      <c r="I259" s="674" t="s">
        <v>1566</v>
      </c>
      <c r="J259" s="675" t="s">
        <v>64</v>
      </c>
      <c r="K259" s="674"/>
      <c r="L259" s="674" t="s">
        <v>1535</v>
      </c>
      <c r="M259" s="641">
        <f>IF('2-я и послед страницы'!N259=0,0,1)</f>
        <v>0</v>
      </c>
    </row>
    <row r="260" spans="1:13" ht="49.2" customHeight="1" x14ac:dyDescent="0.25">
      <c r="A260" s="673">
        <f>'2-я и послед страницы'!A260</f>
        <v>0</v>
      </c>
      <c r="B260" s="655" t="str">
        <f>'2-я и послед страницы'!B260</f>
        <v>полоса 40х5 мм
уголок 63х63х6, L=3 м</v>
      </c>
      <c r="C260" s="655" t="str">
        <f>'2-я и послед страницы'!C260</f>
        <v>Контур заземления ВЛ-10кВ
СЭС-23-32939-ЭС-ИЛО</v>
      </c>
      <c r="D260" s="674" t="str">
        <f>'2-я и послед страницы'!D260</f>
        <v>Начальник участка, Курленков О.В.</v>
      </c>
      <c r="E260" s="674" t="s">
        <v>1565</v>
      </c>
      <c r="F260" s="655" t="str">
        <f ca="1">'2-я и послед страницы'!F260</f>
        <v>+15,
без осадков</v>
      </c>
      <c r="G260" s="674" t="str">
        <f>'2-я и послед страницы'!G260</f>
        <v>Кинев Н.Ю. 
№Э-1415-24</v>
      </c>
      <c r="H260" s="674" t="str">
        <f>'2-я и послед страницы'!J260</f>
        <v>Курленков О.В.</v>
      </c>
      <c r="I260" s="674" t="s">
        <v>1566</v>
      </c>
      <c r="J260" s="675" t="s">
        <v>64</v>
      </c>
      <c r="K260" s="674"/>
      <c r="L260" s="674" t="s">
        <v>1535</v>
      </c>
      <c r="M260" s="641">
        <f>IF('2-я и послед страницы'!N260=0,0,1)</f>
        <v>0</v>
      </c>
    </row>
    <row r="261" spans="1:13" ht="49.2" customHeight="1" x14ac:dyDescent="0.25">
      <c r="A261" s="673">
        <f>'2-я и послед страницы'!A261</f>
        <v>0</v>
      </c>
      <c r="B261" s="655" t="str">
        <f>'2-я и послед страницы'!B261</f>
        <v>полоса 40х5 мм
уголок 63х63х6, L=3 м</v>
      </c>
      <c r="C261" s="655" t="str">
        <f>'2-я и послед страницы'!C261</f>
        <v>Контур заземления ВЛ-10кВ
СЭС-23-32939-ЭС-ИЛО</v>
      </c>
      <c r="D261" s="674" t="str">
        <f>'2-я и послед страницы'!D261</f>
        <v>Начальник участка, Курленков О.В.</v>
      </c>
      <c r="E261" s="674" t="s">
        <v>1565</v>
      </c>
      <c r="F261" s="655" t="str">
        <f ca="1">'2-я и послед страницы'!F261</f>
        <v>+15,
без осадков</v>
      </c>
      <c r="G261" s="674" t="str">
        <f>'2-я и послед страницы'!G261</f>
        <v>Кинев Н.Ю. 
№Э-1415-24</v>
      </c>
      <c r="H261" s="674" t="str">
        <f>'2-я и послед страницы'!J261</f>
        <v>Курленков О.В.</v>
      </c>
      <c r="I261" s="674" t="s">
        <v>1566</v>
      </c>
      <c r="J261" s="675" t="s">
        <v>64</v>
      </c>
      <c r="K261" s="674"/>
      <c r="L261" s="674" t="s">
        <v>1535</v>
      </c>
      <c r="M261" s="641">
        <f>IF('2-я и послед страницы'!N261=0,0,1)</f>
        <v>0</v>
      </c>
    </row>
    <row r="262" spans="1:13" ht="49.2" customHeight="1" x14ac:dyDescent="0.25">
      <c r="A262" s="673">
        <f>'2-я и послед страницы'!A262</f>
        <v>0</v>
      </c>
      <c r="B262" s="655" t="str">
        <f>'2-я и послед страницы'!B262</f>
        <v>полоса 40х5 мм
уголок 63х63х6, L=3 м</v>
      </c>
      <c r="C262" s="655" t="str">
        <f>'2-я и послед страницы'!C262</f>
        <v>Контур заземления ВЛ-10кВ
СЭС-23-32939-ЭС-ИЛО</v>
      </c>
      <c r="D262" s="674" t="str">
        <f>'2-я и послед страницы'!D262</f>
        <v>Начальник участка, Курленков О.В.</v>
      </c>
      <c r="E262" s="674" t="s">
        <v>1565</v>
      </c>
      <c r="F262" s="655" t="str">
        <f ca="1">'2-я и послед страницы'!F262</f>
        <v>+15,
без осадков</v>
      </c>
      <c r="G262" s="674" t="str">
        <f>'2-я и послед страницы'!G262</f>
        <v>Кинев Н.Ю. 
№Э-1415-24</v>
      </c>
      <c r="H262" s="674" t="str">
        <f>'2-я и послед страницы'!J262</f>
        <v>Курленков О.В.</v>
      </c>
      <c r="I262" s="674" t="s">
        <v>1566</v>
      </c>
      <c r="J262" s="675" t="s">
        <v>64</v>
      </c>
      <c r="K262" s="674"/>
      <c r="L262" s="674" t="s">
        <v>1535</v>
      </c>
      <c r="M262" s="641">
        <f>IF('2-я и послед страницы'!N262=0,0,1)</f>
        <v>0</v>
      </c>
    </row>
    <row r="263" spans="1:13" ht="49.2" customHeight="1" x14ac:dyDescent="0.25">
      <c r="A263" s="673">
        <f>'2-я и послед страницы'!A263</f>
        <v>0</v>
      </c>
      <c r="B263" s="655" t="str">
        <f>'2-я и послед страницы'!B263</f>
        <v>полоса 40х5 мм
уголок 63х63х6, L=3 м</v>
      </c>
      <c r="C263" s="655" t="str">
        <f>'2-я и послед страницы'!C263</f>
        <v>Контур заземления ВЛ-10кВ
СЭС-23-32939-ЭС-ИЛО</v>
      </c>
      <c r="D263" s="674" t="str">
        <f>'2-я и послед страницы'!D263</f>
        <v>Начальник участка, Курленков О.В.</v>
      </c>
      <c r="E263" s="674" t="s">
        <v>1565</v>
      </c>
      <c r="F263" s="655" t="str">
        <f ca="1">'2-я и послед страницы'!F263</f>
        <v>+15,
без осадков</v>
      </c>
      <c r="G263" s="674" t="str">
        <f>'2-я и послед страницы'!G263</f>
        <v>Кинев Н.Ю. 
№Э-1415-24</v>
      </c>
      <c r="H263" s="674" t="str">
        <f>'2-я и послед страницы'!J263</f>
        <v>Курленков О.В.</v>
      </c>
      <c r="I263" s="674" t="s">
        <v>1566</v>
      </c>
      <c r="J263" s="675" t="s">
        <v>64</v>
      </c>
      <c r="K263" s="674"/>
      <c r="L263" s="674" t="s">
        <v>1535</v>
      </c>
      <c r="M263" s="641">
        <f>IF('2-я и послед страницы'!N263=0,0,1)</f>
        <v>0</v>
      </c>
    </row>
    <row r="264" spans="1:13" ht="49.2" customHeight="1" x14ac:dyDescent="0.25">
      <c r="A264" s="673">
        <f>'2-я и послед страницы'!A264</f>
        <v>0</v>
      </c>
      <c r="B264" s="655" t="str">
        <f>'2-я и послед страницы'!B264</f>
        <v>полоса 40х5 мм
уголок 63х63х6, L=3 м</v>
      </c>
      <c r="C264" s="655" t="str">
        <f>'2-я и послед страницы'!C264</f>
        <v>Контур заземления ВЛ-10кВ
СЭС-23-32939-ЭС-ИЛО</v>
      </c>
      <c r="D264" s="674" t="str">
        <f>'2-я и послед страницы'!D264</f>
        <v>Начальник участка, Курленков О.В.</v>
      </c>
      <c r="E264" s="674" t="s">
        <v>1565</v>
      </c>
      <c r="F264" s="655" t="str">
        <f ca="1">'2-я и послед страницы'!F264</f>
        <v>+15,
без осадков</v>
      </c>
      <c r="G264" s="674" t="str">
        <f>'2-я и послед страницы'!G264</f>
        <v>Кинев Н.Ю. 
№Э-1415-24</v>
      </c>
      <c r="H264" s="674" t="str">
        <f>'2-я и послед страницы'!J264</f>
        <v>Курленков О.В.</v>
      </c>
      <c r="I264" s="674" t="s">
        <v>1566</v>
      </c>
      <c r="J264" s="675" t="s">
        <v>64</v>
      </c>
      <c r="K264" s="674"/>
      <c r="L264" s="674" t="s">
        <v>1535</v>
      </c>
      <c r="M264" s="641">
        <f>IF('2-я и послед страницы'!N264=0,0,1)</f>
        <v>0</v>
      </c>
    </row>
    <row r="265" spans="1:13" ht="49.2" customHeight="1" x14ac:dyDescent="0.25">
      <c r="A265" s="673">
        <f>'2-я и послед страницы'!A265</f>
        <v>0</v>
      </c>
      <c r="B265" s="655" t="str">
        <f>'2-я и послед страницы'!B265</f>
        <v>полоса 40х5 мм
уголок 63х63х6, L=3 м</v>
      </c>
      <c r="C265" s="655" t="str">
        <f>'2-я и послед страницы'!C265</f>
        <v>Контур заземления ВЛ-10кВ
СЭС-23-32939-ЭС-ИЛО</v>
      </c>
      <c r="D265" s="674" t="str">
        <f>'2-я и послед страницы'!D265</f>
        <v>Начальник участка, Курленков О.В.</v>
      </c>
      <c r="E265" s="674" t="s">
        <v>1565</v>
      </c>
      <c r="F265" s="655" t="str">
        <f ca="1">'2-я и послед страницы'!F265</f>
        <v>+15,
без осадков</v>
      </c>
      <c r="G265" s="674" t="str">
        <f>'2-я и послед страницы'!G265</f>
        <v>Кинев Н.Ю. 
№Э-1415-24</v>
      </c>
      <c r="H265" s="674" t="str">
        <f>'2-я и послед страницы'!J265</f>
        <v>Курленков О.В.</v>
      </c>
      <c r="I265" s="674" t="s">
        <v>1566</v>
      </c>
      <c r="J265" s="675" t="s">
        <v>64</v>
      </c>
      <c r="K265" s="674"/>
      <c r="L265" s="674" t="s">
        <v>1535</v>
      </c>
      <c r="M265" s="641">
        <f>IF('2-я и послед страницы'!N265=0,0,1)</f>
        <v>0</v>
      </c>
    </row>
    <row r="266" spans="1:13" ht="49.2" customHeight="1" x14ac:dyDescent="0.25">
      <c r="A266" s="673">
        <f>'2-я и послед страницы'!A266</f>
        <v>0</v>
      </c>
      <c r="B266" s="655" t="str">
        <f>'2-я и послед страницы'!B266</f>
        <v>полоса 40х5 мм
уголок 63х63х6, L=3 м</v>
      </c>
      <c r="C266" s="655" t="str">
        <f>'2-я и послед страницы'!C266</f>
        <v>Контур заземления ВЛ-10кВ
СЭС-23-32939-ЭС-ИЛО</v>
      </c>
      <c r="D266" s="674" t="str">
        <f>'2-я и послед страницы'!D266</f>
        <v>Начальник участка, Курленков О.В.</v>
      </c>
      <c r="E266" s="674" t="s">
        <v>1565</v>
      </c>
      <c r="F266" s="655" t="str">
        <f ca="1">'2-я и послед страницы'!F266</f>
        <v>+15,
без осадков</v>
      </c>
      <c r="G266" s="674" t="str">
        <f>'2-я и послед страницы'!G266</f>
        <v>Кинев Н.Ю. 
№Э-1415-24</v>
      </c>
      <c r="H266" s="674" t="str">
        <f>'2-я и послед страницы'!J266</f>
        <v>Курленков О.В.</v>
      </c>
      <c r="I266" s="674" t="s">
        <v>1566</v>
      </c>
      <c r="J266" s="675" t="s">
        <v>64</v>
      </c>
      <c r="K266" s="674"/>
      <c r="L266" s="674" t="s">
        <v>1535</v>
      </c>
      <c r="M266" s="641">
        <f>IF('2-я и послед страницы'!N266=0,0,1)</f>
        <v>0</v>
      </c>
    </row>
    <row r="267" spans="1:13" ht="49.2" customHeight="1" x14ac:dyDescent="0.25">
      <c r="A267" s="673">
        <f>'2-я и послед страницы'!A267</f>
        <v>0</v>
      </c>
      <c r="B267" s="655" t="str">
        <f>'2-я и послед страницы'!B267</f>
        <v>полоса 40х5 мм
уголок 63х63х6, L=3 м</v>
      </c>
      <c r="C267" s="655" t="str">
        <f>'2-я и послед страницы'!C267</f>
        <v>Контур заземления ВЛ-10кВ
СЭС-23-32939-ЭС-ИЛО</v>
      </c>
      <c r="D267" s="674" t="str">
        <f>'2-я и послед страницы'!D267</f>
        <v>Начальник участка, Курленков О.В.</v>
      </c>
      <c r="E267" s="674" t="s">
        <v>1565</v>
      </c>
      <c r="F267" s="655" t="str">
        <f ca="1">'2-я и послед страницы'!F267</f>
        <v>+15,
без осадков</v>
      </c>
      <c r="G267" s="674" t="str">
        <f>'2-я и послед страницы'!G267</f>
        <v>Кинев Н.Ю. 
№Э-1415-24</v>
      </c>
      <c r="H267" s="674" t="str">
        <f>'2-я и послед страницы'!J267</f>
        <v>Курленков О.В.</v>
      </c>
      <c r="I267" s="674" t="s">
        <v>1566</v>
      </c>
      <c r="J267" s="675" t="s">
        <v>64</v>
      </c>
      <c r="K267" s="674"/>
      <c r="L267" s="674" t="s">
        <v>1535</v>
      </c>
      <c r="M267" s="641">
        <f>IF('2-я и послед страницы'!N267=0,0,1)</f>
        <v>0</v>
      </c>
    </row>
    <row r="268" spans="1:13" ht="49.2" customHeight="1" x14ac:dyDescent="0.25">
      <c r="A268" s="673">
        <f>'2-я и послед страницы'!A268</f>
        <v>0</v>
      </c>
      <c r="B268" s="655" t="str">
        <f>'2-я и послед страницы'!B268</f>
        <v>полоса 40х5 мм
уголок 63х63х6, L=3 м</v>
      </c>
      <c r="C268" s="655" t="str">
        <f>'2-я и послед страницы'!C268</f>
        <v>Контур заземления ВЛ-10кВ
СЭС-23-32939-ЭС-ИЛО</v>
      </c>
      <c r="D268" s="674" t="str">
        <f>'2-я и послед страницы'!D268</f>
        <v>Начальник участка, Курленков О.В.</v>
      </c>
      <c r="E268" s="674" t="s">
        <v>1565</v>
      </c>
      <c r="F268" s="655" t="str">
        <f ca="1">'2-я и послед страницы'!F268</f>
        <v>+15,
без осадков</v>
      </c>
      <c r="G268" s="674" t="str">
        <f>'2-я и послед страницы'!G268</f>
        <v>Кинев Н.Ю. 
№Э-1415-24</v>
      </c>
      <c r="H268" s="674" t="str">
        <f>'2-я и послед страницы'!J268</f>
        <v>Курленков О.В.</v>
      </c>
      <c r="I268" s="674" t="s">
        <v>1566</v>
      </c>
      <c r="J268" s="675" t="s">
        <v>64</v>
      </c>
      <c r="K268" s="674"/>
      <c r="L268" s="674" t="s">
        <v>1535</v>
      </c>
      <c r="M268" s="641">
        <f>IF('2-я и послед страницы'!N268=0,0,1)</f>
        <v>0</v>
      </c>
    </row>
    <row r="269" spans="1:13" ht="49.2" customHeight="1" x14ac:dyDescent="0.25">
      <c r="A269" s="673">
        <f>'2-я и послед страницы'!A269</f>
        <v>0</v>
      </c>
      <c r="B269" s="655" t="str">
        <f>'2-я и послед страницы'!B269</f>
        <v>полоса 40х5 мм
уголок 63х63х6, L=3 м</v>
      </c>
      <c r="C269" s="655" t="str">
        <f>'2-я и послед страницы'!C269</f>
        <v>Контур заземления ВЛ-10кВ
СЭС-23-32939-ЭС-ИЛО</v>
      </c>
      <c r="D269" s="674" t="str">
        <f>'2-я и послед страницы'!D269</f>
        <v>Начальник участка, Курленков О.В.</v>
      </c>
      <c r="E269" s="674" t="s">
        <v>1565</v>
      </c>
      <c r="F269" s="655" t="str">
        <f ca="1">'2-я и послед страницы'!F269</f>
        <v>+15,
без осадков</v>
      </c>
      <c r="G269" s="674" t="str">
        <f>'2-я и послед страницы'!G269</f>
        <v>Кинев Н.Ю. 
№Э-1415-24</v>
      </c>
      <c r="H269" s="674" t="str">
        <f>'2-я и послед страницы'!J269</f>
        <v>Курленков О.В.</v>
      </c>
      <c r="I269" s="674" t="s">
        <v>1566</v>
      </c>
      <c r="J269" s="675" t="s">
        <v>64</v>
      </c>
      <c r="K269" s="674"/>
      <c r="L269" s="674" t="s">
        <v>1535</v>
      </c>
      <c r="M269" s="641">
        <f>IF('2-я и послед страницы'!N269=0,0,1)</f>
        <v>0</v>
      </c>
    </row>
    <row r="270" spans="1:13" ht="49.2" customHeight="1" x14ac:dyDescent="0.25">
      <c r="A270" s="673">
        <f>'2-я и послед страницы'!A270</f>
        <v>0</v>
      </c>
      <c r="B270" s="655" t="str">
        <f>'2-я и послед страницы'!B270</f>
        <v>полоса 40х5 мм
уголок 63х63х6, L=3 м</v>
      </c>
      <c r="C270" s="655" t="str">
        <f>'2-я и послед страницы'!C270</f>
        <v>Контур заземления ВЛ-10кВ
СЭС-23-32939-ЭС-ИЛО</v>
      </c>
      <c r="D270" s="674" t="str">
        <f>'2-я и послед страницы'!D270</f>
        <v>Начальник участка, Курленков О.В.</v>
      </c>
      <c r="E270" s="674" t="s">
        <v>1565</v>
      </c>
      <c r="F270" s="655" t="str">
        <f ca="1">'2-я и послед страницы'!F270</f>
        <v>+15,
без осадков</v>
      </c>
      <c r="G270" s="674" t="str">
        <f>'2-я и послед страницы'!G270</f>
        <v>Кинев Н.Ю. 
№Э-1415-24</v>
      </c>
      <c r="H270" s="674" t="str">
        <f>'2-я и послед страницы'!J270</f>
        <v>Курленков О.В.</v>
      </c>
      <c r="I270" s="674" t="s">
        <v>1566</v>
      </c>
      <c r="J270" s="675" t="s">
        <v>64</v>
      </c>
      <c r="K270" s="674"/>
      <c r="L270" s="674" t="s">
        <v>1535</v>
      </c>
      <c r="M270" s="641">
        <f>IF('2-я и послед страницы'!N270=0,0,1)</f>
        <v>0</v>
      </c>
    </row>
    <row r="271" spans="1:13" ht="49.2" customHeight="1" x14ac:dyDescent="0.25">
      <c r="A271" s="673">
        <f>'2-я и послед страницы'!A271</f>
        <v>0</v>
      </c>
      <c r="B271" s="655" t="str">
        <f>'2-я и послед страницы'!B271</f>
        <v>полоса 40х5 мм
уголок 63х63х6, L=3 м</v>
      </c>
      <c r="C271" s="655" t="str">
        <f>'2-я и послед страницы'!C271</f>
        <v>Контур заземления ВЛ-10кВ
СЭС-23-32939-ЭС-ИЛО</v>
      </c>
      <c r="D271" s="674" t="str">
        <f>'2-я и послед страницы'!D271</f>
        <v>Начальник участка, Курленков О.В.</v>
      </c>
      <c r="E271" s="674" t="s">
        <v>1565</v>
      </c>
      <c r="F271" s="655" t="str">
        <f ca="1">'2-я и послед страницы'!F271</f>
        <v>+15,
без осадков</v>
      </c>
      <c r="G271" s="674" t="str">
        <f>'2-я и послед страницы'!G271</f>
        <v>Кинев Н.Ю. 
№Э-1415-24</v>
      </c>
      <c r="H271" s="674" t="str">
        <f>'2-я и послед страницы'!J271</f>
        <v>Курленков О.В.</v>
      </c>
      <c r="I271" s="674" t="s">
        <v>1566</v>
      </c>
      <c r="J271" s="675" t="s">
        <v>64</v>
      </c>
      <c r="K271" s="674"/>
      <c r="L271" s="674" t="s">
        <v>1535</v>
      </c>
      <c r="M271" s="641">
        <f>IF('2-я и послед страницы'!N271=0,0,1)</f>
        <v>0</v>
      </c>
    </row>
    <row r="272" spans="1:13" ht="49.2" customHeight="1" x14ac:dyDescent="0.25">
      <c r="A272" s="673">
        <f>'2-я и послед страницы'!A272</f>
        <v>0</v>
      </c>
      <c r="B272" s="655" t="str">
        <f>'2-я и послед страницы'!B272</f>
        <v>полоса 40х5 мм
уголок 63х63х6, L=3 м</v>
      </c>
      <c r="C272" s="655" t="str">
        <f>'2-я и послед страницы'!C272</f>
        <v>Контур заземления ВЛ-10кВ
СЭС-23-32939-ЭС-ИЛО</v>
      </c>
      <c r="D272" s="674" t="str">
        <f>'2-я и послед страницы'!D272</f>
        <v>Начальник участка, Курленков О.В.</v>
      </c>
      <c r="E272" s="674" t="s">
        <v>1565</v>
      </c>
      <c r="F272" s="655" t="str">
        <f ca="1">'2-я и послед страницы'!F272</f>
        <v>+15,
без осадков</v>
      </c>
      <c r="G272" s="674" t="str">
        <f>'2-я и послед страницы'!G272</f>
        <v>Кинев Н.Ю. 
№Э-1415-24</v>
      </c>
      <c r="H272" s="674" t="str">
        <f>'2-я и послед страницы'!J272</f>
        <v>Курленков О.В.</v>
      </c>
      <c r="I272" s="674" t="s">
        <v>1566</v>
      </c>
      <c r="J272" s="675" t="s">
        <v>64</v>
      </c>
      <c r="K272" s="674"/>
      <c r="L272" s="674" t="s">
        <v>1535</v>
      </c>
      <c r="M272" s="641">
        <f>IF('2-я и послед страницы'!N272=0,0,1)</f>
        <v>0</v>
      </c>
    </row>
    <row r="273" spans="1:13" ht="49.2" customHeight="1" x14ac:dyDescent="0.25">
      <c r="A273" s="673">
        <f>'2-я и послед страницы'!A273</f>
        <v>0</v>
      </c>
      <c r="B273" s="655" t="str">
        <f>'2-я и послед страницы'!B273</f>
        <v>полоса 40х5 мм
уголок 63х63х6, L=3 м</v>
      </c>
      <c r="C273" s="655" t="str">
        <f>'2-я и послед страницы'!C273</f>
        <v>Контур заземления ВЛ-10кВ
СЭС-23-32939-ЭС-ИЛО</v>
      </c>
      <c r="D273" s="674" t="str">
        <f>'2-я и послед страницы'!D273</f>
        <v>Начальник участка, Курленков О.В.</v>
      </c>
      <c r="E273" s="674" t="s">
        <v>1565</v>
      </c>
      <c r="F273" s="655" t="str">
        <f ca="1">'2-я и послед страницы'!F273</f>
        <v>+15,
без осадков</v>
      </c>
      <c r="G273" s="674" t="str">
        <f>'2-я и послед страницы'!G273</f>
        <v>Кинев Н.Ю. 
№Э-1415-24</v>
      </c>
      <c r="H273" s="674" t="str">
        <f>'2-я и послед страницы'!J273</f>
        <v>Курленков О.В.</v>
      </c>
      <c r="I273" s="674" t="s">
        <v>1566</v>
      </c>
      <c r="J273" s="675" t="s">
        <v>64</v>
      </c>
      <c r="K273" s="674"/>
      <c r="L273" s="674" t="s">
        <v>1535</v>
      </c>
      <c r="M273" s="641">
        <f>IF('2-я и послед страницы'!N273=0,0,1)</f>
        <v>0</v>
      </c>
    </row>
    <row r="274" spans="1:13" ht="49.2" customHeight="1" x14ac:dyDescent="0.25">
      <c r="A274" s="673">
        <f>'2-я и послед страницы'!A274</f>
        <v>0</v>
      </c>
      <c r="B274" s="655" t="str">
        <f>'2-я и послед страницы'!B274</f>
        <v>полоса 40х5 мм
уголок 63х63х6, L=3 м</v>
      </c>
      <c r="C274" s="655" t="str">
        <f>'2-я и послед страницы'!C274</f>
        <v>Контур заземления ВЛ-10кВ
СЭС-23-32939-ЭС-ИЛО</v>
      </c>
      <c r="D274" s="674" t="str">
        <f>'2-я и послед страницы'!D274</f>
        <v>Начальник участка, Курленков О.В.</v>
      </c>
      <c r="E274" s="674" t="s">
        <v>1565</v>
      </c>
      <c r="F274" s="655" t="str">
        <f ca="1">'2-я и послед страницы'!F274</f>
        <v>+15,
без осадков</v>
      </c>
      <c r="G274" s="674" t="str">
        <f>'2-я и послед страницы'!G274</f>
        <v>Кинев Н.Ю. 
№Э-1415-24</v>
      </c>
      <c r="H274" s="674" t="str">
        <f>'2-я и послед страницы'!J274</f>
        <v>Курленков О.В.</v>
      </c>
      <c r="I274" s="674" t="s">
        <v>1566</v>
      </c>
      <c r="J274" s="675" t="s">
        <v>64</v>
      </c>
      <c r="K274" s="674"/>
      <c r="L274" s="674" t="s">
        <v>1535</v>
      </c>
      <c r="M274" s="641">
        <f>IF('2-я и послед страницы'!N274=0,0,1)</f>
        <v>0</v>
      </c>
    </row>
    <row r="275" spans="1:13" ht="49.2" customHeight="1" x14ac:dyDescent="0.25">
      <c r="A275" s="673">
        <f>'2-я и послед страницы'!A275</f>
        <v>0</v>
      </c>
      <c r="B275" s="655" t="str">
        <f>'2-я и послед страницы'!B275</f>
        <v>полоса 40х5 мм
уголок 63х63х6, L=3 м</v>
      </c>
      <c r="C275" s="655" t="str">
        <f>'2-я и послед страницы'!C275</f>
        <v>Контур заземления ВЛ-10кВ
СЭС-23-32939-ЭС-ИЛО</v>
      </c>
      <c r="D275" s="674" t="str">
        <f>'2-я и послед страницы'!D275</f>
        <v>Начальник участка, Курленков О.В.</v>
      </c>
      <c r="E275" s="674" t="s">
        <v>1565</v>
      </c>
      <c r="F275" s="655" t="str">
        <f ca="1">'2-я и послед страницы'!F275</f>
        <v>+15,
без осадков</v>
      </c>
      <c r="G275" s="674" t="str">
        <f>'2-я и послед страницы'!G275</f>
        <v>Кинев Н.Ю. 
№Э-1415-24</v>
      </c>
      <c r="H275" s="674" t="str">
        <f>'2-я и послед страницы'!J275</f>
        <v>Курленков О.В.</v>
      </c>
      <c r="I275" s="674" t="s">
        <v>1566</v>
      </c>
      <c r="J275" s="675" t="s">
        <v>64</v>
      </c>
      <c r="K275" s="674"/>
      <c r="L275" s="674" t="s">
        <v>1535</v>
      </c>
      <c r="M275" s="641">
        <f>IF('2-я и послед страницы'!N275=0,0,1)</f>
        <v>0</v>
      </c>
    </row>
    <row r="276" spans="1:13" ht="49.2" customHeight="1" x14ac:dyDescent="0.25">
      <c r="A276" s="673">
        <f>'2-я и послед страницы'!A276</f>
        <v>0</v>
      </c>
      <c r="B276" s="655" t="str">
        <f>'2-я и послед страницы'!B276</f>
        <v>полоса 40х5 мм
уголок 63х63х6, L=3 м</v>
      </c>
      <c r="C276" s="655" t="str">
        <f>'2-я и послед страницы'!C276</f>
        <v>Контур заземления ВЛ-10кВ
СЭС-23-32939-ЭС-ИЛО</v>
      </c>
      <c r="D276" s="674" t="str">
        <f>'2-я и послед страницы'!D276</f>
        <v>Начальник участка, Курленков О.В.</v>
      </c>
      <c r="E276" s="674" t="s">
        <v>1565</v>
      </c>
      <c r="F276" s="655" t="str">
        <f ca="1">'2-я и послед страницы'!F276</f>
        <v>+15,
без осадков</v>
      </c>
      <c r="G276" s="674" t="str">
        <f>'2-я и послед страницы'!G276</f>
        <v>Кинев Н.Ю. 
№Э-1415-24</v>
      </c>
      <c r="H276" s="674" t="str">
        <f>'2-я и послед страницы'!J276</f>
        <v>Курленков О.В.</v>
      </c>
      <c r="I276" s="674" t="s">
        <v>1566</v>
      </c>
      <c r="J276" s="675" t="s">
        <v>64</v>
      </c>
      <c r="K276" s="674"/>
      <c r="L276" s="674" t="s">
        <v>1535</v>
      </c>
      <c r="M276" s="641">
        <f>IF('2-я и послед страницы'!N276=0,0,1)</f>
        <v>0</v>
      </c>
    </row>
    <row r="277" spans="1:13" ht="49.2" customHeight="1" x14ac:dyDescent="0.25">
      <c r="A277" s="673">
        <f>'2-я и послед страницы'!A277</f>
        <v>0</v>
      </c>
      <c r="B277" s="655" t="str">
        <f>'2-я и послед страницы'!B277</f>
        <v>полоса 40х5 мм
уголок 63х63х6, L=3 м</v>
      </c>
      <c r="C277" s="655" t="str">
        <f>'2-я и послед страницы'!C277</f>
        <v>Контур заземления ВЛ-10кВ
СЭС-23-32939-ЭС-ИЛО</v>
      </c>
      <c r="D277" s="674" t="str">
        <f>'2-я и послед страницы'!D277</f>
        <v>Начальник участка, Курленков О.В.</v>
      </c>
      <c r="E277" s="674" t="s">
        <v>1565</v>
      </c>
      <c r="F277" s="655" t="str">
        <f ca="1">'2-я и послед страницы'!F277</f>
        <v>+15,
без осадков</v>
      </c>
      <c r="G277" s="674" t="str">
        <f>'2-я и послед страницы'!G277</f>
        <v>Кинев Н.Ю. 
№Э-1415-24</v>
      </c>
      <c r="H277" s="674" t="str">
        <f>'2-я и послед страницы'!J277</f>
        <v>Курленков О.В.</v>
      </c>
      <c r="I277" s="674" t="s">
        <v>1566</v>
      </c>
      <c r="J277" s="675" t="s">
        <v>64</v>
      </c>
      <c r="K277" s="674"/>
      <c r="L277" s="674" t="s">
        <v>1535</v>
      </c>
      <c r="M277" s="641">
        <f>IF('2-я и послед страницы'!N277=0,0,1)</f>
        <v>0</v>
      </c>
    </row>
    <row r="278" spans="1:13" ht="49.2" customHeight="1" x14ac:dyDescent="0.25">
      <c r="A278" s="673">
        <f>'2-я и послед страницы'!A278</f>
        <v>0</v>
      </c>
      <c r="B278" s="655" t="str">
        <f>'2-я и послед страницы'!B278</f>
        <v>полоса 40х5 мм
уголок 63х63х6, L=3 м</v>
      </c>
      <c r="C278" s="655" t="str">
        <f>'2-я и послед страницы'!C278</f>
        <v>Контур заземления ВЛ-10кВ
СЭС-23-32939-ЭС-ИЛО</v>
      </c>
      <c r="D278" s="674" t="str">
        <f>'2-я и послед страницы'!D278</f>
        <v>Начальник участка, Курленков О.В.</v>
      </c>
      <c r="E278" s="674" t="s">
        <v>1565</v>
      </c>
      <c r="F278" s="655" t="str">
        <f ca="1">'2-я и послед страницы'!F278</f>
        <v>+15,
без осадков</v>
      </c>
      <c r="G278" s="674" t="str">
        <f>'2-я и послед страницы'!G278</f>
        <v>Кинев Н.Ю. 
№Э-1415-24</v>
      </c>
      <c r="H278" s="674" t="str">
        <f>'2-я и послед страницы'!J278</f>
        <v>Курленков О.В.</v>
      </c>
      <c r="I278" s="674" t="s">
        <v>1566</v>
      </c>
      <c r="J278" s="675" t="s">
        <v>64</v>
      </c>
      <c r="K278" s="674"/>
      <c r="L278" s="674" t="s">
        <v>1535</v>
      </c>
      <c r="M278" s="641">
        <f>IF('2-я и послед страницы'!N278=0,0,1)</f>
        <v>0</v>
      </c>
    </row>
    <row r="279" spans="1:13" ht="49.2" customHeight="1" x14ac:dyDescent="0.25">
      <c r="A279" s="673">
        <f>'2-я и послед страницы'!A279</f>
        <v>0</v>
      </c>
      <c r="B279" s="655" t="str">
        <f>'2-я и послед страницы'!B279</f>
        <v>полоса 40х5 мм
уголок 63х63х6, L=3 м</v>
      </c>
      <c r="C279" s="655" t="str">
        <f>'2-я и послед страницы'!C279</f>
        <v>Контур заземления ВЛ-10кВ
СЭС-23-32939-ЭС-ИЛО</v>
      </c>
      <c r="D279" s="674" t="str">
        <f>'2-я и послед страницы'!D279</f>
        <v>Начальник участка, Курленков О.В.</v>
      </c>
      <c r="E279" s="674" t="s">
        <v>1565</v>
      </c>
      <c r="F279" s="655" t="str">
        <f ca="1">'2-я и послед страницы'!F279</f>
        <v>+15,
без осадков</v>
      </c>
      <c r="G279" s="674" t="str">
        <f>'2-я и послед страницы'!G279</f>
        <v>Кинев Н.Ю. 
№Э-1415-24</v>
      </c>
      <c r="H279" s="674" t="str">
        <f>'2-я и послед страницы'!J279</f>
        <v>Курленков О.В.</v>
      </c>
      <c r="I279" s="674" t="s">
        <v>1566</v>
      </c>
      <c r="J279" s="675" t="s">
        <v>64</v>
      </c>
      <c r="K279" s="674"/>
      <c r="L279" s="674" t="s">
        <v>1535</v>
      </c>
      <c r="M279" s="641">
        <f>IF('2-я и послед страницы'!N279=0,0,1)</f>
        <v>0</v>
      </c>
    </row>
    <row r="280" spans="1:13" ht="49.2" customHeight="1" x14ac:dyDescent="0.25">
      <c r="A280" s="673">
        <f>'2-я и послед страницы'!A280</f>
        <v>0</v>
      </c>
      <c r="B280" s="655" t="str">
        <f>'2-я и послед страницы'!B280</f>
        <v>полоса 40х5 мм
уголок 63х63х6, L=3 м</v>
      </c>
      <c r="C280" s="655" t="str">
        <f>'2-я и послед страницы'!C280</f>
        <v>Контур заземления ВЛ-10кВ
СЭС-23-32939-ЭС-ИЛО</v>
      </c>
      <c r="D280" s="674" t="str">
        <f>'2-я и послед страницы'!D280</f>
        <v>Начальник участка, Курленков О.В.</v>
      </c>
      <c r="E280" s="674" t="s">
        <v>1565</v>
      </c>
      <c r="F280" s="655" t="str">
        <f ca="1">'2-я и послед страницы'!F280</f>
        <v>+15,
без осадков</v>
      </c>
      <c r="G280" s="674" t="str">
        <f>'2-я и послед страницы'!G280</f>
        <v>Кинев Н.Ю. 
№Э-1415-24</v>
      </c>
      <c r="H280" s="674" t="str">
        <f>'2-я и послед страницы'!J280</f>
        <v>Курленков О.В.</v>
      </c>
      <c r="I280" s="674" t="s">
        <v>1566</v>
      </c>
      <c r="J280" s="675" t="s">
        <v>64</v>
      </c>
      <c r="K280" s="674"/>
      <c r="L280" s="674" t="s">
        <v>1535</v>
      </c>
      <c r="M280" s="641">
        <f>IF('2-я и послед страницы'!N280=0,0,1)</f>
        <v>0</v>
      </c>
    </row>
    <row r="281" spans="1:13" ht="49.2" customHeight="1" x14ac:dyDescent="0.25">
      <c r="A281" s="673">
        <f>'2-я и послед страницы'!A281</f>
        <v>0</v>
      </c>
      <c r="B281" s="655" t="str">
        <f>'2-я и послед страницы'!B281</f>
        <v>полоса 40х5 мм
уголок 63х63х6, L=3 м</v>
      </c>
      <c r="C281" s="655" t="str">
        <f>'2-я и послед страницы'!C281</f>
        <v>Контур заземления ВЛ-10кВ
СЭС-23-32939-ЭС-ИЛО</v>
      </c>
      <c r="D281" s="674" t="str">
        <f>'2-я и послед страницы'!D281</f>
        <v>Начальник участка, Курленков О.В.</v>
      </c>
      <c r="E281" s="674" t="s">
        <v>1565</v>
      </c>
      <c r="F281" s="655" t="str">
        <f ca="1">'2-я и послед страницы'!F281</f>
        <v>+15,
без осадков</v>
      </c>
      <c r="G281" s="674" t="str">
        <f>'2-я и послед страницы'!G281</f>
        <v>Кинев Н.Ю. 
№Э-1415-24</v>
      </c>
      <c r="H281" s="674" t="str">
        <f>'2-я и послед страницы'!J281</f>
        <v>Курленков О.В.</v>
      </c>
      <c r="I281" s="674" t="s">
        <v>1566</v>
      </c>
      <c r="J281" s="675" t="s">
        <v>64</v>
      </c>
      <c r="K281" s="674"/>
      <c r="L281" s="674" t="s">
        <v>1535</v>
      </c>
      <c r="M281" s="641">
        <f>IF('2-я и послед страницы'!N281=0,0,1)</f>
        <v>0</v>
      </c>
    </row>
    <row r="282" spans="1:13" ht="49.2" customHeight="1" x14ac:dyDescent="0.25">
      <c r="A282" s="673">
        <f>'2-я и послед страницы'!A282</f>
        <v>0</v>
      </c>
      <c r="B282" s="655" t="str">
        <f>'2-я и послед страницы'!B282</f>
        <v>полоса 40х5 мм
уголок 63х63х6, L=3 м</v>
      </c>
      <c r="C282" s="655" t="str">
        <f>'2-я и послед страницы'!C282</f>
        <v>Контур заземления ВЛ-10кВ
СЭС-23-32939-ЭС-ИЛО</v>
      </c>
      <c r="D282" s="674" t="str">
        <f>'2-я и послед страницы'!D282</f>
        <v>Начальник участка, Курленков О.В.</v>
      </c>
      <c r="E282" s="674" t="s">
        <v>1565</v>
      </c>
      <c r="F282" s="655" t="str">
        <f ca="1">'2-я и послед страницы'!F282</f>
        <v>+15,
без осадков</v>
      </c>
      <c r="G282" s="674" t="str">
        <f>'2-я и послед страницы'!G282</f>
        <v>Кинев Н.Ю. 
№Э-1415-24</v>
      </c>
      <c r="H282" s="674" t="str">
        <f>'2-я и послед страницы'!J282</f>
        <v>Курленков О.В.</v>
      </c>
      <c r="I282" s="674" t="s">
        <v>1566</v>
      </c>
      <c r="J282" s="675" t="s">
        <v>64</v>
      </c>
      <c r="K282" s="674"/>
      <c r="L282" s="674" t="s">
        <v>1535</v>
      </c>
      <c r="M282" s="641">
        <f>IF('2-я и послед страницы'!N282=0,0,1)</f>
        <v>0</v>
      </c>
    </row>
    <row r="283" spans="1:13" ht="49.2" customHeight="1" x14ac:dyDescent="0.25">
      <c r="A283" s="673">
        <f>'2-я и послед страницы'!A283</f>
        <v>0</v>
      </c>
      <c r="B283" s="655" t="str">
        <f>'2-я и послед страницы'!B283</f>
        <v>полоса 40х5 мм
уголок 63х63х6, L=3 м</v>
      </c>
      <c r="C283" s="655" t="str">
        <f>'2-я и послед страницы'!C283</f>
        <v>Контур заземления ВЛ-10кВ
СЭС-23-32939-ЭС-ИЛО</v>
      </c>
      <c r="D283" s="674" t="str">
        <f>'2-я и послед страницы'!D283</f>
        <v>Начальник участка, Курленков О.В.</v>
      </c>
      <c r="E283" s="674" t="s">
        <v>1565</v>
      </c>
      <c r="F283" s="655" t="str">
        <f ca="1">'2-я и послед страницы'!F283</f>
        <v>+15,
без осадков</v>
      </c>
      <c r="G283" s="674" t="str">
        <f>'2-я и послед страницы'!G283</f>
        <v>Кинев Н.Ю. 
№Э-1415-24</v>
      </c>
      <c r="H283" s="674" t="str">
        <f>'2-я и послед страницы'!J283</f>
        <v>Курленков О.В.</v>
      </c>
      <c r="I283" s="674" t="s">
        <v>1566</v>
      </c>
      <c r="J283" s="675" t="s">
        <v>64</v>
      </c>
      <c r="K283" s="674"/>
      <c r="L283" s="674" t="s">
        <v>1535</v>
      </c>
      <c r="M283" s="641">
        <f>IF('2-я и послед страницы'!N283=0,0,1)</f>
        <v>0</v>
      </c>
    </row>
    <row r="284" spans="1:13" ht="49.2" customHeight="1" x14ac:dyDescent="0.25">
      <c r="A284" s="673">
        <f>'2-я и послед страницы'!A284</f>
        <v>0</v>
      </c>
      <c r="B284" s="655" t="str">
        <f>'2-я и послед страницы'!B284</f>
        <v>полоса 40х5 мм
уголок 63х63х6, L=3 м</v>
      </c>
      <c r="C284" s="655" t="str">
        <f>'2-я и послед страницы'!C284</f>
        <v>Контур заземления ВЛ-10кВ
СЭС-23-32939-ЭС-ИЛО</v>
      </c>
      <c r="D284" s="674" t="str">
        <f>'2-я и послед страницы'!D284</f>
        <v>Начальник участка, Курленков О.В.</v>
      </c>
      <c r="E284" s="674" t="s">
        <v>1565</v>
      </c>
      <c r="F284" s="655" t="str">
        <f ca="1">'2-я и послед страницы'!F284</f>
        <v>+15,
без осадков</v>
      </c>
      <c r="G284" s="674" t="str">
        <f>'2-я и послед страницы'!G284</f>
        <v>Кинев Н.Ю. 
№Э-1415-24</v>
      </c>
      <c r="H284" s="674" t="str">
        <f>'2-я и послед страницы'!J284</f>
        <v>Курленков О.В.</v>
      </c>
      <c r="I284" s="674" t="s">
        <v>1566</v>
      </c>
      <c r="J284" s="675" t="s">
        <v>64</v>
      </c>
      <c r="K284" s="674"/>
      <c r="L284" s="674" t="s">
        <v>1535</v>
      </c>
      <c r="M284" s="641">
        <f>IF('2-я и послед страницы'!N284=0,0,1)</f>
        <v>0</v>
      </c>
    </row>
    <row r="285" spans="1:13" ht="49.2" customHeight="1" x14ac:dyDescent="0.25">
      <c r="A285" s="673">
        <f>'2-я и послед страницы'!A285</f>
        <v>0</v>
      </c>
      <c r="B285" s="655" t="str">
        <f>'2-я и послед страницы'!B285</f>
        <v>полоса 40х5 мм
уголок 63х63х6, L=3 м</v>
      </c>
      <c r="C285" s="655" t="str">
        <f>'2-я и послед страницы'!C285</f>
        <v>Контур заземления ВЛ-10кВ
СЭС-23-32939-ЭС-ИЛО</v>
      </c>
      <c r="D285" s="674" t="str">
        <f>'2-я и послед страницы'!D285</f>
        <v>Начальник участка, Курленков О.В.</v>
      </c>
      <c r="E285" s="674" t="s">
        <v>1565</v>
      </c>
      <c r="F285" s="655" t="str">
        <f ca="1">'2-я и послед страницы'!F285</f>
        <v>+15,
без осадков</v>
      </c>
      <c r="G285" s="674" t="str">
        <f>'2-я и послед страницы'!G285</f>
        <v>Кинев Н.Ю. 
№Э-1415-24</v>
      </c>
      <c r="H285" s="674" t="str">
        <f>'2-я и послед страницы'!J285</f>
        <v>Курленков О.В.</v>
      </c>
      <c r="I285" s="674" t="s">
        <v>1566</v>
      </c>
      <c r="J285" s="675" t="s">
        <v>64</v>
      </c>
      <c r="K285" s="674"/>
      <c r="L285" s="674" t="s">
        <v>1535</v>
      </c>
      <c r="M285" s="641">
        <f>IF('2-я и послед страницы'!N285=0,0,1)</f>
        <v>0</v>
      </c>
    </row>
    <row r="286" spans="1:13" ht="49.2" customHeight="1" x14ac:dyDescent="0.25">
      <c r="A286" s="673">
        <f>'2-я и послед страницы'!A286</f>
        <v>0</v>
      </c>
      <c r="B286" s="655" t="str">
        <f>'2-я и послед страницы'!B286</f>
        <v>полоса 40х5 мм
уголок 63х63х6, L=3 м</v>
      </c>
      <c r="C286" s="655" t="str">
        <f>'2-я и послед страницы'!C286</f>
        <v>Контур заземления ВЛ-10кВ
СЭС-23-32939-ЭС-ИЛО</v>
      </c>
      <c r="D286" s="674" t="str">
        <f>'2-я и послед страницы'!D286</f>
        <v>Начальник участка, Курленков О.В.</v>
      </c>
      <c r="E286" s="674" t="s">
        <v>1565</v>
      </c>
      <c r="F286" s="655" t="str">
        <f ca="1">'2-я и послед страницы'!F286</f>
        <v>+15,
без осадков</v>
      </c>
      <c r="G286" s="674" t="str">
        <f>'2-я и послед страницы'!G286</f>
        <v>Кинев Н.Ю. 
№Э-1415-24</v>
      </c>
      <c r="H286" s="674" t="str">
        <f>'2-я и послед страницы'!J286</f>
        <v>Курленков О.В.</v>
      </c>
      <c r="I286" s="674" t="s">
        <v>1566</v>
      </c>
      <c r="J286" s="675" t="s">
        <v>64</v>
      </c>
      <c r="K286" s="674"/>
      <c r="L286" s="674" t="s">
        <v>1535</v>
      </c>
      <c r="M286" s="641">
        <f>IF('2-я и послед страницы'!N286=0,0,1)</f>
        <v>0</v>
      </c>
    </row>
    <row r="287" spans="1:13" ht="49.2" customHeight="1" x14ac:dyDescent="0.25">
      <c r="A287" s="673">
        <f>'2-я и послед страницы'!A287</f>
        <v>0</v>
      </c>
      <c r="B287" s="655" t="str">
        <f>'2-я и послед страницы'!B287</f>
        <v>полоса 40х5 мм
уголок 63х63х6, L=3 м</v>
      </c>
      <c r="C287" s="655" t="str">
        <f>'2-я и послед страницы'!C287</f>
        <v>Контур заземления ВЛ-10кВ
СЭС-23-32939-ЭС-ИЛО</v>
      </c>
      <c r="D287" s="674" t="str">
        <f>'2-я и послед страницы'!D287</f>
        <v>Начальник участка, Курленков О.В.</v>
      </c>
      <c r="E287" s="674" t="s">
        <v>1565</v>
      </c>
      <c r="F287" s="655" t="str">
        <f ca="1">'2-я и послед страницы'!F287</f>
        <v>+15,
без осадков</v>
      </c>
      <c r="G287" s="674" t="str">
        <f>'2-я и послед страницы'!G287</f>
        <v>Кинев Н.Ю. 
№Э-1415-24</v>
      </c>
      <c r="H287" s="674" t="str">
        <f>'2-я и послед страницы'!J287</f>
        <v>Курленков О.В.</v>
      </c>
      <c r="I287" s="674" t="s">
        <v>1566</v>
      </c>
      <c r="J287" s="675" t="s">
        <v>64</v>
      </c>
      <c r="K287" s="674"/>
      <c r="L287" s="674" t="s">
        <v>1535</v>
      </c>
      <c r="M287" s="641">
        <f>IF('2-я и послед страницы'!N287=0,0,1)</f>
        <v>0</v>
      </c>
    </row>
    <row r="288" spans="1:13" ht="49.2" customHeight="1" x14ac:dyDescent="0.25">
      <c r="A288" s="673">
        <f>'2-я и послед страницы'!A288</f>
        <v>0</v>
      </c>
      <c r="B288" s="655" t="str">
        <f>'2-я и послед страницы'!B288</f>
        <v>полоса 40х5 мм
уголок 63х63х6, L=3 м</v>
      </c>
      <c r="C288" s="655" t="str">
        <f>'2-я и послед страницы'!C288</f>
        <v>Контур заземления ВЛ-10кВ
СЭС-23-32939-ЭС-ИЛО</v>
      </c>
      <c r="D288" s="674" t="str">
        <f>'2-я и послед страницы'!D288</f>
        <v>Начальник участка, Курленков О.В.</v>
      </c>
      <c r="E288" s="674" t="s">
        <v>1565</v>
      </c>
      <c r="F288" s="655" t="str">
        <f ca="1">'2-я и послед страницы'!F288</f>
        <v>+15,
без осадков</v>
      </c>
      <c r="G288" s="674" t="str">
        <f>'2-я и послед страницы'!G288</f>
        <v>Кинев Н.Ю. 
№Э-1415-24</v>
      </c>
      <c r="H288" s="674" t="str">
        <f>'2-я и послед страницы'!J288</f>
        <v>Курленков О.В.</v>
      </c>
      <c r="I288" s="674" t="s">
        <v>1566</v>
      </c>
      <c r="J288" s="675" t="s">
        <v>64</v>
      </c>
      <c r="K288" s="674"/>
      <c r="L288" s="674" t="s">
        <v>1535</v>
      </c>
      <c r="M288" s="641">
        <f>IF('2-я и послед страницы'!N288=0,0,1)</f>
        <v>0</v>
      </c>
    </row>
    <row r="289" spans="1:13" ht="49.2" customHeight="1" x14ac:dyDescent="0.25">
      <c r="A289" s="673">
        <f>'2-я и послед страницы'!A289</f>
        <v>0</v>
      </c>
      <c r="B289" s="655" t="str">
        <f>'2-я и послед страницы'!B289</f>
        <v>полоса 40х5 мм
уголок 63х63х6, L=3 м</v>
      </c>
      <c r="C289" s="655" t="str">
        <f>'2-я и послед страницы'!C289</f>
        <v>Контур заземления ВЛ-10кВ
СЭС-23-32939-ЭС-ИЛО</v>
      </c>
      <c r="D289" s="674" t="str">
        <f>'2-я и послед страницы'!D289</f>
        <v>Начальник участка, Курленков О.В.</v>
      </c>
      <c r="E289" s="674" t="s">
        <v>1565</v>
      </c>
      <c r="F289" s="655" t="str">
        <f ca="1">'2-я и послед страницы'!F289</f>
        <v>+15,
без осадков</v>
      </c>
      <c r="G289" s="674" t="str">
        <f>'2-я и послед страницы'!G289</f>
        <v>Кинев Н.Ю. 
№Э-1415-24</v>
      </c>
      <c r="H289" s="674" t="str">
        <f>'2-я и послед страницы'!J289</f>
        <v>Курленков О.В.</v>
      </c>
      <c r="I289" s="674" t="s">
        <v>1566</v>
      </c>
      <c r="J289" s="675" t="s">
        <v>64</v>
      </c>
      <c r="K289" s="674"/>
      <c r="L289" s="674" t="s">
        <v>1535</v>
      </c>
      <c r="M289" s="641">
        <f>IF('2-я и послед страницы'!N289=0,0,1)</f>
        <v>0</v>
      </c>
    </row>
    <row r="290" spans="1:13" ht="49.2" customHeight="1" x14ac:dyDescent="0.25">
      <c r="A290" s="673">
        <f>'2-я и послед страницы'!A290</f>
        <v>0</v>
      </c>
      <c r="B290" s="655" t="str">
        <f>'2-я и послед страницы'!B290</f>
        <v>полоса 40х5 мм
уголок 63х63х6, L=3 м</v>
      </c>
      <c r="C290" s="655" t="str">
        <f>'2-я и послед страницы'!C290</f>
        <v>Контур заземления ВЛ-10кВ
СЭС-23-32939-ЭС-ИЛО</v>
      </c>
      <c r="D290" s="674" t="str">
        <f>'2-я и послед страницы'!D290</f>
        <v>Начальник участка, Курленков О.В.</v>
      </c>
      <c r="E290" s="674" t="s">
        <v>1565</v>
      </c>
      <c r="F290" s="655" t="str">
        <f ca="1">'2-я и послед страницы'!F290</f>
        <v>+15,
без осадков</v>
      </c>
      <c r="G290" s="674" t="str">
        <f>'2-я и послед страницы'!G290</f>
        <v>Кинев Н.Ю. 
№Э-1415-24</v>
      </c>
      <c r="H290" s="674" t="str">
        <f>'2-я и послед страницы'!J290</f>
        <v>Курленков О.В.</v>
      </c>
      <c r="I290" s="674" t="s">
        <v>1566</v>
      </c>
      <c r="J290" s="675" t="s">
        <v>64</v>
      </c>
      <c r="K290" s="674"/>
      <c r="L290" s="674" t="s">
        <v>1535</v>
      </c>
      <c r="M290" s="641">
        <f>IF('2-я и послед страницы'!N290=0,0,1)</f>
        <v>0</v>
      </c>
    </row>
    <row r="291" spans="1:13" ht="49.2" customHeight="1" x14ac:dyDescent="0.25">
      <c r="A291" s="673">
        <f>'2-я и послед страницы'!A291</f>
        <v>0</v>
      </c>
      <c r="B291" s="655" t="str">
        <f>'2-я и послед страницы'!B291</f>
        <v>полоса 40х5 мм
уголок 63х63х6, L=3 м</v>
      </c>
      <c r="C291" s="655" t="str">
        <f>'2-я и послед страницы'!C291</f>
        <v>Контур заземления ВЛ-10кВ
СЭС-23-32939-ЭС-ИЛО</v>
      </c>
      <c r="D291" s="674" t="str">
        <f>'2-я и послед страницы'!D291</f>
        <v>Начальник участка, Курленков О.В.</v>
      </c>
      <c r="E291" s="674" t="s">
        <v>1565</v>
      </c>
      <c r="F291" s="655" t="str">
        <f ca="1">'2-я и послед страницы'!F291</f>
        <v>+15,
без осадков</v>
      </c>
      <c r="G291" s="674" t="str">
        <f>'2-я и послед страницы'!G291</f>
        <v>Кинев Н.Ю. 
№Э-1415-24</v>
      </c>
      <c r="H291" s="674" t="str">
        <f>'2-я и послед страницы'!J291</f>
        <v>Курленков О.В.</v>
      </c>
      <c r="I291" s="674" t="s">
        <v>1566</v>
      </c>
      <c r="J291" s="675" t="s">
        <v>64</v>
      </c>
      <c r="K291" s="674"/>
      <c r="L291" s="674" t="s">
        <v>1535</v>
      </c>
      <c r="M291" s="641">
        <f>IF('2-я и послед страницы'!N291=0,0,1)</f>
        <v>0</v>
      </c>
    </row>
    <row r="292" spans="1:13" ht="49.2" customHeight="1" x14ac:dyDescent="0.25">
      <c r="A292" s="673">
        <f>'2-я и послед страницы'!A292</f>
        <v>0</v>
      </c>
      <c r="B292" s="655" t="str">
        <f>'2-я и послед страницы'!B292</f>
        <v>полоса 40х5 мм
уголок 63х63х6, L=3 м</v>
      </c>
      <c r="C292" s="655" t="str">
        <f>'2-я и послед страницы'!C292</f>
        <v>Контур заземления ВЛ-10кВ
СЭС-23-32939-ЭС-ИЛО</v>
      </c>
      <c r="D292" s="674" t="str">
        <f>'2-я и послед страницы'!D292</f>
        <v>Начальник участка, Курленков О.В.</v>
      </c>
      <c r="E292" s="674" t="s">
        <v>1565</v>
      </c>
      <c r="F292" s="655" t="str">
        <f ca="1">'2-я и послед страницы'!F292</f>
        <v>+15,
без осадков</v>
      </c>
      <c r="G292" s="674" t="str">
        <f>'2-я и послед страницы'!G292</f>
        <v>Кинев Н.Ю. 
№Э-1415-24</v>
      </c>
      <c r="H292" s="674" t="str">
        <f>'2-я и послед страницы'!J292</f>
        <v>Курленков О.В.</v>
      </c>
      <c r="I292" s="674" t="s">
        <v>1566</v>
      </c>
      <c r="J292" s="675" t="s">
        <v>64</v>
      </c>
      <c r="K292" s="674"/>
      <c r="L292" s="674" t="s">
        <v>1535</v>
      </c>
      <c r="M292" s="641">
        <f>IF('2-я и послед страницы'!N292=0,0,1)</f>
        <v>0</v>
      </c>
    </row>
    <row r="293" spans="1:13" ht="49.2" customHeight="1" x14ac:dyDescent="0.25">
      <c r="A293" s="673">
        <f>'2-я и послед страницы'!A293</f>
        <v>0</v>
      </c>
      <c r="B293" s="655" t="str">
        <f>'2-я и послед страницы'!B293</f>
        <v>полоса 40х5 мм
уголок 63х63х6, L=3 м</v>
      </c>
      <c r="C293" s="655" t="str">
        <f>'2-я и послед страницы'!C293</f>
        <v>Контур заземления ВЛ-10кВ
СЭС-23-32939-ЭС-ИЛО</v>
      </c>
      <c r="D293" s="674" t="str">
        <f>'2-я и послед страницы'!D293</f>
        <v>Начальник участка, Курленков О.В.</v>
      </c>
      <c r="E293" s="674" t="s">
        <v>1565</v>
      </c>
      <c r="F293" s="655" t="str">
        <f ca="1">'2-я и послед страницы'!F293</f>
        <v>+15,
без осадков</v>
      </c>
      <c r="G293" s="674" t="str">
        <f>'2-я и послед страницы'!G293</f>
        <v>Кинев Н.Ю. 
№Э-1415-24</v>
      </c>
      <c r="H293" s="674" t="str">
        <f>'2-я и послед страницы'!J293</f>
        <v>Курленков О.В.</v>
      </c>
      <c r="I293" s="674" t="s">
        <v>1566</v>
      </c>
      <c r="J293" s="675" t="s">
        <v>64</v>
      </c>
      <c r="K293" s="674"/>
      <c r="L293" s="674" t="s">
        <v>1535</v>
      </c>
      <c r="M293" s="641">
        <f>IF('2-я и послед страницы'!N293=0,0,1)</f>
        <v>0</v>
      </c>
    </row>
    <row r="294" spans="1:13" ht="49.2" customHeight="1" x14ac:dyDescent="0.25">
      <c r="A294" s="673">
        <f>'2-я и послед страницы'!A294</f>
        <v>0</v>
      </c>
      <c r="B294" s="655" t="str">
        <f>'2-я и послед страницы'!B294</f>
        <v>полоса 40х5 мм
уголок 63х63х6, L=3 м</v>
      </c>
      <c r="C294" s="655" t="str">
        <f>'2-я и послед страницы'!C294</f>
        <v>Контур заземления ВЛ-10кВ
СЭС-23-32939-ЭС-ИЛО</v>
      </c>
      <c r="D294" s="674" t="str">
        <f>'2-я и послед страницы'!D294</f>
        <v>Начальник участка, Курленков О.В.</v>
      </c>
      <c r="E294" s="674" t="s">
        <v>1565</v>
      </c>
      <c r="F294" s="655" t="str">
        <f ca="1">'2-я и послед страницы'!F294</f>
        <v>+15,
без осадков</v>
      </c>
      <c r="G294" s="674" t="str">
        <f>'2-я и послед страницы'!G294</f>
        <v>Кинев Н.Ю. 
№Э-1415-24</v>
      </c>
      <c r="H294" s="674" t="str">
        <f>'2-я и послед страницы'!J294</f>
        <v>Курленков О.В.</v>
      </c>
      <c r="I294" s="674" t="s">
        <v>1566</v>
      </c>
      <c r="J294" s="675" t="s">
        <v>64</v>
      </c>
      <c r="K294" s="674"/>
      <c r="L294" s="674" t="s">
        <v>1535</v>
      </c>
      <c r="M294" s="641">
        <f>IF('2-я и послед страницы'!N294=0,0,1)</f>
        <v>0</v>
      </c>
    </row>
    <row r="295" spans="1:13" ht="49.2" customHeight="1" x14ac:dyDescent="0.25">
      <c r="A295" s="673">
        <f>'2-я и послед страницы'!A295</f>
        <v>0</v>
      </c>
      <c r="B295" s="655" t="str">
        <f>'2-я и послед страницы'!B295</f>
        <v>полоса 40х5 мм
уголок 63х63х6, L=3 м</v>
      </c>
      <c r="C295" s="655" t="str">
        <f>'2-я и послед страницы'!C295</f>
        <v>Контур заземления ВЛ-10кВ
СЭС-23-32939-ЭС-ИЛО</v>
      </c>
      <c r="D295" s="674" t="str">
        <f>'2-я и послед страницы'!D295</f>
        <v>Начальник участка, Курленков О.В.</v>
      </c>
      <c r="E295" s="674" t="s">
        <v>1565</v>
      </c>
      <c r="F295" s="655" t="str">
        <f ca="1">'2-я и послед страницы'!F295</f>
        <v>+15,
без осадков</v>
      </c>
      <c r="G295" s="674" t="str">
        <f>'2-я и послед страницы'!G295</f>
        <v>Кинев Н.Ю. 
№Э-1415-24</v>
      </c>
      <c r="H295" s="674" t="str">
        <f>'2-я и послед страницы'!J295</f>
        <v>Курленков О.В.</v>
      </c>
      <c r="I295" s="674" t="s">
        <v>1566</v>
      </c>
      <c r="J295" s="675" t="s">
        <v>64</v>
      </c>
      <c r="K295" s="674"/>
      <c r="L295" s="674" t="s">
        <v>1535</v>
      </c>
      <c r="M295" s="641">
        <f>IF('2-я и послед страницы'!N295=0,0,1)</f>
        <v>0</v>
      </c>
    </row>
    <row r="296" spans="1:13" ht="49.2" customHeight="1" x14ac:dyDescent="0.25">
      <c r="A296" s="673">
        <f>'2-я и послед страницы'!A296</f>
        <v>0</v>
      </c>
      <c r="B296" s="655" t="str">
        <f>'2-я и послед страницы'!B296</f>
        <v>полоса 40х5 мм
уголок 63х63х6, L=3 м</v>
      </c>
      <c r="C296" s="655" t="str">
        <f>'2-я и послед страницы'!C296</f>
        <v>Контур заземления ВЛ-10кВ
СЭС-23-32939-ЭС-ИЛО</v>
      </c>
      <c r="D296" s="674" t="str">
        <f>'2-я и послед страницы'!D296</f>
        <v>Начальник участка, Курленков О.В.</v>
      </c>
      <c r="E296" s="674" t="s">
        <v>1565</v>
      </c>
      <c r="F296" s="655" t="str">
        <f ca="1">'2-я и послед страницы'!F296</f>
        <v>+15,
без осадков</v>
      </c>
      <c r="G296" s="674" t="str">
        <f>'2-я и послед страницы'!G296</f>
        <v>Кинев Н.Ю. 
№Э-1415-24</v>
      </c>
      <c r="H296" s="674" t="str">
        <f>'2-я и послед страницы'!J296</f>
        <v>Курленков О.В.</v>
      </c>
      <c r="I296" s="674" t="s">
        <v>1566</v>
      </c>
      <c r="J296" s="675" t="s">
        <v>64</v>
      </c>
      <c r="K296" s="674"/>
      <c r="L296" s="674" t="s">
        <v>1535</v>
      </c>
      <c r="M296" s="641">
        <f>IF('2-я и послед страницы'!N296=0,0,1)</f>
        <v>0</v>
      </c>
    </row>
    <row r="297" spans="1:13" ht="49.2" customHeight="1" x14ac:dyDescent="0.25">
      <c r="A297" s="673">
        <f>'2-я и послед страницы'!A297</f>
        <v>0</v>
      </c>
      <c r="B297" s="655" t="str">
        <f>'2-я и послед страницы'!B297</f>
        <v>полоса 40х5 мм
уголок 63х63х6, L=3 м</v>
      </c>
      <c r="C297" s="655" t="str">
        <f>'2-я и послед страницы'!C297</f>
        <v>Контур заземления ВЛ-10кВ
СЭС-23-32939-ЭС-ИЛО</v>
      </c>
      <c r="D297" s="674" t="str">
        <f>'2-я и послед страницы'!D297</f>
        <v>Начальник участка, Курленков О.В.</v>
      </c>
      <c r="E297" s="674" t="s">
        <v>1565</v>
      </c>
      <c r="F297" s="655" t="str">
        <f ca="1">'2-я и послед страницы'!F297</f>
        <v>+15,
без осадков</v>
      </c>
      <c r="G297" s="674" t="str">
        <f>'2-я и послед страницы'!G297</f>
        <v>Кинев Н.Ю. 
№Э-1415-24</v>
      </c>
      <c r="H297" s="674" t="str">
        <f>'2-я и послед страницы'!J297</f>
        <v>Курленков О.В.</v>
      </c>
      <c r="I297" s="674" t="s">
        <v>1566</v>
      </c>
      <c r="J297" s="675" t="s">
        <v>64</v>
      </c>
      <c r="K297" s="674"/>
      <c r="L297" s="674" t="s">
        <v>1535</v>
      </c>
      <c r="M297" s="641">
        <f>IF('2-я и послед страницы'!N297=0,0,1)</f>
        <v>0</v>
      </c>
    </row>
    <row r="298" spans="1:13" ht="49.2" customHeight="1" x14ac:dyDescent="0.25">
      <c r="A298" s="673">
        <f>'2-я и послед страницы'!A298</f>
        <v>0</v>
      </c>
      <c r="B298" s="655" t="str">
        <f>'2-я и послед страницы'!B298</f>
        <v>полоса 40х5 мм
уголок 63х63х6, L=3 м</v>
      </c>
      <c r="C298" s="655" t="str">
        <f>'2-я и послед страницы'!C298</f>
        <v>Контур заземления ВЛ-10кВ
СЭС-23-32939-ЭС-ИЛО</v>
      </c>
      <c r="D298" s="674" t="str">
        <f>'2-я и послед страницы'!D298</f>
        <v>Начальник участка, Курленков О.В.</v>
      </c>
      <c r="E298" s="674" t="s">
        <v>1565</v>
      </c>
      <c r="F298" s="655" t="str">
        <f ca="1">'2-я и послед страницы'!F298</f>
        <v>+15,
без осадков</v>
      </c>
      <c r="G298" s="674" t="str">
        <f>'2-я и послед страницы'!G298</f>
        <v>Кинев Н.Ю. 
№Э-1415-24</v>
      </c>
      <c r="H298" s="674" t="str">
        <f>'2-я и послед страницы'!J298</f>
        <v>Курленков О.В.</v>
      </c>
      <c r="I298" s="674" t="s">
        <v>1566</v>
      </c>
      <c r="J298" s="675" t="s">
        <v>64</v>
      </c>
      <c r="K298" s="674"/>
      <c r="L298" s="674" t="s">
        <v>1535</v>
      </c>
      <c r="M298" s="641">
        <f>IF('2-я и послед страницы'!N298=0,0,1)</f>
        <v>0</v>
      </c>
    </row>
    <row r="299" spans="1:13" ht="49.2" customHeight="1" x14ac:dyDescent="0.25">
      <c r="A299" s="673">
        <f>'2-я и послед страницы'!A299</f>
        <v>0</v>
      </c>
      <c r="B299" s="655" t="str">
        <f>'2-я и послед страницы'!B299</f>
        <v>полоса 40х5 мм
уголок 63х63х6, L=3 м</v>
      </c>
      <c r="C299" s="655" t="str">
        <f>'2-я и послед страницы'!C299</f>
        <v>Контур заземления ВЛ-10кВ
СЭС-23-32939-ЭС-ИЛО</v>
      </c>
      <c r="D299" s="674" t="str">
        <f>'2-я и послед страницы'!D299</f>
        <v>Начальник участка, Курленков О.В.</v>
      </c>
      <c r="E299" s="674" t="s">
        <v>1565</v>
      </c>
      <c r="F299" s="655" t="str">
        <f ca="1">'2-я и послед страницы'!F299</f>
        <v>+15,
без осадков</v>
      </c>
      <c r="G299" s="674" t="str">
        <f>'2-я и послед страницы'!G299</f>
        <v>Кинев Н.Ю. 
№Э-1415-24</v>
      </c>
      <c r="H299" s="674" t="str">
        <f>'2-я и послед страницы'!J299</f>
        <v>Курленков О.В.</v>
      </c>
      <c r="I299" s="674" t="s">
        <v>1566</v>
      </c>
      <c r="J299" s="675" t="s">
        <v>64</v>
      </c>
      <c r="K299" s="674"/>
      <c r="L299" s="674" t="s">
        <v>1535</v>
      </c>
      <c r="M299" s="641">
        <f>IF('2-я и послед страницы'!N299=0,0,1)</f>
        <v>0</v>
      </c>
    </row>
    <row r="300" spans="1:13" ht="49.2" customHeight="1" x14ac:dyDescent="0.25">
      <c r="A300" s="673">
        <f>'2-я и послед страницы'!A300</f>
        <v>0</v>
      </c>
      <c r="B300" s="655" t="str">
        <f>'2-я и послед страницы'!B300</f>
        <v>полоса 40х5 мм
уголок 63х63х6, L=3 м</v>
      </c>
      <c r="C300" s="655" t="str">
        <f>'2-я и послед страницы'!C300</f>
        <v>Контур заземления ВЛ-10кВ
СЭС-23-32939-ЭС-ИЛО</v>
      </c>
      <c r="D300" s="674" t="str">
        <f>'2-я и послед страницы'!D300</f>
        <v>Начальник участка, Курленков О.В.</v>
      </c>
      <c r="E300" s="674" t="s">
        <v>1565</v>
      </c>
      <c r="F300" s="655" t="str">
        <f ca="1">'2-я и послед страницы'!F300</f>
        <v>+15,
без осадков</v>
      </c>
      <c r="G300" s="674" t="str">
        <f>'2-я и послед страницы'!G300</f>
        <v>Кинев Н.Ю. 
№Э-1415-24</v>
      </c>
      <c r="H300" s="674" t="str">
        <f>'2-я и послед страницы'!J300</f>
        <v>Курленков О.В.</v>
      </c>
      <c r="I300" s="674" t="s">
        <v>1566</v>
      </c>
      <c r="J300" s="675" t="s">
        <v>64</v>
      </c>
      <c r="K300" s="674"/>
      <c r="L300" s="674" t="s">
        <v>1535</v>
      </c>
      <c r="M300" s="641">
        <f>IF('2-я и послед страницы'!N300=0,0,1)</f>
        <v>0</v>
      </c>
    </row>
    <row r="301" spans="1:13" ht="49.2" customHeight="1" x14ac:dyDescent="0.25">
      <c r="A301" s="673">
        <f>'2-я и послед страницы'!A301</f>
        <v>0</v>
      </c>
      <c r="B301" s="655" t="str">
        <f>'2-я и послед страницы'!B301</f>
        <v>полоса 40х5 мм
уголок 63х63х6, L=3 м</v>
      </c>
      <c r="C301" s="655" t="str">
        <f>'2-я и послед страницы'!C301</f>
        <v>Контур заземления ВЛ-10кВ
СЭС-23-32939-ЭС-ИЛО</v>
      </c>
      <c r="D301" s="674" t="str">
        <f>'2-я и послед страницы'!D301</f>
        <v>Начальник участка, Курленков О.В.</v>
      </c>
      <c r="E301" s="674" t="s">
        <v>1565</v>
      </c>
      <c r="F301" s="655" t="str">
        <f ca="1">'2-я и послед страницы'!F301</f>
        <v>+15,
без осадков</v>
      </c>
      <c r="G301" s="674" t="str">
        <f>'2-я и послед страницы'!G301</f>
        <v>Кинев Н.Ю. 
№Э-1415-24</v>
      </c>
      <c r="H301" s="674" t="str">
        <f>'2-я и послед страницы'!J301</f>
        <v>Курленков О.В.</v>
      </c>
      <c r="I301" s="674" t="s">
        <v>1566</v>
      </c>
      <c r="J301" s="675" t="s">
        <v>64</v>
      </c>
      <c r="K301" s="674"/>
      <c r="L301" s="674" t="s">
        <v>1535</v>
      </c>
      <c r="M301" s="641">
        <f>IF('2-я и послед страницы'!N301=0,0,1)</f>
        <v>0</v>
      </c>
    </row>
    <row r="302" spans="1:13" ht="13.2" customHeight="1" x14ac:dyDescent="0.25">
      <c r="A302" s="1479" t="str">
        <f>'2-я и послед страницы'!A302:M302</f>
        <v>Контур заземления КК</v>
      </c>
      <c r="B302" s="1480"/>
      <c r="C302" s="1480"/>
      <c r="D302" s="1480"/>
      <c r="E302" s="1480"/>
      <c r="F302" s="1480"/>
      <c r="G302" s="1480"/>
      <c r="H302" s="1480"/>
      <c r="I302" s="1480"/>
      <c r="J302" s="1480"/>
      <c r="K302" s="1480"/>
      <c r="L302" s="1480"/>
      <c r="M302" s="641">
        <f>IF('2-я и послед страницы'!N202=1,1,0)</f>
        <v>1</v>
      </c>
    </row>
    <row r="303" spans="1:13" ht="49.2" customHeight="1" x14ac:dyDescent="0.25">
      <c r="A303" s="673">
        <f>'2-я и послед страницы'!A303</f>
        <v>45476</v>
      </c>
      <c r="B303" s="655" t="str">
        <f>'2-я и послед страницы'!B303</f>
        <v>полоса 40х5 мм
уголок 63х63х6, L=2,5 м</v>
      </c>
      <c r="C303" s="655" t="str">
        <f>'2-я и послед страницы'!C303</f>
        <v>Контур заземления КК
СЭС-23-32939-ЭС-ИЛО</v>
      </c>
      <c r="D303" s="674" t="str">
        <f>'2-я и послед страницы'!D303</f>
        <v>Начальник участка, Курленков О.В.</v>
      </c>
      <c r="E303" s="674" t="s">
        <v>1565</v>
      </c>
      <c r="F303" s="655" t="str">
        <f ca="1">'2-я и послед страницы'!F303</f>
        <v>+37,
без осадков</v>
      </c>
      <c r="G303" s="674" t="str">
        <f>'2-я и послед страницы'!G303</f>
        <v>Кинев Н.Ю. 
№Э-1415-24</v>
      </c>
      <c r="H303" s="674" t="str">
        <f>'2-я и послед страницы'!J303</f>
        <v>Курленков О.В.</v>
      </c>
      <c r="I303" s="674" t="s">
        <v>1566</v>
      </c>
      <c r="J303" s="675" t="s">
        <v>64</v>
      </c>
      <c r="K303" s="674"/>
      <c r="L303" s="674" t="s">
        <v>1535</v>
      </c>
      <c r="M303" s="641">
        <f>IF('2-я и послед страницы'!N303=0,0,1)</f>
        <v>1</v>
      </c>
    </row>
    <row r="304" spans="1:13" ht="49.2" customHeight="1" x14ac:dyDescent="0.25">
      <c r="A304" s="673">
        <f>'2-я и послед страницы'!A304</f>
        <v>0</v>
      </c>
      <c r="B304" s="655" t="str">
        <f>'2-я и послед страницы'!B304</f>
        <v>полоса 40х5 мм
уголок 63х63х6, L=2,5 м</v>
      </c>
      <c r="C304" s="655" t="str">
        <f>'2-я и послед страницы'!C304</f>
        <v>Контур заземления КК
СЭС-23-32939-ЭС-ИЛО</v>
      </c>
      <c r="D304" s="674" t="str">
        <f>'2-я и послед страницы'!D304</f>
        <v>Начальник участка, Курленков О.В.</v>
      </c>
      <c r="E304" s="674" t="s">
        <v>1565</v>
      </c>
      <c r="F304" s="655" t="str">
        <f ca="1">'2-я и послед страницы'!F304</f>
        <v>+42,
без осадков</v>
      </c>
      <c r="G304" s="674" t="str">
        <f>'2-я и послед страницы'!G304</f>
        <v>Кинев Н.Ю. 
№Э-1415-24</v>
      </c>
      <c r="H304" s="674" t="str">
        <f>'2-я и послед страницы'!J304</f>
        <v>Курленков О.В.</v>
      </c>
      <c r="I304" s="674" t="s">
        <v>1566</v>
      </c>
      <c r="J304" s="675" t="s">
        <v>64</v>
      </c>
      <c r="K304" s="674"/>
      <c r="L304" s="674" t="s">
        <v>1535</v>
      </c>
      <c r="M304" s="641">
        <f>IF('2-я и послед страницы'!N304=0,0,1)</f>
        <v>0</v>
      </c>
    </row>
    <row r="305" spans="1:13" ht="49.2" customHeight="1" x14ac:dyDescent="0.25">
      <c r="A305" s="673">
        <f>'2-я и послед страницы'!A305</f>
        <v>0</v>
      </c>
      <c r="B305" s="655" t="str">
        <f>'2-я и послед страницы'!B305</f>
        <v>полоса 40х5 мм
уголок 63х63х6, L=2,5 м</v>
      </c>
      <c r="C305" s="655" t="str">
        <f>'2-я и послед страницы'!C305</f>
        <v>Контур заземления КК
СЭС-23-32939-ЭС-ИЛО</v>
      </c>
      <c r="D305" s="674" t="str">
        <f>'2-я и послед страницы'!D305</f>
        <v>Начальник участка, Курленков О.В.</v>
      </c>
      <c r="E305" s="674" t="s">
        <v>1565</v>
      </c>
      <c r="F305" s="655" t="str">
        <f ca="1">'2-я и послед страницы'!F305</f>
        <v>+42,
без осадков</v>
      </c>
      <c r="G305" s="674" t="str">
        <f>'2-я и послед страницы'!G305</f>
        <v>Кинев Н.Ю. 
№Э-1415-24</v>
      </c>
      <c r="H305" s="674" t="str">
        <f>'2-я и послед страницы'!J305</f>
        <v>Курленков О.В.</v>
      </c>
      <c r="I305" s="674" t="s">
        <v>1566</v>
      </c>
      <c r="J305" s="675" t="s">
        <v>64</v>
      </c>
      <c r="K305" s="674"/>
      <c r="L305" s="674" t="s">
        <v>1535</v>
      </c>
      <c r="M305" s="641">
        <f>IF('2-я и послед страницы'!N305=0,0,1)</f>
        <v>0</v>
      </c>
    </row>
    <row r="306" spans="1:13" ht="49.2" customHeight="1" x14ac:dyDescent="0.25">
      <c r="A306" s="673">
        <f>'2-я и послед страницы'!A306</f>
        <v>0</v>
      </c>
      <c r="B306" s="655" t="str">
        <f>'2-я и послед страницы'!B306</f>
        <v>полоса 40х5 мм
уголок 63х63х6, L=2,5 м</v>
      </c>
      <c r="C306" s="655" t="str">
        <f>'2-я и послед страницы'!C306</f>
        <v>Контур заземления КК
СЭС-23-32939-ЭС-ИЛО</v>
      </c>
      <c r="D306" s="674" t="str">
        <f>'2-я и послед страницы'!D306</f>
        <v>Начальник участка, Курленков О.В.</v>
      </c>
      <c r="E306" s="674" t="s">
        <v>1565</v>
      </c>
      <c r="F306" s="655" t="str">
        <f ca="1">'2-я и послед страницы'!F306</f>
        <v>+42,
без осадков</v>
      </c>
      <c r="G306" s="674" t="str">
        <f>'2-я и послед страницы'!G306</f>
        <v>Кинев Н.Ю. 
№Э-1415-24</v>
      </c>
      <c r="H306" s="674" t="str">
        <f>'2-я и послед страницы'!J306</f>
        <v>Курленков О.В.</v>
      </c>
      <c r="I306" s="674" t="s">
        <v>1566</v>
      </c>
      <c r="J306" s="675" t="s">
        <v>64</v>
      </c>
      <c r="K306" s="674"/>
      <c r="L306" s="674" t="s">
        <v>1535</v>
      </c>
      <c r="M306" s="641">
        <f>IF('2-я и послед страницы'!N306=0,0,1)</f>
        <v>0</v>
      </c>
    </row>
    <row r="307" spans="1:13" ht="49.2" customHeight="1" x14ac:dyDescent="0.25">
      <c r="A307" s="673">
        <f>'2-я и послед страницы'!A307</f>
        <v>0</v>
      </c>
      <c r="B307" s="655" t="str">
        <f>'2-я и послед страницы'!B307</f>
        <v>полоса 40х5 мм
уголок 63х63х6, L=2,5 м</v>
      </c>
      <c r="C307" s="655" t="str">
        <f>'2-я и послед страницы'!C307</f>
        <v>Контур заземления КК
СЭС-23-32939-ЭС-ИЛО</v>
      </c>
      <c r="D307" s="674" t="str">
        <f>'2-я и послед страницы'!D307</f>
        <v>Начальник участка, Курленков О.В.</v>
      </c>
      <c r="E307" s="674" t="s">
        <v>1565</v>
      </c>
      <c r="F307" s="655" t="str">
        <f ca="1">'2-я и послед страницы'!F307</f>
        <v>+42,
без осадков</v>
      </c>
      <c r="G307" s="674" t="str">
        <f>'2-я и послед страницы'!G307</f>
        <v>Кинев Н.Ю. 
№Э-1415-24</v>
      </c>
      <c r="H307" s="674" t="str">
        <f>'2-я и послед страницы'!J307</f>
        <v>Курленков О.В.</v>
      </c>
      <c r="I307" s="674" t="s">
        <v>1566</v>
      </c>
      <c r="J307" s="675" t="s">
        <v>64</v>
      </c>
      <c r="K307" s="674"/>
      <c r="L307" s="674" t="s">
        <v>1535</v>
      </c>
      <c r="M307" s="641">
        <f>IF('2-я и послед страницы'!N307=0,0,1)</f>
        <v>0</v>
      </c>
    </row>
    <row r="308" spans="1:13" ht="49.2" customHeight="1" x14ac:dyDescent="0.25">
      <c r="A308" s="673">
        <f>'2-я и послед страницы'!A308</f>
        <v>0</v>
      </c>
      <c r="B308" s="655" t="str">
        <f>'2-я и послед страницы'!B308</f>
        <v>полоса 40х5 мм
уголок 63х63х6, L=2,5 м</v>
      </c>
      <c r="C308" s="655" t="str">
        <f>'2-я и послед страницы'!C308</f>
        <v>Контур заземления КК
СЭС-23-32939-ЭС-ИЛО</v>
      </c>
      <c r="D308" s="674" t="str">
        <f>'2-я и послед страницы'!D308</f>
        <v>Начальник участка, Курленков О.В.</v>
      </c>
      <c r="E308" s="674" t="s">
        <v>1565</v>
      </c>
      <c r="F308" s="655" t="str">
        <f ca="1">'2-я и послед страницы'!F308</f>
        <v>+42,
без осадков</v>
      </c>
      <c r="G308" s="674" t="str">
        <f>'2-я и послед страницы'!G308</f>
        <v>Кинев Н.Ю. 
№Э-1415-24</v>
      </c>
      <c r="H308" s="674" t="str">
        <f>'2-я и послед страницы'!J308</f>
        <v>Курленков О.В.</v>
      </c>
      <c r="I308" s="674" t="s">
        <v>1566</v>
      </c>
      <c r="J308" s="675" t="s">
        <v>64</v>
      </c>
      <c r="K308" s="674"/>
      <c r="L308" s="674" t="s">
        <v>1535</v>
      </c>
      <c r="M308" s="641">
        <f>IF('2-я и послед страницы'!N308=0,0,1)</f>
        <v>0</v>
      </c>
    </row>
    <row r="309" spans="1:13" ht="49.2" customHeight="1" x14ac:dyDescent="0.25">
      <c r="A309" s="673">
        <f>'2-я и послед страницы'!A309</f>
        <v>0</v>
      </c>
      <c r="B309" s="655" t="str">
        <f>'2-я и послед страницы'!B309</f>
        <v>полоса 40х5 мм
уголок 63х63х6, L=2,5 м</v>
      </c>
      <c r="C309" s="655" t="str">
        <f>'2-я и послед страницы'!C309</f>
        <v>Контур заземления КК
СЭС-23-32939-ЭС-ИЛО</v>
      </c>
      <c r="D309" s="674" t="str">
        <f>'2-я и послед страницы'!D309</f>
        <v>Начальник участка, Курленков О.В.</v>
      </c>
      <c r="E309" s="674" t="s">
        <v>1565</v>
      </c>
      <c r="F309" s="655" t="str">
        <f ca="1">'2-я и послед страницы'!F309</f>
        <v>+42,
без осадков</v>
      </c>
      <c r="G309" s="674" t="str">
        <f>'2-я и послед страницы'!G309</f>
        <v>Кинев Н.Ю. 
№Э-1415-24</v>
      </c>
      <c r="H309" s="674" t="str">
        <f>'2-я и послед страницы'!J309</f>
        <v>Курленков О.В.</v>
      </c>
      <c r="I309" s="674" t="s">
        <v>1566</v>
      </c>
      <c r="J309" s="675" t="s">
        <v>64</v>
      </c>
      <c r="K309" s="674"/>
      <c r="L309" s="674" t="s">
        <v>1535</v>
      </c>
      <c r="M309" s="641">
        <f>IF('2-я и послед страницы'!N309=0,0,1)</f>
        <v>0</v>
      </c>
    </row>
    <row r="310" spans="1:13" ht="49.2" customHeight="1" x14ac:dyDescent="0.25">
      <c r="A310" s="673">
        <f>'2-я и послед страницы'!A310</f>
        <v>0</v>
      </c>
      <c r="B310" s="655" t="str">
        <f>'2-я и послед страницы'!B310</f>
        <v>полоса 40х5 мм
уголок 63х63х6, L=2,5 м</v>
      </c>
      <c r="C310" s="655" t="str">
        <f>'2-я и послед страницы'!C310</f>
        <v>Контур заземления КК
СЭС-23-32939-ЭС-ИЛО</v>
      </c>
      <c r="D310" s="674" t="str">
        <f>'2-я и послед страницы'!D310</f>
        <v>Начальник участка, Курленков О.В.</v>
      </c>
      <c r="E310" s="674" t="s">
        <v>1565</v>
      </c>
      <c r="F310" s="655" t="str">
        <f ca="1">'2-я и послед страницы'!F310</f>
        <v>+42,
без осадков</v>
      </c>
      <c r="G310" s="674" t="str">
        <f>'2-я и послед страницы'!G310</f>
        <v>Кинев Н.Ю. 
№Э-1415-24</v>
      </c>
      <c r="H310" s="674" t="str">
        <f>'2-я и послед страницы'!J310</f>
        <v>Курленков О.В.</v>
      </c>
      <c r="I310" s="674" t="s">
        <v>1566</v>
      </c>
      <c r="J310" s="675" t="s">
        <v>64</v>
      </c>
      <c r="K310" s="674"/>
      <c r="L310" s="674" t="s">
        <v>1535</v>
      </c>
      <c r="M310" s="641">
        <f>IF('2-я и послед страницы'!N310=0,0,1)</f>
        <v>0</v>
      </c>
    </row>
    <row r="311" spans="1:13" ht="49.2" customHeight="1" x14ac:dyDescent="0.25">
      <c r="A311" s="673">
        <f>'2-я и послед страницы'!A311</f>
        <v>0</v>
      </c>
      <c r="B311" s="655" t="str">
        <f>'2-я и послед страницы'!B311</f>
        <v>полоса 40х5 мм
уголок 63х63х6, L=2,5 м</v>
      </c>
      <c r="C311" s="655" t="str">
        <f>'2-я и послед страницы'!C311</f>
        <v>Контур заземления КК
СЭС-23-32939-ЭС-ИЛО</v>
      </c>
      <c r="D311" s="674" t="str">
        <f>'2-я и послед страницы'!D311</f>
        <v>Начальник участка, Курленков О.В.</v>
      </c>
      <c r="E311" s="674" t="s">
        <v>1565</v>
      </c>
      <c r="F311" s="655" t="str">
        <f ca="1">'2-я и послед страницы'!F311</f>
        <v>+42,
без осадков</v>
      </c>
      <c r="G311" s="674" t="str">
        <f>'2-я и послед страницы'!G311</f>
        <v>Кинев Н.Ю. 
№Э-1415-24</v>
      </c>
      <c r="H311" s="674" t="str">
        <f>'2-я и послед страницы'!J311</f>
        <v>Курленков О.В.</v>
      </c>
      <c r="I311" s="674" t="s">
        <v>1566</v>
      </c>
      <c r="J311" s="675" t="s">
        <v>64</v>
      </c>
      <c r="K311" s="674"/>
      <c r="L311" s="674" t="s">
        <v>1535</v>
      </c>
      <c r="M311" s="641">
        <f>IF('2-я и послед страницы'!N311=0,0,1)</f>
        <v>0</v>
      </c>
    </row>
    <row r="312" spans="1:13" ht="49.2" customHeight="1" x14ac:dyDescent="0.25">
      <c r="A312" s="673">
        <f>'2-я и послед страницы'!A312</f>
        <v>0</v>
      </c>
      <c r="B312" s="655" t="str">
        <f>'2-я и послед страницы'!B312</f>
        <v>полоса 40х5 мм
уголок 63х63х6, L=2,5 м</v>
      </c>
      <c r="C312" s="655" t="str">
        <f>'2-я и послед страницы'!C312</f>
        <v>Контур заземления КК
СЭС-23-32939-ЭС-ИЛО</v>
      </c>
      <c r="D312" s="674" t="str">
        <f>'2-я и послед страницы'!D312</f>
        <v>Начальник участка, Курленков О.В.</v>
      </c>
      <c r="E312" s="674" t="s">
        <v>1565</v>
      </c>
      <c r="F312" s="655" t="str">
        <f ca="1">'2-я и послед страницы'!F312</f>
        <v>+42,
без осадков</v>
      </c>
      <c r="G312" s="674" t="str">
        <f>'2-я и послед страницы'!G312</f>
        <v>Кинев Н.Ю. 
№Э-1415-24</v>
      </c>
      <c r="H312" s="674" t="str">
        <f>'2-я и послед страницы'!J312</f>
        <v>Курленков О.В.</v>
      </c>
      <c r="I312" s="674" t="s">
        <v>1566</v>
      </c>
      <c r="J312" s="675" t="s">
        <v>64</v>
      </c>
      <c r="K312" s="674"/>
      <c r="L312" s="674" t="s">
        <v>1535</v>
      </c>
      <c r="M312" s="641">
        <f>IF('2-я и послед страницы'!N312=0,0,1)</f>
        <v>0</v>
      </c>
    </row>
    <row r="313" spans="1:13" ht="49.2" customHeight="1" x14ac:dyDescent="0.25">
      <c r="A313" s="673">
        <f>'2-я и послед страницы'!A313</f>
        <v>0</v>
      </c>
      <c r="B313" s="655" t="str">
        <f>'2-я и послед страницы'!B313</f>
        <v>полоса 40х5 мм
уголок 63х63х6, L=2,5 м</v>
      </c>
      <c r="C313" s="655" t="str">
        <f>'2-я и послед страницы'!C313</f>
        <v>Контур заземления КК
СЭС-23-32939-ЭС-ИЛО</v>
      </c>
      <c r="D313" s="674" t="str">
        <f>'2-я и послед страницы'!D313</f>
        <v>Начальник участка, Курленков О.В.</v>
      </c>
      <c r="E313" s="674" t="s">
        <v>1565</v>
      </c>
      <c r="F313" s="655" t="str">
        <f ca="1">'2-я и послед страницы'!F313</f>
        <v>+42,
без осадков</v>
      </c>
      <c r="G313" s="674" t="str">
        <f>'2-я и послед страницы'!G313</f>
        <v>Кинев Н.Ю. 
№Э-1415-24</v>
      </c>
      <c r="H313" s="674" t="str">
        <f>'2-я и послед страницы'!J313</f>
        <v>Курленков О.В.</v>
      </c>
      <c r="I313" s="674" t="s">
        <v>1566</v>
      </c>
      <c r="J313" s="675" t="s">
        <v>64</v>
      </c>
      <c r="K313" s="674"/>
      <c r="L313" s="674" t="s">
        <v>1535</v>
      </c>
      <c r="M313" s="641">
        <f>IF('2-я и послед страницы'!N313=0,0,1)</f>
        <v>0</v>
      </c>
    </row>
    <row r="314" spans="1:13" ht="49.2" customHeight="1" x14ac:dyDescent="0.25">
      <c r="A314" s="673">
        <f>'2-я и послед страницы'!A314</f>
        <v>0</v>
      </c>
      <c r="B314" s="655" t="str">
        <f>'2-я и послед страницы'!B314</f>
        <v>полоса 40х5 мм
уголок 63х63х6, L=2,5 м</v>
      </c>
      <c r="C314" s="655" t="str">
        <f>'2-я и послед страницы'!C314</f>
        <v>Контур заземления КК
СЭС-23-32939-ЭС-ИЛО</v>
      </c>
      <c r="D314" s="674" t="str">
        <f>'2-я и послед страницы'!D314</f>
        <v>Начальник участка, Курленков О.В.</v>
      </c>
      <c r="E314" s="674" t="s">
        <v>1565</v>
      </c>
      <c r="F314" s="655" t="str">
        <f ca="1">'2-я и послед страницы'!F314</f>
        <v>+42,
без осадков</v>
      </c>
      <c r="G314" s="674" t="str">
        <f>'2-я и послед страницы'!G314</f>
        <v>Кинев Н.Ю. 
№Э-1415-24</v>
      </c>
      <c r="H314" s="674" t="str">
        <f>'2-я и послед страницы'!J314</f>
        <v>Курленков О.В.</v>
      </c>
      <c r="I314" s="674" t="s">
        <v>1566</v>
      </c>
      <c r="J314" s="675" t="s">
        <v>64</v>
      </c>
      <c r="K314" s="674"/>
      <c r="L314" s="674" t="s">
        <v>1535</v>
      </c>
      <c r="M314" s="641">
        <f>IF('2-я и послед страницы'!N314=0,0,1)</f>
        <v>0</v>
      </c>
    </row>
    <row r="315" spans="1:13" ht="49.2" customHeight="1" x14ac:dyDescent="0.25">
      <c r="A315" s="673">
        <f>'2-я и послед страницы'!A315</f>
        <v>0</v>
      </c>
      <c r="B315" s="655" t="str">
        <f>'2-я и послед страницы'!B315</f>
        <v>полоса 40х5 мм
уголок 63х63х6, L=2,5 м</v>
      </c>
      <c r="C315" s="655" t="str">
        <f>'2-я и послед страницы'!C315</f>
        <v>Контур заземления КК
СЭС-23-32939-ЭС-ИЛО</v>
      </c>
      <c r="D315" s="674" t="str">
        <f>'2-я и послед страницы'!D315</f>
        <v>Начальник участка, Курленков О.В.</v>
      </c>
      <c r="E315" s="674" t="s">
        <v>1565</v>
      </c>
      <c r="F315" s="655" t="str">
        <f ca="1">'2-я и послед страницы'!F315</f>
        <v>+42,
без осадков</v>
      </c>
      <c r="G315" s="674" t="str">
        <f>'2-я и послед страницы'!G315</f>
        <v>Кинев Н.Ю. 
№Э-1415-24</v>
      </c>
      <c r="H315" s="674" t="str">
        <f>'2-я и послед страницы'!J315</f>
        <v>Курленков О.В.</v>
      </c>
      <c r="I315" s="674" t="s">
        <v>1566</v>
      </c>
      <c r="J315" s="675" t="s">
        <v>64</v>
      </c>
      <c r="K315" s="674"/>
      <c r="L315" s="674" t="s">
        <v>1535</v>
      </c>
      <c r="M315" s="641">
        <f>IF('2-я и послед страницы'!N315=0,0,1)</f>
        <v>0</v>
      </c>
    </row>
    <row r="316" spans="1:13" ht="49.2" customHeight="1" x14ac:dyDescent="0.25">
      <c r="A316" s="673">
        <f>'2-я и послед страницы'!A316</f>
        <v>0</v>
      </c>
      <c r="B316" s="655" t="str">
        <f>'2-я и послед страницы'!B316</f>
        <v>полоса 40х5 мм
уголок 63х63х6, L=2,5 м</v>
      </c>
      <c r="C316" s="655" t="str">
        <f>'2-я и послед страницы'!C316</f>
        <v>Контур заземления КК
СЭС-23-32939-ЭС-ИЛО</v>
      </c>
      <c r="D316" s="674" t="str">
        <f>'2-я и послед страницы'!D316</f>
        <v>Начальник участка, Курленков О.В.</v>
      </c>
      <c r="E316" s="674" t="s">
        <v>1565</v>
      </c>
      <c r="F316" s="655" t="str">
        <f ca="1">'2-я и послед страницы'!F316</f>
        <v>+42,
без осадков</v>
      </c>
      <c r="G316" s="674" t="str">
        <f>'2-я и послед страницы'!G316</f>
        <v>Кинев Н.Ю. 
№Э-1415-24</v>
      </c>
      <c r="H316" s="674" t="str">
        <f>'2-я и послед страницы'!J316</f>
        <v>Курленков О.В.</v>
      </c>
      <c r="I316" s="674" t="s">
        <v>1566</v>
      </c>
      <c r="J316" s="675" t="s">
        <v>64</v>
      </c>
      <c r="K316" s="674"/>
      <c r="L316" s="674" t="s">
        <v>1535</v>
      </c>
      <c r="M316" s="641">
        <f>IF('2-я и послед страницы'!N316=0,0,1)</f>
        <v>0</v>
      </c>
    </row>
    <row r="317" spans="1:13" ht="49.2" customHeight="1" x14ac:dyDescent="0.25">
      <c r="A317" s="673">
        <f>'2-я и послед страницы'!A317</f>
        <v>0</v>
      </c>
      <c r="B317" s="655" t="str">
        <f>'2-я и послед страницы'!B317</f>
        <v>полоса 40х5 мм
уголок 63х63х6, L=2,5 м</v>
      </c>
      <c r="C317" s="655" t="str">
        <f>'2-я и послед страницы'!C317</f>
        <v>Контур заземления КК
СЭС-23-32939-ЭС-ИЛО</v>
      </c>
      <c r="D317" s="674" t="str">
        <f>'2-я и послед страницы'!D317</f>
        <v>Начальник участка, Курленков О.В.</v>
      </c>
      <c r="E317" s="674" t="s">
        <v>1565</v>
      </c>
      <c r="F317" s="655" t="str">
        <f ca="1">'2-я и послед страницы'!F317</f>
        <v>+42,
без осадков</v>
      </c>
      <c r="G317" s="674" t="str">
        <f>'2-я и послед страницы'!G317</f>
        <v>Кинев Н.Ю. 
№Э-1415-24</v>
      </c>
      <c r="H317" s="674" t="str">
        <f>'2-я и послед страницы'!J317</f>
        <v>Курленков О.В.</v>
      </c>
      <c r="I317" s="674" t="s">
        <v>1566</v>
      </c>
      <c r="J317" s="675" t="s">
        <v>64</v>
      </c>
      <c r="K317" s="674"/>
      <c r="L317" s="674" t="s">
        <v>1535</v>
      </c>
      <c r="M317" s="641">
        <f>IF('2-я и послед страницы'!N317=0,0,1)</f>
        <v>0</v>
      </c>
    </row>
    <row r="318" spans="1:13" ht="49.2" customHeight="1" x14ac:dyDescent="0.25">
      <c r="A318" s="673">
        <f>'2-я и послед страницы'!A318</f>
        <v>0</v>
      </c>
      <c r="B318" s="655" t="str">
        <f>'2-я и послед страницы'!B318</f>
        <v>полоса 40х5 мм
уголок 63х63х6, L=2,5 м</v>
      </c>
      <c r="C318" s="655" t="str">
        <f>'2-я и послед страницы'!C318</f>
        <v>Контур заземления КК
СЭС-23-32939-ЭС-ИЛО</v>
      </c>
      <c r="D318" s="674" t="str">
        <f>'2-я и послед страницы'!D318</f>
        <v>Начальник участка, Курленков О.В.</v>
      </c>
      <c r="E318" s="674" t="s">
        <v>1565</v>
      </c>
      <c r="F318" s="655" t="str">
        <f ca="1">'2-я и послед страницы'!F318</f>
        <v>+42,
без осадков</v>
      </c>
      <c r="G318" s="674" t="str">
        <f>'2-я и послед страницы'!G318</f>
        <v>Кинев Н.Ю. 
№Э-1415-24</v>
      </c>
      <c r="H318" s="674" t="str">
        <f>'2-я и послед страницы'!J318</f>
        <v>Курленков О.В.</v>
      </c>
      <c r="I318" s="674" t="s">
        <v>1566</v>
      </c>
      <c r="J318" s="675" t="s">
        <v>64</v>
      </c>
      <c r="K318" s="674"/>
      <c r="L318" s="674" t="s">
        <v>1535</v>
      </c>
      <c r="M318" s="641">
        <f>IF('2-я и послед страницы'!N318=0,0,1)</f>
        <v>0</v>
      </c>
    </row>
    <row r="319" spans="1:13" ht="49.2" customHeight="1" x14ac:dyDescent="0.25">
      <c r="A319" s="673">
        <f>'2-я и послед страницы'!A319</f>
        <v>0</v>
      </c>
      <c r="B319" s="655" t="str">
        <f>'2-я и послед страницы'!B319</f>
        <v>полоса 40х5 мм
уголок 63х63х6, L=2,5 м</v>
      </c>
      <c r="C319" s="655" t="str">
        <f>'2-я и послед страницы'!C319</f>
        <v>Контур заземления КК
СЭС-23-32939-ЭС-ИЛО</v>
      </c>
      <c r="D319" s="674" t="str">
        <f>'2-я и послед страницы'!D319</f>
        <v>Начальник участка, Курленков О.В.</v>
      </c>
      <c r="E319" s="674" t="s">
        <v>1565</v>
      </c>
      <c r="F319" s="655" t="str">
        <f ca="1">'2-я и послед страницы'!F319</f>
        <v>+42,
без осадков</v>
      </c>
      <c r="G319" s="674" t="str">
        <f>'2-я и послед страницы'!G319</f>
        <v>Кинев Н.Ю. 
№Э-1415-24</v>
      </c>
      <c r="H319" s="674" t="str">
        <f>'2-я и послед страницы'!J319</f>
        <v>Курленков О.В.</v>
      </c>
      <c r="I319" s="674" t="s">
        <v>1566</v>
      </c>
      <c r="J319" s="675" t="s">
        <v>64</v>
      </c>
      <c r="K319" s="674"/>
      <c r="L319" s="674" t="s">
        <v>1535</v>
      </c>
      <c r="M319" s="641">
        <f>IF('2-я и послед страницы'!N319=0,0,1)</f>
        <v>0</v>
      </c>
    </row>
    <row r="320" spans="1:13" ht="49.2" customHeight="1" x14ac:dyDescent="0.25">
      <c r="A320" s="673">
        <f>'2-я и послед страницы'!A320</f>
        <v>0</v>
      </c>
      <c r="B320" s="655" t="str">
        <f>'2-я и послед страницы'!B320</f>
        <v>полоса 40х5 мм
уголок 63х63х6, L=2,5 м</v>
      </c>
      <c r="C320" s="655" t="str">
        <f>'2-я и послед страницы'!C320</f>
        <v>Контур заземления КК
СЭС-23-32939-ЭС-ИЛО</v>
      </c>
      <c r="D320" s="674" t="str">
        <f>'2-я и послед страницы'!D320</f>
        <v>Начальник участка, Курленков О.В.</v>
      </c>
      <c r="E320" s="674" t="s">
        <v>1565</v>
      </c>
      <c r="F320" s="655" t="str">
        <f ca="1">'2-я и послед страницы'!F320</f>
        <v>+42,
без осадков</v>
      </c>
      <c r="G320" s="674" t="str">
        <f>'2-я и послед страницы'!G320</f>
        <v>Кинев Н.Ю. 
№Э-1415-24</v>
      </c>
      <c r="H320" s="674" t="str">
        <f>'2-я и послед страницы'!J320</f>
        <v>Курленков О.В.</v>
      </c>
      <c r="I320" s="674" t="s">
        <v>1566</v>
      </c>
      <c r="J320" s="675" t="s">
        <v>64</v>
      </c>
      <c r="K320" s="674"/>
      <c r="L320" s="674" t="s">
        <v>1535</v>
      </c>
      <c r="M320" s="641">
        <f>IF('2-я и послед страницы'!N320=0,0,1)</f>
        <v>0</v>
      </c>
    </row>
    <row r="321" spans="1:13" ht="49.2" customHeight="1" x14ac:dyDescent="0.25">
      <c r="A321" s="673">
        <f>'2-я и послед страницы'!A321</f>
        <v>0</v>
      </c>
      <c r="B321" s="655" t="str">
        <f>'2-я и послед страницы'!B321</f>
        <v>полоса 40х5 мм
уголок 63х63х6, L=2,5 м</v>
      </c>
      <c r="C321" s="655" t="str">
        <f>'2-я и послед страницы'!C321</f>
        <v>Контур заземления КК
СЭС-23-32939-ЭС-ИЛО</v>
      </c>
      <c r="D321" s="674" t="str">
        <f>'2-я и послед страницы'!D321</f>
        <v>Начальник участка, Курленков О.В.</v>
      </c>
      <c r="E321" s="674" t="s">
        <v>1565</v>
      </c>
      <c r="F321" s="655" t="str">
        <f ca="1">'2-я и послед страницы'!F321</f>
        <v>+42,
без осадков</v>
      </c>
      <c r="G321" s="674" t="str">
        <f>'2-я и послед страницы'!G321</f>
        <v>Кинев Н.Ю. 
№Э-1415-24</v>
      </c>
      <c r="H321" s="674" t="str">
        <f>'2-я и послед страницы'!J321</f>
        <v>Курленков О.В.</v>
      </c>
      <c r="I321" s="674" t="s">
        <v>1566</v>
      </c>
      <c r="J321" s="675" t="s">
        <v>64</v>
      </c>
      <c r="K321" s="674"/>
      <c r="L321" s="674" t="s">
        <v>1535</v>
      </c>
      <c r="M321" s="641">
        <f>IF('2-я и послед страницы'!N321=0,0,1)</f>
        <v>0</v>
      </c>
    </row>
    <row r="322" spans="1:13" ht="49.2" customHeight="1" x14ac:dyDescent="0.25">
      <c r="A322" s="673">
        <f>'2-я и послед страницы'!A322</f>
        <v>0</v>
      </c>
      <c r="B322" s="655" t="str">
        <f>'2-я и послед страницы'!B322</f>
        <v>полоса 40х5 мм
уголок 63х63х6, L=2,5 м</v>
      </c>
      <c r="C322" s="655" t="str">
        <f>'2-я и послед страницы'!C322</f>
        <v>Контур заземления КК
СЭС-23-32939-ЭС-ИЛО</v>
      </c>
      <c r="D322" s="674" t="str">
        <f>'2-я и послед страницы'!D322</f>
        <v>Начальник участка, Курленков О.В.</v>
      </c>
      <c r="E322" s="674" t="s">
        <v>1565</v>
      </c>
      <c r="F322" s="655" t="str">
        <f ca="1">'2-я и послед страницы'!F322</f>
        <v>+42,
без осадков</v>
      </c>
      <c r="G322" s="674" t="str">
        <f>'2-я и послед страницы'!G322</f>
        <v>Кинев Н.Ю. 
№Э-1415-24</v>
      </c>
      <c r="H322" s="674" t="str">
        <f>'2-я и послед страницы'!J322</f>
        <v>Курленков О.В.</v>
      </c>
      <c r="I322" s="674" t="s">
        <v>1566</v>
      </c>
      <c r="J322" s="675" t="s">
        <v>64</v>
      </c>
      <c r="K322" s="674"/>
      <c r="L322" s="674" t="s">
        <v>1535</v>
      </c>
      <c r="M322" s="641">
        <f>IF('2-я и послед страницы'!N322=0,0,1)</f>
        <v>0</v>
      </c>
    </row>
    <row r="323" spans="1:13" ht="49.2" customHeight="1" x14ac:dyDescent="0.25">
      <c r="A323" s="673">
        <f>'2-я и послед страницы'!A323</f>
        <v>0</v>
      </c>
      <c r="B323" s="655" t="str">
        <f>'2-я и послед страницы'!B323</f>
        <v>полоса 40х5 мм
уголок 63х63х6, L=2,5 м</v>
      </c>
      <c r="C323" s="655" t="str">
        <f>'2-я и послед страницы'!C323</f>
        <v>Контур заземления КК
СЭС-23-32939-ЭС-ИЛО</v>
      </c>
      <c r="D323" s="674" t="str">
        <f>'2-я и послед страницы'!D323</f>
        <v>Начальник участка, Курленков О.В.</v>
      </c>
      <c r="E323" s="674" t="s">
        <v>1565</v>
      </c>
      <c r="F323" s="655" t="str">
        <f ca="1">'2-я и послед страницы'!F323</f>
        <v>+42,
без осадков</v>
      </c>
      <c r="G323" s="674" t="str">
        <f>'2-я и послед страницы'!G323</f>
        <v>Кинев Н.Ю. 
№Э-1415-24</v>
      </c>
      <c r="H323" s="674" t="str">
        <f>'2-я и послед страницы'!J323</f>
        <v>Курленков О.В.</v>
      </c>
      <c r="I323" s="674" t="s">
        <v>1566</v>
      </c>
      <c r="J323" s="675" t="s">
        <v>64</v>
      </c>
      <c r="K323" s="674"/>
      <c r="L323" s="674" t="s">
        <v>1535</v>
      </c>
      <c r="M323" s="641">
        <f>IF('2-я и послед страницы'!N323=0,0,1)</f>
        <v>0</v>
      </c>
    </row>
    <row r="324" spans="1:13" ht="49.2" customHeight="1" x14ac:dyDescent="0.25">
      <c r="A324" s="673">
        <f>'2-я и послед страницы'!A324</f>
        <v>0</v>
      </c>
      <c r="B324" s="655" t="str">
        <f>'2-я и послед страницы'!B324</f>
        <v>полоса 40х5 мм
уголок 63х63х6, L=2,5 м</v>
      </c>
      <c r="C324" s="655" t="str">
        <f>'2-я и послед страницы'!C324</f>
        <v>Контур заземления КК
СЭС-23-32939-ЭС-ИЛО</v>
      </c>
      <c r="D324" s="674" t="str">
        <f>'2-я и послед страницы'!D324</f>
        <v>Начальник участка, Курленков О.В.</v>
      </c>
      <c r="E324" s="674" t="s">
        <v>1565</v>
      </c>
      <c r="F324" s="655" t="str">
        <f ca="1">'2-я и послед страницы'!F324</f>
        <v>+42,
без осадков</v>
      </c>
      <c r="G324" s="674" t="str">
        <f>'2-я и послед страницы'!G324</f>
        <v>Кинев Н.Ю. 
№Э-1415-24</v>
      </c>
      <c r="H324" s="674" t="str">
        <f>'2-я и послед страницы'!J324</f>
        <v>Курленков О.В.</v>
      </c>
      <c r="I324" s="674" t="s">
        <v>1566</v>
      </c>
      <c r="J324" s="675" t="s">
        <v>64</v>
      </c>
      <c r="K324" s="674"/>
      <c r="L324" s="674" t="s">
        <v>1535</v>
      </c>
      <c r="M324" s="641">
        <f>IF('2-я и послед страницы'!N324=0,0,1)</f>
        <v>0</v>
      </c>
    </row>
    <row r="325" spans="1:13" ht="49.2" customHeight="1" x14ac:dyDescent="0.25">
      <c r="A325" s="673">
        <f>'2-я и послед страницы'!A325</f>
        <v>0</v>
      </c>
      <c r="B325" s="655" t="str">
        <f>'2-я и послед страницы'!B325</f>
        <v>полоса 40х5 мм
уголок 63х63х6, L=2,5 м</v>
      </c>
      <c r="C325" s="655" t="str">
        <f>'2-я и послед страницы'!C325</f>
        <v>Контур заземления КК
СЭС-23-32939-ЭС-ИЛО</v>
      </c>
      <c r="D325" s="674" t="str">
        <f>'2-я и послед страницы'!D325</f>
        <v>Начальник участка, Курленков О.В.</v>
      </c>
      <c r="E325" s="674" t="s">
        <v>1565</v>
      </c>
      <c r="F325" s="655" t="str">
        <f ca="1">'2-я и послед страницы'!F325</f>
        <v>+42,
без осадков</v>
      </c>
      <c r="G325" s="674" t="str">
        <f>'2-я и послед страницы'!G325</f>
        <v>Кинев Н.Ю. 
№Э-1415-24</v>
      </c>
      <c r="H325" s="674" t="str">
        <f>'2-я и послед страницы'!J325</f>
        <v>Курленков О.В.</v>
      </c>
      <c r="I325" s="674" t="s">
        <v>1566</v>
      </c>
      <c r="J325" s="675" t="s">
        <v>64</v>
      </c>
      <c r="K325" s="674"/>
      <c r="L325" s="674" t="s">
        <v>1535</v>
      </c>
      <c r="M325" s="641">
        <f>IF('2-я и послед страницы'!N325=0,0,1)</f>
        <v>0</v>
      </c>
    </row>
    <row r="326" spans="1:13" ht="49.2" customHeight="1" x14ac:dyDescent="0.25">
      <c r="A326" s="673">
        <f>'2-я и послед страницы'!A326</f>
        <v>0</v>
      </c>
      <c r="B326" s="655" t="str">
        <f>'2-я и послед страницы'!B326</f>
        <v>полоса 40х5 мм
уголок 63х63х6, L=2,5 м</v>
      </c>
      <c r="C326" s="655" t="str">
        <f>'2-я и послед страницы'!C326</f>
        <v>Контур заземления КК
СЭС-23-32939-ЭС-ИЛО</v>
      </c>
      <c r="D326" s="674" t="str">
        <f>'2-я и послед страницы'!D326</f>
        <v>Начальник участка, Курленков О.В.</v>
      </c>
      <c r="E326" s="674" t="s">
        <v>1565</v>
      </c>
      <c r="F326" s="655" t="str">
        <f ca="1">'2-я и послед страницы'!F326</f>
        <v>+42,
без осадков</v>
      </c>
      <c r="G326" s="674" t="str">
        <f>'2-я и послед страницы'!G326</f>
        <v>Кинев Н.Ю. 
№Э-1415-24</v>
      </c>
      <c r="H326" s="674" t="str">
        <f>'2-я и послед страницы'!J326</f>
        <v>Курленков О.В.</v>
      </c>
      <c r="I326" s="674" t="s">
        <v>1566</v>
      </c>
      <c r="J326" s="675" t="s">
        <v>64</v>
      </c>
      <c r="K326" s="674"/>
      <c r="L326" s="674" t="s">
        <v>1535</v>
      </c>
      <c r="M326" s="641">
        <f>IF('2-я и послед страницы'!N326=0,0,1)</f>
        <v>0</v>
      </c>
    </row>
    <row r="327" spans="1:13" ht="49.2" customHeight="1" x14ac:dyDescent="0.25">
      <c r="A327" s="673">
        <f>'2-я и послед страницы'!A327</f>
        <v>0</v>
      </c>
      <c r="B327" s="655" t="str">
        <f>'2-я и послед страницы'!B327</f>
        <v>полоса 40х5 мм
уголок 63х63х6, L=2,5 м</v>
      </c>
      <c r="C327" s="655" t="str">
        <f>'2-я и послед страницы'!C327</f>
        <v>Контур заземления КК
СЭС-23-32939-ЭС-ИЛО</v>
      </c>
      <c r="D327" s="674" t="str">
        <f>'2-я и послед страницы'!D327</f>
        <v>Начальник участка, Курленков О.В.</v>
      </c>
      <c r="E327" s="674" t="s">
        <v>1565</v>
      </c>
      <c r="F327" s="655" t="str">
        <f ca="1">'2-я и послед страницы'!F327</f>
        <v>+42,
без осадков</v>
      </c>
      <c r="G327" s="674" t="str">
        <f>'2-я и послед страницы'!G327</f>
        <v>Кинев Н.Ю. 
№Э-1415-24</v>
      </c>
      <c r="H327" s="674" t="str">
        <f>'2-я и послед страницы'!J327</f>
        <v>Курленков О.В.</v>
      </c>
      <c r="I327" s="674" t="s">
        <v>1566</v>
      </c>
      <c r="J327" s="675" t="s">
        <v>64</v>
      </c>
      <c r="K327" s="674"/>
      <c r="L327" s="674" t="s">
        <v>1535</v>
      </c>
      <c r="M327" s="641">
        <f>IF('2-я и послед страницы'!N327=0,0,1)</f>
        <v>0</v>
      </c>
    </row>
    <row r="328" spans="1:13" ht="49.2" customHeight="1" x14ac:dyDescent="0.25">
      <c r="A328" s="673">
        <f>'2-я и послед страницы'!A328</f>
        <v>0</v>
      </c>
      <c r="B328" s="655" t="str">
        <f>'2-я и послед страницы'!B328</f>
        <v>полоса 40х5 мм
уголок 63х63х6, L=2,5 м</v>
      </c>
      <c r="C328" s="655" t="str">
        <f>'2-я и послед страницы'!C328</f>
        <v>Контур заземления КК
СЭС-23-32939-ЭС-ИЛО</v>
      </c>
      <c r="D328" s="674" t="str">
        <f>'2-я и послед страницы'!D328</f>
        <v>Начальник участка, Курленков О.В.</v>
      </c>
      <c r="E328" s="674" t="s">
        <v>1565</v>
      </c>
      <c r="F328" s="655" t="str">
        <f ca="1">'2-я и послед страницы'!F328</f>
        <v>+42,
без осадков</v>
      </c>
      <c r="G328" s="674" t="str">
        <f>'2-я и послед страницы'!G328</f>
        <v>Кинев Н.Ю. 
№Э-1415-24</v>
      </c>
      <c r="H328" s="674" t="str">
        <f>'2-я и послед страницы'!J328</f>
        <v>Курленков О.В.</v>
      </c>
      <c r="I328" s="674" t="s">
        <v>1566</v>
      </c>
      <c r="J328" s="675" t="s">
        <v>64</v>
      </c>
      <c r="K328" s="674"/>
      <c r="L328" s="674" t="s">
        <v>1535</v>
      </c>
      <c r="M328" s="641">
        <f>IF('2-я и послед страницы'!N328=0,0,1)</f>
        <v>0</v>
      </c>
    </row>
    <row r="329" spans="1:13" ht="49.2" customHeight="1" x14ac:dyDescent="0.25">
      <c r="A329" s="673">
        <f>'2-я и послед страницы'!A329</f>
        <v>0</v>
      </c>
      <c r="B329" s="655" t="str">
        <f>'2-я и послед страницы'!B329</f>
        <v>полоса 40х5 мм
уголок 63х63х6, L=2,5 м</v>
      </c>
      <c r="C329" s="655" t="str">
        <f>'2-я и послед страницы'!C329</f>
        <v>Контур заземления КК
СЭС-23-32939-ЭС-ИЛО</v>
      </c>
      <c r="D329" s="674" t="str">
        <f>'2-я и послед страницы'!D329</f>
        <v>Начальник участка, Курленков О.В.</v>
      </c>
      <c r="E329" s="674" t="s">
        <v>1565</v>
      </c>
      <c r="F329" s="655" t="str">
        <f ca="1">'2-я и послед страницы'!F329</f>
        <v>+42,
без осадков</v>
      </c>
      <c r="G329" s="674" t="str">
        <f>'2-я и послед страницы'!G329</f>
        <v>Кинев Н.Ю. 
№Э-1415-24</v>
      </c>
      <c r="H329" s="674" t="str">
        <f>'2-я и послед страницы'!J329</f>
        <v>Курленков О.В.</v>
      </c>
      <c r="I329" s="674" t="s">
        <v>1566</v>
      </c>
      <c r="J329" s="675" t="s">
        <v>64</v>
      </c>
      <c r="K329" s="674"/>
      <c r="L329" s="674" t="s">
        <v>1535</v>
      </c>
      <c r="M329" s="641">
        <f>IF('2-я и послед страницы'!N329=0,0,1)</f>
        <v>0</v>
      </c>
    </row>
    <row r="330" spans="1:13" ht="49.2" customHeight="1" x14ac:dyDescent="0.25">
      <c r="A330" s="673">
        <f>'2-я и послед страницы'!A330</f>
        <v>0</v>
      </c>
      <c r="B330" s="655" t="str">
        <f>'2-я и послед страницы'!B330</f>
        <v>полоса 40х5 мм
уголок 63х63х6, L=2,5 м</v>
      </c>
      <c r="C330" s="655" t="str">
        <f>'2-я и послед страницы'!C330</f>
        <v>Контур заземления КК
СЭС-23-32939-ЭС-ИЛО</v>
      </c>
      <c r="D330" s="674" t="str">
        <f>'2-я и послед страницы'!D330</f>
        <v>Начальник участка, Курленков О.В.</v>
      </c>
      <c r="E330" s="674" t="s">
        <v>1565</v>
      </c>
      <c r="F330" s="655" t="str">
        <f ca="1">'2-я и послед страницы'!F330</f>
        <v>+42,
без осадков</v>
      </c>
      <c r="G330" s="674" t="str">
        <f>'2-я и послед страницы'!G330</f>
        <v>Кинев Н.Ю. 
№Э-1415-24</v>
      </c>
      <c r="H330" s="674" t="str">
        <f>'2-я и послед страницы'!J330</f>
        <v>Курленков О.В.</v>
      </c>
      <c r="I330" s="674" t="s">
        <v>1566</v>
      </c>
      <c r="J330" s="675" t="s">
        <v>64</v>
      </c>
      <c r="K330" s="674"/>
      <c r="L330" s="674" t="s">
        <v>1535</v>
      </c>
      <c r="M330" s="641">
        <f>IF('2-я и послед страницы'!N330=0,0,1)</f>
        <v>0</v>
      </c>
    </row>
    <row r="331" spans="1:13" ht="49.2" customHeight="1" x14ac:dyDescent="0.25">
      <c r="A331" s="673">
        <f>'2-я и послед страницы'!A331</f>
        <v>0</v>
      </c>
      <c r="B331" s="655" t="str">
        <f>'2-я и послед страницы'!B331</f>
        <v>полоса 40х5 мм
уголок 63х63х6, L=2,5 м</v>
      </c>
      <c r="C331" s="655" t="str">
        <f>'2-я и послед страницы'!C331</f>
        <v>Контур заземления КК
СЭС-23-32939-ЭС-ИЛО</v>
      </c>
      <c r="D331" s="674" t="str">
        <f>'2-я и послед страницы'!D331</f>
        <v>Начальник участка, Курленков О.В.</v>
      </c>
      <c r="E331" s="674" t="s">
        <v>1565</v>
      </c>
      <c r="F331" s="655" t="str">
        <f ca="1">'2-я и послед страницы'!F331</f>
        <v>+42,
без осадков</v>
      </c>
      <c r="G331" s="674" t="str">
        <f>'2-я и послед страницы'!G331</f>
        <v>Кинев Н.Ю. 
№Э-1415-24</v>
      </c>
      <c r="H331" s="674" t="str">
        <f>'2-я и послед страницы'!J331</f>
        <v>Курленков О.В.</v>
      </c>
      <c r="I331" s="674" t="s">
        <v>1566</v>
      </c>
      <c r="J331" s="675" t="s">
        <v>64</v>
      </c>
      <c r="K331" s="674"/>
      <c r="L331" s="674" t="s">
        <v>1535</v>
      </c>
      <c r="M331" s="641">
        <f>IF('2-я и послед страницы'!N331=0,0,1)</f>
        <v>0</v>
      </c>
    </row>
    <row r="332" spans="1:13" ht="49.2" customHeight="1" x14ac:dyDescent="0.25">
      <c r="A332" s="673">
        <f>'2-я и послед страницы'!A332</f>
        <v>0</v>
      </c>
      <c r="B332" s="655" t="str">
        <f>'2-я и послед страницы'!B332</f>
        <v>полоса 40х5 мм
уголок 63х63х6, L=2,5 м</v>
      </c>
      <c r="C332" s="655" t="str">
        <f>'2-я и послед страницы'!C332</f>
        <v>Контур заземления КК
СЭС-23-32939-ЭС-ИЛО</v>
      </c>
      <c r="D332" s="674" t="str">
        <f>'2-я и послед страницы'!D332</f>
        <v>Начальник участка, Курленков О.В.</v>
      </c>
      <c r="E332" s="674" t="s">
        <v>1565</v>
      </c>
      <c r="F332" s="655" t="str">
        <f ca="1">'2-я и послед страницы'!F332</f>
        <v>+42,
без осадков</v>
      </c>
      <c r="G332" s="674" t="str">
        <f>'2-я и послед страницы'!G332</f>
        <v>Кинев Н.Ю. 
№Э-1415-24</v>
      </c>
      <c r="H332" s="674" t="str">
        <f>'2-я и послед страницы'!J332</f>
        <v>Курленков О.В.</v>
      </c>
      <c r="I332" s="674" t="s">
        <v>1566</v>
      </c>
      <c r="J332" s="675" t="s">
        <v>64</v>
      </c>
      <c r="K332" s="674"/>
      <c r="L332" s="674" t="s">
        <v>1535</v>
      </c>
      <c r="M332" s="641">
        <f>IF('2-я и послед страницы'!N332=0,0,1)</f>
        <v>0</v>
      </c>
    </row>
    <row r="333" spans="1:13" ht="49.2" customHeight="1" x14ac:dyDescent="0.25">
      <c r="A333" s="673">
        <f>'2-я и послед страницы'!A333</f>
        <v>0</v>
      </c>
      <c r="B333" s="655" t="str">
        <f>'2-я и послед страницы'!B333</f>
        <v>полоса 40х5 мм
уголок 63х63х6, L=2,5 м</v>
      </c>
      <c r="C333" s="655" t="str">
        <f>'2-я и послед страницы'!C333</f>
        <v>Контур заземления КК
СЭС-23-32939-ЭС-ИЛО</v>
      </c>
      <c r="D333" s="674" t="str">
        <f>'2-я и послед страницы'!D333</f>
        <v>Начальник участка, Курленков О.В.</v>
      </c>
      <c r="E333" s="674" t="s">
        <v>1565</v>
      </c>
      <c r="F333" s="655" t="str">
        <f ca="1">'2-я и послед страницы'!F333</f>
        <v>+42,
без осадков</v>
      </c>
      <c r="G333" s="674" t="str">
        <f>'2-я и послед страницы'!G333</f>
        <v>Кинев Н.Ю. 
№Э-1415-24</v>
      </c>
      <c r="H333" s="674" t="str">
        <f>'2-я и послед страницы'!J333</f>
        <v>Курленков О.В.</v>
      </c>
      <c r="I333" s="674" t="s">
        <v>1566</v>
      </c>
      <c r="J333" s="675" t="s">
        <v>64</v>
      </c>
      <c r="K333" s="674"/>
      <c r="L333" s="674" t="s">
        <v>1535</v>
      </c>
      <c r="M333" s="641">
        <f>IF('2-я и послед страницы'!N333=0,0,1)</f>
        <v>0</v>
      </c>
    </row>
    <row r="334" spans="1:13" ht="49.2" customHeight="1" x14ac:dyDescent="0.25">
      <c r="A334" s="673">
        <f>'2-я и послед страницы'!A334</f>
        <v>0</v>
      </c>
      <c r="B334" s="655" t="str">
        <f>'2-я и послед страницы'!B334</f>
        <v>полоса 40х5 мм
уголок 63х63х6, L=2,5 м</v>
      </c>
      <c r="C334" s="655" t="str">
        <f>'2-я и послед страницы'!C334</f>
        <v>Контур заземления КК
СЭС-23-32939-ЭС-ИЛО</v>
      </c>
      <c r="D334" s="674" t="str">
        <f>'2-я и послед страницы'!D334</f>
        <v>Начальник участка, Курленков О.В.</v>
      </c>
      <c r="E334" s="674" t="s">
        <v>1565</v>
      </c>
      <c r="F334" s="655" t="str">
        <f ca="1">'2-я и послед страницы'!F334</f>
        <v>+42,
без осадков</v>
      </c>
      <c r="G334" s="674" t="str">
        <f>'2-я и послед страницы'!G334</f>
        <v>Кинев Н.Ю. 
№Э-1415-24</v>
      </c>
      <c r="H334" s="674" t="str">
        <f>'2-я и послед страницы'!J334</f>
        <v>Курленков О.В.</v>
      </c>
      <c r="I334" s="674" t="s">
        <v>1566</v>
      </c>
      <c r="J334" s="675" t="s">
        <v>64</v>
      </c>
      <c r="K334" s="674"/>
      <c r="L334" s="674" t="s">
        <v>1535</v>
      </c>
      <c r="M334" s="641">
        <f>IF('2-я и послед страницы'!N334=0,0,1)</f>
        <v>0</v>
      </c>
    </row>
    <row r="335" spans="1:13" ht="49.2" customHeight="1" x14ac:dyDescent="0.25">
      <c r="A335" s="673">
        <f>'2-я и послед страницы'!A335</f>
        <v>0</v>
      </c>
      <c r="B335" s="655" t="str">
        <f>'2-я и послед страницы'!B335</f>
        <v>полоса 40х5 мм
уголок 63х63х6, L=2,5 м</v>
      </c>
      <c r="C335" s="655" t="str">
        <f>'2-я и послед страницы'!C335</f>
        <v>Контур заземления КК
СЭС-23-32939-ЭС-ИЛО</v>
      </c>
      <c r="D335" s="674" t="str">
        <f>'2-я и послед страницы'!D335</f>
        <v>Начальник участка, Курленков О.В.</v>
      </c>
      <c r="E335" s="674" t="s">
        <v>1565</v>
      </c>
      <c r="F335" s="655" t="str">
        <f ca="1">'2-я и послед страницы'!F335</f>
        <v>+42,
без осадков</v>
      </c>
      <c r="G335" s="674" t="str">
        <f>'2-я и послед страницы'!G335</f>
        <v>Кинев Н.Ю. 
№Э-1415-24</v>
      </c>
      <c r="H335" s="674" t="str">
        <f>'2-я и послед страницы'!J335</f>
        <v>Курленков О.В.</v>
      </c>
      <c r="I335" s="674" t="s">
        <v>1566</v>
      </c>
      <c r="J335" s="675" t="s">
        <v>64</v>
      </c>
      <c r="K335" s="674"/>
      <c r="L335" s="674" t="s">
        <v>1535</v>
      </c>
      <c r="M335" s="641">
        <f>IF('2-я и послед страницы'!N335=0,0,1)</f>
        <v>0</v>
      </c>
    </row>
    <row r="336" spans="1:13" ht="49.2" customHeight="1" x14ac:dyDescent="0.25">
      <c r="A336" s="673">
        <f>'2-я и послед страницы'!A336</f>
        <v>0</v>
      </c>
      <c r="B336" s="655" t="str">
        <f>'2-я и послед страницы'!B336</f>
        <v>полоса 40х5 мм
уголок 63х63х6, L=2,5 м</v>
      </c>
      <c r="C336" s="655" t="str">
        <f>'2-я и послед страницы'!C336</f>
        <v>Контур заземления КК
СЭС-23-32939-ЭС-ИЛО</v>
      </c>
      <c r="D336" s="674" t="str">
        <f>'2-я и послед страницы'!D336</f>
        <v>Начальник участка, Курленков О.В.</v>
      </c>
      <c r="E336" s="674" t="s">
        <v>1565</v>
      </c>
      <c r="F336" s="655" t="str">
        <f ca="1">'2-я и послед страницы'!F336</f>
        <v>+42,
без осадков</v>
      </c>
      <c r="G336" s="674" t="str">
        <f>'2-я и послед страницы'!G336</f>
        <v>Кинев Н.Ю. 
№Э-1415-24</v>
      </c>
      <c r="H336" s="674" t="str">
        <f>'2-я и послед страницы'!J336</f>
        <v>Курленков О.В.</v>
      </c>
      <c r="I336" s="674" t="s">
        <v>1566</v>
      </c>
      <c r="J336" s="675" t="s">
        <v>64</v>
      </c>
      <c r="K336" s="674"/>
      <c r="L336" s="674" t="s">
        <v>1535</v>
      </c>
      <c r="M336" s="641">
        <f>IF('2-я и послед страницы'!N336=0,0,1)</f>
        <v>0</v>
      </c>
    </row>
    <row r="337" spans="1:13" ht="49.2" customHeight="1" x14ac:dyDescent="0.25">
      <c r="A337" s="673">
        <f>'2-я и послед страницы'!A337</f>
        <v>0</v>
      </c>
      <c r="B337" s="655" t="str">
        <f>'2-я и послед страницы'!B337</f>
        <v>полоса 40х5 мм
уголок 63х63х6, L=2,5 м</v>
      </c>
      <c r="C337" s="655" t="str">
        <f>'2-я и послед страницы'!C337</f>
        <v>Контур заземления КК
СЭС-23-32939-ЭС-ИЛО</v>
      </c>
      <c r="D337" s="674" t="str">
        <f>'2-я и послед страницы'!D337</f>
        <v>Начальник участка, Курленков О.В.</v>
      </c>
      <c r="E337" s="674" t="s">
        <v>1565</v>
      </c>
      <c r="F337" s="655" t="str">
        <f ca="1">'2-я и послед страницы'!F337</f>
        <v>+42,
без осадков</v>
      </c>
      <c r="G337" s="674" t="str">
        <f>'2-я и послед страницы'!G337</f>
        <v>Кинев Н.Ю. 
№Э-1415-24</v>
      </c>
      <c r="H337" s="674" t="str">
        <f>'2-я и послед страницы'!J337</f>
        <v>Курленков О.В.</v>
      </c>
      <c r="I337" s="674" t="s">
        <v>1566</v>
      </c>
      <c r="J337" s="675" t="s">
        <v>64</v>
      </c>
      <c r="K337" s="674"/>
      <c r="L337" s="674" t="s">
        <v>1535</v>
      </c>
      <c r="M337" s="641">
        <f>IF('2-я и послед страницы'!N337=0,0,1)</f>
        <v>0</v>
      </c>
    </row>
    <row r="338" spans="1:13" ht="49.2" customHeight="1" x14ac:dyDescent="0.25">
      <c r="A338" s="673">
        <f>'2-я и послед страницы'!A338</f>
        <v>0</v>
      </c>
      <c r="B338" s="655" t="str">
        <f>'2-я и послед страницы'!B338</f>
        <v>полоса 40х5 мм
уголок 63х63х6, L=2,5 м</v>
      </c>
      <c r="C338" s="655" t="str">
        <f>'2-я и послед страницы'!C338</f>
        <v>Контур заземления КК
СЭС-23-32939-ЭС-ИЛО</v>
      </c>
      <c r="D338" s="674" t="str">
        <f>'2-я и послед страницы'!D338</f>
        <v>Начальник участка, Курленков О.В.</v>
      </c>
      <c r="E338" s="674" t="s">
        <v>1565</v>
      </c>
      <c r="F338" s="655" t="str">
        <f ca="1">'2-я и послед страницы'!F338</f>
        <v>+42,
без осадков</v>
      </c>
      <c r="G338" s="674" t="str">
        <f>'2-я и послед страницы'!G338</f>
        <v>Кинев Н.Ю. 
№Э-1415-24</v>
      </c>
      <c r="H338" s="674" t="str">
        <f>'2-я и послед страницы'!J338</f>
        <v>Курленков О.В.</v>
      </c>
      <c r="I338" s="674" t="s">
        <v>1566</v>
      </c>
      <c r="J338" s="675" t="s">
        <v>64</v>
      </c>
      <c r="K338" s="674"/>
      <c r="L338" s="674" t="s">
        <v>1535</v>
      </c>
      <c r="M338" s="641">
        <f>IF('2-я и послед страницы'!N338=0,0,1)</f>
        <v>0</v>
      </c>
    </row>
    <row r="339" spans="1:13" ht="49.2" customHeight="1" x14ac:dyDescent="0.25">
      <c r="A339" s="673">
        <f>'2-я и послед страницы'!A339</f>
        <v>0</v>
      </c>
      <c r="B339" s="655" t="str">
        <f>'2-я и послед страницы'!B339</f>
        <v>полоса 40х5 мм
уголок 63х63х6, L=2,5 м</v>
      </c>
      <c r="C339" s="655" t="str">
        <f>'2-я и послед страницы'!C339</f>
        <v>Контур заземления КК
СЭС-23-32939-ЭС-ИЛО</v>
      </c>
      <c r="D339" s="674" t="str">
        <f>'2-я и послед страницы'!D339</f>
        <v>Начальник участка, Курленков О.В.</v>
      </c>
      <c r="E339" s="674" t="s">
        <v>1565</v>
      </c>
      <c r="F339" s="655" t="str">
        <f ca="1">'2-я и послед страницы'!F339</f>
        <v>+42,
без осадков</v>
      </c>
      <c r="G339" s="674" t="str">
        <f>'2-я и послед страницы'!G339</f>
        <v>Кинев Н.Ю. 
№Э-1415-24</v>
      </c>
      <c r="H339" s="674" t="str">
        <f>'2-я и послед страницы'!J339</f>
        <v>Курленков О.В.</v>
      </c>
      <c r="I339" s="674" t="s">
        <v>1566</v>
      </c>
      <c r="J339" s="675" t="s">
        <v>64</v>
      </c>
      <c r="K339" s="674"/>
      <c r="L339" s="674" t="s">
        <v>1535</v>
      </c>
      <c r="M339" s="641">
        <f>IF('2-я и послед страницы'!N339=0,0,1)</f>
        <v>0</v>
      </c>
    </row>
    <row r="340" spans="1:13" ht="49.2" customHeight="1" x14ac:dyDescent="0.25">
      <c r="A340" s="673">
        <f>'2-я и послед страницы'!A340</f>
        <v>0</v>
      </c>
      <c r="B340" s="655" t="str">
        <f>'2-я и послед страницы'!B340</f>
        <v>полоса 40х5 мм
уголок 63х63х6, L=2,5 м</v>
      </c>
      <c r="C340" s="655" t="str">
        <f>'2-я и послед страницы'!C340</f>
        <v>Контур заземления КК
СЭС-23-32939-ЭС-ИЛО</v>
      </c>
      <c r="D340" s="674" t="str">
        <f>'2-я и послед страницы'!D340</f>
        <v>Начальник участка, Курленков О.В.</v>
      </c>
      <c r="E340" s="674" t="s">
        <v>1565</v>
      </c>
      <c r="F340" s="655" t="str">
        <f ca="1">'2-я и послед страницы'!F340</f>
        <v>+42,
без осадков</v>
      </c>
      <c r="G340" s="674" t="str">
        <f>'2-я и послед страницы'!G340</f>
        <v>Кинев Н.Ю. 
№Э-1415-24</v>
      </c>
      <c r="H340" s="674" t="str">
        <f>'2-я и послед страницы'!J340</f>
        <v>Курленков О.В.</v>
      </c>
      <c r="I340" s="674" t="s">
        <v>1566</v>
      </c>
      <c r="J340" s="675" t="s">
        <v>64</v>
      </c>
      <c r="K340" s="674"/>
      <c r="L340" s="674" t="s">
        <v>1535</v>
      </c>
      <c r="M340" s="641">
        <f>IF('2-я и послед страницы'!N340=0,0,1)</f>
        <v>0</v>
      </c>
    </row>
    <row r="341" spans="1:13" ht="49.2" customHeight="1" x14ac:dyDescent="0.25">
      <c r="A341" s="673">
        <f>'2-я и послед страницы'!A341</f>
        <v>0</v>
      </c>
      <c r="B341" s="655" t="str">
        <f>'2-я и послед страницы'!B341</f>
        <v>полоса 40х5 мм
уголок 63х63х6, L=2,5 м</v>
      </c>
      <c r="C341" s="655" t="str">
        <f>'2-я и послед страницы'!C341</f>
        <v>Контур заземления КК
СЭС-23-32939-ЭС-ИЛО</v>
      </c>
      <c r="D341" s="674" t="str">
        <f>'2-я и послед страницы'!D341</f>
        <v>Начальник участка, Курленков О.В.</v>
      </c>
      <c r="E341" s="674" t="s">
        <v>1565</v>
      </c>
      <c r="F341" s="655" t="str">
        <f ca="1">'2-я и послед страницы'!F341</f>
        <v>+42,
без осадков</v>
      </c>
      <c r="G341" s="674" t="str">
        <f>'2-я и послед страницы'!G341</f>
        <v>Кинев Н.Ю. 
№Э-1415-24</v>
      </c>
      <c r="H341" s="674" t="str">
        <f>'2-я и послед страницы'!J341</f>
        <v>Курленков О.В.</v>
      </c>
      <c r="I341" s="674" t="s">
        <v>1566</v>
      </c>
      <c r="J341" s="675" t="s">
        <v>64</v>
      </c>
      <c r="K341" s="674"/>
      <c r="L341" s="674" t="s">
        <v>1535</v>
      </c>
      <c r="M341" s="641">
        <f>IF('2-я и послед страницы'!N341=0,0,1)</f>
        <v>0</v>
      </c>
    </row>
    <row r="342" spans="1:13" ht="49.2" customHeight="1" x14ac:dyDescent="0.25">
      <c r="A342" s="673">
        <f>'2-я и послед страницы'!A342</f>
        <v>0</v>
      </c>
      <c r="B342" s="655" t="str">
        <f>'2-я и послед страницы'!B342</f>
        <v>полоса 40х5 мм
уголок 63х63х6, L=2,5 м</v>
      </c>
      <c r="C342" s="655" t="str">
        <f>'2-я и послед страницы'!C342</f>
        <v>Контур заземления КК
СЭС-23-32939-ЭС-ИЛО</v>
      </c>
      <c r="D342" s="674" t="str">
        <f>'2-я и послед страницы'!D342</f>
        <v>Начальник участка, Курленков О.В.</v>
      </c>
      <c r="E342" s="674" t="s">
        <v>1565</v>
      </c>
      <c r="F342" s="655" t="str">
        <f ca="1">'2-я и послед страницы'!F342</f>
        <v>+42,
без осадков</v>
      </c>
      <c r="G342" s="674" t="str">
        <f>'2-я и послед страницы'!G342</f>
        <v>Кинев Н.Ю. 
№Э-1415-24</v>
      </c>
      <c r="H342" s="674" t="str">
        <f>'2-я и послед страницы'!J342</f>
        <v>Курленков О.В.</v>
      </c>
      <c r="I342" s="674" t="s">
        <v>1566</v>
      </c>
      <c r="J342" s="675" t="s">
        <v>64</v>
      </c>
      <c r="K342" s="674"/>
      <c r="L342" s="674" t="s">
        <v>1535</v>
      </c>
      <c r="M342" s="641">
        <f>IF('2-я и послед страницы'!N342=0,0,1)</f>
        <v>0</v>
      </c>
    </row>
    <row r="343" spans="1:13" ht="49.2" customHeight="1" x14ac:dyDescent="0.25">
      <c r="A343" s="673">
        <f>'2-я и послед страницы'!A343</f>
        <v>0</v>
      </c>
      <c r="B343" s="655" t="str">
        <f>'2-я и послед страницы'!B343</f>
        <v>полоса 40х5 мм
уголок 63х63х6, L=2,5 м</v>
      </c>
      <c r="C343" s="655" t="str">
        <f>'2-я и послед страницы'!C343</f>
        <v>Контур заземления КК
СЭС-23-32939-ЭС-ИЛО</v>
      </c>
      <c r="D343" s="674" t="str">
        <f>'2-я и послед страницы'!D343</f>
        <v>Начальник участка, Курленков О.В.</v>
      </c>
      <c r="E343" s="674" t="s">
        <v>1565</v>
      </c>
      <c r="F343" s="655" t="str">
        <f ca="1">'2-я и послед страницы'!F343</f>
        <v>+42,
без осадков</v>
      </c>
      <c r="G343" s="674" t="str">
        <f>'2-я и послед страницы'!G343</f>
        <v>Кинев Н.Ю. 
№Э-1415-24</v>
      </c>
      <c r="H343" s="674" t="str">
        <f>'2-я и послед страницы'!J343</f>
        <v>Курленков О.В.</v>
      </c>
      <c r="I343" s="674" t="s">
        <v>1566</v>
      </c>
      <c r="J343" s="675" t="s">
        <v>64</v>
      </c>
      <c r="K343" s="674"/>
      <c r="L343" s="674" t="s">
        <v>1535</v>
      </c>
      <c r="M343" s="641">
        <f>IF('2-я и послед страницы'!N343=0,0,1)</f>
        <v>0</v>
      </c>
    </row>
    <row r="344" spans="1:13" ht="49.2" customHeight="1" x14ac:dyDescent="0.25">
      <c r="A344" s="673">
        <f>'2-я и послед страницы'!A344</f>
        <v>0</v>
      </c>
      <c r="B344" s="655" t="str">
        <f>'2-я и послед страницы'!B344</f>
        <v>полоса 40х5 мм
уголок 63х63х6, L=2,5 м</v>
      </c>
      <c r="C344" s="655" t="str">
        <f>'2-я и послед страницы'!C344</f>
        <v>Контур заземления КК
СЭС-23-32939-ЭС-ИЛО</v>
      </c>
      <c r="D344" s="674" t="str">
        <f>'2-я и послед страницы'!D344</f>
        <v>Начальник участка, Курленков О.В.</v>
      </c>
      <c r="E344" s="674" t="s">
        <v>1565</v>
      </c>
      <c r="F344" s="655" t="str">
        <f ca="1">'2-я и послед страницы'!F344</f>
        <v>+42,
без осадков</v>
      </c>
      <c r="G344" s="674" t="str">
        <f>'2-я и послед страницы'!G344</f>
        <v>Кинев Н.Ю. 
№Э-1415-24</v>
      </c>
      <c r="H344" s="674" t="str">
        <f>'2-я и послед страницы'!J344</f>
        <v>Курленков О.В.</v>
      </c>
      <c r="I344" s="674" t="s">
        <v>1566</v>
      </c>
      <c r="J344" s="675" t="s">
        <v>64</v>
      </c>
      <c r="K344" s="674"/>
      <c r="L344" s="674" t="s">
        <v>1535</v>
      </c>
      <c r="M344" s="641">
        <f>IF('2-я и послед страницы'!N344=0,0,1)</f>
        <v>0</v>
      </c>
    </row>
    <row r="345" spans="1:13" ht="49.2" customHeight="1" x14ac:dyDescent="0.25">
      <c r="A345" s="673">
        <f>'2-я и послед страницы'!A345</f>
        <v>0</v>
      </c>
      <c r="B345" s="655" t="str">
        <f>'2-я и послед страницы'!B345</f>
        <v>полоса 40х5 мм
уголок 63х63х6, L=2,5 м</v>
      </c>
      <c r="C345" s="655" t="str">
        <f>'2-я и послед страницы'!C345</f>
        <v>Контур заземления КК
СЭС-23-32939-ЭС-ИЛО</v>
      </c>
      <c r="D345" s="674" t="str">
        <f>'2-я и послед страницы'!D345</f>
        <v>Начальник участка, Курленков О.В.</v>
      </c>
      <c r="E345" s="674" t="s">
        <v>1565</v>
      </c>
      <c r="F345" s="655" t="str">
        <f ca="1">'2-я и послед страницы'!F345</f>
        <v>+42,
без осадков</v>
      </c>
      <c r="G345" s="674" t="str">
        <f>'2-я и послед страницы'!G345</f>
        <v>Кинев Н.Ю. 
№Э-1415-24</v>
      </c>
      <c r="H345" s="674" t="str">
        <f>'2-я и послед страницы'!J345</f>
        <v>Курленков О.В.</v>
      </c>
      <c r="I345" s="674" t="s">
        <v>1566</v>
      </c>
      <c r="J345" s="675" t="s">
        <v>64</v>
      </c>
      <c r="K345" s="674"/>
      <c r="L345" s="674" t="s">
        <v>1535</v>
      </c>
      <c r="M345" s="641">
        <f>IF('2-я и послед страницы'!N345=0,0,1)</f>
        <v>0</v>
      </c>
    </row>
    <row r="346" spans="1:13" ht="49.2" customHeight="1" x14ac:dyDescent="0.25">
      <c r="A346" s="673">
        <f>'2-я и послед страницы'!A346</f>
        <v>0</v>
      </c>
      <c r="B346" s="655" t="str">
        <f>'2-я и послед страницы'!B346</f>
        <v>полоса 40х5 мм
уголок 63х63х6, L=2,5 м</v>
      </c>
      <c r="C346" s="655" t="str">
        <f>'2-я и послед страницы'!C346</f>
        <v>Контур заземления КК
СЭС-23-32939-ЭС-ИЛО</v>
      </c>
      <c r="D346" s="674" t="str">
        <f>'2-я и послед страницы'!D346</f>
        <v>Начальник участка, Курленков О.В.</v>
      </c>
      <c r="E346" s="674" t="s">
        <v>1565</v>
      </c>
      <c r="F346" s="655" t="str">
        <f ca="1">'2-я и послед страницы'!F346</f>
        <v>+42,
без осадков</v>
      </c>
      <c r="G346" s="674" t="str">
        <f>'2-я и послед страницы'!G346</f>
        <v>Кинев Н.Ю. 
№Э-1415-24</v>
      </c>
      <c r="H346" s="674" t="str">
        <f>'2-я и послед страницы'!J346</f>
        <v>Курленков О.В.</v>
      </c>
      <c r="I346" s="674" t="s">
        <v>1566</v>
      </c>
      <c r="J346" s="675" t="s">
        <v>64</v>
      </c>
      <c r="K346" s="674"/>
      <c r="L346" s="674" t="s">
        <v>1535</v>
      </c>
      <c r="M346" s="641">
        <f>IF('2-я и послед страницы'!N346=0,0,1)</f>
        <v>0</v>
      </c>
    </row>
    <row r="347" spans="1:13" ht="49.2" customHeight="1" x14ac:dyDescent="0.25">
      <c r="A347" s="673">
        <f>'2-я и послед страницы'!A347</f>
        <v>0</v>
      </c>
      <c r="B347" s="655" t="str">
        <f>'2-я и послед страницы'!B347</f>
        <v>полоса 40х5 мм
уголок 63х63х6, L=2,5 м</v>
      </c>
      <c r="C347" s="655" t="str">
        <f>'2-я и послед страницы'!C347</f>
        <v>Контур заземления КК
СЭС-23-32939-ЭС-ИЛО</v>
      </c>
      <c r="D347" s="674" t="str">
        <f>'2-я и послед страницы'!D347</f>
        <v>Начальник участка, Курленков О.В.</v>
      </c>
      <c r="E347" s="674" t="s">
        <v>1565</v>
      </c>
      <c r="F347" s="655" t="str">
        <f ca="1">'2-я и послед страницы'!F347</f>
        <v>+42,
без осадков</v>
      </c>
      <c r="G347" s="674" t="str">
        <f>'2-я и послед страницы'!G347</f>
        <v>Кинев Н.Ю. 
№Э-1415-24</v>
      </c>
      <c r="H347" s="674" t="str">
        <f>'2-я и послед страницы'!J347</f>
        <v>Курленков О.В.</v>
      </c>
      <c r="I347" s="674" t="s">
        <v>1566</v>
      </c>
      <c r="J347" s="675" t="s">
        <v>64</v>
      </c>
      <c r="K347" s="674"/>
      <c r="L347" s="674" t="s">
        <v>1535</v>
      </c>
      <c r="M347" s="641">
        <f>IF('2-я и послед страницы'!N347=0,0,1)</f>
        <v>0</v>
      </c>
    </row>
    <row r="348" spans="1:13" ht="49.2" customHeight="1" x14ac:dyDescent="0.25">
      <c r="A348" s="673">
        <f>'2-я и послед страницы'!A348</f>
        <v>0</v>
      </c>
      <c r="B348" s="655" t="str">
        <f>'2-я и послед страницы'!B348</f>
        <v>полоса 40х5 мм
уголок 63х63х6, L=2,5 м</v>
      </c>
      <c r="C348" s="655" t="str">
        <f>'2-я и послед страницы'!C348</f>
        <v>Контур заземления КК
СЭС-23-32939-ЭС-ИЛО</v>
      </c>
      <c r="D348" s="674" t="str">
        <f>'2-я и послед страницы'!D348</f>
        <v>Начальник участка, Курленков О.В.</v>
      </c>
      <c r="E348" s="674" t="s">
        <v>1565</v>
      </c>
      <c r="F348" s="655" t="str">
        <f ca="1">'2-я и послед страницы'!F348</f>
        <v>+42,
без осадков</v>
      </c>
      <c r="G348" s="674" t="str">
        <f>'2-я и послед страницы'!G348</f>
        <v>Кинев Н.Ю. 
№Э-1415-24</v>
      </c>
      <c r="H348" s="674" t="str">
        <f>'2-я и послед страницы'!J348</f>
        <v>Курленков О.В.</v>
      </c>
      <c r="I348" s="674" t="s">
        <v>1566</v>
      </c>
      <c r="J348" s="675" t="s">
        <v>64</v>
      </c>
      <c r="K348" s="674"/>
      <c r="L348" s="674" t="s">
        <v>1535</v>
      </c>
      <c r="M348" s="641">
        <f>IF('2-я и послед страницы'!N348=0,0,1)</f>
        <v>0</v>
      </c>
    </row>
    <row r="349" spans="1:13" ht="49.2" customHeight="1" x14ac:dyDescent="0.25">
      <c r="A349" s="673">
        <f>'2-я и послед страницы'!A349</f>
        <v>0</v>
      </c>
      <c r="B349" s="655" t="str">
        <f>'2-я и послед страницы'!B349</f>
        <v>полоса 40х5 мм
уголок 63х63х6, L=2,5 м</v>
      </c>
      <c r="C349" s="655" t="str">
        <f>'2-я и послед страницы'!C349</f>
        <v>Контур заземления КК
СЭС-23-32939-ЭС-ИЛО</v>
      </c>
      <c r="D349" s="674" t="str">
        <f>'2-я и послед страницы'!D349</f>
        <v>Начальник участка, Курленков О.В.</v>
      </c>
      <c r="E349" s="674" t="s">
        <v>1565</v>
      </c>
      <c r="F349" s="655" t="str">
        <f ca="1">'2-я и послед страницы'!F349</f>
        <v>+42,
без осадков</v>
      </c>
      <c r="G349" s="674" t="str">
        <f>'2-я и послед страницы'!G349</f>
        <v>Кинев Н.Ю. 
№Э-1415-24</v>
      </c>
      <c r="H349" s="674" t="str">
        <f>'2-я и послед страницы'!J349</f>
        <v>Курленков О.В.</v>
      </c>
      <c r="I349" s="674" t="s">
        <v>1566</v>
      </c>
      <c r="J349" s="675" t="s">
        <v>64</v>
      </c>
      <c r="K349" s="674"/>
      <c r="L349" s="674" t="s">
        <v>1535</v>
      </c>
      <c r="M349" s="641">
        <f>IF('2-я и послед страницы'!N349=0,0,1)</f>
        <v>0</v>
      </c>
    </row>
    <row r="350" spans="1:13" ht="49.2" customHeight="1" x14ac:dyDescent="0.25">
      <c r="A350" s="673">
        <f>'2-я и послед страницы'!A350</f>
        <v>0</v>
      </c>
      <c r="B350" s="655" t="str">
        <f>'2-я и послед страницы'!B350</f>
        <v>полоса 40х5 мм
уголок 63х63х6, L=2,5 м</v>
      </c>
      <c r="C350" s="655" t="str">
        <f>'2-я и послед страницы'!C350</f>
        <v>Контур заземления КК
СЭС-23-32939-ЭС-ИЛО</v>
      </c>
      <c r="D350" s="674" t="str">
        <f>'2-я и послед страницы'!D350</f>
        <v>Начальник участка, Курленков О.В.</v>
      </c>
      <c r="E350" s="674" t="s">
        <v>1565</v>
      </c>
      <c r="F350" s="655" t="str">
        <f ca="1">'2-я и послед страницы'!F350</f>
        <v>+42,
без осадков</v>
      </c>
      <c r="G350" s="674" t="str">
        <f>'2-я и послед страницы'!G350</f>
        <v>Кинев Н.Ю. 
№Э-1415-24</v>
      </c>
      <c r="H350" s="674" t="str">
        <f>'2-я и послед страницы'!J350</f>
        <v>Курленков О.В.</v>
      </c>
      <c r="I350" s="674" t="s">
        <v>1566</v>
      </c>
      <c r="J350" s="675" t="s">
        <v>64</v>
      </c>
      <c r="K350" s="674"/>
      <c r="L350" s="674" t="s">
        <v>1535</v>
      </c>
      <c r="M350" s="641">
        <f>IF('2-я и послед страницы'!N350=0,0,1)</f>
        <v>0</v>
      </c>
    </row>
    <row r="351" spans="1:13" ht="49.2" customHeight="1" x14ac:dyDescent="0.25">
      <c r="A351" s="673">
        <f>'2-я и послед страницы'!A351</f>
        <v>0</v>
      </c>
      <c r="B351" s="655" t="str">
        <f>'2-я и послед страницы'!B351</f>
        <v>полоса 40х5 мм
уголок 63х63х6, L=2,5 м</v>
      </c>
      <c r="C351" s="655" t="str">
        <f>'2-я и послед страницы'!C351</f>
        <v>Контур заземления КК
СЭС-23-32939-ЭС-ИЛО</v>
      </c>
      <c r="D351" s="674" t="str">
        <f>'2-я и послед страницы'!D351</f>
        <v>Начальник участка, Курленков О.В.</v>
      </c>
      <c r="E351" s="674" t="s">
        <v>1565</v>
      </c>
      <c r="F351" s="655" t="str">
        <f ca="1">'2-я и послед страницы'!F351</f>
        <v>+42,
без осадков</v>
      </c>
      <c r="G351" s="674" t="str">
        <f>'2-я и послед страницы'!G351</f>
        <v>Кинев Н.Ю. 
№Э-1415-24</v>
      </c>
      <c r="H351" s="674" t="str">
        <f>'2-я и послед страницы'!J351</f>
        <v>Курленков О.В.</v>
      </c>
      <c r="I351" s="674" t="s">
        <v>1566</v>
      </c>
      <c r="J351" s="675" t="s">
        <v>64</v>
      </c>
      <c r="K351" s="674"/>
      <c r="L351" s="674" t="s">
        <v>1535</v>
      </c>
      <c r="M351" s="641">
        <f>IF('2-я и послед страницы'!N351=0,0,1)</f>
        <v>0</v>
      </c>
    </row>
    <row r="352" spans="1:13" ht="49.2" customHeight="1" x14ac:dyDescent="0.25">
      <c r="A352" s="673">
        <f>'2-я и послед страницы'!A352</f>
        <v>0</v>
      </c>
      <c r="B352" s="655" t="str">
        <f>'2-я и послед страницы'!B352</f>
        <v>полоса 40х5 мм
уголок 63х63х6, L=2,5 м</v>
      </c>
      <c r="C352" s="655" t="str">
        <f>'2-я и послед страницы'!C352</f>
        <v>Контур заземления КК
СЭС-23-32939-ЭС-ИЛО</v>
      </c>
      <c r="D352" s="674" t="str">
        <f>'2-я и послед страницы'!D352</f>
        <v>Начальник участка, Курленков О.В.</v>
      </c>
      <c r="E352" s="674" t="s">
        <v>1565</v>
      </c>
      <c r="F352" s="655" t="str">
        <f ca="1">'2-я и послед страницы'!F352</f>
        <v>+42,
без осадков</v>
      </c>
      <c r="G352" s="674" t="str">
        <f>'2-я и послед страницы'!G352</f>
        <v>Кинев Н.Ю. 
№Э-1415-24</v>
      </c>
      <c r="H352" s="674" t="str">
        <f>'2-я и послед страницы'!J352</f>
        <v>Курленков О.В.</v>
      </c>
      <c r="I352" s="674" t="s">
        <v>1566</v>
      </c>
      <c r="J352" s="675" t="s">
        <v>64</v>
      </c>
      <c r="K352" s="674"/>
      <c r="L352" s="674" t="s">
        <v>1535</v>
      </c>
      <c r="M352" s="641">
        <f>IF('2-я и послед страницы'!N352=0,0,1)</f>
        <v>0</v>
      </c>
    </row>
    <row r="353" spans="1:13" ht="49.2" customHeight="1" x14ac:dyDescent="0.25">
      <c r="A353" s="673">
        <f>'2-я и послед страницы'!A353</f>
        <v>0</v>
      </c>
      <c r="B353" s="655" t="str">
        <f>'2-я и послед страницы'!B353</f>
        <v>полоса 40х5 мм
уголок 63х63х6, L=2,5 м</v>
      </c>
      <c r="C353" s="655" t="str">
        <f>'2-я и послед страницы'!C353</f>
        <v>Контур заземления КК
СЭС-23-32939-ЭС-ИЛО</v>
      </c>
      <c r="D353" s="674" t="str">
        <f>'2-я и послед страницы'!D353</f>
        <v>Начальник участка, Курленков О.В.</v>
      </c>
      <c r="E353" s="674" t="s">
        <v>1565</v>
      </c>
      <c r="F353" s="655" t="str">
        <f ca="1">'2-я и послед страницы'!F353</f>
        <v>+42,
без осадков</v>
      </c>
      <c r="G353" s="674" t="str">
        <f>'2-я и послед страницы'!G353</f>
        <v>Кинев Н.Ю. 
№Э-1415-24</v>
      </c>
      <c r="H353" s="674" t="str">
        <f>'2-я и послед страницы'!J353</f>
        <v>Курленков О.В.</v>
      </c>
      <c r="I353" s="674" t="s">
        <v>1566</v>
      </c>
      <c r="J353" s="675" t="s">
        <v>64</v>
      </c>
      <c r="K353" s="674"/>
      <c r="L353" s="674" t="s">
        <v>1535</v>
      </c>
      <c r="M353" s="641">
        <f>IF('2-я и послед страницы'!N353=0,0,1)</f>
        <v>0</v>
      </c>
    </row>
    <row r="354" spans="1:13" ht="49.2" customHeight="1" x14ac:dyDescent="0.25">
      <c r="A354" s="673">
        <f>'2-я и послед страницы'!A354</f>
        <v>0</v>
      </c>
      <c r="B354" s="655" t="str">
        <f>'2-я и послед страницы'!B354</f>
        <v>полоса 40х5 мм
уголок 63х63х6, L=2,5 м</v>
      </c>
      <c r="C354" s="655" t="str">
        <f>'2-я и послед страницы'!C354</f>
        <v>Контур заземления КК
СЭС-23-32939-ЭС-ИЛО</v>
      </c>
      <c r="D354" s="674" t="str">
        <f>'2-я и послед страницы'!D354</f>
        <v>Начальник участка, Курленков О.В.</v>
      </c>
      <c r="E354" s="674" t="s">
        <v>1565</v>
      </c>
      <c r="F354" s="655" t="str">
        <f ca="1">'2-я и послед страницы'!F354</f>
        <v>+42,
без осадков</v>
      </c>
      <c r="G354" s="674" t="str">
        <f>'2-я и послед страницы'!G354</f>
        <v>Кинев Н.Ю. 
№Э-1415-24</v>
      </c>
      <c r="H354" s="674" t="str">
        <f>'2-я и послед страницы'!J354</f>
        <v>Курленков О.В.</v>
      </c>
      <c r="I354" s="674" t="s">
        <v>1566</v>
      </c>
      <c r="J354" s="675" t="s">
        <v>64</v>
      </c>
      <c r="K354" s="674"/>
      <c r="L354" s="674" t="s">
        <v>1535</v>
      </c>
      <c r="M354" s="641">
        <f>IF('2-я и послед страницы'!N354=0,0,1)</f>
        <v>0</v>
      </c>
    </row>
    <row r="355" spans="1:13" ht="49.2" customHeight="1" x14ac:dyDescent="0.25">
      <c r="A355" s="673">
        <f>'2-я и послед страницы'!A355</f>
        <v>0</v>
      </c>
      <c r="B355" s="655" t="str">
        <f>'2-я и послед страницы'!B355</f>
        <v>полоса 40х5 мм
уголок 63х63х6, L=2,5 м</v>
      </c>
      <c r="C355" s="655" t="str">
        <f>'2-я и послед страницы'!C355</f>
        <v>Контур заземления КК
СЭС-23-32939-ЭС-ИЛО</v>
      </c>
      <c r="D355" s="674" t="str">
        <f>'2-я и послед страницы'!D355</f>
        <v>Начальник участка, Курленков О.В.</v>
      </c>
      <c r="E355" s="674" t="s">
        <v>1565</v>
      </c>
      <c r="F355" s="655" t="str">
        <f ca="1">'2-я и послед страницы'!F355</f>
        <v>+42,
без осадков</v>
      </c>
      <c r="G355" s="674" t="str">
        <f>'2-я и послед страницы'!G355</f>
        <v>Кинев Н.Ю. 
№Э-1415-24</v>
      </c>
      <c r="H355" s="674" t="str">
        <f>'2-я и послед страницы'!J355</f>
        <v>Курленков О.В.</v>
      </c>
      <c r="I355" s="674" t="s">
        <v>1566</v>
      </c>
      <c r="J355" s="675" t="s">
        <v>64</v>
      </c>
      <c r="K355" s="674"/>
      <c r="L355" s="674" t="s">
        <v>1535</v>
      </c>
      <c r="M355" s="641">
        <f>IF('2-я и послед страницы'!N355=0,0,1)</f>
        <v>0</v>
      </c>
    </row>
    <row r="356" spans="1:13" ht="49.2" customHeight="1" x14ac:dyDescent="0.25">
      <c r="A356" s="673">
        <f>'2-я и послед страницы'!A356</f>
        <v>0</v>
      </c>
      <c r="B356" s="655" t="str">
        <f>'2-я и послед страницы'!B356</f>
        <v>полоса 40х5 мм
уголок 63х63х6, L=2,5 м</v>
      </c>
      <c r="C356" s="655" t="str">
        <f>'2-я и послед страницы'!C356</f>
        <v>Контур заземления КК
СЭС-23-32939-ЭС-ИЛО</v>
      </c>
      <c r="D356" s="674" t="str">
        <f>'2-я и послед страницы'!D356</f>
        <v>Начальник участка, Курленков О.В.</v>
      </c>
      <c r="E356" s="674" t="s">
        <v>1565</v>
      </c>
      <c r="F356" s="655" t="str">
        <f ca="1">'2-я и послед страницы'!F356</f>
        <v>+42,
без осадков</v>
      </c>
      <c r="G356" s="674" t="str">
        <f>'2-я и послед страницы'!G356</f>
        <v>Кинев Н.Ю. 
№Э-1415-24</v>
      </c>
      <c r="H356" s="674" t="str">
        <f>'2-я и послед страницы'!J356</f>
        <v>Курленков О.В.</v>
      </c>
      <c r="I356" s="674" t="s">
        <v>1566</v>
      </c>
      <c r="J356" s="675" t="s">
        <v>64</v>
      </c>
      <c r="K356" s="674"/>
      <c r="L356" s="674" t="s">
        <v>1535</v>
      </c>
      <c r="M356" s="641">
        <f>IF('2-я и послед страницы'!N356=0,0,1)</f>
        <v>0</v>
      </c>
    </row>
    <row r="357" spans="1:13" ht="49.2" customHeight="1" x14ac:dyDescent="0.25">
      <c r="A357" s="673">
        <f>'2-я и послед страницы'!A357</f>
        <v>0</v>
      </c>
      <c r="B357" s="655" t="str">
        <f>'2-я и послед страницы'!B357</f>
        <v>полоса 40х5 мм
уголок 63х63х6, L=2,5 м</v>
      </c>
      <c r="C357" s="655" t="str">
        <f>'2-я и послед страницы'!C357</f>
        <v>Контур заземления КК
СЭС-23-32939-ЭС-ИЛО</v>
      </c>
      <c r="D357" s="674" t="str">
        <f>'2-я и послед страницы'!D357</f>
        <v>Начальник участка, Курленков О.В.</v>
      </c>
      <c r="E357" s="674" t="s">
        <v>1565</v>
      </c>
      <c r="F357" s="655" t="str">
        <f ca="1">'2-я и послед страницы'!F357</f>
        <v>+42,
без осадков</v>
      </c>
      <c r="G357" s="674" t="str">
        <f>'2-я и послед страницы'!G357</f>
        <v>Кинев Н.Ю. 
№Э-1415-24</v>
      </c>
      <c r="H357" s="674" t="str">
        <f>'2-я и послед страницы'!J357</f>
        <v>Курленков О.В.</v>
      </c>
      <c r="I357" s="674" t="s">
        <v>1566</v>
      </c>
      <c r="J357" s="675" t="s">
        <v>64</v>
      </c>
      <c r="K357" s="674"/>
      <c r="L357" s="674" t="s">
        <v>1535</v>
      </c>
      <c r="M357" s="641">
        <f>IF('2-я и послед страницы'!N357=0,0,1)</f>
        <v>0</v>
      </c>
    </row>
    <row r="358" spans="1:13" ht="49.2" customHeight="1" x14ac:dyDescent="0.25">
      <c r="A358" s="673">
        <f>'2-я и послед страницы'!A358</f>
        <v>0</v>
      </c>
      <c r="B358" s="655" t="str">
        <f>'2-я и послед страницы'!B358</f>
        <v>полоса 40х5 мм
уголок 63х63х6, L=2,5 м</v>
      </c>
      <c r="C358" s="655" t="str">
        <f>'2-я и послед страницы'!C358</f>
        <v>Контур заземления КК
СЭС-23-32939-ЭС-ИЛО</v>
      </c>
      <c r="D358" s="674" t="str">
        <f>'2-я и послед страницы'!D358</f>
        <v>Начальник участка, Курленков О.В.</v>
      </c>
      <c r="E358" s="674" t="s">
        <v>1565</v>
      </c>
      <c r="F358" s="655" t="str">
        <f ca="1">'2-я и послед страницы'!F358</f>
        <v>+42,
без осадков</v>
      </c>
      <c r="G358" s="674" t="str">
        <f>'2-я и послед страницы'!G358</f>
        <v>Кинев Н.Ю. 
№Э-1415-24</v>
      </c>
      <c r="H358" s="674" t="str">
        <f>'2-я и послед страницы'!J358</f>
        <v>Курленков О.В.</v>
      </c>
      <c r="I358" s="674" t="s">
        <v>1566</v>
      </c>
      <c r="J358" s="675" t="s">
        <v>64</v>
      </c>
      <c r="K358" s="674"/>
      <c r="L358" s="674" t="s">
        <v>1535</v>
      </c>
      <c r="M358" s="641">
        <f>IF('2-я и послед страницы'!N358=0,0,1)</f>
        <v>0</v>
      </c>
    </row>
    <row r="359" spans="1:13" ht="49.2" customHeight="1" x14ac:dyDescent="0.25">
      <c r="A359" s="673">
        <f>'2-я и послед страницы'!A359</f>
        <v>0</v>
      </c>
      <c r="B359" s="655" t="str">
        <f>'2-я и послед страницы'!B359</f>
        <v>полоса 40х5 мм
уголок 63х63х6, L=2,5 м</v>
      </c>
      <c r="C359" s="655" t="str">
        <f>'2-я и послед страницы'!C359</f>
        <v>Контур заземления КК
СЭС-23-32939-ЭС-ИЛО</v>
      </c>
      <c r="D359" s="674" t="str">
        <f>'2-я и послед страницы'!D359</f>
        <v>Начальник участка, Курленков О.В.</v>
      </c>
      <c r="E359" s="674" t="s">
        <v>1565</v>
      </c>
      <c r="F359" s="655" t="str">
        <f ca="1">'2-я и послед страницы'!F359</f>
        <v>+42,
без осадков</v>
      </c>
      <c r="G359" s="674" t="str">
        <f>'2-я и послед страницы'!G359</f>
        <v>Кинев Н.Ю. 
№Э-1415-24</v>
      </c>
      <c r="H359" s="674" t="str">
        <f>'2-я и послед страницы'!J359</f>
        <v>Курленков О.В.</v>
      </c>
      <c r="I359" s="674" t="s">
        <v>1566</v>
      </c>
      <c r="J359" s="675" t="s">
        <v>64</v>
      </c>
      <c r="K359" s="674"/>
      <c r="L359" s="674" t="s">
        <v>1535</v>
      </c>
      <c r="M359" s="641">
        <f>IF('2-я и послед страницы'!N359=0,0,1)</f>
        <v>0</v>
      </c>
    </row>
    <row r="360" spans="1:13" ht="49.2" customHeight="1" x14ac:dyDescent="0.25">
      <c r="A360" s="673">
        <f>'2-я и послед страницы'!A360</f>
        <v>0</v>
      </c>
      <c r="B360" s="655" t="str">
        <f>'2-я и послед страницы'!B360</f>
        <v>полоса 40х5 мм
уголок 63х63х6, L=2,5 м</v>
      </c>
      <c r="C360" s="655" t="str">
        <f>'2-я и послед страницы'!C360</f>
        <v>Контур заземления КК
СЭС-23-32939-ЭС-ИЛО</v>
      </c>
      <c r="D360" s="674" t="str">
        <f>'2-я и послед страницы'!D360</f>
        <v>Начальник участка, Курленков О.В.</v>
      </c>
      <c r="E360" s="674" t="s">
        <v>1565</v>
      </c>
      <c r="F360" s="655" t="str">
        <f ca="1">'2-я и послед страницы'!F360</f>
        <v>+42,
без осадков</v>
      </c>
      <c r="G360" s="674" t="str">
        <f>'2-я и послед страницы'!G360</f>
        <v>Кинев Н.Ю. 
№Э-1415-24</v>
      </c>
      <c r="H360" s="674" t="str">
        <f>'2-я и послед страницы'!J360</f>
        <v>Курленков О.В.</v>
      </c>
      <c r="I360" s="674" t="s">
        <v>1566</v>
      </c>
      <c r="J360" s="675" t="s">
        <v>64</v>
      </c>
      <c r="K360" s="674"/>
      <c r="L360" s="674" t="s">
        <v>1535</v>
      </c>
      <c r="M360" s="641">
        <f>IF('2-я и послед страницы'!N360=0,0,1)</f>
        <v>0</v>
      </c>
    </row>
    <row r="361" spans="1:13" ht="49.2" customHeight="1" x14ac:dyDescent="0.25">
      <c r="A361" s="673">
        <f>'2-я и послед страницы'!A361</f>
        <v>0</v>
      </c>
      <c r="B361" s="655" t="str">
        <f>'2-я и послед страницы'!B361</f>
        <v>полоса 40х5 мм
уголок 63х63х6, L=2,5 м</v>
      </c>
      <c r="C361" s="655" t="str">
        <f>'2-я и послед страницы'!C361</f>
        <v>Контур заземления КК
СЭС-23-32939-ЭС-ИЛО</v>
      </c>
      <c r="D361" s="674" t="str">
        <f>'2-я и послед страницы'!D361</f>
        <v>Начальник участка, Курленков О.В.</v>
      </c>
      <c r="E361" s="674" t="s">
        <v>1565</v>
      </c>
      <c r="F361" s="655" t="str">
        <f ca="1">'2-я и послед страницы'!F361</f>
        <v>+42,
без осадков</v>
      </c>
      <c r="G361" s="674" t="str">
        <f>'2-я и послед страницы'!G361</f>
        <v>Кинев Н.Ю. 
№Э-1415-24</v>
      </c>
      <c r="H361" s="674" t="str">
        <f>'2-я и послед страницы'!J361</f>
        <v>Курленков О.В.</v>
      </c>
      <c r="I361" s="674" t="s">
        <v>1566</v>
      </c>
      <c r="J361" s="675" t="s">
        <v>64</v>
      </c>
      <c r="K361" s="674"/>
      <c r="L361" s="674" t="s">
        <v>1535</v>
      </c>
      <c r="M361" s="641">
        <f>IF('2-я и послед страницы'!N361=0,0,1)</f>
        <v>0</v>
      </c>
    </row>
    <row r="362" spans="1:13" ht="49.2" customHeight="1" x14ac:dyDescent="0.25">
      <c r="A362" s="673">
        <f>'2-я и послед страницы'!A362</f>
        <v>0</v>
      </c>
      <c r="B362" s="655" t="str">
        <f>'2-я и послед страницы'!B362</f>
        <v>полоса 40х5 мм
уголок 63х63х6, L=2,5 м</v>
      </c>
      <c r="C362" s="655" t="str">
        <f>'2-я и послед страницы'!C362</f>
        <v>Контур заземления КК
СЭС-23-32939-ЭС-ИЛО</v>
      </c>
      <c r="D362" s="674" t="str">
        <f>'2-я и послед страницы'!D362</f>
        <v>Начальник участка, Курленков О.В.</v>
      </c>
      <c r="E362" s="674" t="s">
        <v>1565</v>
      </c>
      <c r="F362" s="655" t="str">
        <f ca="1">'2-я и послед страницы'!F362</f>
        <v>+42,
без осадков</v>
      </c>
      <c r="G362" s="674" t="str">
        <f>'2-я и послед страницы'!G362</f>
        <v>Кинев Н.Ю. 
№Э-1415-24</v>
      </c>
      <c r="H362" s="674" t="str">
        <f>'2-я и послед страницы'!J362</f>
        <v>Курленков О.В.</v>
      </c>
      <c r="I362" s="674" t="s">
        <v>1566</v>
      </c>
      <c r="J362" s="675" t="s">
        <v>64</v>
      </c>
      <c r="K362" s="674"/>
      <c r="L362" s="674" t="s">
        <v>1535</v>
      </c>
      <c r="M362" s="641">
        <f>IF('2-я и послед страницы'!N362=0,0,1)</f>
        <v>0</v>
      </c>
    </row>
    <row r="363" spans="1:13" ht="49.2" customHeight="1" x14ac:dyDescent="0.25">
      <c r="A363" s="673">
        <f>'2-я и послед страницы'!A363</f>
        <v>0</v>
      </c>
      <c r="B363" s="655" t="str">
        <f>'2-я и послед страницы'!B363</f>
        <v>полоса 40х5 мм
уголок 63х63х6, L=2,5 м</v>
      </c>
      <c r="C363" s="655" t="str">
        <f>'2-я и послед страницы'!C363</f>
        <v>Контур заземления КК
СЭС-23-32939-ЭС-ИЛО</v>
      </c>
      <c r="D363" s="674" t="str">
        <f>'2-я и послед страницы'!D363</f>
        <v>Начальник участка, Курленков О.В.</v>
      </c>
      <c r="E363" s="674" t="s">
        <v>1565</v>
      </c>
      <c r="F363" s="655" t="str">
        <f ca="1">'2-я и послед страницы'!F363</f>
        <v>+42,
без осадков</v>
      </c>
      <c r="G363" s="674" t="str">
        <f>'2-я и послед страницы'!G363</f>
        <v>Кинев Н.Ю. 
№Э-1415-24</v>
      </c>
      <c r="H363" s="674" t="str">
        <f>'2-я и послед страницы'!J363</f>
        <v>Курленков О.В.</v>
      </c>
      <c r="I363" s="674" t="s">
        <v>1566</v>
      </c>
      <c r="J363" s="675" t="s">
        <v>64</v>
      </c>
      <c r="K363" s="674"/>
      <c r="L363" s="674" t="s">
        <v>1535</v>
      </c>
      <c r="M363" s="641">
        <f>IF('2-я и послед страницы'!N363=0,0,1)</f>
        <v>0</v>
      </c>
    </row>
    <row r="364" spans="1:13" ht="49.2" customHeight="1" x14ac:dyDescent="0.25">
      <c r="A364" s="673">
        <f>'2-я и послед страницы'!A364</f>
        <v>0</v>
      </c>
      <c r="B364" s="655" t="str">
        <f>'2-я и послед страницы'!B364</f>
        <v>полоса 40х5 мм
уголок 63х63х6, L=2,5 м</v>
      </c>
      <c r="C364" s="655" t="str">
        <f>'2-я и послед страницы'!C364</f>
        <v>Контур заземления КК
СЭС-23-32939-ЭС-ИЛО</v>
      </c>
      <c r="D364" s="674" t="str">
        <f>'2-я и послед страницы'!D364</f>
        <v>Начальник участка, Курленков О.В.</v>
      </c>
      <c r="E364" s="674" t="s">
        <v>1565</v>
      </c>
      <c r="F364" s="655" t="str">
        <f ca="1">'2-я и послед страницы'!F364</f>
        <v>+42,
без осадков</v>
      </c>
      <c r="G364" s="674" t="str">
        <f>'2-я и послед страницы'!G364</f>
        <v>Кинев Н.Ю. 
№Э-1415-24</v>
      </c>
      <c r="H364" s="674" t="str">
        <f>'2-я и послед страницы'!J364</f>
        <v>Курленков О.В.</v>
      </c>
      <c r="I364" s="674" t="s">
        <v>1566</v>
      </c>
      <c r="J364" s="675" t="s">
        <v>64</v>
      </c>
      <c r="K364" s="674"/>
      <c r="L364" s="674" t="s">
        <v>1535</v>
      </c>
      <c r="M364" s="641">
        <f>IF('2-я и послед страницы'!N364=0,0,1)</f>
        <v>0</v>
      </c>
    </row>
    <row r="365" spans="1:13" ht="49.2" customHeight="1" x14ac:dyDescent="0.25">
      <c r="A365" s="673">
        <f>'2-я и послед страницы'!A365</f>
        <v>0</v>
      </c>
      <c r="B365" s="655" t="str">
        <f>'2-я и послед страницы'!B365</f>
        <v>полоса 40х5 мм
уголок 63х63х6, L=2,5 м</v>
      </c>
      <c r="C365" s="655" t="str">
        <f>'2-я и послед страницы'!C365</f>
        <v>Контур заземления КК
СЭС-23-32939-ЭС-ИЛО</v>
      </c>
      <c r="D365" s="674" t="str">
        <f>'2-я и послед страницы'!D365</f>
        <v>Начальник участка, Курленков О.В.</v>
      </c>
      <c r="E365" s="674" t="s">
        <v>1565</v>
      </c>
      <c r="F365" s="655" t="str">
        <f ca="1">'2-я и послед страницы'!F365</f>
        <v>+42,
без осадков</v>
      </c>
      <c r="G365" s="674" t="str">
        <f>'2-я и послед страницы'!G365</f>
        <v>Кинев Н.Ю. 
№Э-1415-24</v>
      </c>
      <c r="H365" s="674" t="str">
        <f>'2-я и послед страницы'!J365</f>
        <v>Курленков О.В.</v>
      </c>
      <c r="I365" s="674" t="s">
        <v>1566</v>
      </c>
      <c r="J365" s="675" t="s">
        <v>64</v>
      </c>
      <c r="K365" s="674"/>
      <c r="L365" s="674" t="s">
        <v>1535</v>
      </c>
      <c r="M365" s="641">
        <f>IF('2-я и послед страницы'!N365=0,0,1)</f>
        <v>0</v>
      </c>
    </row>
    <row r="366" spans="1:13" ht="49.2" customHeight="1" x14ac:dyDescent="0.25">
      <c r="A366" s="673">
        <f>'2-я и послед страницы'!A366</f>
        <v>0</v>
      </c>
      <c r="B366" s="655" t="str">
        <f>'2-я и послед страницы'!B366</f>
        <v>полоса 40х5 мм
уголок 63х63х6, L=2,5 м</v>
      </c>
      <c r="C366" s="655" t="str">
        <f>'2-я и послед страницы'!C366</f>
        <v>Контур заземления КК
СЭС-23-32939-ЭС-ИЛО</v>
      </c>
      <c r="D366" s="674" t="str">
        <f>'2-я и послед страницы'!D366</f>
        <v>Начальник участка, Курленков О.В.</v>
      </c>
      <c r="E366" s="674" t="s">
        <v>1565</v>
      </c>
      <c r="F366" s="655" t="str">
        <f ca="1">'2-я и послед страницы'!F366</f>
        <v>+42,
без осадков</v>
      </c>
      <c r="G366" s="674" t="str">
        <f>'2-я и послед страницы'!G366</f>
        <v>Кинев Н.Ю. 
№Э-1415-24</v>
      </c>
      <c r="H366" s="674" t="str">
        <f>'2-я и послед страницы'!J366</f>
        <v>Курленков О.В.</v>
      </c>
      <c r="I366" s="674" t="s">
        <v>1566</v>
      </c>
      <c r="J366" s="675" t="s">
        <v>64</v>
      </c>
      <c r="K366" s="674"/>
      <c r="L366" s="674" t="s">
        <v>1535</v>
      </c>
      <c r="M366" s="641">
        <f>IF('2-я и послед страницы'!N366=0,0,1)</f>
        <v>0</v>
      </c>
    </row>
    <row r="367" spans="1:13" ht="49.2" customHeight="1" x14ac:dyDescent="0.25">
      <c r="A367" s="673">
        <f>'2-я и послед страницы'!A367</f>
        <v>0</v>
      </c>
      <c r="B367" s="655" t="str">
        <f>'2-я и послед страницы'!B367</f>
        <v>полоса 40х5 мм
уголок 63х63х6, L=2,5 м</v>
      </c>
      <c r="C367" s="655" t="str">
        <f>'2-я и послед страницы'!C367</f>
        <v>Контур заземления КК
СЭС-23-32939-ЭС-ИЛО</v>
      </c>
      <c r="D367" s="674" t="str">
        <f>'2-я и послед страницы'!D367</f>
        <v>Начальник участка, Курленков О.В.</v>
      </c>
      <c r="E367" s="674" t="s">
        <v>1565</v>
      </c>
      <c r="F367" s="655" t="str">
        <f ca="1">'2-я и послед страницы'!F367</f>
        <v>+42,
без осадков</v>
      </c>
      <c r="G367" s="674" t="str">
        <f>'2-я и послед страницы'!G367</f>
        <v>Кинев Н.Ю. 
№Э-1415-24</v>
      </c>
      <c r="H367" s="674" t="str">
        <f>'2-я и послед страницы'!J367</f>
        <v>Курленков О.В.</v>
      </c>
      <c r="I367" s="674" t="s">
        <v>1566</v>
      </c>
      <c r="J367" s="675" t="s">
        <v>64</v>
      </c>
      <c r="K367" s="674"/>
      <c r="L367" s="674" t="s">
        <v>1535</v>
      </c>
      <c r="M367" s="641">
        <f>IF('2-я и послед страницы'!N367=0,0,1)</f>
        <v>0</v>
      </c>
    </row>
    <row r="368" spans="1:13" ht="49.2" customHeight="1" x14ac:dyDescent="0.25">
      <c r="A368" s="673">
        <f>'2-я и послед страницы'!A368</f>
        <v>0</v>
      </c>
      <c r="B368" s="655" t="str">
        <f>'2-я и послед страницы'!B368</f>
        <v>полоса 40х5 мм
уголок 63х63х6, L=2,5 м</v>
      </c>
      <c r="C368" s="655" t="str">
        <f>'2-я и послед страницы'!C368</f>
        <v>Контур заземления КК
СЭС-23-32939-ЭС-ИЛО</v>
      </c>
      <c r="D368" s="674" t="str">
        <f>'2-я и послед страницы'!D368</f>
        <v>Начальник участка, Курленков О.В.</v>
      </c>
      <c r="E368" s="674" t="s">
        <v>1565</v>
      </c>
      <c r="F368" s="655" t="str">
        <f ca="1">'2-я и послед страницы'!F368</f>
        <v>+42,
без осадков</v>
      </c>
      <c r="G368" s="674" t="str">
        <f>'2-я и послед страницы'!G368</f>
        <v>Кинев Н.Ю. 
№Э-1415-24</v>
      </c>
      <c r="H368" s="674" t="str">
        <f>'2-я и послед страницы'!J368</f>
        <v>Курленков О.В.</v>
      </c>
      <c r="I368" s="674" t="s">
        <v>1566</v>
      </c>
      <c r="J368" s="675" t="s">
        <v>64</v>
      </c>
      <c r="K368" s="674"/>
      <c r="L368" s="674" t="s">
        <v>1535</v>
      </c>
      <c r="M368" s="641">
        <f>IF('2-я и послед страницы'!N368=0,0,1)</f>
        <v>0</v>
      </c>
    </row>
    <row r="369" spans="1:13" ht="49.2" customHeight="1" x14ac:dyDescent="0.25">
      <c r="A369" s="673">
        <f>'2-я и послед страницы'!A369</f>
        <v>0</v>
      </c>
      <c r="B369" s="655" t="str">
        <f>'2-я и послед страницы'!B369</f>
        <v>полоса 40х5 мм
уголок 63х63х6, L=2,5 м</v>
      </c>
      <c r="C369" s="655" t="str">
        <f>'2-я и послед страницы'!C369</f>
        <v>Контур заземления КК
СЭС-23-32939-ЭС-ИЛО</v>
      </c>
      <c r="D369" s="674" t="str">
        <f>'2-я и послед страницы'!D369</f>
        <v>Начальник участка, Курленков О.В.</v>
      </c>
      <c r="E369" s="674" t="s">
        <v>1565</v>
      </c>
      <c r="F369" s="655" t="str">
        <f ca="1">'2-я и послед страницы'!F369</f>
        <v>+42,
без осадков</v>
      </c>
      <c r="G369" s="674" t="str">
        <f>'2-я и послед страницы'!G369</f>
        <v>Кинев Н.Ю. 
№Э-1415-24</v>
      </c>
      <c r="H369" s="674" t="str">
        <f>'2-я и послед страницы'!J369</f>
        <v>Курленков О.В.</v>
      </c>
      <c r="I369" s="674" t="s">
        <v>1566</v>
      </c>
      <c r="J369" s="675" t="s">
        <v>64</v>
      </c>
      <c r="K369" s="674"/>
      <c r="L369" s="674" t="s">
        <v>1535</v>
      </c>
      <c r="M369" s="641">
        <f>IF('2-я и послед страницы'!N369=0,0,1)</f>
        <v>0</v>
      </c>
    </row>
    <row r="370" spans="1:13" ht="49.2" customHeight="1" x14ac:dyDescent="0.25">
      <c r="A370" s="673">
        <f>'2-я и послед страницы'!A370</f>
        <v>0</v>
      </c>
      <c r="B370" s="655" t="str">
        <f>'2-я и послед страницы'!B370</f>
        <v>полоса 40х5 мм
уголок 63х63х6, L=2,5 м</v>
      </c>
      <c r="C370" s="655" t="str">
        <f>'2-я и послед страницы'!C370</f>
        <v>Контур заземления КК
СЭС-23-32939-ЭС-ИЛО</v>
      </c>
      <c r="D370" s="674" t="str">
        <f>'2-я и послед страницы'!D370</f>
        <v>Начальник участка, Курленков О.В.</v>
      </c>
      <c r="E370" s="674" t="s">
        <v>1565</v>
      </c>
      <c r="F370" s="655" t="str">
        <f ca="1">'2-я и послед страницы'!F370</f>
        <v>+42,
без осадков</v>
      </c>
      <c r="G370" s="674" t="str">
        <f>'2-я и послед страницы'!G370</f>
        <v>Кинев Н.Ю. 
№Э-1415-24</v>
      </c>
      <c r="H370" s="674" t="str">
        <f>'2-я и послед страницы'!J370</f>
        <v>Курленков О.В.</v>
      </c>
      <c r="I370" s="674" t="s">
        <v>1566</v>
      </c>
      <c r="J370" s="675" t="s">
        <v>64</v>
      </c>
      <c r="K370" s="674"/>
      <c r="L370" s="674" t="s">
        <v>1535</v>
      </c>
      <c r="M370" s="641">
        <f>IF('2-я и послед страницы'!N370=0,0,1)</f>
        <v>0</v>
      </c>
    </row>
    <row r="371" spans="1:13" ht="49.2" customHeight="1" x14ac:dyDescent="0.25">
      <c r="A371" s="673">
        <f>'2-я и послед страницы'!A371</f>
        <v>0</v>
      </c>
      <c r="B371" s="655" t="str">
        <f>'2-я и послед страницы'!B371</f>
        <v>полоса 40х5 мм
уголок 63х63х6, L=2,5 м</v>
      </c>
      <c r="C371" s="655" t="str">
        <f>'2-я и послед страницы'!C371</f>
        <v>Контур заземления КК
СЭС-23-32939-ЭС-ИЛО</v>
      </c>
      <c r="D371" s="674" t="str">
        <f>'2-я и послед страницы'!D371</f>
        <v>Начальник участка, Курленков О.В.</v>
      </c>
      <c r="E371" s="674" t="s">
        <v>1565</v>
      </c>
      <c r="F371" s="655" t="str">
        <f ca="1">'2-я и послед страницы'!F371</f>
        <v>+42,
без осадков</v>
      </c>
      <c r="G371" s="674" t="str">
        <f>'2-я и послед страницы'!G371</f>
        <v>Кинев Н.Ю. 
№Э-1415-24</v>
      </c>
      <c r="H371" s="674" t="str">
        <f>'2-я и послед страницы'!J371</f>
        <v>Курленков О.В.</v>
      </c>
      <c r="I371" s="674" t="s">
        <v>1566</v>
      </c>
      <c r="J371" s="675" t="s">
        <v>64</v>
      </c>
      <c r="K371" s="674"/>
      <c r="L371" s="674" t="s">
        <v>1535</v>
      </c>
      <c r="M371" s="641">
        <f>IF('2-я и послед страницы'!N371=0,0,1)</f>
        <v>0</v>
      </c>
    </row>
    <row r="372" spans="1:13" ht="49.2" customHeight="1" x14ac:dyDescent="0.25">
      <c r="A372" s="673">
        <f>'2-я и послед страницы'!A372</f>
        <v>0</v>
      </c>
      <c r="B372" s="655" t="str">
        <f>'2-я и послед страницы'!B372</f>
        <v>полоса 40х5 мм
уголок 63х63х6, L=2,5 м</v>
      </c>
      <c r="C372" s="655" t="str">
        <f>'2-я и послед страницы'!C372</f>
        <v>Контур заземления КК
СЭС-23-32939-ЭС-ИЛО</v>
      </c>
      <c r="D372" s="674" t="str">
        <f>'2-я и послед страницы'!D372</f>
        <v>Начальник участка, Курленков О.В.</v>
      </c>
      <c r="E372" s="674" t="s">
        <v>1565</v>
      </c>
      <c r="F372" s="655" t="str">
        <f ca="1">'2-я и послед страницы'!F372</f>
        <v>+42,
без осадков</v>
      </c>
      <c r="G372" s="674" t="str">
        <f>'2-я и послед страницы'!G372</f>
        <v>Кинев Н.Ю. 
№Э-1415-24</v>
      </c>
      <c r="H372" s="674" t="str">
        <f>'2-я и послед страницы'!J372</f>
        <v>Курленков О.В.</v>
      </c>
      <c r="I372" s="674" t="s">
        <v>1566</v>
      </c>
      <c r="J372" s="675" t="s">
        <v>64</v>
      </c>
      <c r="K372" s="674"/>
      <c r="L372" s="674" t="s">
        <v>1535</v>
      </c>
      <c r="M372" s="641">
        <f>IF('2-я и послед страницы'!N372=0,0,1)</f>
        <v>0</v>
      </c>
    </row>
    <row r="373" spans="1:13" ht="49.2" customHeight="1" x14ac:dyDescent="0.25">
      <c r="A373" s="673">
        <f>'2-я и послед страницы'!A373</f>
        <v>0</v>
      </c>
      <c r="B373" s="655" t="str">
        <f>'2-я и послед страницы'!B373</f>
        <v>полоса 40х5 мм
уголок 63х63х6, L=2,5 м</v>
      </c>
      <c r="C373" s="655" t="str">
        <f>'2-я и послед страницы'!C373</f>
        <v>Контур заземления КК
СЭС-23-32939-ЭС-ИЛО</v>
      </c>
      <c r="D373" s="674" t="str">
        <f>'2-я и послед страницы'!D373</f>
        <v>Начальник участка, Курленков О.В.</v>
      </c>
      <c r="E373" s="674" t="s">
        <v>1565</v>
      </c>
      <c r="F373" s="655" t="str">
        <f ca="1">'2-я и послед страницы'!F373</f>
        <v>+42,
без осадков</v>
      </c>
      <c r="G373" s="674" t="str">
        <f>'2-я и послед страницы'!G373</f>
        <v>Кинев Н.Ю. 
№Э-1415-24</v>
      </c>
      <c r="H373" s="674" t="str">
        <f>'2-я и послед страницы'!J373</f>
        <v>Курленков О.В.</v>
      </c>
      <c r="I373" s="674" t="s">
        <v>1566</v>
      </c>
      <c r="J373" s="675" t="s">
        <v>64</v>
      </c>
      <c r="K373" s="674"/>
      <c r="L373" s="674" t="s">
        <v>1535</v>
      </c>
      <c r="M373" s="641">
        <f>IF('2-я и послед страницы'!N373=0,0,1)</f>
        <v>0</v>
      </c>
    </row>
    <row r="374" spans="1:13" ht="49.2" customHeight="1" x14ac:dyDescent="0.25">
      <c r="A374" s="673">
        <f>'2-я и послед страницы'!A374</f>
        <v>0</v>
      </c>
      <c r="B374" s="655" t="str">
        <f>'2-я и послед страницы'!B374</f>
        <v>полоса 40х5 мм
уголок 63х63х6, L=2,5 м</v>
      </c>
      <c r="C374" s="655" t="str">
        <f>'2-я и послед страницы'!C374</f>
        <v>Контур заземления КК
СЭС-23-32939-ЭС-ИЛО</v>
      </c>
      <c r="D374" s="674" t="str">
        <f>'2-я и послед страницы'!D374</f>
        <v>Начальник участка, Курленков О.В.</v>
      </c>
      <c r="E374" s="674" t="s">
        <v>1565</v>
      </c>
      <c r="F374" s="655" t="str">
        <f ca="1">'2-я и послед страницы'!F374</f>
        <v>+42,
без осадков</v>
      </c>
      <c r="G374" s="674" t="str">
        <f>'2-я и послед страницы'!G374</f>
        <v>Кинев Н.Ю. 
№Э-1415-24</v>
      </c>
      <c r="H374" s="674" t="str">
        <f>'2-я и послед страницы'!J374</f>
        <v>Курленков О.В.</v>
      </c>
      <c r="I374" s="674" t="s">
        <v>1566</v>
      </c>
      <c r="J374" s="675" t="s">
        <v>64</v>
      </c>
      <c r="K374" s="674"/>
      <c r="L374" s="674" t="s">
        <v>1535</v>
      </c>
      <c r="M374" s="641">
        <f>IF('2-я и послед страницы'!N374=0,0,1)</f>
        <v>0</v>
      </c>
    </row>
    <row r="375" spans="1:13" ht="49.2" customHeight="1" x14ac:dyDescent="0.25">
      <c r="A375" s="673">
        <f>'2-я и послед страницы'!A375</f>
        <v>0</v>
      </c>
      <c r="B375" s="655" t="str">
        <f>'2-я и послед страницы'!B375</f>
        <v>полоса 40х5 мм
уголок 63х63х6, L=2,5 м</v>
      </c>
      <c r="C375" s="655" t="str">
        <f>'2-я и послед страницы'!C375</f>
        <v>Контур заземления КК
СЭС-23-32939-ЭС-ИЛО</v>
      </c>
      <c r="D375" s="674" t="str">
        <f>'2-я и послед страницы'!D375</f>
        <v>Начальник участка, Курленков О.В.</v>
      </c>
      <c r="E375" s="674" t="s">
        <v>1565</v>
      </c>
      <c r="F375" s="655" t="str">
        <f ca="1">'2-я и послед страницы'!F375</f>
        <v>+42,
без осадков</v>
      </c>
      <c r="G375" s="674" t="str">
        <f>'2-я и послед страницы'!G375</f>
        <v>Кинев Н.Ю. 
№Э-1415-24</v>
      </c>
      <c r="H375" s="674" t="str">
        <f>'2-я и послед страницы'!J375</f>
        <v>Курленков О.В.</v>
      </c>
      <c r="I375" s="674" t="s">
        <v>1566</v>
      </c>
      <c r="J375" s="675" t="s">
        <v>64</v>
      </c>
      <c r="K375" s="674"/>
      <c r="L375" s="674" t="s">
        <v>1535</v>
      </c>
      <c r="M375" s="641">
        <f>IF('2-я и послед страницы'!N375=0,0,1)</f>
        <v>0</v>
      </c>
    </row>
    <row r="376" spans="1:13" ht="49.2" customHeight="1" x14ac:dyDescent="0.25">
      <c r="A376" s="673">
        <f>'2-я и послед страницы'!A376</f>
        <v>0</v>
      </c>
      <c r="B376" s="655" t="str">
        <f>'2-я и послед страницы'!B376</f>
        <v>полоса 40х5 мм
уголок 63х63х6, L=2,5 м</v>
      </c>
      <c r="C376" s="655" t="str">
        <f>'2-я и послед страницы'!C376</f>
        <v>Контур заземления КК
СЭС-23-32939-ЭС-ИЛО</v>
      </c>
      <c r="D376" s="674" t="str">
        <f>'2-я и послед страницы'!D376</f>
        <v>Начальник участка, Курленков О.В.</v>
      </c>
      <c r="E376" s="674" t="s">
        <v>1565</v>
      </c>
      <c r="F376" s="655" t="str">
        <f ca="1">'2-я и послед страницы'!F376</f>
        <v>+42,
без осадков</v>
      </c>
      <c r="G376" s="674" t="str">
        <f>'2-я и послед страницы'!G376</f>
        <v>Кинев Н.Ю. 
№Э-1415-24</v>
      </c>
      <c r="H376" s="674" t="str">
        <f>'2-я и послед страницы'!J376</f>
        <v>Курленков О.В.</v>
      </c>
      <c r="I376" s="674" t="s">
        <v>1566</v>
      </c>
      <c r="J376" s="675" t="s">
        <v>64</v>
      </c>
      <c r="K376" s="674"/>
      <c r="L376" s="674" t="s">
        <v>1535</v>
      </c>
      <c r="M376" s="641">
        <f>IF('2-я и послед страницы'!N376=0,0,1)</f>
        <v>0</v>
      </c>
    </row>
    <row r="377" spans="1:13" ht="49.2" customHeight="1" x14ac:dyDescent="0.25">
      <c r="A377" s="673">
        <f>'2-я и послед страницы'!A377</f>
        <v>0</v>
      </c>
      <c r="B377" s="655" t="str">
        <f>'2-я и послед страницы'!B377</f>
        <v>полоса 40х5 мм
уголок 63х63х6, L=2,5 м</v>
      </c>
      <c r="C377" s="655" t="str">
        <f>'2-я и послед страницы'!C377</f>
        <v>Контур заземления КК
СЭС-23-32939-ЭС-ИЛО</v>
      </c>
      <c r="D377" s="674" t="str">
        <f>'2-я и послед страницы'!D377</f>
        <v>Начальник участка, Курленков О.В.</v>
      </c>
      <c r="E377" s="674" t="s">
        <v>1565</v>
      </c>
      <c r="F377" s="655" t="str">
        <f ca="1">'2-я и послед страницы'!F377</f>
        <v>+42,
без осадков</v>
      </c>
      <c r="G377" s="674" t="str">
        <f>'2-я и послед страницы'!G377</f>
        <v>Кинев Н.Ю. 
№Э-1415-24</v>
      </c>
      <c r="H377" s="674" t="str">
        <f>'2-я и послед страницы'!J377</f>
        <v>Курленков О.В.</v>
      </c>
      <c r="I377" s="674" t="s">
        <v>1566</v>
      </c>
      <c r="J377" s="675" t="s">
        <v>64</v>
      </c>
      <c r="K377" s="674"/>
      <c r="L377" s="674" t="s">
        <v>1535</v>
      </c>
      <c r="M377" s="641">
        <f>IF('2-я и послед страницы'!N377=0,0,1)</f>
        <v>0</v>
      </c>
    </row>
    <row r="378" spans="1:13" ht="49.2" customHeight="1" x14ac:dyDescent="0.25">
      <c r="A378" s="673">
        <f>'2-я и послед страницы'!A378</f>
        <v>0</v>
      </c>
      <c r="B378" s="655" t="str">
        <f>'2-я и послед страницы'!B378</f>
        <v>полоса 40х5 мм
уголок 63х63х6, L=2,5 м</v>
      </c>
      <c r="C378" s="655" t="str">
        <f>'2-я и послед страницы'!C378</f>
        <v>Контур заземления КК
СЭС-23-32939-ЭС-ИЛО</v>
      </c>
      <c r="D378" s="674" t="str">
        <f>'2-я и послед страницы'!D378</f>
        <v>Начальник участка, Курленков О.В.</v>
      </c>
      <c r="E378" s="674" t="s">
        <v>1565</v>
      </c>
      <c r="F378" s="655" t="str">
        <f ca="1">'2-я и послед страницы'!F378</f>
        <v>+42,
без осадков</v>
      </c>
      <c r="G378" s="674" t="str">
        <f>'2-я и послед страницы'!G378</f>
        <v>Кинев Н.Ю. 
№Э-1415-24</v>
      </c>
      <c r="H378" s="674" t="str">
        <f>'2-я и послед страницы'!J378</f>
        <v>Курленков О.В.</v>
      </c>
      <c r="I378" s="674" t="s">
        <v>1566</v>
      </c>
      <c r="J378" s="675" t="s">
        <v>64</v>
      </c>
      <c r="K378" s="674"/>
      <c r="L378" s="674" t="s">
        <v>1535</v>
      </c>
      <c r="M378" s="641">
        <f>IF('2-я и послед страницы'!N378=0,0,1)</f>
        <v>0</v>
      </c>
    </row>
    <row r="379" spans="1:13" ht="49.2" customHeight="1" x14ac:dyDescent="0.25">
      <c r="A379" s="673">
        <f>'2-я и послед страницы'!A379</f>
        <v>0</v>
      </c>
      <c r="B379" s="655" t="str">
        <f>'2-я и послед страницы'!B379</f>
        <v>полоса 40х5 мм
уголок 63х63х6, L=2,5 м</v>
      </c>
      <c r="C379" s="655" t="str">
        <f>'2-я и послед страницы'!C379</f>
        <v>Контур заземления КК
СЭС-23-32939-ЭС-ИЛО</v>
      </c>
      <c r="D379" s="674" t="str">
        <f>'2-я и послед страницы'!D379</f>
        <v>Начальник участка, Курленков О.В.</v>
      </c>
      <c r="E379" s="674" t="s">
        <v>1565</v>
      </c>
      <c r="F379" s="655" t="str">
        <f ca="1">'2-я и послед страницы'!F379</f>
        <v>+42,
без осадков</v>
      </c>
      <c r="G379" s="674" t="str">
        <f>'2-я и послед страницы'!G379</f>
        <v>Кинев Н.Ю. 
№Э-1415-24</v>
      </c>
      <c r="H379" s="674" t="str">
        <f>'2-я и послед страницы'!J379</f>
        <v>Курленков О.В.</v>
      </c>
      <c r="I379" s="674" t="s">
        <v>1566</v>
      </c>
      <c r="J379" s="675" t="s">
        <v>64</v>
      </c>
      <c r="K379" s="674"/>
      <c r="L379" s="674" t="s">
        <v>1535</v>
      </c>
      <c r="M379" s="641">
        <f>IF('2-я и послед страницы'!N379=0,0,1)</f>
        <v>0</v>
      </c>
    </row>
    <row r="380" spans="1:13" ht="49.2" customHeight="1" x14ac:dyDescent="0.25">
      <c r="A380" s="673">
        <f>'2-я и послед страницы'!A380</f>
        <v>0</v>
      </c>
      <c r="B380" s="655" t="str">
        <f>'2-я и послед страницы'!B380</f>
        <v>полоса 40х5 мм
уголок 63х63х6, L=2,5 м</v>
      </c>
      <c r="C380" s="655" t="str">
        <f>'2-я и послед страницы'!C380</f>
        <v>Контур заземления КК
СЭС-23-32939-ЭС-ИЛО</v>
      </c>
      <c r="D380" s="674" t="str">
        <f>'2-я и послед страницы'!D380</f>
        <v>Начальник участка, Курленков О.В.</v>
      </c>
      <c r="E380" s="674" t="s">
        <v>1565</v>
      </c>
      <c r="F380" s="655" t="str">
        <f ca="1">'2-я и послед страницы'!F380</f>
        <v>+42,
без осадков</v>
      </c>
      <c r="G380" s="674" t="str">
        <f>'2-я и послед страницы'!G380</f>
        <v>Кинев Н.Ю. 
№Э-1415-24</v>
      </c>
      <c r="H380" s="674" t="str">
        <f>'2-я и послед страницы'!J380</f>
        <v>Курленков О.В.</v>
      </c>
      <c r="I380" s="674" t="s">
        <v>1566</v>
      </c>
      <c r="J380" s="675" t="s">
        <v>64</v>
      </c>
      <c r="K380" s="674"/>
      <c r="L380" s="674" t="s">
        <v>1535</v>
      </c>
      <c r="M380" s="641">
        <f>IF('2-я и послед страницы'!N380=0,0,1)</f>
        <v>0</v>
      </c>
    </row>
    <row r="381" spans="1:13" ht="49.2" customHeight="1" x14ac:dyDescent="0.25">
      <c r="A381" s="673">
        <f>'2-я и послед страницы'!A381</f>
        <v>0</v>
      </c>
      <c r="B381" s="655" t="str">
        <f>'2-я и послед страницы'!B381</f>
        <v>полоса 40х5 мм
уголок 63х63х6, L=2,5 м</v>
      </c>
      <c r="C381" s="655" t="str">
        <f>'2-я и послед страницы'!C381</f>
        <v>Контур заземления КК
СЭС-23-32939-ЭС-ИЛО</v>
      </c>
      <c r="D381" s="674" t="str">
        <f>'2-я и послед страницы'!D381</f>
        <v>Начальник участка, Курленков О.В.</v>
      </c>
      <c r="E381" s="674" t="s">
        <v>1565</v>
      </c>
      <c r="F381" s="655" t="str">
        <f ca="1">'2-я и послед страницы'!F381</f>
        <v>+42,
без осадков</v>
      </c>
      <c r="G381" s="674" t="str">
        <f>'2-я и послед страницы'!G381</f>
        <v>Кинев Н.Ю. 
№Э-1415-24</v>
      </c>
      <c r="H381" s="674" t="str">
        <f>'2-я и послед страницы'!J381</f>
        <v>Курленков О.В.</v>
      </c>
      <c r="I381" s="674" t="s">
        <v>1566</v>
      </c>
      <c r="J381" s="675" t="s">
        <v>64</v>
      </c>
      <c r="K381" s="674"/>
      <c r="L381" s="674" t="s">
        <v>1535</v>
      </c>
      <c r="M381" s="641">
        <f>IF('2-я и послед страницы'!N381=0,0,1)</f>
        <v>0</v>
      </c>
    </row>
    <row r="382" spans="1:13" ht="49.2" customHeight="1" x14ac:dyDescent="0.25">
      <c r="A382" s="673">
        <f>'2-я и послед страницы'!A382</f>
        <v>0</v>
      </c>
      <c r="B382" s="655" t="str">
        <f>'2-я и послед страницы'!B382</f>
        <v>полоса 40х5 мм
уголок 63х63х6, L=2,5 м</v>
      </c>
      <c r="C382" s="655" t="str">
        <f>'2-я и послед страницы'!C382</f>
        <v>Контур заземления КК
СЭС-23-32939-ЭС-ИЛО</v>
      </c>
      <c r="D382" s="674" t="str">
        <f>'2-я и послед страницы'!D382</f>
        <v>Начальник участка, Курленков О.В.</v>
      </c>
      <c r="E382" s="674" t="s">
        <v>1565</v>
      </c>
      <c r="F382" s="655" t="str">
        <f ca="1">'2-я и послед страницы'!F382</f>
        <v>+42,
без осадков</v>
      </c>
      <c r="G382" s="674" t="str">
        <f>'2-я и послед страницы'!G382</f>
        <v>Кинев Н.Ю. 
№Э-1415-24</v>
      </c>
      <c r="H382" s="674" t="str">
        <f>'2-я и послед страницы'!J382</f>
        <v>Курленков О.В.</v>
      </c>
      <c r="I382" s="674" t="s">
        <v>1566</v>
      </c>
      <c r="J382" s="675" t="s">
        <v>64</v>
      </c>
      <c r="K382" s="674"/>
      <c r="L382" s="674" t="s">
        <v>1535</v>
      </c>
      <c r="M382" s="641">
        <f>IF('2-я и послед страницы'!N382=0,0,1)</f>
        <v>0</v>
      </c>
    </row>
    <row r="383" spans="1:13" ht="49.2" customHeight="1" x14ac:dyDescent="0.25">
      <c r="A383" s="673">
        <f>'2-я и послед страницы'!A383</f>
        <v>0</v>
      </c>
      <c r="B383" s="655" t="str">
        <f>'2-я и послед страницы'!B383</f>
        <v>полоса 40х5 мм
уголок 63х63х6, L=2,5 м</v>
      </c>
      <c r="C383" s="655" t="str">
        <f>'2-я и послед страницы'!C383</f>
        <v>Контур заземления КК
СЭС-23-32939-ЭС-ИЛО</v>
      </c>
      <c r="D383" s="674" t="str">
        <f>'2-я и послед страницы'!D383</f>
        <v>Начальник участка, Курленков О.В.</v>
      </c>
      <c r="E383" s="674" t="s">
        <v>1565</v>
      </c>
      <c r="F383" s="655" t="str">
        <f ca="1">'2-я и послед страницы'!F383</f>
        <v>+42,
без осадков</v>
      </c>
      <c r="G383" s="674" t="str">
        <f>'2-я и послед страницы'!G383</f>
        <v>Кинев Н.Ю. 
№Э-1415-24</v>
      </c>
      <c r="H383" s="674" t="str">
        <f>'2-я и послед страницы'!J383</f>
        <v>Курленков О.В.</v>
      </c>
      <c r="I383" s="674" t="s">
        <v>1566</v>
      </c>
      <c r="J383" s="675" t="s">
        <v>64</v>
      </c>
      <c r="K383" s="674"/>
      <c r="L383" s="674" t="s">
        <v>1535</v>
      </c>
      <c r="M383" s="641">
        <f>IF('2-я и послед страницы'!N383=0,0,1)</f>
        <v>0</v>
      </c>
    </row>
    <row r="384" spans="1:13" ht="49.2" customHeight="1" x14ac:dyDescent="0.25">
      <c r="A384" s="673">
        <f>'2-я и послед страницы'!A384</f>
        <v>0</v>
      </c>
      <c r="B384" s="655" t="str">
        <f>'2-я и послед страницы'!B384</f>
        <v>полоса 40х5 мм
уголок 63х63х6, L=2,5 м</v>
      </c>
      <c r="C384" s="655" t="str">
        <f>'2-я и послед страницы'!C384</f>
        <v>Контур заземления КК
СЭС-23-32939-ЭС-ИЛО</v>
      </c>
      <c r="D384" s="674" t="str">
        <f>'2-я и послед страницы'!D384</f>
        <v>Начальник участка, Курленков О.В.</v>
      </c>
      <c r="E384" s="674" t="s">
        <v>1565</v>
      </c>
      <c r="F384" s="655" t="str">
        <f ca="1">'2-я и послед страницы'!F384</f>
        <v>+42,
без осадков</v>
      </c>
      <c r="G384" s="674" t="str">
        <f>'2-я и послед страницы'!G384</f>
        <v>Кинев Н.Ю. 
№Э-1415-24</v>
      </c>
      <c r="H384" s="674" t="str">
        <f>'2-я и послед страницы'!J384</f>
        <v>Курленков О.В.</v>
      </c>
      <c r="I384" s="674" t="s">
        <v>1566</v>
      </c>
      <c r="J384" s="675" t="s">
        <v>64</v>
      </c>
      <c r="K384" s="674"/>
      <c r="L384" s="674" t="s">
        <v>1535</v>
      </c>
      <c r="M384" s="641">
        <f>IF('2-я и послед страницы'!N384=0,0,1)</f>
        <v>0</v>
      </c>
    </row>
    <row r="385" spans="1:13" ht="49.2" customHeight="1" x14ac:dyDescent="0.25">
      <c r="A385" s="673">
        <f>'2-я и послед страницы'!A385</f>
        <v>0</v>
      </c>
      <c r="B385" s="655" t="str">
        <f>'2-я и послед страницы'!B385</f>
        <v>полоса 40х5 мм
уголок 63х63х6, L=2,5 м</v>
      </c>
      <c r="C385" s="655" t="str">
        <f>'2-я и послед страницы'!C385</f>
        <v>Контур заземления КК
СЭС-23-32939-ЭС-ИЛО</v>
      </c>
      <c r="D385" s="674" t="str">
        <f>'2-я и послед страницы'!D385</f>
        <v>Начальник участка, Курленков О.В.</v>
      </c>
      <c r="E385" s="674" t="s">
        <v>1565</v>
      </c>
      <c r="F385" s="655" t="str">
        <f ca="1">'2-я и послед страницы'!F385</f>
        <v>+42,
без осадков</v>
      </c>
      <c r="G385" s="674" t="str">
        <f>'2-я и послед страницы'!G385</f>
        <v>Кинев Н.Ю. 
№Э-1415-24</v>
      </c>
      <c r="H385" s="674" t="str">
        <f>'2-я и послед страницы'!J385</f>
        <v>Курленков О.В.</v>
      </c>
      <c r="I385" s="674" t="s">
        <v>1566</v>
      </c>
      <c r="J385" s="675" t="s">
        <v>64</v>
      </c>
      <c r="K385" s="674"/>
      <c r="L385" s="674" t="s">
        <v>1535</v>
      </c>
      <c r="M385" s="641">
        <f>IF('2-я и послед страницы'!N385=0,0,1)</f>
        <v>0</v>
      </c>
    </row>
    <row r="386" spans="1:13" ht="49.2" customHeight="1" x14ac:dyDescent="0.25">
      <c r="A386" s="673">
        <f>'2-я и послед страницы'!A386</f>
        <v>0</v>
      </c>
      <c r="B386" s="655" t="str">
        <f>'2-я и послед страницы'!B386</f>
        <v>полоса 40х5 мм
уголок 63х63х6, L=2,5 м</v>
      </c>
      <c r="C386" s="655" t="str">
        <f>'2-я и послед страницы'!C386</f>
        <v>Контур заземления КК
СЭС-23-32939-ЭС-ИЛО</v>
      </c>
      <c r="D386" s="674" t="str">
        <f>'2-я и послед страницы'!D386</f>
        <v>Начальник участка, Курленков О.В.</v>
      </c>
      <c r="E386" s="674" t="s">
        <v>1565</v>
      </c>
      <c r="F386" s="655" t="str">
        <f ca="1">'2-я и послед страницы'!F386</f>
        <v>+42,
без осадков</v>
      </c>
      <c r="G386" s="674" t="str">
        <f>'2-я и послед страницы'!G386</f>
        <v>Кинев Н.Ю. 
№Э-1415-24</v>
      </c>
      <c r="H386" s="674" t="str">
        <f>'2-я и послед страницы'!J386</f>
        <v>Курленков О.В.</v>
      </c>
      <c r="I386" s="674" t="s">
        <v>1566</v>
      </c>
      <c r="J386" s="675" t="s">
        <v>64</v>
      </c>
      <c r="K386" s="674"/>
      <c r="L386" s="674" t="s">
        <v>1535</v>
      </c>
      <c r="M386" s="641">
        <f>IF('2-я и послед страницы'!N386=0,0,1)</f>
        <v>0</v>
      </c>
    </row>
    <row r="387" spans="1:13" ht="49.2" customHeight="1" x14ac:dyDescent="0.25">
      <c r="A387" s="673">
        <f>'2-я и послед страницы'!A387</f>
        <v>0</v>
      </c>
      <c r="B387" s="655" t="str">
        <f>'2-я и послед страницы'!B387</f>
        <v>полоса 40х5 мм
уголок 63х63х6, L=2,5 м</v>
      </c>
      <c r="C387" s="655" t="str">
        <f>'2-я и послед страницы'!C387</f>
        <v>Контур заземления КК
СЭС-23-32939-ЭС-ИЛО</v>
      </c>
      <c r="D387" s="674" t="str">
        <f>'2-я и послед страницы'!D387</f>
        <v>Начальник участка, Курленков О.В.</v>
      </c>
      <c r="E387" s="674" t="s">
        <v>1565</v>
      </c>
      <c r="F387" s="655" t="str">
        <f ca="1">'2-я и послед страницы'!F387</f>
        <v>+42,
без осадков</v>
      </c>
      <c r="G387" s="674" t="str">
        <f>'2-я и послед страницы'!G387</f>
        <v>Кинев Н.Ю. 
№Э-1415-24</v>
      </c>
      <c r="H387" s="674" t="str">
        <f>'2-я и послед страницы'!J387</f>
        <v>Курленков О.В.</v>
      </c>
      <c r="I387" s="674" t="s">
        <v>1566</v>
      </c>
      <c r="J387" s="675" t="s">
        <v>64</v>
      </c>
      <c r="K387" s="674"/>
      <c r="L387" s="674" t="s">
        <v>1535</v>
      </c>
      <c r="M387" s="641">
        <f>IF('2-я и послед страницы'!N387=0,0,1)</f>
        <v>0</v>
      </c>
    </row>
    <row r="388" spans="1:13" ht="49.2" customHeight="1" x14ac:dyDescent="0.25">
      <c r="A388" s="673">
        <f>'2-я и послед страницы'!A388</f>
        <v>0</v>
      </c>
      <c r="B388" s="655" t="str">
        <f>'2-я и послед страницы'!B388</f>
        <v>полоса 40х5 мм
уголок 63х63х6, L=2,5 м</v>
      </c>
      <c r="C388" s="655" t="str">
        <f>'2-я и послед страницы'!C388</f>
        <v>Контур заземления КК
СЭС-23-32939-ЭС-ИЛО</v>
      </c>
      <c r="D388" s="674" t="str">
        <f>'2-я и послед страницы'!D388</f>
        <v>Начальник участка, Курленков О.В.</v>
      </c>
      <c r="E388" s="674" t="s">
        <v>1565</v>
      </c>
      <c r="F388" s="655" t="str">
        <f ca="1">'2-я и послед страницы'!F388</f>
        <v>+42,
без осадков</v>
      </c>
      <c r="G388" s="674" t="str">
        <f>'2-я и послед страницы'!G388</f>
        <v>Кинев Н.Ю. 
№Э-1415-24</v>
      </c>
      <c r="H388" s="674" t="str">
        <f>'2-я и послед страницы'!J388</f>
        <v>Курленков О.В.</v>
      </c>
      <c r="I388" s="674" t="s">
        <v>1566</v>
      </c>
      <c r="J388" s="675" t="s">
        <v>64</v>
      </c>
      <c r="K388" s="674"/>
      <c r="L388" s="674" t="s">
        <v>1535</v>
      </c>
      <c r="M388" s="641">
        <f>IF('2-я и послед страницы'!N388=0,0,1)</f>
        <v>0</v>
      </c>
    </row>
    <row r="389" spans="1:13" ht="49.2" customHeight="1" x14ac:dyDescent="0.25">
      <c r="A389" s="673">
        <f>'2-я и послед страницы'!A389</f>
        <v>0</v>
      </c>
      <c r="B389" s="655" t="str">
        <f>'2-я и послед страницы'!B389</f>
        <v>полоса 40х5 мм
уголок 63х63х6, L=2,5 м</v>
      </c>
      <c r="C389" s="655" t="str">
        <f>'2-я и послед страницы'!C389</f>
        <v>Контур заземления КК
СЭС-23-32939-ЭС-ИЛО</v>
      </c>
      <c r="D389" s="674" t="str">
        <f>'2-я и послед страницы'!D389</f>
        <v>Начальник участка, Курленков О.В.</v>
      </c>
      <c r="E389" s="674" t="s">
        <v>1565</v>
      </c>
      <c r="F389" s="655" t="str">
        <f ca="1">'2-я и послед страницы'!F389</f>
        <v>+42,
без осадков</v>
      </c>
      <c r="G389" s="674" t="str">
        <f>'2-я и послед страницы'!G389</f>
        <v>Кинев Н.Ю. 
№Э-1415-24</v>
      </c>
      <c r="H389" s="674" t="str">
        <f>'2-я и послед страницы'!J389</f>
        <v>Курленков О.В.</v>
      </c>
      <c r="I389" s="674" t="s">
        <v>1566</v>
      </c>
      <c r="J389" s="675" t="s">
        <v>64</v>
      </c>
      <c r="K389" s="674"/>
      <c r="L389" s="674" t="s">
        <v>1535</v>
      </c>
      <c r="M389" s="641">
        <f>IF('2-я и послед страницы'!N389=0,0,1)</f>
        <v>0</v>
      </c>
    </row>
    <row r="390" spans="1:13" ht="49.2" customHeight="1" x14ac:dyDescent="0.25">
      <c r="A390" s="673">
        <f>'2-я и послед страницы'!A390</f>
        <v>0</v>
      </c>
      <c r="B390" s="655" t="str">
        <f>'2-я и послед страницы'!B390</f>
        <v>полоса 40х5 мм
уголок 63х63х6, L=2,5 м</v>
      </c>
      <c r="C390" s="655" t="str">
        <f>'2-я и послед страницы'!C390</f>
        <v>Контур заземления КК
СЭС-23-32939-ЭС-ИЛО</v>
      </c>
      <c r="D390" s="674" t="str">
        <f>'2-я и послед страницы'!D390</f>
        <v>Начальник участка, Курленков О.В.</v>
      </c>
      <c r="E390" s="674" t="s">
        <v>1565</v>
      </c>
      <c r="F390" s="655" t="str">
        <f ca="1">'2-я и послед страницы'!F390</f>
        <v>+42,
без осадков</v>
      </c>
      <c r="G390" s="674" t="str">
        <f>'2-я и послед страницы'!G390</f>
        <v>Кинев Н.Ю. 
№Э-1415-24</v>
      </c>
      <c r="H390" s="674" t="str">
        <f>'2-я и послед страницы'!J390</f>
        <v>Курленков О.В.</v>
      </c>
      <c r="I390" s="674" t="s">
        <v>1566</v>
      </c>
      <c r="J390" s="675" t="s">
        <v>64</v>
      </c>
      <c r="K390" s="674"/>
      <c r="L390" s="674" t="s">
        <v>1535</v>
      </c>
      <c r="M390" s="641">
        <f>IF('2-я и послед страницы'!N390=0,0,1)</f>
        <v>0</v>
      </c>
    </row>
    <row r="391" spans="1:13" ht="49.2" customHeight="1" x14ac:dyDescent="0.25">
      <c r="A391" s="673">
        <f>'2-я и послед страницы'!A391</f>
        <v>0</v>
      </c>
      <c r="B391" s="655" t="str">
        <f>'2-я и послед страницы'!B391</f>
        <v>полоса 40х5 мм
уголок 63х63х6, L=2,5 м</v>
      </c>
      <c r="C391" s="655" t="str">
        <f>'2-я и послед страницы'!C391</f>
        <v>Контур заземления КК
СЭС-23-32939-ЭС-ИЛО</v>
      </c>
      <c r="D391" s="674" t="str">
        <f>'2-я и послед страницы'!D391</f>
        <v>Начальник участка, Курленков О.В.</v>
      </c>
      <c r="E391" s="674" t="s">
        <v>1565</v>
      </c>
      <c r="F391" s="655" t="str">
        <f ca="1">'2-я и послед страницы'!F391</f>
        <v>+42,
без осадков</v>
      </c>
      <c r="G391" s="674" t="str">
        <f>'2-я и послед страницы'!G391</f>
        <v>Кинев Н.Ю. 
№Э-1415-24</v>
      </c>
      <c r="H391" s="674" t="str">
        <f>'2-я и послед страницы'!J391</f>
        <v>Курленков О.В.</v>
      </c>
      <c r="I391" s="674" t="s">
        <v>1566</v>
      </c>
      <c r="J391" s="675" t="s">
        <v>64</v>
      </c>
      <c r="K391" s="674"/>
      <c r="L391" s="674" t="s">
        <v>1535</v>
      </c>
      <c r="M391" s="641">
        <f>IF('2-я и послед страницы'!N391=0,0,1)</f>
        <v>0</v>
      </c>
    </row>
    <row r="392" spans="1:13" ht="49.2" customHeight="1" x14ac:dyDescent="0.25">
      <c r="A392" s="673">
        <f>'2-я и послед страницы'!A392</f>
        <v>0</v>
      </c>
      <c r="B392" s="655" t="str">
        <f>'2-я и послед страницы'!B392</f>
        <v>полоса 40х5 мм
уголок 63х63х6, L=2,5 м</v>
      </c>
      <c r="C392" s="655" t="str">
        <f>'2-я и послед страницы'!C392</f>
        <v>Контур заземления КК
СЭС-23-32939-ЭС-ИЛО</v>
      </c>
      <c r="D392" s="674" t="str">
        <f>'2-я и послед страницы'!D392</f>
        <v>Начальник участка, Курленков О.В.</v>
      </c>
      <c r="E392" s="674" t="s">
        <v>1565</v>
      </c>
      <c r="F392" s="655" t="str">
        <f ca="1">'2-я и послед страницы'!F392</f>
        <v>+42,
без осадков</v>
      </c>
      <c r="G392" s="674" t="str">
        <f>'2-я и послед страницы'!G392</f>
        <v>Кинев Н.Ю. 
№Э-1415-24</v>
      </c>
      <c r="H392" s="674" t="str">
        <f>'2-я и послед страницы'!J392</f>
        <v>Курленков О.В.</v>
      </c>
      <c r="I392" s="674" t="s">
        <v>1566</v>
      </c>
      <c r="J392" s="675" t="s">
        <v>64</v>
      </c>
      <c r="K392" s="674"/>
      <c r="L392" s="674" t="s">
        <v>1535</v>
      </c>
      <c r="M392" s="641">
        <f>IF('2-я и послед страницы'!N392=0,0,1)</f>
        <v>0</v>
      </c>
    </row>
    <row r="393" spans="1:13" ht="49.2" customHeight="1" x14ac:dyDescent="0.25">
      <c r="A393" s="673">
        <f>'2-я и послед страницы'!A393</f>
        <v>0</v>
      </c>
      <c r="B393" s="655" t="str">
        <f>'2-я и послед страницы'!B393</f>
        <v>полоса 40х5 мм
уголок 63х63х6, L=2,5 м</v>
      </c>
      <c r="C393" s="655" t="str">
        <f>'2-я и послед страницы'!C393</f>
        <v>Контур заземления КК
СЭС-23-32939-ЭС-ИЛО</v>
      </c>
      <c r="D393" s="674" t="str">
        <f>'2-я и послед страницы'!D393</f>
        <v>Начальник участка, Курленков О.В.</v>
      </c>
      <c r="E393" s="674" t="s">
        <v>1565</v>
      </c>
      <c r="F393" s="655" t="str">
        <f ca="1">'2-я и послед страницы'!F393</f>
        <v>+42,
без осадков</v>
      </c>
      <c r="G393" s="674" t="str">
        <f>'2-я и послед страницы'!G393</f>
        <v>Кинев Н.Ю. 
№Э-1415-24</v>
      </c>
      <c r="H393" s="674" t="str">
        <f>'2-я и послед страницы'!J393</f>
        <v>Курленков О.В.</v>
      </c>
      <c r="I393" s="674" t="s">
        <v>1566</v>
      </c>
      <c r="J393" s="675" t="s">
        <v>64</v>
      </c>
      <c r="K393" s="674"/>
      <c r="L393" s="674" t="s">
        <v>1535</v>
      </c>
      <c r="M393" s="641">
        <f>IF('2-я и послед страницы'!N393=0,0,1)</f>
        <v>0</v>
      </c>
    </row>
    <row r="394" spans="1:13" ht="49.2" customHeight="1" x14ac:dyDescent="0.25">
      <c r="A394" s="673">
        <f>'2-я и послед страницы'!A394</f>
        <v>0</v>
      </c>
      <c r="B394" s="655" t="str">
        <f>'2-я и послед страницы'!B394</f>
        <v>полоса 40х5 мм
уголок 63х63х6, L=2,5 м</v>
      </c>
      <c r="C394" s="655" t="str">
        <f>'2-я и послед страницы'!C394</f>
        <v>Контур заземления КК
СЭС-23-32939-ЭС-ИЛО</v>
      </c>
      <c r="D394" s="674" t="str">
        <f>'2-я и послед страницы'!D394</f>
        <v>Начальник участка, Курленков О.В.</v>
      </c>
      <c r="E394" s="674" t="s">
        <v>1565</v>
      </c>
      <c r="F394" s="655" t="str">
        <f ca="1">'2-я и послед страницы'!F394</f>
        <v>+42,
без осадков</v>
      </c>
      <c r="G394" s="674" t="str">
        <f>'2-я и послед страницы'!G394</f>
        <v>Кинев Н.Ю. 
№Э-1415-24</v>
      </c>
      <c r="H394" s="674" t="str">
        <f>'2-я и послед страницы'!J394</f>
        <v>Курленков О.В.</v>
      </c>
      <c r="I394" s="674" t="s">
        <v>1566</v>
      </c>
      <c r="J394" s="675" t="s">
        <v>64</v>
      </c>
      <c r="K394" s="674"/>
      <c r="L394" s="674" t="s">
        <v>1535</v>
      </c>
      <c r="M394" s="641">
        <f>IF('2-я и послед страницы'!N394=0,0,1)</f>
        <v>0</v>
      </c>
    </row>
    <row r="395" spans="1:13" ht="49.2" customHeight="1" x14ac:dyDescent="0.25">
      <c r="A395" s="673">
        <f>'2-я и послед страницы'!A395</f>
        <v>0</v>
      </c>
      <c r="B395" s="655" t="str">
        <f>'2-я и послед страницы'!B395</f>
        <v>полоса 40х5 мм
уголок 63х63х6, L=2,5 м</v>
      </c>
      <c r="C395" s="655" t="str">
        <f>'2-я и послед страницы'!C395</f>
        <v>Контур заземления КК
СЭС-23-32939-ЭС-ИЛО</v>
      </c>
      <c r="D395" s="674" t="str">
        <f>'2-я и послед страницы'!D395</f>
        <v>Начальник участка, Курленков О.В.</v>
      </c>
      <c r="E395" s="674" t="s">
        <v>1565</v>
      </c>
      <c r="F395" s="655" t="str">
        <f ca="1">'2-я и послед страницы'!F395</f>
        <v>+42,
без осадков</v>
      </c>
      <c r="G395" s="674" t="str">
        <f>'2-я и послед страницы'!G395</f>
        <v>Кинев Н.Ю. 
№Э-1415-24</v>
      </c>
      <c r="H395" s="674" t="str">
        <f>'2-я и послед страницы'!J395</f>
        <v>Курленков О.В.</v>
      </c>
      <c r="I395" s="674" t="s">
        <v>1566</v>
      </c>
      <c r="J395" s="675" t="s">
        <v>64</v>
      </c>
      <c r="K395" s="674"/>
      <c r="L395" s="674" t="s">
        <v>1535</v>
      </c>
      <c r="M395" s="641">
        <f>IF('2-я и послед страницы'!N395=0,0,1)</f>
        <v>0</v>
      </c>
    </row>
    <row r="396" spans="1:13" ht="49.2" customHeight="1" x14ac:dyDescent="0.25">
      <c r="A396" s="673">
        <f>'2-я и послед страницы'!A396</f>
        <v>0</v>
      </c>
      <c r="B396" s="655" t="str">
        <f>'2-я и послед страницы'!B396</f>
        <v>полоса 40х5 мм
уголок 63х63х6, L=2,5 м</v>
      </c>
      <c r="C396" s="655" t="str">
        <f>'2-я и послед страницы'!C396</f>
        <v>Контур заземления КК
СЭС-23-32939-ЭС-ИЛО</v>
      </c>
      <c r="D396" s="674" t="str">
        <f>'2-я и послед страницы'!D396</f>
        <v>Начальник участка, Курленков О.В.</v>
      </c>
      <c r="E396" s="674" t="s">
        <v>1565</v>
      </c>
      <c r="F396" s="655" t="str">
        <f ca="1">'2-я и послед страницы'!F396</f>
        <v>+42,
без осадков</v>
      </c>
      <c r="G396" s="674" t="str">
        <f>'2-я и послед страницы'!G396</f>
        <v>Кинев Н.Ю. 
№Э-1415-24</v>
      </c>
      <c r="H396" s="674" t="str">
        <f>'2-я и послед страницы'!J396</f>
        <v>Курленков О.В.</v>
      </c>
      <c r="I396" s="674" t="s">
        <v>1566</v>
      </c>
      <c r="J396" s="675" t="s">
        <v>64</v>
      </c>
      <c r="K396" s="674"/>
      <c r="L396" s="674" t="s">
        <v>1535</v>
      </c>
      <c r="M396" s="641">
        <f>IF('2-я и послед страницы'!N396=0,0,1)</f>
        <v>0</v>
      </c>
    </row>
    <row r="397" spans="1:13" ht="49.2" customHeight="1" x14ac:dyDescent="0.25">
      <c r="A397" s="673">
        <f>'2-я и послед страницы'!A397</f>
        <v>0</v>
      </c>
      <c r="B397" s="655" t="str">
        <f>'2-я и послед страницы'!B397</f>
        <v>полоса 40х5 мм
уголок 63х63х6, L=2,5 м</v>
      </c>
      <c r="C397" s="655" t="str">
        <f>'2-я и послед страницы'!C397</f>
        <v>Контур заземления КК
СЭС-23-32939-ЭС-ИЛО</v>
      </c>
      <c r="D397" s="674" t="str">
        <f>'2-я и послед страницы'!D397</f>
        <v>Начальник участка, Курленков О.В.</v>
      </c>
      <c r="E397" s="674" t="s">
        <v>1565</v>
      </c>
      <c r="F397" s="655" t="str">
        <f ca="1">'2-я и послед страницы'!F397</f>
        <v>+42,
без осадков</v>
      </c>
      <c r="G397" s="674" t="str">
        <f>'2-я и послед страницы'!G397</f>
        <v>Кинев Н.Ю. 
№Э-1415-24</v>
      </c>
      <c r="H397" s="674" t="str">
        <f>'2-я и послед страницы'!J397</f>
        <v>Курленков О.В.</v>
      </c>
      <c r="I397" s="674" t="s">
        <v>1566</v>
      </c>
      <c r="J397" s="675" t="s">
        <v>64</v>
      </c>
      <c r="K397" s="674"/>
      <c r="L397" s="674" t="s">
        <v>1535</v>
      </c>
      <c r="M397" s="641">
        <f>IF('2-я и послед страницы'!N397=0,0,1)</f>
        <v>0</v>
      </c>
    </row>
    <row r="398" spans="1:13" ht="49.2" customHeight="1" x14ac:dyDescent="0.25">
      <c r="A398" s="673">
        <f>'2-я и послед страницы'!A398</f>
        <v>0</v>
      </c>
      <c r="B398" s="655" t="str">
        <f>'2-я и послед страницы'!B398</f>
        <v>полоса 40х5 мм
уголок 63х63х6, L=2,5 м</v>
      </c>
      <c r="C398" s="655" t="str">
        <f>'2-я и послед страницы'!C398</f>
        <v>Контур заземления КК
СЭС-23-32939-ЭС-ИЛО</v>
      </c>
      <c r="D398" s="674" t="str">
        <f>'2-я и послед страницы'!D398</f>
        <v>Начальник участка, Курленков О.В.</v>
      </c>
      <c r="E398" s="674" t="s">
        <v>1565</v>
      </c>
      <c r="F398" s="655" t="str">
        <f ca="1">'2-я и послед страницы'!F398</f>
        <v>+42,
без осадков</v>
      </c>
      <c r="G398" s="674" t="str">
        <f>'2-я и послед страницы'!G398</f>
        <v>Кинев Н.Ю. 
№Э-1415-24</v>
      </c>
      <c r="H398" s="674" t="str">
        <f>'2-я и послед страницы'!J398</f>
        <v>Курленков О.В.</v>
      </c>
      <c r="I398" s="674" t="s">
        <v>1566</v>
      </c>
      <c r="J398" s="675" t="s">
        <v>64</v>
      </c>
      <c r="K398" s="674"/>
      <c r="L398" s="674" t="s">
        <v>1535</v>
      </c>
      <c r="M398" s="641">
        <f>IF('2-я и послед страницы'!N398=0,0,1)</f>
        <v>0</v>
      </c>
    </row>
    <row r="399" spans="1:13" ht="49.2" customHeight="1" x14ac:dyDescent="0.25">
      <c r="A399" s="673">
        <f>'2-я и послед страницы'!A399</f>
        <v>0</v>
      </c>
      <c r="B399" s="655" t="str">
        <f>'2-я и послед страницы'!B399</f>
        <v>полоса 40х5 мм
уголок 63х63х6, L=2,5 м</v>
      </c>
      <c r="C399" s="655" t="str">
        <f>'2-я и послед страницы'!C399</f>
        <v>Контур заземления КК
СЭС-23-32939-ЭС-ИЛО</v>
      </c>
      <c r="D399" s="674" t="str">
        <f>'2-я и послед страницы'!D399</f>
        <v>Начальник участка, Курленков О.В.</v>
      </c>
      <c r="E399" s="674" t="s">
        <v>1565</v>
      </c>
      <c r="F399" s="655" t="str">
        <f ca="1">'2-я и послед страницы'!F399</f>
        <v>+42,
без осадков</v>
      </c>
      <c r="G399" s="674" t="str">
        <f>'2-я и послед страницы'!G399</f>
        <v>Кинев Н.Ю. 
№Э-1415-24</v>
      </c>
      <c r="H399" s="674" t="str">
        <f>'2-я и послед страницы'!J399</f>
        <v>Курленков О.В.</v>
      </c>
      <c r="I399" s="674" t="s">
        <v>1566</v>
      </c>
      <c r="J399" s="675" t="s">
        <v>64</v>
      </c>
      <c r="K399" s="674"/>
      <c r="L399" s="674" t="s">
        <v>1535</v>
      </c>
      <c r="M399" s="641">
        <f>IF('2-я и послед страницы'!N399=0,0,1)</f>
        <v>0</v>
      </c>
    </row>
    <row r="400" spans="1:13" ht="49.2" customHeight="1" x14ac:dyDescent="0.25">
      <c r="A400" s="673">
        <f>'2-я и послед страницы'!A400</f>
        <v>0</v>
      </c>
      <c r="B400" s="655" t="str">
        <f>'2-я и послед страницы'!B400</f>
        <v>полоса 40х5 мм
уголок 63х63х6, L=2,5 м</v>
      </c>
      <c r="C400" s="655" t="str">
        <f>'2-я и послед страницы'!C400</f>
        <v>Контур заземления КК
СЭС-23-32939-ЭС-ИЛО</v>
      </c>
      <c r="D400" s="674" t="str">
        <f>'2-я и послед страницы'!D400</f>
        <v>Начальник участка, Курленков О.В.</v>
      </c>
      <c r="E400" s="674" t="s">
        <v>1565</v>
      </c>
      <c r="F400" s="655" t="str">
        <f ca="1">'2-я и послед страницы'!F400</f>
        <v>+42,
без осадков</v>
      </c>
      <c r="G400" s="674" t="str">
        <f>'2-я и послед страницы'!G400</f>
        <v>Кинев Н.Ю. 
№Э-1415-24</v>
      </c>
      <c r="H400" s="674" t="str">
        <f>'2-я и послед страницы'!J400</f>
        <v>Курленков О.В.</v>
      </c>
      <c r="I400" s="674" t="s">
        <v>1566</v>
      </c>
      <c r="J400" s="675" t="s">
        <v>64</v>
      </c>
      <c r="K400" s="674"/>
      <c r="L400" s="674" t="s">
        <v>1535</v>
      </c>
      <c r="M400" s="641">
        <f>IF('2-я и послед страницы'!N400=0,0,1)</f>
        <v>0</v>
      </c>
    </row>
    <row r="401" spans="1:13" ht="49.2" customHeight="1" x14ac:dyDescent="0.25">
      <c r="A401" s="673">
        <f>'2-я и послед страницы'!A401</f>
        <v>0</v>
      </c>
      <c r="B401" s="655" t="str">
        <f>'2-я и послед страницы'!B401</f>
        <v>полоса 40х5 мм
уголок 63х63х6, L=2,5 м</v>
      </c>
      <c r="C401" s="655" t="str">
        <f>'2-я и послед страницы'!C401</f>
        <v>Контур заземления КК
СЭС-23-32939-ЭС-ИЛО</v>
      </c>
      <c r="D401" s="674" t="str">
        <f>'2-я и послед страницы'!D401</f>
        <v>Начальник участка, Курленков О.В.</v>
      </c>
      <c r="E401" s="674" t="s">
        <v>1565</v>
      </c>
      <c r="F401" s="655" t="str">
        <f ca="1">'2-я и послед страницы'!F401</f>
        <v>+42,
без осадков</v>
      </c>
      <c r="G401" s="674" t="str">
        <f>'2-я и послед страницы'!G401</f>
        <v>Кинев Н.Ю. 
№Э-1415-24</v>
      </c>
      <c r="H401" s="674" t="str">
        <f>'2-я и послед страницы'!J401</f>
        <v>Курленков О.В.</v>
      </c>
      <c r="I401" s="674" t="s">
        <v>1566</v>
      </c>
      <c r="J401" s="675" t="s">
        <v>64</v>
      </c>
      <c r="K401" s="674"/>
      <c r="L401" s="674" t="s">
        <v>1535</v>
      </c>
      <c r="M401" s="641">
        <f>IF('2-я и послед страницы'!N401=0,0,1)</f>
        <v>0</v>
      </c>
    </row>
    <row r="402" spans="1:13" ht="49.2" customHeight="1" x14ac:dyDescent="0.25">
      <c r="A402" s="673">
        <f>'2-я и послед страницы'!A402</f>
        <v>0</v>
      </c>
      <c r="B402" s="655" t="str">
        <f>'2-я и послед страницы'!B402</f>
        <v>полоса 40х5 мм
уголок 63х63х6, L=2,5 м</v>
      </c>
      <c r="C402" s="655" t="str">
        <f>'2-я и послед страницы'!C402</f>
        <v>Контур заземления КК
СЭС-23-32939-ЭС-ИЛО</v>
      </c>
      <c r="D402" s="674" t="str">
        <f>'2-я и послед страницы'!D402</f>
        <v>Начальник участка, Курленков О.В.</v>
      </c>
      <c r="E402" s="674" t="s">
        <v>1565</v>
      </c>
      <c r="F402" s="655" t="str">
        <f ca="1">'2-я и послед страницы'!F402</f>
        <v>+42,
без осадков</v>
      </c>
      <c r="G402" s="674" t="str">
        <f>'2-я и послед страницы'!G402</f>
        <v>Кинев Н.Ю. 
№Э-1415-24</v>
      </c>
      <c r="H402" s="674" t="str">
        <f>'2-я и послед страницы'!J402</f>
        <v>Курленков О.В.</v>
      </c>
      <c r="I402" s="674" t="s">
        <v>1566</v>
      </c>
      <c r="J402" s="675" t="s">
        <v>64</v>
      </c>
      <c r="K402" s="674"/>
      <c r="L402" s="674" t="s">
        <v>1535</v>
      </c>
      <c r="M402" s="641">
        <f>IF('2-я и послед страницы'!N402=0,0,1)</f>
        <v>0</v>
      </c>
    </row>
    <row r="403" spans="1:13" ht="49.2" customHeight="1" x14ac:dyDescent="0.25">
      <c r="A403" s="673">
        <f>'2-я и послед страницы'!A403</f>
        <v>0</v>
      </c>
      <c r="B403" s="655" t="str">
        <f>'2-я и послед страницы'!B403</f>
        <v>полоса 40х5 мм
уголок 63х63х6, L=2,5 м</v>
      </c>
      <c r="C403" s="655" t="str">
        <f>'2-я и послед страницы'!C403</f>
        <v>Контур заземления КК
СЭС-23-32939-ЭС-ИЛО</v>
      </c>
      <c r="D403" s="674" t="str">
        <f>'2-я и послед страницы'!D403</f>
        <v>Начальник участка, Курленков О.В.</v>
      </c>
      <c r="E403" s="674" t="s">
        <v>1565</v>
      </c>
      <c r="F403" s="655" t="str">
        <f ca="1">'2-я и послед страницы'!F403</f>
        <v>+42,
без осадков</v>
      </c>
      <c r="G403" s="674" t="str">
        <f>'2-я и послед страницы'!G403</f>
        <v>Кинев Н.Ю. 
№Э-1415-24</v>
      </c>
      <c r="H403" s="674" t="str">
        <f>'2-я и послед страницы'!J403</f>
        <v>Курленков О.В.</v>
      </c>
      <c r="I403" s="674" t="s">
        <v>1566</v>
      </c>
      <c r="J403" s="675" t="s">
        <v>64</v>
      </c>
      <c r="K403" s="674"/>
      <c r="L403" s="674" t="s">
        <v>1535</v>
      </c>
      <c r="M403" s="641">
        <f>IF('2-я и послед страницы'!N403=0,0,1)</f>
        <v>0</v>
      </c>
    </row>
    <row r="404" spans="1:13" ht="49.2" customHeight="1" x14ac:dyDescent="0.25">
      <c r="A404" s="673">
        <f>'2-я и послед страницы'!A404</f>
        <v>0</v>
      </c>
      <c r="B404" s="655" t="str">
        <f>'2-я и послед страницы'!B404</f>
        <v>полоса 40х5 мм
уголок 63х63х6, L=2,5 м</v>
      </c>
      <c r="C404" s="655" t="str">
        <f>'2-я и послед страницы'!C404</f>
        <v>Контур заземления КК
СЭС-23-32939-ЭС-ИЛО</v>
      </c>
      <c r="D404" s="674" t="str">
        <f>'2-я и послед страницы'!D404</f>
        <v>Начальник участка, Курленков О.В.</v>
      </c>
      <c r="E404" s="674" t="s">
        <v>1565</v>
      </c>
      <c r="F404" s="655" t="str">
        <f ca="1">'2-я и послед страницы'!F404</f>
        <v>+42,
без осадков</v>
      </c>
      <c r="G404" s="674" t="str">
        <f>'2-я и послед страницы'!G404</f>
        <v>Кинев Н.Ю. 
№Э-1415-24</v>
      </c>
      <c r="H404" s="674" t="str">
        <f>'2-я и послед страницы'!J404</f>
        <v>Курленков О.В.</v>
      </c>
      <c r="I404" s="674" t="s">
        <v>1566</v>
      </c>
      <c r="J404" s="675" t="s">
        <v>64</v>
      </c>
      <c r="K404" s="674"/>
      <c r="L404" s="674" t="s">
        <v>1535</v>
      </c>
      <c r="M404" s="641">
        <f>IF('2-я и послед страницы'!N404=0,0,1)</f>
        <v>0</v>
      </c>
    </row>
    <row r="405" spans="1:13" ht="49.2" customHeight="1" x14ac:dyDescent="0.25">
      <c r="A405" s="673">
        <f>'2-я и послед страницы'!A405</f>
        <v>0</v>
      </c>
      <c r="B405" s="655" t="str">
        <f>'2-я и послед страницы'!B405</f>
        <v>полоса 40х5 мм
уголок 63х63х6, L=2,5 м</v>
      </c>
      <c r="C405" s="655" t="str">
        <f>'2-я и послед страницы'!C405</f>
        <v>Контур заземления КК
СЭС-23-32939-ЭС-ИЛО</v>
      </c>
      <c r="D405" s="674" t="str">
        <f>'2-я и послед страницы'!D405</f>
        <v>Начальник участка, Курленков О.В.</v>
      </c>
      <c r="E405" s="674" t="s">
        <v>1565</v>
      </c>
      <c r="F405" s="655" t="str">
        <f ca="1">'2-я и послед страницы'!F405</f>
        <v>+42,
без осадков</v>
      </c>
      <c r="G405" s="674" t="str">
        <f>'2-я и послед страницы'!G405</f>
        <v>Кинев Н.Ю. 
№Э-1415-24</v>
      </c>
      <c r="H405" s="674" t="str">
        <f>'2-я и послед страницы'!J405</f>
        <v>Курленков О.В.</v>
      </c>
      <c r="I405" s="674" t="s">
        <v>1566</v>
      </c>
      <c r="J405" s="675" t="s">
        <v>64</v>
      </c>
      <c r="K405" s="674"/>
      <c r="L405" s="674" t="s">
        <v>1535</v>
      </c>
      <c r="M405" s="641">
        <f>IF('2-я и послед страницы'!N405=0,0,1)</f>
        <v>0</v>
      </c>
    </row>
    <row r="406" spans="1:13" ht="49.2" customHeight="1" x14ac:dyDescent="0.25">
      <c r="A406" s="673">
        <f>'2-я и послед страницы'!A406</f>
        <v>0</v>
      </c>
      <c r="B406" s="655" t="str">
        <f>'2-я и послед страницы'!B406</f>
        <v>полоса 40х5 мм
уголок 63х63х6, L=2,5 м</v>
      </c>
      <c r="C406" s="655" t="str">
        <f>'2-я и послед страницы'!C406</f>
        <v>Контур заземления КК
СЭС-23-32939-ЭС-ИЛО</v>
      </c>
      <c r="D406" s="674" t="str">
        <f>'2-я и послед страницы'!D406</f>
        <v>Начальник участка, Курленков О.В.</v>
      </c>
      <c r="E406" s="674" t="s">
        <v>1565</v>
      </c>
      <c r="F406" s="655" t="str">
        <f ca="1">'2-я и послед страницы'!F406</f>
        <v>+42,
без осадков</v>
      </c>
      <c r="G406" s="674" t="str">
        <f>'2-я и послед страницы'!G406</f>
        <v>Кинев Н.Ю. 
№Э-1415-24</v>
      </c>
      <c r="H406" s="674" t="str">
        <f>'2-я и послед страницы'!J406</f>
        <v>Курленков О.В.</v>
      </c>
      <c r="I406" s="674" t="s">
        <v>1566</v>
      </c>
      <c r="J406" s="675" t="s">
        <v>64</v>
      </c>
      <c r="K406" s="674"/>
      <c r="L406" s="674" t="s">
        <v>1535</v>
      </c>
      <c r="M406" s="641">
        <f>IF('2-я и послед страницы'!N406=0,0,1)</f>
        <v>0</v>
      </c>
    </row>
    <row r="407" spans="1:13" ht="49.2" customHeight="1" x14ac:dyDescent="0.25">
      <c r="A407" s="673">
        <f>'2-я и послед страницы'!A407</f>
        <v>0</v>
      </c>
      <c r="B407" s="655" t="str">
        <f>'2-я и послед страницы'!B407</f>
        <v>полоса 40х5 мм
уголок 63х63х6, L=2,5 м</v>
      </c>
      <c r="C407" s="655" t="str">
        <f>'2-я и послед страницы'!C407</f>
        <v>Контур заземления КК
СЭС-23-32939-ЭС-ИЛО</v>
      </c>
      <c r="D407" s="674" t="str">
        <f>'2-я и послед страницы'!D407</f>
        <v>Начальник участка, Курленков О.В.</v>
      </c>
      <c r="E407" s="674" t="s">
        <v>1565</v>
      </c>
      <c r="F407" s="655" t="str">
        <f ca="1">'2-я и послед страницы'!F407</f>
        <v>+42,
без осадков</v>
      </c>
      <c r="G407" s="674" t="str">
        <f>'2-я и послед страницы'!G407</f>
        <v>Кинев Н.Ю. 
№Э-1415-24</v>
      </c>
      <c r="H407" s="674" t="str">
        <f>'2-я и послед страницы'!J407</f>
        <v>Курленков О.В.</v>
      </c>
      <c r="I407" s="674" t="s">
        <v>1566</v>
      </c>
      <c r="J407" s="675" t="s">
        <v>64</v>
      </c>
      <c r="K407" s="674"/>
      <c r="L407" s="674" t="s">
        <v>1535</v>
      </c>
      <c r="M407" s="641">
        <f>IF('2-я и послед страницы'!N407=0,0,1)</f>
        <v>0</v>
      </c>
    </row>
    <row r="408" spans="1:13" ht="49.2" customHeight="1" x14ac:dyDescent="0.25">
      <c r="A408" s="673">
        <f>'2-я и послед страницы'!A408</f>
        <v>0</v>
      </c>
      <c r="B408" s="655" t="str">
        <f>'2-я и послед страницы'!B408</f>
        <v>полоса 40х5 мм
уголок 63х63х6, L=2,5 м</v>
      </c>
      <c r="C408" s="655" t="str">
        <f>'2-я и послед страницы'!C408</f>
        <v>Контур заземления КК
СЭС-23-32939-ЭС-ИЛО</v>
      </c>
      <c r="D408" s="674" t="str">
        <f>'2-я и послед страницы'!D408</f>
        <v>Начальник участка, Курленков О.В.</v>
      </c>
      <c r="E408" s="674" t="s">
        <v>1565</v>
      </c>
      <c r="F408" s="655" t="str">
        <f ca="1">'2-я и послед страницы'!F408</f>
        <v>+42,
без осадков</v>
      </c>
      <c r="G408" s="674" t="str">
        <f>'2-я и послед страницы'!G408</f>
        <v>Кинев Н.Ю. 
№Э-1415-24</v>
      </c>
      <c r="H408" s="674" t="str">
        <f>'2-я и послед страницы'!J408</f>
        <v>Курленков О.В.</v>
      </c>
      <c r="I408" s="674" t="s">
        <v>1566</v>
      </c>
      <c r="J408" s="675" t="s">
        <v>64</v>
      </c>
      <c r="K408" s="674"/>
      <c r="L408" s="674" t="s">
        <v>1535</v>
      </c>
      <c r="M408" s="641">
        <f>IF('2-я и послед страницы'!N408=0,0,1)</f>
        <v>0</v>
      </c>
    </row>
    <row r="409" spans="1:13" ht="49.2" customHeight="1" x14ac:dyDescent="0.25">
      <c r="A409" s="673">
        <f>'2-я и послед страницы'!A409</f>
        <v>0</v>
      </c>
      <c r="B409" s="655" t="str">
        <f>'2-я и послед страницы'!B409</f>
        <v>полоса 40х5 мм
уголок 63х63х6, L=2,5 м</v>
      </c>
      <c r="C409" s="655" t="str">
        <f>'2-я и послед страницы'!C409</f>
        <v>Контур заземления КК
СЭС-23-32939-ЭС-ИЛО</v>
      </c>
      <c r="D409" s="674" t="str">
        <f>'2-я и послед страницы'!D409</f>
        <v>Начальник участка, Курленков О.В.</v>
      </c>
      <c r="E409" s="674" t="s">
        <v>1565</v>
      </c>
      <c r="F409" s="655" t="str">
        <f ca="1">'2-я и послед страницы'!F409</f>
        <v>+42,
без осадков</v>
      </c>
      <c r="G409" s="674" t="str">
        <f>'2-я и послед страницы'!G409</f>
        <v>Кинев Н.Ю. 
№Э-1415-24</v>
      </c>
      <c r="H409" s="674" t="str">
        <f>'2-я и послед страницы'!J409</f>
        <v>Курленков О.В.</v>
      </c>
      <c r="I409" s="674" t="s">
        <v>1566</v>
      </c>
      <c r="J409" s="675" t="s">
        <v>64</v>
      </c>
      <c r="K409" s="674"/>
      <c r="L409" s="674" t="s">
        <v>1535</v>
      </c>
      <c r="M409" s="641">
        <f>IF('2-я и послед страницы'!N409=0,0,1)</f>
        <v>0</v>
      </c>
    </row>
    <row r="410" spans="1:13" ht="49.2" customHeight="1" x14ac:dyDescent="0.25">
      <c r="A410" s="673">
        <f>'2-я и послед страницы'!A410</f>
        <v>0</v>
      </c>
      <c r="B410" s="655" t="str">
        <f>'2-я и послед страницы'!B410</f>
        <v>полоса 40х5 мм
уголок 63х63х6, L=2,5 м</v>
      </c>
      <c r="C410" s="655" t="str">
        <f>'2-я и послед страницы'!C410</f>
        <v>Контур заземления КК
СЭС-23-32939-ЭС-ИЛО</v>
      </c>
      <c r="D410" s="674" t="str">
        <f>'2-я и послед страницы'!D410</f>
        <v>Начальник участка, Курленков О.В.</v>
      </c>
      <c r="E410" s="674" t="s">
        <v>1565</v>
      </c>
      <c r="F410" s="655" t="str">
        <f ca="1">'2-я и послед страницы'!F410</f>
        <v>+42,
без осадков</v>
      </c>
      <c r="G410" s="674" t="str">
        <f>'2-я и послед страницы'!G410</f>
        <v>Кинев Н.Ю. 
№Э-1415-24</v>
      </c>
      <c r="H410" s="674" t="str">
        <f>'2-я и послед страницы'!J410</f>
        <v>Курленков О.В.</v>
      </c>
      <c r="I410" s="674" t="s">
        <v>1566</v>
      </c>
      <c r="J410" s="675" t="s">
        <v>64</v>
      </c>
      <c r="K410" s="674"/>
      <c r="L410" s="674" t="s">
        <v>1535</v>
      </c>
      <c r="M410" s="641">
        <f>IF('2-я и послед страницы'!N410=0,0,1)</f>
        <v>0</v>
      </c>
    </row>
    <row r="411" spans="1:13" ht="49.2" customHeight="1" x14ac:dyDescent="0.25">
      <c r="A411" s="673">
        <f>'2-я и послед страницы'!A411</f>
        <v>0</v>
      </c>
      <c r="B411" s="655" t="str">
        <f>'2-я и послед страницы'!B411</f>
        <v>полоса 40х5 мм
уголок 63х63х6, L=2,5 м</v>
      </c>
      <c r="C411" s="655" t="str">
        <f>'2-я и послед страницы'!C411</f>
        <v>Контур заземления КК
СЭС-23-32939-ЭС-ИЛО</v>
      </c>
      <c r="D411" s="674" t="str">
        <f>'2-я и послед страницы'!D411</f>
        <v>Начальник участка, Курленков О.В.</v>
      </c>
      <c r="E411" s="674" t="s">
        <v>1565</v>
      </c>
      <c r="F411" s="655" t="str">
        <f ca="1">'2-я и послед страницы'!F411</f>
        <v>+42,
без осадков</v>
      </c>
      <c r="G411" s="674" t="str">
        <f>'2-я и послед страницы'!G411</f>
        <v>Кинев Н.Ю. 
№Э-1415-24</v>
      </c>
      <c r="H411" s="674" t="str">
        <f>'2-я и послед страницы'!J411</f>
        <v>Курленков О.В.</v>
      </c>
      <c r="I411" s="674" t="s">
        <v>1566</v>
      </c>
      <c r="J411" s="675" t="s">
        <v>64</v>
      </c>
      <c r="K411" s="674"/>
      <c r="L411" s="674" t="s">
        <v>1535</v>
      </c>
      <c r="M411" s="641">
        <f>IF('2-я и послед страницы'!N411=0,0,1)</f>
        <v>0</v>
      </c>
    </row>
    <row r="412" spans="1:13" ht="49.2" customHeight="1" x14ac:dyDescent="0.25">
      <c r="A412" s="673">
        <f>'2-я и послед страницы'!A412</f>
        <v>0</v>
      </c>
      <c r="B412" s="655" t="str">
        <f>'2-я и послед страницы'!B412</f>
        <v>полоса 40х5 мм
уголок 63х63х6, L=2,5 м</v>
      </c>
      <c r="C412" s="655" t="str">
        <f>'2-я и послед страницы'!C412</f>
        <v>Контур заземления КК
СЭС-23-32939-ЭС-ИЛО</v>
      </c>
      <c r="D412" s="674" t="str">
        <f>'2-я и послед страницы'!D412</f>
        <v>Начальник участка, Курленков О.В.</v>
      </c>
      <c r="E412" s="674" t="s">
        <v>1565</v>
      </c>
      <c r="F412" s="655" t="str">
        <f ca="1">'2-я и послед страницы'!F412</f>
        <v>+42,
без осадков</v>
      </c>
      <c r="G412" s="674" t="str">
        <f>'2-я и послед страницы'!G412</f>
        <v>Кинев Н.Ю. 
№Э-1415-24</v>
      </c>
      <c r="H412" s="674" t="str">
        <f>'2-я и послед страницы'!J412</f>
        <v>Курленков О.В.</v>
      </c>
      <c r="I412" s="674" t="s">
        <v>1566</v>
      </c>
      <c r="J412" s="675" t="s">
        <v>64</v>
      </c>
      <c r="K412" s="674"/>
      <c r="L412" s="674" t="s">
        <v>1535</v>
      </c>
      <c r="M412" s="641">
        <f>IF('2-я и послед страницы'!N412=0,0,1)</f>
        <v>0</v>
      </c>
    </row>
    <row r="413" spans="1:13" ht="49.2" customHeight="1" x14ac:dyDescent="0.25">
      <c r="A413" s="673">
        <f>'2-я и послед страницы'!A413</f>
        <v>0</v>
      </c>
      <c r="B413" s="655" t="str">
        <f>'2-я и послед страницы'!B413</f>
        <v>полоса 40х5 мм
уголок 63х63х6, L=2,5 м</v>
      </c>
      <c r="C413" s="655" t="str">
        <f>'2-я и послед страницы'!C413</f>
        <v>Контур заземления КК
СЭС-23-32939-ЭС-ИЛО</v>
      </c>
      <c r="D413" s="674" t="str">
        <f>'2-я и послед страницы'!D413</f>
        <v>Начальник участка, Курленков О.В.</v>
      </c>
      <c r="E413" s="674" t="s">
        <v>1565</v>
      </c>
      <c r="F413" s="655" t="str">
        <f ca="1">'2-я и послед страницы'!F413</f>
        <v>+42,
без осадков</v>
      </c>
      <c r="G413" s="674" t="str">
        <f>'2-я и послед страницы'!G413</f>
        <v>Кинев Н.Ю. 
№Э-1415-24</v>
      </c>
      <c r="H413" s="674" t="str">
        <f>'2-я и послед страницы'!J413</f>
        <v>Курленков О.В.</v>
      </c>
      <c r="I413" s="674" t="s">
        <v>1566</v>
      </c>
      <c r="J413" s="675" t="s">
        <v>64</v>
      </c>
      <c r="K413" s="674"/>
      <c r="L413" s="674" t="s">
        <v>1535</v>
      </c>
      <c r="M413" s="641">
        <f>IF('2-я и послед страницы'!N413=0,0,1)</f>
        <v>0</v>
      </c>
    </row>
    <row r="414" spans="1:13" ht="49.2" customHeight="1" x14ac:dyDescent="0.25">
      <c r="A414" s="673">
        <f>'2-я и послед страницы'!A414</f>
        <v>0</v>
      </c>
      <c r="B414" s="655" t="str">
        <f>'2-я и послед страницы'!B414</f>
        <v>полоса 40х5 мм
уголок 63х63х6, L=2,5 м</v>
      </c>
      <c r="C414" s="655" t="str">
        <f>'2-я и послед страницы'!C414</f>
        <v>Контур заземления КК
СЭС-23-32939-ЭС-ИЛО</v>
      </c>
      <c r="D414" s="674" t="str">
        <f>'2-я и послед страницы'!D414</f>
        <v>Начальник участка, Курленков О.В.</v>
      </c>
      <c r="E414" s="674" t="s">
        <v>1565</v>
      </c>
      <c r="F414" s="655" t="str">
        <f ca="1">'2-я и послед страницы'!F414</f>
        <v>+42,
без осадков</v>
      </c>
      <c r="G414" s="674" t="str">
        <f>'2-я и послед страницы'!G414</f>
        <v>Кинев Н.Ю. 
№Э-1415-24</v>
      </c>
      <c r="H414" s="674" t="str">
        <f>'2-я и послед страницы'!J414</f>
        <v>Курленков О.В.</v>
      </c>
      <c r="I414" s="674" t="s">
        <v>1566</v>
      </c>
      <c r="J414" s="675" t="s">
        <v>64</v>
      </c>
      <c r="K414" s="674"/>
      <c r="L414" s="674" t="s">
        <v>1535</v>
      </c>
      <c r="M414" s="641">
        <f>IF('2-я и послед страницы'!N414=0,0,1)</f>
        <v>0</v>
      </c>
    </row>
    <row r="415" spans="1:13" ht="49.2" customHeight="1" x14ac:dyDescent="0.25">
      <c r="A415" s="673">
        <f>'2-я и послед страницы'!A415</f>
        <v>0</v>
      </c>
      <c r="B415" s="655" t="str">
        <f>'2-я и послед страницы'!B415</f>
        <v>полоса 40х5 мм
уголок 63х63х6, L=2,5 м</v>
      </c>
      <c r="C415" s="655" t="str">
        <f>'2-я и послед страницы'!C415</f>
        <v>Контур заземления КК
СЭС-23-32939-ЭС-ИЛО</v>
      </c>
      <c r="D415" s="674" t="str">
        <f>'2-я и послед страницы'!D415</f>
        <v>Начальник участка, Курленков О.В.</v>
      </c>
      <c r="E415" s="674" t="s">
        <v>1565</v>
      </c>
      <c r="F415" s="655" t="str">
        <f ca="1">'2-я и послед страницы'!F415</f>
        <v>+42,
без осадков</v>
      </c>
      <c r="G415" s="674" t="str">
        <f>'2-я и послед страницы'!G415</f>
        <v>Кинев Н.Ю. 
№Э-1415-24</v>
      </c>
      <c r="H415" s="674" t="str">
        <f>'2-я и послед страницы'!J415</f>
        <v>Курленков О.В.</v>
      </c>
      <c r="I415" s="674" t="s">
        <v>1566</v>
      </c>
      <c r="J415" s="675" t="s">
        <v>64</v>
      </c>
      <c r="K415" s="674"/>
      <c r="L415" s="674" t="s">
        <v>1535</v>
      </c>
      <c r="M415" s="641">
        <f>IF('2-я и послед страницы'!N415=0,0,1)</f>
        <v>0</v>
      </c>
    </row>
    <row r="416" spans="1:13" ht="49.2" customHeight="1" x14ac:dyDescent="0.25">
      <c r="A416" s="673">
        <f>'2-я и послед страницы'!A416</f>
        <v>0</v>
      </c>
      <c r="B416" s="655" t="str">
        <f>'2-я и послед страницы'!B416</f>
        <v>полоса 40х5 мм
уголок 63х63х6, L=2,5 м</v>
      </c>
      <c r="C416" s="655" t="str">
        <f>'2-я и послед страницы'!C416</f>
        <v>Контур заземления КК
СЭС-23-32939-ЭС-ИЛО</v>
      </c>
      <c r="D416" s="674" t="str">
        <f>'2-я и послед страницы'!D416</f>
        <v>Начальник участка, Курленков О.В.</v>
      </c>
      <c r="E416" s="674" t="s">
        <v>1565</v>
      </c>
      <c r="F416" s="655" t="str">
        <f ca="1">'2-я и послед страницы'!F416</f>
        <v>+42,
без осадков</v>
      </c>
      <c r="G416" s="674" t="str">
        <f>'2-я и послед страницы'!G416</f>
        <v>Кинев Н.Ю. 
№Э-1415-24</v>
      </c>
      <c r="H416" s="674" t="str">
        <f>'2-я и послед страницы'!J416</f>
        <v>Курленков О.В.</v>
      </c>
      <c r="I416" s="674" t="s">
        <v>1566</v>
      </c>
      <c r="J416" s="675" t="s">
        <v>64</v>
      </c>
      <c r="K416" s="674"/>
      <c r="L416" s="674" t="s">
        <v>1535</v>
      </c>
      <c r="M416" s="641">
        <f>IF('2-я и послед страницы'!N416=0,0,1)</f>
        <v>0</v>
      </c>
    </row>
    <row r="417" spans="1:13" ht="49.2" customHeight="1" x14ac:dyDescent="0.25">
      <c r="A417" s="673">
        <f>'2-я и послед страницы'!A417</f>
        <v>0</v>
      </c>
      <c r="B417" s="655" t="str">
        <f>'2-я и послед страницы'!B417</f>
        <v>полоса 40х5 мм
уголок 63х63х6, L=2,5 м</v>
      </c>
      <c r="C417" s="655" t="str">
        <f>'2-я и послед страницы'!C417</f>
        <v>Контур заземления КК
СЭС-23-32939-ЭС-ИЛО</v>
      </c>
      <c r="D417" s="674" t="str">
        <f>'2-я и послед страницы'!D417</f>
        <v>Начальник участка, Курленков О.В.</v>
      </c>
      <c r="E417" s="674" t="s">
        <v>1565</v>
      </c>
      <c r="F417" s="655" t="str">
        <f ca="1">'2-я и послед страницы'!F417</f>
        <v>+42,
без осадков</v>
      </c>
      <c r="G417" s="674" t="str">
        <f>'2-я и послед страницы'!G417</f>
        <v>Кинев Н.Ю. 
№Э-1415-24</v>
      </c>
      <c r="H417" s="674" t="str">
        <f>'2-я и послед страницы'!J417</f>
        <v>Курленков О.В.</v>
      </c>
      <c r="I417" s="674" t="s">
        <v>1566</v>
      </c>
      <c r="J417" s="675" t="s">
        <v>64</v>
      </c>
      <c r="K417" s="674"/>
      <c r="L417" s="674" t="s">
        <v>1535</v>
      </c>
      <c r="M417" s="641">
        <f>IF('2-я и послед страницы'!N417=0,0,1)</f>
        <v>0</v>
      </c>
    </row>
    <row r="418" spans="1:13" ht="49.2" customHeight="1" x14ac:dyDescent="0.25">
      <c r="A418" s="673">
        <f>'2-я и послед страницы'!A418</f>
        <v>0</v>
      </c>
      <c r="B418" s="655" t="str">
        <f>'2-я и послед страницы'!B418</f>
        <v>полоса 40х5 мм
уголок 63х63х6, L=2,5 м</v>
      </c>
      <c r="C418" s="655" t="str">
        <f>'2-я и послед страницы'!C418</f>
        <v>Контур заземления КК
СЭС-23-32939-ЭС-ИЛО</v>
      </c>
      <c r="D418" s="674" t="str">
        <f>'2-я и послед страницы'!D418</f>
        <v>Начальник участка, Курленков О.В.</v>
      </c>
      <c r="E418" s="674" t="s">
        <v>1565</v>
      </c>
      <c r="F418" s="655" t="str">
        <f ca="1">'2-я и послед страницы'!F418</f>
        <v>+42,
без осадков</v>
      </c>
      <c r="G418" s="674" t="str">
        <f>'2-я и послед страницы'!G418</f>
        <v>Кинев Н.Ю. 
№Э-1415-24</v>
      </c>
      <c r="H418" s="674" t="str">
        <f>'2-я и послед страницы'!J418</f>
        <v>Курленков О.В.</v>
      </c>
      <c r="I418" s="674" t="s">
        <v>1566</v>
      </c>
      <c r="J418" s="675" t="s">
        <v>64</v>
      </c>
      <c r="K418" s="674"/>
      <c r="L418" s="674" t="s">
        <v>1535</v>
      </c>
      <c r="M418" s="641">
        <f>IF('2-я и послед страницы'!N418=0,0,1)</f>
        <v>0</v>
      </c>
    </row>
    <row r="419" spans="1:13" ht="49.2" customHeight="1" x14ac:dyDescent="0.25">
      <c r="A419" s="673">
        <f>'2-я и послед страницы'!A419</f>
        <v>0</v>
      </c>
      <c r="B419" s="655" t="str">
        <f>'2-я и послед страницы'!B419</f>
        <v>полоса 40х5 мм
уголок 63х63х6, L=2,5 м</v>
      </c>
      <c r="C419" s="655" t="str">
        <f>'2-я и послед страницы'!C419</f>
        <v>Контур заземления КК
СЭС-23-32939-ЭС-ИЛО</v>
      </c>
      <c r="D419" s="674" t="str">
        <f>'2-я и послед страницы'!D419</f>
        <v>Начальник участка, Курленков О.В.</v>
      </c>
      <c r="E419" s="674" t="s">
        <v>1565</v>
      </c>
      <c r="F419" s="655" t="str">
        <f ca="1">'2-я и послед страницы'!F419</f>
        <v>+42,
без осадков</v>
      </c>
      <c r="G419" s="674" t="str">
        <f>'2-я и послед страницы'!G419</f>
        <v>Кинев Н.Ю. 
№Э-1415-24</v>
      </c>
      <c r="H419" s="674" t="str">
        <f>'2-я и послед страницы'!J419</f>
        <v>Курленков О.В.</v>
      </c>
      <c r="I419" s="674" t="s">
        <v>1566</v>
      </c>
      <c r="J419" s="675" t="s">
        <v>64</v>
      </c>
      <c r="K419" s="674"/>
      <c r="L419" s="674" t="s">
        <v>1535</v>
      </c>
      <c r="M419" s="641">
        <f>IF('2-я и послед страницы'!N419=0,0,1)</f>
        <v>0</v>
      </c>
    </row>
    <row r="420" spans="1:13" ht="49.2" customHeight="1" x14ac:dyDescent="0.25">
      <c r="A420" s="673">
        <f>'2-я и послед страницы'!A420</f>
        <v>0</v>
      </c>
      <c r="B420" s="655" t="str">
        <f>'2-я и послед страницы'!B420</f>
        <v>полоса 40х5 мм
уголок 63х63х6, L=2,5 м</v>
      </c>
      <c r="C420" s="655" t="str">
        <f>'2-я и послед страницы'!C420</f>
        <v>Контур заземления КК
СЭС-23-32939-ЭС-ИЛО</v>
      </c>
      <c r="D420" s="674" t="str">
        <f>'2-я и послед страницы'!D420</f>
        <v>Начальник участка, Курленков О.В.</v>
      </c>
      <c r="E420" s="674" t="s">
        <v>1565</v>
      </c>
      <c r="F420" s="655" t="str">
        <f ca="1">'2-я и послед страницы'!F420</f>
        <v>+42,
без осадков</v>
      </c>
      <c r="G420" s="674" t="str">
        <f>'2-я и послед страницы'!G420</f>
        <v>Кинев Н.Ю. 
№Э-1415-24</v>
      </c>
      <c r="H420" s="674" t="str">
        <f>'2-я и послед страницы'!J420</f>
        <v>Курленков О.В.</v>
      </c>
      <c r="I420" s="674" t="s">
        <v>1566</v>
      </c>
      <c r="J420" s="675" t="s">
        <v>64</v>
      </c>
      <c r="K420" s="674"/>
      <c r="L420" s="674" t="s">
        <v>1535</v>
      </c>
      <c r="M420" s="641">
        <f>IF('2-я и послед страницы'!N420=0,0,1)</f>
        <v>0</v>
      </c>
    </row>
    <row r="421" spans="1:13" ht="49.2" customHeight="1" x14ac:dyDescent="0.25">
      <c r="A421" s="673">
        <f>'2-я и послед страницы'!A421</f>
        <v>0</v>
      </c>
      <c r="B421" s="655" t="str">
        <f>'2-я и послед страницы'!B421</f>
        <v>полоса 40х5 мм
уголок 63х63х6, L=2,5 м</v>
      </c>
      <c r="C421" s="655" t="str">
        <f>'2-я и послед страницы'!C421</f>
        <v>Контур заземления КК
СЭС-23-32939-ЭС-ИЛО</v>
      </c>
      <c r="D421" s="674" t="str">
        <f>'2-я и послед страницы'!D421</f>
        <v>Начальник участка, Курленков О.В.</v>
      </c>
      <c r="E421" s="674" t="s">
        <v>1565</v>
      </c>
      <c r="F421" s="655" t="str">
        <f ca="1">'2-я и послед страницы'!F421</f>
        <v>+42,
без осадков</v>
      </c>
      <c r="G421" s="674" t="str">
        <f>'2-я и послед страницы'!G421</f>
        <v>Кинев Н.Ю. 
№Э-1415-24</v>
      </c>
      <c r="H421" s="674" t="str">
        <f>'2-я и послед страницы'!J421</f>
        <v>Курленков О.В.</v>
      </c>
      <c r="I421" s="674" t="s">
        <v>1566</v>
      </c>
      <c r="J421" s="675" t="s">
        <v>64</v>
      </c>
      <c r="K421" s="674"/>
      <c r="L421" s="674" t="s">
        <v>1535</v>
      </c>
      <c r="M421" s="641">
        <f>IF('2-я и послед страницы'!N421=0,0,1)</f>
        <v>0</v>
      </c>
    </row>
    <row r="422" spans="1:13" ht="49.2" customHeight="1" x14ac:dyDescent="0.25">
      <c r="A422" s="673">
        <f>'2-я и послед страницы'!A422</f>
        <v>0</v>
      </c>
      <c r="B422" s="655" t="str">
        <f>'2-я и послед страницы'!B422</f>
        <v>полоса 40х5 мм
уголок 63х63х6, L=2,5 м</v>
      </c>
      <c r="C422" s="655" t="str">
        <f>'2-я и послед страницы'!C422</f>
        <v>Контур заземления КК
СЭС-23-32939-ЭС-ИЛО</v>
      </c>
      <c r="D422" s="674" t="str">
        <f>'2-я и послед страницы'!D422</f>
        <v>Начальник участка, Курленков О.В.</v>
      </c>
      <c r="E422" s="674" t="s">
        <v>1565</v>
      </c>
      <c r="F422" s="655" t="str">
        <f ca="1">'2-я и послед страницы'!F422</f>
        <v>+42,
без осадков</v>
      </c>
      <c r="G422" s="674" t="str">
        <f>'2-я и послед страницы'!G422</f>
        <v>Кинев Н.Ю. 
№Э-1415-24</v>
      </c>
      <c r="H422" s="674" t="str">
        <f>'2-я и послед страницы'!J422</f>
        <v>Курленков О.В.</v>
      </c>
      <c r="I422" s="674" t="s">
        <v>1566</v>
      </c>
      <c r="J422" s="675" t="s">
        <v>64</v>
      </c>
      <c r="K422" s="674"/>
      <c r="L422" s="674" t="s">
        <v>1535</v>
      </c>
      <c r="M422" s="641">
        <f>IF('2-я и послед страницы'!N422=0,0,1)</f>
        <v>0</v>
      </c>
    </row>
    <row r="423" spans="1:13" ht="49.2" customHeight="1" x14ac:dyDescent="0.25">
      <c r="A423" s="673">
        <f>'2-я и послед страницы'!A423</f>
        <v>0</v>
      </c>
      <c r="B423" s="655" t="str">
        <f>'2-я и послед страницы'!B423</f>
        <v>полоса 40х5 мм
уголок 63х63х6, L=2,5 м</v>
      </c>
      <c r="C423" s="655" t="str">
        <f>'2-я и послед страницы'!C423</f>
        <v>Контур заземления КК
СЭС-23-32939-ЭС-ИЛО</v>
      </c>
      <c r="D423" s="674" t="str">
        <f>'2-я и послед страницы'!D423</f>
        <v>Начальник участка, Курленков О.В.</v>
      </c>
      <c r="E423" s="674" t="s">
        <v>1565</v>
      </c>
      <c r="F423" s="655" t="str">
        <f ca="1">'2-я и послед страницы'!F423</f>
        <v>+42,
без осадков</v>
      </c>
      <c r="G423" s="674" t="str">
        <f>'2-я и послед страницы'!G423</f>
        <v>Кинев Н.Ю. 
№Э-1415-24</v>
      </c>
      <c r="H423" s="674" t="str">
        <f>'2-я и послед страницы'!J423</f>
        <v>Курленков О.В.</v>
      </c>
      <c r="I423" s="674" t="s">
        <v>1566</v>
      </c>
      <c r="J423" s="675" t="s">
        <v>64</v>
      </c>
      <c r="K423" s="674"/>
      <c r="L423" s="674" t="s">
        <v>1535</v>
      </c>
      <c r="M423" s="641">
        <f>IF('2-я и послед страницы'!N423=0,0,1)</f>
        <v>0</v>
      </c>
    </row>
    <row r="424" spans="1:13" ht="49.2" customHeight="1" x14ac:dyDescent="0.25">
      <c r="A424" s="673">
        <f>'2-я и послед страницы'!A424</f>
        <v>0</v>
      </c>
      <c r="B424" s="655" t="str">
        <f>'2-я и послед страницы'!B424</f>
        <v>полоса 40х5 мм
уголок 63х63х6, L=2,5 м</v>
      </c>
      <c r="C424" s="655" t="str">
        <f>'2-я и послед страницы'!C424</f>
        <v>Контур заземления КК
СЭС-23-32939-ЭС-ИЛО</v>
      </c>
      <c r="D424" s="674" t="str">
        <f>'2-я и послед страницы'!D424</f>
        <v>Начальник участка, Курленков О.В.</v>
      </c>
      <c r="E424" s="674" t="s">
        <v>1565</v>
      </c>
      <c r="F424" s="655" t="str">
        <f ca="1">'2-я и послед страницы'!F424</f>
        <v>+42,
без осадков</v>
      </c>
      <c r="G424" s="674" t="str">
        <f>'2-я и послед страницы'!G424</f>
        <v>Кинев Н.Ю. 
№Э-1415-24</v>
      </c>
      <c r="H424" s="674" t="str">
        <f>'2-я и послед страницы'!J424</f>
        <v>Курленков О.В.</v>
      </c>
      <c r="I424" s="674" t="s">
        <v>1566</v>
      </c>
      <c r="J424" s="675" t="s">
        <v>64</v>
      </c>
      <c r="K424" s="674"/>
      <c r="L424" s="674" t="s">
        <v>1535</v>
      </c>
      <c r="M424" s="641">
        <f>IF('2-я и послед страницы'!N424=0,0,1)</f>
        <v>0</v>
      </c>
    </row>
    <row r="425" spans="1:13" ht="49.2" customHeight="1" x14ac:dyDescent="0.25">
      <c r="A425" s="673">
        <f>'2-я и послед страницы'!A425</f>
        <v>0</v>
      </c>
      <c r="B425" s="655" t="str">
        <f>'2-я и послед страницы'!B425</f>
        <v>полоса 40х5 мм
уголок 63х63х6, L=2,5 м</v>
      </c>
      <c r="C425" s="655" t="str">
        <f>'2-я и послед страницы'!C425</f>
        <v>Контур заземления КК
СЭС-23-32939-ЭС-ИЛО</v>
      </c>
      <c r="D425" s="674" t="str">
        <f>'2-я и послед страницы'!D425</f>
        <v>Начальник участка, Курленков О.В.</v>
      </c>
      <c r="E425" s="674" t="s">
        <v>1565</v>
      </c>
      <c r="F425" s="655" t="str">
        <f ca="1">'2-я и послед страницы'!F425</f>
        <v>+42,
без осадков</v>
      </c>
      <c r="G425" s="674" t="str">
        <f>'2-я и послед страницы'!G425</f>
        <v>Кинев Н.Ю. 
№Э-1415-24</v>
      </c>
      <c r="H425" s="674" t="str">
        <f>'2-я и послед страницы'!J425</f>
        <v>Курленков О.В.</v>
      </c>
      <c r="I425" s="674" t="s">
        <v>1566</v>
      </c>
      <c r="J425" s="675" t="s">
        <v>64</v>
      </c>
      <c r="K425" s="674"/>
      <c r="L425" s="674" t="s">
        <v>1535</v>
      </c>
      <c r="M425" s="641">
        <f>IF('2-я и послед страницы'!N425=0,0,1)</f>
        <v>0</v>
      </c>
    </row>
    <row r="426" spans="1:13" ht="49.2" customHeight="1" x14ac:dyDescent="0.25">
      <c r="A426" s="673">
        <f>'2-я и послед страницы'!A426</f>
        <v>0</v>
      </c>
      <c r="B426" s="655" t="str">
        <f>'2-я и послед страницы'!B426</f>
        <v>полоса 40х5 мм
уголок 63х63х6, L=2,5 м</v>
      </c>
      <c r="C426" s="655" t="str">
        <f>'2-я и послед страницы'!C426</f>
        <v>Контур заземления КК
СЭС-23-32939-ЭС-ИЛО</v>
      </c>
      <c r="D426" s="674" t="str">
        <f>'2-я и послед страницы'!D426</f>
        <v>Начальник участка, Курленков О.В.</v>
      </c>
      <c r="E426" s="674" t="s">
        <v>1565</v>
      </c>
      <c r="F426" s="655" t="str">
        <f ca="1">'2-я и послед страницы'!F426</f>
        <v>+42,
без осадков</v>
      </c>
      <c r="G426" s="674" t="str">
        <f>'2-я и послед страницы'!G426</f>
        <v>Кинев Н.Ю. 
№Э-1415-24</v>
      </c>
      <c r="H426" s="674" t="str">
        <f>'2-я и послед страницы'!J426</f>
        <v>Курленков О.В.</v>
      </c>
      <c r="I426" s="674" t="s">
        <v>1566</v>
      </c>
      <c r="J426" s="675" t="s">
        <v>64</v>
      </c>
      <c r="K426" s="674"/>
      <c r="L426" s="674" t="s">
        <v>1535</v>
      </c>
      <c r="M426" s="641">
        <f>IF('2-я и послед страницы'!N426=0,0,1)</f>
        <v>0</v>
      </c>
    </row>
    <row r="427" spans="1:13" ht="49.2" customHeight="1" x14ac:dyDescent="0.25">
      <c r="A427" s="673">
        <f>'2-я и послед страницы'!A427</f>
        <v>0</v>
      </c>
      <c r="B427" s="655" t="str">
        <f>'2-я и послед страницы'!B427</f>
        <v>полоса 40х5 мм
уголок 63х63х6, L=2,5 м</v>
      </c>
      <c r="C427" s="655" t="str">
        <f>'2-я и послед страницы'!C427</f>
        <v>Контур заземления КК
СЭС-23-32939-ЭС-ИЛО</v>
      </c>
      <c r="D427" s="674" t="str">
        <f>'2-я и послед страницы'!D427</f>
        <v>Начальник участка, Курленков О.В.</v>
      </c>
      <c r="E427" s="674" t="s">
        <v>1565</v>
      </c>
      <c r="F427" s="655" t="str">
        <f ca="1">'2-я и послед страницы'!F427</f>
        <v>+42,
без осадков</v>
      </c>
      <c r="G427" s="674" t="str">
        <f>'2-я и послед страницы'!G427</f>
        <v>Кинев Н.Ю. 
№Э-1415-24</v>
      </c>
      <c r="H427" s="674" t="str">
        <f>'2-я и послед страницы'!J427</f>
        <v>Курленков О.В.</v>
      </c>
      <c r="I427" s="674" t="s">
        <v>1566</v>
      </c>
      <c r="J427" s="675" t="s">
        <v>64</v>
      </c>
      <c r="K427" s="674"/>
      <c r="L427" s="674" t="s">
        <v>1535</v>
      </c>
      <c r="M427" s="641">
        <f>IF('2-я и послед страницы'!N427=0,0,1)</f>
        <v>0</v>
      </c>
    </row>
    <row r="428" spans="1:13" ht="49.2" customHeight="1" x14ac:dyDescent="0.25">
      <c r="A428" s="673">
        <f>'2-я и послед страницы'!A428</f>
        <v>0</v>
      </c>
      <c r="B428" s="655" t="str">
        <f>'2-я и послед страницы'!B428</f>
        <v>полоса 40х5 мм
уголок 63х63х6, L=2,5 м</v>
      </c>
      <c r="C428" s="655" t="str">
        <f>'2-я и послед страницы'!C428</f>
        <v>Контур заземления КК
СЭС-23-32939-ЭС-ИЛО</v>
      </c>
      <c r="D428" s="674" t="str">
        <f>'2-я и послед страницы'!D428</f>
        <v>Начальник участка, Курленков О.В.</v>
      </c>
      <c r="E428" s="674" t="s">
        <v>1565</v>
      </c>
      <c r="F428" s="655" t="str">
        <f ca="1">'2-я и послед страницы'!F428</f>
        <v>+42,
без осадков</v>
      </c>
      <c r="G428" s="674" t="str">
        <f>'2-я и послед страницы'!G428</f>
        <v>Кинев Н.Ю. 
№Э-1415-24</v>
      </c>
      <c r="H428" s="674" t="str">
        <f>'2-я и послед страницы'!J428</f>
        <v>Курленков О.В.</v>
      </c>
      <c r="I428" s="674" t="s">
        <v>1566</v>
      </c>
      <c r="J428" s="675" t="s">
        <v>64</v>
      </c>
      <c r="K428" s="674"/>
      <c r="L428" s="674" t="s">
        <v>1535</v>
      </c>
      <c r="M428" s="641">
        <f>IF('2-я и послед страницы'!N428=0,0,1)</f>
        <v>0</v>
      </c>
    </row>
    <row r="429" spans="1:13" ht="49.2" customHeight="1" x14ac:dyDescent="0.25">
      <c r="A429" s="673">
        <f>'2-я и послед страницы'!A429</f>
        <v>0</v>
      </c>
      <c r="B429" s="655" t="str">
        <f>'2-я и послед страницы'!B429</f>
        <v>полоса 40х5 мм
уголок 63х63х6, L=2,5 м</v>
      </c>
      <c r="C429" s="655" t="str">
        <f>'2-я и послед страницы'!C429</f>
        <v>Контур заземления КК
СЭС-23-32939-ЭС-ИЛО</v>
      </c>
      <c r="D429" s="674" t="str">
        <f>'2-я и послед страницы'!D429</f>
        <v>Начальник участка, Курленков О.В.</v>
      </c>
      <c r="E429" s="674" t="s">
        <v>1565</v>
      </c>
      <c r="F429" s="655" t="str">
        <f ca="1">'2-я и послед страницы'!F429</f>
        <v>+42,
без осадков</v>
      </c>
      <c r="G429" s="674" t="str">
        <f>'2-я и послед страницы'!G429</f>
        <v>Кинев Н.Ю. 
№Э-1415-24</v>
      </c>
      <c r="H429" s="674" t="str">
        <f>'2-я и послед страницы'!J429</f>
        <v>Курленков О.В.</v>
      </c>
      <c r="I429" s="674" t="s">
        <v>1566</v>
      </c>
      <c r="J429" s="675" t="s">
        <v>64</v>
      </c>
      <c r="K429" s="674"/>
      <c r="L429" s="674" t="s">
        <v>1535</v>
      </c>
      <c r="M429" s="641">
        <f>IF('2-я и послед страницы'!N429=0,0,1)</f>
        <v>0</v>
      </c>
    </row>
    <row r="430" spans="1:13" ht="49.2" customHeight="1" x14ac:dyDescent="0.25">
      <c r="A430" s="673">
        <f>'2-я и послед страницы'!A430</f>
        <v>0</v>
      </c>
      <c r="B430" s="655" t="str">
        <f>'2-я и послед страницы'!B430</f>
        <v>полоса 40х5 мм
уголок 63х63х6, L=2,5 м</v>
      </c>
      <c r="C430" s="655" t="str">
        <f>'2-я и послед страницы'!C430</f>
        <v>Контур заземления КК
СЭС-23-32939-ЭС-ИЛО</v>
      </c>
      <c r="D430" s="674" t="str">
        <f>'2-я и послед страницы'!D430</f>
        <v>Начальник участка, Курленков О.В.</v>
      </c>
      <c r="E430" s="674" t="s">
        <v>1565</v>
      </c>
      <c r="F430" s="655" t="str">
        <f ca="1">'2-я и послед страницы'!F430</f>
        <v>+42,
без осадков</v>
      </c>
      <c r="G430" s="674" t="str">
        <f>'2-я и послед страницы'!G430</f>
        <v>Кинев Н.Ю. 
№Э-1415-24</v>
      </c>
      <c r="H430" s="674" t="str">
        <f>'2-я и послед страницы'!J430</f>
        <v>Курленков О.В.</v>
      </c>
      <c r="I430" s="674" t="s">
        <v>1566</v>
      </c>
      <c r="J430" s="675" t="s">
        <v>64</v>
      </c>
      <c r="K430" s="674"/>
      <c r="L430" s="674" t="s">
        <v>1535</v>
      </c>
      <c r="M430" s="641">
        <f>IF('2-я и послед страницы'!N430=0,0,1)</f>
        <v>0</v>
      </c>
    </row>
    <row r="431" spans="1:13" ht="49.2" customHeight="1" x14ac:dyDescent="0.25">
      <c r="A431" s="673">
        <f>'2-я и послед страницы'!A431</f>
        <v>0</v>
      </c>
      <c r="B431" s="655" t="str">
        <f>'2-я и послед страницы'!B431</f>
        <v>полоса 40х5 мм
уголок 63х63х6, L=2,5 м</v>
      </c>
      <c r="C431" s="655" t="str">
        <f>'2-я и послед страницы'!C431</f>
        <v>Контур заземления КК
СЭС-23-32939-ЭС-ИЛО</v>
      </c>
      <c r="D431" s="674" t="str">
        <f>'2-я и послед страницы'!D431</f>
        <v>Начальник участка, Курленков О.В.</v>
      </c>
      <c r="E431" s="674" t="s">
        <v>1565</v>
      </c>
      <c r="F431" s="655" t="str">
        <f ca="1">'2-я и послед страницы'!F431</f>
        <v>+42,
без осадков</v>
      </c>
      <c r="G431" s="674" t="str">
        <f>'2-я и послед страницы'!G431</f>
        <v>Кинев Н.Ю. 
№Э-1415-24</v>
      </c>
      <c r="H431" s="674" t="str">
        <f>'2-я и послед страницы'!J431</f>
        <v>Курленков О.В.</v>
      </c>
      <c r="I431" s="674" t="s">
        <v>1566</v>
      </c>
      <c r="J431" s="675" t="s">
        <v>64</v>
      </c>
      <c r="K431" s="674"/>
      <c r="L431" s="674" t="s">
        <v>1535</v>
      </c>
      <c r="M431" s="641">
        <f>IF('2-я и послед страницы'!N431=0,0,1)</f>
        <v>0</v>
      </c>
    </row>
    <row r="432" spans="1:13" ht="49.2" customHeight="1" x14ac:dyDescent="0.25">
      <c r="A432" s="673">
        <f>'2-я и послед страницы'!A432</f>
        <v>0</v>
      </c>
      <c r="B432" s="655" t="str">
        <f>'2-я и послед страницы'!B432</f>
        <v>полоса 40х5 мм
уголок 63х63х6, L=2,5 м</v>
      </c>
      <c r="C432" s="655" t="str">
        <f>'2-я и послед страницы'!C432</f>
        <v>Контур заземления КК
СЭС-23-32939-ЭС-ИЛО</v>
      </c>
      <c r="D432" s="674" t="str">
        <f>'2-я и послед страницы'!D432</f>
        <v>Начальник участка, Курленков О.В.</v>
      </c>
      <c r="E432" s="674" t="s">
        <v>1565</v>
      </c>
      <c r="F432" s="655" t="str">
        <f ca="1">'2-я и послед страницы'!F432</f>
        <v>+42,
без осадков</v>
      </c>
      <c r="G432" s="674" t="str">
        <f>'2-я и послед страницы'!G432</f>
        <v>Кинев Н.Ю. 
№Э-1415-24</v>
      </c>
      <c r="H432" s="674" t="str">
        <f>'2-я и послед страницы'!J432</f>
        <v>Курленков О.В.</v>
      </c>
      <c r="I432" s="674" t="s">
        <v>1566</v>
      </c>
      <c r="J432" s="675" t="s">
        <v>64</v>
      </c>
      <c r="K432" s="674"/>
      <c r="L432" s="674" t="s">
        <v>1535</v>
      </c>
      <c r="M432" s="641">
        <f>IF('2-я и послед страницы'!N432=0,0,1)</f>
        <v>0</v>
      </c>
    </row>
    <row r="433" spans="1:13" ht="49.2" customHeight="1" x14ac:dyDescent="0.25">
      <c r="A433" s="673">
        <f>'2-я и послед страницы'!A433</f>
        <v>0</v>
      </c>
      <c r="B433" s="655" t="str">
        <f>'2-я и послед страницы'!B433</f>
        <v>полоса 40х5 мм
уголок 63х63х6, L=2,5 м</v>
      </c>
      <c r="C433" s="655" t="str">
        <f>'2-я и послед страницы'!C433</f>
        <v>Контур заземления КК
СЭС-23-32939-ЭС-ИЛО</v>
      </c>
      <c r="D433" s="674" t="str">
        <f>'2-я и послед страницы'!D433</f>
        <v>Начальник участка, Курленков О.В.</v>
      </c>
      <c r="E433" s="674" t="s">
        <v>1565</v>
      </c>
      <c r="F433" s="655" t="str">
        <f ca="1">'2-я и послед страницы'!F433</f>
        <v>+42,
без осадков</v>
      </c>
      <c r="G433" s="674" t="str">
        <f>'2-я и послед страницы'!G433</f>
        <v>Кинев Н.Ю. 
№Э-1415-24</v>
      </c>
      <c r="H433" s="674" t="str">
        <f>'2-я и послед страницы'!J433</f>
        <v>Курленков О.В.</v>
      </c>
      <c r="I433" s="674" t="s">
        <v>1566</v>
      </c>
      <c r="J433" s="675" t="s">
        <v>64</v>
      </c>
      <c r="K433" s="674"/>
      <c r="L433" s="674" t="s">
        <v>1535</v>
      </c>
      <c r="M433" s="641">
        <f>IF('2-я и послед страницы'!N433=0,0,1)</f>
        <v>0</v>
      </c>
    </row>
    <row r="434" spans="1:13" ht="49.2" customHeight="1" x14ac:dyDescent="0.25">
      <c r="A434" s="673">
        <f>'2-я и послед страницы'!A434</f>
        <v>0</v>
      </c>
      <c r="B434" s="655" t="str">
        <f>'2-я и послед страницы'!B434</f>
        <v>полоса 40х5 мм
уголок 63х63х6, L=2,5 м</v>
      </c>
      <c r="C434" s="655" t="str">
        <f>'2-я и послед страницы'!C434</f>
        <v>Контур заземления КК
СЭС-23-32939-ЭС-ИЛО</v>
      </c>
      <c r="D434" s="674" t="str">
        <f>'2-я и послед страницы'!D434</f>
        <v>Начальник участка, Курленков О.В.</v>
      </c>
      <c r="E434" s="674" t="s">
        <v>1565</v>
      </c>
      <c r="F434" s="655" t="str">
        <f ca="1">'2-я и послед страницы'!F434</f>
        <v>+42,
без осадков</v>
      </c>
      <c r="G434" s="674" t="str">
        <f>'2-я и послед страницы'!G434</f>
        <v>Кинев Н.Ю. 
№Э-1415-24</v>
      </c>
      <c r="H434" s="674" t="str">
        <f>'2-я и послед страницы'!J434</f>
        <v>Курленков О.В.</v>
      </c>
      <c r="I434" s="674" t="s">
        <v>1566</v>
      </c>
      <c r="J434" s="675" t="s">
        <v>64</v>
      </c>
      <c r="K434" s="674"/>
      <c r="L434" s="674" t="s">
        <v>1535</v>
      </c>
      <c r="M434" s="641">
        <f>IF('2-я и послед страницы'!N434=0,0,1)</f>
        <v>0</v>
      </c>
    </row>
    <row r="435" spans="1:13" ht="49.2" customHeight="1" x14ac:dyDescent="0.25">
      <c r="A435" s="673">
        <f>'2-я и послед страницы'!A435</f>
        <v>0</v>
      </c>
      <c r="B435" s="655" t="str">
        <f>'2-я и послед страницы'!B435</f>
        <v>полоса 40х5 мм
уголок 63х63х6, L=2,5 м</v>
      </c>
      <c r="C435" s="655" t="str">
        <f>'2-я и послед страницы'!C435</f>
        <v>Контур заземления КК
СЭС-23-32939-ЭС-ИЛО</v>
      </c>
      <c r="D435" s="674" t="str">
        <f>'2-я и послед страницы'!D435</f>
        <v>Начальник участка, Курленков О.В.</v>
      </c>
      <c r="E435" s="674" t="s">
        <v>1565</v>
      </c>
      <c r="F435" s="655" t="str">
        <f ca="1">'2-я и послед страницы'!F435</f>
        <v>+42,
без осадков</v>
      </c>
      <c r="G435" s="674" t="str">
        <f>'2-я и послед страницы'!G435</f>
        <v>Кинев Н.Ю. 
№Э-1415-24</v>
      </c>
      <c r="H435" s="674" t="str">
        <f>'2-я и послед страницы'!J435</f>
        <v>Курленков О.В.</v>
      </c>
      <c r="I435" s="674" t="s">
        <v>1566</v>
      </c>
      <c r="J435" s="675" t="s">
        <v>64</v>
      </c>
      <c r="K435" s="674"/>
      <c r="L435" s="674" t="s">
        <v>1535</v>
      </c>
      <c r="M435" s="641">
        <f>IF('2-я и послед страницы'!N435=0,0,1)</f>
        <v>0</v>
      </c>
    </row>
    <row r="436" spans="1:13" x14ac:dyDescent="0.25">
      <c r="A436" s="1479" t="str">
        <f>'2-я и послед страницы'!A436:M436</f>
        <v>Контур заземления МТП</v>
      </c>
      <c r="B436" s="1480"/>
      <c r="C436" s="1480"/>
      <c r="D436" s="1480"/>
      <c r="E436" s="1480"/>
      <c r="F436" s="1480"/>
      <c r="G436" s="1480"/>
      <c r="H436" s="1480"/>
      <c r="I436" s="1480"/>
      <c r="J436" s="1480"/>
      <c r="K436" s="1480"/>
      <c r="L436" s="1480"/>
      <c r="M436" s="641">
        <f>IF('2-я и послед страницы'!N105=1,1,0)</f>
        <v>0</v>
      </c>
    </row>
    <row r="437" spans="1:13" ht="49.2" customHeight="1" x14ac:dyDescent="0.25">
      <c r="A437" s="673">
        <f>'2-я и послед страницы'!A437</f>
        <v>45482</v>
      </c>
      <c r="B437" s="655" t="str">
        <f>'2-я и послед страницы'!B437</f>
        <v>полоса 50х5
уголок 63х63х6</v>
      </c>
      <c r="C437" s="655" t="str">
        <f>'2-я и послед страницы'!C437</f>
        <v>Контур заземления МТП
СЭС-21-080098-ИЛО5</v>
      </c>
      <c r="D437" s="674" t="str">
        <f>'2-я и послед страницы'!D437</f>
        <v>Начальник участка, Курленков О.В.</v>
      </c>
      <c r="E437" s="674" t="s">
        <v>1565</v>
      </c>
      <c r="F437" s="655" t="str">
        <f>'2-я и послед страницы'!F437</f>
        <v>+23,
без осадков</v>
      </c>
      <c r="G437" s="674" t="str">
        <f>'2-я и послед страницы'!G437</f>
        <v>Кинев Н.Ю. 
№Э-1415-24</v>
      </c>
      <c r="H437" s="674" t="str">
        <f>'2-я и послед страницы'!J437</f>
        <v>Курленков О.В.</v>
      </c>
      <c r="I437" s="674" t="s">
        <v>1566</v>
      </c>
      <c r="J437" s="675" t="s">
        <v>64</v>
      </c>
      <c r="K437" s="674"/>
      <c r="L437" s="674" t="s">
        <v>1535</v>
      </c>
    </row>
    <row r="438" spans="1:13" x14ac:dyDescent="0.25">
      <c r="A438" s="1479" t="str">
        <f>'2-я и послед страницы'!A438:M438</f>
        <v>Контур заземления КТП</v>
      </c>
      <c r="B438" s="1480"/>
      <c r="C438" s="1480"/>
      <c r="D438" s="1480"/>
      <c r="E438" s="1480"/>
      <c r="F438" s="1480"/>
      <c r="G438" s="1480"/>
      <c r="H438" s="1480"/>
      <c r="I438" s="1480"/>
      <c r="J438" s="1480"/>
      <c r="K438" s="1480"/>
      <c r="L438" s="1480"/>
      <c r="M438" s="641">
        <f>IF('2-я и послед страницы'!N107=1,1,0)</f>
        <v>0</v>
      </c>
    </row>
    <row r="439" spans="1:13" ht="49.2" customHeight="1" x14ac:dyDescent="0.25">
      <c r="A439" s="673">
        <f>'2-я и послед страницы'!A439</f>
        <v>45493</v>
      </c>
      <c r="B439" s="655" t="str">
        <f>'2-я и послед страницы'!B439</f>
        <v>полоса 50х5
уголок 63х63х6</v>
      </c>
      <c r="C439" s="655" t="str">
        <f>'2-я и послед страницы'!C439</f>
        <v>Контур заземления КТП
СЭС-21-080098-ИЛО6</v>
      </c>
      <c r="D439" s="674" t="str">
        <f>'2-я и послед страницы'!D439</f>
        <v>Начальник участка, Курленков О.В.</v>
      </c>
      <c r="E439" s="674" t="s">
        <v>1565</v>
      </c>
      <c r="F439" s="655" t="str">
        <f>'2-я и послед страницы'!F439</f>
        <v>+25,
без осадков</v>
      </c>
      <c r="G439" s="674" t="str">
        <f>'2-я и послед страницы'!G439</f>
        <v>Кинев Н.Ю. 
№Э-1415-24</v>
      </c>
      <c r="H439" s="674" t="str">
        <f>'2-я и послед страницы'!J439</f>
        <v>Курленков О.В.</v>
      </c>
      <c r="I439" s="674" t="s">
        <v>1566</v>
      </c>
      <c r="J439" s="675" t="s">
        <v>64</v>
      </c>
      <c r="K439" s="674"/>
      <c r="L439" s="674" t="s">
        <v>1535</v>
      </c>
    </row>
    <row r="440" spans="1:13" ht="30" customHeight="1" x14ac:dyDescent="0.25">
      <c r="A440" s="655"/>
      <c r="B440" s="655"/>
      <c r="C440" s="655"/>
      <c r="D440" s="655"/>
      <c r="E440" s="655"/>
      <c r="F440" s="655"/>
    </row>
    <row r="441" spans="1:13" ht="30" customHeight="1" x14ac:dyDescent="0.25">
      <c r="A441" s="655"/>
      <c r="B441" s="655"/>
      <c r="C441" s="655"/>
      <c r="D441" s="655"/>
      <c r="E441" s="655"/>
      <c r="F441" s="655"/>
    </row>
    <row r="442" spans="1:13" ht="30" customHeight="1" x14ac:dyDescent="0.25">
      <c r="A442" s="655"/>
      <c r="B442" s="655"/>
      <c r="C442" s="655"/>
      <c r="D442" s="655"/>
      <c r="E442" s="655"/>
      <c r="F442" s="655"/>
    </row>
    <row r="443" spans="1:13" ht="30" customHeight="1" x14ac:dyDescent="0.25">
      <c r="A443" s="655"/>
      <c r="B443" s="655"/>
      <c r="C443" s="655"/>
      <c r="D443" s="655"/>
      <c r="E443" s="655"/>
      <c r="F443" s="655"/>
    </row>
    <row r="444" spans="1:13" ht="30" customHeight="1" x14ac:dyDescent="0.25">
      <c r="A444" s="655"/>
      <c r="B444" s="655"/>
      <c r="C444" s="655"/>
      <c r="D444" s="655"/>
      <c r="E444" s="655"/>
      <c r="F444" s="655"/>
    </row>
    <row r="445" spans="1:13" ht="30" customHeight="1" x14ac:dyDescent="0.25">
      <c r="A445" s="655"/>
      <c r="B445" s="655"/>
      <c r="C445" s="655"/>
      <c r="D445" s="655"/>
      <c r="E445" s="655"/>
      <c r="F445" s="655"/>
    </row>
    <row r="446" spans="1:13" ht="30" customHeight="1" x14ac:dyDescent="0.25">
      <c r="A446" s="655"/>
      <c r="B446" s="655"/>
      <c r="C446" s="655"/>
      <c r="D446" s="655"/>
      <c r="E446" s="655"/>
      <c r="F446" s="655"/>
    </row>
    <row r="447" spans="1:13" ht="30" customHeight="1" x14ac:dyDescent="0.25">
      <c r="A447" s="655"/>
      <c r="B447" s="655"/>
      <c r="C447" s="655"/>
      <c r="D447" s="655"/>
      <c r="E447" s="655"/>
      <c r="F447" s="655"/>
    </row>
    <row r="448" spans="1:13" ht="30" customHeight="1" x14ac:dyDescent="0.25">
      <c r="A448" s="655"/>
      <c r="B448" s="655"/>
      <c r="C448" s="655"/>
      <c r="D448" s="655"/>
      <c r="E448" s="655"/>
      <c r="F448" s="655"/>
    </row>
    <row r="449" spans="1:6" ht="30" customHeight="1" x14ac:dyDescent="0.25">
      <c r="A449" s="655"/>
      <c r="B449" s="655"/>
      <c r="C449" s="655"/>
      <c r="D449" s="655"/>
      <c r="E449" s="655"/>
      <c r="F449" s="655"/>
    </row>
    <row r="450" spans="1:6" ht="30" customHeight="1" x14ac:dyDescent="0.25">
      <c r="A450" s="655"/>
      <c r="B450" s="655"/>
      <c r="C450" s="655"/>
      <c r="D450" s="655"/>
      <c r="E450" s="655"/>
      <c r="F450" s="655"/>
    </row>
    <row r="451" spans="1:6" ht="30" customHeight="1" x14ac:dyDescent="0.25">
      <c r="A451" s="655"/>
      <c r="B451" s="655"/>
      <c r="C451" s="655"/>
      <c r="D451" s="655"/>
      <c r="E451" s="655"/>
      <c r="F451" s="655"/>
    </row>
    <row r="452" spans="1:6" ht="30" customHeight="1" x14ac:dyDescent="0.25">
      <c r="A452" s="655"/>
      <c r="B452" s="655"/>
      <c r="C452" s="655"/>
      <c r="D452" s="655"/>
      <c r="E452" s="655"/>
      <c r="F452" s="655"/>
    </row>
    <row r="453" spans="1:6" ht="30" customHeight="1" x14ac:dyDescent="0.25">
      <c r="A453" s="655"/>
      <c r="B453" s="655"/>
      <c r="C453" s="655"/>
      <c r="D453" s="655"/>
      <c r="E453" s="655"/>
      <c r="F453" s="655"/>
    </row>
    <row r="454" spans="1:6" ht="30" customHeight="1" x14ac:dyDescent="0.25">
      <c r="A454" s="655"/>
      <c r="B454" s="655"/>
      <c r="C454" s="655"/>
      <c r="D454" s="655"/>
      <c r="E454" s="655"/>
      <c r="F454" s="655"/>
    </row>
    <row r="455" spans="1:6" ht="30" customHeight="1" x14ac:dyDescent="0.25">
      <c r="A455" s="655"/>
      <c r="B455" s="655"/>
      <c r="C455" s="655"/>
      <c r="D455" s="655"/>
      <c r="E455" s="655"/>
      <c r="F455" s="655"/>
    </row>
    <row r="456" spans="1:6" ht="30" customHeight="1" x14ac:dyDescent="0.25">
      <c r="A456" s="655"/>
      <c r="B456" s="655"/>
      <c r="C456" s="655"/>
      <c r="D456" s="655"/>
      <c r="E456" s="655"/>
      <c r="F456" s="655"/>
    </row>
    <row r="457" spans="1:6" ht="30" customHeight="1" x14ac:dyDescent="0.25">
      <c r="A457" s="655"/>
      <c r="B457" s="655"/>
      <c r="C457" s="655"/>
      <c r="D457" s="655"/>
      <c r="E457" s="655"/>
      <c r="F457" s="655"/>
    </row>
    <row r="458" spans="1:6" ht="30" customHeight="1" x14ac:dyDescent="0.25">
      <c r="A458" s="655"/>
      <c r="B458" s="655"/>
      <c r="C458" s="655"/>
      <c r="D458" s="655"/>
      <c r="E458" s="655"/>
      <c r="F458" s="655"/>
    </row>
    <row r="459" spans="1:6" ht="30" customHeight="1" x14ac:dyDescent="0.25">
      <c r="A459" s="655"/>
      <c r="B459" s="655"/>
      <c r="C459" s="655"/>
      <c r="D459" s="655"/>
      <c r="E459" s="655"/>
      <c r="F459" s="655"/>
    </row>
    <row r="460" spans="1:6" ht="30" customHeight="1" x14ac:dyDescent="0.25">
      <c r="A460" s="655"/>
      <c r="B460" s="655"/>
      <c r="C460" s="655"/>
      <c r="D460" s="655"/>
      <c r="E460" s="655"/>
      <c r="F460" s="655"/>
    </row>
    <row r="461" spans="1:6" ht="30" customHeight="1" x14ac:dyDescent="0.25">
      <c r="A461" s="655"/>
      <c r="B461" s="655"/>
      <c r="C461" s="655"/>
      <c r="D461" s="655"/>
      <c r="E461" s="655"/>
      <c r="F461" s="655"/>
    </row>
    <row r="462" spans="1:6" ht="30" customHeight="1" x14ac:dyDescent="0.25">
      <c r="A462" s="655"/>
      <c r="B462" s="655"/>
      <c r="C462" s="655"/>
      <c r="D462" s="655"/>
      <c r="E462" s="655"/>
      <c r="F462" s="655"/>
    </row>
    <row r="463" spans="1:6" ht="30" customHeight="1" x14ac:dyDescent="0.25">
      <c r="A463" s="655"/>
      <c r="B463" s="655"/>
      <c r="C463" s="655"/>
      <c r="D463" s="655"/>
      <c r="E463" s="655"/>
      <c r="F463" s="655"/>
    </row>
    <row r="464" spans="1:6" ht="30" customHeight="1" x14ac:dyDescent="0.25">
      <c r="A464" s="655"/>
      <c r="B464" s="655"/>
      <c r="C464" s="655"/>
      <c r="D464" s="655"/>
      <c r="E464" s="655"/>
      <c r="F464" s="655"/>
    </row>
    <row r="465" spans="1:6" ht="30" customHeight="1" x14ac:dyDescent="0.25">
      <c r="A465" s="655"/>
      <c r="B465" s="655"/>
      <c r="C465" s="655"/>
      <c r="D465" s="655"/>
      <c r="E465" s="655"/>
      <c r="F465" s="655"/>
    </row>
    <row r="466" spans="1:6" ht="30" customHeight="1" x14ac:dyDescent="0.25">
      <c r="A466" s="655"/>
      <c r="B466" s="655"/>
      <c r="C466" s="655"/>
      <c r="D466" s="655"/>
      <c r="E466" s="655"/>
      <c r="F466" s="655"/>
    </row>
    <row r="467" spans="1:6" ht="30" customHeight="1" x14ac:dyDescent="0.25">
      <c r="A467" s="655"/>
      <c r="B467" s="655"/>
      <c r="C467" s="655"/>
      <c r="D467" s="655"/>
      <c r="E467" s="655"/>
      <c r="F467" s="655"/>
    </row>
    <row r="468" spans="1:6" ht="30" customHeight="1" x14ac:dyDescent="0.25">
      <c r="A468" s="655"/>
      <c r="B468" s="655"/>
      <c r="C468" s="655"/>
      <c r="D468" s="655"/>
      <c r="E468" s="655"/>
      <c r="F468" s="655"/>
    </row>
    <row r="469" spans="1:6" ht="30" customHeight="1" x14ac:dyDescent="0.25">
      <c r="A469" s="655"/>
      <c r="B469" s="655"/>
      <c r="C469" s="655"/>
      <c r="D469" s="655"/>
      <c r="E469" s="655"/>
      <c r="F469" s="655"/>
    </row>
    <row r="470" spans="1:6" ht="30" customHeight="1" x14ac:dyDescent="0.25">
      <c r="A470" s="655"/>
      <c r="B470" s="655"/>
      <c r="C470" s="655"/>
      <c r="D470" s="655"/>
      <c r="E470" s="655"/>
      <c r="F470" s="655"/>
    </row>
    <row r="471" spans="1:6" ht="30" customHeight="1" x14ac:dyDescent="0.25">
      <c r="A471" s="655"/>
      <c r="B471" s="655"/>
      <c r="C471" s="655"/>
      <c r="D471" s="655"/>
      <c r="E471" s="655"/>
      <c r="F471" s="655"/>
    </row>
    <row r="472" spans="1:6" ht="30" customHeight="1" x14ac:dyDescent="0.25">
      <c r="A472" s="655"/>
      <c r="B472" s="655"/>
      <c r="C472" s="655"/>
      <c r="D472" s="655"/>
      <c r="E472" s="655"/>
      <c r="F472" s="655"/>
    </row>
    <row r="473" spans="1:6" ht="30" customHeight="1" x14ac:dyDescent="0.25">
      <c r="A473" s="655"/>
      <c r="B473" s="655"/>
      <c r="C473" s="655"/>
      <c r="D473" s="655"/>
      <c r="E473" s="655"/>
      <c r="F473" s="655"/>
    </row>
    <row r="474" spans="1:6" ht="30" customHeight="1" x14ac:dyDescent="0.25">
      <c r="A474" s="655"/>
      <c r="B474" s="655"/>
      <c r="C474" s="655"/>
      <c r="D474" s="655"/>
      <c r="E474" s="655"/>
      <c r="F474" s="655"/>
    </row>
    <row r="475" spans="1:6" ht="30" customHeight="1" x14ac:dyDescent="0.25">
      <c r="A475" s="655"/>
      <c r="B475" s="655"/>
      <c r="C475" s="655"/>
      <c r="D475" s="655"/>
      <c r="E475" s="655"/>
      <c r="F475" s="655"/>
    </row>
    <row r="476" spans="1:6" ht="30" customHeight="1" x14ac:dyDescent="0.25">
      <c r="A476" s="655"/>
      <c r="B476" s="655"/>
      <c r="C476" s="655"/>
      <c r="D476" s="655"/>
      <c r="E476" s="655"/>
      <c r="F476" s="655"/>
    </row>
    <row r="477" spans="1:6" ht="30" customHeight="1" x14ac:dyDescent="0.25">
      <c r="A477" s="655"/>
      <c r="B477" s="655"/>
      <c r="C477" s="655"/>
      <c r="D477" s="655"/>
      <c r="E477" s="655"/>
      <c r="F477" s="655"/>
    </row>
    <row r="478" spans="1:6" ht="30" customHeight="1" x14ac:dyDescent="0.25">
      <c r="A478" s="655"/>
      <c r="B478" s="655"/>
      <c r="C478" s="655"/>
      <c r="D478" s="655"/>
      <c r="E478" s="655"/>
      <c r="F478" s="655"/>
    </row>
    <row r="479" spans="1:6" ht="30" customHeight="1" x14ac:dyDescent="0.25">
      <c r="A479" s="655"/>
      <c r="B479" s="655"/>
      <c r="C479" s="655"/>
      <c r="D479" s="655"/>
      <c r="E479" s="655"/>
      <c r="F479" s="655"/>
    </row>
    <row r="480" spans="1:6" ht="30" customHeight="1" x14ac:dyDescent="0.25">
      <c r="A480" s="655"/>
      <c r="B480" s="655"/>
      <c r="C480" s="655"/>
      <c r="D480" s="655"/>
      <c r="E480" s="655"/>
      <c r="F480" s="655"/>
    </row>
    <row r="481" spans="1:6" ht="30" customHeight="1" x14ac:dyDescent="0.25">
      <c r="A481" s="655"/>
      <c r="B481" s="655"/>
      <c r="C481" s="655"/>
      <c r="D481" s="655"/>
      <c r="E481" s="655"/>
      <c r="F481" s="655"/>
    </row>
    <row r="482" spans="1:6" ht="30" customHeight="1" x14ac:dyDescent="0.25">
      <c r="A482" s="655"/>
      <c r="B482" s="655"/>
      <c r="C482" s="655"/>
      <c r="D482" s="655"/>
      <c r="E482" s="655"/>
      <c r="F482" s="655"/>
    </row>
    <row r="483" spans="1:6" ht="30" customHeight="1" x14ac:dyDescent="0.25">
      <c r="A483" s="655"/>
      <c r="B483" s="655"/>
      <c r="C483" s="655"/>
      <c r="D483" s="655"/>
      <c r="E483" s="655"/>
      <c r="F483" s="655"/>
    </row>
    <row r="484" spans="1:6" ht="30" customHeight="1" x14ac:dyDescent="0.25">
      <c r="A484" s="655"/>
      <c r="B484" s="655"/>
      <c r="C484" s="655"/>
      <c r="D484" s="655"/>
      <c r="E484" s="655"/>
      <c r="F484" s="655"/>
    </row>
  </sheetData>
  <autoFilter ref="M2:M439" xr:uid="{3E81C418-77A1-41C5-82B0-39ED4CE1C5A7}"/>
  <mergeCells count="6">
    <mergeCell ref="A436:L436"/>
    <mergeCell ref="A438:L438"/>
    <mergeCell ref="A3:L3"/>
    <mergeCell ref="A99:L99"/>
    <mergeCell ref="A201:L201"/>
    <mergeCell ref="A302:L302"/>
  </mergeCells>
  <pageMargins left="0.59055118110236227" right="0.39370078740157483" top="0.78740157480314965" bottom="0.19685039370078741" header="0.51181102362204722" footer="0.51181102362204722"/>
  <pageSetup paperSize="9" scale="68" orientation="landscape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F7916-DAC0-4946-9C98-9912B7DB8EF4}">
  <sheetPr>
    <tabColor rgb="FF7030A0"/>
  </sheetPr>
  <dimension ref="A7:F35"/>
  <sheetViews>
    <sheetView view="pageBreakPreview" zoomScale="110" zoomScaleNormal="145" zoomScaleSheetLayoutView="110" workbookViewId="0">
      <selection activeCell="C9" sqref="C9:E9"/>
    </sheetView>
  </sheetViews>
  <sheetFormatPr defaultRowHeight="13.2" x14ac:dyDescent="0.25"/>
  <cols>
    <col min="1" max="6" width="9.6640625" style="641" customWidth="1"/>
    <col min="7" max="256" width="8.88671875" style="641"/>
    <col min="257" max="262" width="9.6640625" style="641" customWidth="1"/>
    <col min="263" max="512" width="8.88671875" style="641"/>
    <col min="513" max="518" width="9.6640625" style="641" customWidth="1"/>
    <col min="519" max="768" width="8.88671875" style="641"/>
    <col min="769" max="774" width="9.6640625" style="641" customWidth="1"/>
    <col min="775" max="1024" width="8.88671875" style="641"/>
    <col min="1025" max="1030" width="9.6640625" style="641" customWidth="1"/>
    <col min="1031" max="1280" width="8.88671875" style="641"/>
    <col min="1281" max="1286" width="9.6640625" style="641" customWidth="1"/>
    <col min="1287" max="1536" width="8.88671875" style="641"/>
    <col min="1537" max="1542" width="9.6640625" style="641" customWidth="1"/>
    <col min="1543" max="1792" width="8.88671875" style="641"/>
    <col min="1793" max="1798" width="9.6640625" style="641" customWidth="1"/>
    <col min="1799" max="2048" width="8.88671875" style="641"/>
    <col min="2049" max="2054" width="9.6640625" style="641" customWidth="1"/>
    <col min="2055" max="2304" width="8.88671875" style="641"/>
    <col min="2305" max="2310" width="9.6640625" style="641" customWidth="1"/>
    <col min="2311" max="2560" width="8.88671875" style="641"/>
    <col min="2561" max="2566" width="9.6640625" style="641" customWidth="1"/>
    <col min="2567" max="2816" width="8.88671875" style="641"/>
    <col min="2817" max="2822" width="9.6640625" style="641" customWidth="1"/>
    <col min="2823" max="3072" width="8.88671875" style="641"/>
    <col min="3073" max="3078" width="9.6640625" style="641" customWidth="1"/>
    <col min="3079" max="3328" width="8.88671875" style="641"/>
    <col min="3329" max="3334" width="9.6640625" style="641" customWidth="1"/>
    <col min="3335" max="3584" width="8.88671875" style="641"/>
    <col min="3585" max="3590" width="9.6640625" style="641" customWidth="1"/>
    <col min="3591" max="3840" width="8.88671875" style="641"/>
    <col min="3841" max="3846" width="9.6640625" style="641" customWidth="1"/>
    <col min="3847" max="4096" width="8.88671875" style="641"/>
    <col min="4097" max="4102" width="9.6640625" style="641" customWidth="1"/>
    <col min="4103" max="4352" width="8.88671875" style="641"/>
    <col min="4353" max="4358" width="9.6640625" style="641" customWidth="1"/>
    <col min="4359" max="4608" width="8.88671875" style="641"/>
    <col min="4609" max="4614" width="9.6640625" style="641" customWidth="1"/>
    <col min="4615" max="4864" width="8.88671875" style="641"/>
    <col min="4865" max="4870" width="9.6640625" style="641" customWidth="1"/>
    <col min="4871" max="5120" width="8.88671875" style="641"/>
    <col min="5121" max="5126" width="9.6640625" style="641" customWidth="1"/>
    <col min="5127" max="5376" width="8.88671875" style="641"/>
    <col min="5377" max="5382" width="9.6640625" style="641" customWidth="1"/>
    <col min="5383" max="5632" width="8.88671875" style="641"/>
    <col min="5633" max="5638" width="9.6640625" style="641" customWidth="1"/>
    <col min="5639" max="5888" width="8.88671875" style="641"/>
    <col min="5889" max="5894" width="9.6640625" style="641" customWidth="1"/>
    <col min="5895" max="6144" width="8.88671875" style="641"/>
    <col min="6145" max="6150" width="9.6640625" style="641" customWidth="1"/>
    <col min="6151" max="6400" width="8.88671875" style="641"/>
    <col min="6401" max="6406" width="9.6640625" style="641" customWidth="1"/>
    <col min="6407" max="6656" width="8.88671875" style="641"/>
    <col min="6657" max="6662" width="9.6640625" style="641" customWidth="1"/>
    <col min="6663" max="6912" width="8.88671875" style="641"/>
    <col min="6913" max="6918" width="9.6640625" style="641" customWidth="1"/>
    <col min="6919" max="7168" width="8.88671875" style="641"/>
    <col min="7169" max="7174" width="9.6640625" style="641" customWidth="1"/>
    <col min="7175" max="7424" width="8.88671875" style="641"/>
    <col min="7425" max="7430" width="9.6640625" style="641" customWidth="1"/>
    <col min="7431" max="7680" width="8.88671875" style="641"/>
    <col min="7681" max="7686" width="9.6640625" style="641" customWidth="1"/>
    <col min="7687" max="7936" width="8.88671875" style="641"/>
    <col min="7937" max="7942" width="9.6640625" style="641" customWidth="1"/>
    <col min="7943" max="8192" width="8.88671875" style="641"/>
    <col min="8193" max="8198" width="9.6640625" style="641" customWidth="1"/>
    <col min="8199" max="8448" width="8.88671875" style="641"/>
    <col min="8449" max="8454" width="9.6640625" style="641" customWidth="1"/>
    <col min="8455" max="8704" width="8.88671875" style="641"/>
    <col min="8705" max="8710" width="9.6640625" style="641" customWidth="1"/>
    <col min="8711" max="8960" width="8.88671875" style="641"/>
    <col min="8961" max="8966" width="9.6640625" style="641" customWidth="1"/>
    <col min="8967" max="9216" width="8.88671875" style="641"/>
    <col min="9217" max="9222" width="9.6640625" style="641" customWidth="1"/>
    <col min="9223" max="9472" width="8.88671875" style="641"/>
    <col min="9473" max="9478" width="9.6640625" style="641" customWidth="1"/>
    <col min="9479" max="9728" width="8.88671875" style="641"/>
    <col min="9729" max="9734" width="9.6640625" style="641" customWidth="1"/>
    <col min="9735" max="9984" width="8.88671875" style="641"/>
    <col min="9985" max="9990" width="9.6640625" style="641" customWidth="1"/>
    <col min="9991" max="10240" width="8.88671875" style="641"/>
    <col min="10241" max="10246" width="9.6640625" style="641" customWidth="1"/>
    <col min="10247" max="10496" width="8.88671875" style="641"/>
    <col min="10497" max="10502" width="9.6640625" style="641" customWidth="1"/>
    <col min="10503" max="10752" width="8.88671875" style="641"/>
    <col min="10753" max="10758" width="9.6640625" style="641" customWidth="1"/>
    <col min="10759" max="11008" width="8.88671875" style="641"/>
    <col min="11009" max="11014" width="9.6640625" style="641" customWidth="1"/>
    <col min="11015" max="11264" width="8.88671875" style="641"/>
    <col min="11265" max="11270" width="9.6640625" style="641" customWidth="1"/>
    <col min="11271" max="11520" width="8.88671875" style="641"/>
    <col min="11521" max="11526" width="9.6640625" style="641" customWidth="1"/>
    <col min="11527" max="11776" width="8.88671875" style="641"/>
    <col min="11777" max="11782" width="9.6640625" style="641" customWidth="1"/>
    <col min="11783" max="12032" width="8.88671875" style="641"/>
    <col min="12033" max="12038" width="9.6640625" style="641" customWidth="1"/>
    <col min="12039" max="12288" width="8.88671875" style="641"/>
    <col min="12289" max="12294" width="9.6640625" style="641" customWidth="1"/>
    <col min="12295" max="12544" width="8.88671875" style="641"/>
    <col min="12545" max="12550" width="9.6640625" style="641" customWidth="1"/>
    <col min="12551" max="12800" width="8.88671875" style="641"/>
    <col min="12801" max="12806" width="9.6640625" style="641" customWidth="1"/>
    <col min="12807" max="13056" width="8.88671875" style="641"/>
    <col min="13057" max="13062" width="9.6640625" style="641" customWidth="1"/>
    <col min="13063" max="13312" width="8.88671875" style="641"/>
    <col min="13313" max="13318" width="9.6640625" style="641" customWidth="1"/>
    <col min="13319" max="13568" width="8.88671875" style="641"/>
    <col min="13569" max="13574" width="9.6640625" style="641" customWidth="1"/>
    <col min="13575" max="13824" width="8.88671875" style="641"/>
    <col min="13825" max="13830" width="9.6640625" style="641" customWidth="1"/>
    <col min="13831" max="14080" width="8.88671875" style="641"/>
    <col min="14081" max="14086" width="9.6640625" style="641" customWidth="1"/>
    <col min="14087" max="14336" width="8.88671875" style="641"/>
    <col min="14337" max="14342" width="9.6640625" style="641" customWidth="1"/>
    <col min="14343" max="14592" width="8.88671875" style="641"/>
    <col min="14593" max="14598" width="9.6640625" style="641" customWidth="1"/>
    <col min="14599" max="14848" width="8.88671875" style="641"/>
    <col min="14849" max="14854" width="9.6640625" style="641" customWidth="1"/>
    <col min="14855" max="15104" width="8.88671875" style="641"/>
    <col min="15105" max="15110" width="9.6640625" style="641" customWidth="1"/>
    <col min="15111" max="15360" width="8.88671875" style="641"/>
    <col min="15361" max="15366" width="9.6640625" style="641" customWidth="1"/>
    <col min="15367" max="15616" width="8.88671875" style="641"/>
    <col min="15617" max="15622" width="9.6640625" style="641" customWidth="1"/>
    <col min="15623" max="15872" width="8.88671875" style="641"/>
    <col min="15873" max="15878" width="9.6640625" style="641" customWidth="1"/>
    <col min="15879" max="16128" width="8.88671875" style="641"/>
    <col min="16129" max="16134" width="9.6640625" style="641" customWidth="1"/>
    <col min="16135" max="16384" width="8.88671875" style="641"/>
  </cols>
  <sheetData>
    <row r="7" spans="1:6" x14ac:dyDescent="0.25">
      <c r="C7" s="641" t="s">
        <v>1543</v>
      </c>
    </row>
    <row r="8" spans="1:6" ht="8.25" customHeight="1" x14ac:dyDescent="0.25"/>
    <row r="9" spans="1:6" x14ac:dyDescent="0.25">
      <c r="C9" s="1464"/>
      <c r="D9" s="1464"/>
      <c r="E9" s="1464"/>
      <c r="F9" s="670" t="s">
        <v>1544</v>
      </c>
    </row>
    <row r="10" spans="1:6" ht="10.5" customHeight="1" x14ac:dyDescent="0.25"/>
    <row r="11" spans="1:6" x14ac:dyDescent="0.25">
      <c r="C11" s="641" t="s">
        <v>1545</v>
      </c>
    </row>
    <row r="13" spans="1:6" x14ac:dyDescent="0.25">
      <c r="A13" s="1464"/>
      <c r="B13" s="1464"/>
      <c r="C13" s="1464"/>
      <c r="D13" s="1464"/>
      <c r="E13" s="1464"/>
      <c r="F13" s="1464"/>
    </row>
    <row r="14" spans="1:6" ht="15.6" x14ac:dyDescent="0.25">
      <c r="A14" s="1465" t="s">
        <v>1546</v>
      </c>
      <c r="B14" s="1465"/>
      <c r="C14" s="1465"/>
      <c r="D14" s="1465"/>
      <c r="E14" s="1465"/>
      <c r="F14" s="1465"/>
    </row>
    <row r="15" spans="1:6" x14ac:dyDescent="0.25">
      <c r="A15" s="1464"/>
      <c r="B15" s="1464"/>
      <c r="C15" s="1464"/>
      <c r="D15" s="1464"/>
      <c r="E15" s="1464"/>
      <c r="F15" s="1464"/>
    </row>
    <row r="16" spans="1:6" ht="15.6" x14ac:dyDescent="0.25">
      <c r="A16" s="1465" t="s">
        <v>1547</v>
      </c>
      <c r="B16" s="1465"/>
      <c r="C16" s="1465"/>
      <c r="D16" s="1465"/>
      <c r="E16" s="1465"/>
      <c r="F16" s="1465"/>
    </row>
    <row r="18" spans="1:6" ht="26.4" x14ac:dyDescent="0.25">
      <c r="B18" s="656" t="s">
        <v>1548</v>
      </c>
    </row>
    <row r="24" spans="1:6" x14ac:dyDescent="0.25">
      <c r="C24" s="641" t="s">
        <v>1543</v>
      </c>
    </row>
    <row r="26" spans="1:6" x14ac:dyDescent="0.25">
      <c r="C26" s="1464"/>
      <c r="D26" s="1464"/>
      <c r="E26" s="1464"/>
      <c r="F26" s="670" t="s">
        <v>1544</v>
      </c>
    </row>
    <row r="28" spans="1:6" x14ac:dyDescent="0.25">
      <c r="C28" s="641" t="s">
        <v>1545</v>
      </c>
    </row>
    <row r="30" spans="1:6" x14ac:dyDescent="0.25">
      <c r="A30" s="1464"/>
      <c r="B30" s="1464"/>
      <c r="C30" s="1464"/>
      <c r="D30" s="1464"/>
      <c r="E30" s="1464"/>
      <c r="F30" s="1464"/>
    </row>
    <row r="31" spans="1:6" ht="15.6" x14ac:dyDescent="0.25">
      <c r="A31" s="1465" t="s">
        <v>1546</v>
      </c>
      <c r="B31" s="1465"/>
      <c r="C31" s="1465"/>
      <c r="D31" s="1465"/>
      <c r="E31" s="1465"/>
      <c r="F31" s="1465"/>
    </row>
    <row r="32" spans="1:6" x14ac:dyDescent="0.25">
      <c r="A32" s="1464"/>
      <c r="B32" s="1464"/>
      <c r="C32" s="1464"/>
      <c r="D32" s="1464"/>
      <c r="E32" s="1464"/>
      <c r="F32" s="1464"/>
    </row>
    <row r="33" spans="1:6" ht="15.6" x14ac:dyDescent="0.25">
      <c r="A33" s="1465" t="s">
        <v>1547</v>
      </c>
      <c r="B33" s="1465"/>
      <c r="C33" s="1465"/>
      <c r="D33" s="1465"/>
      <c r="E33" s="1465"/>
      <c r="F33" s="1465"/>
    </row>
    <row r="35" spans="1:6" ht="26.4" x14ac:dyDescent="0.25">
      <c r="B35" s="656" t="s">
        <v>1548</v>
      </c>
    </row>
  </sheetData>
  <mergeCells count="10">
    <mergeCell ref="A30:F30"/>
    <mergeCell ref="A31:F31"/>
    <mergeCell ref="A32:F32"/>
    <mergeCell ref="A33:F33"/>
    <mergeCell ref="C9:E9"/>
    <mergeCell ref="A13:F13"/>
    <mergeCell ref="A14:F14"/>
    <mergeCell ref="A15:F15"/>
    <mergeCell ref="A16:F16"/>
    <mergeCell ref="C26:E26"/>
  </mergeCells>
  <pageMargins left="0.78740157480314965" right="0.19685039370078741" top="0.39370078740157483" bottom="0.39370078740157483" header="0.51181102362204722" footer="0.51181102362204722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123</vt:i4>
      </vt:variant>
      <vt:variant>
        <vt:lpstr>Именованные диапазоны</vt:lpstr>
      </vt:variant>
      <vt:variant>
        <vt:i4>139</vt:i4>
      </vt:variant>
    </vt:vector>
  </HeadingPairs>
  <TitlesOfParts>
    <vt:vector size="262" baseType="lpstr">
      <vt:lpstr>Для ГНБ</vt:lpstr>
      <vt:lpstr>ПБУР 1</vt:lpstr>
      <vt:lpstr>ИППТ 1</vt:lpstr>
      <vt:lpstr>АкПС 1</vt:lpstr>
      <vt:lpstr>ПОДПИСИ</vt:lpstr>
      <vt:lpstr>ФОРМА</vt:lpstr>
      <vt:lpstr>Титул </vt:lpstr>
      <vt:lpstr>Жвх.к</vt:lpstr>
      <vt:lpstr>Жвх.к (т)</vt:lpstr>
      <vt:lpstr>Форма журнала</vt:lpstr>
      <vt:lpstr>АВК 1</vt:lpstr>
      <vt:lpstr>АВК 2</vt:lpstr>
      <vt:lpstr>АВК 3</vt:lpstr>
      <vt:lpstr>АВК 4</vt:lpstr>
      <vt:lpstr>АВК 5</vt:lpstr>
      <vt:lpstr>АВК 6</vt:lpstr>
      <vt:lpstr>АВК 7</vt:lpstr>
      <vt:lpstr>АВК 8</vt:lpstr>
      <vt:lpstr>АВК 9</vt:lpstr>
      <vt:lpstr>АВК 10</vt:lpstr>
      <vt:lpstr>АВК 11</vt:lpstr>
      <vt:lpstr>АВК 12</vt:lpstr>
      <vt:lpstr>АВК 36</vt:lpstr>
      <vt:lpstr>Заполнение</vt:lpstr>
      <vt:lpstr>Образец</vt:lpstr>
      <vt:lpstr>АКТЫ скрытых работ</vt:lpstr>
      <vt:lpstr>Материалы для Ф.5</vt:lpstr>
      <vt:lpstr>Тит.</vt:lpstr>
      <vt:lpstr>Форма 1</vt:lpstr>
      <vt:lpstr>ВОР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ЛР</vt:lpstr>
      <vt:lpstr>Акт внеш осмотра ОПН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АГРО ТП</vt:lpstr>
      <vt:lpstr>АРОК КЛ-10кВ</vt:lpstr>
      <vt:lpstr>АРОК ВЛЗ-10 кВ</vt:lpstr>
      <vt:lpstr>АРОК КЛ-0,4кВ</vt:lpstr>
      <vt:lpstr>АРОК ВЛИ-0,4 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Обложка</vt:lpstr>
      <vt:lpstr>Титульный лист</vt:lpstr>
      <vt:lpstr>страница1</vt:lpstr>
      <vt:lpstr>2-я и послед страницы</vt:lpstr>
      <vt:lpstr>3-я страница обложки</vt:lpstr>
      <vt:lpstr>4-я страница удостоверения</vt:lpstr>
      <vt:lpstr>Обложка (АКЗ)</vt:lpstr>
      <vt:lpstr>Титульный лист (АКЗ)</vt:lpstr>
      <vt:lpstr>журнал (АКЗ)</vt:lpstr>
      <vt:lpstr>3-я страница обложки (2)</vt:lpstr>
      <vt:lpstr>'АкПС 1'!_Hlk188187310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'2-я и послед страницы'!Заголовки_для_печати</vt:lpstr>
      <vt:lpstr>'Акт дем.оборуд'!Заголовки_для_печати</vt:lpstr>
      <vt:lpstr>'Ведомость к Ф-8'!Заголовки_для_печати</vt:lpstr>
      <vt:lpstr>Жвх.к!Заголовки_для_печати</vt:lpstr>
      <vt:lpstr>'журнал (АКЗ)'!Заголовки_для_печати</vt:lpstr>
      <vt:lpstr>страница1!Заголовки_для_печати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'2-я и послед страницы'!Область_печати</vt:lpstr>
      <vt:lpstr>'3-я страница обложки'!Область_печати</vt:lpstr>
      <vt:lpstr>'3-я страница обложки (2)'!Область_печати</vt:lpstr>
      <vt:lpstr>'4-я страница удостоверения'!Область_печати</vt:lpstr>
      <vt:lpstr>'АВК 1'!Область_печати</vt:lpstr>
      <vt:lpstr>'АВК 10'!Область_печати</vt:lpstr>
      <vt:lpstr>'АВК 11'!Область_печати</vt:lpstr>
      <vt:lpstr>'АВК 12'!Область_печати</vt:lpstr>
      <vt:lpstr>'АВК 2'!Область_печати</vt:lpstr>
      <vt:lpstr>'АВК 3'!Область_печати</vt:lpstr>
      <vt:lpstr>'АВК 36'!Область_печати</vt:lpstr>
      <vt:lpstr>'АВК 4'!Область_печати</vt:lpstr>
      <vt:lpstr>'АВК 5'!Область_печати</vt:lpstr>
      <vt:lpstr>'АВК 6'!Область_печати</vt:lpstr>
      <vt:lpstr>'АВК 7'!Область_печати</vt:lpstr>
      <vt:lpstr>'АВК 8'!Область_печати</vt:lpstr>
      <vt:lpstr>'АВК 9'!Область_печати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'АкПС 1'!Область_печати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Жвх.к!Область_печати</vt:lpstr>
      <vt:lpstr>'Жвх.к (т)'!Область_печати</vt:lpstr>
      <vt:lpstr>'журнал (АКЗ)'!Область_печати</vt:lpstr>
      <vt:lpstr>'ИППТ 1'!Область_печати</vt:lpstr>
      <vt:lpstr>Обложка!Область_печати</vt:lpstr>
      <vt:lpstr>'Обложка (АКЗ)'!Область_печати</vt:lpstr>
      <vt:lpstr>'ПБУР 1'!Область_печати</vt:lpstr>
      <vt:lpstr>ПОДПИСИ!Область_печати</vt:lpstr>
      <vt:lpstr>страница1!Область_печати</vt:lpstr>
      <vt:lpstr>Тит.!Область_печати</vt:lpstr>
      <vt:lpstr>'Титул '!Область_печати</vt:lpstr>
      <vt:lpstr>'Титульный лист'!Область_печати</vt:lpstr>
      <vt:lpstr>'Титульный лист (АКЗ)'!Область_печати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  <vt:lpstr>'Форма журнала'!Область_печати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2025-01-20T22:00:53Z</dcterms:modified>
</cp:coreProperties>
</file>